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5.xml" ContentType="application/vnd.openxmlformats-officedocument.drawing+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6.xml" ContentType="application/vnd.openxmlformats-officedocument.drawing+xml"/>
  <Override PartName="/xl/comments4.xml" ContentType="application/vnd.openxmlformats-officedocument.spreadsheetml.comment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7.xml" ContentType="application/vnd.openxmlformats-officedocument.drawing+xml"/>
  <Override PartName="/xl/comments5.xml" ContentType="application/vnd.openxmlformats-officedocument.spreadsheetml.comment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8.xml" ContentType="application/vnd.openxmlformats-officedocument.drawing+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9.xml" ContentType="application/vnd.openxmlformats-officedocument.drawing+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0.xml" ContentType="application/vnd.openxmlformats-officedocument.drawing+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1.xml" ContentType="application/vnd.openxmlformats-officedocument.drawing+xml"/>
  <Override PartName="/xl/comments6.xml" ContentType="application/vnd.openxmlformats-officedocument.spreadsheetml.comments+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2.xml" ContentType="application/vnd.openxmlformats-officedocument.drawing+xml"/>
  <Override PartName="/xl/comments7.xml" ContentType="application/vnd.openxmlformats-officedocument.spreadsheetml.comment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3.xml" ContentType="application/vnd.openxmlformats-officedocument.drawing+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4.xml" ContentType="application/vnd.openxmlformats-officedocument.drawing+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5.xml" ContentType="application/vnd.openxmlformats-officedocument.drawing+xml"/>
  <Override PartName="/xl/comments8.xml" ContentType="application/vnd.openxmlformats-officedocument.spreadsheetml.comment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6.xml" ContentType="application/vnd.openxmlformats-officedocument.drawing+xml"/>
  <Override PartName="/xl/comments9.xml" ContentType="application/vnd.openxmlformats-officedocument.spreadsheetml.comment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7.xml" ContentType="application/vnd.openxmlformats-officedocument.drawing+xml"/>
  <Override PartName="/xl/comments10.xml" ContentType="application/vnd.openxmlformats-officedocument.spreadsheetml.comments+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8.xml" ContentType="application/vnd.openxmlformats-officedocument.drawing+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9.xml" ContentType="application/vnd.openxmlformats-officedocument.drawing+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20.xml" ContentType="application/vnd.openxmlformats-officedocument.drawing+xml"/>
  <Override PartName="/xl/comments11.xml" ContentType="application/vnd.openxmlformats-officedocument.spreadsheetml.comments+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21.xml" ContentType="application/vnd.openxmlformats-officedocument.drawing+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22.xml" ContentType="application/vnd.openxmlformats-officedocument.drawing+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23.xml" ContentType="application/vnd.openxmlformats-officedocument.drawing+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24.xml" ContentType="application/vnd.openxmlformats-officedocument.drawing+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25.xml" ContentType="application/vnd.openxmlformats-officedocument.drawing+xml"/>
  <Override PartName="/xl/comments12.xml" ContentType="application/vnd.openxmlformats-officedocument.spreadsheetml.comments+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26.xml" ContentType="application/vnd.openxmlformats-officedocument.drawing+xml"/>
  <Override PartName="/xl/comments13.xml" ContentType="application/vnd.openxmlformats-officedocument.spreadsheetml.comments+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27.xml" ContentType="application/vnd.openxmlformats-officedocument.drawing+xml"/>
  <Override PartName="/xl/comments14.xml" ContentType="application/vnd.openxmlformats-officedocument.spreadsheetml.comments+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28.xml" ContentType="application/vnd.openxmlformats-officedocument.drawing+xml"/>
  <Override PartName="/xl/comments15.xml" ContentType="application/vnd.openxmlformats-officedocument.spreadsheetml.comments+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29.xml" ContentType="application/vnd.openxmlformats-officedocument.drawing+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30.xml" ContentType="application/vnd.openxmlformats-officedocument.drawing+xml"/>
  <Override PartName="/xl/comments16.xml" ContentType="application/vnd.openxmlformats-officedocument.spreadsheetml.comments+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31.xml" ContentType="application/vnd.openxmlformats-officedocument.drawing+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updateLinks="never" codeName="Questa_cartella_di_lavoro" defaultThemeVersion="124226"/>
  <mc:AlternateContent xmlns:mc="http://schemas.openxmlformats.org/markup-compatibility/2006">
    <mc:Choice Requires="x15">
      <x15ac:absPath xmlns:x15ac="http://schemas.microsoft.com/office/spreadsheetml/2010/11/ac" url="https://d.docs.live.net/0fcd1445b1268c5d/Documenti/UFFICIO/EUROSTAT/LAFO_2022/Report/FINAL_FILES/"/>
    </mc:Choice>
  </mc:AlternateContent>
  <xr:revisionPtr revIDLastSave="6" documentId="8_{156C4417-CFE6-49D8-B34E-D65F7519C669}" xr6:coauthVersionLast="47" xr6:coauthVersionMax="47" xr10:uidLastSave="{FF4A71C2-007B-45E1-9DDC-D67FE2E957E7}"/>
  <bookViews>
    <workbookView xWindow="-120" yWindow="-120" windowWidth="29040" windowHeight="15840" xr2:uid="{A9CC2CCA-33B9-446D-BA44-A3799BECC0F3}"/>
  </bookViews>
  <sheets>
    <sheet name="Read_me_First" sheetId="43" r:id="rId1"/>
    <sheet name="Area_Comp" sheetId="47" r:id="rId2"/>
    <sheet name="Growing_Stock_Comp" sheetId="44" r:id="rId3"/>
    <sheet name="Harvest_Comparison" sheetId="42" r:id="rId4"/>
    <sheet name="Read_me_Second" sheetId="157" r:id="rId5"/>
    <sheet name="BE" sheetId="147" r:id="rId6"/>
    <sheet name="CZ" sheetId="156" r:id="rId7"/>
    <sheet name="DE" sheetId="143" r:id="rId8"/>
    <sheet name="EE" sheetId="142" r:id="rId9"/>
    <sheet name="IE" sheetId="141" r:id="rId10"/>
    <sheet name="BG" sheetId="146" r:id="rId11"/>
    <sheet name="EL" sheetId="63" r:id="rId12"/>
    <sheet name="FR" sheetId="138" r:id="rId13"/>
    <sheet name="HR" sheetId="148" r:id="rId14"/>
    <sheet name="DK" sheetId="144" r:id="rId15"/>
    <sheet name="IT" sheetId="149" r:id="rId16"/>
    <sheet name="CY" sheetId="158" r:id="rId17"/>
    <sheet name="LV" sheetId="150" r:id="rId18"/>
    <sheet name="LT" sheetId="151" r:id="rId19"/>
    <sheet name="ES" sheetId="139" r:id="rId20"/>
    <sheet name="LU" sheetId="152" r:id="rId21"/>
    <sheet name="HU" sheetId="153" r:id="rId22"/>
    <sheet name="NL" sheetId="154" r:id="rId23"/>
    <sheet name="AT" sheetId="155" r:id="rId24"/>
    <sheet name="PL" sheetId="85" r:id="rId25"/>
    <sheet name="PT" sheetId="95" r:id="rId26"/>
    <sheet name="RO" sheetId="114" r:id="rId27"/>
    <sheet name="SI" sheetId="87" r:id="rId28"/>
    <sheet name="SK" sheetId="131" r:id="rId29"/>
    <sheet name="FI" sheetId="92" r:id="rId30"/>
    <sheet name="SE" sheetId="68" r:id="rId31"/>
    <sheet name="Comparison_2021_22" sheetId="171" r:id="rId32"/>
    <sheet name="CBM_Output" sheetId="45" r:id="rId33"/>
    <sheet name="FAOSTAT_2022" sheetId="161" r:id="rId34"/>
    <sheet name="panEuropean-growingStock" sheetId="162" r:id="rId35"/>
    <sheet name="panEuropean-Felling" sheetId="167" r:id="rId36"/>
    <sheet name="panEuropean-Increment" sheetId="168" r:id="rId37"/>
    <sheet name="EFA_Tab2a_closing_stock" sheetId="163" r:id="rId38"/>
    <sheet name="JFSQ_for_remov_ub" sheetId="164" r:id="rId39"/>
    <sheet name="JFSQ_for_remov_ob" sheetId="165" r:id="rId40"/>
    <sheet name="EFA_for_vol" sheetId="166" r:id="rId41"/>
    <sheet name="EFA_for_vol_NAI_for" sheetId="169" r:id="rId42"/>
    <sheet name="EFA_for_vol_NAI_FAWS" sheetId="170"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xlnm._FilterDatabase" localSheetId="33" hidden="1">FAOSTAT_2022!$A$1:$P$807</definedName>
    <definedName name="Country">#REF!</definedName>
    <definedName name="Pop_region">#REF!</definedName>
    <definedName name="Population">#REF!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O5" i="42" l="1"/>
  <c r="BK582" i="171"/>
  <c r="BN679" i="171" l="1"/>
  <c r="V793" i="171" s="1"/>
  <c r="BM679" i="171"/>
  <c r="U793" i="171" s="1"/>
  <c r="BL679" i="171"/>
  <c r="T793" i="171" s="1"/>
  <c r="BK679" i="171"/>
  <c r="S793" i="171" s="1"/>
  <c r="BJ679" i="171"/>
  <c r="R793" i="171" s="1"/>
  <c r="BI679" i="171"/>
  <c r="Q793" i="171" s="1"/>
  <c r="BH679" i="171"/>
  <c r="P793" i="171" s="1"/>
  <c r="BG679" i="171"/>
  <c r="O793" i="171" s="1"/>
  <c r="BF679" i="171"/>
  <c r="N793" i="171" s="1"/>
  <c r="BE679" i="171"/>
  <c r="M793" i="171" s="1"/>
  <c r="BD679" i="171"/>
  <c r="L793" i="171" s="1"/>
  <c r="BC679" i="171"/>
  <c r="K793" i="171" s="1"/>
  <c r="BB679" i="171"/>
  <c r="J793" i="171" s="1"/>
  <c r="BA679" i="171"/>
  <c r="I793" i="171" s="1"/>
  <c r="AZ679" i="171"/>
  <c r="H793" i="171" s="1"/>
  <c r="AY679" i="171"/>
  <c r="G793" i="171" s="1"/>
  <c r="AX679" i="171"/>
  <c r="F793" i="171" s="1"/>
  <c r="AW679" i="171"/>
  <c r="E793" i="171" s="1"/>
  <c r="AV679" i="171"/>
  <c r="D793" i="171" s="1"/>
  <c r="AU679" i="171"/>
  <c r="C793" i="171" s="1"/>
  <c r="BN678" i="171"/>
  <c r="V764" i="171" s="1"/>
  <c r="BM678" i="171"/>
  <c r="U764" i="171" s="1"/>
  <c r="BL678" i="171"/>
  <c r="T764" i="171" s="1"/>
  <c r="BK678" i="171"/>
  <c r="S764" i="171" s="1"/>
  <c r="BJ678" i="171"/>
  <c r="R764" i="171" s="1"/>
  <c r="BI678" i="171"/>
  <c r="Q764" i="171" s="1"/>
  <c r="BH678" i="171"/>
  <c r="P764" i="171" s="1"/>
  <c r="BG678" i="171"/>
  <c r="O764" i="171" s="1"/>
  <c r="BF678" i="171"/>
  <c r="N764" i="171" s="1"/>
  <c r="BE678" i="171"/>
  <c r="M764" i="171" s="1"/>
  <c r="BD678" i="171"/>
  <c r="L764" i="171" s="1"/>
  <c r="BC678" i="171"/>
  <c r="K764" i="171" s="1"/>
  <c r="BB678" i="171"/>
  <c r="J764" i="171" s="1"/>
  <c r="BA678" i="171"/>
  <c r="I764" i="171" s="1"/>
  <c r="AZ678" i="171"/>
  <c r="H764" i="171" s="1"/>
  <c r="AY678" i="171"/>
  <c r="G764" i="171" s="1"/>
  <c r="AX678" i="171"/>
  <c r="F764" i="171" s="1"/>
  <c r="AW678" i="171"/>
  <c r="E764" i="171" s="1"/>
  <c r="AV678" i="171"/>
  <c r="D764" i="171" s="1"/>
  <c r="AU678" i="171"/>
  <c r="C764" i="171" s="1"/>
  <c r="W764" i="171" s="1"/>
  <c r="BN677" i="171"/>
  <c r="V735" i="171" s="1"/>
  <c r="BM677" i="171"/>
  <c r="U735" i="171" s="1"/>
  <c r="BL677" i="171"/>
  <c r="T735" i="171" s="1"/>
  <c r="BK677" i="171"/>
  <c r="S735" i="171" s="1"/>
  <c r="BJ677" i="171"/>
  <c r="R735" i="171" s="1"/>
  <c r="BI677" i="171"/>
  <c r="Q735" i="171" s="1"/>
  <c r="BH677" i="171"/>
  <c r="P735" i="171" s="1"/>
  <c r="BG677" i="171"/>
  <c r="O735" i="171" s="1"/>
  <c r="BF677" i="171"/>
  <c r="N735" i="171" s="1"/>
  <c r="BE677" i="171"/>
  <c r="M735" i="171" s="1"/>
  <c r="BD677" i="171"/>
  <c r="L735" i="171" s="1"/>
  <c r="BC677" i="171"/>
  <c r="K735" i="171" s="1"/>
  <c r="BB677" i="171"/>
  <c r="J735" i="171" s="1"/>
  <c r="BA677" i="171"/>
  <c r="I735" i="171" s="1"/>
  <c r="AZ677" i="171"/>
  <c r="H735" i="171" s="1"/>
  <c r="AY677" i="171"/>
  <c r="G735" i="171" s="1"/>
  <c r="AX677" i="171"/>
  <c r="F735" i="171" s="1"/>
  <c r="AW677" i="171"/>
  <c r="E735" i="171" s="1"/>
  <c r="AV677" i="171"/>
  <c r="D735" i="171" s="1"/>
  <c r="AU677" i="171"/>
  <c r="C735" i="171" s="1"/>
  <c r="BF675" i="171"/>
  <c r="BF674" i="171"/>
  <c r="BF673" i="171"/>
  <c r="BF670" i="171"/>
  <c r="BE670" i="171"/>
  <c r="BD670" i="171"/>
  <c r="BC670" i="171"/>
  <c r="BB670" i="171"/>
  <c r="BA670" i="171"/>
  <c r="AZ670" i="171"/>
  <c r="AY670" i="171"/>
  <c r="AX670" i="171"/>
  <c r="AW670" i="171"/>
  <c r="AV670" i="171"/>
  <c r="AU670" i="171"/>
  <c r="BF669" i="171"/>
  <c r="BE669" i="171"/>
  <c r="BD669" i="171"/>
  <c r="BC669" i="171"/>
  <c r="BB669" i="171"/>
  <c r="BA669" i="171"/>
  <c r="AZ669" i="171"/>
  <c r="AY669" i="171"/>
  <c r="AX669" i="171"/>
  <c r="AW669" i="171"/>
  <c r="AV669" i="171"/>
  <c r="AU669" i="171"/>
  <c r="BN666" i="171"/>
  <c r="BM666" i="171"/>
  <c r="BL666" i="171"/>
  <c r="BK666" i="171"/>
  <c r="BJ666" i="171"/>
  <c r="BI666" i="171"/>
  <c r="BH666" i="171"/>
  <c r="BG666" i="171"/>
  <c r="BF666" i="171"/>
  <c r="BE666" i="171"/>
  <c r="BD666" i="171"/>
  <c r="BC666" i="171"/>
  <c r="BB666" i="171"/>
  <c r="BA666" i="171"/>
  <c r="AZ666" i="171"/>
  <c r="AY666" i="171"/>
  <c r="AX666" i="171"/>
  <c r="AW666" i="171"/>
  <c r="AV666" i="171"/>
  <c r="AU666" i="171"/>
  <c r="BN665" i="171"/>
  <c r="BM665" i="171"/>
  <c r="BL665" i="171"/>
  <c r="BK665" i="171"/>
  <c r="BJ665" i="171"/>
  <c r="BI665" i="171"/>
  <c r="BH665" i="171"/>
  <c r="BG665" i="171"/>
  <c r="BF665" i="171"/>
  <c r="BE665" i="171"/>
  <c r="BD665" i="171"/>
  <c r="BC665" i="171"/>
  <c r="BB665" i="171"/>
  <c r="BA665" i="171"/>
  <c r="AZ665" i="171"/>
  <c r="AY665" i="171"/>
  <c r="AX665" i="171"/>
  <c r="AW665" i="171"/>
  <c r="AV665" i="171"/>
  <c r="AU665" i="171"/>
  <c r="BN663" i="171"/>
  <c r="BM663" i="171"/>
  <c r="BL663" i="171"/>
  <c r="BK663" i="171"/>
  <c r="BJ663" i="171"/>
  <c r="BI663" i="171"/>
  <c r="BH663" i="171"/>
  <c r="BG663" i="171"/>
  <c r="BF663" i="171"/>
  <c r="BE663" i="171"/>
  <c r="BD663" i="171"/>
  <c r="BC663" i="171"/>
  <c r="BB663" i="171"/>
  <c r="BA663" i="171"/>
  <c r="AZ663" i="171"/>
  <c r="AY663" i="171"/>
  <c r="AX663" i="171"/>
  <c r="AW663" i="171"/>
  <c r="AV663" i="171"/>
  <c r="AU663" i="171"/>
  <c r="BN662" i="171"/>
  <c r="BM662" i="171"/>
  <c r="BL662" i="171"/>
  <c r="BK662" i="171"/>
  <c r="BJ662" i="171"/>
  <c r="BI662" i="171"/>
  <c r="BH662" i="171"/>
  <c r="BG662" i="171"/>
  <c r="BF662" i="171"/>
  <c r="BE662" i="171"/>
  <c r="BD662" i="171"/>
  <c r="BC662" i="171"/>
  <c r="BB662" i="171"/>
  <c r="BA662" i="171"/>
  <c r="AZ662" i="171"/>
  <c r="AY662" i="171"/>
  <c r="AX662" i="171"/>
  <c r="AW662" i="171"/>
  <c r="AV662" i="171"/>
  <c r="AU662" i="171"/>
  <c r="BN661" i="171"/>
  <c r="BM661" i="171"/>
  <c r="BL661" i="171"/>
  <c r="BK661" i="171"/>
  <c r="BJ661" i="171"/>
  <c r="BI661" i="171"/>
  <c r="BH661" i="171"/>
  <c r="BG661" i="171"/>
  <c r="BF661" i="171"/>
  <c r="BE661" i="171"/>
  <c r="BD661" i="171"/>
  <c r="BC661" i="171"/>
  <c r="BB661" i="171"/>
  <c r="BA661" i="171"/>
  <c r="AZ661" i="171"/>
  <c r="AY661" i="171"/>
  <c r="AX661" i="171"/>
  <c r="AW661" i="171"/>
  <c r="AV661" i="171"/>
  <c r="AU661" i="171"/>
  <c r="BN659" i="171"/>
  <c r="BM659" i="171"/>
  <c r="BL659" i="171"/>
  <c r="BK659" i="171"/>
  <c r="BJ659" i="171"/>
  <c r="BI659" i="171"/>
  <c r="BH659" i="171"/>
  <c r="BG659" i="171"/>
  <c r="BF659" i="171"/>
  <c r="BE659" i="171"/>
  <c r="BD659" i="171"/>
  <c r="BC659" i="171"/>
  <c r="BB659" i="171"/>
  <c r="BA659" i="171"/>
  <c r="AZ659" i="171"/>
  <c r="AY659" i="171"/>
  <c r="AX659" i="171"/>
  <c r="AW659" i="171"/>
  <c r="AV659" i="171"/>
  <c r="AU659" i="171"/>
  <c r="BN658" i="171"/>
  <c r="BM658" i="171"/>
  <c r="BL658" i="171"/>
  <c r="BK658" i="171"/>
  <c r="BJ658" i="171"/>
  <c r="BI658" i="171"/>
  <c r="BH658" i="171"/>
  <c r="BG658" i="171"/>
  <c r="BF658" i="171"/>
  <c r="BE658" i="171"/>
  <c r="BD658" i="171"/>
  <c r="BC658" i="171"/>
  <c r="BB658" i="171"/>
  <c r="BA658" i="171"/>
  <c r="AZ658" i="171"/>
  <c r="AY658" i="171"/>
  <c r="AX658" i="171"/>
  <c r="AW658" i="171"/>
  <c r="AV658" i="171"/>
  <c r="AU658" i="171"/>
  <c r="BN657" i="171"/>
  <c r="BM657" i="171"/>
  <c r="BL657" i="171"/>
  <c r="BK657" i="171"/>
  <c r="BJ657" i="171"/>
  <c r="BI657" i="171"/>
  <c r="BH657" i="171"/>
  <c r="BG657" i="171"/>
  <c r="BF657" i="171"/>
  <c r="BE657" i="171"/>
  <c r="BD657" i="171"/>
  <c r="BC657" i="171"/>
  <c r="BB657" i="171"/>
  <c r="BA657" i="171"/>
  <c r="AZ657" i="171"/>
  <c r="AY657" i="171"/>
  <c r="AX657" i="171"/>
  <c r="AW657" i="171"/>
  <c r="AV657" i="171"/>
  <c r="AU657" i="171"/>
  <c r="BN652" i="171"/>
  <c r="V796" i="171" s="1"/>
  <c r="BM652" i="171"/>
  <c r="U796" i="171" s="1"/>
  <c r="BL652" i="171"/>
  <c r="T796" i="171" s="1"/>
  <c r="BK652" i="171"/>
  <c r="S796" i="171" s="1"/>
  <c r="BJ652" i="171"/>
  <c r="R796" i="171" s="1"/>
  <c r="BI652" i="171"/>
  <c r="Q796" i="171" s="1"/>
  <c r="BH652" i="171"/>
  <c r="P796" i="171" s="1"/>
  <c r="BG652" i="171"/>
  <c r="O796" i="171" s="1"/>
  <c r="BF652" i="171"/>
  <c r="N796" i="171" s="1"/>
  <c r="BE652" i="171"/>
  <c r="M796" i="171" s="1"/>
  <c r="BD652" i="171"/>
  <c r="L796" i="171" s="1"/>
  <c r="BC652" i="171"/>
  <c r="K796" i="171" s="1"/>
  <c r="BB652" i="171"/>
  <c r="J796" i="171" s="1"/>
  <c r="BA652" i="171"/>
  <c r="I796" i="171" s="1"/>
  <c r="AZ652" i="171"/>
  <c r="H796" i="171" s="1"/>
  <c r="AY652" i="171"/>
  <c r="G796" i="171" s="1"/>
  <c r="AX652" i="171"/>
  <c r="F796" i="171" s="1"/>
  <c r="AW652" i="171"/>
  <c r="E796" i="171" s="1"/>
  <c r="AV652" i="171"/>
  <c r="D796" i="171" s="1"/>
  <c r="AU652" i="171"/>
  <c r="C796" i="171" s="1"/>
  <c r="BN651" i="171"/>
  <c r="V767" i="171" s="1"/>
  <c r="BM651" i="171"/>
  <c r="U767" i="171" s="1"/>
  <c r="BL651" i="171"/>
  <c r="T767" i="171" s="1"/>
  <c r="BK651" i="171"/>
  <c r="S767" i="171" s="1"/>
  <c r="BJ651" i="171"/>
  <c r="R767" i="171" s="1"/>
  <c r="BI651" i="171"/>
  <c r="Q767" i="171" s="1"/>
  <c r="BH651" i="171"/>
  <c r="P767" i="171" s="1"/>
  <c r="BG651" i="171"/>
  <c r="O767" i="171" s="1"/>
  <c r="BF651" i="171"/>
  <c r="N767" i="171" s="1"/>
  <c r="BE651" i="171"/>
  <c r="M767" i="171" s="1"/>
  <c r="BD651" i="171"/>
  <c r="L767" i="171" s="1"/>
  <c r="BC651" i="171"/>
  <c r="K767" i="171" s="1"/>
  <c r="BB651" i="171"/>
  <c r="J767" i="171" s="1"/>
  <c r="BA651" i="171"/>
  <c r="I767" i="171" s="1"/>
  <c r="AZ651" i="171"/>
  <c r="H767" i="171" s="1"/>
  <c r="AY651" i="171"/>
  <c r="G767" i="171" s="1"/>
  <c r="AX651" i="171"/>
  <c r="F767" i="171" s="1"/>
  <c r="AW651" i="171"/>
  <c r="E767" i="171" s="1"/>
  <c r="AV651" i="171"/>
  <c r="D767" i="171" s="1"/>
  <c r="AU651" i="171"/>
  <c r="C767" i="171" s="1"/>
  <c r="BN650" i="171"/>
  <c r="V738" i="171" s="1"/>
  <c r="BM650" i="171"/>
  <c r="U738" i="171" s="1"/>
  <c r="BL650" i="171"/>
  <c r="T738" i="171" s="1"/>
  <c r="BK650" i="171"/>
  <c r="S738" i="171" s="1"/>
  <c r="BJ650" i="171"/>
  <c r="R738" i="171" s="1"/>
  <c r="BI650" i="171"/>
  <c r="Q738" i="171" s="1"/>
  <c r="BH650" i="171"/>
  <c r="P738" i="171" s="1"/>
  <c r="BG650" i="171"/>
  <c r="O738" i="171" s="1"/>
  <c r="BF650" i="171"/>
  <c r="N738" i="171" s="1"/>
  <c r="BE650" i="171"/>
  <c r="M738" i="171" s="1"/>
  <c r="BD650" i="171"/>
  <c r="L738" i="171" s="1"/>
  <c r="BC650" i="171"/>
  <c r="K738" i="171" s="1"/>
  <c r="BB650" i="171"/>
  <c r="J738" i="171" s="1"/>
  <c r="BA650" i="171"/>
  <c r="I738" i="171" s="1"/>
  <c r="AZ650" i="171"/>
  <c r="H738" i="171" s="1"/>
  <c r="AY650" i="171"/>
  <c r="G738" i="171" s="1"/>
  <c r="AX650" i="171"/>
  <c r="F738" i="171" s="1"/>
  <c r="AW650" i="171"/>
  <c r="E738" i="171" s="1"/>
  <c r="AV650" i="171"/>
  <c r="D738" i="171" s="1"/>
  <c r="AU650" i="171"/>
  <c r="C738" i="171" s="1"/>
  <c r="BN643" i="171"/>
  <c r="BM643" i="171"/>
  <c r="BL643" i="171"/>
  <c r="BK643" i="171"/>
  <c r="BJ643" i="171"/>
  <c r="BI643" i="171"/>
  <c r="BH643" i="171"/>
  <c r="BG643" i="171"/>
  <c r="BF643" i="171"/>
  <c r="BE643" i="171"/>
  <c r="BD643" i="171"/>
  <c r="BC643" i="171"/>
  <c r="BB643" i="171"/>
  <c r="BA643" i="171"/>
  <c r="AZ643" i="171"/>
  <c r="AY643" i="171"/>
  <c r="AX643" i="171"/>
  <c r="AW643" i="171"/>
  <c r="AV643" i="171"/>
  <c r="AU643" i="171"/>
  <c r="BN642" i="171"/>
  <c r="BM642" i="171"/>
  <c r="BL642" i="171"/>
  <c r="BK642" i="171"/>
  <c r="BJ642" i="171"/>
  <c r="BI642" i="171"/>
  <c r="BH642" i="171"/>
  <c r="BG642" i="171"/>
  <c r="BF642" i="171"/>
  <c r="BE642" i="171"/>
  <c r="BD642" i="171"/>
  <c r="BC642" i="171"/>
  <c r="BB642" i="171"/>
  <c r="BA642" i="171"/>
  <c r="AZ642" i="171"/>
  <c r="AY642" i="171"/>
  <c r="AX642" i="171"/>
  <c r="AW642" i="171"/>
  <c r="AV642" i="171"/>
  <c r="AU642" i="171"/>
  <c r="BN639" i="171"/>
  <c r="BM639" i="171"/>
  <c r="BL639" i="171"/>
  <c r="BK639" i="171"/>
  <c r="BJ639" i="171"/>
  <c r="BI639" i="171"/>
  <c r="BH639" i="171"/>
  <c r="BG639" i="171"/>
  <c r="BF639" i="171"/>
  <c r="BE639" i="171"/>
  <c r="BD639" i="171"/>
  <c r="BC639" i="171"/>
  <c r="BB639" i="171"/>
  <c r="BA639" i="171"/>
  <c r="AZ639" i="171"/>
  <c r="AY639" i="171"/>
  <c r="AX639" i="171"/>
  <c r="AW639" i="171"/>
  <c r="AV639" i="171"/>
  <c r="AU639" i="171"/>
  <c r="BN638" i="171"/>
  <c r="BM638" i="171"/>
  <c r="BL638" i="171"/>
  <c r="BK638" i="171"/>
  <c r="BJ638" i="171"/>
  <c r="BI638" i="171"/>
  <c r="BH638" i="171"/>
  <c r="BG638" i="171"/>
  <c r="BF638" i="171"/>
  <c r="BE638" i="171"/>
  <c r="BD638" i="171"/>
  <c r="BC638" i="171"/>
  <c r="BB638" i="171"/>
  <c r="BA638" i="171"/>
  <c r="AZ638" i="171"/>
  <c r="AY638" i="171"/>
  <c r="AX638" i="171"/>
  <c r="AW638" i="171"/>
  <c r="AV638" i="171"/>
  <c r="AU638" i="171"/>
  <c r="BN636" i="171"/>
  <c r="BM636" i="171"/>
  <c r="BL636" i="171"/>
  <c r="BK636" i="171"/>
  <c r="BJ636" i="171"/>
  <c r="BI636" i="171"/>
  <c r="BH636" i="171"/>
  <c r="BG636" i="171"/>
  <c r="BF636" i="171"/>
  <c r="BE636" i="171"/>
  <c r="BD636" i="171"/>
  <c r="BC636" i="171"/>
  <c r="BB636" i="171"/>
  <c r="BA636" i="171"/>
  <c r="AZ636" i="171"/>
  <c r="AY636" i="171"/>
  <c r="AX636" i="171"/>
  <c r="AW636" i="171"/>
  <c r="AV636" i="171"/>
  <c r="AU636" i="171"/>
  <c r="BN635" i="171"/>
  <c r="BM635" i="171"/>
  <c r="BL635" i="171"/>
  <c r="BK635" i="171"/>
  <c r="BJ635" i="171"/>
  <c r="BI635" i="171"/>
  <c r="BH635" i="171"/>
  <c r="BG635" i="171"/>
  <c r="BF635" i="171"/>
  <c r="BE635" i="171"/>
  <c r="BD635" i="171"/>
  <c r="BC635" i="171"/>
  <c r="BB635" i="171"/>
  <c r="BA635" i="171"/>
  <c r="AZ635" i="171"/>
  <c r="AY635" i="171"/>
  <c r="AX635" i="171"/>
  <c r="AW635" i="171"/>
  <c r="AV635" i="171"/>
  <c r="AU635" i="171"/>
  <c r="BN634" i="171"/>
  <c r="BM634" i="171"/>
  <c r="BL634" i="171"/>
  <c r="BK634" i="171"/>
  <c r="BJ634" i="171"/>
  <c r="BI634" i="171"/>
  <c r="BH634" i="171"/>
  <c r="BG634" i="171"/>
  <c r="BF634" i="171"/>
  <c r="BE634" i="171"/>
  <c r="BD634" i="171"/>
  <c r="BC634" i="171"/>
  <c r="BB634" i="171"/>
  <c r="BA634" i="171"/>
  <c r="AZ634" i="171"/>
  <c r="AY634" i="171"/>
  <c r="AX634" i="171"/>
  <c r="AW634" i="171"/>
  <c r="AV634" i="171"/>
  <c r="AU634" i="171"/>
  <c r="BN632" i="171"/>
  <c r="BM632" i="171"/>
  <c r="BL632" i="171"/>
  <c r="BK632" i="171"/>
  <c r="BJ632" i="171"/>
  <c r="BI632" i="171"/>
  <c r="BH632" i="171"/>
  <c r="BG632" i="171"/>
  <c r="BF632" i="171"/>
  <c r="BE632" i="171"/>
  <c r="BD632" i="171"/>
  <c r="BC632" i="171"/>
  <c r="BB632" i="171"/>
  <c r="BA632" i="171"/>
  <c r="AZ632" i="171"/>
  <c r="AY632" i="171"/>
  <c r="AX632" i="171"/>
  <c r="AW632" i="171"/>
  <c r="AV632" i="171"/>
  <c r="AU632" i="171"/>
  <c r="BN631" i="171"/>
  <c r="BM631" i="171"/>
  <c r="BL631" i="171"/>
  <c r="BK631" i="171"/>
  <c r="BJ631" i="171"/>
  <c r="BI631" i="171"/>
  <c r="BH631" i="171"/>
  <c r="BG631" i="171"/>
  <c r="BF631" i="171"/>
  <c r="BE631" i="171"/>
  <c r="BD631" i="171"/>
  <c r="BC631" i="171"/>
  <c r="BB631" i="171"/>
  <c r="BA631" i="171"/>
  <c r="AZ631" i="171"/>
  <c r="AY631" i="171"/>
  <c r="AX631" i="171"/>
  <c r="AW631" i="171"/>
  <c r="AV631" i="171"/>
  <c r="AU631" i="171"/>
  <c r="BN630" i="171"/>
  <c r="BM630" i="171"/>
  <c r="BL630" i="171"/>
  <c r="BK630" i="171"/>
  <c r="BJ630" i="171"/>
  <c r="BI630" i="171"/>
  <c r="BH630" i="171"/>
  <c r="BG630" i="171"/>
  <c r="BF630" i="171"/>
  <c r="BE630" i="171"/>
  <c r="BD630" i="171"/>
  <c r="BC630" i="171"/>
  <c r="BB630" i="171"/>
  <c r="BA630" i="171"/>
  <c r="AZ630" i="171"/>
  <c r="AY630" i="171"/>
  <c r="AX630" i="171"/>
  <c r="AW630" i="171"/>
  <c r="AV630" i="171"/>
  <c r="AU630" i="171"/>
  <c r="BN625" i="171"/>
  <c r="V792" i="171" s="1"/>
  <c r="BM625" i="171"/>
  <c r="U792" i="171" s="1"/>
  <c r="BL625" i="171"/>
  <c r="T792" i="171" s="1"/>
  <c r="BK625" i="171"/>
  <c r="S792" i="171" s="1"/>
  <c r="BJ625" i="171"/>
  <c r="R792" i="171" s="1"/>
  <c r="BI625" i="171"/>
  <c r="Q792" i="171" s="1"/>
  <c r="BH625" i="171"/>
  <c r="P792" i="171" s="1"/>
  <c r="BG625" i="171"/>
  <c r="O792" i="171" s="1"/>
  <c r="BF625" i="171"/>
  <c r="N792" i="171" s="1"/>
  <c r="BE625" i="171"/>
  <c r="M792" i="171" s="1"/>
  <c r="BD625" i="171"/>
  <c r="L792" i="171" s="1"/>
  <c r="BC625" i="171"/>
  <c r="K792" i="171" s="1"/>
  <c r="BB625" i="171"/>
  <c r="J792" i="171" s="1"/>
  <c r="BA625" i="171"/>
  <c r="I792" i="171" s="1"/>
  <c r="AZ625" i="171"/>
  <c r="H792" i="171" s="1"/>
  <c r="AY625" i="171"/>
  <c r="G792" i="171" s="1"/>
  <c r="AX625" i="171"/>
  <c r="F792" i="171" s="1"/>
  <c r="AW625" i="171"/>
  <c r="E792" i="171" s="1"/>
  <c r="AV625" i="171"/>
  <c r="D792" i="171" s="1"/>
  <c r="AU625" i="171"/>
  <c r="C792" i="171" s="1"/>
  <c r="BN624" i="171"/>
  <c r="V763" i="171" s="1"/>
  <c r="BM624" i="171"/>
  <c r="U763" i="171" s="1"/>
  <c r="BL624" i="171"/>
  <c r="T763" i="171" s="1"/>
  <c r="BK624" i="171"/>
  <c r="S763" i="171" s="1"/>
  <c r="BJ624" i="171"/>
  <c r="R763" i="171" s="1"/>
  <c r="BI624" i="171"/>
  <c r="Q763" i="171" s="1"/>
  <c r="BH624" i="171"/>
  <c r="P763" i="171" s="1"/>
  <c r="BG624" i="171"/>
  <c r="O763" i="171" s="1"/>
  <c r="BF624" i="171"/>
  <c r="N763" i="171" s="1"/>
  <c r="BE624" i="171"/>
  <c r="M763" i="171" s="1"/>
  <c r="BD624" i="171"/>
  <c r="L763" i="171" s="1"/>
  <c r="BC624" i="171"/>
  <c r="K763" i="171" s="1"/>
  <c r="BB624" i="171"/>
  <c r="J763" i="171" s="1"/>
  <c r="BA624" i="171"/>
  <c r="I763" i="171" s="1"/>
  <c r="AZ624" i="171"/>
  <c r="H763" i="171" s="1"/>
  <c r="AY624" i="171"/>
  <c r="G763" i="171" s="1"/>
  <c r="AX624" i="171"/>
  <c r="F763" i="171" s="1"/>
  <c r="AW624" i="171"/>
  <c r="E763" i="171" s="1"/>
  <c r="AV624" i="171"/>
  <c r="D763" i="171" s="1"/>
  <c r="AU624" i="171"/>
  <c r="C763" i="171" s="1"/>
  <c r="BN623" i="171"/>
  <c r="V734" i="171" s="1"/>
  <c r="BM623" i="171"/>
  <c r="U734" i="171" s="1"/>
  <c r="BL623" i="171"/>
  <c r="T734" i="171" s="1"/>
  <c r="BK623" i="171"/>
  <c r="S734" i="171" s="1"/>
  <c r="BJ623" i="171"/>
  <c r="R734" i="171" s="1"/>
  <c r="BI623" i="171"/>
  <c r="Q734" i="171" s="1"/>
  <c r="BH623" i="171"/>
  <c r="P734" i="171" s="1"/>
  <c r="BG623" i="171"/>
  <c r="O734" i="171" s="1"/>
  <c r="BF623" i="171"/>
  <c r="N734" i="171" s="1"/>
  <c r="BE623" i="171"/>
  <c r="M734" i="171" s="1"/>
  <c r="BD623" i="171"/>
  <c r="L734" i="171" s="1"/>
  <c r="BC623" i="171"/>
  <c r="K734" i="171" s="1"/>
  <c r="BB623" i="171"/>
  <c r="J734" i="171" s="1"/>
  <c r="BA623" i="171"/>
  <c r="I734" i="171" s="1"/>
  <c r="AZ623" i="171"/>
  <c r="H734" i="171" s="1"/>
  <c r="AY623" i="171"/>
  <c r="G734" i="171" s="1"/>
  <c r="AX623" i="171"/>
  <c r="F734" i="171" s="1"/>
  <c r="AW623" i="171"/>
  <c r="E734" i="171" s="1"/>
  <c r="AV623" i="171"/>
  <c r="D734" i="171" s="1"/>
  <c r="AU623" i="171"/>
  <c r="C734" i="171" s="1"/>
  <c r="BH621" i="171"/>
  <c r="BH620" i="171"/>
  <c r="BH619" i="171"/>
  <c r="BN616" i="171"/>
  <c r="BM616" i="171"/>
  <c r="BL616" i="171"/>
  <c r="BK616" i="171"/>
  <c r="BJ616" i="171"/>
  <c r="BI616" i="171"/>
  <c r="BH616" i="171"/>
  <c r="BG616" i="171"/>
  <c r="BF616" i="171"/>
  <c r="BE616" i="171"/>
  <c r="BD616" i="171"/>
  <c r="BC616" i="171"/>
  <c r="BB616" i="171"/>
  <c r="BA616" i="171"/>
  <c r="AZ616" i="171"/>
  <c r="AY616" i="171"/>
  <c r="AX616" i="171"/>
  <c r="AW616" i="171"/>
  <c r="AV616" i="171"/>
  <c r="AU616" i="171"/>
  <c r="BN615" i="171"/>
  <c r="BM615" i="171"/>
  <c r="BL615" i="171"/>
  <c r="BK615" i="171"/>
  <c r="BJ615" i="171"/>
  <c r="BI615" i="171"/>
  <c r="BH615" i="171"/>
  <c r="BG615" i="171"/>
  <c r="BF615" i="171"/>
  <c r="BE615" i="171"/>
  <c r="BD615" i="171"/>
  <c r="BC615" i="171"/>
  <c r="BB615" i="171"/>
  <c r="BA615" i="171"/>
  <c r="AZ615" i="171"/>
  <c r="AY615" i="171"/>
  <c r="AX615" i="171"/>
  <c r="AW615" i="171"/>
  <c r="AV615" i="171"/>
  <c r="AU615" i="171"/>
  <c r="BN612" i="171"/>
  <c r="BM612" i="171"/>
  <c r="BL612" i="171"/>
  <c r="BK612" i="171"/>
  <c r="BJ612" i="171"/>
  <c r="BI612" i="171"/>
  <c r="BH612" i="171"/>
  <c r="BG612" i="171"/>
  <c r="BF612" i="171"/>
  <c r="BE612" i="171"/>
  <c r="BD612" i="171"/>
  <c r="BC612" i="171"/>
  <c r="BB612" i="171"/>
  <c r="BA612" i="171"/>
  <c r="AZ612" i="171"/>
  <c r="AY612" i="171"/>
  <c r="AX612" i="171"/>
  <c r="AW612" i="171"/>
  <c r="AV612" i="171"/>
  <c r="AU612" i="171"/>
  <c r="BN611" i="171"/>
  <c r="BM611" i="171"/>
  <c r="BL611" i="171"/>
  <c r="BK611" i="171"/>
  <c r="BJ611" i="171"/>
  <c r="BI611" i="171"/>
  <c r="BH611" i="171"/>
  <c r="BG611" i="171"/>
  <c r="BF611" i="171"/>
  <c r="BE611" i="171"/>
  <c r="BD611" i="171"/>
  <c r="BC611" i="171"/>
  <c r="BB611" i="171"/>
  <c r="BA611" i="171"/>
  <c r="AZ611" i="171"/>
  <c r="AY611" i="171"/>
  <c r="AX611" i="171"/>
  <c r="AW611" i="171"/>
  <c r="AV611" i="171"/>
  <c r="AU611" i="171"/>
  <c r="BN609" i="171"/>
  <c r="BM609" i="171"/>
  <c r="BL609" i="171"/>
  <c r="BK609" i="171"/>
  <c r="BJ609" i="171"/>
  <c r="BI609" i="171"/>
  <c r="BH609" i="171"/>
  <c r="BG609" i="171"/>
  <c r="BF609" i="171"/>
  <c r="BE609" i="171"/>
  <c r="BD609" i="171"/>
  <c r="BC609" i="171"/>
  <c r="BB609" i="171"/>
  <c r="BA609" i="171"/>
  <c r="AZ609" i="171"/>
  <c r="AY609" i="171"/>
  <c r="AX609" i="171"/>
  <c r="AW609" i="171"/>
  <c r="AV609" i="171"/>
  <c r="AU609" i="171"/>
  <c r="BN608" i="171"/>
  <c r="BM608" i="171"/>
  <c r="BL608" i="171"/>
  <c r="BK608" i="171"/>
  <c r="BJ608" i="171"/>
  <c r="BI608" i="171"/>
  <c r="BH608" i="171"/>
  <c r="BG608" i="171"/>
  <c r="BF608" i="171"/>
  <c r="BE608" i="171"/>
  <c r="BD608" i="171"/>
  <c r="BC608" i="171"/>
  <c r="BB608" i="171"/>
  <c r="BA608" i="171"/>
  <c r="AZ608" i="171"/>
  <c r="AY608" i="171"/>
  <c r="AX608" i="171"/>
  <c r="AW608" i="171"/>
  <c r="AV608" i="171"/>
  <c r="AU608" i="171"/>
  <c r="BN607" i="171"/>
  <c r="BM607" i="171"/>
  <c r="BL607" i="171"/>
  <c r="BK607" i="171"/>
  <c r="BJ607" i="171"/>
  <c r="BI607" i="171"/>
  <c r="BH607" i="171"/>
  <c r="BG607" i="171"/>
  <c r="BF607" i="171"/>
  <c r="BE607" i="171"/>
  <c r="BD607" i="171"/>
  <c r="BC607" i="171"/>
  <c r="BB607" i="171"/>
  <c r="BA607" i="171"/>
  <c r="AZ607" i="171"/>
  <c r="AY607" i="171"/>
  <c r="AX607" i="171"/>
  <c r="AW607" i="171"/>
  <c r="AV607" i="171"/>
  <c r="AU607" i="171"/>
  <c r="BN605" i="171"/>
  <c r="BM605" i="171"/>
  <c r="BL605" i="171"/>
  <c r="BK605" i="171"/>
  <c r="BJ605" i="171"/>
  <c r="BI605" i="171"/>
  <c r="BH605" i="171"/>
  <c r="BG605" i="171"/>
  <c r="BF605" i="171"/>
  <c r="BE605" i="171"/>
  <c r="BD605" i="171"/>
  <c r="BC605" i="171"/>
  <c r="BB605" i="171"/>
  <c r="BA605" i="171"/>
  <c r="AZ605" i="171"/>
  <c r="AY605" i="171"/>
  <c r="AX605" i="171"/>
  <c r="AW605" i="171"/>
  <c r="AV605" i="171"/>
  <c r="AU605" i="171"/>
  <c r="BN604" i="171"/>
  <c r="BM604" i="171"/>
  <c r="BL604" i="171"/>
  <c r="BK604" i="171"/>
  <c r="BJ604" i="171"/>
  <c r="BI604" i="171"/>
  <c r="BH604" i="171"/>
  <c r="BG604" i="171"/>
  <c r="BF604" i="171"/>
  <c r="BE604" i="171"/>
  <c r="BD604" i="171"/>
  <c r="BC604" i="171"/>
  <c r="BB604" i="171"/>
  <c r="BA604" i="171"/>
  <c r="AZ604" i="171"/>
  <c r="AY604" i="171"/>
  <c r="AX604" i="171"/>
  <c r="AW604" i="171"/>
  <c r="AV604" i="171"/>
  <c r="AU604" i="171"/>
  <c r="BN603" i="171"/>
  <c r="BM603" i="171"/>
  <c r="BL603" i="171"/>
  <c r="BK603" i="171"/>
  <c r="BJ603" i="171"/>
  <c r="BI603" i="171"/>
  <c r="BH603" i="171"/>
  <c r="BG603" i="171"/>
  <c r="BF603" i="171"/>
  <c r="BE603" i="171"/>
  <c r="BD603" i="171"/>
  <c r="BC603" i="171"/>
  <c r="BB603" i="171"/>
  <c r="BA603" i="171"/>
  <c r="AZ603" i="171"/>
  <c r="AY603" i="171"/>
  <c r="AX603" i="171"/>
  <c r="AW603" i="171"/>
  <c r="AV603" i="171"/>
  <c r="AU603" i="171"/>
  <c r="BN598" i="171"/>
  <c r="V791" i="171" s="1"/>
  <c r="BM598" i="171"/>
  <c r="U791" i="171" s="1"/>
  <c r="BL598" i="171"/>
  <c r="T791" i="171" s="1"/>
  <c r="BK598" i="171"/>
  <c r="S791" i="171" s="1"/>
  <c r="BJ598" i="171"/>
  <c r="R791" i="171" s="1"/>
  <c r="BI598" i="171"/>
  <c r="Q791" i="171" s="1"/>
  <c r="BH598" i="171"/>
  <c r="P791" i="171" s="1"/>
  <c r="BG598" i="171"/>
  <c r="O791" i="171" s="1"/>
  <c r="BF598" i="171"/>
  <c r="N791" i="171" s="1"/>
  <c r="BE598" i="171"/>
  <c r="M791" i="171" s="1"/>
  <c r="BD598" i="171"/>
  <c r="L791" i="171" s="1"/>
  <c r="BC598" i="171"/>
  <c r="K791" i="171" s="1"/>
  <c r="BB598" i="171"/>
  <c r="J791" i="171" s="1"/>
  <c r="BA598" i="171"/>
  <c r="I791" i="171" s="1"/>
  <c r="AZ598" i="171"/>
  <c r="H791" i="171" s="1"/>
  <c r="AY598" i="171"/>
  <c r="G791" i="171" s="1"/>
  <c r="AX598" i="171"/>
  <c r="F791" i="171" s="1"/>
  <c r="AW598" i="171"/>
  <c r="E791" i="171" s="1"/>
  <c r="AV598" i="171"/>
  <c r="D791" i="171" s="1"/>
  <c r="AU598" i="171"/>
  <c r="C791" i="171" s="1"/>
  <c r="BN597" i="171"/>
  <c r="V762" i="171" s="1"/>
  <c r="BM597" i="171"/>
  <c r="U762" i="171" s="1"/>
  <c r="BL597" i="171"/>
  <c r="T762" i="171" s="1"/>
  <c r="BK597" i="171"/>
  <c r="S762" i="171" s="1"/>
  <c r="BJ597" i="171"/>
  <c r="R762" i="171" s="1"/>
  <c r="BI597" i="171"/>
  <c r="Q762" i="171" s="1"/>
  <c r="BH597" i="171"/>
  <c r="P762" i="171" s="1"/>
  <c r="BG597" i="171"/>
  <c r="O762" i="171" s="1"/>
  <c r="BF597" i="171"/>
  <c r="N762" i="171" s="1"/>
  <c r="BE597" i="171"/>
  <c r="M762" i="171" s="1"/>
  <c r="BD597" i="171"/>
  <c r="L762" i="171" s="1"/>
  <c r="BC597" i="171"/>
  <c r="K762" i="171" s="1"/>
  <c r="BB597" i="171"/>
  <c r="J762" i="171" s="1"/>
  <c r="BA597" i="171"/>
  <c r="I762" i="171" s="1"/>
  <c r="AZ597" i="171"/>
  <c r="H762" i="171" s="1"/>
  <c r="AY597" i="171"/>
  <c r="G762" i="171" s="1"/>
  <c r="AX597" i="171"/>
  <c r="F762" i="171" s="1"/>
  <c r="AW597" i="171"/>
  <c r="E762" i="171" s="1"/>
  <c r="AV597" i="171"/>
  <c r="D762" i="171" s="1"/>
  <c r="AU597" i="171"/>
  <c r="C762" i="171" s="1"/>
  <c r="BN596" i="171"/>
  <c r="V733" i="171" s="1"/>
  <c r="BM596" i="171"/>
  <c r="U733" i="171" s="1"/>
  <c r="BL596" i="171"/>
  <c r="T733" i="171" s="1"/>
  <c r="BK596" i="171"/>
  <c r="S733" i="171" s="1"/>
  <c r="BJ596" i="171"/>
  <c r="R733" i="171" s="1"/>
  <c r="BI596" i="171"/>
  <c r="Q733" i="171" s="1"/>
  <c r="BH596" i="171"/>
  <c r="P733" i="171" s="1"/>
  <c r="BG596" i="171"/>
  <c r="O733" i="171" s="1"/>
  <c r="BF596" i="171"/>
  <c r="N733" i="171" s="1"/>
  <c r="BE596" i="171"/>
  <c r="M733" i="171" s="1"/>
  <c r="BD596" i="171"/>
  <c r="L733" i="171" s="1"/>
  <c r="BC596" i="171"/>
  <c r="K733" i="171" s="1"/>
  <c r="BB596" i="171"/>
  <c r="J733" i="171" s="1"/>
  <c r="BA596" i="171"/>
  <c r="I733" i="171" s="1"/>
  <c r="AZ596" i="171"/>
  <c r="H733" i="171" s="1"/>
  <c r="AY596" i="171"/>
  <c r="G733" i="171" s="1"/>
  <c r="AX596" i="171"/>
  <c r="F733" i="171" s="1"/>
  <c r="AW596" i="171"/>
  <c r="E733" i="171" s="1"/>
  <c r="AV596" i="171"/>
  <c r="D733" i="171" s="1"/>
  <c r="AU596" i="171"/>
  <c r="C733" i="171" s="1"/>
  <c r="BN589" i="171"/>
  <c r="BM589" i="171"/>
  <c r="BL589" i="171"/>
  <c r="BK589" i="171"/>
  <c r="BJ589" i="171"/>
  <c r="BI589" i="171"/>
  <c r="BH589" i="171"/>
  <c r="BG589" i="171"/>
  <c r="BF589" i="171"/>
  <c r="BE589" i="171"/>
  <c r="BD589" i="171"/>
  <c r="BC589" i="171"/>
  <c r="BB589" i="171"/>
  <c r="BA589" i="171"/>
  <c r="AZ589" i="171"/>
  <c r="AY589" i="171"/>
  <c r="AX589" i="171"/>
  <c r="AW589" i="171"/>
  <c r="AV589" i="171"/>
  <c r="AU589" i="171"/>
  <c r="BN588" i="171"/>
  <c r="BM588" i="171"/>
  <c r="BL588" i="171"/>
  <c r="BK588" i="171"/>
  <c r="BJ588" i="171"/>
  <c r="BI588" i="171"/>
  <c r="BH588" i="171"/>
  <c r="BG588" i="171"/>
  <c r="BF588" i="171"/>
  <c r="BE588" i="171"/>
  <c r="BD588" i="171"/>
  <c r="BC588" i="171"/>
  <c r="BB588" i="171"/>
  <c r="BA588" i="171"/>
  <c r="AZ588" i="171"/>
  <c r="AY588" i="171"/>
  <c r="AX588" i="171"/>
  <c r="AW588" i="171"/>
  <c r="AV588" i="171"/>
  <c r="AU588" i="171"/>
  <c r="BN585" i="171"/>
  <c r="BM585" i="171"/>
  <c r="BL585" i="171"/>
  <c r="BK585" i="171"/>
  <c r="BJ585" i="171"/>
  <c r="BI585" i="171"/>
  <c r="BH585" i="171"/>
  <c r="BG585" i="171"/>
  <c r="BF585" i="171"/>
  <c r="BE585" i="171"/>
  <c r="BD585" i="171"/>
  <c r="BC585" i="171"/>
  <c r="BB585" i="171"/>
  <c r="BA585" i="171"/>
  <c r="AZ585" i="171"/>
  <c r="AY585" i="171"/>
  <c r="AX585" i="171"/>
  <c r="AW585" i="171"/>
  <c r="AV585" i="171"/>
  <c r="AU585" i="171"/>
  <c r="BN584" i="171"/>
  <c r="BM584" i="171"/>
  <c r="BL584" i="171"/>
  <c r="BK584" i="171"/>
  <c r="BJ584" i="171"/>
  <c r="BI584" i="171"/>
  <c r="BH584" i="171"/>
  <c r="BG584" i="171"/>
  <c r="BF584" i="171"/>
  <c r="BE584" i="171"/>
  <c r="BD584" i="171"/>
  <c r="BC584" i="171"/>
  <c r="BB584" i="171"/>
  <c r="BA584" i="171"/>
  <c r="AZ584" i="171"/>
  <c r="AY584" i="171"/>
  <c r="AX584" i="171"/>
  <c r="AW584" i="171"/>
  <c r="AV584" i="171"/>
  <c r="AU584" i="171"/>
  <c r="BN582" i="171"/>
  <c r="BM582" i="171"/>
  <c r="BL582" i="171"/>
  <c r="BJ582" i="171"/>
  <c r="BI582" i="171"/>
  <c r="BH582" i="171"/>
  <c r="BG582" i="171"/>
  <c r="BF582" i="171"/>
  <c r="BE582" i="171"/>
  <c r="BD582" i="171"/>
  <c r="BC582" i="171"/>
  <c r="BB582" i="171"/>
  <c r="BA582" i="171"/>
  <c r="AZ582" i="171"/>
  <c r="AY582" i="171"/>
  <c r="AX582" i="171"/>
  <c r="AW582" i="171"/>
  <c r="AV582" i="171"/>
  <c r="AU582" i="171"/>
  <c r="BN581" i="171"/>
  <c r="BM581" i="171"/>
  <c r="BL581" i="171"/>
  <c r="BK581" i="171"/>
  <c r="BJ581" i="171"/>
  <c r="BI581" i="171"/>
  <c r="BH581" i="171"/>
  <c r="BG581" i="171"/>
  <c r="BF581" i="171"/>
  <c r="BE581" i="171"/>
  <c r="BD581" i="171"/>
  <c r="BC581" i="171"/>
  <c r="BB581" i="171"/>
  <c r="BA581" i="171"/>
  <c r="AZ581" i="171"/>
  <c r="AY581" i="171"/>
  <c r="AX581" i="171"/>
  <c r="AW581" i="171"/>
  <c r="AV581" i="171"/>
  <c r="AU581" i="171"/>
  <c r="BN580" i="171"/>
  <c r="BM580" i="171"/>
  <c r="BL580" i="171"/>
  <c r="BK580" i="171"/>
  <c r="BJ580" i="171"/>
  <c r="BI580" i="171"/>
  <c r="BH580" i="171"/>
  <c r="BG580" i="171"/>
  <c r="BF580" i="171"/>
  <c r="BE580" i="171"/>
  <c r="BD580" i="171"/>
  <c r="BC580" i="171"/>
  <c r="BB580" i="171"/>
  <c r="BA580" i="171"/>
  <c r="AZ580" i="171"/>
  <c r="AY580" i="171"/>
  <c r="AX580" i="171"/>
  <c r="AW580" i="171"/>
  <c r="AV580" i="171"/>
  <c r="AU580" i="171"/>
  <c r="BN578" i="171"/>
  <c r="BM578" i="171"/>
  <c r="BL578" i="171"/>
  <c r="BK578" i="171"/>
  <c r="BJ578" i="171"/>
  <c r="BI578" i="171"/>
  <c r="BH578" i="171"/>
  <c r="BG578" i="171"/>
  <c r="BF578" i="171"/>
  <c r="BE578" i="171"/>
  <c r="BD578" i="171"/>
  <c r="BC578" i="171"/>
  <c r="BB578" i="171"/>
  <c r="BA578" i="171"/>
  <c r="AZ578" i="171"/>
  <c r="AY578" i="171"/>
  <c r="AX578" i="171"/>
  <c r="AW578" i="171"/>
  <c r="AV578" i="171"/>
  <c r="AU578" i="171"/>
  <c r="BN577" i="171"/>
  <c r="BM577" i="171"/>
  <c r="BL577" i="171"/>
  <c r="BK577" i="171"/>
  <c r="BJ577" i="171"/>
  <c r="BI577" i="171"/>
  <c r="BH577" i="171"/>
  <c r="BG577" i="171"/>
  <c r="BF577" i="171"/>
  <c r="BE577" i="171"/>
  <c r="BD577" i="171"/>
  <c r="BC577" i="171"/>
  <c r="BB577" i="171"/>
  <c r="BA577" i="171"/>
  <c r="AZ577" i="171"/>
  <c r="AY577" i="171"/>
  <c r="AX577" i="171"/>
  <c r="AW577" i="171"/>
  <c r="AV577" i="171"/>
  <c r="AU577" i="171"/>
  <c r="BN576" i="171"/>
  <c r="BM576" i="171"/>
  <c r="BL576" i="171"/>
  <c r="BK576" i="171"/>
  <c r="BJ576" i="171"/>
  <c r="BI576" i="171"/>
  <c r="BH576" i="171"/>
  <c r="BG576" i="171"/>
  <c r="BF576" i="171"/>
  <c r="BE576" i="171"/>
  <c r="BD576" i="171"/>
  <c r="BC576" i="171"/>
  <c r="BB576" i="171"/>
  <c r="BA576" i="171"/>
  <c r="AZ576" i="171"/>
  <c r="AY576" i="171"/>
  <c r="AX576" i="171"/>
  <c r="AW576" i="171"/>
  <c r="AV576" i="171"/>
  <c r="AU576" i="171"/>
  <c r="BN571" i="171"/>
  <c r="V790" i="171" s="1"/>
  <c r="BM571" i="171"/>
  <c r="U790" i="171" s="1"/>
  <c r="BL571" i="171"/>
  <c r="T790" i="171" s="1"/>
  <c r="BK571" i="171"/>
  <c r="S790" i="171" s="1"/>
  <c r="BJ571" i="171"/>
  <c r="R790" i="171" s="1"/>
  <c r="BI571" i="171"/>
  <c r="Q790" i="171" s="1"/>
  <c r="BH571" i="171"/>
  <c r="P790" i="171" s="1"/>
  <c r="BG571" i="171"/>
  <c r="O790" i="171" s="1"/>
  <c r="BF571" i="171"/>
  <c r="N790" i="171" s="1"/>
  <c r="BE571" i="171"/>
  <c r="M790" i="171" s="1"/>
  <c r="BD571" i="171"/>
  <c r="L790" i="171" s="1"/>
  <c r="BC571" i="171"/>
  <c r="K790" i="171" s="1"/>
  <c r="BB571" i="171"/>
  <c r="J790" i="171" s="1"/>
  <c r="BA571" i="171"/>
  <c r="I790" i="171" s="1"/>
  <c r="AZ571" i="171"/>
  <c r="H790" i="171" s="1"/>
  <c r="AY571" i="171"/>
  <c r="G790" i="171" s="1"/>
  <c r="AX571" i="171"/>
  <c r="F790" i="171" s="1"/>
  <c r="AW571" i="171"/>
  <c r="E790" i="171" s="1"/>
  <c r="AV571" i="171"/>
  <c r="D790" i="171" s="1"/>
  <c r="AU571" i="171"/>
  <c r="C790" i="171" s="1"/>
  <c r="BN570" i="171"/>
  <c r="V761" i="171" s="1"/>
  <c r="BM570" i="171"/>
  <c r="U761" i="171" s="1"/>
  <c r="BL570" i="171"/>
  <c r="T761" i="171" s="1"/>
  <c r="BK570" i="171"/>
  <c r="S761" i="171" s="1"/>
  <c r="BJ570" i="171"/>
  <c r="R761" i="171" s="1"/>
  <c r="BI570" i="171"/>
  <c r="Q761" i="171" s="1"/>
  <c r="BH570" i="171"/>
  <c r="P761" i="171" s="1"/>
  <c r="BG570" i="171"/>
  <c r="O761" i="171" s="1"/>
  <c r="BF570" i="171"/>
  <c r="N761" i="171" s="1"/>
  <c r="BE570" i="171"/>
  <c r="M761" i="171" s="1"/>
  <c r="BD570" i="171"/>
  <c r="L761" i="171" s="1"/>
  <c r="BC570" i="171"/>
  <c r="K761" i="171" s="1"/>
  <c r="BB570" i="171"/>
  <c r="J761" i="171" s="1"/>
  <c r="BA570" i="171"/>
  <c r="I761" i="171" s="1"/>
  <c r="AZ570" i="171"/>
  <c r="H761" i="171" s="1"/>
  <c r="AY570" i="171"/>
  <c r="G761" i="171" s="1"/>
  <c r="AX570" i="171"/>
  <c r="F761" i="171" s="1"/>
  <c r="AW570" i="171"/>
  <c r="E761" i="171" s="1"/>
  <c r="AV570" i="171"/>
  <c r="D761" i="171" s="1"/>
  <c r="AU570" i="171"/>
  <c r="C761" i="171" s="1"/>
  <c r="BN569" i="171"/>
  <c r="V732" i="171" s="1"/>
  <c r="BM569" i="171"/>
  <c r="U732" i="171" s="1"/>
  <c r="BL569" i="171"/>
  <c r="T732" i="171" s="1"/>
  <c r="BK569" i="171"/>
  <c r="S732" i="171" s="1"/>
  <c r="BJ569" i="171"/>
  <c r="R732" i="171" s="1"/>
  <c r="BI569" i="171"/>
  <c r="Q732" i="171" s="1"/>
  <c r="BH569" i="171"/>
  <c r="P732" i="171" s="1"/>
  <c r="BG569" i="171"/>
  <c r="O732" i="171" s="1"/>
  <c r="BF569" i="171"/>
  <c r="N732" i="171" s="1"/>
  <c r="BE569" i="171"/>
  <c r="M732" i="171" s="1"/>
  <c r="BD569" i="171"/>
  <c r="L732" i="171" s="1"/>
  <c r="BC569" i="171"/>
  <c r="K732" i="171" s="1"/>
  <c r="BB569" i="171"/>
  <c r="J732" i="171" s="1"/>
  <c r="BA569" i="171"/>
  <c r="I732" i="171" s="1"/>
  <c r="AZ569" i="171"/>
  <c r="H732" i="171" s="1"/>
  <c r="AY569" i="171"/>
  <c r="G732" i="171" s="1"/>
  <c r="AX569" i="171"/>
  <c r="F732" i="171" s="1"/>
  <c r="AW569" i="171"/>
  <c r="E732" i="171" s="1"/>
  <c r="AV569" i="171"/>
  <c r="D732" i="171" s="1"/>
  <c r="AU569" i="171"/>
  <c r="C732" i="171" s="1"/>
  <c r="BM567" i="171"/>
  <c r="BH567" i="171"/>
  <c r="BM566" i="171"/>
  <c r="BH566" i="171"/>
  <c r="BM565" i="171"/>
  <c r="BH565" i="171"/>
  <c r="BN562" i="171"/>
  <c r="BM562" i="171"/>
  <c r="BL562" i="171"/>
  <c r="BK562" i="171"/>
  <c r="BJ562" i="171"/>
  <c r="BI562" i="171"/>
  <c r="BH562" i="171"/>
  <c r="BG562" i="171"/>
  <c r="BF562" i="171"/>
  <c r="BE562" i="171"/>
  <c r="BD562" i="171"/>
  <c r="BC562" i="171"/>
  <c r="BB562" i="171"/>
  <c r="BA562" i="171"/>
  <c r="AZ562" i="171"/>
  <c r="AY562" i="171"/>
  <c r="AX562" i="171"/>
  <c r="AW562" i="171"/>
  <c r="AV562" i="171"/>
  <c r="AU562" i="171"/>
  <c r="BN561" i="171"/>
  <c r="BM561" i="171"/>
  <c r="BL561" i="171"/>
  <c r="BK561" i="171"/>
  <c r="BJ561" i="171"/>
  <c r="BI561" i="171"/>
  <c r="BH561" i="171"/>
  <c r="BG561" i="171"/>
  <c r="BF561" i="171"/>
  <c r="BE561" i="171"/>
  <c r="BD561" i="171"/>
  <c r="BC561" i="171"/>
  <c r="BB561" i="171"/>
  <c r="BA561" i="171"/>
  <c r="AZ561" i="171"/>
  <c r="AY561" i="171"/>
  <c r="AX561" i="171"/>
  <c r="AW561" i="171"/>
  <c r="AV561" i="171"/>
  <c r="AU561" i="171"/>
  <c r="BN558" i="171"/>
  <c r="BM558" i="171"/>
  <c r="BL558" i="171"/>
  <c r="BK558" i="171"/>
  <c r="BJ558" i="171"/>
  <c r="BI558" i="171"/>
  <c r="BH558" i="171"/>
  <c r="BG558" i="171"/>
  <c r="BF558" i="171"/>
  <c r="BE558" i="171"/>
  <c r="BD558" i="171"/>
  <c r="BC558" i="171"/>
  <c r="BB558" i="171"/>
  <c r="BA558" i="171"/>
  <c r="AZ558" i="171"/>
  <c r="AY558" i="171"/>
  <c r="AX558" i="171"/>
  <c r="AW558" i="171"/>
  <c r="AV558" i="171"/>
  <c r="AU558" i="171"/>
  <c r="BN557" i="171"/>
  <c r="BM557" i="171"/>
  <c r="BL557" i="171"/>
  <c r="BK557" i="171"/>
  <c r="BJ557" i="171"/>
  <c r="BI557" i="171"/>
  <c r="BH557" i="171"/>
  <c r="BG557" i="171"/>
  <c r="BF557" i="171"/>
  <c r="BE557" i="171"/>
  <c r="BD557" i="171"/>
  <c r="BC557" i="171"/>
  <c r="BB557" i="171"/>
  <c r="BA557" i="171"/>
  <c r="AZ557" i="171"/>
  <c r="AY557" i="171"/>
  <c r="AX557" i="171"/>
  <c r="AW557" i="171"/>
  <c r="AV557" i="171"/>
  <c r="AU557" i="171"/>
  <c r="BN555" i="171"/>
  <c r="BM555" i="171"/>
  <c r="BL555" i="171"/>
  <c r="BK555" i="171"/>
  <c r="BJ555" i="171"/>
  <c r="BI555" i="171"/>
  <c r="BH555" i="171"/>
  <c r="BG555" i="171"/>
  <c r="BF555" i="171"/>
  <c r="BE555" i="171"/>
  <c r="BD555" i="171"/>
  <c r="BC555" i="171"/>
  <c r="BB555" i="171"/>
  <c r="BA555" i="171"/>
  <c r="AZ555" i="171"/>
  <c r="AY555" i="171"/>
  <c r="AX555" i="171"/>
  <c r="AW555" i="171"/>
  <c r="AV555" i="171"/>
  <c r="AU555" i="171"/>
  <c r="BN554" i="171"/>
  <c r="BM554" i="171"/>
  <c r="BL554" i="171"/>
  <c r="BK554" i="171"/>
  <c r="BJ554" i="171"/>
  <c r="BI554" i="171"/>
  <c r="BH554" i="171"/>
  <c r="BG554" i="171"/>
  <c r="BF554" i="171"/>
  <c r="BE554" i="171"/>
  <c r="BD554" i="171"/>
  <c r="BC554" i="171"/>
  <c r="BB554" i="171"/>
  <c r="BA554" i="171"/>
  <c r="AZ554" i="171"/>
  <c r="AY554" i="171"/>
  <c r="AX554" i="171"/>
  <c r="AW554" i="171"/>
  <c r="AV554" i="171"/>
  <c r="AU554" i="171"/>
  <c r="BN553" i="171"/>
  <c r="BM553" i="171"/>
  <c r="BL553" i="171"/>
  <c r="BK553" i="171"/>
  <c r="BJ553" i="171"/>
  <c r="BI553" i="171"/>
  <c r="BH553" i="171"/>
  <c r="BG553" i="171"/>
  <c r="BF553" i="171"/>
  <c r="BE553" i="171"/>
  <c r="BD553" i="171"/>
  <c r="BC553" i="171"/>
  <c r="BB553" i="171"/>
  <c r="BA553" i="171"/>
  <c r="AZ553" i="171"/>
  <c r="AY553" i="171"/>
  <c r="AX553" i="171"/>
  <c r="AW553" i="171"/>
  <c r="AV553" i="171"/>
  <c r="AU553" i="171"/>
  <c r="BN551" i="171"/>
  <c r="BM551" i="171"/>
  <c r="BL551" i="171"/>
  <c r="BK551" i="171"/>
  <c r="BJ551" i="171"/>
  <c r="BI551" i="171"/>
  <c r="BH551" i="171"/>
  <c r="BG551" i="171"/>
  <c r="BF551" i="171"/>
  <c r="BE551" i="171"/>
  <c r="BD551" i="171"/>
  <c r="BC551" i="171"/>
  <c r="BB551" i="171"/>
  <c r="BA551" i="171"/>
  <c r="AZ551" i="171"/>
  <c r="AY551" i="171"/>
  <c r="AX551" i="171"/>
  <c r="AW551" i="171"/>
  <c r="AV551" i="171"/>
  <c r="AU551" i="171"/>
  <c r="BN550" i="171"/>
  <c r="BM550" i="171"/>
  <c r="BL550" i="171"/>
  <c r="BK550" i="171"/>
  <c r="BJ550" i="171"/>
  <c r="BI550" i="171"/>
  <c r="BH550" i="171"/>
  <c r="BG550" i="171"/>
  <c r="BF550" i="171"/>
  <c r="BE550" i="171"/>
  <c r="BD550" i="171"/>
  <c r="BC550" i="171"/>
  <c r="BB550" i="171"/>
  <c r="BA550" i="171"/>
  <c r="AZ550" i="171"/>
  <c r="AY550" i="171"/>
  <c r="AX550" i="171"/>
  <c r="AW550" i="171"/>
  <c r="AV550" i="171"/>
  <c r="AU550" i="171"/>
  <c r="BN549" i="171"/>
  <c r="BM549" i="171"/>
  <c r="BL549" i="171"/>
  <c r="BK549" i="171"/>
  <c r="BJ549" i="171"/>
  <c r="BI549" i="171"/>
  <c r="BH549" i="171"/>
  <c r="BG549" i="171"/>
  <c r="BF549" i="171"/>
  <c r="BE549" i="171"/>
  <c r="BD549" i="171"/>
  <c r="BC549" i="171"/>
  <c r="BB549" i="171"/>
  <c r="BA549" i="171"/>
  <c r="AZ549" i="171"/>
  <c r="AY549" i="171"/>
  <c r="AX549" i="171"/>
  <c r="AW549" i="171"/>
  <c r="AV549" i="171"/>
  <c r="AU549" i="171"/>
  <c r="BN544" i="171"/>
  <c r="V788" i="171" s="1"/>
  <c r="BM544" i="171"/>
  <c r="U788" i="171" s="1"/>
  <c r="BL544" i="171"/>
  <c r="T788" i="171" s="1"/>
  <c r="BK544" i="171"/>
  <c r="S788" i="171" s="1"/>
  <c r="BJ544" i="171"/>
  <c r="R788" i="171" s="1"/>
  <c r="BI544" i="171"/>
  <c r="Q788" i="171" s="1"/>
  <c r="BH544" i="171"/>
  <c r="P788" i="171" s="1"/>
  <c r="BG544" i="171"/>
  <c r="O788" i="171" s="1"/>
  <c r="BF544" i="171"/>
  <c r="N788" i="171" s="1"/>
  <c r="BE544" i="171"/>
  <c r="M788" i="171" s="1"/>
  <c r="BD544" i="171"/>
  <c r="L788" i="171" s="1"/>
  <c r="BC544" i="171"/>
  <c r="K788" i="171" s="1"/>
  <c r="BB544" i="171"/>
  <c r="J788" i="171" s="1"/>
  <c r="BA544" i="171"/>
  <c r="I788" i="171" s="1"/>
  <c r="AZ544" i="171"/>
  <c r="H788" i="171" s="1"/>
  <c r="AY544" i="171"/>
  <c r="G788" i="171" s="1"/>
  <c r="AX544" i="171"/>
  <c r="F788" i="171" s="1"/>
  <c r="AW544" i="171"/>
  <c r="E788" i="171" s="1"/>
  <c r="AV544" i="171"/>
  <c r="D788" i="171" s="1"/>
  <c r="AU544" i="171"/>
  <c r="C788" i="171" s="1"/>
  <c r="BN543" i="171"/>
  <c r="V759" i="171" s="1"/>
  <c r="BM543" i="171"/>
  <c r="U759" i="171" s="1"/>
  <c r="BL543" i="171"/>
  <c r="T759" i="171" s="1"/>
  <c r="BK543" i="171"/>
  <c r="S759" i="171" s="1"/>
  <c r="BJ543" i="171"/>
  <c r="R759" i="171" s="1"/>
  <c r="BI543" i="171"/>
  <c r="Q759" i="171" s="1"/>
  <c r="BH543" i="171"/>
  <c r="P759" i="171" s="1"/>
  <c r="BG543" i="171"/>
  <c r="O759" i="171" s="1"/>
  <c r="BF543" i="171"/>
  <c r="N759" i="171" s="1"/>
  <c r="BE543" i="171"/>
  <c r="M759" i="171" s="1"/>
  <c r="BD543" i="171"/>
  <c r="L759" i="171" s="1"/>
  <c r="BC543" i="171"/>
  <c r="K759" i="171" s="1"/>
  <c r="BB543" i="171"/>
  <c r="J759" i="171" s="1"/>
  <c r="BA543" i="171"/>
  <c r="I759" i="171" s="1"/>
  <c r="AZ543" i="171"/>
  <c r="H759" i="171" s="1"/>
  <c r="AY543" i="171"/>
  <c r="G759" i="171" s="1"/>
  <c r="AX543" i="171"/>
  <c r="F759" i="171" s="1"/>
  <c r="AW543" i="171"/>
  <c r="E759" i="171" s="1"/>
  <c r="AV543" i="171"/>
  <c r="D759" i="171" s="1"/>
  <c r="AU543" i="171"/>
  <c r="C759" i="171" s="1"/>
  <c r="BN542" i="171"/>
  <c r="V730" i="171" s="1"/>
  <c r="BM542" i="171"/>
  <c r="U730" i="171" s="1"/>
  <c r="BL542" i="171"/>
  <c r="T730" i="171" s="1"/>
  <c r="BK542" i="171"/>
  <c r="S730" i="171" s="1"/>
  <c r="BJ542" i="171"/>
  <c r="R730" i="171" s="1"/>
  <c r="BI542" i="171"/>
  <c r="Q730" i="171" s="1"/>
  <c r="BH542" i="171"/>
  <c r="P730" i="171" s="1"/>
  <c r="BG542" i="171"/>
  <c r="O730" i="171" s="1"/>
  <c r="BF542" i="171"/>
  <c r="N730" i="171" s="1"/>
  <c r="BE542" i="171"/>
  <c r="M730" i="171" s="1"/>
  <c r="BD542" i="171"/>
  <c r="L730" i="171" s="1"/>
  <c r="BC542" i="171"/>
  <c r="K730" i="171" s="1"/>
  <c r="BB542" i="171"/>
  <c r="J730" i="171" s="1"/>
  <c r="BA542" i="171"/>
  <c r="I730" i="171" s="1"/>
  <c r="AZ542" i="171"/>
  <c r="H730" i="171" s="1"/>
  <c r="AY542" i="171"/>
  <c r="G730" i="171" s="1"/>
  <c r="AX542" i="171"/>
  <c r="F730" i="171" s="1"/>
  <c r="AW542" i="171"/>
  <c r="E730" i="171" s="1"/>
  <c r="AV542" i="171"/>
  <c r="D730" i="171" s="1"/>
  <c r="AU542" i="171"/>
  <c r="C730" i="171" s="1"/>
  <c r="BJ538" i="171"/>
  <c r="BN535" i="171"/>
  <c r="BM535" i="171"/>
  <c r="BJ535" i="171"/>
  <c r="BI535" i="171"/>
  <c r="BH535" i="171"/>
  <c r="BG535" i="171"/>
  <c r="BF535" i="171"/>
  <c r="BE535" i="171"/>
  <c r="BD535" i="171"/>
  <c r="BC535" i="171"/>
  <c r="BB535" i="171"/>
  <c r="BA535" i="171"/>
  <c r="AZ535" i="171"/>
  <c r="AY535" i="171"/>
  <c r="AX535" i="171"/>
  <c r="AW535" i="171"/>
  <c r="AV535" i="171"/>
  <c r="AU535" i="171"/>
  <c r="BN534" i="171"/>
  <c r="BM534" i="171"/>
  <c r="BJ534" i="171"/>
  <c r="BI534" i="171"/>
  <c r="BH534" i="171"/>
  <c r="BG534" i="171"/>
  <c r="BF534" i="171"/>
  <c r="BE534" i="171"/>
  <c r="BD534" i="171"/>
  <c r="BC534" i="171"/>
  <c r="BB534" i="171"/>
  <c r="BA534" i="171"/>
  <c r="AZ534" i="171"/>
  <c r="AY534" i="171"/>
  <c r="AX534" i="171"/>
  <c r="AW534" i="171"/>
  <c r="AV534" i="171"/>
  <c r="AU534" i="171"/>
  <c r="BN531" i="171"/>
  <c r="BM531" i="171"/>
  <c r="BL531" i="171"/>
  <c r="BK531" i="171"/>
  <c r="BJ531" i="171"/>
  <c r="BI531" i="171"/>
  <c r="BH531" i="171"/>
  <c r="BG531" i="171"/>
  <c r="BF531" i="171"/>
  <c r="BE531" i="171"/>
  <c r="BD531" i="171"/>
  <c r="BC531" i="171"/>
  <c r="BB531" i="171"/>
  <c r="BA531" i="171"/>
  <c r="AZ531" i="171"/>
  <c r="AY531" i="171"/>
  <c r="AX531" i="171"/>
  <c r="AW531" i="171"/>
  <c r="AV531" i="171"/>
  <c r="AU531" i="171"/>
  <c r="BN530" i="171"/>
  <c r="BM530" i="171"/>
  <c r="BL530" i="171"/>
  <c r="BK530" i="171"/>
  <c r="BJ530" i="171"/>
  <c r="BI530" i="171"/>
  <c r="BH530" i="171"/>
  <c r="BG530" i="171"/>
  <c r="BF530" i="171"/>
  <c r="BE530" i="171"/>
  <c r="BD530" i="171"/>
  <c r="BC530" i="171"/>
  <c r="BB530" i="171"/>
  <c r="BA530" i="171"/>
  <c r="AZ530" i="171"/>
  <c r="AY530" i="171"/>
  <c r="AX530" i="171"/>
  <c r="AW530" i="171"/>
  <c r="AV530" i="171"/>
  <c r="AU530" i="171"/>
  <c r="BN528" i="171"/>
  <c r="BM528" i="171"/>
  <c r="BL528" i="171"/>
  <c r="BK528" i="171"/>
  <c r="BJ528" i="171"/>
  <c r="BI528" i="171"/>
  <c r="BH528" i="171"/>
  <c r="BG528" i="171"/>
  <c r="BF528" i="171"/>
  <c r="BE528" i="171"/>
  <c r="BD528" i="171"/>
  <c r="BC528" i="171"/>
  <c r="BB528" i="171"/>
  <c r="BA528" i="171"/>
  <c r="AZ528" i="171"/>
  <c r="AY528" i="171"/>
  <c r="AX528" i="171"/>
  <c r="AW528" i="171"/>
  <c r="AV528" i="171"/>
  <c r="AU528" i="171"/>
  <c r="BN527" i="171"/>
  <c r="BM527" i="171"/>
  <c r="BL527" i="171"/>
  <c r="BK527" i="171"/>
  <c r="BJ527" i="171"/>
  <c r="BI527" i="171"/>
  <c r="BH527" i="171"/>
  <c r="BG527" i="171"/>
  <c r="BF527" i="171"/>
  <c r="BE527" i="171"/>
  <c r="BD527" i="171"/>
  <c r="BC527" i="171"/>
  <c r="BB527" i="171"/>
  <c r="BA527" i="171"/>
  <c r="AZ527" i="171"/>
  <c r="AY527" i="171"/>
  <c r="AX527" i="171"/>
  <c r="AW527" i="171"/>
  <c r="AV527" i="171"/>
  <c r="AU527" i="171"/>
  <c r="BN526" i="171"/>
  <c r="BM526" i="171"/>
  <c r="BL526" i="171"/>
  <c r="BK526" i="171"/>
  <c r="BJ526" i="171"/>
  <c r="BI526" i="171"/>
  <c r="BH526" i="171"/>
  <c r="BG526" i="171"/>
  <c r="BF526" i="171"/>
  <c r="BE526" i="171"/>
  <c r="BD526" i="171"/>
  <c r="BC526" i="171"/>
  <c r="BB526" i="171"/>
  <c r="BA526" i="171"/>
  <c r="AZ526" i="171"/>
  <c r="AY526" i="171"/>
  <c r="AX526" i="171"/>
  <c r="AW526" i="171"/>
  <c r="AV526" i="171"/>
  <c r="AU526" i="171"/>
  <c r="BN524" i="171"/>
  <c r="BM524" i="171"/>
  <c r="BL524" i="171"/>
  <c r="BK524" i="171"/>
  <c r="BJ524" i="171"/>
  <c r="BI524" i="171"/>
  <c r="BH524" i="171"/>
  <c r="BG524" i="171"/>
  <c r="BF524" i="171"/>
  <c r="BE524" i="171"/>
  <c r="BD524" i="171"/>
  <c r="BC524" i="171"/>
  <c r="BB524" i="171"/>
  <c r="BA524" i="171"/>
  <c r="AZ524" i="171"/>
  <c r="AY524" i="171"/>
  <c r="AX524" i="171"/>
  <c r="AW524" i="171"/>
  <c r="AV524" i="171"/>
  <c r="AU524" i="171"/>
  <c r="BN523" i="171"/>
  <c r="BM523" i="171"/>
  <c r="BL523" i="171"/>
  <c r="BK523" i="171"/>
  <c r="BJ523" i="171"/>
  <c r="BI523" i="171"/>
  <c r="BH523" i="171"/>
  <c r="BG523" i="171"/>
  <c r="BF523" i="171"/>
  <c r="BE523" i="171"/>
  <c r="BD523" i="171"/>
  <c r="BC523" i="171"/>
  <c r="BB523" i="171"/>
  <c r="BA523" i="171"/>
  <c r="AZ523" i="171"/>
  <c r="AY523" i="171"/>
  <c r="AX523" i="171"/>
  <c r="AW523" i="171"/>
  <c r="AV523" i="171"/>
  <c r="AU523" i="171"/>
  <c r="BN522" i="171"/>
  <c r="BM522" i="171"/>
  <c r="BL522" i="171"/>
  <c r="BK522" i="171"/>
  <c r="BJ522" i="171"/>
  <c r="BI522" i="171"/>
  <c r="BH522" i="171"/>
  <c r="BG522" i="171"/>
  <c r="BF522" i="171"/>
  <c r="BE522" i="171"/>
  <c r="BD522" i="171"/>
  <c r="BC522" i="171"/>
  <c r="BB522" i="171"/>
  <c r="BA522" i="171"/>
  <c r="AZ522" i="171"/>
  <c r="AY522" i="171"/>
  <c r="AX522" i="171"/>
  <c r="AW522" i="171"/>
  <c r="AV522" i="171"/>
  <c r="AU522" i="171"/>
  <c r="BN517" i="171"/>
  <c r="V783" i="171" s="1"/>
  <c r="BM517" i="171"/>
  <c r="U783" i="171" s="1"/>
  <c r="BL517" i="171"/>
  <c r="T783" i="171" s="1"/>
  <c r="BK517" i="171"/>
  <c r="S783" i="171" s="1"/>
  <c r="BJ517" i="171"/>
  <c r="R783" i="171" s="1"/>
  <c r="BI517" i="171"/>
  <c r="Q783" i="171" s="1"/>
  <c r="BH517" i="171"/>
  <c r="P783" i="171" s="1"/>
  <c r="BG517" i="171"/>
  <c r="O783" i="171" s="1"/>
  <c r="BF517" i="171"/>
  <c r="N783" i="171" s="1"/>
  <c r="BE517" i="171"/>
  <c r="M783" i="171" s="1"/>
  <c r="BD517" i="171"/>
  <c r="L783" i="171" s="1"/>
  <c r="BC517" i="171"/>
  <c r="K783" i="171" s="1"/>
  <c r="BB517" i="171"/>
  <c r="J783" i="171" s="1"/>
  <c r="BA517" i="171"/>
  <c r="I783" i="171" s="1"/>
  <c r="AZ517" i="171"/>
  <c r="H783" i="171" s="1"/>
  <c r="AY517" i="171"/>
  <c r="G783" i="171" s="1"/>
  <c r="AX517" i="171"/>
  <c r="F783" i="171" s="1"/>
  <c r="AW517" i="171"/>
  <c r="E783" i="171" s="1"/>
  <c r="AV517" i="171"/>
  <c r="D783" i="171" s="1"/>
  <c r="AU517" i="171"/>
  <c r="C783" i="171" s="1"/>
  <c r="BN516" i="171"/>
  <c r="V754" i="171" s="1"/>
  <c r="BM516" i="171"/>
  <c r="U754" i="171" s="1"/>
  <c r="BL516" i="171"/>
  <c r="T754" i="171" s="1"/>
  <c r="BK516" i="171"/>
  <c r="S754" i="171" s="1"/>
  <c r="BJ516" i="171"/>
  <c r="R754" i="171" s="1"/>
  <c r="BI516" i="171"/>
  <c r="Q754" i="171" s="1"/>
  <c r="BH516" i="171"/>
  <c r="P754" i="171" s="1"/>
  <c r="BG516" i="171"/>
  <c r="O754" i="171" s="1"/>
  <c r="BF516" i="171"/>
  <c r="N754" i="171" s="1"/>
  <c r="BE516" i="171"/>
  <c r="M754" i="171" s="1"/>
  <c r="BD516" i="171"/>
  <c r="L754" i="171" s="1"/>
  <c r="BC516" i="171"/>
  <c r="K754" i="171" s="1"/>
  <c r="BB516" i="171"/>
  <c r="J754" i="171" s="1"/>
  <c r="BA516" i="171"/>
  <c r="I754" i="171" s="1"/>
  <c r="AZ516" i="171"/>
  <c r="H754" i="171" s="1"/>
  <c r="AY516" i="171"/>
  <c r="G754" i="171" s="1"/>
  <c r="AX516" i="171"/>
  <c r="F754" i="171" s="1"/>
  <c r="AW516" i="171"/>
  <c r="E754" i="171" s="1"/>
  <c r="AV516" i="171"/>
  <c r="D754" i="171" s="1"/>
  <c r="AU516" i="171"/>
  <c r="C754" i="171" s="1"/>
  <c r="W754" i="171" s="1"/>
  <c r="BN515" i="171"/>
  <c r="V725" i="171" s="1"/>
  <c r="BM515" i="171"/>
  <c r="U725" i="171" s="1"/>
  <c r="BL515" i="171"/>
  <c r="T725" i="171" s="1"/>
  <c r="BK515" i="171"/>
  <c r="S725" i="171" s="1"/>
  <c r="BJ515" i="171"/>
  <c r="R725" i="171" s="1"/>
  <c r="BI515" i="171"/>
  <c r="Q725" i="171" s="1"/>
  <c r="BH515" i="171"/>
  <c r="P725" i="171" s="1"/>
  <c r="BG515" i="171"/>
  <c r="O725" i="171" s="1"/>
  <c r="BF515" i="171"/>
  <c r="N725" i="171" s="1"/>
  <c r="BE515" i="171"/>
  <c r="M725" i="171" s="1"/>
  <c r="BD515" i="171"/>
  <c r="L725" i="171" s="1"/>
  <c r="BC515" i="171"/>
  <c r="K725" i="171" s="1"/>
  <c r="BB515" i="171"/>
  <c r="J725" i="171" s="1"/>
  <c r="BA515" i="171"/>
  <c r="I725" i="171" s="1"/>
  <c r="AZ515" i="171"/>
  <c r="H725" i="171" s="1"/>
  <c r="AY515" i="171"/>
  <c r="G725" i="171" s="1"/>
  <c r="AX515" i="171"/>
  <c r="F725" i="171" s="1"/>
  <c r="AW515" i="171"/>
  <c r="E725" i="171" s="1"/>
  <c r="AV515" i="171"/>
  <c r="D725" i="171" s="1"/>
  <c r="AU515" i="171"/>
  <c r="C725" i="171" s="1"/>
  <c r="BN508" i="171"/>
  <c r="BM508" i="171"/>
  <c r="BL508" i="171"/>
  <c r="BK508" i="171"/>
  <c r="BJ508" i="171"/>
  <c r="BI508" i="171"/>
  <c r="BH508" i="171"/>
  <c r="BG508" i="171"/>
  <c r="BF508" i="171"/>
  <c r="BE508" i="171"/>
  <c r="BD508" i="171"/>
  <c r="BC508" i="171"/>
  <c r="BB508" i="171"/>
  <c r="BA508" i="171"/>
  <c r="AZ508" i="171"/>
  <c r="AY508" i="171"/>
  <c r="AX508" i="171"/>
  <c r="AW508" i="171"/>
  <c r="AV508" i="171"/>
  <c r="AU508" i="171"/>
  <c r="BN507" i="171"/>
  <c r="BM507" i="171"/>
  <c r="BL507" i="171"/>
  <c r="BK507" i="171"/>
  <c r="BJ507" i="171"/>
  <c r="BI507" i="171"/>
  <c r="BH507" i="171"/>
  <c r="BG507" i="171"/>
  <c r="BF507" i="171"/>
  <c r="BE507" i="171"/>
  <c r="BD507" i="171"/>
  <c r="BC507" i="171"/>
  <c r="BB507" i="171"/>
  <c r="BA507" i="171"/>
  <c r="AZ507" i="171"/>
  <c r="AY507" i="171"/>
  <c r="AX507" i="171"/>
  <c r="AW507" i="171"/>
  <c r="AV507" i="171"/>
  <c r="AU507" i="171"/>
  <c r="BN504" i="171"/>
  <c r="BM504" i="171"/>
  <c r="BL504" i="171"/>
  <c r="BK504" i="171"/>
  <c r="BJ504" i="171"/>
  <c r="BI504" i="171"/>
  <c r="BH504" i="171"/>
  <c r="BG504" i="171"/>
  <c r="BF504" i="171"/>
  <c r="BE504" i="171"/>
  <c r="BD504" i="171"/>
  <c r="BC504" i="171"/>
  <c r="BB504" i="171"/>
  <c r="BA504" i="171"/>
  <c r="AZ504" i="171"/>
  <c r="AY504" i="171"/>
  <c r="AX504" i="171"/>
  <c r="AW504" i="171"/>
  <c r="AV504" i="171"/>
  <c r="AU504" i="171"/>
  <c r="BN503" i="171"/>
  <c r="BM503" i="171"/>
  <c r="BL503" i="171"/>
  <c r="BK503" i="171"/>
  <c r="BJ503" i="171"/>
  <c r="BI503" i="171"/>
  <c r="BH503" i="171"/>
  <c r="BG503" i="171"/>
  <c r="BF503" i="171"/>
  <c r="BE503" i="171"/>
  <c r="BD503" i="171"/>
  <c r="BC503" i="171"/>
  <c r="BB503" i="171"/>
  <c r="BA503" i="171"/>
  <c r="AZ503" i="171"/>
  <c r="AY503" i="171"/>
  <c r="AX503" i="171"/>
  <c r="AW503" i="171"/>
  <c r="AV503" i="171"/>
  <c r="AU503" i="171"/>
  <c r="BN501" i="171"/>
  <c r="BM501" i="171"/>
  <c r="BL501" i="171"/>
  <c r="BK501" i="171"/>
  <c r="BJ501" i="171"/>
  <c r="BI501" i="171"/>
  <c r="BH501" i="171"/>
  <c r="BG501" i="171"/>
  <c r="BF501" i="171"/>
  <c r="BE501" i="171"/>
  <c r="BD501" i="171"/>
  <c r="BC501" i="171"/>
  <c r="BB501" i="171"/>
  <c r="BA501" i="171"/>
  <c r="AZ501" i="171"/>
  <c r="AY501" i="171"/>
  <c r="AX501" i="171"/>
  <c r="AW501" i="171"/>
  <c r="AV501" i="171"/>
  <c r="AU501" i="171"/>
  <c r="BN500" i="171"/>
  <c r="BM500" i="171"/>
  <c r="BL500" i="171"/>
  <c r="BK500" i="171"/>
  <c r="BJ500" i="171"/>
  <c r="BI500" i="171"/>
  <c r="BH500" i="171"/>
  <c r="BG500" i="171"/>
  <c r="BF500" i="171"/>
  <c r="BE500" i="171"/>
  <c r="BD500" i="171"/>
  <c r="BC500" i="171"/>
  <c r="BB500" i="171"/>
  <c r="BA500" i="171"/>
  <c r="AZ500" i="171"/>
  <c r="AY500" i="171"/>
  <c r="AX500" i="171"/>
  <c r="AW500" i="171"/>
  <c r="AV500" i="171"/>
  <c r="AU500" i="171"/>
  <c r="BN499" i="171"/>
  <c r="BM499" i="171"/>
  <c r="BL499" i="171"/>
  <c r="BK499" i="171"/>
  <c r="BJ499" i="171"/>
  <c r="BI499" i="171"/>
  <c r="BH499" i="171"/>
  <c r="BG499" i="171"/>
  <c r="BF499" i="171"/>
  <c r="BE499" i="171"/>
  <c r="BD499" i="171"/>
  <c r="BC499" i="171"/>
  <c r="BB499" i="171"/>
  <c r="BA499" i="171"/>
  <c r="AZ499" i="171"/>
  <c r="AY499" i="171"/>
  <c r="AX499" i="171"/>
  <c r="AW499" i="171"/>
  <c r="AV499" i="171"/>
  <c r="AU499" i="171"/>
  <c r="BN497" i="171"/>
  <c r="BM497" i="171"/>
  <c r="BL497" i="171"/>
  <c r="BK497" i="171"/>
  <c r="BJ497" i="171"/>
  <c r="BI497" i="171"/>
  <c r="BH497" i="171"/>
  <c r="BG497" i="171"/>
  <c r="BF497" i="171"/>
  <c r="BE497" i="171"/>
  <c r="BD497" i="171"/>
  <c r="BC497" i="171"/>
  <c r="BB497" i="171"/>
  <c r="BA497" i="171"/>
  <c r="AZ497" i="171"/>
  <c r="AY497" i="171"/>
  <c r="AX497" i="171"/>
  <c r="AW497" i="171"/>
  <c r="AV497" i="171"/>
  <c r="AU497" i="171"/>
  <c r="BN496" i="171"/>
  <c r="BM496" i="171"/>
  <c r="BL496" i="171"/>
  <c r="BK496" i="171"/>
  <c r="BJ496" i="171"/>
  <c r="BI496" i="171"/>
  <c r="BH496" i="171"/>
  <c r="BG496" i="171"/>
  <c r="BF496" i="171"/>
  <c r="BE496" i="171"/>
  <c r="BD496" i="171"/>
  <c r="BC496" i="171"/>
  <c r="BB496" i="171"/>
  <c r="BA496" i="171"/>
  <c r="AZ496" i="171"/>
  <c r="AY496" i="171"/>
  <c r="AX496" i="171"/>
  <c r="AW496" i="171"/>
  <c r="AV496" i="171"/>
  <c r="AU496" i="171"/>
  <c r="BN495" i="171"/>
  <c r="BM495" i="171"/>
  <c r="BL495" i="171"/>
  <c r="BK495" i="171"/>
  <c r="BJ495" i="171"/>
  <c r="BI495" i="171"/>
  <c r="BH495" i="171"/>
  <c r="BG495" i="171"/>
  <c r="BF495" i="171"/>
  <c r="BE495" i="171"/>
  <c r="BD495" i="171"/>
  <c r="BC495" i="171"/>
  <c r="BB495" i="171"/>
  <c r="BA495" i="171"/>
  <c r="AZ495" i="171"/>
  <c r="AY495" i="171"/>
  <c r="AX495" i="171"/>
  <c r="AW495" i="171"/>
  <c r="AV495" i="171"/>
  <c r="AU495" i="171"/>
  <c r="BN490" i="171"/>
  <c r="V785" i="171" s="1"/>
  <c r="BM490" i="171"/>
  <c r="U785" i="171" s="1"/>
  <c r="BL490" i="171"/>
  <c r="T785" i="171" s="1"/>
  <c r="BK490" i="171"/>
  <c r="S785" i="171" s="1"/>
  <c r="BJ490" i="171"/>
  <c r="R785" i="171" s="1"/>
  <c r="BI490" i="171"/>
  <c r="Q785" i="171" s="1"/>
  <c r="BH490" i="171"/>
  <c r="P785" i="171" s="1"/>
  <c r="BG490" i="171"/>
  <c r="O785" i="171" s="1"/>
  <c r="BF490" i="171"/>
  <c r="N785" i="171" s="1"/>
  <c r="BE490" i="171"/>
  <c r="M785" i="171" s="1"/>
  <c r="BD490" i="171"/>
  <c r="L785" i="171" s="1"/>
  <c r="BC490" i="171"/>
  <c r="K785" i="171" s="1"/>
  <c r="BB490" i="171"/>
  <c r="J785" i="171" s="1"/>
  <c r="BA490" i="171"/>
  <c r="I785" i="171" s="1"/>
  <c r="AZ490" i="171"/>
  <c r="H785" i="171" s="1"/>
  <c r="AY490" i="171"/>
  <c r="G785" i="171" s="1"/>
  <c r="AX490" i="171"/>
  <c r="F785" i="171" s="1"/>
  <c r="AW490" i="171"/>
  <c r="E785" i="171" s="1"/>
  <c r="AV490" i="171"/>
  <c r="D785" i="171" s="1"/>
  <c r="AU490" i="171"/>
  <c r="C785" i="171" s="1"/>
  <c r="W785" i="171" s="1"/>
  <c r="BN489" i="171"/>
  <c r="V756" i="171" s="1"/>
  <c r="BM489" i="171"/>
  <c r="U756" i="171" s="1"/>
  <c r="BL489" i="171"/>
  <c r="T756" i="171" s="1"/>
  <c r="BK489" i="171"/>
  <c r="S756" i="171" s="1"/>
  <c r="BJ489" i="171"/>
  <c r="R756" i="171" s="1"/>
  <c r="BI489" i="171"/>
  <c r="Q756" i="171" s="1"/>
  <c r="BH489" i="171"/>
  <c r="P756" i="171" s="1"/>
  <c r="BG489" i="171"/>
  <c r="O756" i="171" s="1"/>
  <c r="BF489" i="171"/>
  <c r="N756" i="171" s="1"/>
  <c r="BE489" i="171"/>
  <c r="M756" i="171" s="1"/>
  <c r="BD489" i="171"/>
  <c r="L756" i="171" s="1"/>
  <c r="BC489" i="171"/>
  <c r="K756" i="171" s="1"/>
  <c r="BB489" i="171"/>
  <c r="J756" i="171" s="1"/>
  <c r="BA489" i="171"/>
  <c r="I756" i="171" s="1"/>
  <c r="AZ489" i="171"/>
  <c r="H756" i="171" s="1"/>
  <c r="AY489" i="171"/>
  <c r="G756" i="171" s="1"/>
  <c r="AX489" i="171"/>
  <c r="F756" i="171" s="1"/>
  <c r="AW489" i="171"/>
  <c r="E756" i="171" s="1"/>
  <c r="AV489" i="171"/>
  <c r="D756" i="171" s="1"/>
  <c r="AU489" i="171"/>
  <c r="C756" i="171" s="1"/>
  <c r="BN488" i="171"/>
  <c r="V727" i="171" s="1"/>
  <c r="BM488" i="171"/>
  <c r="U727" i="171" s="1"/>
  <c r="BL488" i="171"/>
  <c r="T727" i="171" s="1"/>
  <c r="BK488" i="171"/>
  <c r="S727" i="171" s="1"/>
  <c r="BJ488" i="171"/>
  <c r="R727" i="171" s="1"/>
  <c r="BI488" i="171"/>
  <c r="Q727" i="171" s="1"/>
  <c r="BH488" i="171"/>
  <c r="P727" i="171" s="1"/>
  <c r="BG488" i="171"/>
  <c r="O727" i="171" s="1"/>
  <c r="BF488" i="171"/>
  <c r="N727" i="171" s="1"/>
  <c r="BE488" i="171"/>
  <c r="M727" i="171" s="1"/>
  <c r="BD488" i="171"/>
  <c r="L727" i="171" s="1"/>
  <c r="BC488" i="171"/>
  <c r="K727" i="171" s="1"/>
  <c r="BB488" i="171"/>
  <c r="J727" i="171" s="1"/>
  <c r="BA488" i="171"/>
  <c r="I727" i="171" s="1"/>
  <c r="AZ488" i="171"/>
  <c r="H727" i="171" s="1"/>
  <c r="AY488" i="171"/>
  <c r="G727" i="171" s="1"/>
  <c r="AX488" i="171"/>
  <c r="F727" i="171" s="1"/>
  <c r="AW488" i="171"/>
  <c r="E727" i="171" s="1"/>
  <c r="AV488" i="171"/>
  <c r="D727" i="171" s="1"/>
  <c r="AU488" i="171"/>
  <c r="C727" i="171" s="1"/>
  <c r="W727" i="171" s="1"/>
  <c r="BH486" i="171"/>
  <c r="BH485" i="171"/>
  <c r="BH484" i="171"/>
  <c r="BJ481" i="171"/>
  <c r="BI481" i="171"/>
  <c r="BH481" i="171"/>
  <c r="BG481" i="171"/>
  <c r="BF481" i="171"/>
  <c r="BE481" i="171"/>
  <c r="BD481" i="171"/>
  <c r="BC481" i="171"/>
  <c r="BB481" i="171"/>
  <c r="BA481" i="171"/>
  <c r="AZ481" i="171"/>
  <c r="AY481" i="171"/>
  <c r="AX481" i="171"/>
  <c r="AW481" i="171"/>
  <c r="AV481" i="171"/>
  <c r="AU481" i="171"/>
  <c r="BJ480" i="171"/>
  <c r="BI480" i="171"/>
  <c r="BH480" i="171"/>
  <c r="BG480" i="171"/>
  <c r="BF480" i="171"/>
  <c r="BE480" i="171"/>
  <c r="BD480" i="171"/>
  <c r="BC480" i="171"/>
  <c r="BB480" i="171"/>
  <c r="BA480" i="171"/>
  <c r="AZ480" i="171"/>
  <c r="AY480" i="171"/>
  <c r="AX480" i="171"/>
  <c r="AW480" i="171"/>
  <c r="AV480" i="171"/>
  <c r="AU480" i="171"/>
  <c r="BN477" i="171"/>
  <c r="BM477" i="171"/>
  <c r="BL477" i="171"/>
  <c r="BK477" i="171"/>
  <c r="BJ477" i="171"/>
  <c r="BI477" i="171"/>
  <c r="BH477" i="171"/>
  <c r="BG477" i="171"/>
  <c r="BF477" i="171"/>
  <c r="BE477" i="171"/>
  <c r="BD477" i="171"/>
  <c r="BC477" i="171"/>
  <c r="BB477" i="171"/>
  <c r="BA477" i="171"/>
  <c r="AZ477" i="171"/>
  <c r="AY477" i="171"/>
  <c r="AX477" i="171"/>
  <c r="AW477" i="171"/>
  <c r="AV477" i="171"/>
  <c r="AU477" i="171"/>
  <c r="BN476" i="171"/>
  <c r="BM476" i="171"/>
  <c r="BL476" i="171"/>
  <c r="BK476" i="171"/>
  <c r="BJ476" i="171"/>
  <c r="BI476" i="171"/>
  <c r="BH476" i="171"/>
  <c r="BG476" i="171"/>
  <c r="BF476" i="171"/>
  <c r="BE476" i="171"/>
  <c r="BD476" i="171"/>
  <c r="BC476" i="171"/>
  <c r="BB476" i="171"/>
  <c r="BA476" i="171"/>
  <c r="AZ476" i="171"/>
  <c r="AY476" i="171"/>
  <c r="AX476" i="171"/>
  <c r="AW476" i="171"/>
  <c r="AV476" i="171"/>
  <c r="AU476" i="171"/>
  <c r="BN474" i="171"/>
  <c r="BM474" i="171"/>
  <c r="BL474" i="171"/>
  <c r="BK474" i="171"/>
  <c r="BJ474" i="171"/>
  <c r="BI474" i="171"/>
  <c r="BG474" i="171"/>
  <c r="BF474" i="171"/>
  <c r="BE474" i="171"/>
  <c r="BD474" i="171"/>
  <c r="BC474" i="171"/>
  <c r="BB474" i="171"/>
  <c r="BA474" i="171"/>
  <c r="AZ474" i="171"/>
  <c r="AY474" i="171"/>
  <c r="AX474" i="171"/>
  <c r="AW474" i="171"/>
  <c r="AV474" i="171"/>
  <c r="AU474" i="171"/>
  <c r="BN473" i="171"/>
  <c r="BM473" i="171"/>
  <c r="BL473" i="171"/>
  <c r="BK473" i="171"/>
  <c r="BJ473" i="171"/>
  <c r="BI473" i="171"/>
  <c r="BH473" i="171"/>
  <c r="BG473" i="171"/>
  <c r="BF473" i="171"/>
  <c r="BE473" i="171"/>
  <c r="BD473" i="171"/>
  <c r="BC473" i="171"/>
  <c r="BB473" i="171"/>
  <c r="BA473" i="171"/>
  <c r="AZ473" i="171"/>
  <c r="AY473" i="171"/>
  <c r="AX473" i="171"/>
  <c r="AW473" i="171"/>
  <c r="AV473" i="171"/>
  <c r="AU473" i="171"/>
  <c r="BN472" i="171"/>
  <c r="BM472" i="171"/>
  <c r="BL472" i="171"/>
  <c r="BK472" i="171"/>
  <c r="BJ472" i="171"/>
  <c r="BI472" i="171"/>
  <c r="BH472" i="171"/>
  <c r="BG472" i="171"/>
  <c r="BF472" i="171"/>
  <c r="BE472" i="171"/>
  <c r="BD472" i="171"/>
  <c r="BC472" i="171"/>
  <c r="BB472" i="171"/>
  <c r="BA472" i="171"/>
  <c r="AZ472" i="171"/>
  <c r="AY472" i="171"/>
  <c r="AX472" i="171"/>
  <c r="AW472" i="171"/>
  <c r="AV472" i="171"/>
  <c r="AU472" i="171"/>
  <c r="BN470" i="171"/>
  <c r="BM470" i="171"/>
  <c r="BL470" i="171"/>
  <c r="BK470" i="171"/>
  <c r="BJ470" i="171"/>
  <c r="BI470" i="171"/>
  <c r="BH470" i="171"/>
  <c r="BG470" i="171"/>
  <c r="BF470" i="171"/>
  <c r="BE470" i="171"/>
  <c r="BD470" i="171"/>
  <c r="BC470" i="171"/>
  <c r="BB470" i="171"/>
  <c r="BA470" i="171"/>
  <c r="AZ470" i="171"/>
  <c r="AY470" i="171"/>
  <c r="AX470" i="171"/>
  <c r="AW470" i="171"/>
  <c r="AV470" i="171"/>
  <c r="AU470" i="171"/>
  <c r="BN469" i="171"/>
  <c r="BM469" i="171"/>
  <c r="BL469" i="171"/>
  <c r="BK469" i="171"/>
  <c r="BJ469" i="171"/>
  <c r="BI469" i="171"/>
  <c r="BH469" i="171"/>
  <c r="BG469" i="171"/>
  <c r="BF469" i="171"/>
  <c r="BE469" i="171"/>
  <c r="BD469" i="171"/>
  <c r="BC469" i="171"/>
  <c r="BB469" i="171"/>
  <c r="BA469" i="171"/>
  <c r="AZ469" i="171"/>
  <c r="AY469" i="171"/>
  <c r="AX469" i="171"/>
  <c r="AW469" i="171"/>
  <c r="AV469" i="171"/>
  <c r="AU469" i="171"/>
  <c r="BN468" i="171"/>
  <c r="BM468" i="171"/>
  <c r="BL468" i="171"/>
  <c r="BK468" i="171"/>
  <c r="BJ468" i="171"/>
  <c r="BI468" i="171"/>
  <c r="BH468" i="171"/>
  <c r="BG468" i="171"/>
  <c r="BF468" i="171"/>
  <c r="BE468" i="171"/>
  <c r="BD468" i="171"/>
  <c r="BC468" i="171"/>
  <c r="BB468" i="171"/>
  <c r="BA468" i="171"/>
  <c r="AZ468" i="171"/>
  <c r="AY468" i="171"/>
  <c r="AX468" i="171"/>
  <c r="AW468" i="171"/>
  <c r="AV468" i="171"/>
  <c r="AU468" i="171"/>
  <c r="BN463" i="171"/>
  <c r="V784" i="171" s="1"/>
  <c r="BM463" i="171"/>
  <c r="U784" i="171" s="1"/>
  <c r="BL463" i="171"/>
  <c r="T784" i="171" s="1"/>
  <c r="BK463" i="171"/>
  <c r="S784" i="171" s="1"/>
  <c r="BJ463" i="171"/>
  <c r="R784" i="171" s="1"/>
  <c r="BI463" i="171"/>
  <c r="Q784" i="171" s="1"/>
  <c r="BH463" i="171"/>
  <c r="P784" i="171" s="1"/>
  <c r="BG463" i="171"/>
  <c r="O784" i="171" s="1"/>
  <c r="BF463" i="171"/>
  <c r="N784" i="171" s="1"/>
  <c r="BE463" i="171"/>
  <c r="M784" i="171" s="1"/>
  <c r="BD463" i="171"/>
  <c r="L784" i="171" s="1"/>
  <c r="BC463" i="171"/>
  <c r="K784" i="171" s="1"/>
  <c r="BB463" i="171"/>
  <c r="J784" i="171" s="1"/>
  <c r="BA463" i="171"/>
  <c r="I784" i="171" s="1"/>
  <c r="AZ463" i="171"/>
  <c r="H784" i="171" s="1"/>
  <c r="AY463" i="171"/>
  <c r="G784" i="171" s="1"/>
  <c r="AX463" i="171"/>
  <c r="F784" i="171" s="1"/>
  <c r="AW463" i="171"/>
  <c r="E784" i="171" s="1"/>
  <c r="AV463" i="171"/>
  <c r="D784" i="171" s="1"/>
  <c r="AU463" i="171"/>
  <c r="C784" i="171" s="1"/>
  <c r="BN462" i="171"/>
  <c r="V755" i="171" s="1"/>
  <c r="BM462" i="171"/>
  <c r="U755" i="171" s="1"/>
  <c r="BL462" i="171"/>
  <c r="T755" i="171" s="1"/>
  <c r="BK462" i="171"/>
  <c r="S755" i="171" s="1"/>
  <c r="BJ462" i="171"/>
  <c r="R755" i="171" s="1"/>
  <c r="BI462" i="171"/>
  <c r="Q755" i="171" s="1"/>
  <c r="BH462" i="171"/>
  <c r="P755" i="171" s="1"/>
  <c r="BG462" i="171"/>
  <c r="O755" i="171" s="1"/>
  <c r="BF462" i="171"/>
  <c r="N755" i="171" s="1"/>
  <c r="BE462" i="171"/>
  <c r="M755" i="171" s="1"/>
  <c r="BD462" i="171"/>
  <c r="L755" i="171" s="1"/>
  <c r="BC462" i="171"/>
  <c r="K755" i="171" s="1"/>
  <c r="BB462" i="171"/>
  <c r="J755" i="171" s="1"/>
  <c r="BA462" i="171"/>
  <c r="I755" i="171" s="1"/>
  <c r="AZ462" i="171"/>
  <c r="H755" i="171" s="1"/>
  <c r="AY462" i="171"/>
  <c r="G755" i="171" s="1"/>
  <c r="AX462" i="171"/>
  <c r="F755" i="171" s="1"/>
  <c r="AW462" i="171"/>
  <c r="E755" i="171" s="1"/>
  <c r="AV462" i="171"/>
  <c r="D755" i="171" s="1"/>
  <c r="AU462" i="171"/>
  <c r="C755" i="171" s="1"/>
  <c r="BN461" i="171"/>
  <c r="V726" i="171" s="1"/>
  <c r="BM461" i="171"/>
  <c r="U726" i="171" s="1"/>
  <c r="BL461" i="171"/>
  <c r="T726" i="171" s="1"/>
  <c r="BK461" i="171"/>
  <c r="S726" i="171" s="1"/>
  <c r="BJ461" i="171"/>
  <c r="R726" i="171" s="1"/>
  <c r="BI461" i="171"/>
  <c r="Q726" i="171" s="1"/>
  <c r="BH461" i="171"/>
  <c r="P726" i="171" s="1"/>
  <c r="BG461" i="171"/>
  <c r="O726" i="171" s="1"/>
  <c r="BF461" i="171"/>
  <c r="N726" i="171" s="1"/>
  <c r="BE461" i="171"/>
  <c r="M726" i="171" s="1"/>
  <c r="BD461" i="171"/>
  <c r="L726" i="171" s="1"/>
  <c r="BC461" i="171"/>
  <c r="K726" i="171" s="1"/>
  <c r="BB461" i="171"/>
  <c r="J726" i="171" s="1"/>
  <c r="BA461" i="171"/>
  <c r="I726" i="171" s="1"/>
  <c r="AZ461" i="171"/>
  <c r="H726" i="171" s="1"/>
  <c r="AY461" i="171"/>
  <c r="G726" i="171" s="1"/>
  <c r="AX461" i="171"/>
  <c r="F726" i="171" s="1"/>
  <c r="AW461" i="171"/>
  <c r="E726" i="171" s="1"/>
  <c r="AV461" i="171"/>
  <c r="D726" i="171" s="1"/>
  <c r="AU461" i="171"/>
  <c r="C726" i="171" s="1"/>
  <c r="BH459" i="171"/>
  <c r="BH458" i="171"/>
  <c r="BH457" i="171"/>
  <c r="BN454" i="171"/>
  <c r="BM454" i="171"/>
  <c r="BL454" i="171"/>
  <c r="BI454" i="171"/>
  <c r="BH454" i="171"/>
  <c r="BG454" i="171"/>
  <c r="BF454" i="171"/>
  <c r="BE454" i="171"/>
  <c r="BD454" i="171"/>
  <c r="BC454" i="171"/>
  <c r="BB454" i="171"/>
  <c r="BA454" i="171"/>
  <c r="AZ454" i="171"/>
  <c r="AY454" i="171"/>
  <c r="AX454" i="171"/>
  <c r="AW454" i="171"/>
  <c r="AV454" i="171"/>
  <c r="AU454" i="171"/>
  <c r="BN453" i="171"/>
  <c r="BM453" i="171"/>
  <c r="BL453" i="171"/>
  <c r="BI453" i="171"/>
  <c r="BH453" i="171"/>
  <c r="BG453" i="171"/>
  <c r="BF453" i="171"/>
  <c r="BE453" i="171"/>
  <c r="BD453" i="171"/>
  <c r="BC453" i="171"/>
  <c r="BB453" i="171"/>
  <c r="BA453" i="171"/>
  <c r="AZ453" i="171"/>
  <c r="AY453" i="171"/>
  <c r="AX453" i="171"/>
  <c r="AW453" i="171"/>
  <c r="AV453" i="171"/>
  <c r="AU453" i="171"/>
  <c r="BN450" i="171"/>
  <c r="BM450" i="171"/>
  <c r="BL450" i="171"/>
  <c r="BI450" i="171"/>
  <c r="BH450" i="171"/>
  <c r="BG450" i="171"/>
  <c r="BF450" i="171"/>
  <c r="BE450" i="171"/>
  <c r="BD450" i="171"/>
  <c r="BC450" i="171"/>
  <c r="BB450" i="171"/>
  <c r="BA450" i="171"/>
  <c r="AZ450" i="171"/>
  <c r="AY450" i="171"/>
  <c r="AX450" i="171"/>
  <c r="AW450" i="171"/>
  <c r="AV450" i="171"/>
  <c r="AU450" i="171"/>
  <c r="BN449" i="171"/>
  <c r="BM449" i="171"/>
  <c r="BL449" i="171"/>
  <c r="BI449" i="171"/>
  <c r="BH449" i="171"/>
  <c r="BG449" i="171"/>
  <c r="BF449" i="171"/>
  <c r="BE449" i="171"/>
  <c r="BD449" i="171"/>
  <c r="BC449" i="171"/>
  <c r="BB449" i="171"/>
  <c r="BA449" i="171"/>
  <c r="AZ449" i="171"/>
  <c r="AY449" i="171"/>
  <c r="AX449" i="171"/>
  <c r="AW449" i="171"/>
  <c r="AV449" i="171"/>
  <c r="AU449" i="171"/>
  <c r="BN447" i="171"/>
  <c r="BM447" i="171"/>
  <c r="BL447" i="171"/>
  <c r="BI447" i="171"/>
  <c r="BH447" i="171"/>
  <c r="BG447" i="171"/>
  <c r="BF447" i="171"/>
  <c r="BE447" i="171"/>
  <c r="BD447" i="171"/>
  <c r="BC447" i="171"/>
  <c r="BB447" i="171"/>
  <c r="BA447" i="171"/>
  <c r="AZ447" i="171"/>
  <c r="AY447" i="171"/>
  <c r="AX447" i="171"/>
  <c r="AW447" i="171"/>
  <c r="AV447" i="171"/>
  <c r="AU447" i="171"/>
  <c r="BN446" i="171"/>
  <c r="BM446" i="171"/>
  <c r="BL446" i="171"/>
  <c r="BI446" i="171"/>
  <c r="BH446" i="171"/>
  <c r="BG446" i="171"/>
  <c r="BF446" i="171"/>
  <c r="BE446" i="171"/>
  <c r="BD446" i="171"/>
  <c r="BC446" i="171"/>
  <c r="BB446" i="171"/>
  <c r="BA446" i="171"/>
  <c r="AZ446" i="171"/>
  <c r="AY446" i="171"/>
  <c r="AX446" i="171"/>
  <c r="AW446" i="171"/>
  <c r="AV446" i="171"/>
  <c r="AU446" i="171"/>
  <c r="BN445" i="171"/>
  <c r="BM445" i="171"/>
  <c r="BL445" i="171"/>
  <c r="BI445" i="171"/>
  <c r="BH445" i="171"/>
  <c r="BG445" i="171"/>
  <c r="BF445" i="171"/>
  <c r="BE445" i="171"/>
  <c r="BD445" i="171"/>
  <c r="BC445" i="171"/>
  <c r="BB445" i="171"/>
  <c r="BA445" i="171"/>
  <c r="AZ445" i="171"/>
  <c r="AY445" i="171"/>
  <c r="AX445" i="171"/>
  <c r="AW445" i="171"/>
  <c r="AV445" i="171"/>
  <c r="AU445" i="171"/>
  <c r="BN443" i="171"/>
  <c r="BM443" i="171"/>
  <c r="BL443" i="171"/>
  <c r="BK443" i="171"/>
  <c r="BJ443" i="171"/>
  <c r="BI443" i="171"/>
  <c r="BH443" i="171"/>
  <c r="BG443" i="171"/>
  <c r="BF443" i="171"/>
  <c r="BE443" i="171"/>
  <c r="BD443" i="171"/>
  <c r="BC443" i="171"/>
  <c r="BB443" i="171"/>
  <c r="BA443" i="171"/>
  <c r="AZ443" i="171"/>
  <c r="AY443" i="171"/>
  <c r="AX443" i="171"/>
  <c r="AW443" i="171"/>
  <c r="AV443" i="171"/>
  <c r="AU443" i="171"/>
  <c r="BN442" i="171"/>
  <c r="BM442" i="171"/>
  <c r="BL442" i="171"/>
  <c r="BK442" i="171"/>
  <c r="BJ442" i="171"/>
  <c r="BI442" i="171"/>
  <c r="BH442" i="171"/>
  <c r="BG442" i="171"/>
  <c r="BF442" i="171"/>
  <c r="BE442" i="171"/>
  <c r="BD442" i="171"/>
  <c r="BC442" i="171"/>
  <c r="BB442" i="171"/>
  <c r="BA442" i="171"/>
  <c r="AZ442" i="171"/>
  <c r="AY442" i="171"/>
  <c r="AX442" i="171"/>
  <c r="AW442" i="171"/>
  <c r="AV442" i="171"/>
  <c r="AU442" i="171"/>
  <c r="BN441" i="171"/>
  <c r="BM441" i="171"/>
  <c r="BL441" i="171"/>
  <c r="BK441" i="171"/>
  <c r="BJ441" i="171"/>
  <c r="BI441" i="171"/>
  <c r="BH441" i="171"/>
  <c r="BG441" i="171"/>
  <c r="BF441" i="171"/>
  <c r="BE441" i="171"/>
  <c r="BD441" i="171"/>
  <c r="BC441" i="171"/>
  <c r="BB441" i="171"/>
  <c r="BA441" i="171"/>
  <c r="AZ441" i="171"/>
  <c r="AY441" i="171"/>
  <c r="AX441" i="171"/>
  <c r="AW441" i="171"/>
  <c r="AV441" i="171"/>
  <c r="AU441" i="171"/>
  <c r="BN436" i="171"/>
  <c r="V781" i="171" s="1"/>
  <c r="BM436" i="171"/>
  <c r="U781" i="171" s="1"/>
  <c r="BL436" i="171"/>
  <c r="T781" i="171" s="1"/>
  <c r="BK436" i="171"/>
  <c r="S781" i="171" s="1"/>
  <c r="BJ436" i="171"/>
  <c r="R781" i="171" s="1"/>
  <c r="BI436" i="171"/>
  <c r="Q781" i="171" s="1"/>
  <c r="BH436" i="171"/>
  <c r="P781" i="171" s="1"/>
  <c r="BG436" i="171"/>
  <c r="O781" i="171" s="1"/>
  <c r="BF436" i="171"/>
  <c r="N781" i="171" s="1"/>
  <c r="BE436" i="171"/>
  <c r="M781" i="171" s="1"/>
  <c r="BD436" i="171"/>
  <c r="L781" i="171" s="1"/>
  <c r="BC436" i="171"/>
  <c r="K781" i="171" s="1"/>
  <c r="BB436" i="171"/>
  <c r="J781" i="171" s="1"/>
  <c r="BA436" i="171"/>
  <c r="I781" i="171" s="1"/>
  <c r="AZ436" i="171"/>
  <c r="H781" i="171" s="1"/>
  <c r="AY436" i="171"/>
  <c r="G781" i="171" s="1"/>
  <c r="AX436" i="171"/>
  <c r="F781" i="171" s="1"/>
  <c r="AW436" i="171"/>
  <c r="E781" i="171" s="1"/>
  <c r="AV436" i="171"/>
  <c r="D781" i="171" s="1"/>
  <c r="AU436" i="171"/>
  <c r="C781" i="171" s="1"/>
  <c r="BN435" i="171"/>
  <c r="V752" i="171" s="1"/>
  <c r="BM435" i="171"/>
  <c r="U752" i="171" s="1"/>
  <c r="BL435" i="171"/>
  <c r="T752" i="171" s="1"/>
  <c r="BK435" i="171"/>
  <c r="S752" i="171" s="1"/>
  <c r="BJ435" i="171"/>
  <c r="R752" i="171" s="1"/>
  <c r="BI435" i="171"/>
  <c r="Q752" i="171" s="1"/>
  <c r="BH435" i="171"/>
  <c r="P752" i="171" s="1"/>
  <c r="BG435" i="171"/>
  <c r="O752" i="171" s="1"/>
  <c r="BF435" i="171"/>
  <c r="N752" i="171" s="1"/>
  <c r="BE435" i="171"/>
  <c r="M752" i="171" s="1"/>
  <c r="BD435" i="171"/>
  <c r="L752" i="171" s="1"/>
  <c r="BC435" i="171"/>
  <c r="K752" i="171" s="1"/>
  <c r="BB435" i="171"/>
  <c r="J752" i="171" s="1"/>
  <c r="BA435" i="171"/>
  <c r="I752" i="171" s="1"/>
  <c r="AZ435" i="171"/>
  <c r="H752" i="171" s="1"/>
  <c r="AY435" i="171"/>
  <c r="G752" i="171" s="1"/>
  <c r="AX435" i="171"/>
  <c r="F752" i="171" s="1"/>
  <c r="AW435" i="171"/>
  <c r="E752" i="171" s="1"/>
  <c r="AV435" i="171"/>
  <c r="D752" i="171" s="1"/>
  <c r="AU435" i="171"/>
  <c r="C752" i="171" s="1"/>
  <c r="BN434" i="171"/>
  <c r="V723" i="171" s="1"/>
  <c r="BM434" i="171"/>
  <c r="U723" i="171" s="1"/>
  <c r="BL434" i="171"/>
  <c r="T723" i="171" s="1"/>
  <c r="BK434" i="171"/>
  <c r="S723" i="171" s="1"/>
  <c r="BJ434" i="171"/>
  <c r="R723" i="171" s="1"/>
  <c r="BI434" i="171"/>
  <c r="Q723" i="171" s="1"/>
  <c r="BH434" i="171"/>
  <c r="P723" i="171" s="1"/>
  <c r="BG434" i="171"/>
  <c r="O723" i="171" s="1"/>
  <c r="BF434" i="171"/>
  <c r="N723" i="171" s="1"/>
  <c r="BE434" i="171"/>
  <c r="M723" i="171" s="1"/>
  <c r="BD434" i="171"/>
  <c r="L723" i="171" s="1"/>
  <c r="BC434" i="171"/>
  <c r="K723" i="171" s="1"/>
  <c r="BB434" i="171"/>
  <c r="J723" i="171" s="1"/>
  <c r="BA434" i="171"/>
  <c r="I723" i="171" s="1"/>
  <c r="AZ434" i="171"/>
  <c r="H723" i="171" s="1"/>
  <c r="AY434" i="171"/>
  <c r="G723" i="171" s="1"/>
  <c r="AX434" i="171"/>
  <c r="F723" i="171" s="1"/>
  <c r="AW434" i="171"/>
  <c r="E723" i="171" s="1"/>
  <c r="AV434" i="171"/>
  <c r="D723" i="171" s="1"/>
  <c r="AU434" i="171"/>
  <c r="C723" i="171" s="1"/>
  <c r="BN427" i="171"/>
  <c r="BM427" i="171"/>
  <c r="BL427" i="171"/>
  <c r="BK427" i="171"/>
  <c r="BJ427" i="171"/>
  <c r="BI427" i="171"/>
  <c r="BH427" i="171"/>
  <c r="BG427" i="171"/>
  <c r="BF427" i="171"/>
  <c r="BE427" i="171"/>
  <c r="BD427" i="171"/>
  <c r="BC427" i="171"/>
  <c r="BB427" i="171"/>
  <c r="BA427" i="171"/>
  <c r="AZ427" i="171"/>
  <c r="AY427" i="171"/>
  <c r="AX427" i="171"/>
  <c r="AW427" i="171"/>
  <c r="AV427" i="171"/>
  <c r="AU427" i="171"/>
  <c r="BN426" i="171"/>
  <c r="BM426" i="171"/>
  <c r="BL426" i="171"/>
  <c r="BK426" i="171"/>
  <c r="BJ426" i="171"/>
  <c r="BI426" i="171"/>
  <c r="BH426" i="171"/>
  <c r="BG426" i="171"/>
  <c r="BF426" i="171"/>
  <c r="BE426" i="171"/>
  <c r="BD426" i="171"/>
  <c r="BC426" i="171"/>
  <c r="BB426" i="171"/>
  <c r="BA426" i="171"/>
  <c r="AZ426" i="171"/>
  <c r="AY426" i="171"/>
  <c r="AX426" i="171"/>
  <c r="AW426" i="171"/>
  <c r="AV426" i="171"/>
  <c r="AU426" i="171"/>
  <c r="BN423" i="171"/>
  <c r="BM423" i="171"/>
  <c r="BL423" i="171"/>
  <c r="BK423" i="171"/>
  <c r="BJ423" i="171"/>
  <c r="BI423" i="171"/>
  <c r="BH423" i="171"/>
  <c r="BG423" i="171"/>
  <c r="BF423" i="171"/>
  <c r="BE423" i="171"/>
  <c r="BD423" i="171"/>
  <c r="BC423" i="171"/>
  <c r="BB423" i="171"/>
  <c r="BA423" i="171"/>
  <c r="AZ423" i="171"/>
  <c r="AY423" i="171"/>
  <c r="AX423" i="171"/>
  <c r="AW423" i="171"/>
  <c r="AV423" i="171"/>
  <c r="AU423" i="171"/>
  <c r="BN422" i="171"/>
  <c r="BM422" i="171"/>
  <c r="BL422" i="171"/>
  <c r="BK422" i="171"/>
  <c r="BJ422" i="171"/>
  <c r="BI422" i="171"/>
  <c r="BH422" i="171"/>
  <c r="BG422" i="171"/>
  <c r="BF422" i="171"/>
  <c r="BE422" i="171"/>
  <c r="BD422" i="171"/>
  <c r="BC422" i="171"/>
  <c r="BB422" i="171"/>
  <c r="BA422" i="171"/>
  <c r="AZ422" i="171"/>
  <c r="AY422" i="171"/>
  <c r="AX422" i="171"/>
  <c r="AW422" i="171"/>
  <c r="AV422" i="171"/>
  <c r="AU422" i="171"/>
  <c r="BN420" i="171"/>
  <c r="BM420" i="171"/>
  <c r="BL420" i="171"/>
  <c r="BK420" i="171"/>
  <c r="BJ420" i="171"/>
  <c r="BI420" i="171"/>
  <c r="BH420" i="171"/>
  <c r="BG420" i="171"/>
  <c r="BF420" i="171"/>
  <c r="BE420" i="171"/>
  <c r="BD420" i="171"/>
  <c r="BC420" i="171"/>
  <c r="BB420" i="171"/>
  <c r="BA420" i="171"/>
  <c r="AZ420" i="171"/>
  <c r="AY420" i="171"/>
  <c r="AX420" i="171"/>
  <c r="AW420" i="171"/>
  <c r="AV420" i="171"/>
  <c r="AU420" i="171"/>
  <c r="BN419" i="171"/>
  <c r="BM419" i="171"/>
  <c r="BL419" i="171"/>
  <c r="BK419" i="171"/>
  <c r="BJ419" i="171"/>
  <c r="BI419" i="171"/>
  <c r="BH419" i="171"/>
  <c r="BG419" i="171"/>
  <c r="BF419" i="171"/>
  <c r="BE419" i="171"/>
  <c r="BD419" i="171"/>
  <c r="BC419" i="171"/>
  <c r="BB419" i="171"/>
  <c r="BA419" i="171"/>
  <c r="AZ419" i="171"/>
  <c r="AY419" i="171"/>
  <c r="AX419" i="171"/>
  <c r="AW419" i="171"/>
  <c r="AV419" i="171"/>
  <c r="AU419" i="171"/>
  <c r="BN418" i="171"/>
  <c r="BM418" i="171"/>
  <c r="BL418" i="171"/>
  <c r="BK418" i="171"/>
  <c r="BJ418" i="171"/>
  <c r="BI418" i="171"/>
  <c r="BH418" i="171"/>
  <c r="BG418" i="171"/>
  <c r="BF418" i="171"/>
  <c r="BE418" i="171"/>
  <c r="BD418" i="171"/>
  <c r="BC418" i="171"/>
  <c r="BB418" i="171"/>
  <c r="BA418" i="171"/>
  <c r="AZ418" i="171"/>
  <c r="AY418" i="171"/>
  <c r="AX418" i="171"/>
  <c r="AW418" i="171"/>
  <c r="AV418" i="171"/>
  <c r="AU418" i="171"/>
  <c r="BN416" i="171"/>
  <c r="BM416" i="171"/>
  <c r="BL416" i="171"/>
  <c r="BK416" i="171"/>
  <c r="BJ416" i="171"/>
  <c r="BI416" i="171"/>
  <c r="BH416" i="171"/>
  <c r="BG416" i="171"/>
  <c r="BF416" i="171"/>
  <c r="BE416" i="171"/>
  <c r="BD416" i="171"/>
  <c r="BC416" i="171"/>
  <c r="BB416" i="171"/>
  <c r="BA416" i="171"/>
  <c r="AZ416" i="171"/>
  <c r="AY416" i="171"/>
  <c r="AX416" i="171"/>
  <c r="AW416" i="171"/>
  <c r="AV416" i="171"/>
  <c r="AU416" i="171"/>
  <c r="BN415" i="171"/>
  <c r="BM415" i="171"/>
  <c r="BL415" i="171"/>
  <c r="BK415" i="171"/>
  <c r="BJ415" i="171"/>
  <c r="BI415" i="171"/>
  <c r="BH415" i="171"/>
  <c r="BG415" i="171"/>
  <c r="BF415" i="171"/>
  <c r="BE415" i="171"/>
  <c r="BD415" i="171"/>
  <c r="BC415" i="171"/>
  <c r="BB415" i="171"/>
  <c r="BA415" i="171"/>
  <c r="AZ415" i="171"/>
  <c r="AY415" i="171"/>
  <c r="AX415" i="171"/>
  <c r="AW415" i="171"/>
  <c r="AV415" i="171"/>
  <c r="AU415" i="171"/>
  <c r="BN414" i="171"/>
  <c r="BM414" i="171"/>
  <c r="BL414" i="171"/>
  <c r="BK414" i="171"/>
  <c r="BJ414" i="171"/>
  <c r="BI414" i="171"/>
  <c r="BH414" i="171"/>
  <c r="BG414" i="171"/>
  <c r="BF414" i="171"/>
  <c r="BE414" i="171"/>
  <c r="BD414" i="171"/>
  <c r="BC414" i="171"/>
  <c r="BB414" i="171"/>
  <c r="BA414" i="171"/>
  <c r="AZ414" i="171"/>
  <c r="AY414" i="171"/>
  <c r="AX414" i="171"/>
  <c r="AW414" i="171"/>
  <c r="AV414" i="171"/>
  <c r="AU414" i="171"/>
  <c r="BN409" i="171"/>
  <c r="V776" i="171" s="1"/>
  <c r="BM409" i="171"/>
  <c r="U776" i="171" s="1"/>
  <c r="BL409" i="171"/>
  <c r="T776" i="171" s="1"/>
  <c r="BK409" i="171"/>
  <c r="S776" i="171" s="1"/>
  <c r="BJ409" i="171"/>
  <c r="R776" i="171" s="1"/>
  <c r="BI409" i="171"/>
  <c r="Q776" i="171" s="1"/>
  <c r="BH409" i="171"/>
  <c r="P776" i="171" s="1"/>
  <c r="BG409" i="171"/>
  <c r="O776" i="171" s="1"/>
  <c r="BF409" i="171"/>
  <c r="N776" i="171" s="1"/>
  <c r="BE409" i="171"/>
  <c r="M776" i="171" s="1"/>
  <c r="BD409" i="171"/>
  <c r="L776" i="171" s="1"/>
  <c r="BC409" i="171"/>
  <c r="K776" i="171" s="1"/>
  <c r="BB409" i="171"/>
  <c r="J776" i="171" s="1"/>
  <c r="BA409" i="171"/>
  <c r="I776" i="171" s="1"/>
  <c r="AZ409" i="171"/>
  <c r="H776" i="171" s="1"/>
  <c r="AY409" i="171"/>
  <c r="G776" i="171" s="1"/>
  <c r="AX409" i="171"/>
  <c r="F776" i="171" s="1"/>
  <c r="AW409" i="171"/>
  <c r="E776" i="171" s="1"/>
  <c r="AV409" i="171"/>
  <c r="D776" i="171" s="1"/>
  <c r="AU409" i="171"/>
  <c r="C776" i="171" s="1"/>
  <c r="BN408" i="171"/>
  <c r="V747" i="171" s="1"/>
  <c r="BM408" i="171"/>
  <c r="U747" i="171" s="1"/>
  <c r="BL408" i="171"/>
  <c r="T747" i="171" s="1"/>
  <c r="BK408" i="171"/>
  <c r="S747" i="171" s="1"/>
  <c r="BJ408" i="171"/>
  <c r="R747" i="171" s="1"/>
  <c r="BI408" i="171"/>
  <c r="Q747" i="171" s="1"/>
  <c r="BH408" i="171"/>
  <c r="P747" i="171" s="1"/>
  <c r="BG408" i="171"/>
  <c r="O747" i="171" s="1"/>
  <c r="BF408" i="171"/>
  <c r="N747" i="171" s="1"/>
  <c r="BE408" i="171"/>
  <c r="M747" i="171" s="1"/>
  <c r="BD408" i="171"/>
  <c r="L747" i="171" s="1"/>
  <c r="BC408" i="171"/>
  <c r="K747" i="171" s="1"/>
  <c r="BB408" i="171"/>
  <c r="J747" i="171" s="1"/>
  <c r="BA408" i="171"/>
  <c r="I747" i="171" s="1"/>
  <c r="AZ408" i="171"/>
  <c r="H747" i="171" s="1"/>
  <c r="AY408" i="171"/>
  <c r="G747" i="171" s="1"/>
  <c r="AX408" i="171"/>
  <c r="F747" i="171" s="1"/>
  <c r="AW408" i="171"/>
  <c r="E747" i="171" s="1"/>
  <c r="AV408" i="171"/>
  <c r="D747" i="171" s="1"/>
  <c r="AU408" i="171"/>
  <c r="C747" i="171" s="1"/>
  <c r="BN407" i="171"/>
  <c r="V718" i="171" s="1"/>
  <c r="BM407" i="171"/>
  <c r="U718" i="171" s="1"/>
  <c r="BL407" i="171"/>
  <c r="T718" i="171" s="1"/>
  <c r="BK407" i="171"/>
  <c r="S718" i="171" s="1"/>
  <c r="BJ407" i="171"/>
  <c r="R718" i="171" s="1"/>
  <c r="BI407" i="171"/>
  <c r="Q718" i="171" s="1"/>
  <c r="BH407" i="171"/>
  <c r="P718" i="171" s="1"/>
  <c r="BG407" i="171"/>
  <c r="O718" i="171" s="1"/>
  <c r="BF407" i="171"/>
  <c r="N718" i="171" s="1"/>
  <c r="BE407" i="171"/>
  <c r="M718" i="171" s="1"/>
  <c r="BD407" i="171"/>
  <c r="L718" i="171" s="1"/>
  <c r="BC407" i="171"/>
  <c r="K718" i="171" s="1"/>
  <c r="BB407" i="171"/>
  <c r="J718" i="171" s="1"/>
  <c r="BA407" i="171"/>
  <c r="I718" i="171" s="1"/>
  <c r="AZ407" i="171"/>
  <c r="H718" i="171" s="1"/>
  <c r="AY407" i="171"/>
  <c r="G718" i="171" s="1"/>
  <c r="AX407" i="171"/>
  <c r="F718" i="171" s="1"/>
  <c r="AW407" i="171"/>
  <c r="E718" i="171" s="1"/>
  <c r="AV407" i="171"/>
  <c r="D718" i="171" s="1"/>
  <c r="AU407" i="171"/>
  <c r="C718" i="171" s="1"/>
  <c r="BH405" i="171"/>
  <c r="BH404" i="171"/>
  <c r="BH403" i="171"/>
  <c r="BN400" i="171"/>
  <c r="BM400" i="171"/>
  <c r="BL400" i="171"/>
  <c r="BK400" i="171"/>
  <c r="BJ400" i="171"/>
  <c r="BI400" i="171"/>
  <c r="BH400" i="171"/>
  <c r="BG400" i="171"/>
  <c r="BF400" i="171"/>
  <c r="BE400" i="171"/>
  <c r="BD400" i="171"/>
  <c r="BC400" i="171"/>
  <c r="BB400" i="171"/>
  <c r="BA400" i="171"/>
  <c r="AZ400" i="171"/>
  <c r="AY400" i="171"/>
  <c r="AX400" i="171"/>
  <c r="AW400" i="171"/>
  <c r="AV400" i="171"/>
  <c r="AU400" i="171"/>
  <c r="BN399" i="171"/>
  <c r="BM399" i="171"/>
  <c r="BL399" i="171"/>
  <c r="BK399" i="171"/>
  <c r="BJ399" i="171"/>
  <c r="BI399" i="171"/>
  <c r="BH399" i="171"/>
  <c r="BG399" i="171"/>
  <c r="BF399" i="171"/>
  <c r="BE399" i="171"/>
  <c r="BD399" i="171"/>
  <c r="BC399" i="171"/>
  <c r="BB399" i="171"/>
  <c r="BA399" i="171"/>
  <c r="AZ399" i="171"/>
  <c r="AY399" i="171"/>
  <c r="AX399" i="171"/>
  <c r="AW399" i="171"/>
  <c r="AV399" i="171"/>
  <c r="AU399" i="171"/>
  <c r="BN396" i="171"/>
  <c r="BM396" i="171"/>
  <c r="BL396" i="171"/>
  <c r="BK396" i="171"/>
  <c r="BJ396" i="171"/>
  <c r="BI396" i="171"/>
  <c r="BH396" i="171"/>
  <c r="BG396" i="171"/>
  <c r="BF396" i="171"/>
  <c r="BE396" i="171"/>
  <c r="BD396" i="171"/>
  <c r="BC396" i="171"/>
  <c r="BB396" i="171"/>
  <c r="BA396" i="171"/>
  <c r="AZ396" i="171"/>
  <c r="AY396" i="171"/>
  <c r="AX396" i="171"/>
  <c r="AW396" i="171"/>
  <c r="AV396" i="171"/>
  <c r="AU396" i="171"/>
  <c r="BN395" i="171"/>
  <c r="BM395" i="171"/>
  <c r="BL395" i="171"/>
  <c r="BK395" i="171"/>
  <c r="BJ395" i="171"/>
  <c r="BI395" i="171"/>
  <c r="BH395" i="171"/>
  <c r="BG395" i="171"/>
  <c r="BF395" i="171"/>
  <c r="BE395" i="171"/>
  <c r="BD395" i="171"/>
  <c r="BC395" i="171"/>
  <c r="BB395" i="171"/>
  <c r="BA395" i="171"/>
  <c r="AZ395" i="171"/>
  <c r="AY395" i="171"/>
  <c r="AX395" i="171"/>
  <c r="AW395" i="171"/>
  <c r="AV395" i="171"/>
  <c r="AU395" i="171"/>
  <c r="BN393" i="171"/>
  <c r="BM393" i="171"/>
  <c r="BL393" i="171"/>
  <c r="BK393" i="171"/>
  <c r="BJ393" i="171"/>
  <c r="BH393" i="171"/>
  <c r="BG393" i="171"/>
  <c r="BF393" i="171"/>
  <c r="BE393" i="171"/>
  <c r="BD393" i="171"/>
  <c r="BC393" i="171"/>
  <c r="BB393" i="171"/>
  <c r="BA393" i="171"/>
  <c r="AZ393" i="171"/>
  <c r="AY393" i="171"/>
  <c r="AX393" i="171"/>
  <c r="AW393" i="171"/>
  <c r="AV393" i="171"/>
  <c r="AU393" i="171"/>
  <c r="BN392" i="171"/>
  <c r="BM392" i="171"/>
  <c r="BL392" i="171"/>
  <c r="BK392" i="171"/>
  <c r="BJ392" i="171"/>
  <c r="BH392" i="171"/>
  <c r="BG392" i="171"/>
  <c r="BF392" i="171"/>
  <c r="BE392" i="171"/>
  <c r="BD392" i="171"/>
  <c r="BC392" i="171"/>
  <c r="BB392" i="171"/>
  <c r="BA392" i="171"/>
  <c r="AZ392" i="171"/>
  <c r="AY392" i="171"/>
  <c r="AX392" i="171"/>
  <c r="AW392" i="171"/>
  <c r="AV392" i="171"/>
  <c r="AU392" i="171"/>
  <c r="BN391" i="171"/>
  <c r="BM391" i="171"/>
  <c r="BL391" i="171"/>
  <c r="BK391" i="171"/>
  <c r="BJ391" i="171"/>
  <c r="BI391" i="171"/>
  <c r="BH391" i="171"/>
  <c r="BG391" i="171"/>
  <c r="BF391" i="171"/>
  <c r="BE391" i="171"/>
  <c r="BD391" i="171"/>
  <c r="BC391" i="171"/>
  <c r="BB391" i="171"/>
  <c r="BA391" i="171"/>
  <c r="AZ391" i="171"/>
  <c r="AY391" i="171"/>
  <c r="AX391" i="171"/>
  <c r="AW391" i="171"/>
  <c r="AV391" i="171"/>
  <c r="AU391" i="171"/>
  <c r="BN389" i="171"/>
  <c r="BM389" i="171"/>
  <c r="BL389" i="171"/>
  <c r="BK389" i="171"/>
  <c r="BJ389" i="171"/>
  <c r="BI389" i="171"/>
  <c r="BH389" i="171"/>
  <c r="BG389" i="171"/>
  <c r="BF389" i="171"/>
  <c r="BE389" i="171"/>
  <c r="BD389" i="171"/>
  <c r="BC389" i="171"/>
  <c r="BB389" i="171"/>
  <c r="BA389" i="171"/>
  <c r="AZ389" i="171"/>
  <c r="AY389" i="171"/>
  <c r="AX389" i="171"/>
  <c r="AW389" i="171"/>
  <c r="AV389" i="171"/>
  <c r="AU389" i="171"/>
  <c r="BN388" i="171"/>
  <c r="BM388" i="171"/>
  <c r="BL388" i="171"/>
  <c r="BK388" i="171"/>
  <c r="BJ388" i="171"/>
  <c r="BI388" i="171"/>
  <c r="BH388" i="171"/>
  <c r="BG388" i="171"/>
  <c r="BF388" i="171"/>
  <c r="BE388" i="171"/>
  <c r="BD388" i="171"/>
  <c r="BC388" i="171"/>
  <c r="BB388" i="171"/>
  <c r="BA388" i="171"/>
  <c r="AZ388" i="171"/>
  <c r="AY388" i="171"/>
  <c r="AX388" i="171"/>
  <c r="AW388" i="171"/>
  <c r="AV388" i="171"/>
  <c r="AU388" i="171"/>
  <c r="BN387" i="171"/>
  <c r="BM387" i="171"/>
  <c r="BL387" i="171"/>
  <c r="BK387" i="171"/>
  <c r="BJ387" i="171"/>
  <c r="BI387" i="171"/>
  <c r="BH387" i="171"/>
  <c r="BG387" i="171"/>
  <c r="BF387" i="171"/>
  <c r="BE387" i="171"/>
  <c r="BD387" i="171"/>
  <c r="BC387" i="171"/>
  <c r="BB387" i="171"/>
  <c r="BA387" i="171"/>
  <c r="AZ387" i="171"/>
  <c r="AY387" i="171"/>
  <c r="AX387" i="171"/>
  <c r="AW387" i="171"/>
  <c r="AV387" i="171"/>
  <c r="AU387" i="171"/>
  <c r="BN382" i="171"/>
  <c r="V786" i="171" s="1"/>
  <c r="BM382" i="171"/>
  <c r="U786" i="171" s="1"/>
  <c r="BL382" i="171"/>
  <c r="T786" i="171" s="1"/>
  <c r="BK382" i="171"/>
  <c r="S786" i="171" s="1"/>
  <c r="BJ382" i="171"/>
  <c r="R786" i="171" s="1"/>
  <c r="BI382" i="171"/>
  <c r="Q786" i="171" s="1"/>
  <c r="BH382" i="171"/>
  <c r="P786" i="171" s="1"/>
  <c r="BG382" i="171"/>
  <c r="O786" i="171" s="1"/>
  <c r="BF382" i="171"/>
  <c r="N786" i="171" s="1"/>
  <c r="BE382" i="171"/>
  <c r="M786" i="171" s="1"/>
  <c r="BD382" i="171"/>
  <c r="L786" i="171" s="1"/>
  <c r="BC382" i="171"/>
  <c r="K786" i="171" s="1"/>
  <c r="BB382" i="171"/>
  <c r="J786" i="171" s="1"/>
  <c r="BA382" i="171"/>
  <c r="I786" i="171" s="1"/>
  <c r="AZ382" i="171"/>
  <c r="H786" i="171" s="1"/>
  <c r="AY382" i="171"/>
  <c r="G786" i="171" s="1"/>
  <c r="AX382" i="171"/>
  <c r="F786" i="171" s="1"/>
  <c r="AW382" i="171"/>
  <c r="E786" i="171" s="1"/>
  <c r="AV382" i="171"/>
  <c r="D786" i="171" s="1"/>
  <c r="AU382" i="171"/>
  <c r="C786" i="171" s="1"/>
  <c r="W786" i="171" s="1"/>
  <c r="BN381" i="171"/>
  <c r="V757" i="171" s="1"/>
  <c r="BM381" i="171"/>
  <c r="U757" i="171" s="1"/>
  <c r="BL381" i="171"/>
  <c r="T757" i="171" s="1"/>
  <c r="BK381" i="171"/>
  <c r="S757" i="171" s="1"/>
  <c r="BJ381" i="171"/>
  <c r="R757" i="171" s="1"/>
  <c r="BI381" i="171"/>
  <c r="Q757" i="171" s="1"/>
  <c r="BH381" i="171"/>
  <c r="P757" i="171" s="1"/>
  <c r="BG381" i="171"/>
  <c r="O757" i="171" s="1"/>
  <c r="BF381" i="171"/>
  <c r="N757" i="171" s="1"/>
  <c r="BE381" i="171"/>
  <c r="M757" i="171" s="1"/>
  <c r="BD381" i="171"/>
  <c r="L757" i="171" s="1"/>
  <c r="BC381" i="171"/>
  <c r="K757" i="171" s="1"/>
  <c r="BB381" i="171"/>
  <c r="J757" i="171" s="1"/>
  <c r="BA381" i="171"/>
  <c r="I757" i="171" s="1"/>
  <c r="AZ381" i="171"/>
  <c r="H757" i="171" s="1"/>
  <c r="AY381" i="171"/>
  <c r="G757" i="171" s="1"/>
  <c r="AX381" i="171"/>
  <c r="F757" i="171" s="1"/>
  <c r="AW381" i="171"/>
  <c r="E757" i="171" s="1"/>
  <c r="AV381" i="171"/>
  <c r="D757" i="171" s="1"/>
  <c r="AU381" i="171"/>
  <c r="C757" i="171" s="1"/>
  <c r="BN380" i="171"/>
  <c r="V728" i="171" s="1"/>
  <c r="BM380" i="171"/>
  <c r="U728" i="171" s="1"/>
  <c r="BL380" i="171"/>
  <c r="T728" i="171" s="1"/>
  <c r="BK380" i="171"/>
  <c r="S728" i="171" s="1"/>
  <c r="BJ380" i="171"/>
  <c r="R728" i="171" s="1"/>
  <c r="BI380" i="171"/>
  <c r="Q728" i="171" s="1"/>
  <c r="BH380" i="171"/>
  <c r="P728" i="171" s="1"/>
  <c r="BG380" i="171"/>
  <c r="O728" i="171" s="1"/>
  <c r="BF380" i="171"/>
  <c r="N728" i="171" s="1"/>
  <c r="BE380" i="171"/>
  <c r="M728" i="171" s="1"/>
  <c r="BD380" i="171"/>
  <c r="L728" i="171" s="1"/>
  <c r="BC380" i="171"/>
  <c r="K728" i="171" s="1"/>
  <c r="BB380" i="171"/>
  <c r="J728" i="171" s="1"/>
  <c r="BA380" i="171"/>
  <c r="I728" i="171" s="1"/>
  <c r="AZ380" i="171"/>
  <c r="H728" i="171" s="1"/>
  <c r="AY380" i="171"/>
  <c r="G728" i="171" s="1"/>
  <c r="AX380" i="171"/>
  <c r="F728" i="171" s="1"/>
  <c r="AW380" i="171"/>
  <c r="E728" i="171" s="1"/>
  <c r="AV380" i="171"/>
  <c r="D728" i="171" s="1"/>
  <c r="AU380" i="171"/>
  <c r="C728" i="171" s="1"/>
  <c r="W728" i="171" s="1"/>
  <c r="BN373" i="171"/>
  <c r="BM373" i="171"/>
  <c r="BL373" i="171"/>
  <c r="BK373" i="171"/>
  <c r="BJ373" i="171"/>
  <c r="BI373" i="171"/>
  <c r="BH373" i="171"/>
  <c r="BG373" i="171"/>
  <c r="BF373" i="171"/>
  <c r="BE373" i="171"/>
  <c r="BD373" i="171"/>
  <c r="BC373" i="171"/>
  <c r="BB373" i="171"/>
  <c r="BA373" i="171"/>
  <c r="AZ373" i="171"/>
  <c r="AY373" i="171"/>
  <c r="AX373" i="171"/>
  <c r="AW373" i="171"/>
  <c r="AV373" i="171"/>
  <c r="AU373" i="171"/>
  <c r="BN372" i="171"/>
  <c r="BM372" i="171"/>
  <c r="BL372" i="171"/>
  <c r="BK372" i="171"/>
  <c r="BJ372" i="171"/>
  <c r="BI372" i="171"/>
  <c r="BH372" i="171"/>
  <c r="BG372" i="171"/>
  <c r="BF372" i="171"/>
  <c r="BE372" i="171"/>
  <c r="BD372" i="171"/>
  <c r="BC372" i="171"/>
  <c r="BB372" i="171"/>
  <c r="BA372" i="171"/>
  <c r="AZ372" i="171"/>
  <c r="AY372" i="171"/>
  <c r="AX372" i="171"/>
  <c r="AW372" i="171"/>
  <c r="AV372" i="171"/>
  <c r="AU372" i="171"/>
  <c r="BN369" i="171"/>
  <c r="BM369" i="171"/>
  <c r="BL369" i="171"/>
  <c r="BK369" i="171"/>
  <c r="BJ369" i="171"/>
  <c r="BI369" i="171"/>
  <c r="BH369" i="171"/>
  <c r="BG369" i="171"/>
  <c r="BF369" i="171"/>
  <c r="BE369" i="171"/>
  <c r="BD369" i="171"/>
  <c r="BC369" i="171"/>
  <c r="BB369" i="171"/>
  <c r="BA369" i="171"/>
  <c r="AZ369" i="171"/>
  <c r="AY369" i="171"/>
  <c r="AX369" i="171"/>
  <c r="AW369" i="171"/>
  <c r="AV369" i="171"/>
  <c r="AU369" i="171"/>
  <c r="BN368" i="171"/>
  <c r="BM368" i="171"/>
  <c r="BL368" i="171"/>
  <c r="BK368" i="171"/>
  <c r="BJ368" i="171"/>
  <c r="BI368" i="171"/>
  <c r="BH368" i="171"/>
  <c r="BG368" i="171"/>
  <c r="BF368" i="171"/>
  <c r="BE368" i="171"/>
  <c r="BD368" i="171"/>
  <c r="BC368" i="171"/>
  <c r="BB368" i="171"/>
  <c r="BA368" i="171"/>
  <c r="AZ368" i="171"/>
  <c r="AY368" i="171"/>
  <c r="AX368" i="171"/>
  <c r="AW368" i="171"/>
  <c r="AV368" i="171"/>
  <c r="AU368" i="171"/>
  <c r="BN366" i="171"/>
  <c r="BM366" i="171"/>
  <c r="BL366" i="171"/>
  <c r="BK366" i="171"/>
  <c r="BJ366" i="171"/>
  <c r="BI366" i="171"/>
  <c r="BH366" i="171"/>
  <c r="BG366" i="171"/>
  <c r="BF366" i="171"/>
  <c r="BE366" i="171"/>
  <c r="BD366" i="171"/>
  <c r="BC366" i="171"/>
  <c r="BB366" i="171"/>
  <c r="BA366" i="171"/>
  <c r="AZ366" i="171"/>
  <c r="AY366" i="171"/>
  <c r="AX366" i="171"/>
  <c r="AW366" i="171"/>
  <c r="AV366" i="171"/>
  <c r="AU366" i="171"/>
  <c r="BN365" i="171"/>
  <c r="BM365" i="171"/>
  <c r="BL365" i="171"/>
  <c r="BK365" i="171"/>
  <c r="BJ365" i="171"/>
  <c r="BI365" i="171"/>
  <c r="BH365" i="171"/>
  <c r="BG365" i="171"/>
  <c r="BF365" i="171"/>
  <c r="BE365" i="171"/>
  <c r="BD365" i="171"/>
  <c r="BC365" i="171"/>
  <c r="BB365" i="171"/>
  <c r="BA365" i="171"/>
  <c r="AZ365" i="171"/>
  <c r="AY365" i="171"/>
  <c r="AX365" i="171"/>
  <c r="AW365" i="171"/>
  <c r="AV365" i="171"/>
  <c r="AU365" i="171"/>
  <c r="BN364" i="171"/>
  <c r="BM364" i="171"/>
  <c r="BL364" i="171"/>
  <c r="BK364" i="171"/>
  <c r="BJ364" i="171"/>
  <c r="BI364" i="171"/>
  <c r="BH364" i="171"/>
  <c r="BG364" i="171"/>
  <c r="BF364" i="171"/>
  <c r="BE364" i="171"/>
  <c r="BD364" i="171"/>
  <c r="BC364" i="171"/>
  <c r="BB364" i="171"/>
  <c r="BA364" i="171"/>
  <c r="AZ364" i="171"/>
  <c r="AY364" i="171"/>
  <c r="AX364" i="171"/>
  <c r="AW364" i="171"/>
  <c r="AV364" i="171"/>
  <c r="AU364" i="171"/>
  <c r="BN362" i="171"/>
  <c r="BM362" i="171"/>
  <c r="BL362" i="171"/>
  <c r="BK362" i="171"/>
  <c r="BJ362" i="171"/>
  <c r="BI362" i="171"/>
  <c r="BH362" i="171"/>
  <c r="BG362" i="171"/>
  <c r="BF362" i="171"/>
  <c r="BE362" i="171"/>
  <c r="BD362" i="171"/>
  <c r="BC362" i="171"/>
  <c r="BB362" i="171"/>
  <c r="BA362" i="171"/>
  <c r="AZ362" i="171"/>
  <c r="AY362" i="171"/>
  <c r="AX362" i="171"/>
  <c r="AW362" i="171"/>
  <c r="AV362" i="171"/>
  <c r="AU362" i="171"/>
  <c r="BN361" i="171"/>
  <c r="BM361" i="171"/>
  <c r="BL361" i="171"/>
  <c r="BK361" i="171"/>
  <c r="BJ361" i="171"/>
  <c r="BI361" i="171"/>
  <c r="BH361" i="171"/>
  <c r="BG361" i="171"/>
  <c r="BF361" i="171"/>
  <c r="BE361" i="171"/>
  <c r="BD361" i="171"/>
  <c r="BC361" i="171"/>
  <c r="BB361" i="171"/>
  <c r="BA361" i="171"/>
  <c r="AZ361" i="171"/>
  <c r="AY361" i="171"/>
  <c r="AX361" i="171"/>
  <c r="AW361" i="171"/>
  <c r="AV361" i="171"/>
  <c r="AU361" i="171"/>
  <c r="BN360" i="171"/>
  <c r="BM360" i="171"/>
  <c r="BL360" i="171"/>
  <c r="BK360" i="171"/>
  <c r="BJ360" i="171"/>
  <c r="BI360" i="171"/>
  <c r="BH360" i="171"/>
  <c r="BG360" i="171"/>
  <c r="BF360" i="171"/>
  <c r="BE360" i="171"/>
  <c r="BD360" i="171"/>
  <c r="BC360" i="171"/>
  <c r="BB360" i="171"/>
  <c r="BA360" i="171"/>
  <c r="AZ360" i="171"/>
  <c r="AY360" i="171"/>
  <c r="AX360" i="171"/>
  <c r="AW360" i="171"/>
  <c r="AV360" i="171"/>
  <c r="AU360" i="171"/>
  <c r="BN355" i="171"/>
  <c r="V780" i="171" s="1"/>
  <c r="BM355" i="171"/>
  <c r="U780" i="171" s="1"/>
  <c r="BL355" i="171"/>
  <c r="T780" i="171" s="1"/>
  <c r="BK355" i="171"/>
  <c r="S780" i="171" s="1"/>
  <c r="BJ355" i="171"/>
  <c r="R780" i="171" s="1"/>
  <c r="BI355" i="171"/>
  <c r="Q780" i="171" s="1"/>
  <c r="BH355" i="171"/>
  <c r="P780" i="171" s="1"/>
  <c r="BG355" i="171"/>
  <c r="O780" i="171" s="1"/>
  <c r="BF355" i="171"/>
  <c r="N780" i="171" s="1"/>
  <c r="BE355" i="171"/>
  <c r="M780" i="171" s="1"/>
  <c r="BD355" i="171"/>
  <c r="L780" i="171" s="1"/>
  <c r="BC355" i="171"/>
  <c r="K780" i="171" s="1"/>
  <c r="BB355" i="171"/>
  <c r="J780" i="171" s="1"/>
  <c r="BA355" i="171"/>
  <c r="I780" i="171" s="1"/>
  <c r="AZ355" i="171"/>
  <c r="H780" i="171" s="1"/>
  <c r="AY355" i="171"/>
  <c r="G780" i="171" s="1"/>
  <c r="AX355" i="171"/>
  <c r="F780" i="171" s="1"/>
  <c r="AW355" i="171"/>
  <c r="E780" i="171" s="1"/>
  <c r="AV355" i="171"/>
  <c r="D780" i="171" s="1"/>
  <c r="AU355" i="171"/>
  <c r="C780" i="171" s="1"/>
  <c r="BN354" i="171"/>
  <c r="V751" i="171" s="1"/>
  <c r="BM354" i="171"/>
  <c r="U751" i="171" s="1"/>
  <c r="BL354" i="171"/>
  <c r="T751" i="171" s="1"/>
  <c r="BK354" i="171"/>
  <c r="S751" i="171" s="1"/>
  <c r="BJ354" i="171"/>
  <c r="R751" i="171" s="1"/>
  <c r="BI354" i="171"/>
  <c r="Q751" i="171" s="1"/>
  <c r="BH354" i="171"/>
  <c r="P751" i="171" s="1"/>
  <c r="BG354" i="171"/>
  <c r="O751" i="171" s="1"/>
  <c r="BF354" i="171"/>
  <c r="N751" i="171" s="1"/>
  <c r="BE354" i="171"/>
  <c r="M751" i="171" s="1"/>
  <c r="BD354" i="171"/>
  <c r="L751" i="171" s="1"/>
  <c r="BC354" i="171"/>
  <c r="K751" i="171" s="1"/>
  <c r="BB354" i="171"/>
  <c r="J751" i="171" s="1"/>
  <c r="BA354" i="171"/>
  <c r="I751" i="171" s="1"/>
  <c r="AZ354" i="171"/>
  <c r="H751" i="171" s="1"/>
  <c r="AY354" i="171"/>
  <c r="G751" i="171" s="1"/>
  <c r="AX354" i="171"/>
  <c r="F751" i="171" s="1"/>
  <c r="AW354" i="171"/>
  <c r="E751" i="171" s="1"/>
  <c r="AV354" i="171"/>
  <c r="D751" i="171" s="1"/>
  <c r="AU354" i="171"/>
  <c r="C751" i="171" s="1"/>
  <c r="W751" i="171" s="1"/>
  <c r="BN353" i="171"/>
  <c r="V722" i="171" s="1"/>
  <c r="BM353" i="171"/>
  <c r="U722" i="171" s="1"/>
  <c r="BL353" i="171"/>
  <c r="T722" i="171" s="1"/>
  <c r="BK353" i="171"/>
  <c r="S722" i="171" s="1"/>
  <c r="BJ353" i="171"/>
  <c r="R722" i="171" s="1"/>
  <c r="BI353" i="171"/>
  <c r="Q722" i="171" s="1"/>
  <c r="BH353" i="171"/>
  <c r="P722" i="171" s="1"/>
  <c r="BG353" i="171"/>
  <c r="O722" i="171" s="1"/>
  <c r="BF353" i="171"/>
  <c r="N722" i="171" s="1"/>
  <c r="BE353" i="171"/>
  <c r="M722" i="171" s="1"/>
  <c r="BD353" i="171"/>
  <c r="L722" i="171" s="1"/>
  <c r="BC353" i="171"/>
  <c r="K722" i="171" s="1"/>
  <c r="BB353" i="171"/>
  <c r="J722" i="171" s="1"/>
  <c r="BA353" i="171"/>
  <c r="I722" i="171" s="1"/>
  <c r="AZ353" i="171"/>
  <c r="H722" i="171" s="1"/>
  <c r="AY353" i="171"/>
  <c r="G722" i="171" s="1"/>
  <c r="AX353" i="171"/>
  <c r="F722" i="171" s="1"/>
  <c r="AW353" i="171"/>
  <c r="E722" i="171" s="1"/>
  <c r="AV353" i="171"/>
  <c r="D722" i="171" s="1"/>
  <c r="AU353" i="171"/>
  <c r="C722" i="171" s="1"/>
  <c r="BH351" i="171"/>
  <c r="BH350" i="171"/>
  <c r="BH349" i="171"/>
  <c r="BN346" i="171"/>
  <c r="BM346" i="171"/>
  <c r="BL346" i="171"/>
  <c r="BK346" i="171"/>
  <c r="BJ346" i="171"/>
  <c r="BI346" i="171"/>
  <c r="BH346" i="171"/>
  <c r="BG346" i="171"/>
  <c r="BF346" i="171"/>
  <c r="BE346" i="171"/>
  <c r="BD346" i="171"/>
  <c r="BC346" i="171"/>
  <c r="BB346" i="171"/>
  <c r="BA346" i="171"/>
  <c r="AZ346" i="171"/>
  <c r="AY346" i="171"/>
  <c r="AX346" i="171"/>
  <c r="AW346" i="171"/>
  <c r="AV346" i="171"/>
  <c r="AU346" i="171"/>
  <c r="BN345" i="171"/>
  <c r="BM345" i="171"/>
  <c r="BL345" i="171"/>
  <c r="BK345" i="171"/>
  <c r="BJ345" i="171"/>
  <c r="BI345" i="171"/>
  <c r="BH345" i="171"/>
  <c r="BG345" i="171"/>
  <c r="BF345" i="171"/>
  <c r="BE345" i="171"/>
  <c r="BD345" i="171"/>
  <c r="BC345" i="171"/>
  <c r="BB345" i="171"/>
  <c r="BA345" i="171"/>
  <c r="AZ345" i="171"/>
  <c r="AY345" i="171"/>
  <c r="AX345" i="171"/>
  <c r="AW345" i="171"/>
  <c r="AV345" i="171"/>
  <c r="AU345" i="171"/>
  <c r="BN342" i="171"/>
  <c r="BM342" i="171"/>
  <c r="BL342" i="171"/>
  <c r="BK342" i="171"/>
  <c r="BJ342" i="171"/>
  <c r="BI342" i="171"/>
  <c r="BH342" i="171"/>
  <c r="BG342" i="171"/>
  <c r="BF342" i="171"/>
  <c r="BE342" i="171"/>
  <c r="BD342" i="171"/>
  <c r="BC342" i="171"/>
  <c r="BB342" i="171"/>
  <c r="BA342" i="171"/>
  <c r="AZ342" i="171"/>
  <c r="AY342" i="171"/>
  <c r="AX342" i="171"/>
  <c r="AW342" i="171"/>
  <c r="AV342" i="171"/>
  <c r="AU342" i="171"/>
  <c r="BN341" i="171"/>
  <c r="BM341" i="171"/>
  <c r="BL341" i="171"/>
  <c r="BK341" i="171"/>
  <c r="BJ341" i="171"/>
  <c r="BI341" i="171"/>
  <c r="BH341" i="171"/>
  <c r="BG341" i="171"/>
  <c r="BF341" i="171"/>
  <c r="BE341" i="171"/>
  <c r="BD341" i="171"/>
  <c r="BC341" i="171"/>
  <c r="BB341" i="171"/>
  <c r="BA341" i="171"/>
  <c r="AZ341" i="171"/>
  <c r="AY341" i="171"/>
  <c r="AX341" i="171"/>
  <c r="AW341" i="171"/>
  <c r="AV341" i="171"/>
  <c r="AU341" i="171"/>
  <c r="BN339" i="171"/>
  <c r="BM339" i="171"/>
  <c r="BL339" i="171"/>
  <c r="BK339" i="171"/>
  <c r="BJ339" i="171"/>
  <c r="BI339" i="171"/>
  <c r="BH339" i="171"/>
  <c r="BG339" i="171"/>
  <c r="BF339" i="171"/>
  <c r="BE339" i="171"/>
  <c r="BD339" i="171"/>
  <c r="BC339" i="171"/>
  <c r="BB339" i="171"/>
  <c r="BA339" i="171"/>
  <c r="AZ339" i="171"/>
  <c r="AY339" i="171"/>
  <c r="AX339" i="171"/>
  <c r="AW339" i="171"/>
  <c r="AV339" i="171"/>
  <c r="AU339" i="171"/>
  <c r="BN338" i="171"/>
  <c r="BM338" i="171"/>
  <c r="BL338" i="171"/>
  <c r="BK338" i="171"/>
  <c r="BJ338" i="171"/>
  <c r="BI338" i="171"/>
  <c r="BH338" i="171"/>
  <c r="BG338" i="171"/>
  <c r="BF338" i="171"/>
  <c r="BE338" i="171"/>
  <c r="BD338" i="171"/>
  <c r="BC338" i="171"/>
  <c r="BB338" i="171"/>
  <c r="BA338" i="171"/>
  <c r="AZ338" i="171"/>
  <c r="AY338" i="171"/>
  <c r="AX338" i="171"/>
  <c r="AW338" i="171"/>
  <c r="AV338" i="171"/>
  <c r="AU338" i="171"/>
  <c r="BN337" i="171"/>
  <c r="BM337" i="171"/>
  <c r="BL337" i="171"/>
  <c r="BK337" i="171"/>
  <c r="BJ337" i="171"/>
  <c r="BI337" i="171"/>
  <c r="BH337" i="171"/>
  <c r="BG337" i="171"/>
  <c r="BF337" i="171"/>
  <c r="BE337" i="171"/>
  <c r="BD337" i="171"/>
  <c r="BC337" i="171"/>
  <c r="BB337" i="171"/>
  <c r="BA337" i="171"/>
  <c r="AZ337" i="171"/>
  <c r="AY337" i="171"/>
  <c r="AX337" i="171"/>
  <c r="AW337" i="171"/>
  <c r="AV337" i="171"/>
  <c r="AU337" i="171"/>
  <c r="BN335" i="171"/>
  <c r="BM335" i="171"/>
  <c r="BL335" i="171"/>
  <c r="BK335" i="171"/>
  <c r="BJ335" i="171"/>
  <c r="BI335" i="171"/>
  <c r="BH335" i="171"/>
  <c r="BG335" i="171"/>
  <c r="BF335" i="171"/>
  <c r="BE335" i="171"/>
  <c r="BD335" i="171"/>
  <c r="BC335" i="171"/>
  <c r="BB335" i="171"/>
  <c r="BA335" i="171"/>
  <c r="AZ335" i="171"/>
  <c r="AY335" i="171"/>
  <c r="AX335" i="171"/>
  <c r="AW335" i="171"/>
  <c r="AV335" i="171"/>
  <c r="AU335" i="171"/>
  <c r="BN334" i="171"/>
  <c r="BM334" i="171"/>
  <c r="BL334" i="171"/>
  <c r="BK334" i="171"/>
  <c r="BJ334" i="171"/>
  <c r="BI334" i="171"/>
  <c r="BH334" i="171"/>
  <c r="BG334" i="171"/>
  <c r="BF334" i="171"/>
  <c r="BE334" i="171"/>
  <c r="BD334" i="171"/>
  <c r="BC334" i="171"/>
  <c r="BB334" i="171"/>
  <c r="BA334" i="171"/>
  <c r="AZ334" i="171"/>
  <c r="AY334" i="171"/>
  <c r="AX334" i="171"/>
  <c r="AW334" i="171"/>
  <c r="AV334" i="171"/>
  <c r="AU334" i="171"/>
  <c r="BN333" i="171"/>
  <c r="BM333" i="171"/>
  <c r="BL333" i="171"/>
  <c r="BK333" i="171"/>
  <c r="BJ333" i="171"/>
  <c r="BI333" i="171"/>
  <c r="BH333" i="171"/>
  <c r="BG333" i="171"/>
  <c r="BF333" i="171"/>
  <c r="BE333" i="171"/>
  <c r="BD333" i="171"/>
  <c r="BC333" i="171"/>
  <c r="BB333" i="171"/>
  <c r="BA333" i="171"/>
  <c r="AZ333" i="171"/>
  <c r="AY333" i="171"/>
  <c r="AX333" i="171"/>
  <c r="AW333" i="171"/>
  <c r="AV333" i="171"/>
  <c r="AU333" i="171"/>
  <c r="BN328" i="171"/>
  <c r="V779" i="171" s="1"/>
  <c r="BM328" i="171"/>
  <c r="U779" i="171" s="1"/>
  <c r="BL328" i="171"/>
  <c r="T779" i="171" s="1"/>
  <c r="BK328" i="171"/>
  <c r="S779" i="171" s="1"/>
  <c r="BJ328" i="171"/>
  <c r="R779" i="171" s="1"/>
  <c r="BI328" i="171"/>
  <c r="Q779" i="171" s="1"/>
  <c r="BH328" i="171"/>
  <c r="P779" i="171" s="1"/>
  <c r="BG328" i="171"/>
  <c r="O779" i="171" s="1"/>
  <c r="BF328" i="171"/>
  <c r="N779" i="171" s="1"/>
  <c r="BE328" i="171"/>
  <c r="M779" i="171" s="1"/>
  <c r="BD328" i="171"/>
  <c r="L779" i="171" s="1"/>
  <c r="BC328" i="171"/>
  <c r="K779" i="171" s="1"/>
  <c r="BB328" i="171"/>
  <c r="J779" i="171" s="1"/>
  <c r="BA328" i="171"/>
  <c r="I779" i="171" s="1"/>
  <c r="AZ328" i="171"/>
  <c r="H779" i="171" s="1"/>
  <c r="AY328" i="171"/>
  <c r="G779" i="171" s="1"/>
  <c r="AX328" i="171"/>
  <c r="F779" i="171" s="1"/>
  <c r="AW328" i="171"/>
  <c r="E779" i="171" s="1"/>
  <c r="AV328" i="171"/>
  <c r="D779" i="171" s="1"/>
  <c r="AU328" i="171"/>
  <c r="C779" i="171" s="1"/>
  <c r="BN327" i="171"/>
  <c r="V750" i="171" s="1"/>
  <c r="BM327" i="171"/>
  <c r="U750" i="171" s="1"/>
  <c r="BL327" i="171"/>
  <c r="T750" i="171" s="1"/>
  <c r="BK327" i="171"/>
  <c r="S750" i="171" s="1"/>
  <c r="BJ327" i="171"/>
  <c r="R750" i="171" s="1"/>
  <c r="BI327" i="171"/>
  <c r="Q750" i="171" s="1"/>
  <c r="BH327" i="171"/>
  <c r="P750" i="171" s="1"/>
  <c r="BG327" i="171"/>
  <c r="O750" i="171" s="1"/>
  <c r="BF327" i="171"/>
  <c r="N750" i="171" s="1"/>
  <c r="BE327" i="171"/>
  <c r="M750" i="171" s="1"/>
  <c r="BD327" i="171"/>
  <c r="L750" i="171" s="1"/>
  <c r="BC327" i="171"/>
  <c r="K750" i="171" s="1"/>
  <c r="BB327" i="171"/>
  <c r="J750" i="171" s="1"/>
  <c r="BA327" i="171"/>
  <c r="I750" i="171" s="1"/>
  <c r="AZ327" i="171"/>
  <c r="H750" i="171" s="1"/>
  <c r="AY327" i="171"/>
  <c r="G750" i="171" s="1"/>
  <c r="AX327" i="171"/>
  <c r="F750" i="171" s="1"/>
  <c r="AW327" i="171"/>
  <c r="E750" i="171" s="1"/>
  <c r="AV327" i="171"/>
  <c r="D750" i="171" s="1"/>
  <c r="AU327" i="171"/>
  <c r="C750" i="171" s="1"/>
  <c r="BN326" i="171"/>
  <c r="V721" i="171" s="1"/>
  <c r="BM326" i="171"/>
  <c r="U721" i="171" s="1"/>
  <c r="BL326" i="171"/>
  <c r="T721" i="171" s="1"/>
  <c r="BK326" i="171"/>
  <c r="S721" i="171" s="1"/>
  <c r="BJ326" i="171"/>
  <c r="R721" i="171" s="1"/>
  <c r="BI326" i="171"/>
  <c r="Q721" i="171" s="1"/>
  <c r="BH326" i="171"/>
  <c r="P721" i="171" s="1"/>
  <c r="BG326" i="171"/>
  <c r="O721" i="171" s="1"/>
  <c r="BF326" i="171"/>
  <c r="N721" i="171" s="1"/>
  <c r="BE326" i="171"/>
  <c r="M721" i="171" s="1"/>
  <c r="BD326" i="171"/>
  <c r="L721" i="171" s="1"/>
  <c r="BC326" i="171"/>
  <c r="K721" i="171" s="1"/>
  <c r="BB326" i="171"/>
  <c r="J721" i="171" s="1"/>
  <c r="BA326" i="171"/>
  <c r="I721" i="171" s="1"/>
  <c r="AZ326" i="171"/>
  <c r="H721" i="171" s="1"/>
  <c r="AY326" i="171"/>
  <c r="G721" i="171" s="1"/>
  <c r="AX326" i="171"/>
  <c r="F721" i="171" s="1"/>
  <c r="AW326" i="171"/>
  <c r="E721" i="171" s="1"/>
  <c r="AV326" i="171"/>
  <c r="D721" i="171" s="1"/>
  <c r="AU326" i="171"/>
  <c r="C721" i="171" s="1"/>
  <c r="BF324" i="171"/>
  <c r="BF323" i="171"/>
  <c r="BF322" i="171"/>
  <c r="BN319" i="171"/>
  <c r="BM319" i="171"/>
  <c r="BL319" i="171"/>
  <c r="BK319" i="171"/>
  <c r="BJ319" i="171"/>
  <c r="BI319" i="171"/>
  <c r="BH319" i="171"/>
  <c r="BG319" i="171"/>
  <c r="BF319" i="171"/>
  <c r="BE319" i="171"/>
  <c r="BD319" i="171"/>
  <c r="BC319" i="171"/>
  <c r="BB319" i="171"/>
  <c r="BA319" i="171"/>
  <c r="AZ319" i="171"/>
  <c r="AY319" i="171"/>
  <c r="AX319" i="171"/>
  <c r="AW319" i="171"/>
  <c r="AV319" i="171"/>
  <c r="AU319" i="171"/>
  <c r="BN318" i="171"/>
  <c r="BM318" i="171"/>
  <c r="BL318" i="171"/>
  <c r="BK318" i="171"/>
  <c r="BJ318" i="171"/>
  <c r="BI318" i="171"/>
  <c r="BH318" i="171"/>
  <c r="BG318" i="171"/>
  <c r="BF318" i="171"/>
  <c r="BE318" i="171"/>
  <c r="BD318" i="171"/>
  <c r="BC318" i="171"/>
  <c r="BB318" i="171"/>
  <c r="BA318" i="171"/>
  <c r="AZ318" i="171"/>
  <c r="AY318" i="171"/>
  <c r="AX318" i="171"/>
  <c r="AW318" i="171"/>
  <c r="AV318" i="171"/>
  <c r="AU318" i="171"/>
  <c r="BN315" i="171"/>
  <c r="BM315" i="171"/>
  <c r="BL315" i="171"/>
  <c r="BK315" i="171"/>
  <c r="BJ315" i="171"/>
  <c r="BI315" i="171"/>
  <c r="BH315" i="171"/>
  <c r="BG315" i="171"/>
  <c r="BF315" i="171"/>
  <c r="BE315" i="171"/>
  <c r="BD315" i="171"/>
  <c r="BC315" i="171"/>
  <c r="BB315" i="171"/>
  <c r="BA315" i="171"/>
  <c r="AZ315" i="171"/>
  <c r="AY315" i="171"/>
  <c r="AX315" i="171"/>
  <c r="AW315" i="171"/>
  <c r="AV315" i="171"/>
  <c r="AU315" i="171"/>
  <c r="BN314" i="171"/>
  <c r="BM314" i="171"/>
  <c r="BL314" i="171"/>
  <c r="BK314" i="171"/>
  <c r="BJ314" i="171"/>
  <c r="BI314" i="171"/>
  <c r="BH314" i="171"/>
  <c r="BG314" i="171"/>
  <c r="BF314" i="171"/>
  <c r="BE314" i="171"/>
  <c r="BD314" i="171"/>
  <c r="BC314" i="171"/>
  <c r="BB314" i="171"/>
  <c r="BA314" i="171"/>
  <c r="AZ314" i="171"/>
  <c r="AY314" i="171"/>
  <c r="AX314" i="171"/>
  <c r="AW314" i="171"/>
  <c r="AV314" i="171"/>
  <c r="AU314" i="171"/>
  <c r="BN312" i="171"/>
  <c r="BM312" i="171"/>
  <c r="BL312" i="171"/>
  <c r="BK312" i="171"/>
  <c r="BJ312" i="171"/>
  <c r="BI312" i="171"/>
  <c r="BH312" i="171"/>
  <c r="BG312" i="171"/>
  <c r="BF312" i="171"/>
  <c r="BE312" i="171"/>
  <c r="BD312" i="171"/>
  <c r="BC312" i="171"/>
  <c r="BB312" i="171"/>
  <c r="BA312" i="171"/>
  <c r="AZ312" i="171"/>
  <c r="AY312" i="171"/>
  <c r="AX312" i="171"/>
  <c r="AW312" i="171"/>
  <c r="AV312" i="171"/>
  <c r="AU312" i="171"/>
  <c r="BN311" i="171"/>
  <c r="BM311" i="171"/>
  <c r="BL311" i="171"/>
  <c r="BK311" i="171"/>
  <c r="BJ311" i="171"/>
  <c r="BI311" i="171"/>
  <c r="BH311" i="171"/>
  <c r="BG311" i="171"/>
  <c r="BF311" i="171"/>
  <c r="BE311" i="171"/>
  <c r="BD311" i="171"/>
  <c r="BC311" i="171"/>
  <c r="BB311" i="171"/>
  <c r="BA311" i="171"/>
  <c r="AZ311" i="171"/>
  <c r="AY311" i="171"/>
  <c r="AX311" i="171"/>
  <c r="AW311" i="171"/>
  <c r="AV311" i="171"/>
  <c r="AU311" i="171"/>
  <c r="BN310" i="171"/>
  <c r="BM310" i="171"/>
  <c r="BL310" i="171"/>
  <c r="BK310" i="171"/>
  <c r="BJ310" i="171"/>
  <c r="BI310" i="171"/>
  <c r="BH310" i="171"/>
  <c r="BG310" i="171"/>
  <c r="BF310" i="171"/>
  <c r="BE310" i="171"/>
  <c r="BD310" i="171"/>
  <c r="BC310" i="171"/>
  <c r="BB310" i="171"/>
  <c r="BA310" i="171"/>
  <c r="AZ310" i="171"/>
  <c r="AY310" i="171"/>
  <c r="AX310" i="171"/>
  <c r="AW310" i="171"/>
  <c r="AV310" i="171"/>
  <c r="AU310" i="171"/>
  <c r="BN308" i="171"/>
  <c r="BM308" i="171"/>
  <c r="BL308" i="171"/>
  <c r="BK308" i="171"/>
  <c r="BJ308" i="171"/>
  <c r="BI308" i="171"/>
  <c r="BH308" i="171"/>
  <c r="BG308" i="171"/>
  <c r="BF308" i="171"/>
  <c r="BE308" i="171"/>
  <c r="BD308" i="171"/>
  <c r="BC308" i="171"/>
  <c r="BB308" i="171"/>
  <c r="BA308" i="171"/>
  <c r="AZ308" i="171"/>
  <c r="AY308" i="171"/>
  <c r="AX308" i="171"/>
  <c r="AW308" i="171"/>
  <c r="AV308" i="171"/>
  <c r="AU308" i="171"/>
  <c r="BN307" i="171"/>
  <c r="BM307" i="171"/>
  <c r="BL307" i="171"/>
  <c r="BK307" i="171"/>
  <c r="BJ307" i="171"/>
  <c r="BI307" i="171"/>
  <c r="BH307" i="171"/>
  <c r="BG307" i="171"/>
  <c r="BF307" i="171"/>
  <c r="BE307" i="171"/>
  <c r="BD307" i="171"/>
  <c r="BC307" i="171"/>
  <c r="BB307" i="171"/>
  <c r="BA307" i="171"/>
  <c r="AZ307" i="171"/>
  <c r="AY307" i="171"/>
  <c r="AX307" i="171"/>
  <c r="AW307" i="171"/>
  <c r="AV307" i="171"/>
  <c r="AU307" i="171"/>
  <c r="BN306" i="171"/>
  <c r="BM306" i="171"/>
  <c r="BL306" i="171"/>
  <c r="BK306" i="171"/>
  <c r="BJ306" i="171"/>
  <c r="BI306" i="171"/>
  <c r="BH306" i="171"/>
  <c r="BG306" i="171"/>
  <c r="BF306" i="171"/>
  <c r="BE306" i="171"/>
  <c r="BD306" i="171"/>
  <c r="BC306" i="171"/>
  <c r="BB306" i="171"/>
  <c r="BA306" i="171"/>
  <c r="AZ306" i="171"/>
  <c r="AY306" i="171"/>
  <c r="AX306" i="171"/>
  <c r="AW306" i="171"/>
  <c r="AV306" i="171"/>
  <c r="AU306" i="171"/>
  <c r="BN301" i="171"/>
  <c r="V795" i="171" s="1"/>
  <c r="BM301" i="171"/>
  <c r="U795" i="171" s="1"/>
  <c r="BL301" i="171"/>
  <c r="T795" i="171" s="1"/>
  <c r="BK301" i="171"/>
  <c r="S795" i="171" s="1"/>
  <c r="BJ301" i="171"/>
  <c r="R795" i="171" s="1"/>
  <c r="BI301" i="171"/>
  <c r="Q795" i="171" s="1"/>
  <c r="BH301" i="171"/>
  <c r="P795" i="171" s="1"/>
  <c r="BG301" i="171"/>
  <c r="O795" i="171" s="1"/>
  <c r="BF301" i="171"/>
  <c r="N795" i="171" s="1"/>
  <c r="BE301" i="171"/>
  <c r="M795" i="171" s="1"/>
  <c r="BD301" i="171"/>
  <c r="L795" i="171" s="1"/>
  <c r="BC301" i="171"/>
  <c r="K795" i="171" s="1"/>
  <c r="BB301" i="171"/>
  <c r="J795" i="171" s="1"/>
  <c r="BA301" i="171"/>
  <c r="I795" i="171" s="1"/>
  <c r="AZ301" i="171"/>
  <c r="H795" i="171" s="1"/>
  <c r="AY301" i="171"/>
  <c r="G795" i="171" s="1"/>
  <c r="AX301" i="171"/>
  <c r="F795" i="171" s="1"/>
  <c r="AW301" i="171"/>
  <c r="E795" i="171" s="1"/>
  <c r="AV301" i="171"/>
  <c r="D795" i="171" s="1"/>
  <c r="AU301" i="171"/>
  <c r="C795" i="171" s="1"/>
  <c r="BN300" i="171"/>
  <c r="V766" i="171" s="1"/>
  <c r="BM300" i="171"/>
  <c r="U766" i="171" s="1"/>
  <c r="BL300" i="171"/>
  <c r="T766" i="171" s="1"/>
  <c r="BK300" i="171"/>
  <c r="S766" i="171" s="1"/>
  <c r="BJ300" i="171"/>
  <c r="R766" i="171" s="1"/>
  <c r="BI300" i="171"/>
  <c r="Q766" i="171" s="1"/>
  <c r="BH300" i="171"/>
  <c r="P766" i="171" s="1"/>
  <c r="BG300" i="171"/>
  <c r="O766" i="171" s="1"/>
  <c r="BF300" i="171"/>
  <c r="N766" i="171" s="1"/>
  <c r="BE300" i="171"/>
  <c r="M766" i="171" s="1"/>
  <c r="BD300" i="171"/>
  <c r="L766" i="171" s="1"/>
  <c r="BC300" i="171"/>
  <c r="K766" i="171" s="1"/>
  <c r="BB300" i="171"/>
  <c r="J766" i="171" s="1"/>
  <c r="BA300" i="171"/>
  <c r="I766" i="171" s="1"/>
  <c r="AZ300" i="171"/>
  <c r="H766" i="171" s="1"/>
  <c r="AY300" i="171"/>
  <c r="G766" i="171" s="1"/>
  <c r="AX300" i="171"/>
  <c r="F766" i="171" s="1"/>
  <c r="AW300" i="171"/>
  <c r="E766" i="171" s="1"/>
  <c r="AV300" i="171"/>
  <c r="D766" i="171" s="1"/>
  <c r="AU300" i="171"/>
  <c r="C766" i="171" s="1"/>
  <c r="BN299" i="171"/>
  <c r="V737" i="171" s="1"/>
  <c r="BM299" i="171"/>
  <c r="U737" i="171" s="1"/>
  <c r="BL299" i="171"/>
  <c r="T737" i="171" s="1"/>
  <c r="BK299" i="171"/>
  <c r="S737" i="171" s="1"/>
  <c r="BJ299" i="171"/>
  <c r="R737" i="171" s="1"/>
  <c r="BI299" i="171"/>
  <c r="Q737" i="171" s="1"/>
  <c r="BH299" i="171"/>
  <c r="P737" i="171" s="1"/>
  <c r="BG299" i="171"/>
  <c r="O737" i="171" s="1"/>
  <c r="BF299" i="171"/>
  <c r="N737" i="171" s="1"/>
  <c r="BE299" i="171"/>
  <c r="M737" i="171" s="1"/>
  <c r="BD299" i="171"/>
  <c r="L737" i="171" s="1"/>
  <c r="BC299" i="171"/>
  <c r="K737" i="171" s="1"/>
  <c r="BB299" i="171"/>
  <c r="J737" i="171" s="1"/>
  <c r="BA299" i="171"/>
  <c r="I737" i="171" s="1"/>
  <c r="AZ299" i="171"/>
  <c r="H737" i="171" s="1"/>
  <c r="AY299" i="171"/>
  <c r="G737" i="171" s="1"/>
  <c r="AX299" i="171"/>
  <c r="F737" i="171" s="1"/>
  <c r="AW299" i="171"/>
  <c r="E737" i="171" s="1"/>
  <c r="AV299" i="171"/>
  <c r="D737" i="171" s="1"/>
  <c r="AU299" i="171"/>
  <c r="C737" i="171" s="1"/>
  <c r="BN292" i="171"/>
  <c r="BM292" i="171"/>
  <c r="BL292" i="171"/>
  <c r="BK292" i="171"/>
  <c r="BJ292" i="171"/>
  <c r="BI292" i="171"/>
  <c r="BH292" i="171"/>
  <c r="BG292" i="171"/>
  <c r="BF292" i="171"/>
  <c r="BE292" i="171"/>
  <c r="BD292" i="171"/>
  <c r="BC292" i="171"/>
  <c r="BB292" i="171"/>
  <c r="BA292" i="171"/>
  <c r="AZ292" i="171"/>
  <c r="AY292" i="171"/>
  <c r="AX292" i="171"/>
  <c r="AW292" i="171"/>
  <c r="AV292" i="171"/>
  <c r="AU292" i="171"/>
  <c r="BN291" i="171"/>
  <c r="BM291" i="171"/>
  <c r="BL291" i="171"/>
  <c r="BK291" i="171"/>
  <c r="BJ291" i="171"/>
  <c r="BI291" i="171"/>
  <c r="BH291" i="171"/>
  <c r="BG291" i="171"/>
  <c r="BF291" i="171"/>
  <c r="BE291" i="171"/>
  <c r="BD291" i="171"/>
  <c r="BC291" i="171"/>
  <c r="BB291" i="171"/>
  <c r="BA291" i="171"/>
  <c r="AZ291" i="171"/>
  <c r="AY291" i="171"/>
  <c r="AX291" i="171"/>
  <c r="AW291" i="171"/>
  <c r="AV291" i="171"/>
  <c r="AU291" i="171"/>
  <c r="BN288" i="171"/>
  <c r="BM288" i="171"/>
  <c r="BL288" i="171"/>
  <c r="BK288" i="171"/>
  <c r="BJ288" i="171"/>
  <c r="BI288" i="171"/>
  <c r="BH288" i="171"/>
  <c r="BG288" i="171"/>
  <c r="BF288" i="171"/>
  <c r="BE288" i="171"/>
  <c r="BD288" i="171"/>
  <c r="BC288" i="171"/>
  <c r="BB288" i="171"/>
  <c r="BA288" i="171"/>
  <c r="AZ288" i="171"/>
  <c r="AY288" i="171"/>
  <c r="AX288" i="171"/>
  <c r="AW288" i="171"/>
  <c r="AV288" i="171"/>
  <c r="AU288" i="171"/>
  <c r="BN287" i="171"/>
  <c r="BM287" i="171"/>
  <c r="BL287" i="171"/>
  <c r="BK287" i="171"/>
  <c r="BJ287" i="171"/>
  <c r="BI287" i="171"/>
  <c r="BH287" i="171"/>
  <c r="BG287" i="171"/>
  <c r="BF287" i="171"/>
  <c r="BE287" i="171"/>
  <c r="BD287" i="171"/>
  <c r="BC287" i="171"/>
  <c r="BB287" i="171"/>
  <c r="BA287" i="171"/>
  <c r="AZ287" i="171"/>
  <c r="AY287" i="171"/>
  <c r="AX287" i="171"/>
  <c r="AW287" i="171"/>
  <c r="AV287" i="171"/>
  <c r="AU287" i="171"/>
  <c r="BN285" i="171"/>
  <c r="BM285" i="171"/>
  <c r="BL285" i="171"/>
  <c r="BK285" i="171"/>
  <c r="BJ285" i="171"/>
  <c r="BI285" i="171"/>
  <c r="BH285" i="171"/>
  <c r="BG285" i="171"/>
  <c r="BF285" i="171"/>
  <c r="BE285" i="171"/>
  <c r="BD285" i="171"/>
  <c r="BC285" i="171"/>
  <c r="BB285" i="171"/>
  <c r="BA285" i="171"/>
  <c r="AZ285" i="171"/>
  <c r="AY285" i="171"/>
  <c r="AX285" i="171"/>
  <c r="AW285" i="171"/>
  <c r="AV285" i="171"/>
  <c r="AU285" i="171"/>
  <c r="BN284" i="171"/>
  <c r="BM284" i="171"/>
  <c r="BL284" i="171"/>
  <c r="BK284" i="171"/>
  <c r="BJ284" i="171"/>
  <c r="BI284" i="171"/>
  <c r="BH284" i="171"/>
  <c r="BG284" i="171"/>
  <c r="BF284" i="171"/>
  <c r="BE284" i="171"/>
  <c r="BD284" i="171"/>
  <c r="BC284" i="171"/>
  <c r="BB284" i="171"/>
  <c r="BA284" i="171"/>
  <c r="AZ284" i="171"/>
  <c r="AY284" i="171"/>
  <c r="AX284" i="171"/>
  <c r="AW284" i="171"/>
  <c r="AV284" i="171"/>
  <c r="AU284" i="171"/>
  <c r="BN283" i="171"/>
  <c r="BM283" i="171"/>
  <c r="BL283" i="171"/>
  <c r="BK283" i="171"/>
  <c r="BJ283" i="171"/>
  <c r="BI283" i="171"/>
  <c r="BH283" i="171"/>
  <c r="BG283" i="171"/>
  <c r="BF283" i="171"/>
  <c r="BE283" i="171"/>
  <c r="BD283" i="171"/>
  <c r="BC283" i="171"/>
  <c r="BB283" i="171"/>
  <c r="BA283" i="171"/>
  <c r="AZ283" i="171"/>
  <c r="AY283" i="171"/>
  <c r="AX283" i="171"/>
  <c r="AW283" i="171"/>
  <c r="AV283" i="171"/>
  <c r="AU283" i="171"/>
  <c r="BN281" i="171"/>
  <c r="BM281" i="171"/>
  <c r="BL281" i="171"/>
  <c r="BK281" i="171"/>
  <c r="BJ281" i="171"/>
  <c r="BI281" i="171"/>
  <c r="BH281" i="171"/>
  <c r="BG281" i="171"/>
  <c r="BF281" i="171"/>
  <c r="BE281" i="171"/>
  <c r="BD281" i="171"/>
  <c r="BC281" i="171"/>
  <c r="BB281" i="171"/>
  <c r="BA281" i="171"/>
  <c r="AZ281" i="171"/>
  <c r="AY281" i="171"/>
  <c r="AX281" i="171"/>
  <c r="AW281" i="171"/>
  <c r="AV281" i="171"/>
  <c r="AU281" i="171"/>
  <c r="BN280" i="171"/>
  <c r="BM280" i="171"/>
  <c r="BL280" i="171"/>
  <c r="BK280" i="171"/>
  <c r="BJ280" i="171"/>
  <c r="BI280" i="171"/>
  <c r="BH280" i="171"/>
  <c r="BG280" i="171"/>
  <c r="BF280" i="171"/>
  <c r="BE280" i="171"/>
  <c r="BD280" i="171"/>
  <c r="BC280" i="171"/>
  <c r="BB280" i="171"/>
  <c r="BA280" i="171"/>
  <c r="AZ280" i="171"/>
  <c r="AY280" i="171"/>
  <c r="AX280" i="171"/>
  <c r="AW280" i="171"/>
  <c r="AV280" i="171"/>
  <c r="AU280" i="171"/>
  <c r="BN279" i="171"/>
  <c r="BM279" i="171"/>
  <c r="BL279" i="171"/>
  <c r="BK279" i="171"/>
  <c r="BJ279" i="171"/>
  <c r="BI279" i="171"/>
  <c r="BH279" i="171"/>
  <c r="BG279" i="171"/>
  <c r="BF279" i="171"/>
  <c r="BE279" i="171"/>
  <c r="BD279" i="171"/>
  <c r="BC279" i="171"/>
  <c r="BB279" i="171"/>
  <c r="BA279" i="171"/>
  <c r="AZ279" i="171"/>
  <c r="AY279" i="171"/>
  <c r="AX279" i="171"/>
  <c r="AW279" i="171"/>
  <c r="AV279" i="171"/>
  <c r="AU279" i="171"/>
  <c r="BN274" i="171"/>
  <c r="V778" i="171" s="1"/>
  <c r="BM274" i="171"/>
  <c r="U778" i="171" s="1"/>
  <c r="BL274" i="171"/>
  <c r="T778" i="171" s="1"/>
  <c r="BK274" i="171"/>
  <c r="S778" i="171" s="1"/>
  <c r="BJ274" i="171"/>
  <c r="R778" i="171" s="1"/>
  <c r="BI274" i="171"/>
  <c r="Q778" i="171" s="1"/>
  <c r="BH274" i="171"/>
  <c r="P778" i="171" s="1"/>
  <c r="BG274" i="171"/>
  <c r="O778" i="171" s="1"/>
  <c r="BF274" i="171"/>
  <c r="N778" i="171" s="1"/>
  <c r="BE274" i="171"/>
  <c r="M778" i="171" s="1"/>
  <c r="BD274" i="171"/>
  <c r="L778" i="171" s="1"/>
  <c r="BC274" i="171"/>
  <c r="K778" i="171" s="1"/>
  <c r="BB274" i="171"/>
  <c r="J778" i="171" s="1"/>
  <c r="BA274" i="171"/>
  <c r="I778" i="171" s="1"/>
  <c r="AZ274" i="171"/>
  <c r="H778" i="171" s="1"/>
  <c r="AY274" i="171"/>
  <c r="G778" i="171" s="1"/>
  <c r="AX274" i="171"/>
  <c r="F778" i="171" s="1"/>
  <c r="AW274" i="171"/>
  <c r="E778" i="171" s="1"/>
  <c r="AV274" i="171"/>
  <c r="D778" i="171" s="1"/>
  <c r="AU274" i="171"/>
  <c r="C778" i="171" s="1"/>
  <c r="BN273" i="171"/>
  <c r="V749" i="171" s="1"/>
  <c r="BM273" i="171"/>
  <c r="U749" i="171" s="1"/>
  <c r="BL273" i="171"/>
  <c r="T749" i="171" s="1"/>
  <c r="BK273" i="171"/>
  <c r="S749" i="171" s="1"/>
  <c r="BJ273" i="171"/>
  <c r="R749" i="171" s="1"/>
  <c r="BI273" i="171"/>
  <c r="Q749" i="171" s="1"/>
  <c r="BH273" i="171"/>
  <c r="P749" i="171" s="1"/>
  <c r="BG273" i="171"/>
  <c r="O749" i="171" s="1"/>
  <c r="BF273" i="171"/>
  <c r="N749" i="171" s="1"/>
  <c r="BE273" i="171"/>
  <c r="M749" i="171" s="1"/>
  <c r="BD273" i="171"/>
  <c r="L749" i="171" s="1"/>
  <c r="BC273" i="171"/>
  <c r="K749" i="171" s="1"/>
  <c r="BB273" i="171"/>
  <c r="J749" i="171" s="1"/>
  <c r="BA273" i="171"/>
  <c r="I749" i="171" s="1"/>
  <c r="AZ273" i="171"/>
  <c r="H749" i="171" s="1"/>
  <c r="AY273" i="171"/>
  <c r="G749" i="171" s="1"/>
  <c r="AX273" i="171"/>
  <c r="F749" i="171" s="1"/>
  <c r="AW273" i="171"/>
  <c r="E749" i="171" s="1"/>
  <c r="AV273" i="171"/>
  <c r="D749" i="171" s="1"/>
  <c r="AU273" i="171"/>
  <c r="C749" i="171" s="1"/>
  <c r="BN272" i="171"/>
  <c r="V720" i="171" s="1"/>
  <c r="BM272" i="171"/>
  <c r="U720" i="171" s="1"/>
  <c r="BL272" i="171"/>
  <c r="T720" i="171" s="1"/>
  <c r="BK272" i="171"/>
  <c r="S720" i="171" s="1"/>
  <c r="BJ272" i="171"/>
  <c r="R720" i="171" s="1"/>
  <c r="BI272" i="171"/>
  <c r="Q720" i="171" s="1"/>
  <c r="BH272" i="171"/>
  <c r="P720" i="171" s="1"/>
  <c r="BG272" i="171"/>
  <c r="O720" i="171" s="1"/>
  <c r="BF272" i="171"/>
  <c r="N720" i="171" s="1"/>
  <c r="BE272" i="171"/>
  <c r="M720" i="171" s="1"/>
  <c r="BD272" i="171"/>
  <c r="L720" i="171" s="1"/>
  <c r="BC272" i="171"/>
  <c r="K720" i="171" s="1"/>
  <c r="BB272" i="171"/>
  <c r="J720" i="171" s="1"/>
  <c r="BA272" i="171"/>
  <c r="I720" i="171" s="1"/>
  <c r="AZ272" i="171"/>
  <c r="H720" i="171" s="1"/>
  <c r="AY272" i="171"/>
  <c r="G720" i="171" s="1"/>
  <c r="AX272" i="171"/>
  <c r="F720" i="171" s="1"/>
  <c r="AW272" i="171"/>
  <c r="E720" i="171" s="1"/>
  <c r="AV272" i="171"/>
  <c r="D720" i="171" s="1"/>
  <c r="AU272" i="171"/>
  <c r="C720" i="171" s="1"/>
  <c r="BN265" i="171"/>
  <c r="BM265" i="171"/>
  <c r="BL265" i="171"/>
  <c r="BK265" i="171"/>
  <c r="BJ265" i="171"/>
  <c r="BI265" i="171"/>
  <c r="BH265" i="171"/>
  <c r="BG265" i="171"/>
  <c r="BF265" i="171"/>
  <c r="BE265" i="171"/>
  <c r="BD265" i="171"/>
  <c r="BC265" i="171"/>
  <c r="BB265" i="171"/>
  <c r="BA265" i="171"/>
  <c r="AZ265" i="171"/>
  <c r="AY265" i="171"/>
  <c r="AX265" i="171"/>
  <c r="AW265" i="171"/>
  <c r="AV265" i="171"/>
  <c r="AU265" i="171"/>
  <c r="BN264" i="171"/>
  <c r="BM264" i="171"/>
  <c r="BL264" i="171"/>
  <c r="BK264" i="171"/>
  <c r="BJ264" i="171"/>
  <c r="BI264" i="171"/>
  <c r="BH264" i="171"/>
  <c r="BG264" i="171"/>
  <c r="BF264" i="171"/>
  <c r="BE264" i="171"/>
  <c r="BD264" i="171"/>
  <c r="BC264" i="171"/>
  <c r="BB264" i="171"/>
  <c r="BA264" i="171"/>
  <c r="AZ264" i="171"/>
  <c r="AY264" i="171"/>
  <c r="AX264" i="171"/>
  <c r="AW264" i="171"/>
  <c r="AV264" i="171"/>
  <c r="AU264" i="171"/>
  <c r="BN261" i="171"/>
  <c r="BM261" i="171"/>
  <c r="BL261" i="171"/>
  <c r="BK261" i="171"/>
  <c r="BJ261" i="171"/>
  <c r="BI261" i="171"/>
  <c r="BH261" i="171"/>
  <c r="BG261" i="171"/>
  <c r="BF261" i="171"/>
  <c r="BE261" i="171"/>
  <c r="BD261" i="171"/>
  <c r="BC261" i="171"/>
  <c r="BB261" i="171"/>
  <c r="BA261" i="171"/>
  <c r="AZ261" i="171"/>
  <c r="AY261" i="171"/>
  <c r="AX261" i="171"/>
  <c r="AW261" i="171"/>
  <c r="AV261" i="171"/>
  <c r="AU261" i="171"/>
  <c r="BN260" i="171"/>
  <c r="BM260" i="171"/>
  <c r="BL260" i="171"/>
  <c r="BK260" i="171"/>
  <c r="BJ260" i="171"/>
  <c r="BI260" i="171"/>
  <c r="BH260" i="171"/>
  <c r="BG260" i="171"/>
  <c r="BF260" i="171"/>
  <c r="BE260" i="171"/>
  <c r="BD260" i="171"/>
  <c r="BC260" i="171"/>
  <c r="BB260" i="171"/>
  <c r="BA260" i="171"/>
  <c r="AZ260" i="171"/>
  <c r="AY260" i="171"/>
  <c r="AX260" i="171"/>
  <c r="AW260" i="171"/>
  <c r="AV260" i="171"/>
  <c r="AU260" i="171"/>
  <c r="BN258" i="171"/>
  <c r="BM258" i="171"/>
  <c r="BL258" i="171"/>
  <c r="BK258" i="171"/>
  <c r="BJ258" i="171"/>
  <c r="BI258" i="171"/>
  <c r="BH258" i="171"/>
  <c r="BG258" i="171"/>
  <c r="BF258" i="171"/>
  <c r="BE258" i="171"/>
  <c r="BD258" i="171"/>
  <c r="BC258" i="171"/>
  <c r="BB258" i="171"/>
  <c r="BA258" i="171"/>
  <c r="AZ258" i="171"/>
  <c r="AY258" i="171"/>
  <c r="AX258" i="171"/>
  <c r="AW258" i="171"/>
  <c r="AV258" i="171"/>
  <c r="AU258" i="171"/>
  <c r="BN257" i="171"/>
  <c r="BM257" i="171"/>
  <c r="BL257" i="171"/>
  <c r="BK257" i="171"/>
  <c r="BJ257" i="171"/>
  <c r="BI257" i="171"/>
  <c r="BH257" i="171"/>
  <c r="BG257" i="171"/>
  <c r="BF257" i="171"/>
  <c r="BE257" i="171"/>
  <c r="BD257" i="171"/>
  <c r="BC257" i="171"/>
  <c r="BB257" i="171"/>
  <c r="BA257" i="171"/>
  <c r="AZ257" i="171"/>
  <c r="AY257" i="171"/>
  <c r="AX257" i="171"/>
  <c r="AW257" i="171"/>
  <c r="AV257" i="171"/>
  <c r="AU257" i="171"/>
  <c r="BN256" i="171"/>
  <c r="BM256" i="171"/>
  <c r="BL256" i="171"/>
  <c r="BK256" i="171"/>
  <c r="BJ256" i="171"/>
  <c r="BI256" i="171"/>
  <c r="BH256" i="171"/>
  <c r="BG256" i="171"/>
  <c r="BF256" i="171"/>
  <c r="BE256" i="171"/>
  <c r="BD256" i="171"/>
  <c r="BC256" i="171"/>
  <c r="BB256" i="171"/>
  <c r="BA256" i="171"/>
  <c r="AZ256" i="171"/>
  <c r="AY256" i="171"/>
  <c r="AX256" i="171"/>
  <c r="AW256" i="171"/>
  <c r="AV256" i="171"/>
  <c r="AU256" i="171"/>
  <c r="BN254" i="171"/>
  <c r="BM254" i="171"/>
  <c r="BL254" i="171"/>
  <c r="BK254" i="171"/>
  <c r="BJ254" i="171"/>
  <c r="BI254" i="171"/>
  <c r="BH254" i="171"/>
  <c r="BG254" i="171"/>
  <c r="BF254" i="171"/>
  <c r="BE254" i="171"/>
  <c r="BD254" i="171"/>
  <c r="BC254" i="171"/>
  <c r="BB254" i="171"/>
  <c r="BA254" i="171"/>
  <c r="AZ254" i="171"/>
  <c r="AY254" i="171"/>
  <c r="AX254" i="171"/>
  <c r="AW254" i="171"/>
  <c r="AV254" i="171"/>
  <c r="AU254" i="171"/>
  <c r="BN253" i="171"/>
  <c r="BM253" i="171"/>
  <c r="BL253" i="171"/>
  <c r="BK253" i="171"/>
  <c r="BJ253" i="171"/>
  <c r="BI253" i="171"/>
  <c r="BH253" i="171"/>
  <c r="BG253" i="171"/>
  <c r="BF253" i="171"/>
  <c r="BE253" i="171"/>
  <c r="BD253" i="171"/>
  <c r="BC253" i="171"/>
  <c r="BB253" i="171"/>
  <c r="BA253" i="171"/>
  <c r="AZ253" i="171"/>
  <c r="AY253" i="171"/>
  <c r="AX253" i="171"/>
  <c r="AW253" i="171"/>
  <c r="AV253" i="171"/>
  <c r="AU253" i="171"/>
  <c r="BN252" i="171"/>
  <c r="BM252" i="171"/>
  <c r="BL252" i="171"/>
  <c r="BK252" i="171"/>
  <c r="BJ252" i="171"/>
  <c r="BI252" i="171"/>
  <c r="BH252" i="171"/>
  <c r="BG252" i="171"/>
  <c r="BF252" i="171"/>
  <c r="BE252" i="171"/>
  <c r="BD252" i="171"/>
  <c r="BC252" i="171"/>
  <c r="BB252" i="171"/>
  <c r="BA252" i="171"/>
  <c r="AZ252" i="171"/>
  <c r="AY252" i="171"/>
  <c r="AX252" i="171"/>
  <c r="AW252" i="171"/>
  <c r="AV252" i="171"/>
  <c r="AU252" i="171"/>
  <c r="BN247" i="171"/>
  <c r="V777" i="171" s="1"/>
  <c r="BM247" i="171"/>
  <c r="U777" i="171" s="1"/>
  <c r="BL247" i="171"/>
  <c r="T777" i="171" s="1"/>
  <c r="BK247" i="171"/>
  <c r="S777" i="171" s="1"/>
  <c r="BJ247" i="171"/>
  <c r="R777" i="171" s="1"/>
  <c r="BI247" i="171"/>
  <c r="Q777" i="171" s="1"/>
  <c r="BH247" i="171"/>
  <c r="P777" i="171" s="1"/>
  <c r="BG247" i="171"/>
  <c r="O777" i="171" s="1"/>
  <c r="BF247" i="171"/>
  <c r="N777" i="171" s="1"/>
  <c r="BE247" i="171"/>
  <c r="M777" i="171" s="1"/>
  <c r="BD247" i="171"/>
  <c r="L777" i="171" s="1"/>
  <c r="BC247" i="171"/>
  <c r="K777" i="171" s="1"/>
  <c r="BB247" i="171"/>
  <c r="J777" i="171" s="1"/>
  <c r="BA247" i="171"/>
  <c r="I777" i="171" s="1"/>
  <c r="AZ247" i="171"/>
  <c r="H777" i="171" s="1"/>
  <c r="AY247" i="171"/>
  <c r="G777" i="171" s="1"/>
  <c r="AX247" i="171"/>
  <c r="F777" i="171" s="1"/>
  <c r="AW247" i="171"/>
  <c r="E777" i="171" s="1"/>
  <c r="AV247" i="171"/>
  <c r="D777" i="171" s="1"/>
  <c r="AU247" i="171"/>
  <c r="C777" i="171" s="1"/>
  <c r="BN246" i="171"/>
  <c r="V748" i="171" s="1"/>
  <c r="BM246" i="171"/>
  <c r="U748" i="171" s="1"/>
  <c r="BL246" i="171"/>
  <c r="T748" i="171" s="1"/>
  <c r="BK246" i="171"/>
  <c r="S748" i="171" s="1"/>
  <c r="BJ246" i="171"/>
  <c r="R748" i="171" s="1"/>
  <c r="BI246" i="171"/>
  <c r="Q748" i="171" s="1"/>
  <c r="BH246" i="171"/>
  <c r="P748" i="171" s="1"/>
  <c r="BG246" i="171"/>
  <c r="O748" i="171" s="1"/>
  <c r="BF246" i="171"/>
  <c r="N748" i="171" s="1"/>
  <c r="BE246" i="171"/>
  <c r="M748" i="171" s="1"/>
  <c r="BD246" i="171"/>
  <c r="L748" i="171" s="1"/>
  <c r="BC246" i="171"/>
  <c r="K748" i="171" s="1"/>
  <c r="BB246" i="171"/>
  <c r="J748" i="171" s="1"/>
  <c r="BA246" i="171"/>
  <c r="I748" i="171" s="1"/>
  <c r="AZ246" i="171"/>
  <c r="H748" i="171" s="1"/>
  <c r="AY246" i="171"/>
  <c r="G748" i="171" s="1"/>
  <c r="AX246" i="171"/>
  <c r="F748" i="171" s="1"/>
  <c r="AW246" i="171"/>
  <c r="E748" i="171" s="1"/>
  <c r="AV246" i="171"/>
  <c r="D748" i="171" s="1"/>
  <c r="AU246" i="171"/>
  <c r="C748" i="171" s="1"/>
  <c r="BN245" i="171"/>
  <c r="V719" i="171" s="1"/>
  <c r="BM245" i="171"/>
  <c r="U719" i="171" s="1"/>
  <c r="BL245" i="171"/>
  <c r="T719" i="171" s="1"/>
  <c r="BK245" i="171"/>
  <c r="S719" i="171" s="1"/>
  <c r="BJ245" i="171"/>
  <c r="R719" i="171" s="1"/>
  <c r="BI245" i="171"/>
  <c r="Q719" i="171" s="1"/>
  <c r="BH245" i="171"/>
  <c r="P719" i="171" s="1"/>
  <c r="BG245" i="171"/>
  <c r="O719" i="171" s="1"/>
  <c r="BF245" i="171"/>
  <c r="N719" i="171" s="1"/>
  <c r="BE245" i="171"/>
  <c r="M719" i="171" s="1"/>
  <c r="BD245" i="171"/>
  <c r="L719" i="171" s="1"/>
  <c r="BC245" i="171"/>
  <c r="K719" i="171" s="1"/>
  <c r="BB245" i="171"/>
  <c r="J719" i="171" s="1"/>
  <c r="BA245" i="171"/>
  <c r="I719" i="171" s="1"/>
  <c r="AZ245" i="171"/>
  <c r="H719" i="171" s="1"/>
  <c r="AY245" i="171"/>
  <c r="G719" i="171" s="1"/>
  <c r="AX245" i="171"/>
  <c r="F719" i="171" s="1"/>
  <c r="AW245" i="171"/>
  <c r="E719" i="171" s="1"/>
  <c r="AV245" i="171"/>
  <c r="D719" i="171" s="1"/>
  <c r="AU245" i="171"/>
  <c r="C719" i="171" s="1"/>
  <c r="BN238" i="171"/>
  <c r="BM238" i="171"/>
  <c r="BL238" i="171"/>
  <c r="BK238" i="171"/>
  <c r="BJ238" i="171"/>
  <c r="BI238" i="171"/>
  <c r="BH238" i="171"/>
  <c r="BG238" i="171"/>
  <c r="BF238" i="171"/>
  <c r="BE238" i="171"/>
  <c r="BD238" i="171"/>
  <c r="BC238" i="171"/>
  <c r="BB238" i="171"/>
  <c r="BA238" i="171"/>
  <c r="AZ238" i="171"/>
  <c r="AY238" i="171"/>
  <c r="AX238" i="171"/>
  <c r="AW238" i="171"/>
  <c r="AV238" i="171"/>
  <c r="AU238" i="171"/>
  <c r="BN237" i="171"/>
  <c r="BM237" i="171"/>
  <c r="BL237" i="171"/>
  <c r="BK237" i="171"/>
  <c r="BJ237" i="171"/>
  <c r="BI237" i="171"/>
  <c r="BH237" i="171"/>
  <c r="BG237" i="171"/>
  <c r="BF237" i="171"/>
  <c r="BE237" i="171"/>
  <c r="BD237" i="171"/>
  <c r="BC237" i="171"/>
  <c r="BB237" i="171"/>
  <c r="BA237" i="171"/>
  <c r="AZ237" i="171"/>
  <c r="AY237" i="171"/>
  <c r="AX237" i="171"/>
  <c r="AW237" i="171"/>
  <c r="AV237" i="171"/>
  <c r="AU237" i="171"/>
  <c r="BN234" i="171"/>
  <c r="BM234" i="171"/>
  <c r="BL234" i="171"/>
  <c r="BK234" i="171"/>
  <c r="BJ234" i="171"/>
  <c r="BI234" i="171"/>
  <c r="BH234" i="171"/>
  <c r="BG234" i="171"/>
  <c r="BF234" i="171"/>
  <c r="BE234" i="171"/>
  <c r="BD234" i="171"/>
  <c r="BC234" i="171"/>
  <c r="BB234" i="171"/>
  <c r="BA234" i="171"/>
  <c r="AZ234" i="171"/>
  <c r="AY234" i="171"/>
  <c r="AX234" i="171"/>
  <c r="AW234" i="171"/>
  <c r="AV234" i="171"/>
  <c r="AU234" i="171"/>
  <c r="BN233" i="171"/>
  <c r="BM233" i="171"/>
  <c r="BL233" i="171"/>
  <c r="BK233" i="171"/>
  <c r="BJ233" i="171"/>
  <c r="BI233" i="171"/>
  <c r="BH233" i="171"/>
  <c r="BG233" i="171"/>
  <c r="BF233" i="171"/>
  <c r="BE233" i="171"/>
  <c r="BD233" i="171"/>
  <c r="BC233" i="171"/>
  <c r="BB233" i="171"/>
  <c r="BA233" i="171"/>
  <c r="AZ233" i="171"/>
  <c r="AY233" i="171"/>
  <c r="AX233" i="171"/>
  <c r="AW233" i="171"/>
  <c r="AV233" i="171"/>
  <c r="AU233" i="171"/>
  <c r="BN231" i="171"/>
  <c r="BM231" i="171"/>
  <c r="BL231" i="171"/>
  <c r="BK231" i="171"/>
  <c r="BJ231" i="171"/>
  <c r="BI231" i="171"/>
  <c r="BH231" i="171"/>
  <c r="BG231" i="171"/>
  <c r="BF231" i="171"/>
  <c r="BE231" i="171"/>
  <c r="BD231" i="171"/>
  <c r="BC231" i="171"/>
  <c r="BB231" i="171"/>
  <c r="BA231" i="171"/>
  <c r="AZ231" i="171"/>
  <c r="AY231" i="171"/>
  <c r="AX231" i="171"/>
  <c r="AW231" i="171"/>
  <c r="AV231" i="171"/>
  <c r="AU231" i="171"/>
  <c r="BN230" i="171"/>
  <c r="BM230" i="171"/>
  <c r="BL230" i="171"/>
  <c r="BK230" i="171"/>
  <c r="BJ230" i="171"/>
  <c r="BI230" i="171"/>
  <c r="BH230" i="171"/>
  <c r="BG230" i="171"/>
  <c r="BF230" i="171"/>
  <c r="BE230" i="171"/>
  <c r="BD230" i="171"/>
  <c r="BC230" i="171"/>
  <c r="BB230" i="171"/>
  <c r="BA230" i="171"/>
  <c r="AZ230" i="171"/>
  <c r="AY230" i="171"/>
  <c r="AX230" i="171"/>
  <c r="AW230" i="171"/>
  <c r="AV230" i="171"/>
  <c r="AU230" i="171"/>
  <c r="BN229" i="171"/>
  <c r="BM229" i="171"/>
  <c r="BL229" i="171"/>
  <c r="BK229" i="171"/>
  <c r="BJ229" i="171"/>
  <c r="BI229" i="171"/>
  <c r="BH229" i="171"/>
  <c r="BG229" i="171"/>
  <c r="BF229" i="171"/>
  <c r="BE229" i="171"/>
  <c r="BD229" i="171"/>
  <c r="BC229" i="171"/>
  <c r="BB229" i="171"/>
  <c r="BA229" i="171"/>
  <c r="AZ229" i="171"/>
  <c r="AY229" i="171"/>
  <c r="AX229" i="171"/>
  <c r="AW229" i="171"/>
  <c r="AV229" i="171"/>
  <c r="AU229" i="171"/>
  <c r="BN227" i="171"/>
  <c r="BM227" i="171"/>
  <c r="BL227" i="171"/>
  <c r="BK227" i="171"/>
  <c r="BJ227" i="171"/>
  <c r="BI227" i="171"/>
  <c r="BH227" i="171"/>
  <c r="BG227" i="171"/>
  <c r="BF227" i="171"/>
  <c r="BE227" i="171"/>
  <c r="BD227" i="171"/>
  <c r="BC227" i="171"/>
  <c r="BB227" i="171"/>
  <c r="BA227" i="171"/>
  <c r="AZ227" i="171"/>
  <c r="AY227" i="171"/>
  <c r="AX227" i="171"/>
  <c r="AW227" i="171"/>
  <c r="AV227" i="171"/>
  <c r="AU227" i="171"/>
  <c r="BN226" i="171"/>
  <c r="BM226" i="171"/>
  <c r="BL226" i="171"/>
  <c r="BK226" i="171"/>
  <c r="BJ226" i="171"/>
  <c r="BI226" i="171"/>
  <c r="BH226" i="171"/>
  <c r="BG226" i="171"/>
  <c r="BF226" i="171"/>
  <c r="BE226" i="171"/>
  <c r="BD226" i="171"/>
  <c r="BC226" i="171"/>
  <c r="BB226" i="171"/>
  <c r="BA226" i="171"/>
  <c r="AZ226" i="171"/>
  <c r="AY226" i="171"/>
  <c r="AX226" i="171"/>
  <c r="AW226" i="171"/>
  <c r="AV226" i="171"/>
  <c r="AU226" i="171"/>
  <c r="BN225" i="171"/>
  <c r="BM225" i="171"/>
  <c r="BL225" i="171"/>
  <c r="BK225" i="171"/>
  <c r="BJ225" i="171"/>
  <c r="BI225" i="171"/>
  <c r="BH225" i="171"/>
  <c r="BG225" i="171"/>
  <c r="BF225" i="171"/>
  <c r="BE225" i="171"/>
  <c r="BD225" i="171"/>
  <c r="BC225" i="171"/>
  <c r="BB225" i="171"/>
  <c r="BA225" i="171"/>
  <c r="AZ225" i="171"/>
  <c r="AY225" i="171"/>
  <c r="AX225" i="171"/>
  <c r="AW225" i="171"/>
  <c r="AV225" i="171"/>
  <c r="AU225" i="171"/>
  <c r="BN220" i="171"/>
  <c r="V775" i="171" s="1"/>
  <c r="BM220" i="171"/>
  <c r="U775" i="171" s="1"/>
  <c r="BL220" i="171"/>
  <c r="T775" i="171" s="1"/>
  <c r="BK220" i="171"/>
  <c r="S775" i="171" s="1"/>
  <c r="BJ220" i="171"/>
  <c r="R775" i="171" s="1"/>
  <c r="BI220" i="171"/>
  <c r="Q775" i="171" s="1"/>
  <c r="BH220" i="171"/>
  <c r="P775" i="171" s="1"/>
  <c r="BG220" i="171"/>
  <c r="O775" i="171" s="1"/>
  <c r="BF220" i="171"/>
  <c r="N775" i="171" s="1"/>
  <c r="BE220" i="171"/>
  <c r="M775" i="171" s="1"/>
  <c r="BD220" i="171"/>
  <c r="L775" i="171" s="1"/>
  <c r="BC220" i="171"/>
  <c r="K775" i="171" s="1"/>
  <c r="BB220" i="171"/>
  <c r="J775" i="171" s="1"/>
  <c r="BA220" i="171"/>
  <c r="I775" i="171" s="1"/>
  <c r="AZ220" i="171"/>
  <c r="H775" i="171" s="1"/>
  <c r="AY220" i="171"/>
  <c r="G775" i="171" s="1"/>
  <c r="AX220" i="171"/>
  <c r="F775" i="171" s="1"/>
  <c r="AW220" i="171"/>
  <c r="E775" i="171" s="1"/>
  <c r="AV220" i="171"/>
  <c r="D775" i="171" s="1"/>
  <c r="AU220" i="171"/>
  <c r="C775" i="171" s="1"/>
  <c r="BN219" i="171"/>
  <c r="V746" i="171" s="1"/>
  <c r="BM219" i="171"/>
  <c r="U746" i="171" s="1"/>
  <c r="BL219" i="171"/>
  <c r="T746" i="171" s="1"/>
  <c r="BK219" i="171"/>
  <c r="S746" i="171" s="1"/>
  <c r="BJ219" i="171"/>
  <c r="R746" i="171" s="1"/>
  <c r="BI219" i="171"/>
  <c r="Q746" i="171" s="1"/>
  <c r="BH219" i="171"/>
  <c r="P746" i="171" s="1"/>
  <c r="BG219" i="171"/>
  <c r="O746" i="171" s="1"/>
  <c r="BF219" i="171"/>
  <c r="N746" i="171" s="1"/>
  <c r="BE219" i="171"/>
  <c r="M746" i="171" s="1"/>
  <c r="BD219" i="171"/>
  <c r="L746" i="171" s="1"/>
  <c r="BC219" i="171"/>
  <c r="K746" i="171" s="1"/>
  <c r="BB219" i="171"/>
  <c r="J746" i="171" s="1"/>
  <c r="BA219" i="171"/>
  <c r="I746" i="171" s="1"/>
  <c r="AZ219" i="171"/>
  <c r="H746" i="171" s="1"/>
  <c r="AY219" i="171"/>
  <c r="G746" i="171" s="1"/>
  <c r="AX219" i="171"/>
  <c r="F746" i="171" s="1"/>
  <c r="AW219" i="171"/>
  <c r="E746" i="171" s="1"/>
  <c r="AV219" i="171"/>
  <c r="D746" i="171" s="1"/>
  <c r="AU219" i="171"/>
  <c r="C746" i="171" s="1"/>
  <c r="BN218" i="171"/>
  <c r="V717" i="171" s="1"/>
  <c r="BM218" i="171"/>
  <c r="U717" i="171" s="1"/>
  <c r="BL218" i="171"/>
  <c r="T717" i="171" s="1"/>
  <c r="BK218" i="171"/>
  <c r="S717" i="171" s="1"/>
  <c r="BJ218" i="171"/>
  <c r="R717" i="171" s="1"/>
  <c r="BI218" i="171"/>
  <c r="Q717" i="171" s="1"/>
  <c r="BH218" i="171"/>
  <c r="P717" i="171" s="1"/>
  <c r="BG218" i="171"/>
  <c r="O717" i="171" s="1"/>
  <c r="BF218" i="171"/>
  <c r="N717" i="171" s="1"/>
  <c r="BE218" i="171"/>
  <c r="M717" i="171" s="1"/>
  <c r="BD218" i="171"/>
  <c r="L717" i="171" s="1"/>
  <c r="BC218" i="171"/>
  <c r="K717" i="171" s="1"/>
  <c r="BB218" i="171"/>
  <c r="J717" i="171" s="1"/>
  <c r="BA218" i="171"/>
  <c r="I717" i="171" s="1"/>
  <c r="AZ218" i="171"/>
  <c r="H717" i="171" s="1"/>
  <c r="AY218" i="171"/>
  <c r="G717" i="171" s="1"/>
  <c r="AX218" i="171"/>
  <c r="F717" i="171" s="1"/>
  <c r="AW218" i="171"/>
  <c r="E717" i="171" s="1"/>
  <c r="AV218" i="171"/>
  <c r="D717" i="171" s="1"/>
  <c r="AU218" i="171"/>
  <c r="C717" i="171" s="1"/>
  <c r="BN211" i="171"/>
  <c r="BM211" i="171"/>
  <c r="BL211" i="171"/>
  <c r="BK211" i="171"/>
  <c r="BJ211" i="171"/>
  <c r="BI211" i="171"/>
  <c r="BH211" i="171"/>
  <c r="BG211" i="171"/>
  <c r="BF211" i="171"/>
  <c r="BE211" i="171"/>
  <c r="BD211" i="171"/>
  <c r="BC211" i="171"/>
  <c r="BB211" i="171"/>
  <c r="BA211" i="171"/>
  <c r="AZ211" i="171"/>
  <c r="AY211" i="171"/>
  <c r="AX211" i="171"/>
  <c r="AW211" i="171"/>
  <c r="AV211" i="171"/>
  <c r="AU211" i="171"/>
  <c r="BN210" i="171"/>
  <c r="BM210" i="171"/>
  <c r="BL210" i="171"/>
  <c r="BK210" i="171"/>
  <c r="BJ210" i="171"/>
  <c r="BI210" i="171"/>
  <c r="BH210" i="171"/>
  <c r="BG210" i="171"/>
  <c r="BF210" i="171"/>
  <c r="BE210" i="171"/>
  <c r="BD210" i="171"/>
  <c r="BC210" i="171"/>
  <c r="BB210" i="171"/>
  <c r="BA210" i="171"/>
  <c r="AZ210" i="171"/>
  <c r="AY210" i="171"/>
  <c r="AX210" i="171"/>
  <c r="AW210" i="171"/>
  <c r="AV210" i="171"/>
  <c r="AU210" i="171"/>
  <c r="BN207" i="171"/>
  <c r="BM207" i="171"/>
  <c r="BL207" i="171"/>
  <c r="BK207" i="171"/>
  <c r="BJ207" i="171"/>
  <c r="BI207" i="171"/>
  <c r="BH207" i="171"/>
  <c r="BG207" i="171"/>
  <c r="BF207" i="171"/>
  <c r="BE207" i="171"/>
  <c r="BD207" i="171"/>
  <c r="BC207" i="171"/>
  <c r="BB207" i="171"/>
  <c r="BA207" i="171"/>
  <c r="AZ207" i="171"/>
  <c r="AY207" i="171"/>
  <c r="AX207" i="171"/>
  <c r="AW207" i="171"/>
  <c r="AV207" i="171"/>
  <c r="AU207" i="171"/>
  <c r="BN206" i="171"/>
  <c r="BM206" i="171"/>
  <c r="BL206" i="171"/>
  <c r="BK206" i="171"/>
  <c r="BJ206" i="171"/>
  <c r="BI206" i="171"/>
  <c r="BH206" i="171"/>
  <c r="BG206" i="171"/>
  <c r="BF206" i="171"/>
  <c r="BE206" i="171"/>
  <c r="BD206" i="171"/>
  <c r="BC206" i="171"/>
  <c r="BB206" i="171"/>
  <c r="BA206" i="171"/>
  <c r="AZ206" i="171"/>
  <c r="AY206" i="171"/>
  <c r="AX206" i="171"/>
  <c r="AW206" i="171"/>
  <c r="AV206" i="171"/>
  <c r="AU206" i="171"/>
  <c r="BN204" i="171"/>
  <c r="BM204" i="171"/>
  <c r="BL204" i="171"/>
  <c r="BK204" i="171"/>
  <c r="BJ204" i="171"/>
  <c r="BI204" i="171"/>
  <c r="BH204" i="171"/>
  <c r="BG204" i="171"/>
  <c r="BF204" i="171"/>
  <c r="BE204" i="171"/>
  <c r="BD204" i="171"/>
  <c r="BC204" i="171"/>
  <c r="BB204" i="171"/>
  <c r="BA204" i="171"/>
  <c r="AZ204" i="171"/>
  <c r="AY204" i="171"/>
  <c r="AX204" i="171"/>
  <c r="AW204" i="171"/>
  <c r="AV204" i="171"/>
  <c r="AU204" i="171"/>
  <c r="BN203" i="171"/>
  <c r="BM203" i="171"/>
  <c r="BL203" i="171"/>
  <c r="BK203" i="171"/>
  <c r="BJ203" i="171"/>
  <c r="BI203" i="171"/>
  <c r="BH203" i="171"/>
  <c r="BG203" i="171"/>
  <c r="BF203" i="171"/>
  <c r="BE203" i="171"/>
  <c r="BD203" i="171"/>
  <c r="BC203" i="171"/>
  <c r="BB203" i="171"/>
  <c r="BA203" i="171"/>
  <c r="AZ203" i="171"/>
  <c r="AY203" i="171"/>
  <c r="AX203" i="171"/>
  <c r="AW203" i="171"/>
  <c r="AV203" i="171"/>
  <c r="AU203" i="171"/>
  <c r="BN202" i="171"/>
  <c r="BM202" i="171"/>
  <c r="BL202" i="171"/>
  <c r="BK202" i="171"/>
  <c r="BJ202" i="171"/>
  <c r="BI202" i="171"/>
  <c r="BH202" i="171"/>
  <c r="BG202" i="171"/>
  <c r="BF202" i="171"/>
  <c r="BE202" i="171"/>
  <c r="BD202" i="171"/>
  <c r="BC202" i="171"/>
  <c r="BB202" i="171"/>
  <c r="BA202" i="171"/>
  <c r="AZ202" i="171"/>
  <c r="AY202" i="171"/>
  <c r="AX202" i="171"/>
  <c r="AW202" i="171"/>
  <c r="AV202" i="171"/>
  <c r="AU202" i="171"/>
  <c r="BN200" i="171"/>
  <c r="BM200" i="171"/>
  <c r="BL200" i="171"/>
  <c r="BK200" i="171"/>
  <c r="BJ200" i="171"/>
  <c r="BI200" i="171"/>
  <c r="BH200" i="171"/>
  <c r="BG200" i="171"/>
  <c r="BF200" i="171"/>
  <c r="BE200" i="171"/>
  <c r="BD200" i="171"/>
  <c r="BC200" i="171"/>
  <c r="BB200" i="171"/>
  <c r="BA200" i="171"/>
  <c r="AZ200" i="171"/>
  <c r="AY200" i="171"/>
  <c r="AX200" i="171"/>
  <c r="AW200" i="171"/>
  <c r="AV200" i="171"/>
  <c r="AU200" i="171"/>
  <c r="BN199" i="171"/>
  <c r="BM199" i="171"/>
  <c r="BL199" i="171"/>
  <c r="BK199" i="171"/>
  <c r="BJ199" i="171"/>
  <c r="BI199" i="171"/>
  <c r="BH199" i="171"/>
  <c r="BG199" i="171"/>
  <c r="BF199" i="171"/>
  <c r="BE199" i="171"/>
  <c r="BD199" i="171"/>
  <c r="BC199" i="171"/>
  <c r="BB199" i="171"/>
  <c r="BA199" i="171"/>
  <c r="AZ199" i="171"/>
  <c r="AY199" i="171"/>
  <c r="AX199" i="171"/>
  <c r="AW199" i="171"/>
  <c r="AV199" i="171"/>
  <c r="AU199" i="171"/>
  <c r="BN198" i="171"/>
  <c r="BM198" i="171"/>
  <c r="BL198" i="171"/>
  <c r="BK198" i="171"/>
  <c r="BJ198" i="171"/>
  <c r="BI198" i="171"/>
  <c r="BH198" i="171"/>
  <c r="BG198" i="171"/>
  <c r="BF198" i="171"/>
  <c r="BE198" i="171"/>
  <c r="BD198" i="171"/>
  <c r="BC198" i="171"/>
  <c r="BB198" i="171"/>
  <c r="BA198" i="171"/>
  <c r="AZ198" i="171"/>
  <c r="AY198" i="171"/>
  <c r="AX198" i="171"/>
  <c r="AW198" i="171"/>
  <c r="AV198" i="171"/>
  <c r="AU198" i="171"/>
  <c r="BN193" i="171"/>
  <c r="V773" i="171" s="1"/>
  <c r="BM193" i="171"/>
  <c r="U773" i="171" s="1"/>
  <c r="BL193" i="171"/>
  <c r="T773" i="171" s="1"/>
  <c r="BK193" i="171"/>
  <c r="S773" i="171" s="1"/>
  <c r="BJ193" i="171"/>
  <c r="R773" i="171" s="1"/>
  <c r="BI193" i="171"/>
  <c r="Q773" i="171" s="1"/>
  <c r="BH193" i="171"/>
  <c r="P773" i="171" s="1"/>
  <c r="BG193" i="171"/>
  <c r="O773" i="171" s="1"/>
  <c r="BF193" i="171"/>
  <c r="N773" i="171" s="1"/>
  <c r="BE193" i="171"/>
  <c r="M773" i="171" s="1"/>
  <c r="BD193" i="171"/>
  <c r="L773" i="171" s="1"/>
  <c r="BC193" i="171"/>
  <c r="K773" i="171" s="1"/>
  <c r="BB193" i="171"/>
  <c r="J773" i="171" s="1"/>
  <c r="BA193" i="171"/>
  <c r="I773" i="171" s="1"/>
  <c r="AZ193" i="171"/>
  <c r="H773" i="171" s="1"/>
  <c r="AY193" i="171"/>
  <c r="G773" i="171" s="1"/>
  <c r="AX193" i="171"/>
  <c r="F773" i="171" s="1"/>
  <c r="AW193" i="171"/>
  <c r="E773" i="171" s="1"/>
  <c r="AV193" i="171"/>
  <c r="D773" i="171" s="1"/>
  <c r="AU193" i="171"/>
  <c r="C773" i="171" s="1"/>
  <c r="BN192" i="171"/>
  <c r="V744" i="171" s="1"/>
  <c r="BM192" i="171"/>
  <c r="U744" i="171" s="1"/>
  <c r="BL192" i="171"/>
  <c r="T744" i="171" s="1"/>
  <c r="BK192" i="171"/>
  <c r="S744" i="171" s="1"/>
  <c r="BJ192" i="171"/>
  <c r="R744" i="171" s="1"/>
  <c r="BI192" i="171"/>
  <c r="Q744" i="171" s="1"/>
  <c r="BH192" i="171"/>
  <c r="P744" i="171" s="1"/>
  <c r="BG192" i="171"/>
  <c r="O744" i="171" s="1"/>
  <c r="BF192" i="171"/>
  <c r="N744" i="171" s="1"/>
  <c r="BE192" i="171"/>
  <c r="M744" i="171" s="1"/>
  <c r="BD192" i="171"/>
  <c r="L744" i="171" s="1"/>
  <c r="BC192" i="171"/>
  <c r="K744" i="171" s="1"/>
  <c r="BB192" i="171"/>
  <c r="J744" i="171" s="1"/>
  <c r="BA192" i="171"/>
  <c r="I744" i="171" s="1"/>
  <c r="AZ192" i="171"/>
  <c r="H744" i="171" s="1"/>
  <c r="AY192" i="171"/>
  <c r="G744" i="171" s="1"/>
  <c r="AX192" i="171"/>
  <c r="F744" i="171" s="1"/>
  <c r="AW192" i="171"/>
  <c r="E744" i="171" s="1"/>
  <c r="AV192" i="171"/>
  <c r="D744" i="171" s="1"/>
  <c r="AU192" i="171"/>
  <c r="C744" i="171" s="1"/>
  <c r="BN191" i="171"/>
  <c r="V715" i="171" s="1"/>
  <c r="BM191" i="171"/>
  <c r="U715" i="171" s="1"/>
  <c r="BL191" i="171"/>
  <c r="T715" i="171" s="1"/>
  <c r="BK191" i="171"/>
  <c r="S715" i="171" s="1"/>
  <c r="BJ191" i="171"/>
  <c r="R715" i="171" s="1"/>
  <c r="BI191" i="171"/>
  <c r="Q715" i="171" s="1"/>
  <c r="BH191" i="171"/>
  <c r="P715" i="171" s="1"/>
  <c r="BG191" i="171"/>
  <c r="O715" i="171" s="1"/>
  <c r="BF191" i="171"/>
  <c r="N715" i="171" s="1"/>
  <c r="BE191" i="171"/>
  <c r="M715" i="171" s="1"/>
  <c r="BD191" i="171"/>
  <c r="L715" i="171" s="1"/>
  <c r="BC191" i="171"/>
  <c r="K715" i="171" s="1"/>
  <c r="BB191" i="171"/>
  <c r="J715" i="171" s="1"/>
  <c r="BA191" i="171"/>
  <c r="I715" i="171" s="1"/>
  <c r="AZ191" i="171"/>
  <c r="H715" i="171" s="1"/>
  <c r="AY191" i="171"/>
  <c r="G715" i="171" s="1"/>
  <c r="AX191" i="171"/>
  <c r="F715" i="171" s="1"/>
  <c r="AW191" i="171"/>
  <c r="E715" i="171" s="1"/>
  <c r="AV191" i="171"/>
  <c r="D715" i="171" s="1"/>
  <c r="AU191" i="171"/>
  <c r="C715" i="171" s="1"/>
  <c r="BN184" i="171"/>
  <c r="BM184" i="171"/>
  <c r="BL184" i="171"/>
  <c r="BK184" i="171"/>
  <c r="BJ184" i="171"/>
  <c r="BI184" i="171"/>
  <c r="BH184" i="171"/>
  <c r="BG184" i="171"/>
  <c r="BF184" i="171"/>
  <c r="BE184" i="171"/>
  <c r="BD184" i="171"/>
  <c r="BC184" i="171"/>
  <c r="BB184" i="171"/>
  <c r="BA184" i="171"/>
  <c r="AZ184" i="171"/>
  <c r="AY184" i="171"/>
  <c r="AX184" i="171"/>
  <c r="AW184" i="171"/>
  <c r="AV184" i="171"/>
  <c r="AU184" i="171"/>
  <c r="BN183" i="171"/>
  <c r="BM183" i="171"/>
  <c r="BL183" i="171"/>
  <c r="BK183" i="171"/>
  <c r="BJ183" i="171"/>
  <c r="BI183" i="171"/>
  <c r="BH183" i="171"/>
  <c r="BG183" i="171"/>
  <c r="BF183" i="171"/>
  <c r="BE183" i="171"/>
  <c r="BD183" i="171"/>
  <c r="BC183" i="171"/>
  <c r="BB183" i="171"/>
  <c r="BA183" i="171"/>
  <c r="AZ183" i="171"/>
  <c r="AY183" i="171"/>
  <c r="AX183" i="171"/>
  <c r="AW183" i="171"/>
  <c r="AV183" i="171"/>
  <c r="AU183" i="171"/>
  <c r="BN180" i="171"/>
  <c r="BM180" i="171"/>
  <c r="BL180" i="171"/>
  <c r="BK180" i="171"/>
  <c r="BJ180" i="171"/>
  <c r="BI180" i="171"/>
  <c r="BH180" i="171"/>
  <c r="BG180" i="171"/>
  <c r="BF180" i="171"/>
  <c r="BE180" i="171"/>
  <c r="BD180" i="171"/>
  <c r="BC180" i="171"/>
  <c r="BB180" i="171"/>
  <c r="BA180" i="171"/>
  <c r="AZ180" i="171"/>
  <c r="AY180" i="171"/>
  <c r="AX180" i="171"/>
  <c r="AW180" i="171"/>
  <c r="AV180" i="171"/>
  <c r="AU180" i="171"/>
  <c r="BN179" i="171"/>
  <c r="BM179" i="171"/>
  <c r="BL179" i="171"/>
  <c r="BK179" i="171"/>
  <c r="BJ179" i="171"/>
  <c r="BI179" i="171"/>
  <c r="BH179" i="171"/>
  <c r="BG179" i="171"/>
  <c r="BF179" i="171"/>
  <c r="BE179" i="171"/>
  <c r="BD179" i="171"/>
  <c r="BC179" i="171"/>
  <c r="BB179" i="171"/>
  <c r="BA179" i="171"/>
  <c r="AZ179" i="171"/>
  <c r="AY179" i="171"/>
  <c r="AX179" i="171"/>
  <c r="AW179" i="171"/>
  <c r="AV179" i="171"/>
  <c r="AU179" i="171"/>
  <c r="BN177" i="171"/>
  <c r="BM177" i="171"/>
  <c r="BL177" i="171"/>
  <c r="BK177" i="171"/>
  <c r="BJ177" i="171"/>
  <c r="BI177" i="171"/>
  <c r="BH177" i="171"/>
  <c r="BG177" i="171"/>
  <c r="BF177" i="171"/>
  <c r="BE177" i="171"/>
  <c r="BD177" i="171"/>
  <c r="BC177" i="171"/>
  <c r="BB177" i="171"/>
  <c r="BA177" i="171"/>
  <c r="AZ177" i="171"/>
  <c r="AY177" i="171"/>
  <c r="AX177" i="171"/>
  <c r="AW177" i="171"/>
  <c r="AV177" i="171"/>
  <c r="AU177" i="171"/>
  <c r="BN176" i="171"/>
  <c r="BM176" i="171"/>
  <c r="BL176" i="171"/>
  <c r="BK176" i="171"/>
  <c r="BJ176" i="171"/>
  <c r="BI176" i="171"/>
  <c r="BH176" i="171"/>
  <c r="BG176" i="171"/>
  <c r="BF176" i="171"/>
  <c r="BE176" i="171"/>
  <c r="BD176" i="171"/>
  <c r="BC176" i="171"/>
  <c r="BB176" i="171"/>
  <c r="BA176" i="171"/>
  <c r="AZ176" i="171"/>
  <c r="AY176" i="171"/>
  <c r="AX176" i="171"/>
  <c r="AW176" i="171"/>
  <c r="AV176" i="171"/>
  <c r="AU176" i="171"/>
  <c r="BN175" i="171"/>
  <c r="BM175" i="171"/>
  <c r="BL175" i="171"/>
  <c r="BK175" i="171"/>
  <c r="BJ175" i="171"/>
  <c r="BI175" i="171"/>
  <c r="BH175" i="171"/>
  <c r="BG175" i="171"/>
  <c r="BF175" i="171"/>
  <c r="BE175" i="171"/>
  <c r="BD175" i="171"/>
  <c r="BC175" i="171"/>
  <c r="BB175" i="171"/>
  <c r="BA175" i="171"/>
  <c r="AZ175" i="171"/>
  <c r="AY175" i="171"/>
  <c r="AX175" i="171"/>
  <c r="AW175" i="171"/>
  <c r="AV175" i="171"/>
  <c r="AU175" i="171"/>
  <c r="BN173" i="171"/>
  <c r="BM173" i="171"/>
  <c r="BL173" i="171"/>
  <c r="BK173" i="171"/>
  <c r="BJ173" i="171"/>
  <c r="BI173" i="171"/>
  <c r="BH173" i="171"/>
  <c r="BG173" i="171"/>
  <c r="BF173" i="171"/>
  <c r="BE173" i="171"/>
  <c r="BD173" i="171"/>
  <c r="BC173" i="171"/>
  <c r="BB173" i="171"/>
  <c r="BA173" i="171"/>
  <c r="AZ173" i="171"/>
  <c r="AY173" i="171"/>
  <c r="AX173" i="171"/>
  <c r="AW173" i="171"/>
  <c r="AV173" i="171"/>
  <c r="AU173" i="171"/>
  <c r="BN172" i="171"/>
  <c r="BM172" i="171"/>
  <c r="BL172" i="171"/>
  <c r="BK172" i="171"/>
  <c r="BJ172" i="171"/>
  <c r="BI172" i="171"/>
  <c r="BH172" i="171"/>
  <c r="BG172" i="171"/>
  <c r="BF172" i="171"/>
  <c r="BE172" i="171"/>
  <c r="BD172" i="171"/>
  <c r="BC172" i="171"/>
  <c r="BB172" i="171"/>
  <c r="BA172" i="171"/>
  <c r="AZ172" i="171"/>
  <c r="AY172" i="171"/>
  <c r="AX172" i="171"/>
  <c r="AW172" i="171"/>
  <c r="AV172" i="171"/>
  <c r="AU172" i="171"/>
  <c r="BN171" i="171"/>
  <c r="BM171" i="171"/>
  <c r="BL171" i="171"/>
  <c r="BK171" i="171"/>
  <c r="BJ171" i="171"/>
  <c r="BI171" i="171"/>
  <c r="BH171" i="171"/>
  <c r="BG171" i="171"/>
  <c r="BF171" i="171"/>
  <c r="BE171" i="171"/>
  <c r="BD171" i="171"/>
  <c r="BC171" i="171"/>
  <c r="BB171" i="171"/>
  <c r="BA171" i="171"/>
  <c r="AZ171" i="171"/>
  <c r="AY171" i="171"/>
  <c r="AX171" i="171"/>
  <c r="AW171" i="171"/>
  <c r="AV171" i="171"/>
  <c r="AU171" i="171"/>
  <c r="BN166" i="171"/>
  <c r="V774" i="171" s="1"/>
  <c r="BM166" i="171"/>
  <c r="U774" i="171" s="1"/>
  <c r="BL166" i="171"/>
  <c r="T774" i="171" s="1"/>
  <c r="BK166" i="171"/>
  <c r="S774" i="171" s="1"/>
  <c r="BJ166" i="171"/>
  <c r="R774" i="171" s="1"/>
  <c r="BI166" i="171"/>
  <c r="Q774" i="171" s="1"/>
  <c r="BH166" i="171"/>
  <c r="P774" i="171" s="1"/>
  <c r="BG166" i="171"/>
  <c r="O774" i="171" s="1"/>
  <c r="BF166" i="171"/>
  <c r="N774" i="171" s="1"/>
  <c r="BE166" i="171"/>
  <c r="M774" i="171" s="1"/>
  <c r="BD166" i="171"/>
  <c r="L774" i="171" s="1"/>
  <c r="BC166" i="171"/>
  <c r="K774" i="171" s="1"/>
  <c r="BB166" i="171"/>
  <c r="J774" i="171" s="1"/>
  <c r="BA166" i="171"/>
  <c r="I774" i="171" s="1"/>
  <c r="AZ166" i="171"/>
  <c r="H774" i="171" s="1"/>
  <c r="AY166" i="171"/>
  <c r="G774" i="171" s="1"/>
  <c r="AX166" i="171"/>
  <c r="F774" i="171" s="1"/>
  <c r="AW166" i="171"/>
  <c r="E774" i="171" s="1"/>
  <c r="AV166" i="171"/>
  <c r="D774" i="171" s="1"/>
  <c r="AU166" i="171"/>
  <c r="C774" i="171" s="1"/>
  <c r="BN165" i="171"/>
  <c r="V745" i="171" s="1"/>
  <c r="BM165" i="171"/>
  <c r="U745" i="171" s="1"/>
  <c r="BL165" i="171"/>
  <c r="T745" i="171" s="1"/>
  <c r="BK165" i="171"/>
  <c r="S745" i="171" s="1"/>
  <c r="BJ165" i="171"/>
  <c r="R745" i="171" s="1"/>
  <c r="BI165" i="171"/>
  <c r="Q745" i="171" s="1"/>
  <c r="BH165" i="171"/>
  <c r="P745" i="171" s="1"/>
  <c r="BG165" i="171"/>
  <c r="O745" i="171" s="1"/>
  <c r="BF165" i="171"/>
  <c r="N745" i="171" s="1"/>
  <c r="BE165" i="171"/>
  <c r="M745" i="171" s="1"/>
  <c r="BD165" i="171"/>
  <c r="L745" i="171" s="1"/>
  <c r="BC165" i="171"/>
  <c r="K745" i="171" s="1"/>
  <c r="BB165" i="171"/>
  <c r="J745" i="171" s="1"/>
  <c r="BA165" i="171"/>
  <c r="I745" i="171" s="1"/>
  <c r="AZ165" i="171"/>
  <c r="H745" i="171" s="1"/>
  <c r="AY165" i="171"/>
  <c r="G745" i="171" s="1"/>
  <c r="AX165" i="171"/>
  <c r="F745" i="171" s="1"/>
  <c r="AW165" i="171"/>
  <c r="E745" i="171" s="1"/>
  <c r="AV165" i="171"/>
  <c r="D745" i="171" s="1"/>
  <c r="AU165" i="171"/>
  <c r="C745" i="171" s="1"/>
  <c r="BN164" i="171"/>
  <c r="V716" i="171" s="1"/>
  <c r="BM164" i="171"/>
  <c r="U716" i="171" s="1"/>
  <c r="BL164" i="171"/>
  <c r="T716" i="171" s="1"/>
  <c r="BK164" i="171"/>
  <c r="S716" i="171" s="1"/>
  <c r="BJ164" i="171"/>
  <c r="R716" i="171" s="1"/>
  <c r="BI164" i="171"/>
  <c r="Q716" i="171" s="1"/>
  <c r="BH164" i="171"/>
  <c r="P716" i="171" s="1"/>
  <c r="BG164" i="171"/>
  <c r="O716" i="171" s="1"/>
  <c r="BF164" i="171"/>
  <c r="N716" i="171" s="1"/>
  <c r="BE164" i="171"/>
  <c r="M716" i="171" s="1"/>
  <c r="BD164" i="171"/>
  <c r="L716" i="171" s="1"/>
  <c r="BC164" i="171"/>
  <c r="K716" i="171" s="1"/>
  <c r="BB164" i="171"/>
  <c r="J716" i="171" s="1"/>
  <c r="BA164" i="171"/>
  <c r="I716" i="171" s="1"/>
  <c r="AZ164" i="171"/>
  <c r="H716" i="171" s="1"/>
  <c r="AY164" i="171"/>
  <c r="G716" i="171" s="1"/>
  <c r="AX164" i="171"/>
  <c r="F716" i="171" s="1"/>
  <c r="AW164" i="171"/>
  <c r="E716" i="171" s="1"/>
  <c r="AV164" i="171"/>
  <c r="D716" i="171" s="1"/>
  <c r="AU164" i="171"/>
  <c r="C716" i="171" s="1"/>
  <c r="BH162" i="171"/>
  <c r="BH161" i="171"/>
  <c r="BH160" i="171"/>
  <c r="BN157" i="171"/>
  <c r="BM157" i="171"/>
  <c r="BL157" i="171"/>
  <c r="BK157" i="171"/>
  <c r="BJ157" i="171"/>
  <c r="BI157" i="171"/>
  <c r="BH157" i="171"/>
  <c r="BG157" i="171"/>
  <c r="BF157" i="171"/>
  <c r="BE157" i="171"/>
  <c r="BD157" i="171"/>
  <c r="BC157" i="171"/>
  <c r="BB157" i="171"/>
  <c r="BA157" i="171"/>
  <c r="AZ157" i="171"/>
  <c r="AY157" i="171"/>
  <c r="AX157" i="171"/>
  <c r="AW157" i="171"/>
  <c r="AV157" i="171"/>
  <c r="AU157" i="171"/>
  <c r="BN156" i="171"/>
  <c r="BM156" i="171"/>
  <c r="BL156" i="171"/>
  <c r="BK156" i="171"/>
  <c r="BJ156" i="171"/>
  <c r="BI156" i="171"/>
  <c r="BH156" i="171"/>
  <c r="BG156" i="171"/>
  <c r="BF156" i="171"/>
  <c r="BE156" i="171"/>
  <c r="BD156" i="171"/>
  <c r="BC156" i="171"/>
  <c r="BB156" i="171"/>
  <c r="BA156" i="171"/>
  <c r="AZ156" i="171"/>
  <c r="AY156" i="171"/>
  <c r="AX156" i="171"/>
  <c r="AW156" i="171"/>
  <c r="AV156" i="171"/>
  <c r="AU156" i="171"/>
  <c r="BN153" i="171"/>
  <c r="BM153" i="171"/>
  <c r="BL153" i="171"/>
  <c r="BK153" i="171"/>
  <c r="BJ153" i="171"/>
  <c r="BI153" i="171"/>
  <c r="BH153" i="171"/>
  <c r="BG153" i="171"/>
  <c r="BF153" i="171"/>
  <c r="BE153" i="171"/>
  <c r="BD153" i="171"/>
  <c r="BC153" i="171"/>
  <c r="BB153" i="171"/>
  <c r="BA153" i="171"/>
  <c r="AZ153" i="171"/>
  <c r="AY153" i="171"/>
  <c r="AX153" i="171"/>
  <c r="AW153" i="171"/>
  <c r="AV153" i="171"/>
  <c r="AU153" i="171"/>
  <c r="BN152" i="171"/>
  <c r="BM152" i="171"/>
  <c r="BL152" i="171"/>
  <c r="BK152" i="171"/>
  <c r="BJ152" i="171"/>
  <c r="BI152" i="171"/>
  <c r="BH152" i="171"/>
  <c r="BG152" i="171"/>
  <c r="BF152" i="171"/>
  <c r="BE152" i="171"/>
  <c r="BD152" i="171"/>
  <c r="BC152" i="171"/>
  <c r="BB152" i="171"/>
  <c r="BA152" i="171"/>
  <c r="AZ152" i="171"/>
  <c r="AY152" i="171"/>
  <c r="AX152" i="171"/>
  <c r="AW152" i="171"/>
  <c r="AV152" i="171"/>
  <c r="AU152" i="171"/>
  <c r="BN150" i="171"/>
  <c r="BM150" i="171"/>
  <c r="BL150" i="171"/>
  <c r="BK150" i="171"/>
  <c r="BJ150" i="171"/>
  <c r="BI150" i="171"/>
  <c r="BH150" i="171"/>
  <c r="BG150" i="171"/>
  <c r="BF150" i="171"/>
  <c r="BE150" i="171"/>
  <c r="BD150" i="171"/>
  <c r="BC150" i="171"/>
  <c r="BB150" i="171"/>
  <c r="BA150" i="171"/>
  <c r="AZ150" i="171"/>
  <c r="AY150" i="171"/>
  <c r="AX150" i="171"/>
  <c r="AW150" i="171"/>
  <c r="AV150" i="171"/>
  <c r="AU150" i="171"/>
  <c r="BN149" i="171"/>
  <c r="BM149" i="171"/>
  <c r="BL149" i="171"/>
  <c r="BK149" i="171"/>
  <c r="BJ149" i="171"/>
  <c r="BI149" i="171"/>
  <c r="BH149" i="171"/>
  <c r="BG149" i="171"/>
  <c r="BF149" i="171"/>
  <c r="BE149" i="171"/>
  <c r="BD149" i="171"/>
  <c r="BC149" i="171"/>
  <c r="BB149" i="171"/>
  <c r="BA149" i="171"/>
  <c r="AZ149" i="171"/>
  <c r="AY149" i="171"/>
  <c r="AX149" i="171"/>
  <c r="AW149" i="171"/>
  <c r="AV149" i="171"/>
  <c r="AU149" i="171"/>
  <c r="BN148" i="171"/>
  <c r="BM148" i="171"/>
  <c r="BL148" i="171"/>
  <c r="BK148" i="171"/>
  <c r="BJ148" i="171"/>
  <c r="BI148" i="171"/>
  <c r="BH148" i="171"/>
  <c r="BG148" i="171"/>
  <c r="BF148" i="171"/>
  <c r="BE148" i="171"/>
  <c r="BD148" i="171"/>
  <c r="BC148" i="171"/>
  <c r="BB148" i="171"/>
  <c r="BA148" i="171"/>
  <c r="AZ148" i="171"/>
  <c r="AY148" i="171"/>
  <c r="AX148" i="171"/>
  <c r="AW148" i="171"/>
  <c r="AV148" i="171"/>
  <c r="AU148" i="171"/>
  <c r="BN146" i="171"/>
  <c r="BM146" i="171"/>
  <c r="BL146" i="171"/>
  <c r="BK146" i="171"/>
  <c r="BJ146" i="171"/>
  <c r="BI146" i="171"/>
  <c r="BH146" i="171"/>
  <c r="BG146" i="171"/>
  <c r="BF146" i="171"/>
  <c r="BE146" i="171"/>
  <c r="BD146" i="171"/>
  <c r="BC146" i="171"/>
  <c r="BB146" i="171"/>
  <c r="BA146" i="171"/>
  <c r="AZ146" i="171"/>
  <c r="AY146" i="171"/>
  <c r="AX146" i="171"/>
  <c r="AW146" i="171"/>
  <c r="AV146" i="171"/>
  <c r="AU146" i="171"/>
  <c r="BN145" i="171"/>
  <c r="BM145" i="171"/>
  <c r="BL145" i="171"/>
  <c r="BK145" i="171"/>
  <c r="BJ145" i="171"/>
  <c r="BI145" i="171"/>
  <c r="BH145" i="171"/>
  <c r="BG145" i="171"/>
  <c r="BF145" i="171"/>
  <c r="BE145" i="171"/>
  <c r="BD145" i="171"/>
  <c r="BC145" i="171"/>
  <c r="BB145" i="171"/>
  <c r="BA145" i="171"/>
  <c r="AZ145" i="171"/>
  <c r="AY145" i="171"/>
  <c r="AX145" i="171"/>
  <c r="AW145" i="171"/>
  <c r="AV145" i="171"/>
  <c r="AU145" i="171"/>
  <c r="BN144" i="171"/>
  <c r="BM144" i="171"/>
  <c r="BL144" i="171"/>
  <c r="BK144" i="171"/>
  <c r="BJ144" i="171"/>
  <c r="BI144" i="171"/>
  <c r="BH144" i="171"/>
  <c r="BG144" i="171"/>
  <c r="BF144" i="171"/>
  <c r="BE144" i="171"/>
  <c r="BD144" i="171"/>
  <c r="BC144" i="171"/>
  <c r="BB144" i="171"/>
  <c r="BA144" i="171"/>
  <c r="AZ144" i="171"/>
  <c r="AY144" i="171"/>
  <c r="AX144" i="171"/>
  <c r="AW144" i="171"/>
  <c r="AV144" i="171"/>
  <c r="AU144" i="171"/>
  <c r="BN139" i="171"/>
  <c r="V772" i="171" s="1"/>
  <c r="BM139" i="171"/>
  <c r="U772" i="171" s="1"/>
  <c r="BL139" i="171"/>
  <c r="T772" i="171" s="1"/>
  <c r="BK139" i="171"/>
  <c r="S772" i="171" s="1"/>
  <c r="BJ139" i="171"/>
  <c r="R772" i="171" s="1"/>
  <c r="BI139" i="171"/>
  <c r="Q772" i="171" s="1"/>
  <c r="BH139" i="171"/>
  <c r="P772" i="171" s="1"/>
  <c r="BG139" i="171"/>
  <c r="O772" i="171" s="1"/>
  <c r="BF139" i="171"/>
  <c r="N772" i="171" s="1"/>
  <c r="BE139" i="171"/>
  <c r="M772" i="171" s="1"/>
  <c r="BD139" i="171"/>
  <c r="L772" i="171" s="1"/>
  <c r="BC139" i="171"/>
  <c r="K772" i="171" s="1"/>
  <c r="BB139" i="171"/>
  <c r="J772" i="171" s="1"/>
  <c r="BA139" i="171"/>
  <c r="I772" i="171" s="1"/>
  <c r="AZ139" i="171"/>
  <c r="H772" i="171" s="1"/>
  <c r="AY139" i="171"/>
  <c r="G772" i="171" s="1"/>
  <c r="AX139" i="171"/>
  <c r="F772" i="171" s="1"/>
  <c r="AW139" i="171"/>
  <c r="E772" i="171" s="1"/>
  <c r="AV139" i="171"/>
  <c r="D772" i="171" s="1"/>
  <c r="AU139" i="171"/>
  <c r="C772" i="171" s="1"/>
  <c r="BN138" i="171"/>
  <c r="V743" i="171" s="1"/>
  <c r="BM138" i="171"/>
  <c r="U743" i="171" s="1"/>
  <c r="BL138" i="171"/>
  <c r="T743" i="171" s="1"/>
  <c r="BK138" i="171"/>
  <c r="S743" i="171" s="1"/>
  <c r="BJ138" i="171"/>
  <c r="R743" i="171" s="1"/>
  <c r="BI138" i="171"/>
  <c r="Q743" i="171" s="1"/>
  <c r="BH138" i="171"/>
  <c r="P743" i="171" s="1"/>
  <c r="BG138" i="171"/>
  <c r="O743" i="171" s="1"/>
  <c r="BF138" i="171"/>
  <c r="N743" i="171" s="1"/>
  <c r="BE138" i="171"/>
  <c r="M743" i="171" s="1"/>
  <c r="BD138" i="171"/>
  <c r="L743" i="171" s="1"/>
  <c r="BC138" i="171"/>
  <c r="K743" i="171" s="1"/>
  <c r="BB138" i="171"/>
  <c r="J743" i="171" s="1"/>
  <c r="BA138" i="171"/>
  <c r="I743" i="171" s="1"/>
  <c r="AZ138" i="171"/>
  <c r="H743" i="171" s="1"/>
  <c r="AY138" i="171"/>
  <c r="G743" i="171" s="1"/>
  <c r="AX138" i="171"/>
  <c r="F743" i="171" s="1"/>
  <c r="AW138" i="171"/>
  <c r="E743" i="171" s="1"/>
  <c r="AV138" i="171"/>
  <c r="D743" i="171" s="1"/>
  <c r="AU138" i="171"/>
  <c r="C743" i="171" s="1"/>
  <c r="BN137" i="171"/>
  <c r="V714" i="171" s="1"/>
  <c r="BM137" i="171"/>
  <c r="U714" i="171" s="1"/>
  <c r="BL137" i="171"/>
  <c r="T714" i="171" s="1"/>
  <c r="BK137" i="171"/>
  <c r="S714" i="171" s="1"/>
  <c r="BJ137" i="171"/>
  <c r="R714" i="171" s="1"/>
  <c r="BI137" i="171"/>
  <c r="Q714" i="171" s="1"/>
  <c r="BH137" i="171"/>
  <c r="P714" i="171" s="1"/>
  <c r="BG137" i="171"/>
  <c r="O714" i="171" s="1"/>
  <c r="BF137" i="171"/>
  <c r="N714" i="171" s="1"/>
  <c r="BE137" i="171"/>
  <c r="M714" i="171" s="1"/>
  <c r="BD137" i="171"/>
  <c r="L714" i="171" s="1"/>
  <c r="BC137" i="171"/>
  <c r="K714" i="171" s="1"/>
  <c r="BB137" i="171"/>
  <c r="J714" i="171" s="1"/>
  <c r="BA137" i="171"/>
  <c r="I714" i="171" s="1"/>
  <c r="AZ137" i="171"/>
  <c r="H714" i="171" s="1"/>
  <c r="AY137" i="171"/>
  <c r="G714" i="171" s="1"/>
  <c r="AX137" i="171"/>
  <c r="F714" i="171" s="1"/>
  <c r="AW137" i="171"/>
  <c r="E714" i="171" s="1"/>
  <c r="AV137" i="171"/>
  <c r="D714" i="171" s="1"/>
  <c r="AU137" i="171"/>
  <c r="C714" i="171" s="1"/>
  <c r="BN130" i="171"/>
  <c r="BM130" i="171"/>
  <c r="BL130" i="171"/>
  <c r="BK130" i="171"/>
  <c r="BJ130" i="171"/>
  <c r="BI130" i="171"/>
  <c r="BH130" i="171"/>
  <c r="BG130" i="171"/>
  <c r="BF130" i="171"/>
  <c r="BE130" i="171"/>
  <c r="BD130" i="171"/>
  <c r="BC130" i="171"/>
  <c r="BB130" i="171"/>
  <c r="BA130" i="171"/>
  <c r="AZ130" i="171"/>
  <c r="AY130" i="171"/>
  <c r="AX130" i="171"/>
  <c r="AW130" i="171"/>
  <c r="AV130" i="171"/>
  <c r="AU130" i="171"/>
  <c r="BN129" i="171"/>
  <c r="BM129" i="171"/>
  <c r="BL129" i="171"/>
  <c r="BK129" i="171"/>
  <c r="BJ129" i="171"/>
  <c r="BI129" i="171"/>
  <c r="BH129" i="171"/>
  <c r="BG129" i="171"/>
  <c r="BF129" i="171"/>
  <c r="BE129" i="171"/>
  <c r="BD129" i="171"/>
  <c r="BC129" i="171"/>
  <c r="BB129" i="171"/>
  <c r="BA129" i="171"/>
  <c r="AZ129" i="171"/>
  <c r="AY129" i="171"/>
  <c r="AX129" i="171"/>
  <c r="AW129" i="171"/>
  <c r="AV129" i="171"/>
  <c r="AU129" i="171"/>
  <c r="BN126" i="171"/>
  <c r="BM126" i="171"/>
  <c r="BL126" i="171"/>
  <c r="BK126" i="171"/>
  <c r="BJ126" i="171"/>
  <c r="BI126" i="171"/>
  <c r="BH126" i="171"/>
  <c r="BG126" i="171"/>
  <c r="BF126" i="171"/>
  <c r="BE126" i="171"/>
  <c r="BD126" i="171"/>
  <c r="BC126" i="171"/>
  <c r="BB126" i="171"/>
  <c r="BA126" i="171"/>
  <c r="AZ126" i="171"/>
  <c r="AY126" i="171"/>
  <c r="AX126" i="171"/>
  <c r="AW126" i="171"/>
  <c r="AV126" i="171"/>
  <c r="AU126" i="171"/>
  <c r="BN125" i="171"/>
  <c r="BM125" i="171"/>
  <c r="BL125" i="171"/>
  <c r="BK125" i="171"/>
  <c r="BJ125" i="171"/>
  <c r="BI125" i="171"/>
  <c r="BH125" i="171"/>
  <c r="BG125" i="171"/>
  <c r="BF125" i="171"/>
  <c r="BE125" i="171"/>
  <c r="BD125" i="171"/>
  <c r="BC125" i="171"/>
  <c r="BB125" i="171"/>
  <c r="BA125" i="171"/>
  <c r="AZ125" i="171"/>
  <c r="AY125" i="171"/>
  <c r="AX125" i="171"/>
  <c r="AW125" i="171"/>
  <c r="AV125" i="171"/>
  <c r="AU125" i="171"/>
  <c r="BN123" i="171"/>
  <c r="BM123" i="171"/>
  <c r="BL123" i="171"/>
  <c r="BK123" i="171"/>
  <c r="BJ123" i="171"/>
  <c r="BI123" i="171"/>
  <c r="BH123" i="171"/>
  <c r="BG123" i="171"/>
  <c r="BF123" i="171"/>
  <c r="BE123" i="171"/>
  <c r="BD123" i="171"/>
  <c r="BC123" i="171"/>
  <c r="BB123" i="171"/>
  <c r="BA123" i="171"/>
  <c r="AZ123" i="171"/>
  <c r="AY123" i="171"/>
  <c r="AX123" i="171"/>
  <c r="AW123" i="171"/>
  <c r="AV123" i="171"/>
  <c r="AU123" i="171"/>
  <c r="BN122" i="171"/>
  <c r="BM122" i="171"/>
  <c r="BL122" i="171"/>
  <c r="BK122" i="171"/>
  <c r="BJ122" i="171"/>
  <c r="BI122" i="171"/>
  <c r="BH122" i="171"/>
  <c r="BG122" i="171"/>
  <c r="BF122" i="171"/>
  <c r="BE122" i="171"/>
  <c r="BD122" i="171"/>
  <c r="BC122" i="171"/>
  <c r="BB122" i="171"/>
  <c r="BA122" i="171"/>
  <c r="AZ122" i="171"/>
  <c r="AY122" i="171"/>
  <c r="AX122" i="171"/>
  <c r="AW122" i="171"/>
  <c r="AV122" i="171"/>
  <c r="AU122" i="171"/>
  <c r="BN121" i="171"/>
  <c r="BM121" i="171"/>
  <c r="BL121" i="171"/>
  <c r="BK121" i="171"/>
  <c r="BJ121" i="171"/>
  <c r="BI121" i="171"/>
  <c r="BH121" i="171"/>
  <c r="BG121" i="171"/>
  <c r="BF121" i="171"/>
  <c r="BE121" i="171"/>
  <c r="BD121" i="171"/>
  <c r="BC121" i="171"/>
  <c r="BB121" i="171"/>
  <c r="BA121" i="171"/>
  <c r="AZ121" i="171"/>
  <c r="AY121" i="171"/>
  <c r="AX121" i="171"/>
  <c r="AW121" i="171"/>
  <c r="AV121" i="171"/>
  <c r="AU121" i="171"/>
  <c r="BN119" i="171"/>
  <c r="BM119" i="171"/>
  <c r="BL119" i="171"/>
  <c r="BK119" i="171"/>
  <c r="BJ119" i="171"/>
  <c r="BI119" i="171"/>
  <c r="BH119" i="171"/>
  <c r="BG119" i="171"/>
  <c r="BF119" i="171"/>
  <c r="BE119" i="171"/>
  <c r="BD119" i="171"/>
  <c r="BC119" i="171"/>
  <c r="BB119" i="171"/>
  <c r="BA119" i="171"/>
  <c r="AZ119" i="171"/>
  <c r="AY119" i="171"/>
  <c r="AX119" i="171"/>
  <c r="AW119" i="171"/>
  <c r="AV119" i="171"/>
  <c r="AU119" i="171"/>
  <c r="BN118" i="171"/>
  <c r="BM118" i="171"/>
  <c r="BL118" i="171"/>
  <c r="BK118" i="171"/>
  <c r="BJ118" i="171"/>
  <c r="BI118" i="171"/>
  <c r="BH118" i="171"/>
  <c r="BG118" i="171"/>
  <c r="BF118" i="171"/>
  <c r="BE118" i="171"/>
  <c r="BD118" i="171"/>
  <c r="BC118" i="171"/>
  <c r="BB118" i="171"/>
  <c r="BA118" i="171"/>
  <c r="AZ118" i="171"/>
  <c r="AY118" i="171"/>
  <c r="AX118" i="171"/>
  <c r="AW118" i="171"/>
  <c r="AV118" i="171"/>
  <c r="AU118" i="171"/>
  <c r="BN117" i="171"/>
  <c r="BM117" i="171"/>
  <c r="BL117" i="171"/>
  <c r="BK117" i="171"/>
  <c r="BJ117" i="171"/>
  <c r="BI117" i="171"/>
  <c r="BH117" i="171"/>
  <c r="BG117" i="171"/>
  <c r="BF117" i="171"/>
  <c r="BE117" i="171"/>
  <c r="BD117" i="171"/>
  <c r="BC117" i="171"/>
  <c r="BB117" i="171"/>
  <c r="BA117" i="171"/>
  <c r="AZ117" i="171"/>
  <c r="AY117" i="171"/>
  <c r="AX117" i="171"/>
  <c r="AW117" i="171"/>
  <c r="AV117" i="171"/>
  <c r="AU117" i="171"/>
  <c r="BH108" i="171"/>
  <c r="BH107" i="171"/>
  <c r="BH106" i="171"/>
  <c r="BN112" i="171"/>
  <c r="V782" i="171" s="1"/>
  <c r="BM112" i="171"/>
  <c r="U782" i="171" s="1"/>
  <c r="BL112" i="171"/>
  <c r="T782" i="171" s="1"/>
  <c r="BK112" i="171"/>
  <c r="S782" i="171" s="1"/>
  <c r="BJ112" i="171"/>
  <c r="R782" i="171" s="1"/>
  <c r="BI112" i="171"/>
  <c r="Q782" i="171" s="1"/>
  <c r="BH112" i="171"/>
  <c r="P782" i="171" s="1"/>
  <c r="BG112" i="171"/>
  <c r="O782" i="171" s="1"/>
  <c r="BF112" i="171"/>
  <c r="N782" i="171" s="1"/>
  <c r="BE112" i="171"/>
  <c r="M782" i="171" s="1"/>
  <c r="BD112" i="171"/>
  <c r="L782" i="171" s="1"/>
  <c r="BC112" i="171"/>
  <c r="K782" i="171" s="1"/>
  <c r="BB112" i="171"/>
  <c r="J782" i="171" s="1"/>
  <c r="BA112" i="171"/>
  <c r="I782" i="171" s="1"/>
  <c r="AZ112" i="171"/>
  <c r="H782" i="171" s="1"/>
  <c r="AY112" i="171"/>
  <c r="G782" i="171" s="1"/>
  <c r="AX112" i="171"/>
  <c r="F782" i="171" s="1"/>
  <c r="AW112" i="171"/>
  <c r="E782" i="171" s="1"/>
  <c r="AV112" i="171"/>
  <c r="D782" i="171" s="1"/>
  <c r="AU112" i="171"/>
  <c r="C782" i="171" s="1"/>
  <c r="BN111" i="171"/>
  <c r="V753" i="171" s="1"/>
  <c r="BM111" i="171"/>
  <c r="U753" i="171" s="1"/>
  <c r="BL111" i="171"/>
  <c r="T753" i="171" s="1"/>
  <c r="BK111" i="171"/>
  <c r="S753" i="171" s="1"/>
  <c r="BJ111" i="171"/>
  <c r="R753" i="171" s="1"/>
  <c r="BI111" i="171"/>
  <c r="Q753" i="171" s="1"/>
  <c r="BH111" i="171"/>
  <c r="P753" i="171" s="1"/>
  <c r="BG111" i="171"/>
  <c r="O753" i="171" s="1"/>
  <c r="BF111" i="171"/>
  <c r="N753" i="171" s="1"/>
  <c r="BE111" i="171"/>
  <c r="M753" i="171" s="1"/>
  <c r="BD111" i="171"/>
  <c r="L753" i="171" s="1"/>
  <c r="BC111" i="171"/>
  <c r="K753" i="171" s="1"/>
  <c r="BB111" i="171"/>
  <c r="J753" i="171" s="1"/>
  <c r="BA111" i="171"/>
  <c r="I753" i="171" s="1"/>
  <c r="AZ111" i="171"/>
  <c r="H753" i="171" s="1"/>
  <c r="AY111" i="171"/>
  <c r="G753" i="171" s="1"/>
  <c r="AX111" i="171"/>
  <c r="F753" i="171" s="1"/>
  <c r="AW111" i="171"/>
  <c r="E753" i="171" s="1"/>
  <c r="AV111" i="171"/>
  <c r="D753" i="171" s="1"/>
  <c r="AU111" i="171"/>
  <c r="C753" i="171" s="1"/>
  <c r="W753" i="171" s="1"/>
  <c r="BN110" i="171"/>
  <c r="V724" i="171" s="1"/>
  <c r="BM110" i="171"/>
  <c r="U724" i="171" s="1"/>
  <c r="BL110" i="171"/>
  <c r="T724" i="171" s="1"/>
  <c r="BK110" i="171"/>
  <c r="S724" i="171" s="1"/>
  <c r="BJ110" i="171"/>
  <c r="R724" i="171" s="1"/>
  <c r="BI110" i="171"/>
  <c r="Q724" i="171" s="1"/>
  <c r="BH110" i="171"/>
  <c r="P724" i="171" s="1"/>
  <c r="BG110" i="171"/>
  <c r="O724" i="171" s="1"/>
  <c r="BF110" i="171"/>
  <c r="N724" i="171" s="1"/>
  <c r="BE110" i="171"/>
  <c r="M724" i="171" s="1"/>
  <c r="BD110" i="171"/>
  <c r="L724" i="171" s="1"/>
  <c r="BC110" i="171"/>
  <c r="K724" i="171" s="1"/>
  <c r="BB110" i="171"/>
  <c r="J724" i="171" s="1"/>
  <c r="BA110" i="171"/>
  <c r="I724" i="171" s="1"/>
  <c r="AZ110" i="171"/>
  <c r="H724" i="171" s="1"/>
  <c r="AY110" i="171"/>
  <c r="G724" i="171" s="1"/>
  <c r="AX110" i="171"/>
  <c r="F724" i="171" s="1"/>
  <c r="AW110" i="171"/>
  <c r="E724" i="171" s="1"/>
  <c r="AV110" i="171"/>
  <c r="D724" i="171" s="1"/>
  <c r="AU110" i="171"/>
  <c r="C724" i="171" s="1"/>
  <c r="BN99" i="171"/>
  <c r="BM99" i="171"/>
  <c r="BL99" i="171"/>
  <c r="BK99" i="171"/>
  <c r="BJ99" i="171"/>
  <c r="BI99" i="171"/>
  <c r="BH99" i="171"/>
  <c r="BG99" i="171"/>
  <c r="BF99" i="171"/>
  <c r="BE99" i="171"/>
  <c r="BD99" i="171"/>
  <c r="BC99" i="171"/>
  <c r="BB99" i="171"/>
  <c r="BA99" i="171"/>
  <c r="AZ99" i="171"/>
  <c r="AY99" i="171"/>
  <c r="AX99" i="171"/>
  <c r="AW99" i="171"/>
  <c r="AV99" i="171"/>
  <c r="AU99" i="171"/>
  <c r="BN98" i="171"/>
  <c r="BM98" i="171"/>
  <c r="BL98" i="171"/>
  <c r="BK98" i="171"/>
  <c r="BJ98" i="171"/>
  <c r="BI98" i="171"/>
  <c r="BH98" i="171"/>
  <c r="BG98" i="171"/>
  <c r="BF98" i="171"/>
  <c r="BE98" i="171"/>
  <c r="BD98" i="171"/>
  <c r="BC98" i="171"/>
  <c r="BB98" i="171"/>
  <c r="BA98" i="171"/>
  <c r="AZ98" i="171"/>
  <c r="AY98" i="171"/>
  <c r="AX98" i="171"/>
  <c r="AW98" i="171"/>
  <c r="AV98" i="171"/>
  <c r="AU98" i="171"/>
  <c r="BN96" i="171"/>
  <c r="BM96" i="171"/>
  <c r="BL96" i="171"/>
  <c r="BK96" i="171"/>
  <c r="BJ96" i="171"/>
  <c r="BI96" i="171"/>
  <c r="BH96" i="171"/>
  <c r="BG96" i="171"/>
  <c r="BF96" i="171"/>
  <c r="BE96" i="171"/>
  <c r="BD96" i="171"/>
  <c r="BC96" i="171"/>
  <c r="BB96" i="171"/>
  <c r="BA96" i="171"/>
  <c r="AZ96" i="171"/>
  <c r="AY96" i="171"/>
  <c r="AX96" i="171"/>
  <c r="AW96" i="171"/>
  <c r="AV96" i="171"/>
  <c r="AU96" i="171"/>
  <c r="BN95" i="171"/>
  <c r="BM95" i="171"/>
  <c r="BL95" i="171"/>
  <c r="BK95" i="171"/>
  <c r="BJ95" i="171"/>
  <c r="BI95" i="171"/>
  <c r="BH95" i="171"/>
  <c r="BG95" i="171"/>
  <c r="BF95" i="171"/>
  <c r="BE95" i="171"/>
  <c r="BD95" i="171"/>
  <c r="BC95" i="171"/>
  <c r="BB95" i="171"/>
  <c r="BA95" i="171"/>
  <c r="AZ95" i="171"/>
  <c r="AY95" i="171"/>
  <c r="AX95" i="171"/>
  <c r="AW95" i="171"/>
  <c r="AV95" i="171"/>
  <c r="AU95" i="171"/>
  <c r="BN94" i="171"/>
  <c r="BM94" i="171"/>
  <c r="BL94" i="171"/>
  <c r="BK94" i="171"/>
  <c r="BJ94" i="171"/>
  <c r="BI94" i="171"/>
  <c r="BH94" i="171"/>
  <c r="BG94" i="171"/>
  <c r="BF94" i="171"/>
  <c r="BE94" i="171"/>
  <c r="BD94" i="171"/>
  <c r="BC94" i="171"/>
  <c r="BB94" i="171"/>
  <c r="BA94" i="171"/>
  <c r="AZ94" i="171"/>
  <c r="AY94" i="171"/>
  <c r="AX94" i="171"/>
  <c r="AW94" i="171"/>
  <c r="AV94" i="171"/>
  <c r="AU94" i="171"/>
  <c r="BN92" i="171"/>
  <c r="BM92" i="171"/>
  <c r="BL92" i="171"/>
  <c r="BK92" i="171"/>
  <c r="BJ92" i="171"/>
  <c r="BI92" i="171"/>
  <c r="BH92" i="171"/>
  <c r="BG92" i="171"/>
  <c r="BF92" i="171"/>
  <c r="BE92" i="171"/>
  <c r="BD92" i="171"/>
  <c r="BC92" i="171"/>
  <c r="BB92" i="171"/>
  <c r="BA92" i="171"/>
  <c r="AZ92" i="171"/>
  <c r="AY92" i="171"/>
  <c r="AX92" i="171"/>
  <c r="AW92" i="171"/>
  <c r="AV92" i="171"/>
  <c r="AU92" i="171"/>
  <c r="BN91" i="171"/>
  <c r="BM91" i="171"/>
  <c r="BL91" i="171"/>
  <c r="BK91" i="171"/>
  <c r="BJ91" i="171"/>
  <c r="BI91" i="171"/>
  <c r="BH91" i="171"/>
  <c r="BG91" i="171"/>
  <c r="BF91" i="171"/>
  <c r="BE91" i="171"/>
  <c r="BD91" i="171"/>
  <c r="BC91" i="171"/>
  <c r="BB91" i="171"/>
  <c r="BA91" i="171"/>
  <c r="AZ91" i="171"/>
  <c r="AY91" i="171"/>
  <c r="AX91" i="171"/>
  <c r="AW91" i="171"/>
  <c r="AV91" i="171"/>
  <c r="AU91" i="171"/>
  <c r="BN90" i="171"/>
  <c r="BM90" i="171"/>
  <c r="BL90" i="171"/>
  <c r="BK90" i="171"/>
  <c r="BJ90" i="171"/>
  <c r="BI90" i="171"/>
  <c r="BH90" i="171"/>
  <c r="BG90" i="171"/>
  <c r="BF90" i="171"/>
  <c r="BE90" i="171"/>
  <c r="BD90" i="171"/>
  <c r="BC90" i="171"/>
  <c r="BB90" i="171"/>
  <c r="BA90" i="171"/>
  <c r="AZ90" i="171"/>
  <c r="AY90" i="171"/>
  <c r="AX90" i="171"/>
  <c r="AW90" i="171"/>
  <c r="AV90" i="171"/>
  <c r="AU90" i="171"/>
  <c r="BN85" i="171"/>
  <c r="V771" i="171" s="1"/>
  <c r="BM85" i="171"/>
  <c r="U771" i="171" s="1"/>
  <c r="BL85" i="171"/>
  <c r="T771" i="171" s="1"/>
  <c r="BK85" i="171"/>
  <c r="S771" i="171" s="1"/>
  <c r="BJ85" i="171"/>
  <c r="R771" i="171" s="1"/>
  <c r="BI85" i="171"/>
  <c r="Q771" i="171" s="1"/>
  <c r="BH85" i="171"/>
  <c r="P771" i="171" s="1"/>
  <c r="BG85" i="171"/>
  <c r="O771" i="171" s="1"/>
  <c r="BF85" i="171"/>
  <c r="N771" i="171" s="1"/>
  <c r="BE85" i="171"/>
  <c r="M771" i="171" s="1"/>
  <c r="BD85" i="171"/>
  <c r="L771" i="171" s="1"/>
  <c r="BC85" i="171"/>
  <c r="K771" i="171" s="1"/>
  <c r="BB85" i="171"/>
  <c r="J771" i="171" s="1"/>
  <c r="BA85" i="171"/>
  <c r="I771" i="171" s="1"/>
  <c r="AZ85" i="171"/>
  <c r="H771" i="171" s="1"/>
  <c r="AY85" i="171"/>
  <c r="G771" i="171" s="1"/>
  <c r="AX85" i="171"/>
  <c r="F771" i="171" s="1"/>
  <c r="AW85" i="171"/>
  <c r="E771" i="171" s="1"/>
  <c r="AV85" i="171"/>
  <c r="D771" i="171" s="1"/>
  <c r="AU85" i="171"/>
  <c r="C771" i="171" s="1"/>
  <c r="W771" i="171" s="1"/>
  <c r="BN84" i="171"/>
  <c r="V742" i="171" s="1"/>
  <c r="BM84" i="171"/>
  <c r="U742" i="171" s="1"/>
  <c r="BL84" i="171"/>
  <c r="T742" i="171" s="1"/>
  <c r="BK84" i="171"/>
  <c r="S742" i="171" s="1"/>
  <c r="BJ84" i="171"/>
  <c r="R742" i="171" s="1"/>
  <c r="BI84" i="171"/>
  <c r="Q742" i="171" s="1"/>
  <c r="BH84" i="171"/>
  <c r="P742" i="171" s="1"/>
  <c r="BG84" i="171"/>
  <c r="O742" i="171" s="1"/>
  <c r="BF84" i="171"/>
  <c r="N742" i="171" s="1"/>
  <c r="BE84" i="171"/>
  <c r="M742" i="171" s="1"/>
  <c r="BD84" i="171"/>
  <c r="L742" i="171" s="1"/>
  <c r="BC84" i="171"/>
  <c r="K742" i="171" s="1"/>
  <c r="BB84" i="171"/>
  <c r="J742" i="171" s="1"/>
  <c r="BA84" i="171"/>
  <c r="I742" i="171" s="1"/>
  <c r="AZ84" i="171"/>
  <c r="H742" i="171" s="1"/>
  <c r="AY84" i="171"/>
  <c r="G742" i="171" s="1"/>
  <c r="AX84" i="171"/>
  <c r="F742" i="171" s="1"/>
  <c r="AW84" i="171"/>
  <c r="E742" i="171" s="1"/>
  <c r="AV84" i="171"/>
  <c r="D742" i="171" s="1"/>
  <c r="AU84" i="171"/>
  <c r="C742" i="171" s="1"/>
  <c r="BN83" i="171"/>
  <c r="V713" i="171" s="1"/>
  <c r="BM83" i="171"/>
  <c r="U713" i="171" s="1"/>
  <c r="BL83" i="171"/>
  <c r="T713" i="171" s="1"/>
  <c r="BK83" i="171"/>
  <c r="S713" i="171" s="1"/>
  <c r="BJ83" i="171"/>
  <c r="R713" i="171" s="1"/>
  <c r="BI83" i="171"/>
  <c r="Q713" i="171" s="1"/>
  <c r="BH83" i="171"/>
  <c r="P713" i="171" s="1"/>
  <c r="BG83" i="171"/>
  <c r="O713" i="171" s="1"/>
  <c r="BF83" i="171"/>
  <c r="N713" i="171" s="1"/>
  <c r="BE83" i="171"/>
  <c r="M713" i="171" s="1"/>
  <c r="BD83" i="171"/>
  <c r="L713" i="171" s="1"/>
  <c r="BC83" i="171"/>
  <c r="K713" i="171" s="1"/>
  <c r="BB83" i="171"/>
  <c r="J713" i="171" s="1"/>
  <c r="BA83" i="171"/>
  <c r="I713" i="171" s="1"/>
  <c r="AZ83" i="171"/>
  <c r="H713" i="171" s="1"/>
  <c r="AY83" i="171"/>
  <c r="G713" i="171" s="1"/>
  <c r="AX83" i="171"/>
  <c r="F713" i="171" s="1"/>
  <c r="AW83" i="171"/>
  <c r="E713" i="171" s="1"/>
  <c r="AV83" i="171"/>
  <c r="D713" i="171" s="1"/>
  <c r="AU83" i="171"/>
  <c r="C713" i="171" s="1"/>
  <c r="W713" i="171" s="1"/>
  <c r="BN76" i="171"/>
  <c r="BM76" i="171"/>
  <c r="BJ76" i="171"/>
  <c r="AZ76" i="171"/>
  <c r="AY76" i="171"/>
  <c r="AX76" i="171"/>
  <c r="AW76" i="171"/>
  <c r="AV76" i="171"/>
  <c r="AU76" i="171"/>
  <c r="BN75" i="171"/>
  <c r="BM75" i="171"/>
  <c r="BJ75" i="171"/>
  <c r="AZ75" i="171"/>
  <c r="AY75" i="171"/>
  <c r="AX75" i="171"/>
  <c r="AW75" i="171"/>
  <c r="AV75" i="171"/>
  <c r="AU75" i="171"/>
  <c r="BN72" i="171"/>
  <c r="BM72" i="171"/>
  <c r="BL72" i="171"/>
  <c r="BK72" i="171"/>
  <c r="BJ72" i="171"/>
  <c r="BI72" i="171"/>
  <c r="BH72" i="171"/>
  <c r="BG72" i="171"/>
  <c r="BF72" i="171"/>
  <c r="BE72" i="171"/>
  <c r="BD72" i="171"/>
  <c r="BC72" i="171"/>
  <c r="BB72" i="171"/>
  <c r="BA72" i="171"/>
  <c r="AZ72" i="171"/>
  <c r="AY72" i="171"/>
  <c r="AX72" i="171"/>
  <c r="AW72" i="171"/>
  <c r="AV72" i="171"/>
  <c r="AU72" i="171"/>
  <c r="BN71" i="171"/>
  <c r="BM71" i="171"/>
  <c r="BL71" i="171"/>
  <c r="BK71" i="171"/>
  <c r="BJ71" i="171"/>
  <c r="BI71" i="171"/>
  <c r="BH71" i="171"/>
  <c r="BG71" i="171"/>
  <c r="BF71" i="171"/>
  <c r="BE71" i="171"/>
  <c r="BD71" i="171"/>
  <c r="BC71" i="171"/>
  <c r="BB71" i="171"/>
  <c r="BA71" i="171"/>
  <c r="AZ71" i="171"/>
  <c r="AY71" i="171"/>
  <c r="AX71" i="171"/>
  <c r="AW71" i="171"/>
  <c r="AV71" i="171"/>
  <c r="AU71" i="171"/>
  <c r="BN69" i="171"/>
  <c r="BM69" i="171"/>
  <c r="BL69" i="171"/>
  <c r="BK69" i="171"/>
  <c r="BJ69" i="171"/>
  <c r="BI69" i="171"/>
  <c r="BH69" i="171"/>
  <c r="BG69" i="171"/>
  <c r="BF69" i="171"/>
  <c r="BE69" i="171"/>
  <c r="BD69" i="171"/>
  <c r="BC69" i="171"/>
  <c r="BB69" i="171"/>
  <c r="BA69" i="171"/>
  <c r="AZ69" i="171"/>
  <c r="AY69" i="171"/>
  <c r="AX69" i="171"/>
  <c r="AW69" i="171"/>
  <c r="AV69" i="171"/>
  <c r="AU69" i="171"/>
  <c r="BN68" i="171"/>
  <c r="BM68" i="171"/>
  <c r="BL68" i="171"/>
  <c r="BK68" i="171"/>
  <c r="BJ68" i="171"/>
  <c r="BI68" i="171"/>
  <c r="BH68" i="171"/>
  <c r="BG68" i="171"/>
  <c r="BF68" i="171"/>
  <c r="BE68" i="171"/>
  <c r="BD68" i="171"/>
  <c r="BC68" i="171"/>
  <c r="BB68" i="171"/>
  <c r="BA68" i="171"/>
  <c r="AZ68" i="171"/>
  <c r="AY68" i="171"/>
  <c r="AX68" i="171"/>
  <c r="AW68" i="171"/>
  <c r="AV68" i="171"/>
  <c r="AU68" i="171"/>
  <c r="BN67" i="171"/>
  <c r="BM67" i="171"/>
  <c r="BL67" i="171"/>
  <c r="BK67" i="171"/>
  <c r="BJ67" i="171"/>
  <c r="BI67" i="171"/>
  <c r="BH67" i="171"/>
  <c r="BG67" i="171"/>
  <c r="BF67" i="171"/>
  <c r="BE67" i="171"/>
  <c r="BD67" i="171"/>
  <c r="BC67" i="171"/>
  <c r="BB67" i="171"/>
  <c r="BA67" i="171"/>
  <c r="AZ67" i="171"/>
  <c r="AY67" i="171"/>
  <c r="AX67" i="171"/>
  <c r="AW67" i="171"/>
  <c r="AV67" i="171"/>
  <c r="AU67" i="171"/>
  <c r="BN65" i="171"/>
  <c r="BM65" i="171"/>
  <c r="BL65" i="171"/>
  <c r="BK65" i="171"/>
  <c r="BJ65" i="171"/>
  <c r="BI65" i="171"/>
  <c r="BH65" i="171"/>
  <c r="BG65" i="171"/>
  <c r="BF65" i="171"/>
  <c r="BE65" i="171"/>
  <c r="BD65" i="171"/>
  <c r="BC65" i="171"/>
  <c r="BB65" i="171"/>
  <c r="BA65" i="171"/>
  <c r="AZ65" i="171"/>
  <c r="AY65" i="171"/>
  <c r="AX65" i="171"/>
  <c r="AW65" i="171"/>
  <c r="AV65" i="171"/>
  <c r="AU65" i="171"/>
  <c r="BN64" i="171"/>
  <c r="BM64" i="171"/>
  <c r="BL64" i="171"/>
  <c r="BK64" i="171"/>
  <c r="BJ64" i="171"/>
  <c r="BI64" i="171"/>
  <c r="BH64" i="171"/>
  <c r="BG64" i="171"/>
  <c r="BF64" i="171"/>
  <c r="BE64" i="171"/>
  <c r="BD64" i="171"/>
  <c r="BC64" i="171"/>
  <c r="BB64" i="171"/>
  <c r="BA64" i="171"/>
  <c r="AZ64" i="171"/>
  <c r="AY64" i="171"/>
  <c r="AX64" i="171"/>
  <c r="AW64" i="171"/>
  <c r="AV64" i="171"/>
  <c r="AU64" i="171"/>
  <c r="BN63" i="171"/>
  <c r="BM63" i="171"/>
  <c r="BL63" i="171"/>
  <c r="BK63" i="171"/>
  <c r="BJ63" i="171"/>
  <c r="BI63" i="171"/>
  <c r="BH63" i="171"/>
  <c r="BG63" i="171"/>
  <c r="BF63" i="171"/>
  <c r="BE63" i="171"/>
  <c r="BD63" i="171"/>
  <c r="BC63" i="171"/>
  <c r="BB63" i="171"/>
  <c r="BA63" i="171"/>
  <c r="AZ63" i="171"/>
  <c r="AY63" i="171"/>
  <c r="AX63" i="171"/>
  <c r="AW63" i="171"/>
  <c r="AV63" i="171"/>
  <c r="AU63" i="171"/>
  <c r="BN58" i="171"/>
  <c r="V770" i="171" s="1"/>
  <c r="BM58" i="171"/>
  <c r="U770" i="171" s="1"/>
  <c r="BL58" i="171"/>
  <c r="T770" i="171" s="1"/>
  <c r="BK58" i="171"/>
  <c r="S770" i="171" s="1"/>
  <c r="BJ58" i="171"/>
  <c r="R770" i="171" s="1"/>
  <c r="BI58" i="171"/>
  <c r="Q770" i="171" s="1"/>
  <c r="BH58" i="171"/>
  <c r="P770" i="171" s="1"/>
  <c r="BG58" i="171"/>
  <c r="O770" i="171" s="1"/>
  <c r="BF58" i="171"/>
  <c r="N770" i="171" s="1"/>
  <c r="BE58" i="171"/>
  <c r="M770" i="171" s="1"/>
  <c r="BD58" i="171"/>
  <c r="L770" i="171" s="1"/>
  <c r="BC58" i="171"/>
  <c r="K770" i="171" s="1"/>
  <c r="BB58" i="171"/>
  <c r="J770" i="171" s="1"/>
  <c r="BA58" i="171"/>
  <c r="I770" i="171" s="1"/>
  <c r="AZ58" i="171"/>
  <c r="H770" i="171" s="1"/>
  <c r="AY58" i="171"/>
  <c r="G770" i="171" s="1"/>
  <c r="AX58" i="171"/>
  <c r="F770" i="171" s="1"/>
  <c r="AW58" i="171"/>
  <c r="E770" i="171" s="1"/>
  <c r="AV58" i="171"/>
  <c r="D770" i="171" s="1"/>
  <c r="AU58" i="171"/>
  <c r="C770" i="171" s="1"/>
  <c r="BN57" i="171"/>
  <c r="V741" i="171" s="1"/>
  <c r="BM57" i="171"/>
  <c r="U741" i="171" s="1"/>
  <c r="BL57" i="171"/>
  <c r="T741" i="171" s="1"/>
  <c r="BK57" i="171"/>
  <c r="S741" i="171" s="1"/>
  <c r="BJ57" i="171"/>
  <c r="R741" i="171" s="1"/>
  <c r="BI57" i="171"/>
  <c r="Q741" i="171" s="1"/>
  <c r="BH57" i="171"/>
  <c r="P741" i="171" s="1"/>
  <c r="BG57" i="171"/>
  <c r="O741" i="171" s="1"/>
  <c r="BF57" i="171"/>
  <c r="N741" i="171" s="1"/>
  <c r="BE57" i="171"/>
  <c r="M741" i="171" s="1"/>
  <c r="BD57" i="171"/>
  <c r="L741" i="171" s="1"/>
  <c r="BC57" i="171"/>
  <c r="K741" i="171" s="1"/>
  <c r="BB57" i="171"/>
  <c r="J741" i="171" s="1"/>
  <c r="BA57" i="171"/>
  <c r="I741" i="171" s="1"/>
  <c r="AZ57" i="171"/>
  <c r="H741" i="171" s="1"/>
  <c r="AY57" i="171"/>
  <c r="G741" i="171" s="1"/>
  <c r="AX57" i="171"/>
  <c r="F741" i="171" s="1"/>
  <c r="AW57" i="171"/>
  <c r="E741" i="171" s="1"/>
  <c r="AV57" i="171"/>
  <c r="D741" i="171" s="1"/>
  <c r="AU57" i="171"/>
  <c r="C741" i="171" s="1"/>
  <c r="BN56" i="171"/>
  <c r="V712" i="171" s="1"/>
  <c r="BM56" i="171"/>
  <c r="U712" i="171" s="1"/>
  <c r="BL56" i="171"/>
  <c r="T712" i="171" s="1"/>
  <c r="BK56" i="171"/>
  <c r="S712" i="171" s="1"/>
  <c r="BJ56" i="171"/>
  <c r="R712" i="171" s="1"/>
  <c r="BI56" i="171"/>
  <c r="Q712" i="171" s="1"/>
  <c r="BH56" i="171"/>
  <c r="P712" i="171" s="1"/>
  <c r="BG56" i="171"/>
  <c r="O712" i="171" s="1"/>
  <c r="BF56" i="171"/>
  <c r="N712" i="171" s="1"/>
  <c r="BE56" i="171"/>
  <c r="M712" i="171" s="1"/>
  <c r="BD56" i="171"/>
  <c r="L712" i="171" s="1"/>
  <c r="BC56" i="171"/>
  <c r="K712" i="171" s="1"/>
  <c r="BB56" i="171"/>
  <c r="J712" i="171" s="1"/>
  <c r="BA56" i="171"/>
  <c r="I712" i="171" s="1"/>
  <c r="AZ56" i="171"/>
  <c r="H712" i="171" s="1"/>
  <c r="AY56" i="171"/>
  <c r="G712" i="171" s="1"/>
  <c r="AX56" i="171"/>
  <c r="F712" i="171" s="1"/>
  <c r="AW56" i="171"/>
  <c r="E712" i="171" s="1"/>
  <c r="AV56" i="171"/>
  <c r="D712" i="171" s="1"/>
  <c r="AU56" i="171"/>
  <c r="C712" i="171" s="1"/>
  <c r="BN49" i="171"/>
  <c r="BM49" i="171"/>
  <c r="BL49" i="171"/>
  <c r="BK49" i="171"/>
  <c r="BJ49" i="171"/>
  <c r="BI49" i="171"/>
  <c r="BH49" i="171"/>
  <c r="BG49" i="171"/>
  <c r="BF49" i="171"/>
  <c r="BE49" i="171"/>
  <c r="BD49" i="171"/>
  <c r="BC49" i="171"/>
  <c r="BB49" i="171"/>
  <c r="BA49" i="171"/>
  <c r="AZ49" i="171"/>
  <c r="AY49" i="171"/>
  <c r="AX49" i="171"/>
  <c r="AW49" i="171"/>
  <c r="AV49" i="171"/>
  <c r="AU49" i="171"/>
  <c r="BN48" i="171"/>
  <c r="BM48" i="171"/>
  <c r="BL48" i="171"/>
  <c r="BK48" i="171"/>
  <c r="BJ48" i="171"/>
  <c r="BI48" i="171"/>
  <c r="BH48" i="171"/>
  <c r="BG48" i="171"/>
  <c r="BF48" i="171"/>
  <c r="BE48" i="171"/>
  <c r="BD48" i="171"/>
  <c r="BC48" i="171"/>
  <c r="BB48" i="171"/>
  <c r="BA48" i="171"/>
  <c r="AZ48" i="171"/>
  <c r="AY48" i="171"/>
  <c r="AX48" i="171"/>
  <c r="AW48" i="171"/>
  <c r="AV48" i="171"/>
  <c r="AU48" i="171"/>
  <c r="BN45" i="171"/>
  <c r="BM45" i="171"/>
  <c r="BL45" i="171"/>
  <c r="BK45" i="171"/>
  <c r="BJ45" i="171"/>
  <c r="BI45" i="171"/>
  <c r="BH45" i="171"/>
  <c r="BG45" i="171"/>
  <c r="BF45" i="171"/>
  <c r="BE45" i="171"/>
  <c r="BD45" i="171"/>
  <c r="BC45" i="171"/>
  <c r="BB45" i="171"/>
  <c r="BA45" i="171"/>
  <c r="AZ45" i="171"/>
  <c r="AY45" i="171"/>
  <c r="AX45" i="171"/>
  <c r="AW45" i="171"/>
  <c r="AV45" i="171"/>
  <c r="AU45" i="171"/>
  <c r="BN44" i="171"/>
  <c r="BM44" i="171"/>
  <c r="BL44" i="171"/>
  <c r="BK44" i="171"/>
  <c r="BJ44" i="171"/>
  <c r="BI44" i="171"/>
  <c r="BH44" i="171"/>
  <c r="BG44" i="171"/>
  <c r="BF44" i="171"/>
  <c r="BE44" i="171"/>
  <c r="BD44" i="171"/>
  <c r="BC44" i="171"/>
  <c r="BB44" i="171"/>
  <c r="BA44" i="171"/>
  <c r="AZ44" i="171"/>
  <c r="AY44" i="171"/>
  <c r="AX44" i="171"/>
  <c r="AW44" i="171"/>
  <c r="AV44" i="171"/>
  <c r="AU44" i="171"/>
  <c r="BN42" i="171"/>
  <c r="BM42" i="171"/>
  <c r="BL42" i="171"/>
  <c r="BK42" i="171"/>
  <c r="BJ42" i="171"/>
  <c r="BI42" i="171"/>
  <c r="BH42" i="171"/>
  <c r="BG42" i="171"/>
  <c r="BF42" i="171"/>
  <c r="BE42" i="171"/>
  <c r="BD42" i="171"/>
  <c r="BC42" i="171"/>
  <c r="BB42" i="171"/>
  <c r="BA42" i="171"/>
  <c r="AZ42" i="171"/>
  <c r="AY42" i="171"/>
  <c r="AX42" i="171"/>
  <c r="AW42" i="171"/>
  <c r="AV42" i="171"/>
  <c r="AU42" i="171"/>
  <c r="BN41" i="171"/>
  <c r="BM41" i="171"/>
  <c r="BL41" i="171"/>
  <c r="BK41" i="171"/>
  <c r="BJ41" i="171"/>
  <c r="BI41" i="171"/>
  <c r="BH41" i="171"/>
  <c r="BG41" i="171"/>
  <c r="BF41" i="171"/>
  <c r="BE41" i="171"/>
  <c r="BD41" i="171"/>
  <c r="BC41" i="171"/>
  <c r="BB41" i="171"/>
  <c r="BA41" i="171"/>
  <c r="AZ41" i="171"/>
  <c r="AY41" i="171"/>
  <c r="AX41" i="171"/>
  <c r="AW41" i="171"/>
  <c r="AV41" i="171"/>
  <c r="AU41" i="171"/>
  <c r="BN40" i="171"/>
  <c r="BM40" i="171"/>
  <c r="BL40" i="171"/>
  <c r="BK40" i="171"/>
  <c r="BJ40" i="171"/>
  <c r="BI40" i="171"/>
  <c r="BH40" i="171"/>
  <c r="BG40" i="171"/>
  <c r="BF40" i="171"/>
  <c r="BE40" i="171"/>
  <c r="BD40" i="171"/>
  <c r="BC40" i="171"/>
  <c r="BB40" i="171"/>
  <c r="BA40" i="171"/>
  <c r="AZ40" i="171"/>
  <c r="AY40" i="171"/>
  <c r="AX40" i="171"/>
  <c r="AW40" i="171"/>
  <c r="AV40" i="171"/>
  <c r="AU40" i="171"/>
  <c r="BN38" i="171"/>
  <c r="BM38" i="171"/>
  <c r="BL38" i="171"/>
  <c r="BK38" i="171"/>
  <c r="BJ38" i="171"/>
  <c r="BI38" i="171"/>
  <c r="BH38" i="171"/>
  <c r="BG38" i="171"/>
  <c r="BF38" i="171"/>
  <c r="BE38" i="171"/>
  <c r="BD38" i="171"/>
  <c r="BC38" i="171"/>
  <c r="BB38" i="171"/>
  <c r="BA38" i="171"/>
  <c r="AZ38" i="171"/>
  <c r="AY38" i="171"/>
  <c r="AX38" i="171"/>
  <c r="AW38" i="171"/>
  <c r="AV38" i="171"/>
  <c r="AU38" i="171"/>
  <c r="BN37" i="171"/>
  <c r="BM37" i="171"/>
  <c r="BL37" i="171"/>
  <c r="BK37" i="171"/>
  <c r="BJ37" i="171"/>
  <c r="BI37" i="171"/>
  <c r="BH37" i="171"/>
  <c r="BG37" i="171"/>
  <c r="BF37" i="171"/>
  <c r="BE37" i="171"/>
  <c r="BD37" i="171"/>
  <c r="BC37" i="171"/>
  <c r="BB37" i="171"/>
  <c r="BA37" i="171"/>
  <c r="AZ37" i="171"/>
  <c r="AY37" i="171"/>
  <c r="AX37" i="171"/>
  <c r="AW37" i="171"/>
  <c r="AV37" i="171"/>
  <c r="AU37" i="171"/>
  <c r="BN36" i="171"/>
  <c r="BM36" i="171"/>
  <c r="BL36" i="171"/>
  <c r="BK36" i="171"/>
  <c r="BJ36" i="171"/>
  <c r="BI36" i="171"/>
  <c r="BH36" i="171"/>
  <c r="BG36" i="171"/>
  <c r="BF36" i="171"/>
  <c r="BE36" i="171"/>
  <c r="BD36" i="171"/>
  <c r="BC36" i="171"/>
  <c r="BB36" i="171"/>
  <c r="BA36" i="171"/>
  <c r="AZ36" i="171"/>
  <c r="AY36" i="171"/>
  <c r="AX36" i="171"/>
  <c r="AW36" i="171"/>
  <c r="AV36" i="171"/>
  <c r="AU36" i="171"/>
  <c r="BN31" i="171"/>
  <c r="V789" i="171" s="1"/>
  <c r="BM31" i="171"/>
  <c r="U789" i="171" s="1"/>
  <c r="BL31" i="171"/>
  <c r="T789" i="171" s="1"/>
  <c r="BK31" i="171"/>
  <c r="S789" i="171" s="1"/>
  <c r="BJ31" i="171"/>
  <c r="R789" i="171" s="1"/>
  <c r="BI31" i="171"/>
  <c r="Q789" i="171" s="1"/>
  <c r="BH31" i="171"/>
  <c r="P789" i="171" s="1"/>
  <c r="BG31" i="171"/>
  <c r="O789" i="171" s="1"/>
  <c r="BF31" i="171"/>
  <c r="N789" i="171" s="1"/>
  <c r="BE31" i="171"/>
  <c r="M789" i="171" s="1"/>
  <c r="BD31" i="171"/>
  <c r="L789" i="171" s="1"/>
  <c r="BC31" i="171"/>
  <c r="K789" i="171" s="1"/>
  <c r="BB31" i="171"/>
  <c r="J789" i="171" s="1"/>
  <c r="BA31" i="171"/>
  <c r="I789" i="171" s="1"/>
  <c r="AZ31" i="171"/>
  <c r="H789" i="171" s="1"/>
  <c r="AY31" i="171"/>
  <c r="G789" i="171" s="1"/>
  <c r="AX31" i="171"/>
  <c r="F789" i="171" s="1"/>
  <c r="AW31" i="171"/>
  <c r="E789" i="171" s="1"/>
  <c r="AV31" i="171"/>
  <c r="D789" i="171" s="1"/>
  <c r="AU31" i="171"/>
  <c r="C789" i="171" s="1"/>
  <c r="BN30" i="171"/>
  <c r="V760" i="171" s="1"/>
  <c r="BM30" i="171"/>
  <c r="U760" i="171" s="1"/>
  <c r="BL30" i="171"/>
  <c r="T760" i="171" s="1"/>
  <c r="BK30" i="171"/>
  <c r="S760" i="171" s="1"/>
  <c r="BJ30" i="171"/>
  <c r="R760" i="171" s="1"/>
  <c r="BI30" i="171"/>
  <c r="Q760" i="171" s="1"/>
  <c r="BH30" i="171"/>
  <c r="P760" i="171" s="1"/>
  <c r="BG30" i="171"/>
  <c r="O760" i="171" s="1"/>
  <c r="BF30" i="171"/>
  <c r="N760" i="171" s="1"/>
  <c r="BE30" i="171"/>
  <c r="M760" i="171" s="1"/>
  <c r="BD30" i="171"/>
  <c r="L760" i="171" s="1"/>
  <c r="BC30" i="171"/>
  <c r="K760" i="171" s="1"/>
  <c r="BB30" i="171"/>
  <c r="J760" i="171" s="1"/>
  <c r="BA30" i="171"/>
  <c r="I760" i="171" s="1"/>
  <c r="AZ30" i="171"/>
  <c r="H760" i="171" s="1"/>
  <c r="AY30" i="171"/>
  <c r="G760" i="171" s="1"/>
  <c r="AX30" i="171"/>
  <c r="F760" i="171" s="1"/>
  <c r="AW30" i="171"/>
  <c r="E760" i="171" s="1"/>
  <c r="AV30" i="171"/>
  <c r="D760" i="171" s="1"/>
  <c r="AU30" i="171"/>
  <c r="C760" i="171" s="1"/>
  <c r="BN29" i="171"/>
  <c r="V731" i="171" s="1"/>
  <c r="BM29" i="171"/>
  <c r="U731" i="171" s="1"/>
  <c r="BL29" i="171"/>
  <c r="T731" i="171" s="1"/>
  <c r="BK29" i="171"/>
  <c r="S731" i="171" s="1"/>
  <c r="BJ29" i="171"/>
  <c r="R731" i="171" s="1"/>
  <c r="BI29" i="171"/>
  <c r="Q731" i="171" s="1"/>
  <c r="BH29" i="171"/>
  <c r="P731" i="171" s="1"/>
  <c r="BG29" i="171"/>
  <c r="O731" i="171" s="1"/>
  <c r="BF29" i="171"/>
  <c r="N731" i="171" s="1"/>
  <c r="BE29" i="171"/>
  <c r="M731" i="171" s="1"/>
  <c r="BD29" i="171"/>
  <c r="L731" i="171" s="1"/>
  <c r="BC29" i="171"/>
  <c r="K731" i="171" s="1"/>
  <c r="BB29" i="171"/>
  <c r="J731" i="171" s="1"/>
  <c r="BA29" i="171"/>
  <c r="I731" i="171" s="1"/>
  <c r="AZ29" i="171"/>
  <c r="H731" i="171" s="1"/>
  <c r="AY29" i="171"/>
  <c r="G731" i="171" s="1"/>
  <c r="AX29" i="171"/>
  <c r="F731" i="171" s="1"/>
  <c r="AW29" i="171"/>
  <c r="E731" i="171" s="1"/>
  <c r="AV29" i="171"/>
  <c r="D731" i="171" s="1"/>
  <c r="AU29" i="171"/>
  <c r="C731" i="171" s="1"/>
  <c r="BN22" i="171"/>
  <c r="BM22" i="171"/>
  <c r="BL22" i="171"/>
  <c r="BK22" i="171"/>
  <c r="BJ22" i="171"/>
  <c r="BI22" i="171"/>
  <c r="BH22" i="171"/>
  <c r="BG22" i="171"/>
  <c r="BF22" i="171"/>
  <c r="BE22" i="171"/>
  <c r="BD22" i="171"/>
  <c r="BC22" i="171"/>
  <c r="BB22" i="171"/>
  <c r="BA22" i="171"/>
  <c r="AZ22" i="171"/>
  <c r="AY22" i="171"/>
  <c r="AX22" i="171"/>
  <c r="AW22" i="171"/>
  <c r="AV22" i="171"/>
  <c r="AU22" i="171"/>
  <c r="BN21" i="171"/>
  <c r="BM21" i="171"/>
  <c r="BL21" i="171"/>
  <c r="BK21" i="171"/>
  <c r="BJ21" i="171"/>
  <c r="BI21" i="171"/>
  <c r="BH21" i="171"/>
  <c r="BG21" i="171"/>
  <c r="BF21" i="171"/>
  <c r="BE21" i="171"/>
  <c r="BD21" i="171"/>
  <c r="BC21" i="171"/>
  <c r="BB21" i="171"/>
  <c r="BA21" i="171"/>
  <c r="AZ21" i="171"/>
  <c r="AY21" i="171"/>
  <c r="AX21" i="171"/>
  <c r="AW21" i="171"/>
  <c r="AV21" i="171"/>
  <c r="AU21" i="171"/>
  <c r="BN18" i="171"/>
  <c r="BM18" i="171"/>
  <c r="BL18" i="171"/>
  <c r="BK18" i="171"/>
  <c r="BJ18" i="171"/>
  <c r="BI18" i="171"/>
  <c r="BH18" i="171"/>
  <c r="BG18" i="171"/>
  <c r="BF18" i="171"/>
  <c r="BE18" i="171"/>
  <c r="BD18" i="171"/>
  <c r="BC18" i="171"/>
  <c r="BB18" i="171"/>
  <c r="BA18" i="171"/>
  <c r="AZ18" i="171"/>
  <c r="AY18" i="171"/>
  <c r="AX18" i="171"/>
  <c r="AW18" i="171"/>
  <c r="AV18" i="171"/>
  <c r="AU18" i="171"/>
  <c r="BN17" i="171"/>
  <c r="BM17" i="171"/>
  <c r="BL17" i="171"/>
  <c r="BK17" i="171"/>
  <c r="BJ17" i="171"/>
  <c r="BI17" i="171"/>
  <c r="BH17" i="171"/>
  <c r="BG17" i="171"/>
  <c r="BF17" i="171"/>
  <c r="BE17" i="171"/>
  <c r="BD17" i="171"/>
  <c r="BC17" i="171"/>
  <c r="BB17" i="171"/>
  <c r="BA17" i="171"/>
  <c r="AZ17" i="171"/>
  <c r="AY17" i="171"/>
  <c r="AX17" i="171"/>
  <c r="AW17" i="171"/>
  <c r="AV17" i="171"/>
  <c r="AU17" i="171"/>
  <c r="BN15" i="171"/>
  <c r="BM15" i="171"/>
  <c r="BL15" i="171"/>
  <c r="BK15" i="171"/>
  <c r="BJ15" i="171"/>
  <c r="BI15" i="171"/>
  <c r="BH15" i="171"/>
  <c r="BG15" i="171"/>
  <c r="BF15" i="171"/>
  <c r="BE15" i="171"/>
  <c r="BD15" i="171"/>
  <c r="BC15" i="171"/>
  <c r="BB15" i="171"/>
  <c r="BA15" i="171"/>
  <c r="AZ15" i="171"/>
  <c r="AY15" i="171"/>
  <c r="AX15" i="171"/>
  <c r="AW15" i="171"/>
  <c r="AV15" i="171"/>
  <c r="AU15" i="171"/>
  <c r="BN14" i="171"/>
  <c r="BM14" i="171"/>
  <c r="BL14" i="171"/>
  <c r="BK14" i="171"/>
  <c r="BJ14" i="171"/>
  <c r="BI14" i="171"/>
  <c r="BH14" i="171"/>
  <c r="BG14" i="171"/>
  <c r="BF14" i="171"/>
  <c r="BE14" i="171"/>
  <c r="BD14" i="171"/>
  <c r="BC14" i="171"/>
  <c r="BB14" i="171"/>
  <c r="BA14" i="171"/>
  <c r="AZ14" i="171"/>
  <c r="AY14" i="171"/>
  <c r="AX14" i="171"/>
  <c r="AW14" i="171"/>
  <c r="AV14" i="171"/>
  <c r="AU14" i="171"/>
  <c r="BN13" i="171"/>
  <c r="BM13" i="171"/>
  <c r="BL13" i="171"/>
  <c r="BK13" i="171"/>
  <c r="BJ13" i="171"/>
  <c r="BI13" i="171"/>
  <c r="BH13" i="171"/>
  <c r="BG13" i="171"/>
  <c r="BF13" i="171"/>
  <c r="BE13" i="171"/>
  <c r="BD13" i="171"/>
  <c r="BC13" i="171"/>
  <c r="BB13" i="171"/>
  <c r="BA13" i="171"/>
  <c r="AZ13" i="171"/>
  <c r="AY13" i="171"/>
  <c r="AX13" i="171"/>
  <c r="AW13" i="171"/>
  <c r="AV13" i="171"/>
  <c r="AU13" i="171"/>
  <c r="AU10" i="171"/>
  <c r="AV10" i="171"/>
  <c r="AW10" i="171"/>
  <c r="AX10" i="171"/>
  <c r="AY10" i="171"/>
  <c r="AZ10" i="171"/>
  <c r="BA10" i="171"/>
  <c r="BB10" i="171"/>
  <c r="BC10" i="171"/>
  <c r="BD10" i="171"/>
  <c r="BE10" i="171"/>
  <c r="BF10" i="171"/>
  <c r="BG10" i="171"/>
  <c r="BH10" i="171"/>
  <c r="BI10" i="171"/>
  <c r="BJ10" i="171"/>
  <c r="BK10" i="171"/>
  <c r="BL10" i="171"/>
  <c r="BM10" i="171"/>
  <c r="BN10" i="171"/>
  <c r="AU11" i="171"/>
  <c r="AV11" i="171"/>
  <c r="AW11" i="171"/>
  <c r="AX11" i="171"/>
  <c r="AY11" i="171"/>
  <c r="AZ11" i="171"/>
  <c r="BA11" i="171"/>
  <c r="BB11" i="171"/>
  <c r="BC11" i="171"/>
  <c r="BD11" i="171"/>
  <c r="BE11" i="171"/>
  <c r="BF11" i="171"/>
  <c r="BG11" i="171"/>
  <c r="BH11" i="171"/>
  <c r="BI11" i="171"/>
  <c r="BJ11" i="171"/>
  <c r="BK11" i="171"/>
  <c r="BL11" i="171"/>
  <c r="BM11" i="171"/>
  <c r="BN11" i="171"/>
  <c r="AV9" i="171"/>
  <c r="AW9" i="171"/>
  <c r="AX9" i="171"/>
  <c r="AY9" i="171"/>
  <c r="AZ9" i="171"/>
  <c r="BA9" i="171"/>
  <c r="BB9" i="171"/>
  <c r="BC9" i="171"/>
  <c r="BD9" i="171"/>
  <c r="BE9" i="171"/>
  <c r="BF9" i="171"/>
  <c r="BG9" i="171"/>
  <c r="BH9" i="171"/>
  <c r="BI9" i="171"/>
  <c r="BJ9" i="171"/>
  <c r="BK9" i="171"/>
  <c r="BL9" i="171"/>
  <c r="BM9" i="171"/>
  <c r="BN9" i="171"/>
  <c r="AU9" i="171"/>
  <c r="W750" i="171" l="1"/>
  <c r="W747" i="171"/>
  <c r="W723" i="171"/>
  <c r="W781" i="171"/>
  <c r="W759" i="171"/>
  <c r="W734" i="171"/>
  <c r="W792" i="171"/>
  <c r="W767" i="171"/>
  <c r="W760" i="171"/>
  <c r="W712" i="171"/>
  <c r="W770" i="171"/>
  <c r="W716" i="171"/>
  <c r="W774" i="171"/>
  <c r="W744" i="171"/>
  <c r="W717" i="171"/>
  <c r="W775" i="171"/>
  <c r="W748" i="171"/>
  <c r="W720" i="171"/>
  <c r="W778" i="171"/>
  <c r="W766" i="171"/>
  <c r="W726" i="171"/>
  <c r="W784" i="171"/>
  <c r="W733" i="171"/>
  <c r="W791" i="171"/>
  <c r="W714" i="171"/>
  <c r="W772" i="171"/>
  <c r="W761" i="171"/>
  <c r="W742" i="171"/>
  <c r="W724" i="171"/>
  <c r="W782" i="171"/>
  <c r="W722" i="171"/>
  <c r="W780" i="171"/>
  <c r="W757" i="171"/>
  <c r="W756" i="171"/>
  <c r="W725" i="171"/>
  <c r="W783" i="171"/>
  <c r="W735" i="171"/>
  <c r="W793" i="171"/>
  <c r="W721" i="171"/>
  <c r="W779" i="171"/>
  <c r="W718" i="171"/>
  <c r="W776" i="171"/>
  <c r="W752" i="171"/>
  <c r="W730" i="171"/>
  <c r="W788" i="171"/>
  <c r="W763" i="171"/>
  <c r="W738" i="171"/>
  <c r="W796" i="171"/>
  <c r="W731" i="171"/>
  <c r="W789" i="171"/>
  <c r="W741" i="171"/>
  <c r="W745" i="171"/>
  <c r="W715" i="171"/>
  <c r="W773" i="171"/>
  <c r="W746" i="171"/>
  <c r="W719" i="171"/>
  <c r="W777" i="171"/>
  <c r="W749" i="171"/>
  <c r="W737" i="171"/>
  <c r="W795" i="171"/>
  <c r="W755" i="171"/>
  <c r="W762" i="171"/>
  <c r="W743" i="171"/>
  <c r="W732" i="171"/>
  <c r="W790" i="171"/>
  <c r="AS277" i="171"/>
  <c r="AR277" i="171"/>
  <c r="AQ277" i="171"/>
  <c r="AP277" i="171"/>
  <c r="AO277" i="171"/>
  <c r="AN277" i="171"/>
  <c r="AM277" i="171"/>
  <c r="AL277" i="171"/>
  <c r="AK277" i="171"/>
  <c r="AJ277" i="171"/>
  <c r="AI277" i="171"/>
  <c r="AH277" i="171"/>
  <c r="AG277" i="171"/>
  <c r="AF277" i="171"/>
  <c r="AE277" i="171"/>
  <c r="AD277" i="171"/>
  <c r="AC277" i="171"/>
  <c r="AB277" i="171"/>
  <c r="AA277" i="171"/>
  <c r="Z277" i="171"/>
  <c r="AS250" i="171"/>
  <c r="AR250" i="171"/>
  <c r="AQ250" i="171"/>
  <c r="AP250" i="171"/>
  <c r="AO250" i="171"/>
  <c r="AN250" i="171"/>
  <c r="AM250" i="171"/>
  <c r="AL250" i="171"/>
  <c r="AK250" i="171"/>
  <c r="AJ250" i="171"/>
  <c r="AI250" i="171"/>
  <c r="AH250" i="171"/>
  <c r="AG250" i="171"/>
  <c r="AF250" i="171"/>
  <c r="AE250" i="171"/>
  <c r="AD250" i="171"/>
  <c r="AC250" i="171"/>
  <c r="AB250" i="171"/>
  <c r="AA250" i="171"/>
  <c r="Z250" i="171"/>
  <c r="AS223" i="171"/>
  <c r="AR223" i="171"/>
  <c r="AQ223" i="171"/>
  <c r="AP223" i="171"/>
  <c r="AO223" i="171"/>
  <c r="AN223" i="171"/>
  <c r="AM223" i="171"/>
  <c r="AL223" i="171"/>
  <c r="AK223" i="171"/>
  <c r="AJ223" i="171"/>
  <c r="AI223" i="171"/>
  <c r="AH223" i="171"/>
  <c r="AG223" i="171"/>
  <c r="AF223" i="171"/>
  <c r="AE223" i="171"/>
  <c r="AD223" i="171"/>
  <c r="AC223" i="171"/>
  <c r="AB223" i="171"/>
  <c r="AA223" i="171"/>
  <c r="Z223" i="171"/>
  <c r="AS196" i="171"/>
  <c r="AR196" i="171"/>
  <c r="AQ196" i="171"/>
  <c r="AP196" i="171"/>
  <c r="AO196" i="171"/>
  <c r="AN196" i="171"/>
  <c r="AM196" i="171"/>
  <c r="AL196" i="171"/>
  <c r="AK196" i="171"/>
  <c r="AJ196" i="171"/>
  <c r="AI196" i="171"/>
  <c r="AH196" i="171"/>
  <c r="AG196" i="171"/>
  <c r="AF196" i="171"/>
  <c r="AE196" i="171"/>
  <c r="AD196" i="171"/>
  <c r="AC196" i="171"/>
  <c r="AB196" i="171"/>
  <c r="AA196" i="171"/>
  <c r="Z196" i="171"/>
  <c r="AS169" i="171"/>
  <c r="AR169" i="171"/>
  <c r="AQ169" i="171"/>
  <c r="AP169" i="171"/>
  <c r="AO169" i="171"/>
  <c r="AN169" i="171"/>
  <c r="AM169" i="171"/>
  <c r="AL169" i="171"/>
  <c r="AK169" i="171"/>
  <c r="AJ169" i="171"/>
  <c r="AI169" i="171"/>
  <c r="AH169" i="171"/>
  <c r="AG169" i="171"/>
  <c r="AF169" i="171"/>
  <c r="AE169" i="171"/>
  <c r="AD169" i="171"/>
  <c r="AC169" i="171"/>
  <c r="AB169" i="171"/>
  <c r="AA169" i="171"/>
  <c r="Z169" i="171"/>
  <c r="AS142" i="171"/>
  <c r="AR142" i="171"/>
  <c r="AQ142" i="171"/>
  <c r="AP142" i="171"/>
  <c r="AO142" i="171"/>
  <c r="AN142" i="171"/>
  <c r="AM142" i="171"/>
  <c r="AL142" i="171"/>
  <c r="AK142" i="171"/>
  <c r="AJ142" i="171"/>
  <c r="AI142" i="171"/>
  <c r="AH142" i="171"/>
  <c r="AG142" i="171"/>
  <c r="AF142" i="171"/>
  <c r="AE142" i="171"/>
  <c r="AD142" i="171"/>
  <c r="AC142" i="171"/>
  <c r="AB142" i="171"/>
  <c r="AA142" i="171"/>
  <c r="Z142" i="171"/>
  <c r="AS115" i="171"/>
  <c r="AR115" i="171"/>
  <c r="AQ115" i="171"/>
  <c r="AP115" i="171"/>
  <c r="AO115" i="171"/>
  <c r="AN115" i="171"/>
  <c r="AM115" i="171"/>
  <c r="AL115" i="171"/>
  <c r="AK115" i="171"/>
  <c r="AJ115" i="171"/>
  <c r="AI115" i="171"/>
  <c r="AH115" i="171"/>
  <c r="AG115" i="171"/>
  <c r="AF115" i="171"/>
  <c r="AE115" i="171"/>
  <c r="AD115" i="171"/>
  <c r="AC115" i="171"/>
  <c r="AB115" i="171"/>
  <c r="AA115" i="171"/>
  <c r="Z115" i="171"/>
  <c r="AS88" i="171"/>
  <c r="AR88" i="171"/>
  <c r="AQ88" i="171"/>
  <c r="AP88" i="171"/>
  <c r="AO88" i="171"/>
  <c r="AN88" i="171"/>
  <c r="AM88" i="171"/>
  <c r="AL88" i="171"/>
  <c r="AK88" i="171"/>
  <c r="AJ88" i="171"/>
  <c r="AI88" i="171"/>
  <c r="AH88" i="171"/>
  <c r="AG88" i="171"/>
  <c r="AF88" i="171"/>
  <c r="AE88" i="171"/>
  <c r="AD88" i="171"/>
  <c r="AC88" i="171"/>
  <c r="AB88" i="171"/>
  <c r="AA88" i="171"/>
  <c r="Z88" i="171"/>
  <c r="AS61" i="171"/>
  <c r="AR61" i="171"/>
  <c r="AQ61" i="171"/>
  <c r="AP61" i="171"/>
  <c r="AO61" i="171"/>
  <c r="AN61" i="171"/>
  <c r="AM61" i="171"/>
  <c r="AL61" i="171"/>
  <c r="AK61" i="171"/>
  <c r="AJ61" i="171"/>
  <c r="AI61" i="171"/>
  <c r="AH61" i="171"/>
  <c r="AG61" i="171"/>
  <c r="AF61" i="171"/>
  <c r="AE61" i="171"/>
  <c r="AD61" i="171"/>
  <c r="AC61" i="171"/>
  <c r="AB61" i="171"/>
  <c r="AA61" i="171"/>
  <c r="Z61" i="171"/>
  <c r="AS34" i="171"/>
  <c r="AR34" i="171"/>
  <c r="AQ34" i="171"/>
  <c r="AP34" i="171"/>
  <c r="AO34" i="171"/>
  <c r="AN34" i="171"/>
  <c r="AM34" i="171"/>
  <c r="AL34" i="171"/>
  <c r="AK34" i="171"/>
  <c r="AJ34" i="171"/>
  <c r="AI34" i="171"/>
  <c r="AH34" i="171"/>
  <c r="AG34" i="171"/>
  <c r="AF34" i="171"/>
  <c r="AE34" i="171"/>
  <c r="AD34" i="171"/>
  <c r="AC34" i="171"/>
  <c r="AB34" i="171"/>
  <c r="AA34" i="171"/>
  <c r="Z34" i="171"/>
  <c r="AS706" i="171" l="1"/>
  <c r="BN706" i="171" s="1"/>
  <c r="V794" i="171" s="1"/>
  <c r="AR706" i="171"/>
  <c r="BM706" i="171" s="1"/>
  <c r="U794" i="171" s="1"/>
  <c r="AQ706" i="171"/>
  <c r="BL706" i="171" s="1"/>
  <c r="T794" i="171" s="1"/>
  <c r="AP706" i="171"/>
  <c r="BK706" i="171" s="1"/>
  <c r="S794" i="171" s="1"/>
  <c r="AO706" i="171"/>
  <c r="BJ706" i="171" s="1"/>
  <c r="R794" i="171" s="1"/>
  <c r="AN706" i="171"/>
  <c r="BI706" i="171" s="1"/>
  <c r="Q794" i="171" s="1"/>
  <c r="AM706" i="171"/>
  <c r="BH706" i="171" s="1"/>
  <c r="P794" i="171" s="1"/>
  <c r="AL706" i="171"/>
  <c r="BG706" i="171" s="1"/>
  <c r="O794" i="171" s="1"/>
  <c r="AK706" i="171"/>
  <c r="BF706" i="171" s="1"/>
  <c r="N794" i="171" s="1"/>
  <c r="AJ706" i="171"/>
  <c r="BE706" i="171" s="1"/>
  <c r="M794" i="171" s="1"/>
  <c r="AI706" i="171"/>
  <c r="BD706" i="171" s="1"/>
  <c r="L794" i="171" s="1"/>
  <c r="AH706" i="171"/>
  <c r="BC706" i="171" s="1"/>
  <c r="K794" i="171" s="1"/>
  <c r="AG706" i="171"/>
  <c r="BB706" i="171" s="1"/>
  <c r="J794" i="171" s="1"/>
  <c r="AF706" i="171"/>
  <c r="BA706" i="171" s="1"/>
  <c r="I794" i="171" s="1"/>
  <c r="AE706" i="171"/>
  <c r="AZ706" i="171" s="1"/>
  <c r="H794" i="171" s="1"/>
  <c r="AD706" i="171"/>
  <c r="AY706" i="171" s="1"/>
  <c r="G794" i="171" s="1"/>
  <c r="AC706" i="171"/>
  <c r="AX706" i="171" s="1"/>
  <c r="F794" i="171" s="1"/>
  <c r="AB706" i="171"/>
  <c r="AW706" i="171" s="1"/>
  <c r="E794" i="171" s="1"/>
  <c r="AA706" i="171"/>
  <c r="AV706" i="171" s="1"/>
  <c r="D794" i="171" s="1"/>
  <c r="Z706" i="171"/>
  <c r="AU706" i="171" s="1"/>
  <c r="C794" i="171" s="1"/>
  <c r="AS705" i="171"/>
  <c r="BN705" i="171" s="1"/>
  <c r="V765" i="171" s="1"/>
  <c r="AR705" i="171"/>
  <c r="BM705" i="171" s="1"/>
  <c r="U765" i="171" s="1"/>
  <c r="AQ705" i="171"/>
  <c r="BL705" i="171" s="1"/>
  <c r="T765" i="171" s="1"/>
  <c r="AP705" i="171"/>
  <c r="BK705" i="171" s="1"/>
  <c r="S765" i="171" s="1"/>
  <c r="AO705" i="171"/>
  <c r="BJ705" i="171" s="1"/>
  <c r="R765" i="171" s="1"/>
  <c r="AN705" i="171"/>
  <c r="BI705" i="171" s="1"/>
  <c r="Q765" i="171" s="1"/>
  <c r="AM705" i="171"/>
  <c r="BH705" i="171" s="1"/>
  <c r="P765" i="171" s="1"/>
  <c r="AL705" i="171"/>
  <c r="BG705" i="171" s="1"/>
  <c r="O765" i="171" s="1"/>
  <c r="AK705" i="171"/>
  <c r="BF705" i="171" s="1"/>
  <c r="N765" i="171" s="1"/>
  <c r="AJ705" i="171"/>
  <c r="BE705" i="171" s="1"/>
  <c r="M765" i="171" s="1"/>
  <c r="AI705" i="171"/>
  <c r="BD705" i="171" s="1"/>
  <c r="L765" i="171" s="1"/>
  <c r="AH705" i="171"/>
  <c r="BC705" i="171" s="1"/>
  <c r="K765" i="171" s="1"/>
  <c r="AG705" i="171"/>
  <c r="BB705" i="171" s="1"/>
  <c r="J765" i="171" s="1"/>
  <c r="AF705" i="171"/>
  <c r="BA705" i="171" s="1"/>
  <c r="I765" i="171" s="1"/>
  <c r="AE705" i="171"/>
  <c r="AZ705" i="171" s="1"/>
  <c r="H765" i="171" s="1"/>
  <c r="AD705" i="171"/>
  <c r="AY705" i="171" s="1"/>
  <c r="G765" i="171" s="1"/>
  <c r="AC705" i="171"/>
  <c r="AX705" i="171" s="1"/>
  <c r="F765" i="171" s="1"/>
  <c r="AB705" i="171"/>
  <c r="AW705" i="171" s="1"/>
  <c r="E765" i="171" s="1"/>
  <c r="AA705" i="171"/>
  <c r="AV705" i="171" s="1"/>
  <c r="D765" i="171" s="1"/>
  <c r="Z705" i="171"/>
  <c r="AU705" i="171" s="1"/>
  <c r="C765" i="171" s="1"/>
  <c r="W765" i="171" s="1"/>
  <c r="AS704" i="171"/>
  <c r="BN704" i="171" s="1"/>
  <c r="V736" i="171" s="1"/>
  <c r="AR704" i="171"/>
  <c r="BM704" i="171" s="1"/>
  <c r="U736" i="171" s="1"/>
  <c r="AQ704" i="171"/>
  <c r="BL704" i="171" s="1"/>
  <c r="T736" i="171" s="1"/>
  <c r="AP704" i="171"/>
  <c r="BK704" i="171" s="1"/>
  <c r="S736" i="171" s="1"/>
  <c r="AO704" i="171"/>
  <c r="BJ704" i="171" s="1"/>
  <c r="R736" i="171" s="1"/>
  <c r="AN704" i="171"/>
  <c r="BI704" i="171" s="1"/>
  <c r="Q736" i="171" s="1"/>
  <c r="AM704" i="171"/>
  <c r="BH704" i="171" s="1"/>
  <c r="P736" i="171" s="1"/>
  <c r="AL704" i="171"/>
  <c r="BG704" i="171" s="1"/>
  <c r="O736" i="171" s="1"/>
  <c r="AK704" i="171"/>
  <c r="BF704" i="171" s="1"/>
  <c r="N736" i="171" s="1"/>
  <c r="AJ704" i="171"/>
  <c r="BE704" i="171" s="1"/>
  <c r="M736" i="171" s="1"/>
  <c r="AI704" i="171"/>
  <c r="BD704" i="171" s="1"/>
  <c r="L736" i="171" s="1"/>
  <c r="AH704" i="171"/>
  <c r="BC704" i="171" s="1"/>
  <c r="K736" i="171" s="1"/>
  <c r="AG704" i="171"/>
  <c r="BB704" i="171" s="1"/>
  <c r="J736" i="171" s="1"/>
  <c r="AF704" i="171"/>
  <c r="BA704" i="171" s="1"/>
  <c r="I736" i="171" s="1"/>
  <c r="AE704" i="171"/>
  <c r="AZ704" i="171" s="1"/>
  <c r="H736" i="171" s="1"/>
  <c r="AD704" i="171"/>
  <c r="AY704" i="171" s="1"/>
  <c r="G736" i="171" s="1"/>
  <c r="AC704" i="171"/>
  <c r="AX704" i="171" s="1"/>
  <c r="F736" i="171" s="1"/>
  <c r="AB704" i="171"/>
  <c r="AW704" i="171" s="1"/>
  <c r="E736" i="171" s="1"/>
  <c r="AA704" i="171"/>
  <c r="AV704" i="171" s="1"/>
  <c r="D736" i="171" s="1"/>
  <c r="Z704" i="171"/>
  <c r="AU704" i="171" s="1"/>
  <c r="C736" i="171" s="1"/>
  <c r="AS702" i="171"/>
  <c r="AR702" i="171"/>
  <c r="AQ702" i="171"/>
  <c r="AP702" i="171"/>
  <c r="AO702" i="171"/>
  <c r="AN702" i="171"/>
  <c r="AM702" i="171"/>
  <c r="BH702" i="171" s="1"/>
  <c r="AL702" i="171"/>
  <c r="AK702" i="171"/>
  <c r="AJ702" i="171"/>
  <c r="AI702" i="171"/>
  <c r="AH702" i="171"/>
  <c r="AG702" i="171"/>
  <c r="AF702" i="171"/>
  <c r="AE702" i="171"/>
  <c r="AD702" i="171"/>
  <c r="AC702" i="171"/>
  <c r="AB702" i="171"/>
  <c r="AA702" i="171"/>
  <c r="Z702" i="171"/>
  <c r="AS701" i="171"/>
  <c r="AR701" i="171"/>
  <c r="AQ701" i="171"/>
  <c r="AP701" i="171"/>
  <c r="AO701" i="171"/>
  <c r="AN701" i="171"/>
  <c r="AM701" i="171"/>
  <c r="BH701" i="171" s="1"/>
  <c r="AL701" i="171"/>
  <c r="AK701" i="171"/>
  <c r="AJ701" i="171"/>
  <c r="AI701" i="171"/>
  <c r="AH701" i="171"/>
  <c r="AG701" i="171"/>
  <c r="AF701" i="171"/>
  <c r="AE701" i="171"/>
  <c r="AD701" i="171"/>
  <c r="AC701" i="171"/>
  <c r="AB701" i="171"/>
  <c r="AA701" i="171"/>
  <c r="Z701" i="171"/>
  <c r="AS700" i="171"/>
  <c r="AR700" i="171"/>
  <c r="AQ700" i="171"/>
  <c r="AP700" i="171"/>
  <c r="AO700" i="171"/>
  <c r="AN700" i="171"/>
  <c r="AM700" i="171"/>
  <c r="BH700" i="171" s="1"/>
  <c r="AL700" i="171"/>
  <c r="AK700" i="171"/>
  <c r="AJ700" i="171"/>
  <c r="AI700" i="171"/>
  <c r="AH700" i="171"/>
  <c r="AG700" i="171"/>
  <c r="AF700" i="171"/>
  <c r="AE700" i="171"/>
  <c r="AD700" i="171"/>
  <c r="AC700" i="171"/>
  <c r="AB700" i="171"/>
  <c r="AA700" i="171"/>
  <c r="Z700" i="171"/>
  <c r="AS698" i="171"/>
  <c r="AR698" i="171"/>
  <c r="AQ698" i="171"/>
  <c r="AP698" i="171"/>
  <c r="AO698" i="171"/>
  <c r="AN698" i="171"/>
  <c r="AM698" i="171"/>
  <c r="AL698" i="171"/>
  <c r="AK698" i="171"/>
  <c r="AJ698" i="171"/>
  <c r="AI698" i="171"/>
  <c r="AH698" i="171"/>
  <c r="AG698" i="171"/>
  <c r="AF698" i="171"/>
  <c r="AE698" i="171"/>
  <c r="AD698" i="171"/>
  <c r="AC698" i="171"/>
  <c r="AB698" i="171"/>
  <c r="AA698" i="171"/>
  <c r="Z698" i="171"/>
  <c r="AS697" i="171"/>
  <c r="BN697" i="171" s="1"/>
  <c r="AR697" i="171"/>
  <c r="BM697" i="171" s="1"/>
  <c r="AQ697" i="171"/>
  <c r="BL697" i="171" s="1"/>
  <c r="AP697" i="171"/>
  <c r="BK697" i="171" s="1"/>
  <c r="AO697" i="171"/>
  <c r="BJ697" i="171" s="1"/>
  <c r="AN697" i="171"/>
  <c r="BI697" i="171" s="1"/>
  <c r="AM697" i="171"/>
  <c r="BH697" i="171" s="1"/>
  <c r="AL697" i="171"/>
  <c r="BG697" i="171" s="1"/>
  <c r="AK697" i="171"/>
  <c r="BF697" i="171" s="1"/>
  <c r="AJ697" i="171"/>
  <c r="BE697" i="171" s="1"/>
  <c r="AI697" i="171"/>
  <c r="BD697" i="171" s="1"/>
  <c r="AH697" i="171"/>
  <c r="BC697" i="171" s="1"/>
  <c r="AG697" i="171"/>
  <c r="BB697" i="171" s="1"/>
  <c r="AF697" i="171"/>
  <c r="BA697" i="171" s="1"/>
  <c r="AE697" i="171"/>
  <c r="AZ697" i="171" s="1"/>
  <c r="AD697" i="171"/>
  <c r="AY697" i="171" s="1"/>
  <c r="AC697" i="171"/>
  <c r="AX697" i="171" s="1"/>
  <c r="AB697" i="171"/>
  <c r="AW697" i="171" s="1"/>
  <c r="AA697" i="171"/>
  <c r="AV697" i="171" s="1"/>
  <c r="Z697" i="171"/>
  <c r="AU697" i="171" s="1"/>
  <c r="AS696" i="171"/>
  <c r="BN696" i="171" s="1"/>
  <c r="AR696" i="171"/>
  <c r="BM696" i="171" s="1"/>
  <c r="AQ696" i="171"/>
  <c r="BL696" i="171" s="1"/>
  <c r="AP696" i="171"/>
  <c r="BK696" i="171" s="1"/>
  <c r="AO696" i="171"/>
  <c r="BJ696" i="171" s="1"/>
  <c r="AN696" i="171"/>
  <c r="BI696" i="171" s="1"/>
  <c r="AM696" i="171"/>
  <c r="BH696" i="171" s="1"/>
  <c r="AL696" i="171"/>
  <c r="BG696" i="171" s="1"/>
  <c r="AK696" i="171"/>
  <c r="BF696" i="171" s="1"/>
  <c r="AJ696" i="171"/>
  <c r="BE696" i="171" s="1"/>
  <c r="AI696" i="171"/>
  <c r="BD696" i="171" s="1"/>
  <c r="AH696" i="171"/>
  <c r="BC696" i="171" s="1"/>
  <c r="AG696" i="171"/>
  <c r="BB696" i="171" s="1"/>
  <c r="AF696" i="171"/>
  <c r="BA696" i="171" s="1"/>
  <c r="AE696" i="171"/>
  <c r="AZ696" i="171" s="1"/>
  <c r="AD696" i="171"/>
  <c r="AY696" i="171" s="1"/>
  <c r="AC696" i="171"/>
  <c r="AX696" i="171" s="1"/>
  <c r="AB696" i="171"/>
  <c r="AW696" i="171" s="1"/>
  <c r="AA696" i="171"/>
  <c r="AV696" i="171" s="1"/>
  <c r="Z696" i="171"/>
  <c r="AU696" i="171" s="1"/>
  <c r="AS694" i="171"/>
  <c r="AR694" i="171"/>
  <c r="AQ694" i="171"/>
  <c r="AP694" i="171"/>
  <c r="AO694" i="171"/>
  <c r="AN694" i="171"/>
  <c r="AM694" i="171"/>
  <c r="AL694" i="171"/>
  <c r="AK694" i="171"/>
  <c r="AJ694" i="171"/>
  <c r="AI694" i="171"/>
  <c r="AH694" i="171"/>
  <c r="AG694" i="171"/>
  <c r="AF694" i="171"/>
  <c r="AE694" i="171"/>
  <c r="AD694" i="171"/>
  <c r="AC694" i="171"/>
  <c r="AB694" i="171"/>
  <c r="AA694" i="171"/>
  <c r="Z694" i="171"/>
  <c r="AS693" i="171"/>
  <c r="BN693" i="171" s="1"/>
  <c r="AR693" i="171"/>
  <c r="BM693" i="171" s="1"/>
  <c r="AQ693" i="171"/>
  <c r="BL693" i="171" s="1"/>
  <c r="AP693" i="171"/>
  <c r="BK693" i="171" s="1"/>
  <c r="AO693" i="171"/>
  <c r="BJ693" i="171" s="1"/>
  <c r="AN693" i="171"/>
  <c r="BI693" i="171" s="1"/>
  <c r="AM693" i="171"/>
  <c r="BH693" i="171" s="1"/>
  <c r="AL693" i="171"/>
  <c r="BG693" i="171" s="1"/>
  <c r="AK693" i="171"/>
  <c r="BF693" i="171" s="1"/>
  <c r="AJ693" i="171"/>
  <c r="BE693" i="171" s="1"/>
  <c r="AI693" i="171"/>
  <c r="BD693" i="171" s="1"/>
  <c r="AH693" i="171"/>
  <c r="BC693" i="171" s="1"/>
  <c r="AG693" i="171"/>
  <c r="BB693" i="171" s="1"/>
  <c r="AF693" i="171"/>
  <c r="BA693" i="171" s="1"/>
  <c r="AE693" i="171"/>
  <c r="AZ693" i="171" s="1"/>
  <c r="AD693" i="171"/>
  <c r="AY693" i="171" s="1"/>
  <c r="AC693" i="171"/>
  <c r="AX693" i="171" s="1"/>
  <c r="AB693" i="171"/>
  <c r="AW693" i="171" s="1"/>
  <c r="AA693" i="171"/>
  <c r="AV693" i="171" s="1"/>
  <c r="Z693" i="171"/>
  <c r="AU693" i="171" s="1"/>
  <c r="AS692" i="171"/>
  <c r="BN692" i="171" s="1"/>
  <c r="AR692" i="171"/>
  <c r="BM692" i="171" s="1"/>
  <c r="AQ692" i="171"/>
  <c r="BL692" i="171" s="1"/>
  <c r="AP692" i="171"/>
  <c r="BK692" i="171" s="1"/>
  <c r="AO692" i="171"/>
  <c r="BJ692" i="171" s="1"/>
  <c r="AN692" i="171"/>
  <c r="BI692" i="171" s="1"/>
  <c r="AM692" i="171"/>
  <c r="BH692" i="171" s="1"/>
  <c r="AL692" i="171"/>
  <c r="BG692" i="171" s="1"/>
  <c r="AK692" i="171"/>
  <c r="BF692" i="171" s="1"/>
  <c r="AJ692" i="171"/>
  <c r="BE692" i="171" s="1"/>
  <c r="AI692" i="171"/>
  <c r="BD692" i="171" s="1"/>
  <c r="AH692" i="171"/>
  <c r="BC692" i="171" s="1"/>
  <c r="AG692" i="171"/>
  <c r="BB692" i="171" s="1"/>
  <c r="AF692" i="171"/>
  <c r="BA692" i="171" s="1"/>
  <c r="AE692" i="171"/>
  <c r="AZ692" i="171" s="1"/>
  <c r="AD692" i="171"/>
  <c r="AY692" i="171" s="1"/>
  <c r="AC692" i="171"/>
  <c r="AX692" i="171" s="1"/>
  <c r="AB692" i="171"/>
  <c r="AW692" i="171" s="1"/>
  <c r="AA692" i="171"/>
  <c r="AV692" i="171" s="1"/>
  <c r="Z692" i="171"/>
  <c r="AU692" i="171" s="1"/>
  <c r="AS690" i="171"/>
  <c r="BN690" i="171" s="1"/>
  <c r="AR690" i="171"/>
  <c r="BM690" i="171" s="1"/>
  <c r="AQ690" i="171"/>
  <c r="BL690" i="171" s="1"/>
  <c r="AP690" i="171"/>
  <c r="BK690" i="171" s="1"/>
  <c r="AO690" i="171"/>
  <c r="BJ690" i="171" s="1"/>
  <c r="AN690" i="171"/>
  <c r="BI690" i="171" s="1"/>
  <c r="AM690" i="171"/>
  <c r="BH690" i="171" s="1"/>
  <c r="AL690" i="171"/>
  <c r="BG690" i="171" s="1"/>
  <c r="AK690" i="171"/>
  <c r="BF690" i="171" s="1"/>
  <c r="AJ690" i="171"/>
  <c r="BE690" i="171" s="1"/>
  <c r="AI690" i="171"/>
  <c r="BD690" i="171" s="1"/>
  <c r="AH690" i="171"/>
  <c r="BC690" i="171" s="1"/>
  <c r="AG690" i="171"/>
  <c r="BB690" i="171" s="1"/>
  <c r="AF690" i="171"/>
  <c r="BA690" i="171" s="1"/>
  <c r="AE690" i="171"/>
  <c r="AZ690" i="171" s="1"/>
  <c r="AD690" i="171"/>
  <c r="AY690" i="171" s="1"/>
  <c r="AC690" i="171"/>
  <c r="AX690" i="171" s="1"/>
  <c r="AB690" i="171"/>
  <c r="AW690" i="171" s="1"/>
  <c r="AA690" i="171"/>
  <c r="AV690" i="171" s="1"/>
  <c r="Z690" i="171"/>
  <c r="AU690" i="171" s="1"/>
  <c r="AS689" i="171"/>
  <c r="BN689" i="171" s="1"/>
  <c r="AR689" i="171"/>
  <c r="BM689" i="171" s="1"/>
  <c r="AQ689" i="171"/>
  <c r="BL689" i="171" s="1"/>
  <c r="AP689" i="171"/>
  <c r="BK689" i="171" s="1"/>
  <c r="AO689" i="171"/>
  <c r="BJ689" i="171" s="1"/>
  <c r="AN689" i="171"/>
  <c r="BI689" i="171" s="1"/>
  <c r="AM689" i="171"/>
  <c r="BH689" i="171" s="1"/>
  <c r="AL689" i="171"/>
  <c r="BG689" i="171" s="1"/>
  <c r="AK689" i="171"/>
  <c r="BF689" i="171" s="1"/>
  <c r="AJ689" i="171"/>
  <c r="BE689" i="171" s="1"/>
  <c r="AI689" i="171"/>
  <c r="BD689" i="171" s="1"/>
  <c r="AH689" i="171"/>
  <c r="BC689" i="171" s="1"/>
  <c r="AG689" i="171"/>
  <c r="BB689" i="171" s="1"/>
  <c r="AF689" i="171"/>
  <c r="BA689" i="171" s="1"/>
  <c r="AE689" i="171"/>
  <c r="AZ689" i="171" s="1"/>
  <c r="AD689" i="171"/>
  <c r="AY689" i="171" s="1"/>
  <c r="AC689" i="171"/>
  <c r="AX689" i="171" s="1"/>
  <c r="AB689" i="171"/>
  <c r="AW689" i="171" s="1"/>
  <c r="AA689" i="171"/>
  <c r="AV689" i="171" s="1"/>
  <c r="Z689" i="171"/>
  <c r="AU689" i="171" s="1"/>
  <c r="AS688" i="171"/>
  <c r="BN688" i="171" s="1"/>
  <c r="AR688" i="171"/>
  <c r="BM688" i="171" s="1"/>
  <c r="AQ688" i="171"/>
  <c r="BL688" i="171" s="1"/>
  <c r="AP688" i="171"/>
  <c r="BK688" i="171" s="1"/>
  <c r="AO688" i="171"/>
  <c r="BJ688" i="171" s="1"/>
  <c r="AN688" i="171"/>
  <c r="BI688" i="171" s="1"/>
  <c r="AM688" i="171"/>
  <c r="BH688" i="171" s="1"/>
  <c r="AL688" i="171"/>
  <c r="BG688" i="171" s="1"/>
  <c r="AK688" i="171"/>
  <c r="BF688" i="171" s="1"/>
  <c r="AJ688" i="171"/>
  <c r="BE688" i="171" s="1"/>
  <c r="AI688" i="171"/>
  <c r="BD688" i="171" s="1"/>
  <c r="AH688" i="171"/>
  <c r="BC688" i="171" s="1"/>
  <c r="AG688" i="171"/>
  <c r="BB688" i="171" s="1"/>
  <c r="AF688" i="171"/>
  <c r="BA688" i="171" s="1"/>
  <c r="AE688" i="171"/>
  <c r="AZ688" i="171" s="1"/>
  <c r="AD688" i="171"/>
  <c r="AY688" i="171" s="1"/>
  <c r="AC688" i="171"/>
  <c r="AX688" i="171" s="1"/>
  <c r="AB688" i="171"/>
  <c r="AW688" i="171" s="1"/>
  <c r="AA688" i="171"/>
  <c r="AV688" i="171" s="1"/>
  <c r="Z688" i="171"/>
  <c r="AU688" i="171" s="1"/>
  <c r="AS686" i="171"/>
  <c r="BN686" i="171" s="1"/>
  <c r="AR686" i="171"/>
  <c r="BM686" i="171" s="1"/>
  <c r="AQ686" i="171"/>
  <c r="BL686" i="171" s="1"/>
  <c r="AP686" i="171"/>
  <c r="BK686" i="171" s="1"/>
  <c r="AO686" i="171"/>
  <c r="BJ686" i="171" s="1"/>
  <c r="AN686" i="171"/>
  <c r="BI686" i="171" s="1"/>
  <c r="AM686" i="171"/>
  <c r="BH686" i="171" s="1"/>
  <c r="AL686" i="171"/>
  <c r="BG686" i="171" s="1"/>
  <c r="AK686" i="171"/>
  <c r="BF686" i="171" s="1"/>
  <c r="AJ686" i="171"/>
  <c r="BE686" i="171" s="1"/>
  <c r="AI686" i="171"/>
  <c r="BD686" i="171" s="1"/>
  <c r="AH686" i="171"/>
  <c r="BC686" i="171" s="1"/>
  <c r="AG686" i="171"/>
  <c r="BB686" i="171" s="1"/>
  <c r="AF686" i="171"/>
  <c r="BA686" i="171" s="1"/>
  <c r="AE686" i="171"/>
  <c r="AZ686" i="171" s="1"/>
  <c r="AD686" i="171"/>
  <c r="AY686" i="171" s="1"/>
  <c r="AC686" i="171"/>
  <c r="AX686" i="171" s="1"/>
  <c r="AB686" i="171"/>
  <c r="AW686" i="171" s="1"/>
  <c r="AA686" i="171"/>
  <c r="AV686" i="171" s="1"/>
  <c r="Z686" i="171"/>
  <c r="AU686" i="171" s="1"/>
  <c r="AS685" i="171"/>
  <c r="BN685" i="171" s="1"/>
  <c r="AR685" i="171"/>
  <c r="BM685" i="171" s="1"/>
  <c r="AQ685" i="171"/>
  <c r="BL685" i="171" s="1"/>
  <c r="AP685" i="171"/>
  <c r="BK685" i="171" s="1"/>
  <c r="AO685" i="171"/>
  <c r="BJ685" i="171" s="1"/>
  <c r="AN685" i="171"/>
  <c r="BI685" i="171" s="1"/>
  <c r="AM685" i="171"/>
  <c r="BH685" i="171" s="1"/>
  <c r="AL685" i="171"/>
  <c r="BG685" i="171" s="1"/>
  <c r="AK685" i="171"/>
  <c r="BF685" i="171" s="1"/>
  <c r="AJ685" i="171"/>
  <c r="BE685" i="171" s="1"/>
  <c r="AI685" i="171"/>
  <c r="BD685" i="171" s="1"/>
  <c r="AH685" i="171"/>
  <c r="BC685" i="171" s="1"/>
  <c r="AG685" i="171"/>
  <c r="BB685" i="171" s="1"/>
  <c r="AF685" i="171"/>
  <c r="BA685" i="171" s="1"/>
  <c r="AE685" i="171"/>
  <c r="AZ685" i="171" s="1"/>
  <c r="AD685" i="171"/>
  <c r="AY685" i="171" s="1"/>
  <c r="AC685" i="171"/>
  <c r="AX685" i="171" s="1"/>
  <c r="AB685" i="171"/>
  <c r="AW685" i="171" s="1"/>
  <c r="AA685" i="171"/>
  <c r="AV685" i="171" s="1"/>
  <c r="Z685" i="171"/>
  <c r="AU685" i="171" s="1"/>
  <c r="AS684" i="171"/>
  <c r="BN684" i="171" s="1"/>
  <c r="AR684" i="171"/>
  <c r="BM684" i="171" s="1"/>
  <c r="AQ684" i="171"/>
  <c r="BL684" i="171" s="1"/>
  <c r="AP684" i="171"/>
  <c r="BK684" i="171" s="1"/>
  <c r="AO684" i="171"/>
  <c r="BJ684" i="171" s="1"/>
  <c r="AN684" i="171"/>
  <c r="BI684" i="171" s="1"/>
  <c r="AM684" i="171"/>
  <c r="BH684" i="171" s="1"/>
  <c r="AL684" i="171"/>
  <c r="BG684" i="171" s="1"/>
  <c r="AK684" i="171"/>
  <c r="BF684" i="171" s="1"/>
  <c r="AJ684" i="171"/>
  <c r="BE684" i="171" s="1"/>
  <c r="AI684" i="171"/>
  <c r="BD684" i="171" s="1"/>
  <c r="AH684" i="171"/>
  <c r="BC684" i="171" s="1"/>
  <c r="AG684" i="171"/>
  <c r="BB684" i="171" s="1"/>
  <c r="AF684" i="171"/>
  <c r="BA684" i="171" s="1"/>
  <c r="AE684" i="171"/>
  <c r="AZ684" i="171" s="1"/>
  <c r="AD684" i="171"/>
  <c r="AY684" i="171" s="1"/>
  <c r="AC684" i="171"/>
  <c r="AX684" i="171" s="1"/>
  <c r="AB684" i="171"/>
  <c r="AW684" i="171" s="1"/>
  <c r="AA684" i="171"/>
  <c r="AV684" i="171" s="1"/>
  <c r="Z684" i="171"/>
  <c r="AU684" i="171" s="1"/>
  <c r="AS682" i="171"/>
  <c r="AR682" i="171"/>
  <c r="AQ682" i="171"/>
  <c r="AP682" i="171"/>
  <c r="AO682" i="171"/>
  <c r="AN682" i="171"/>
  <c r="AM682" i="171"/>
  <c r="AL682" i="171"/>
  <c r="AK682" i="171"/>
  <c r="AJ682" i="171"/>
  <c r="AI682" i="171"/>
  <c r="AH682" i="171"/>
  <c r="AG682" i="171"/>
  <c r="AF682" i="171"/>
  <c r="AE682" i="171"/>
  <c r="AD682" i="171"/>
  <c r="AC682" i="171"/>
  <c r="AB682" i="171"/>
  <c r="AA682" i="171"/>
  <c r="Z682" i="171"/>
  <c r="X681" i="171"/>
  <c r="W736" i="171" l="1"/>
  <c r="W794" i="171"/>
  <c r="AS679" i="171"/>
  <c r="AR679" i="171"/>
  <c r="AQ679" i="171"/>
  <c r="AP679" i="171"/>
  <c r="AO679" i="171"/>
  <c r="AN679" i="171"/>
  <c r="AM679" i="171"/>
  <c r="AL679" i="171"/>
  <c r="AK679" i="171"/>
  <c r="AJ679" i="171"/>
  <c r="AI679" i="171"/>
  <c r="AH679" i="171"/>
  <c r="AG679" i="171"/>
  <c r="AF679" i="171"/>
  <c r="AE679" i="171"/>
  <c r="AD679" i="171"/>
  <c r="AC679" i="171"/>
  <c r="AB679" i="171"/>
  <c r="AA679" i="171"/>
  <c r="Z679" i="171"/>
  <c r="AS678" i="171"/>
  <c r="AR678" i="171"/>
  <c r="AQ678" i="171"/>
  <c r="AP678" i="171"/>
  <c r="AO678" i="171"/>
  <c r="AN678" i="171"/>
  <c r="AM678" i="171"/>
  <c r="AL678" i="171"/>
  <c r="AK678" i="171"/>
  <c r="AJ678" i="171"/>
  <c r="AI678" i="171"/>
  <c r="AH678" i="171"/>
  <c r="AG678" i="171"/>
  <c r="AF678" i="171"/>
  <c r="AE678" i="171"/>
  <c r="AD678" i="171"/>
  <c r="AC678" i="171"/>
  <c r="AB678" i="171"/>
  <c r="AA678" i="171"/>
  <c r="Z678" i="171"/>
  <c r="AS677" i="171"/>
  <c r="AR677" i="171"/>
  <c r="AQ677" i="171"/>
  <c r="AP677" i="171"/>
  <c r="AO677" i="171"/>
  <c r="AN677" i="171"/>
  <c r="AM677" i="171"/>
  <c r="AL677" i="171"/>
  <c r="AK677" i="171"/>
  <c r="AJ677" i="171"/>
  <c r="AI677" i="171"/>
  <c r="AH677" i="171"/>
  <c r="AG677" i="171"/>
  <c r="AF677" i="171"/>
  <c r="AE677" i="171"/>
  <c r="AD677" i="171"/>
  <c r="AC677" i="171"/>
  <c r="AB677" i="171"/>
  <c r="AA677" i="171"/>
  <c r="Z677" i="171"/>
  <c r="AS675" i="171"/>
  <c r="AR675" i="171"/>
  <c r="AQ675" i="171"/>
  <c r="AP675" i="171"/>
  <c r="AO675" i="171"/>
  <c r="AN675" i="171"/>
  <c r="AM675" i="171"/>
  <c r="AL675" i="171"/>
  <c r="AK675" i="171"/>
  <c r="AJ675" i="171"/>
  <c r="AI675" i="171"/>
  <c r="AH675" i="171"/>
  <c r="AG675" i="171"/>
  <c r="AF675" i="171"/>
  <c r="AE675" i="171"/>
  <c r="AD675" i="171"/>
  <c r="AC675" i="171"/>
  <c r="AB675" i="171"/>
  <c r="AA675" i="171"/>
  <c r="Z675" i="171"/>
  <c r="AS674" i="171"/>
  <c r="AR674" i="171"/>
  <c r="AQ674" i="171"/>
  <c r="AP674" i="171"/>
  <c r="AO674" i="171"/>
  <c r="AN674" i="171"/>
  <c r="AM674" i="171"/>
  <c r="AL674" i="171"/>
  <c r="AK674" i="171"/>
  <c r="AJ674" i="171"/>
  <c r="AI674" i="171"/>
  <c r="AH674" i="171"/>
  <c r="AG674" i="171"/>
  <c r="AF674" i="171"/>
  <c r="AE674" i="171"/>
  <c r="AD674" i="171"/>
  <c r="AC674" i="171"/>
  <c r="AB674" i="171"/>
  <c r="AA674" i="171"/>
  <c r="Z674" i="171"/>
  <c r="AS673" i="171"/>
  <c r="AR673" i="171"/>
  <c r="AQ673" i="171"/>
  <c r="AP673" i="171"/>
  <c r="AO673" i="171"/>
  <c r="AN673" i="171"/>
  <c r="AM673" i="171"/>
  <c r="AL673" i="171"/>
  <c r="AK673" i="171"/>
  <c r="AJ673" i="171"/>
  <c r="AI673" i="171"/>
  <c r="AH673" i="171"/>
  <c r="AG673" i="171"/>
  <c r="AF673" i="171"/>
  <c r="AE673" i="171"/>
  <c r="AD673" i="171"/>
  <c r="AC673" i="171"/>
  <c r="AB673" i="171"/>
  <c r="AA673" i="171"/>
  <c r="Z673" i="171"/>
  <c r="AS671" i="171"/>
  <c r="AR671" i="171"/>
  <c r="AQ671" i="171"/>
  <c r="AP671" i="171"/>
  <c r="AO671" i="171"/>
  <c r="AN671" i="171"/>
  <c r="AM671" i="171"/>
  <c r="AL671" i="171"/>
  <c r="AK671" i="171"/>
  <c r="AJ671" i="171"/>
  <c r="AI671" i="171"/>
  <c r="AH671" i="171"/>
  <c r="AG671" i="171"/>
  <c r="AF671" i="171"/>
  <c r="AE671" i="171"/>
  <c r="AD671" i="171"/>
  <c r="AC671" i="171"/>
  <c r="AB671" i="171"/>
  <c r="AA671" i="171"/>
  <c r="Z671" i="171"/>
  <c r="AS670" i="171"/>
  <c r="AR670" i="171"/>
  <c r="AQ670" i="171"/>
  <c r="AP670" i="171"/>
  <c r="AO670" i="171"/>
  <c r="AN670" i="171"/>
  <c r="AM670" i="171"/>
  <c r="AL670" i="171"/>
  <c r="AK670" i="171"/>
  <c r="AJ670" i="171"/>
  <c r="AI670" i="171"/>
  <c r="AH670" i="171"/>
  <c r="AG670" i="171"/>
  <c r="AF670" i="171"/>
  <c r="AE670" i="171"/>
  <c r="AD670" i="171"/>
  <c r="AC670" i="171"/>
  <c r="AB670" i="171"/>
  <c r="AA670" i="171"/>
  <c r="Z670" i="171"/>
  <c r="AS669" i="171"/>
  <c r="AR669" i="171"/>
  <c r="AQ669" i="171"/>
  <c r="AP669" i="171"/>
  <c r="AO669" i="171"/>
  <c r="AN669" i="171"/>
  <c r="AM669" i="171"/>
  <c r="AL669" i="171"/>
  <c r="AK669" i="171"/>
  <c r="AJ669" i="171"/>
  <c r="AI669" i="171"/>
  <c r="AH669" i="171"/>
  <c r="AG669" i="171"/>
  <c r="AF669" i="171"/>
  <c r="AE669" i="171"/>
  <c r="AD669" i="171"/>
  <c r="AC669" i="171"/>
  <c r="AB669" i="171"/>
  <c r="AA669" i="171"/>
  <c r="Z669" i="171"/>
  <c r="AS667" i="171"/>
  <c r="AR667" i="171"/>
  <c r="AQ667" i="171"/>
  <c r="AP667" i="171"/>
  <c r="AO667" i="171"/>
  <c r="AN667" i="171"/>
  <c r="AM667" i="171"/>
  <c r="AL667" i="171"/>
  <c r="AK667" i="171"/>
  <c r="AJ667" i="171"/>
  <c r="AI667" i="171"/>
  <c r="AH667" i="171"/>
  <c r="AG667" i="171"/>
  <c r="AF667" i="171"/>
  <c r="AE667" i="171"/>
  <c r="AD667" i="171"/>
  <c r="AC667" i="171"/>
  <c r="AB667" i="171"/>
  <c r="AA667" i="171"/>
  <c r="Z667" i="171"/>
  <c r="AS666" i="171"/>
  <c r="AR666" i="171"/>
  <c r="AQ666" i="171"/>
  <c r="AP666" i="171"/>
  <c r="AO666" i="171"/>
  <c r="AN666" i="171"/>
  <c r="AM666" i="171"/>
  <c r="AL666" i="171"/>
  <c r="AK666" i="171"/>
  <c r="AJ666" i="171"/>
  <c r="AI666" i="171"/>
  <c r="AH666" i="171"/>
  <c r="AG666" i="171"/>
  <c r="AF666" i="171"/>
  <c r="AE666" i="171"/>
  <c r="AD666" i="171"/>
  <c r="AC666" i="171"/>
  <c r="AB666" i="171"/>
  <c r="AA666" i="171"/>
  <c r="Z666" i="171"/>
  <c r="AS665" i="171"/>
  <c r="AR665" i="171"/>
  <c r="AQ665" i="171"/>
  <c r="AP665" i="171"/>
  <c r="AO665" i="171"/>
  <c r="AN665" i="171"/>
  <c r="AM665" i="171"/>
  <c r="AL665" i="171"/>
  <c r="AK665" i="171"/>
  <c r="AJ665" i="171"/>
  <c r="AI665" i="171"/>
  <c r="AH665" i="171"/>
  <c r="AG665" i="171"/>
  <c r="AF665" i="171"/>
  <c r="AE665" i="171"/>
  <c r="AD665" i="171"/>
  <c r="AC665" i="171"/>
  <c r="AB665" i="171"/>
  <c r="AA665" i="171"/>
  <c r="Z665" i="171"/>
  <c r="AS663" i="171"/>
  <c r="AR663" i="171"/>
  <c r="AQ663" i="171"/>
  <c r="AP663" i="171"/>
  <c r="AO663" i="171"/>
  <c r="AN663" i="171"/>
  <c r="AM663" i="171"/>
  <c r="AL663" i="171"/>
  <c r="AK663" i="171"/>
  <c r="AJ663" i="171"/>
  <c r="AI663" i="171"/>
  <c r="AH663" i="171"/>
  <c r="AG663" i="171"/>
  <c r="AF663" i="171"/>
  <c r="AE663" i="171"/>
  <c r="AD663" i="171"/>
  <c r="AC663" i="171"/>
  <c r="AB663" i="171"/>
  <c r="AA663" i="171"/>
  <c r="Z663" i="171"/>
  <c r="AS662" i="171"/>
  <c r="AR662" i="171"/>
  <c r="AQ662" i="171"/>
  <c r="AP662" i="171"/>
  <c r="AO662" i="171"/>
  <c r="AN662" i="171"/>
  <c r="AM662" i="171"/>
  <c r="AL662" i="171"/>
  <c r="AK662" i="171"/>
  <c r="AJ662" i="171"/>
  <c r="AI662" i="171"/>
  <c r="AH662" i="171"/>
  <c r="AG662" i="171"/>
  <c r="AF662" i="171"/>
  <c r="AE662" i="171"/>
  <c r="AD662" i="171"/>
  <c r="AC662" i="171"/>
  <c r="AB662" i="171"/>
  <c r="AA662" i="171"/>
  <c r="Z662" i="171"/>
  <c r="AS661" i="171"/>
  <c r="AR661" i="171"/>
  <c r="AQ661" i="171"/>
  <c r="AP661" i="171"/>
  <c r="AO661" i="171"/>
  <c r="AN661" i="171"/>
  <c r="AM661" i="171"/>
  <c r="AL661" i="171"/>
  <c r="AK661" i="171"/>
  <c r="AJ661" i="171"/>
  <c r="AI661" i="171"/>
  <c r="AH661" i="171"/>
  <c r="AG661" i="171"/>
  <c r="AF661" i="171"/>
  <c r="AE661" i="171"/>
  <c r="AD661" i="171"/>
  <c r="AC661" i="171"/>
  <c r="AB661" i="171"/>
  <c r="AA661" i="171"/>
  <c r="Z661" i="171"/>
  <c r="AS659" i="171"/>
  <c r="AR659" i="171"/>
  <c r="AQ659" i="171"/>
  <c r="AP659" i="171"/>
  <c r="AO659" i="171"/>
  <c r="AN659" i="171"/>
  <c r="AM659" i="171"/>
  <c r="AL659" i="171"/>
  <c r="AK659" i="171"/>
  <c r="AJ659" i="171"/>
  <c r="AI659" i="171"/>
  <c r="AH659" i="171"/>
  <c r="AG659" i="171"/>
  <c r="AF659" i="171"/>
  <c r="AE659" i="171"/>
  <c r="AD659" i="171"/>
  <c r="AC659" i="171"/>
  <c r="AB659" i="171"/>
  <c r="AA659" i="171"/>
  <c r="Z659" i="171"/>
  <c r="AS658" i="171"/>
  <c r="AR658" i="171"/>
  <c r="AQ658" i="171"/>
  <c r="AP658" i="171"/>
  <c r="AO658" i="171"/>
  <c r="AN658" i="171"/>
  <c r="AM658" i="171"/>
  <c r="AL658" i="171"/>
  <c r="AK658" i="171"/>
  <c r="AJ658" i="171"/>
  <c r="AI658" i="171"/>
  <c r="AH658" i="171"/>
  <c r="AG658" i="171"/>
  <c r="AF658" i="171"/>
  <c r="AE658" i="171"/>
  <c r="AD658" i="171"/>
  <c r="AC658" i="171"/>
  <c r="AB658" i="171"/>
  <c r="AA658" i="171"/>
  <c r="Z658" i="171"/>
  <c r="AS657" i="171"/>
  <c r="AR657" i="171"/>
  <c r="AQ657" i="171"/>
  <c r="AP657" i="171"/>
  <c r="AO657" i="171"/>
  <c r="AN657" i="171"/>
  <c r="AM657" i="171"/>
  <c r="AL657" i="171"/>
  <c r="AK657" i="171"/>
  <c r="AJ657" i="171"/>
  <c r="AI657" i="171"/>
  <c r="AH657" i="171"/>
  <c r="AG657" i="171"/>
  <c r="AF657" i="171"/>
  <c r="AE657" i="171"/>
  <c r="AD657" i="171"/>
  <c r="AC657" i="171"/>
  <c r="AB657" i="171"/>
  <c r="AA657" i="171"/>
  <c r="Z657" i="171"/>
  <c r="AS655" i="171"/>
  <c r="AR655" i="171"/>
  <c r="AQ655" i="171"/>
  <c r="AP655" i="171"/>
  <c r="AO655" i="171"/>
  <c r="AN655" i="171"/>
  <c r="AM655" i="171"/>
  <c r="AL655" i="171"/>
  <c r="AK655" i="171"/>
  <c r="AJ655" i="171"/>
  <c r="AI655" i="171"/>
  <c r="AH655" i="171"/>
  <c r="AG655" i="171"/>
  <c r="AF655" i="171"/>
  <c r="AE655" i="171"/>
  <c r="AD655" i="171"/>
  <c r="AC655" i="171"/>
  <c r="AB655" i="171"/>
  <c r="AA655" i="171"/>
  <c r="Z655" i="171"/>
  <c r="X654" i="171"/>
  <c r="AS652" i="171" l="1"/>
  <c r="AR652" i="171"/>
  <c r="AQ652" i="171"/>
  <c r="AP652" i="171"/>
  <c r="AO652" i="171"/>
  <c r="AN652" i="171"/>
  <c r="AM652" i="171"/>
  <c r="AL652" i="171"/>
  <c r="AK652" i="171"/>
  <c r="AJ652" i="171"/>
  <c r="AI652" i="171"/>
  <c r="AH652" i="171"/>
  <c r="AG652" i="171"/>
  <c r="AF652" i="171"/>
  <c r="AE652" i="171"/>
  <c r="AD652" i="171"/>
  <c r="AC652" i="171"/>
  <c r="AB652" i="171"/>
  <c r="AA652" i="171"/>
  <c r="Z652" i="171"/>
  <c r="AS651" i="171"/>
  <c r="AR651" i="171"/>
  <c r="AQ651" i="171"/>
  <c r="AP651" i="171"/>
  <c r="AO651" i="171"/>
  <c r="AN651" i="171"/>
  <c r="AM651" i="171"/>
  <c r="AL651" i="171"/>
  <c r="AK651" i="171"/>
  <c r="AJ651" i="171"/>
  <c r="AI651" i="171"/>
  <c r="AH651" i="171"/>
  <c r="AG651" i="171"/>
  <c r="AF651" i="171"/>
  <c r="AE651" i="171"/>
  <c r="AD651" i="171"/>
  <c r="AC651" i="171"/>
  <c r="AB651" i="171"/>
  <c r="AA651" i="171"/>
  <c r="Z651" i="171"/>
  <c r="AS650" i="171"/>
  <c r="AR650" i="171"/>
  <c r="AQ650" i="171"/>
  <c r="AP650" i="171"/>
  <c r="AO650" i="171"/>
  <c r="AN650" i="171"/>
  <c r="AM650" i="171"/>
  <c r="AL650" i="171"/>
  <c r="AK650" i="171"/>
  <c r="AJ650" i="171"/>
  <c r="AI650" i="171"/>
  <c r="AH650" i="171"/>
  <c r="AG650" i="171"/>
  <c r="AF650" i="171"/>
  <c r="AE650" i="171"/>
  <c r="AD650" i="171"/>
  <c r="AC650" i="171"/>
  <c r="AB650" i="171"/>
  <c r="AA650" i="171"/>
  <c r="Z650" i="171"/>
  <c r="AS648" i="171"/>
  <c r="AR648" i="171"/>
  <c r="AQ648" i="171"/>
  <c r="AP648" i="171"/>
  <c r="AO648" i="171"/>
  <c r="AN648" i="171"/>
  <c r="AM648" i="171"/>
  <c r="AL648" i="171"/>
  <c r="AK648" i="171"/>
  <c r="AJ648" i="171"/>
  <c r="AI648" i="171"/>
  <c r="AH648" i="171"/>
  <c r="AG648" i="171"/>
  <c r="AF648" i="171"/>
  <c r="AE648" i="171"/>
  <c r="AD648" i="171"/>
  <c r="AC648" i="171"/>
  <c r="AB648" i="171"/>
  <c r="AA648" i="171"/>
  <c r="Z648" i="171"/>
  <c r="AS647" i="171"/>
  <c r="AR647" i="171"/>
  <c r="AQ647" i="171"/>
  <c r="AP647" i="171"/>
  <c r="AO647" i="171"/>
  <c r="AN647" i="171"/>
  <c r="AM647" i="171"/>
  <c r="AL647" i="171"/>
  <c r="AK647" i="171"/>
  <c r="AJ647" i="171"/>
  <c r="AI647" i="171"/>
  <c r="AH647" i="171"/>
  <c r="AG647" i="171"/>
  <c r="AF647" i="171"/>
  <c r="AE647" i="171"/>
  <c r="AD647" i="171"/>
  <c r="AC647" i="171"/>
  <c r="AB647" i="171"/>
  <c r="AA647" i="171"/>
  <c r="Z647" i="171"/>
  <c r="AS646" i="171"/>
  <c r="AR646" i="171"/>
  <c r="AQ646" i="171"/>
  <c r="AP646" i="171"/>
  <c r="AO646" i="171"/>
  <c r="AN646" i="171"/>
  <c r="AM646" i="171"/>
  <c r="AL646" i="171"/>
  <c r="AK646" i="171"/>
  <c r="AJ646" i="171"/>
  <c r="AI646" i="171"/>
  <c r="AH646" i="171"/>
  <c r="AG646" i="171"/>
  <c r="AF646" i="171"/>
  <c r="AE646" i="171"/>
  <c r="AD646" i="171"/>
  <c r="AC646" i="171"/>
  <c r="AB646" i="171"/>
  <c r="AA646" i="171"/>
  <c r="Z646" i="171"/>
  <c r="AS644" i="171"/>
  <c r="AR644" i="171"/>
  <c r="AQ644" i="171"/>
  <c r="AP644" i="171"/>
  <c r="AO644" i="171"/>
  <c r="AN644" i="171"/>
  <c r="AM644" i="171"/>
  <c r="AL644" i="171"/>
  <c r="AK644" i="171"/>
  <c r="AJ644" i="171"/>
  <c r="AI644" i="171"/>
  <c r="AH644" i="171"/>
  <c r="AG644" i="171"/>
  <c r="AF644" i="171"/>
  <c r="AE644" i="171"/>
  <c r="AD644" i="171"/>
  <c r="AC644" i="171"/>
  <c r="AB644" i="171"/>
  <c r="AA644" i="171"/>
  <c r="Z644" i="171"/>
  <c r="AS643" i="171"/>
  <c r="AR643" i="171"/>
  <c r="AQ643" i="171"/>
  <c r="AP643" i="171"/>
  <c r="AO643" i="171"/>
  <c r="AN643" i="171"/>
  <c r="AM643" i="171"/>
  <c r="AL643" i="171"/>
  <c r="AK643" i="171"/>
  <c r="AJ643" i="171"/>
  <c r="AI643" i="171"/>
  <c r="AH643" i="171"/>
  <c r="AG643" i="171"/>
  <c r="AF643" i="171"/>
  <c r="AE643" i="171"/>
  <c r="AD643" i="171"/>
  <c r="AC643" i="171"/>
  <c r="AB643" i="171"/>
  <c r="AA643" i="171"/>
  <c r="Z643" i="171"/>
  <c r="AS642" i="171"/>
  <c r="AR642" i="171"/>
  <c r="AQ642" i="171"/>
  <c r="AP642" i="171"/>
  <c r="AO642" i="171"/>
  <c r="AN642" i="171"/>
  <c r="AM642" i="171"/>
  <c r="AL642" i="171"/>
  <c r="AK642" i="171"/>
  <c r="AJ642" i="171"/>
  <c r="AI642" i="171"/>
  <c r="AH642" i="171"/>
  <c r="AG642" i="171"/>
  <c r="AF642" i="171"/>
  <c r="AE642" i="171"/>
  <c r="AD642" i="171"/>
  <c r="AC642" i="171"/>
  <c r="AB642" i="171"/>
  <c r="AA642" i="171"/>
  <c r="Z642" i="171"/>
  <c r="AS640" i="171"/>
  <c r="AR640" i="171"/>
  <c r="AQ640" i="171"/>
  <c r="AP640" i="171"/>
  <c r="AO640" i="171"/>
  <c r="AN640" i="171"/>
  <c r="AM640" i="171"/>
  <c r="AL640" i="171"/>
  <c r="AK640" i="171"/>
  <c r="AJ640" i="171"/>
  <c r="AI640" i="171"/>
  <c r="AH640" i="171"/>
  <c r="AG640" i="171"/>
  <c r="AF640" i="171"/>
  <c r="AE640" i="171"/>
  <c r="AD640" i="171"/>
  <c r="AC640" i="171"/>
  <c r="AB640" i="171"/>
  <c r="AA640" i="171"/>
  <c r="Z640" i="171"/>
  <c r="AS639" i="171"/>
  <c r="AR639" i="171"/>
  <c r="AQ639" i="171"/>
  <c r="AP639" i="171"/>
  <c r="AO639" i="171"/>
  <c r="AN639" i="171"/>
  <c r="AM639" i="171"/>
  <c r="AL639" i="171"/>
  <c r="AK639" i="171"/>
  <c r="AJ639" i="171"/>
  <c r="AI639" i="171"/>
  <c r="AH639" i="171"/>
  <c r="AG639" i="171"/>
  <c r="AF639" i="171"/>
  <c r="AE639" i="171"/>
  <c r="AD639" i="171"/>
  <c r="AC639" i="171"/>
  <c r="AB639" i="171"/>
  <c r="AA639" i="171"/>
  <c r="Z639" i="171"/>
  <c r="AS638" i="171"/>
  <c r="AR638" i="171"/>
  <c r="AQ638" i="171"/>
  <c r="AP638" i="171"/>
  <c r="AO638" i="171"/>
  <c r="AN638" i="171"/>
  <c r="AM638" i="171"/>
  <c r="AL638" i="171"/>
  <c r="AK638" i="171"/>
  <c r="AJ638" i="171"/>
  <c r="AI638" i="171"/>
  <c r="AH638" i="171"/>
  <c r="AG638" i="171"/>
  <c r="AF638" i="171"/>
  <c r="AE638" i="171"/>
  <c r="AD638" i="171"/>
  <c r="AC638" i="171"/>
  <c r="AB638" i="171"/>
  <c r="AA638" i="171"/>
  <c r="Z638" i="171"/>
  <c r="AS636" i="171"/>
  <c r="AR636" i="171"/>
  <c r="AQ636" i="171"/>
  <c r="AP636" i="171"/>
  <c r="AO636" i="171"/>
  <c r="AN636" i="171"/>
  <c r="AM636" i="171"/>
  <c r="AL636" i="171"/>
  <c r="AK636" i="171"/>
  <c r="AJ636" i="171"/>
  <c r="AI636" i="171"/>
  <c r="AH636" i="171"/>
  <c r="AG636" i="171"/>
  <c r="AF636" i="171"/>
  <c r="AE636" i="171"/>
  <c r="AD636" i="171"/>
  <c r="AC636" i="171"/>
  <c r="AB636" i="171"/>
  <c r="AA636" i="171"/>
  <c r="Z636" i="171"/>
  <c r="AS635" i="171"/>
  <c r="AR635" i="171"/>
  <c r="AQ635" i="171"/>
  <c r="AP635" i="171"/>
  <c r="AO635" i="171"/>
  <c r="AN635" i="171"/>
  <c r="AM635" i="171"/>
  <c r="AL635" i="171"/>
  <c r="AK635" i="171"/>
  <c r="AJ635" i="171"/>
  <c r="AI635" i="171"/>
  <c r="AH635" i="171"/>
  <c r="AG635" i="171"/>
  <c r="AF635" i="171"/>
  <c r="AE635" i="171"/>
  <c r="AD635" i="171"/>
  <c r="AC635" i="171"/>
  <c r="AB635" i="171"/>
  <c r="AA635" i="171"/>
  <c r="Z635" i="171"/>
  <c r="AS634" i="171"/>
  <c r="AR634" i="171"/>
  <c r="AQ634" i="171"/>
  <c r="AP634" i="171"/>
  <c r="AO634" i="171"/>
  <c r="AN634" i="171"/>
  <c r="AM634" i="171"/>
  <c r="AL634" i="171"/>
  <c r="AK634" i="171"/>
  <c r="AJ634" i="171"/>
  <c r="AI634" i="171"/>
  <c r="AH634" i="171"/>
  <c r="AG634" i="171"/>
  <c r="AF634" i="171"/>
  <c r="AE634" i="171"/>
  <c r="AD634" i="171"/>
  <c r="AC634" i="171"/>
  <c r="AB634" i="171"/>
  <c r="AA634" i="171"/>
  <c r="Z634" i="171"/>
  <c r="AS632" i="171"/>
  <c r="AR632" i="171"/>
  <c r="AQ632" i="171"/>
  <c r="AP632" i="171"/>
  <c r="AO632" i="171"/>
  <c r="AN632" i="171"/>
  <c r="AM632" i="171"/>
  <c r="AL632" i="171"/>
  <c r="AK632" i="171"/>
  <c r="AJ632" i="171"/>
  <c r="AI632" i="171"/>
  <c r="AH632" i="171"/>
  <c r="AG632" i="171"/>
  <c r="AF632" i="171"/>
  <c r="AE632" i="171"/>
  <c r="AD632" i="171"/>
  <c r="AC632" i="171"/>
  <c r="AB632" i="171"/>
  <c r="AA632" i="171"/>
  <c r="Z632" i="171"/>
  <c r="AS631" i="171"/>
  <c r="AR631" i="171"/>
  <c r="AQ631" i="171"/>
  <c r="AP631" i="171"/>
  <c r="AO631" i="171"/>
  <c r="AN631" i="171"/>
  <c r="AM631" i="171"/>
  <c r="AL631" i="171"/>
  <c r="AK631" i="171"/>
  <c r="AJ631" i="171"/>
  <c r="AI631" i="171"/>
  <c r="AH631" i="171"/>
  <c r="AG631" i="171"/>
  <c r="AF631" i="171"/>
  <c r="AE631" i="171"/>
  <c r="AD631" i="171"/>
  <c r="AC631" i="171"/>
  <c r="AB631" i="171"/>
  <c r="AA631" i="171"/>
  <c r="Z631" i="171"/>
  <c r="AS630" i="171"/>
  <c r="AR630" i="171"/>
  <c r="AQ630" i="171"/>
  <c r="AP630" i="171"/>
  <c r="AO630" i="171"/>
  <c r="AN630" i="171"/>
  <c r="AM630" i="171"/>
  <c r="AL630" i="171"/>
  <c r="AK630" i="171"/>
  <c r="AJ630" i="171"/>
  <c r="AI630" i="171"/>
  <c r="AH630" i="171"/>
  <c r="AG630" i="171"/>
  <c r="AF630" i="171"/>
  <c r="AE630" i="171"/>
  <c r="AD630" i="171"/>
  <c r="AC630" i="171"/>
  <c r="AB630" i="171"/>
  <c r="AA630" i="171"/>
  <c r="Z630" i="171"/>
  <c r="AS628" i="171"/>
  <c r="AR628" i="171"/>
  <c r="AQ628" i="171"/>
  <c r="AP628" i="171"/>
  <c r="AO628" i="171"/>
  <c r="AN628" i="171"/>
  <c r="AM628" i="171"/>
  <c r="AL628" i="171"/>
  <c r="AK628" i="171"/>
  <c r="AJ628" i="171"/>
  <c r="AI628" i="171"/>
  <c r="AH628" i="171"/>
  <c r="AG628" i="171"/>
  <c r="AF628" i="171"/>
  <c r="AE628" i="171"/>
  <c r="AD628" i="171"/>
  <c r="AC628" i="171"/>
  <c r="AB628" i="171"/>
  <c r="AA628" i="171"/>
  <c r="Z628" i="171"/>
  <c r="X627" i="171"/>
  <c r="AS625" i="171" l="1"/>
  <c r="AR625" i="171"/>
  <c r="AQ625" i="171"/>
  <c r="AP625" i="171"/>
  <c r="AO625" i="171"/>
  <c r="AN625" i="171"/>
  <c r="AM625" i="171"/>
  <c r="AL625" i="171"/>
  <c r="AK625" i="171"/>
  <c r="AJ625" i="171"/>
  <c r="AI625" i="171"/>
  <c r="AH625" i="171"/>
  <c r="AG625" i="171"/>
  <c r="AF625" i="171"/>
  <c r="AE625" i="171"/>
  <c r="AD625" i="171"/>
  <c r="AC625" i="171"/>
  <c r="AB625" i="171"/>
  <c r="AA625" i="171"/>
  <c r="Z625" i="171"/>
  <c r="AS624" i="171"/>
  <c r="AR624" i="171"/>
  <c r="AQ624" i="171"/>
  <c r="AP624" i="171"/>
  <c r="AO624" i="171"/>
  <c r="AN624" i="171"/>
  <c r="AM624" i="171"/>
  <c r="AL624" i="171"/>
  <c r="AK624" i="171"/>
  <c r="AJ624" i="171"/>
  <c r="AI624" i="171"/>
  <c r="AH624" i="171"/>
  <c r="AG624" i="171"/>
  <c r="AF624" i="171"/>
  <c r="AE624" i="171"/>
  <c r="AD624" i="171"/>
  <c r="AC624" i="171"/>
  <c r="AB624" i="171"/>
  <c r="AA624" i="171"/>
  <c r="Z624" i="171"/>
  <c r="AS623" i="171"/>
  <c r="AR623" i="171"/>
  <c r="AQ623" i="171"/>
  <c r="AP623" i="171"/>
  <c r="AO623" i="171"/>
  <c r="AN623" i="171"/>
  <c r="AM623" i="171"/>
  <c r="AL623" i="171"/>
  <c r="AK623" i="171"/>
  <c r="AJ623" i="171"/>
  <c r="AI623" i="171"/>
  <c r="AH623" i="171"/>
  <c r="AG623" i="171"/>
  <c r="AF623" i="171"/>
  <c r="AE623" i="171"/>
  <c r="AD623" i="171"/>
  <c r="AC623" i="171"/>
  <c r="AB623" i="171"/>
  <c r="AA623" i="171"/>
  <c r="Z623" i="171"/>
  <c r="AS621" i="171"/>
  <c r="AR621" i="171"/>
  <c r="AQ621" i="171"/>
  <c r="AP621" i="171"/>
  <c r="AO621" i="171"/>
  <c r="AN621" i="171"/>
  <c r="AM621" i="171"/>
  <c r="AL621" i="171"/>
  <c r="AK621" i="171"/>
  <c r="AJ621" i="171"/>
  <c r="AI621" i="171"/>
  <c r="AH621" i="171"/>
  <c r="AG621" i="171"/>
  <c r="AF621" i="171"/>
  <c r="AE621" i="171"/>
  <c r="AD621" i="171"/>
  <c r="AC621" i="171"/>
  <c r="AB621" i="171"/>
  <c r="AA621" i="171"/>
  <c r="Z621" i="171"/>
  <c r="AS620" i="171"/>
  <c r="AR620" i="171"/>
  <c r="AQ620" i="171"/>
  <c r="AP620" i="171"/>
  <c r="AO620" i="171"/>
  <c r="AN620" i="171"/>
  <c r="AM620" i="171"/>
  <c r="AL620" i="171"/>
  <c r="AK620" i="171"/>
  <c r="AJ620" i="171"/>
  <c r="AI620" i="171"/>
  <c r="AH620" i="171"/>
  <c r="AG620" i="171"/>
  <c r="AF620" i="171"/>
  <c r="AE620" i="171"/>
  <c r="AD620" i="171"/>
  <c r="AC620" i="171"/>
  <c r="AB620" i="171"/>
  <c r="AA620" i="171"/>
  <c r="Z620" i="171"/>
  <c r="AS619" i="171"/>
  <c r="AR619" i="171"/>
  <c r="AQ619" i="171"/>
  <c r="AP619" i="171"/>
  <c r="AO619" i="171"/>
  <c r="AN619" i="171"/>
  <c r="AM619" i="171"/>
  <c r="AL619" i="171"/>
  <c r="AK619" i="171"/>
  <c r="AJ619" i="171"/>
  <c r="AI619" i="171"/>
  <c r="AH619" i="171"/>
  <c r="AG619" i="171"/>
  <c r="AF619" i="171"/>
  <c r="AE619" i="171"/>
  <c r="AD619" i="171"/>
  <c r="AC619" i="171"/>
  <c r="AB619" i="171"/>
  <c r="AA619" i="171"/>
  <c r="Z619" i="171"/>
  <c r="AS617" i="171"/>
  <c r="AR617" i="171"/>
  <c r="AQ617" i="171"/>
  <c r="AP617" i="171"/>
  <c r="AO617" i="171"/>
  <c r="AN617" i="171"/>
  <c r="AM617" i="171"/>
  <c r="AL617" i="171"/>
  <c r="AK617" i="171"/>
  <c r="AJ617" i="171"/>
  <c r="AI617" i="171"/>
  <c r="AH617" i="171"/>
  <c r="AG617" i="171"/>
  <c r="AF617" i="171"/>
  <c r="AE617" i="171"/>
  <c r="AD617" i="171"/>
  <c r="AC617" i="171"/>
  <c r="AB617" i="171"/>
  <c r="AA617" i="171"/>
  <c r="Z617" i="171"/>
  <c r="AS616" i="171"/>
  <c r="AR616" i="171"/>
  <c r="AQ616" i="171"/>
  <c r="AP616" i="171"/>
  <c r="AO616" i="171"/>
  <c r="AN616" i="171"/>
  <c r="AM616" i="171"/>
  <c r="AL616" i="171"/>
  <c r="AK616" i="171"/>
  <c r="AJ616" i="171"/>
  <c r="AI616" i="171"/>
  <c r="AH616" i="171"/>
  <c r="AG616" i="171"/>
  <c r="AF616" i="171"/>
  <c r="AE616" i="171"/>
  <c r="AD616" i="171"/>
  <c r="AC616" i="171"/>
  <c r="AB616" i="171"/>
  <c r="AA616" i="171"/>
  <c r="Z616" i="171"/>
  <c r="AS615" i="171"/>
  <c r="AR615" i="171"/>
  <c r="AQ615" i="171"/>
  <c r="AP615" i="171"/>
  <c r="AO615" i="171"/>
  <c r="AN615" i="171"/>
  <c r="AM615" i="171"/>
  <c r="AL615" i="171"/>
  <c r="AK615" i="171"/>
  <c r="AJ615" i="171"/>
  <c r="AI615" i="171"/>
  <c r="AH615" i="171"/>
  <c r="AG615" i="171"/>
  <c r="AF615" i="171"/>
  <c r="AE615" i="171"/>
  <c r="AD615" i="171"/>
  <c r="AC615" i="171"/>
  <c r="AB615" i="171"/>
  <c r="AA615" i="171"/>
  <c r="Z615" i="171"/>
  <c r="AS613" i="171"/>
  <c r="AR613" i="171"/>
  <c r="AQ613" i="171"/>
  <c r="AP613" i="171"/>
  <c r="AO613" i="171"/>
  <c r="AN613" i="171"/>
  <c r="AM613" i="171"/>
  <c r="AL613" i="171"/>
  <c r="AK613" i="171"/>
  <c r="AJ613" i="171"/>
  <c r="AI613" i="171"/>
  <c r="AH613" i="171"/>
  <c r="AG613" i="171"/>
  <c r="AF613" i="171"/>
  <c r="AE613" i="171"/>
  <c r="AD613" i="171"/>
  <c r="AC613" i="171"/>
  <c r="AB613" i="171"/>
  <c r="AA613" i="171"/>
  <c r="Z613" i="171"/>
  <c r="AS612" i="171"/>
  <c r="AR612" i="171"/>
  <c r="AQ612" i="171"/>
  <c r="AP612" i="171"/>
  <c r="AO612" i="171"/>
  <c r="AN612" i="171"/>
  <c r="AM612" i="171"/>
  <c r="AL612" i="171"/>
  <c r="AK612" i="171"/>
  <c r="AJ612" i="171"/>
  <c r="AI612" i="171"/>
  <c r="AH612" i="171"/>
  <c r="AG612" i="171"/>
  <c r="AF612" i="171"/>
  <c r="AE612" i="171"/>
  <c r="AD612" i="171"/>
  <c r="AC612" i="171"/>
  <c r="AB612" i="171"/>
  <c r="AA612" i="171"/>
  <c r="Z612" i="171"/>
  <c r="AS611" i="171"/>
  <c r="AR611" i="171"/>
  <c r="AQ611" i="171"/>
  <c r="AP611" i="171"/>
  <c r="AO611" i="171"/>
  <c r="AN611" i="171"/>
  <c r="AM611" i="171"/>
  <c r="AL611" i="171"/>
  <c r="AK611" i="171"/>
  <c r="AJ611" i="171"/>
  <c r="AI611" i="171"/>
  <c r="AH611" i="171"/>
  <c r="AG611" i="171"/>
  <c r="AF611" i="171"/>
  <c r="AE611" i="171"/>
  <c r="AD611" i="171"/>
  <c r="AC611" i="171"/>
  <c r="AB611" i="171"/>
  <c r="AA611" i="171"/>
  <c r="Z611" i="171"/>
  <c r="AS609" i="171"/>
  <c r="AR609" i="171"/>
  <c r="AQ609" i="171"/>
  <c r="AP609" i="171"/>
  <c r="AO609" i="171"/>
  <c r="AN609" i="171"/>
  <c r="AM609" i="171"/>
  <c r="AL609" i="171"/>
  <c r="AK609" i="171"/>
  <c r="AJ609" i="171"/>
  <c r="AI609" i="171"/>
  <c r="AH609" i="171"/>
  <c r="AG609" i="171"/>
  <c r="AF609" i="171"/>
  <c r="AE609" i="171"/>
  <c r="AD609" i="171"/>
  <c r="AC609" i="171"/>
  <c r="AB609" i="171"/>
  <c r="AA609" i="171"/>
  <c r="Z609" i="171"/>
  <c r="AS608" i="171"/>
  <c r="AR608" i="171"/>
  <c r="AQ608" i="171"/>
  <c r="AP608" i="171"/>
  <c r="AO608" i="171"/>
  <c r="AN608" i="171"/>
  <c r="AM608" i="171"/>
  <c r="AL608" i="171"/>
  <c r="AK608" i="171"/>
  <c r="AJ608" i="171"/>
  <c r="AI608" i="171"/>
  <c r="AH608" i="171"/>
  <c r="AG608" i="171"/>
  <c r="AF608" i="171"/>
  <c r="AE608" i="171"/>
  <c r="AD608" i="171"/>
  <c r="AC608" i="171"/>
  <c r="AB608" i="171"/>
  <c r="AA608" i="171"/>
  <c r="Z608" i="171"/>
  <c r="AS607" i="171"/>
  <c r="AR607" i="171"/>
  <c r="AQ607" i="171"/>
  <c r="AP607" i="171"/>
  <c r="AO607" i="171"/>
  <c r="AN607" i="171"/>
  <c r="AM607" i="171"/>
  <c r="AL607" i="171"/>
  <c r="AK607" i="171"/>
  <c r="AJ607" i="171"/>
  <c r="AI607" i="171"/>
  <c r="AH607" i="171"/>
  <c r="AG607" i="171"/>
  <c r="AF607" i="171"/>
  <c r="AE607" i="171"/>
  <c r="AD607" i="171"/>
  <c r="AC607" i="171"/>
  <c r="AB607" i="171"/>
  <c r="AA607" i="171"/>
  <c r="Z607" i="171"/>
  <c r="AS605" i="171"/>
  <c r="AR605" i="171"/>
  <c r="AQ605" i="171"/>
  <c r="AP605" i="171"/>
  <c r="AO605" i="171"/>
  <c r="AN605" i="171"/>
  <c r="AM605" i="171"/>
  <c r="AL605" i="171"/>
  <c r="AK605" i="171"/>
  <c r="AJ605" i="171"/>
  <c r="AI605" i="171"/>
  <c r="AH605" i="171"/>
  <c r="AG605" i="171"/>
  <c r="AF605" i="171"/>
  <c r="AE605" i="171"/>
  <c r="AD605" i="171"/>
  <c r="AC605" i="171"/>
  <c r="AB605" i="171"/>
  <c r="AA605" i="171"/>
  <c r="Z605" i="171"/>
  <c r="AS604" i="171"/>
  <c r="AR604" i="171"/>
  <c r="AQ604" i="171"/>
  <c r="AP604" i="171"/>
  <c r="AO604" i="171"/>
  <c r="AN604" i="171"/>
  <c r="AM604" i="171"/>
  <c r="AL604" i="171"/>
  <c r="AK604" i="171"/>
  <c r="AJ604" i="171"/>
  <c r="AI604" i="171"/>
  <c r="AH604" i="171"/>
  <c r="AG604" i="171"/>
  <c r="AF604" i="171"/>
  <c r="AE604" i="171"/>
  <c r="AD604" i="171"/>
  <c r="AC604" i="171"/>
  <c r="AB604" i="171"/>
  <c r="AA604" i="171"/>
  <c r="Z604" i="171"/>
  <c r="AS603" i="171"/>
  <c r="AR603" i="171"/>
  <c r="AQ603" i="171"/>
  <c r="AP603" i="171"/>
  <c r="AO603" i="171"/>
  <c r="AN603" i="171"/>
  <c r="AM603" i="171"/>
  <c r="AL603" i="171"/>
  <c r="AK603" i="171"/>
  <c r="AJ603" i="171"/>
  <c r="AI603" i="171"/>
  <c r="AH603" i="171"/>
  <c r="AG603" i="171"/>
  <c r="AF603" i="171"/>
  <c r="AE603" i="171"/>
  <c r="AD603" i="171"/>
  <c r="AC603" i="171"/>
  <c r="AB603" i="171"/>
  <c r="AA603" i="171"/>
  <c r="Z603" i="171"/>
  <c r="AS601" i="171"/>
  <c r="AR601" i="171"/>
  <c r="AQ601" i="171"/>
  <c r="AP601" i="171"/>
  <c r="AO601" i="171"/>
  <c r="AN601" i="171"/>
  <c r="AM601" i="171"/>
  <c r="AL601" i="171"/>
  <c r="AK601" i="171"/>
  <c r="AJ601" i="171"/>
  <c r="AI601" i="171"/>
  <c r="AH601" i="171"/>
  <c r="AG601" i="171"/>
  <c r="AF601" i="171"/>
  <c r="AE601" i="171"/>
  <c r="AD601" i="171"/>
  <c r="AC601" i="171"/>
  <c r="AB601" i="171"/>
  <c r="AA601" i="171"/>
  <c r="Z601" i="171"/>
  <c r="X600" i="171"/>
  <c r="AS598" i="171" l="1"/>
  <c r="AR598" i="171"/>
  <c r="AQ598" i="171"/>
  <c r="AP598" i="171"/>
  <c r="AO598" i="171"/>
  <c r="AN598" i="171"/>
  <c r="AM598" i="171"/>
  <c r="AL598" i="171"/>
  <c r="AK598" i="171"/>
  <c r="AJ598" i="171"/>
  <c r="AI598" i="171"/>
  <c r="AH598" i="171"/>
  <c r="AG598" i="171"/>
  <c r="AF598" i="171"/>
  <c r="AE598" i="171"/>
  <c r="AD598" i="171"/>
  <c r="AC598" i="171"/>
  <c r="AB598" i="171"/>
  <c r="AA598" i="171"/>
  <c r="Z598" i="171"/>
  <c r="AS597" i="171"/>
  <c r="AR597" i="171"/>
  <c r="AQ597" i="171"/>
  <c r="AP597" i="171"/>
  <c r="AO597" i="171"/>
  <c r="AN597" i="171"/>
  <c r="AM597" i="171"/>
  <c r="AL597" i="171"/>
  <c r="AK597" i="171"/>
  <c r="AJ597" i="171"/>
  <c r="AI597" i="171"/>
  <c r="AH597" i="171"/>
  <c r="AG597" i="171"/>
  <c r="AF597" i="171"/>
  <c r="AE597" i="171"/>
  <c r="AD597" i="171"/>
  <c r="AC597" i="171"/>
  <c r="AB597" i="171"/>
  <c r="AA597" i="171"/>
  <c r="Z597" i="171"/>
  <c r="AS596" i="171"/>
  <c r="AR596" i="171"/>
  <c r="AQ596" i="171"/>
  <c r="AP596" i="171"/>
  <c r="AO596" i="171"/>
  <c r="AN596" i="171"/>
  <c r="AM596" i="171"/>
  <c r="AL596" i="171"/>
  <c r="AK596" i="171"/>
  <c r="AJ596" i="171"/>
  <c r="AI596" i="171"/>
  <c r="AH596" i="171"/>
  <c r="AG596" i="171"/>
  <c r="AF596" i="171"/>
  <c r="AE596" i="171"/>
  <c r="AD596" i="171"/>
  <c r="AC596" i="171"/>
  <c r="AB596" i="171"/>
  <c r="AA596" i="171"/>
  <c r="Z596" i="171"/>
  <c r="AS594" i="171"/>
  <c r="AR594" i="171"/>
  <c r="AQ594" i="171"/>
  <c r="AP594" i="171"/>
  <c r="AO594" i="171"/>
  <c r="AN594" i="171"/>
  <c r="AM594" i="171"/>
  <c r="AL594" i="171"/>
  <c r="AK594" i="171"/>
  <c r="AJ594" i="171"/>
  <c r="AI594" i="171"/>
  <c r="AH594" i="171"/>
  <c r="AG594" i="171"/>
  <c r="AF594" i="171"/>
  <c r="AE594" i="171"/>
  <c r="AD594" i="171"/>
  <c r="AC594" i="171"/>
  <c r="AB594" i="171"/>
  <c r="AA594" i="171"/>
  <c r="Z594" i="171"/>
  <c r="AS593" i="171"/>
  <c r="AR593" i="171"/>
  <c r="AQ593" i="171"/>
  <c r="AP593" i="171"/>
  <c r="AO593" i="171"/>
  <c r="AN593" i="171"/>
  <c r="AM593" i="171"/>
  <c r="AL593" i="171"/>
  <c r="AK593" i="171"/>
  <c r="AJ593" i="171"/>
  <c r="AI593" i="171"/>
  <c r="AH593" i="171"/>
  <c r="AG593" i="171"/>
  <c r="AF593" i="171"/>
  <c r="AE593" i="171"/>
  <c r="AD593" i="171"/>
  <c r="AC593" i="171"/>
  <c r="AB593" i="171"/>
  <c r="AA593" i="171"/>
  <c r="Z593" i="171"/>
  <c r="AS592" i="171"/>
  <c r="AR592" i="171"/>
  <c r="AQ592" i="171"/>
  <c r="AP592" i="171"/>
  <c r="AO592" i="171"/>
  <c r="AN592" i="171"/>
  <c r="AM592" i="171"/>
  <c r="AL592" i="171"/>
  <c r="AK592" i="171"/>
  <c r="AJ592" i="171"/>
  <c r="AI592" i="171"/>
  <c r="AH592" i="171"/>
  <c r="AG592" i="171"/>
  <c r="AF592" i="171"/>
  <c r="AE592" i="171"/>
  <c r="AD592" i="171"/>
  <c r="AC592" i="171"/>
  <c r="AB592" i="171"/>
  <c r="AA592" i="171"/>
  <c r="Z592" i="171"/>
  <c r="AS590" i="171"/>
  <c r="AR590" i="171"/>
  <c r="AQ590" i="171"/>
  <c r="AP590" i="171"/>
  <c r="AO590" i="171"/>
  <c r="AN590" i="171"/>
  <c r="AM590" i="171"/>
  <c r="AL590" i="171"/>
  <c r="AK590" i="171"/>
  <c r="AJ590" i="171"/>
  <c r="AI590" i="171"/>
  <c r="AH590" i="171"/>
  <c r="AG590" i="171"/>
  <c r="AF590" i="171"/>
  <c r="AE590" i="171"/>
  <c r="AD590" i="171"/>
  <c r="AC590" i="171"/>
  <c r="AB590" i="171"/>
  <c r="AA590" i="171"/>
  <c r="Z590" i="171"/>
  <c r="AS589" i="171"/>
  <c r="AR589" i="171"/>
  <c r="AQ589" i="171"/>
  <c r="AP589" i="171"/>
  <c r="AO589" i="171"/>
  <c r="AN589" i="171"/>
  <c r="AM589" i="171"/>
  <c r="AL589" i="171"/>
  <c r="AK589" i="171"/>
  <c r="AJ589" i="171"/>
  <c r="AI589" i="171"/>
  <c r="AH589" i="171"/>
  <c r="AG589" i="171"/>
  <c r="AF589" i="171"/>
  <c r="AE589" i="171"/>
  <c r="AD589" i="171"/>
  <c r="AC589" i="171"/>
  <c r="AB589" i="171"/>
  <c r="AA589" i="171"/>
  <c r="Z589" i="171"/>
  <c r="AS588" i="171"/>
  <c r="AR588" i="171"/>
  <c r="AQ588" i="171"/>
  <c r="AP588" i="171"/>
  <c r="AO588" i="171"/>
  <c r="AN588" i="171"/>
  <c r="AM588" i="171"/>
  <c r="AL588" i="171"/>
  <c r="AK588" i="171"/>
  <c r="AJ588" i="171"/>
  <c r="AI588" i="171"/>
  <c r="AH588" i="171"/>
  <c r="AG588" i="171"/>
  <c r="AF588" i="171"/>
  <c r="AE588" i="171"/>
  <c r="AD588" i="171"/>
  <c r="AC588" i="171"/>
  <c r="AB588" i="171"/>
  <c r="AA588" i="171"/>
  <c r="Z588" i="171"/>
  <c r="AS586" i="171"/>
  <c r="AR586" i="171"/>
  <c r="AQ586" i="171"/>
  <c r="AP586" i="171"/>
  <c r="AO586" i="171"/>
  <c r="AN586" i="171"/>
  <c r="AM586" i="171"/>
  <c r="AL586" i="171"/>
  <c r="AK586" i="171"/>
  <c r="AJ586" i="171"/>
  <c r="AI586" i="171"/>
  <c r="AH586" i="171"/>
  <c r="AG586" i="171"/>
  <c r="AF586" i="171"/>
  <c r="AE586" i="171"/>
  <c r="AD586" i="171"/>
  <c r="AC586" i="171"/>
  <c r="AB586" i="171"/>
  <c r="AA586" i="171"/>
  <c r="Z586" i="171"/>
  <c r="AS585" i="171"/>
  <c r="AR585" i="171"/>
  <c r="AQ585" i="171"/>
  <c r="AP585" i="171"/>
  <c r="AO585" i="171"/>
  <c r="AN585" i="171"/>
  <c r="AM585" i="171"/>
  <c r="AL585" i="171"/>
  <c r="AK585" i="171"/>
  <c r="AJ585" i="171"/>
  <c r="AI585" i="171"/>
  <c r="AH585" i="171"/>
  <c r="AG585" i="171"/>
  <c r="AF585" i="171"/>
  <c r="AE585" i="171"/>
  <c r="AD585" i="171"/>
  <c r="AC585" i="171"/>
  <c r="AB585" i="171"/>
  <c r="AA585" i="171"/>
  <c r="Z585" i="171"/>
  <c r="AS584" i="171"/>
  <c r="AR584" i="171"/>
  <c r="AQ584" i="171"/>
  <c r="AP584" i="171"/>
  <c r="AO584" i="171"/>
  <c r="AN584" i="171"/>
  <c r="AM584" i="171"/>
  <c r="AL584" i="171"/>
  <c r="AK584" i="171"/>
  <c r="AJ584" i="171"/>
  <c r="AI584" i="171"/>
  <c r="AH584" i="171"/>
  <c r="AG584" i="171"/>
  <c r="AF584" i="171"/>
  <c r="AE584" i="171"/>
  <c r="AD584" i="171"/>
  <c r="AC584" i="171"/>
  <c r="AB584" i="171"/>
  <c r="AA584" i="171"/>
  <c r="Z584" i="171"/>
  <c r="AS582" i="171"/>
  <c r="AR582" i="171"/>
  <c r="AQ582" i="171"/>
  <c r="AP582" i="171"/>
  <c r="AO582" i="171"/>
  <c r="AN582" i="171"/>
  <c r="AM582" i="171"/>
  <c r="AL582" i="171"/>
  <c r="AK582" i="171"/>
  <c r="AJ582" i="171"/>
  <c r="AI582" i="171"/>
  <c r="AH582" i="171"/>
  <c r="AG582" i="171"/>
  <c r="AF582" i="171"/>
  <c r="AE582" i="171"/>
  <c r="AD582" i="171"/>
  <c r="AC582" i="171"/>
  <c r="AB582" i="171"/>
  <c r="AA582" i="171"/>
  <c r="Z582" i="171"/>
  <c r="AS581" i="171"/>
  <c r="AR581" i="171"/>
  <c r="AQ581" i="171"/>
  <c r="AP581" i="171"/>
  <c r="AO581" i="171"/>
  <c r="AN581" i="171"/>
  <c r="AM581" i="171"/>
  <c r="AL581" i="171"/>
  <c r="AK581" i="171"/>
  <c r="AJ581" i="171"/>
  <c r="AI581" i="171"/>
  <c r="AH581" i="171"/>
  <c r="AG581" i="171"/>
  <c r="AF581" i="171"/>
  <c r="AE581" i="171"/>
  <c r="AD581" i="171"/>
  <c r="AC581" i="171"/>
  <c r="AB581" i="171"/>
  <c r="AA581" i="171"/>
  <c r="Z581" i="171"/>
  <c r="AS580" i="171"/>
  <c r="AR580" i="171"/>
  <c r="AQ580" i="171"/>
  <c r="AP580" i="171"/>
  <c r="AO580" i="171"/>
  <c r="AN580" i="171"/>
  <c r="AM580" i="171"/>
  <c r="AL580" i="171"/>
  <c r="AK580" i="171"/>
  <c r="AJ580" i="171"/>
  <c r="AI580" i="171"/>
  <c r="AH580" i="171"/>
  <c r="AG580" i="171"/>
  <c r="AF580" i="171"/>
  <c r="AE580" i="171"/>
  <c r="AD580" i="171"/>
  <c r="AC580" i="171"/>
  <c r="AB580" i="171"/>
  <c r="AA580" i="171"/>
  <c r="Z580" i="171"/>
  <c r="AS578" i="171"/>
  <c r="AR578" i="171"/>
  <c r="AQ578" i="171"/>
  <c r="AP578" i="171"/>
  <c r="AO578" i="171"/>
  <c r="AN578" i="171"/>
  <c r="AM578" i="171"/>
  <c r="AL578" i="171"/>
  <c r="AK578" i="171"/>
  <c r="AJ578" i="171"/>
  <c r="AI578" i="171"/>
  <c r="AH578" i="171"/>
  <c r="AG578" i="171"/>
  <c r="AF578" i="171"/>
  <c r="AE578" i="171"/>
  <c r="AD578" i="171"/>
  <c r="AC578" i="171"/>
  <c r="AB578" i="171"/>
  <c r="AA578" i="171"/>
  <c r="Z578" i="171"/>
  <c r="AS577" i="171"/>
  <c r="AR577" i="171"/>
  <c r="AQ577" i="171"/>
  <c r="AP577" i="171"/>
  <c r="AO577" i="171"/>
  <c r="AN577" i="171"/>
  <c r="AM577" i="171"/>
  <c r="AL577" i="171"/>
  <c r="AK577" i="171"/>
  <c r="AJ577" i="171"/>
  <c r="AI577" i="171"/>
  <c r="AH577" i="171"/>
  <c r="AG577" i="171"/>
  <c r="AF577" i="171"/>
  <c r="AE577" i="171"/>
  <c r="AD577" i="171"/>
  <c r="AC577" i="171"/>
  <c r="AB577" i="171"/>
  <c r="AA577" i="171"/>
  <c r="Z577" i="171"/>
  <c r="AS576" i="171"/>
  <c r="AR576" i="171"/>
  <c r="AQ576" i="171"/>
  <c r="AP576" i="171"/>
  <c r="AO576" i="171"/>
  <c r="AN576" i="171"/>
  <c r="AM576" i="171"/>
  <c r="AL576" i="171"/>
  <c r="AK576" i="171"/>
  <c r="AJ576" i="171"/>
  <c r="AI576" i="171"/>
  <c r="AH576" i="171"/>
  <c r="AG576" i="171"/>
  <c r="AF576" i="171"/>
  <c r="AE576" i="171"/>
  <c r="AD576" i="171"/>
  <c r="AC576" i="171"/>
  <c r="AB576" i="171"/>
  <c r="AA576" i="171"/>
  <c r="Z576" i="171"/>
  <c r="AS574" i="171"/>
  <c r="AR574" i="171"/>
  <c r="AQ574" i="171"/>
  <c r="AP574" i="171"/>
  <c r="AO574" i="171"/>
  <c r="AN574" i="171"/>
  <c r="AM574" i="171"/>
  <c r="AL574" i="171"/>
  <c r="AK574" i="171"/>
  <c r="AJ574" i="171"/>
  <c r="AI574" i="171"/>
  <c r="AH574" i="171"/>
  <c r="AG574" i="171"/>
  <c r="AF574" i="171"/>
  <c r="AE574" i="171"/>
  <c r="AD574" i="171"/>
  <c r="AC574" i="171"/>
  <c r="AB574" i="171"/>
  <c r="AA574" i="171"/>
  <c r="Z574" i="171"/>
  <c r="X573" i="171"/>
  <c r="AS571" i="171" l="1"/>
  <c r="AR571" i="171"/>
  <c r="AQ571" i="171"/>
  <c r="AP571" i="171"/>
  <c r="AO571" i="171"/>
  <c r="AN571" i="171"/>
  <c r="AM571" i="171"/>
  <c r="AL571" i="171"/>
  <c r="AK571" i="171"/>
  <c r="AJ571" i="171"/>
  <c r="AI571" i="171"/>
  <c r="AH571" i="171"/>
  <c r="AG571" i="171"/>
  <c r="AF571" i="171"/>
  <c r="AE571" i="171"/>
  <c r="AD571" i="171"/>
  <c r="AC571" i="171"/>
  <c r="AB571" i="171"/>
  <c r="AA571" i="171"/>
  <c r="Z571" i="171"/>
  <c r="AS570" i="171"/>
  <c r="AR570" i="171"/>
  <c r="AQ570" i="171"/>
  <c r="AP570" i="171"/>
  <c r="AO570" i="171"/>
  <c r="AN570" i="171"/>
  <c r="AM570" i="171"/>
  <c r="AL570" i="171"/>
  <c r="AK570" i="171"/>
  <c r="AJ570" i="171"/>
  <c r="AI570" i="171"/>
  <c r="AH570" i="171"/>
  <c r="AG570" i="171"/>
  <c r="AF570" i="171"/>
  <c r="AE570" i="171"/>
  <c r="AD570" i="171"/>
  <c r="AC570" i="171"/>
  <c r="AB570" i="171"/>
  <c r="AA570" i="171"/>
  <c r="Z570" i="171"/>
  <c r="AS569" i="171"/>
  <c r="AR569" i="171"/>
  <c r="AQ569" i="171"/>
  <c r="AP569" i="171"/>
  <c r="AO569" i="171"/>
  <c r="AN569" i="171"/>
  <c r="AM569" i="171"/>
  <c r="AL569" i="171"/>
  <c r="AK569" i="171"/>
  <c r="AJ569" i="171"/>
  <c r="AI569" i="171"/>
  <c r="AH569" i="171"/>
  <c r="AG569" i="171"/>
  <c r="AF569" i="171"/>
  <c r="AE569" i="171"/>
  <c r="AD569" i="171"/>
  <c r="AC569" i="171"/>
  <c r="AB569" i="171"/>
  <c r="AA569" i="171"/>
  <c r="Z569" i="171"/>
  <c r="AS567" i="171"/>
  <c r="AR567" i="171"/>
  <c r="AQ567" i="171"/>
  <c r="AP567" i="171"/>
  <c r="AO567" i="171"/>
  <c r="AN567" i="171"/>
  <c r="AM567" i="171"/>
  <c r="AL567" i="171"/>
  <c r="AK567" i="171"/>
  <c r="AJ567" i="171"/>
  <c r="AI567" i="171"/>
  <c r="AH567" i="171"/>
  <c r="AG567" i="171"/>
  <c r="AF567" i="171"/>
  <c r="AE567" i="171"/>
  <c r="AD567" i="171"/>
  <c r="AC567" i="171"/>
  <c r="AB567" i="171"/>
  <c r="AA567" i="171"/>
  <c r="Z567" i="171"/>
  <c r="AS566" i="171"/>
  <c r="AR566" i="171"/>
  <c r="AQ566" i="171"/>
  <c r="AP566" i="171"/>
  <c r="AO566" i="171"/>
  <c r="AN566" i="171"/>
  <c r="AM566" i="171"/>
  <c r="AL566" i="171"/>
  <c r="AK566" i="171"/>
  <c r="AJ566" i="171"/>
  <c r="AI566" i="171"/>
  <c r="AH566" i="171"/>
  <c r="AG566" i="171"/>
  <c r="AF566" i="171"/>
  <c r="AE566" i="171"/>
  <c r="AD566" i="171"/>
  <c r="AC566" i="171"/>
  <c r="AB566" i="171"/>
  <c r="AA566" i="171"/>
  <c r="Z566" i="171"/>
  <c r="AS565" i="171"/>
  <c r="AR565" i="171"/>
  <c r="AQ565" i="171"/>
  <c r="AP565" i="171"/>
  <c r="AO565" i="171"/>
  <c r="AN565" i="171"/>
  <c r="AM565" i="171"/>
  <c r="AL565" i="171"/>
  <c r="AK565" i="171"/>
  <c r="AJ565" i="171"/>
  <c r="AI565" i="171"/>
  <c r="AH565" i="171"/>
  <c r="AG565" i="171"/>
  <c r="AF565" i="171"/>
  <c r="AE565" i="171"/>
  <c r="AD565" i="171"/>
  <c r="AC565" i="171"/>
  <c r="AB565" i="171"/>
  <c r="AA565" i="171"/>
  <c r="Z565" i="171"/>
  <c r="AS563" i="171"/>
  <c r="AR563" i="171"/>
  <c r="AQ563" i="171"/>
  <c r="AP563" i="171"/>
  <c r="AO563" i="171"/>
  <c r="AN563" i="171"/>
  <c r="AM563" i="171"/>
  <c r="AL563" i="171"/>
  <c r="AK563" i="171"/>
  <c r="AJ563" i="171"/>
  <c r="AI563" i="171"/>
  <c r="AH563" i="171"/>
  <c r="AG563" i="171"/>
  <c r="AF563" i="171"/>
  <c r="AE563" i="171"/>
  <c r="AD563" i="171"/>
  <c r="AC563" i="171"/>
  <c r="AB563" i="171"/>
  <c r="AA563" i="171"/>
  <c r="Z563" i="171"/>
  <c r="AS562" i="171"/>
  <c r="AR562" i="171"/>
  <c r="AQ562" i="171"/>
  <c r="AP562" i="171"/>
  <c r="AO562" i="171"/>
  <c r="AN562" i="171"/>
  <c r="AM562" i="171"/>
  <c r="AL562" i="171"/>
  <c r="AK562" i="171"/>
  <c r="AJ562" i="171"/>
  <c r="AI562" i="171"/>
  <c r="AH562" i="171"/>
  <c r="AG562" i="171"/>
  <c r="AF562" i="171"/>
  <c r="AE562" i="171"/>
  <c r="AD562" i="171"/>
  <c r="AC562" i="171"/>
  <c r="AB562" i="171"/>
  <c r="AA562" i="171"/>
  <c r="Z562" i="171"/>
  <c r="AS561" i="171"/>
  <c r="AR561" i="171"/>
  <c r="AQ561" i="171"/>
  <c r="AP561" i="171"/>
  <c r="AO561" i="171"/>
  <c r="AN561" i="171"/>
  <c r="AM561" i="171"/>
  <c r="AL561" i="171"/>
  <c r="AK561" i="171"/>
  <c r="AJ561" i="171"/>
  <c r="AI561" i="171"/>
  <c r="AH561" i="171"/>
  <c r="AG561" i="171"/>
  <c r="AF561" i="171"/>
  <c r="AE561" i="171"/>
  <c r="AD561" i="171"/>
  <c r="AC561" i="171"/>
  <c r="AB561" i="171"/>
  <c r="AA561" i="171"/>
  <c r="Z561" i="171"/>
  <c r="AS559" i="171"/>
  <c r="AR559" i="171"/>
  <c r="AQ559" i="171"/>
  <c r="AP559" i="171"/>
  <c r="AO559" i="171"/>
  <c r="AN559" i="171"/>
  <c r="AM559" i="171"/>
  <c r="AL559" i="171"/>
  <c r="AK559" i="171"/>
  <c r="AJ559" i="171"/>
  <c r="AI559" i="171"/>
  <c r="AH559" i="171"/>
  <c r="AG559" i="171"/>
  <c r="AF559" i="171"/>
  <c r="AE559" i="171"/>
  <c r="AD559" i="171"/>
  <c r="AC559" i="171"/>
  <c r="AB559" i="171"/>
  <c r="AA559" i="171"/>
  <c r="Z559" i="171"/>
  <c r="AS558" i="171"/>
  <c r="AR558" i="171"/>
  <c r="AQ558" i="171"/>
  <c r="AP558" i="171"/>
  <c r="AO558" i="171"/>
  <c r="AN558" i="171"/>
  <c r="AM558" i="171"/>
  <c r="AL558" i="171"/>
  <c r="AK558" i="171"/>
  <c r="AJ558" i="171"/>
  <c r="AI558" i="171"/>
  <c r="AH558" i="171"/>
  <c r="AG558" i="171"/>
  <c r="AF558" i="171"/>
  <c r="AE558" i="171"/>
  <c r="AD558" i="171"/>
  <c r="AC558" i="171"/>
  <c r="AB558" i="171"/>
  <c r="AA558" i="171"/>
  <c r="Z558" i="171"/>
  <c r="AS557" i="171"/>
  <c r="AR557" i="171"/>
  <c r="AQ557" i="171"/>
  <c r="AP557" i="171"/>
  <c r="AO557" i="171"/>
  <c r="AN557" i="171"/>
  <c r="AM557" i="171"/>
  <c r="AL557" i="171"/>
  <c r="AK557" i="171"/>
  <c r="AJ557" i="171"/>
  <c r="AI557" i="171"/>
  <c r="AH557" i="171"/>
  <c r="AG557" i="171"/>
  <c r="AF557" i="171"/>
  <c r="AE557" i="171"/>
  <c r="AD557" i="171"/>
  <c r="AC557" i="171"/>
  <c r="AB557" i="171"/>
  <c r="AA557" i="171"/>
  <c r="Z557" i="171"/>
  <c r="AS555" i="171"/>
  <c r="AR555" i="171"/>
  <c r="AQ555" i="171"/>
  <c r="AP555" i="171"/>
  <c r="AO555" i="171"/>
  <c r="AN555" i="171"/>
  <c r="AM555" i="171"/>
  <c r="AL555" i="171"/>
  <c r="AK555" i="171"/>
  <c r="AJ555" i="171"/>
  <c r="AI555" i="171"/>
  <c r="AH555" i="171"/>
  <c r="AG555" i="171"/>
  <c r="AF555" i="171"/>
  <c r="AE555" i="171"/>
  <c r="AD555" i="171"/>
  <c r="AC555" i="171"/>
  <c r="AB555" i="171"/>
  <c r="AA555" i="171"/>
  <c r="Z555" i="171"/>
  <c r="AS554" i="171"/>
  <c r="AR554" i="171"/>
  <c r="AQ554" i="171"/>
  <c r="AP554" i="171"/>
  <c r="AO554" i="171"/>
  <c r="AN554" i="171"/>
  <c r="AM554" i="171"/>
  <c r="AL554" i="171"/>
  <c r="AK554" i="171"/>
  <c r="AJ554" i="171"/>
  <c r="AI554" i="171"/>
  <c r="AH554" i="171"/>
  <c r="AG554" i="171"/>
  <c r="AF554" i="171"/>
  <c r="AE554" i="171"/>
  <c r="AD554" i="171"/>
  <c r="AC554" i="171"/>
  <c r="AB554" i="171"/>
  <c r="AA554" i="171"/>
  <c r="Z554" i="171"/>
  <c r="AS553" i="171"/>
  <c r="AR553" i="171"/>
  <c r="AQ553" i="171"/>
  <c r="AP553" i="171"/>
  <c r="AO553" i="171"/>
  <c r="AN553" i="171"/>
  <c r="AM553" i="171"/>
  <c r="AL553" i="171"/>
  <c r="AK553" i="171"/>
  <c r="AJ553" i="171"/>
  <c r="AI553" i="171"/>
  <c r="AH553" i="171"/>
  <c r="AG553" i="171"/>
  <c r="AF553" i="171"/>
  <c r="AE553" i="171"/>
  <c r="AD553" i="171"/>
  <c r="AC553" i="171"/>
  <c r="AB553" i="171"/>
  <c r="AA553" i="171"/>
  <c r="Z553" i="171"/>
  <c r="AS551" i="171"/>
  <c r="AR551" i="171"/>
  <c r="AQ551" i="171"/>
  <c r="AP551" i="171"/>
  <c r="AO551" i="171"/>
  <c r="AN551" i="171"/>
  <c r="AM551" i="171"/>
  <c r="AL551" i="171"/>
  <c r="AK551" i="171"/>
  <c r="AJ551" i="171"/>
  <c r="AI551" i="171"/>
  <c r="AH551" i="171"/>
  <c r="AG551" i="171"/>
  <c r="AF551" i="171"/>
  <c r="AE551" i="171"/>
  <c r="AD551" i="171"/>
  <c r="AC551" i="171"/>
  <c r="AB551" i="171"/>
  <c r="AA551" i="171"/>
  <c r="Z551" i="171"/>
  <c r="AS550" i="171"/>
  <c r="AR550" i="171"/>
  <c r="AQ550" i="171"/>
  <c r="AP550" i="171"/>
  <c r="AO550" i="171"/>
  <c r="AN550" i="171"/>
  <c r="AM550" i="171"/>
  <c r="AL550" i="171"/>
  <c r="AK550" i="171"/>
  <c r="AJ550" i="171"/>
  <c r="AI550" i="171"/>
  <c r="AH550" i="171"/>
  <c r="AG550" i="171"/>
  <c r="AF550" i="171"/>
  <c r="AE550" i="171"/>
  <c r="AD550" i="171"/>
  <c r="AC550" i="171"/>
  <c r="AB550" i="171"/>
  <c r="AA550" i="171"/>
  <c r="Z550" i="171"/>
  <c r="AS549" i="171"/>
  <c r="AR549" i="171"/>
  <c r="AQ549" i="171"/>
  <c r="AP549" i="171"/>
  <c r="AO549" i="171"/>
  <c r="AN549" i="171"/>
  <c r="AM549" i="171"/>
  <c r="AL549" i="171"/>
  <c r="AK549" i="171"/>
  <c r="AJ549" i="171"/>
  <c r="AI549" i="171"/>
  <c r="AH549" i="171"/>
  <c r="AG549" i="171"/>
  <c r="AF549" i="171"/>
  <c r="AE549" i="171"/>
  <c r="AD549" i="171"/>
  <c r="AC549" i="171"/>
  <c r="AB549" i="171"/>
  <c r="AA549" i="171"/>
  <c r="Z549" i="171"/>
  <c r="AS547" i="171"/>
  <c r="AR547" i="171"/>
  <c r="AQ547" i="171"/>
  <c r="AP547" i="171"/>
  <c r="AO547" i="171"/>
  <c r="AN547" i="171"/>
  <c r="AM547" i="171"/>
  <c r="AL547" i="171"/>
  <c r="AK547" i="171"/>
  <c r="AJ547" i="171"/>
  <c r="AI547" i="171"/>
  <c r="AH547" i="171"/>
  <c r="AG547" i="171"/>
  <c r="AF547" i="171"/>
  <c r="AE547" i="171"/>
  <c r="AD547" i="171"/>
  <c r="AC547" i="171"/>
  <c r="AB547" i="171"/>
  <c r="AA547" i="171"/>
  <c r="Z547" i="171"/>
  <c r="X546" i="171"/>
  <c r="AS544" i="171" l="1"/>
  <c r="AR544" i="171"/>
  <c r="AQ544" i="171"/>
  <c r="AP544" i="171"/>
  <c r="AO544" i="171"/>
  <c r="AN544" i="171"/>
  <c r="AM544" i="171"/>
  <c r="AL544" i="171"/>
  <c r="AK544" i="171"/>
  <c r="AJ544" i="171"/>
  <c r="AI544" i="171"/>
  <c r="AH544" i="171"/>
  <c r="AG544" i="171"/>
  <c r="AF544" i="171"/>
  <c r="AE544" i="171"/>
  <c r="AD544" i="171"/>
  <c r="AC544" i="171"/>
  <c r="AB544" i="171"/>
  <c r="AA544" i="171"/>
  <c r="Z544" i="171"/>
  <c r="AS543" i="171"/>
  <c r="AR543" i="171"/>
  <c r="AQ543" i="171"/>
  <c r="AP543" i="171"/>
  <c r="AO543" i="171"/>
  <c r="AN543" i="171"/>
  <c r="AM543" i="171"/>
  <c r="AL543" i="171"/>
  <c r="AK543" i="171"/>
  <c r="AJ543" i="171"/>
  <c r="AI543" i="171"/>
  <c r="AH543" i="171"/>
  <c r="AG543" i="171"/>
  <c r="AF543" i="171"/>
  <c r="AE543" i="171"/>
  <c r="AD543" i="171"/>
  <c r="AC543" i="171"/>
  <c r="AB543" i="171"/>
  <c r="AA543" i="171"/>
  <c r="Z543" i="171"/>
  <c r="AS542" i="171"/>
  <c r="AR542" i="171"/>
  <c r="AQ542" i="171"/>
  <c r="AP542" i="171"/>
  <c r="AO542" i="171"/>
  <c r="AN542" i="171"/>
  <c r="AM542" i="171"/>
  <c r="AL542" i="171"/>
  <c r="AK542" i="171"/>
  <c r="AJ542" i="171"/>
  <c r="AI542" i="171"/>
  <c r="AH542" i="171"/>
  <c r="AG542" i="171"/>
  <c r="AF542" i="171"/>
  <c r="AE542" i="171"/>
  <c r="AD542" i="171"/>
  <c r="AC542" i="171"/>
  <c r="AB542" i="171"/>
  <c r="AA542" i="171"/>
  <c r="Z542" i="171"/>
  <c r="AS540" i="171"/>
  <c r="AR540" i="171"/>
  <c r="AQ540" i="171"/>
  <c r="AP540" i="171"/>
  <c r="AO540" i="171"/>
  <c r="AN540" i="171"/>
  <c r="AM540" i="171"/>
  <c r="AL540" i="171"/>
  <c r="AK540" i="171"/>
  <c r="AJ540" i="171"/>
  <c r="AI540" i="171"/>
  <c r="AH540" i="171"/>
  <c r="AG540" i="171"/>
  <c r="AF540" i="171"/>
  <c r="AE540" i="171"/>
  <c r="AD540" i="171"/>
  <c r="AC540" i="171"/>
  <c r="AB540" i="171"/>
  <c r="AA540" i="171"/>
  <c r="Z540" i="171"/>
  <c r="AS539" i="171"/>
  <c r="AR539" i="171"/>
  <c r="AQ539" i="171"/>
  <c r="AP539" i="171"/>
  <c r="AO539" i="171"/>
  <c r="AN539" i="171"/>
  <c r="AM539" i="171"/>
  <c r="AL539" i="171"/>
  <c r="AK539" i="171"/>
  <c r="AJ539" i="171"/>
  <c r="AI539" i="171"/>
  <c r="AH539" i="171"/>
  <c r="AG539" i="171"/>
  <c r="AF539" i="171"/>
  <c r="AE539" i="171"/>
  <c r="AD539" i="171"/>
  <c r="AC539" i="171"/>
  <c r="AB539" i="171"/>
  <c r="AA539" i="171"/>
  <c r="Z539" i="171"/>
  <c r="AS538" i="171"/>
  <c r="AR538" i="171"/>
  <c r="AQ538" i="171"/>
  <c r="AP538" i="171"/>
  <c r="AO538" i="171"/>
  <c r="AN538" i="171"/>
  <c r="AM538" i="171"/>
  <c r="AL538" i="171"/>
  <c r="AK538" i="171"/>
  <c r="AJ538" i="171"/>
  <c r="AI538" i="171"/>
  <c r="AH538" i="171"/>
  <c r="AG538" i="171"/>
  <c r="AF538" i="171"/>
  <c r="AE538" i="171"/>
  <c r="AD538" i="171"/>
  <c r="AC538" i="171"/>
  <c r="AB538" i="171"/>
  <c r="AA538" i="171"/>
  <c r="Z538" i="171"/>
  <c r="AS536" i="171"/>
  <c r="AR536" i="171"/>
  <c r="AQ536" i="171"/>
  <c r="AP536" i="171"/>
  <c r="AO536" i="171"/>
  <c r="AN536" i="171"/>
  <c r="AM536" i="171"/>
  <c r="AL536" i="171"/>
  <c r="AK536" i="171"/>
  <c r="AJ536" i="171"/>
  <c r="AI536" i="171"/>
  <c r="AH536" i="171"/>
  <c r="AG536" i="171"/>
  <c r="AF536" i="171"/>
  <c r="AE536" i="171"/>
  <c r="AD536" i="171"/>
  <c r="AC536" i="171"/>
  <c r="AB536" i="171"/>
  <c r="AA536" i="171"/>
  <c r="Z536" i="171"/>
  <c r="AS535" i="171"/>
  <c r="AR535" i="171"/>
  <c r="AQ535" i="171"/>
  <c r="AP535" i="171"/>
  <c r="AO535" i="171"/>
  <c r="AN535" i="171"/>
  <c r="AM535" i="171"/>
  <c r="AL535" i="171"/>
  <c r="AK535" i="171"/>
  <c r="AJ535" i="171"/>
  <c r="AI535" i="171"/>
  <c r="AH535" i="171"/>
  <c r="AG535" i="171"/>
  <c r="AF535" i="171"/>
  <c r="AE535" i="171"/>
  <c r="AD535" i="171"/>
  <c r="AC535" i="171"/>
  <c r="AB535" i="171"/>
  <c r="AA535" i="171"/>
  <c r="Z535" i="171"/>
  <c r="AS534" i="171"/>
  <c r="AR534" i="171"/>
  <c r="AQ534" i="171"/>
  <c r="AP534" i="171"/>
  <c r="AO534" i="171"/>
  <c r="AN534" i="171"/>
  <c r="AM534" i="171"/>
  <c r="AL534" i="171"/>
  <c r="AK534" i="171"/>
  <c r="AJ534" i="171"/>
  <c r="AI534" i="171"/>
  <c r="AH534" i="171"/>
  <c r="AG534" i="171"/>
  <c r="AF534" i="171"/>
  <c r="AE534" i="171"/>
  <c r="AD534" i="171"/>
  <c r="AC534" i="171"/>
  <c r="AB534" i="171"/>
  <c r="AA534" i="171"/>
  <c r="Z534" i="171"/>
  <c r="AS532" i="171"/>
  <c r="AR532" i="171"/>
  <c r="AQ532" i="171"/>
  <c r="AP532" i="171"/>
  <c r="AO532" i="171"/>
  <c r="AN532" i="171"/>
  <c r="AM532" i="171"/>
  <c r="AL532" i="171"/>
  <c r="AK532" i="171"/>
  <c r="AJ532" i="171"/>
  <c r="AI532" i="171"/>
  <c r="AH532" i="171"/>
  <c r="AG532" i="171"/>
  <c r="AF532" i="171"/>
  <c r="AE532" i="171"/>
  <c r="AD532" i="171"/>
  <c r="AC532" i="171"/>
  <c r="AB532" i="171"/>
  <c r="AA532" i="171"/>
  <c r="Z532" i="171"/>
  <c r="AS531" i="171"/>
  <c r="AR531" i="171"/>
  <c r="AQ531" i="171"/>
  <c r="AP531" i="171"/>
  <c r="AO531" i="171"/>
  <c r="AN531" i="171"/>
  <c r="AM531" i="171"/>
  <c r="AL531" i="171"/>
  <c r="AK531" i="171"/>
  <c r="AJ531" i="171"/>
  <c r="AI531" i="171"/>
  <c r="AH531" i="171"/>
  <c r="AG531" i="171"/>
  <c r="AF531" i="171"/>
  <c r="AE531" i="171"/>
  <c r="AD531" i="171"/>
  <c r="AC531" i="171"/>
  <c r="AB531" i="171"/>
  <c r="AA531" i="171"/>
  <c r="Z531" i="171"/>
  <c r="AS530" i="171"/>
  <c r="AR530" i="171"/>
  <c r="AQ530" i="171"/>
  <c r="AP530" i="171"/>
  <c r="AO530" i="171"/>
  <c r="AN530" i="171"/>
  <c r="AM530" i="171"/>
  <c r="AL530" i="171"/>
  <c r="AK530" i="171"/>
  <c r="AJ530" i="171"/>
  <c r="AI530" i="171"/>
  <c r="AH530" i="171"/>
  <c r="AG530" i="171"/>
  <c r="AF530" i="171"/>
  <c r="AE530" i="171"/>
  <c r="AD530" i="171"/>
  <c r="AC530" i="171"/>
  <c r="AB530" i="171"/>
  <c r="AA530" i="171"/>
  <c r="Z530" i="171"/>
  <c r="AS528" i="171"/>
  <c r="AR528" i="171"/>
  <c r="AQ528" i="171"/>
  <c r="AP528" i="171"/>
  <c r="AO528" i="171"/>
  <c r="AN528" i="171"/>
  <c r="AM528" i="171"/>
  <c r="AL528" i="171"/>
  <c r="AK528" i="171"/>
  <c r="AJ528" i="171"/>
  <c r="AI528" i="171"/>
  <c r="AH528" i="171"/>
  <c r="AG528" i="171"/>
  <c r="AF528" i="171"/>
  <c r="AE528" i="171"/>
  <c r="AD528" i="171"/>
  <c r="AC528" i="171"/>
  <c r="AB528" i="171"/>
  <c r="AA528" i="171"/>
  <c r="Z528" i="171"/>
  <c r="AS527" i="171"/>
  <c r="AR527" i="171"/>
  <c r="AQ527" i="171"/>
  <c r="AP527" i="171"/>
  <c r="AO527" i="171"/>
  <c r="AN527" i="171"/>
  <c r="AM527" i="171"/>
  <c r="AL527" i="171"/>
  <c r="AK527" i="171"/>
  <c r="AJ527" i="171"/>
  <c r="AI527" i="171"/>
  <c r="AH527" i="171"/>
  <c r="AG527" i="171"/>
  <c r="AF527" i="171"/>
  <c r="AE527" i="171"/>
  <c r="AD527" i="171"/>
  <c r="AC527" i="171"/>
  <c r="AB527" i="171"/>
  <c r="AA527" i="171"/>
  <c r="Z527" i="171"/>
  <c r="AS526" i="171"/>
  <c r="AR526" i="171"/>
  <c r="AQ526" i="171"/>
  <c r="AP526" i="171"/>
  <c r="AO526" i="171"/>
  <c r="AN526" i="171"/>
  <c r="AM526" i="171"/>
  <c r="AL526" i="171"/>
  <c r="AK526" i="171"/>
  <c r="AJ526" i="171"/>
  <c r="AI526" i="171"/>
  <c r="AH526" i="171"/>
  <c r="AG526" i="171"/>
  <c r="AF526" i="171"/>
  <c r="AE526" i="171"/>
  <c r="AD526" i="171"/>
  <c r="AC526" i="171"/>
  <c r="AB526" i="171"/>
  <c r="AA526" i="171"/>
  <c r="Z526" i="171"/>
  <c r="AS524" i="171"/>
  <c r="AR524" i="171"/>
  <c r="AQ524" i="171"/>
  <c r="AP524" i="171"/>
  <c r="AO524" i="171"/>
  <c r="AN524" i="171"/>
  <c r="AM524" i="171"/>
  <c r="AL524" i="171"/>
  <c r="AK524" i="171"/>
  <c r="AJ524" i="171"/>
  <c r="AI524" i="171"/>
  <c r="AH524" i="171"/>
  <c r="AG524" i="171"/>
  <c r="AF524" i="171"/>
  <c r="AE524" i="171"/>
  <c r="AD524" i="171"/>
  <c r="AC524" i="171"/>
  <c r="AB524" i="171"/>
  <c r="AA524" i="171"/>
  <c r="Z524" i="171"/>
  <c r="AS523" i="171"/>
  <c r="AR523" i="171"/>
  <c r="AQ523" i="171"/>
  <c r="AP523" i="171"/>
  <c r="AO523" i="171"/>
  <c r="AN523" i="171"/>
  <c r="AM523" i="171"/>
  <c r="AL523" i="171"/>
  <c r="AK523" i="171"/>
  <c r="AJ523" i="171"/>
  <c r="AI523" i="171"/>
  <c r="AH523" i="171"/>
  <c r="AG523" i="171"/>
  <c r="AF523" i="171"/>
  <c r="AE523" i="171"/>
  <c r="AD523" i="171"/>
  <c r="AC523" i="171"/>
  <c r="AB523" i="171"/>
  <c r="AA523" i="171"/>
  <c r="Z523" i="171"/>
  <c r="AS522" i="171"/>
  <c r="AR522" i="171"/>
  <c r="AQ522" i="171"/>
  <c r="AP522" i="171"/>
  <c r="AO522" i="171"/>
  <c r="AN522" i="171"/>
  <c r="AM522" i="171"/>
  <c r="AL522" i="171"/>
  <c r="AK522" i="171"/>
  <c r="AJ522" i="171"/>
  <c r="AI522" i="171"/>
  <c r="AH522" i="171"/>
  <c r="AG522" i="171"/>
  <c r="AF522" i="171"/>
  <c r="AE522" i="171"/>
  <c r="AD522" i="171"/>
  <c r="AC522" i="171"/>
  <c r="AB522" i="171"/>
  <c r="AA522" i="171"/>
  <c r="Z522" i="171"/>
  <c r="AS520" i="171"/>
  <c r="AR520" i="171"/>
  <c r="AQ520" i="171"/>
  <c r="AP520" i="171"/>
  <c r="AO520" i="171"/>
  <c r="AN520" i="171"/>
  <c r="AM520" i="171"/>
  <c r="AL520" i="171"/>
  <c r="AK520" i="171"/>
  <c r="AJ520" i="171"/>
  <c r="AI520" i="171"/>
  <c r="AH520" i="171"/>
  <c r="AG520" i="171"/>
  <c r="AF520" i="171"/>
  <c r="AE520" i="171"/>
  <c r="AD520" i="171"/>
  <c r="AC520" i="171"/>
  <c r="AB520" i="171"/>
  <c r="AA520" i="171"/>
  <c r="Z520" i="171"/>
  <c r="X519" i="171"/>
  <c r="AS517" i="171" l="1"/>
  <c r="AR517" i="171"/>
  <c r="AQ517" i="171"/>
  <c r="AP517" i="171"/>
  <c r="AO517" i="171"/>
  <c r="AN517" i="171"/>
  <c r="AM517" i="171"/>
  <c r="AL517" i="171"/>
  <c r="AK517" i="171"/>
  <c r="AJ517" i="171"/>
  <c r="AI517" i="171"/>
  <c r="AH517" i="171"/>
  <c r="AG517" i="171"/>
  <c r="AF517" i="171"/>
  <c r="AE517" i="171"/>
  <c r="AD517" i="171"/>
  <c r="AC517" i="171"/>
  <c r="AB517" i="171"/>
  <c r="AA517" i="171"/>
  <c r="Z517" i="171"/>
  <c r="AS516" i="171"/>
  <c r="AR516" i="171"/>
  <c r="AQ516" i="171"/>
  <c r="AP516" i="171"/>
  <c r="AO516" i="171"/>
  <c r="AN516" i="171"/>
  <c r="AM516" i="171"/>
  <c r="AL516" i="171"/>
  <c r="AK516" i="171"/>
  <c r="AJ516" i="171"/>
  <c r="AI516" i="171"/>
  <c r="AH516" i="171"/>
  <c r="AG516" i="171"/>
  <c r="AF516" i="171"/>
  <c r="AE516" i="171"/>
  <c r="AD516" i="171"/>
  <c r="AC516" i="171"/>
  <c r="AB516" i="171"/>
  <c r="AA516" i="171"/>
  <c r="Z516" i="171"/>
  <c r="AS515" i="171"/>
  <c r="AR515" i="171"/>
  <c r="AQ515" i="171"/>
  <c r="AP515" i="171"/>
  <c r="AO515" i="171"/>
  <c r="AN515" i="171"/>
  <c r="AM515" i="171"/>
  <c r="AL515" i="171"/>
  <c r="AK515" i="171"/>
  <c r="AJ515" i="171"/>
  <c r="AI515" i="171"/>
  <c r="AH515" i="171"/>
  <c r="AG515" i="171"/>
  <c r="AF515" i="171"/>
  <c r="AE515" i="171"/>
  <c r="AD515" i="171"/>
  <c r="AC515" i="171"/>
  <c r="AB515" i="171"/>
  <c r="AA515" i="171"/>
  <c r="Z515" i="171"/>
  <c r="AS513" i="171"/>
  <c r="AR513" i="171"/>
  <c r="AQ513" i="171"/>
  <c r="AP513" i="171"/>
  <c r="AO513" i="171"/>
  <c r="AN513" i="171"/>
  <c r="AM513" i="171"/>
  <c r="AL513" i="171"/>
  <c r="AK513" i="171"/>
  <c r="AJ513" i="171"/>
  <c r="AI513" i="171"/>
  <c r="AH513" i="171"/>
  <c r="AG513" i="171"/>
  <c r="AF513" i="171"/>
  <c r="AE513" i="171"/>
  <c r="AD513" i="171"/>
  <c r="AC513" i="171"/>
  <c r="AB513" i="171"/>
  <c r="AA513" i="171"/>
  <c r="Z513" i="171"/>
  <c r="AS512" i="171"/>
  <c r="AR512" i="171"/>
  <c r="AQ512" i="171"/>
  <c r="AP512" i="171"/>
  <c r="AO512" i="171"/>
  <c r="AN512" i="171"/>
  <c r="AM512" i="171"/>
  <c r="AL512" i="171"/>
  <c r="AK512" i="171"/>
  <c r="AJ512" i="171"/>
  <c r="AI512" i="171"/>
  <c r="AH512" i="171"/>
  <c r="AG512" i="171"/>
  <c r="AF512" i="171"/>
  <c r="AE512" i="171"/>
  <c r="AD512" i="171"/>
  <c r="AC512" i="171"/>
  <c r="AB512" i="171"/>
  <c r="AA512" i="171"/>
  <c r="Z512" i="171"/>
  <c r="AS511" i="171"/>
  <c r="AR511" i="171"/>
  <c r="AQ511" i="171"/>
  <c r="AP511" i="171"/>
  <c r="AO511" i="171"/>
  <c r="AN511" i="171"/>
  <c r="AM511" i="171"/>
  <c r="AL511" i="171"/>
  <c r="AK511" i="171"/>
  <c r="AJ511" i="171"/>
  <c r="AI511" i="171"/>
  <c r="AH511" i="171"/>
  <c r="AG511" i="171"/>
  <c r="AF511" i="171"/>
  <c r="AE511" i="171"/>
  <c r="AD511" i="171"/>
  <c r="AC511" i="171"/>
  <c r="AB511" i="171"/>
  <c r="AA511" i="171"/>
  <c r="Z511" i="171"/>
  <c r="AS509" i="171"/>
  <c r="AR509" i="171"/>
  <c r="AQ509" i="171"/>
  <c r="AP509" i="171"/>
  <c r="AO509" i="171"/>
  <c r="AN509" i="171"/>
  <c r="AM509" i="171"/>
  <c r="AL509" i="171"/>
  <c r="AK509" i="171"/>
  <c r="AJ509" i="171"/>
  <c r="AI509" i="171"/>
  <c r="AH509" i="171"/>
  <c r="AG509" i="171"/>
  <c r="AF509" i="171"/>
  <c r="AE509" i="171"/>
  <c r="AD509" i="171"/>
  <c r="AC509" i="171"/>
  <c r="AB509" i="171"/>
  <c r="AA509" i="171"/>
  <c r="Z509" i="171"/>
  <c r="AS508" i="171"/>
  <c r="AR508" i="171"/>
  <c r="AQ508" i="171"/>
  <c r="AP508" i="171"/>
  <c r="AO508" i="171"/>
  <c r="AN508" i="171"/>
  <c r="AM508" i="171"/>
  <c r="AL508" i="171"/>
  <c r="AK508" i="171"/>
  <c r="AJ508" i="171"/>
  <c r="AI508" i="171"/>
  <c r="AH508" i="171"/>
  <c r="AG508" i="171"/>
  <c r="AF508" i="171"/>
  <c r="AE508" i="171"/>
  <c r="AD508" i="171"/>
  <c r="AC508" i="171"/>
  <c r="AB508" i="171"/>
  <c r="AA508" i="171"/>
  <c r="Z508" i="171"/>
  <c r="AS507" i="171"/>
  <c r="AR507" i="171"/>
  <c r="AQ507" i="171"/>
  <c r="AP507" i="171"/>
  <c r="AO507" i="171"/>
  <c r="AN507" i="171"/>
  <c r="AM507" i="171"/>
  <c r="AL507" i="171"/>
  <c r="AK507" i="171"/>
  <c r="AJ507" i="171"/>
  <c r="AI507" i="171"/>
  <c r="AH507" i="171"/>
  <c r="AG507" i="171"/>
  <c r="AF507" i="171"/>
  <c r="AE507" i="171"/>
  <c r="AD507" i="171"/>
  <c r="AC507" i="171"/>
  <c r="AB507" i="171"/>
  <c r="AA507" i="171"/>
  <c r="Z507" i="171"/>
  <c r="AS505" i="171"/>
  <c r="AR505" i="171"/>
  <c r="AQ505" i="171"/>
  <c r="AP505" i="171"/>
  <c r="AO505" i="171"/>
  <c r="AN505" i="171"/>
  <c r="AM505" i="171"/>
  <c r="AL505" i="171"/>
  <c r="AK505" i="171"/>
  <c r="AJ505" i="171"/>
  <c r="AI505" i="171"/>
  <c r="AH505" i="171"/>
  <c r="AG505" i="171"/>
  <c r="AF505" i="171"/>
  <c r="AE505" i="171"/>
  <c r="AD505" i="171"/>
  <c r="AC505" i="171"/>
  <c r="AB505" i="171"/>
  <c r="AA505" i="171"/>
  <c r="Z505" i="171"/>
  <c r="AS504" i="171"/>
  <c r="AR504" i="171"/>
  <c r="AQ504" i="171"/>
  <c r="AP504" i="171"/>
  <c r="AO504" i="171"/>
  <c r="AN504" i="171"/>
  <c r="AM504" i="171"/>
  <c r="AL504" i="171"/>
  <c r="AK504" i="171"/>
  <c r="AJ504" i="171"/>
  <c r="AI504" i="171"/>
  <c r="AH504" i="171"/>
  <c r="AG504" i="171"/>
  <c r="AF504" i="171"/>
  <c r="AE504" i="171"/>
  <c r="AD504" i="171"/>
  <c r="AC504" i="171"/>
  <c r="AB504" i="171"/>
  <c r="AA504" i="171"/>
  <c r="Z504" i="171"/>
  <c r="AS503" i="171"/>
  <c r="AR503" i="171"/>
  <c r="AQ503" i="171"/>
  <c r="AP503" i="171"/>
  <c r="AO503" i="171"/>
  <c r="AN503" i="171"/>
  <c r="AM503" i="171"/>
  <c r="AL503" i="171"/>
  <c r="AK503" i="171"/>
  <c r="AJ503" i="171"/>
  <c r="AI503" i="171"/>
  <c r="AH503" i="171"/>
  <c r="AG503" i="171"/>
  <c r="AF503" i="171"/>
  <c r="AE503" i="171"/>
  <c r="AD503" i="171"/>
  <c r="AC503" i="171"/>
  <c r="AB503" i="171"/>
  <c r="AA503" i="171"/>
  <c r="Z503" i="171"/>
  <c r="AS501" i="171"/>
  <c r="AR501" i="171"/>
  <c r="AQ501" i="171"/>
  <c r="AP501" i="171"/>
  <c r="AO501" i="171"/>
  <c r="AN501" i="171"/>
  <c r="AM501" i="171"/>
  <c r="AL501" i="171"/>
  <c r="AK501" i="171"/>
  <c r="AJ501" i="171"/>
  <c r="AI501" i="171"/>
  <c r="AH501" i="171"/>
  <c r="AG501" i="171"/>
  <c r="AF501" i="171"/>
  <c r="AE501" i="171"/>
  <c r="AD501" i="171"/>
  <c r="AC501" i="171"/>
  <c r="AB501" i="171"/>
  <c r="AA501" i="171"/>
  <c r="Z501" i="171"/>
  <c r="AS500" i="171"/>
  <c r="AR500" i="171"/>
  <c r="AQ500" i="171"/>
  <c r="AP500" i="171"/>
  <c r="AO500" i="171"/>
  <c r="AN500" i="171"/>
  <c r="AM500" i="171"/>
  <c r="AL500" i="171"/>
  <c r="AK500" i="171"/>
  <c r="AJ500" i="171"/>
  <c r="AI500" i="171"/>
  <c r="AH500" i="171"/>
  <c r="AG500" i="171"/>
  <c r="AF500" i="171"/>
  <c r="AE500" i="171"/>
  <c r="AD500" i="171"/>
  <c r="AC500" i="171"/>
  <c r="AB500" i="171"/>
  <c r="AA500" i="171"/>
  <c r="Z500" i="171"/>
  <c r="AS499" i="171"/>
  <c r="AR499" i="171"/>
  <c r="AQ499" i="171"/>
  <c r="AP499" i="171"/>
  <c r="AO499" i="171"/>
  <c r="AN499" i="171"/>
  <c r="AM499" i="171"/>
  <c r="AL499" i="171"/>
  <c r="AK499" i="171"/>
  <c r="AJ499" i="171"/>
  <c r="AI499" i="171"/>
  <c r="AH499" i="171"/>
  <c r="AG499" i="171"/>
  <c r="AF499" i="171"/>
  <c r="AE499" i="171"/>
  <c r="AD499" i="171"/>
  <c r="AC499" i="171"/>
  <c r="AB499" i="171"/>
  <c r="AA499" i="171"/>
  <c r="Z499" i="171"/>
  <c r="AS497" i="171"/>
  <c r="AR497" i="171"/>
  <c r="AQ497" i="171"/>
  <c r="AP497" i="171"/>
  <c r="AO497" i="171"/>
  <c r="AN497" i="171"/>
  <c r="AM497" i="171"/>
  <c r="AL497" i="171"/>
  <c r="AK497" i="171"/>
  <c r="AJ497" i="171"/>
  <c r="AI497" i="171"/>
  <c r="AH497" i="171"/>
  <c r="AG497" i="171"/>
  <c r="AF497" i="171"/>
  <c r="AE497" i="171"/>
  <c r="AD497" i="171"/>
  <c r="AC497" i="171"/>
  <c r="AB497" i="171"/>
  <c r="AA497" i="171"/>
  <c r="Z497" i="171"/>
  <c r="AS496" i="171"/>
  <c r="AR496" i="171"/>
  <c r="AQ496" i="171"/>
  <c r="AP496" i="171"/>
  <c r="AO496" i="171"/>
  <c r="AN496" i="171"/>
  <c r="AM496" i="171"/>
  <c r="AL496" i="171"/>
  <c r="AK496" i="171"/>
  <c r="AJ496" i="171"/>
  <c r="AI496" i="171"/>
  <c r="AH496" i="171"/>
  <c r="AG496" i="171"/>
  <c r="AF496" i="171"/>
  <c r="AE496" i="171"/>
  <c r="AD496" i="171"/>
  <c r="AC496" i="171"/>
  <c r="AB496" i="171"/>
  <c r="AA496" i="171"/>
  <c r="Z496" i="171"/>
  <c r="AS495" i="171"/>
  <c r="AR495" i="171"/>
  <c r="AQ495" i="171"/>
  <c r="AP495" i="171"/>
  <c r="AO495" i="171"/>
  <c r="AN495" i="171"/>
  <c r="AM495" i="171"/>
  <c r="AL495" i="171"/>
  <c r="AK495" i="171"/>
  <c r="AJ495" i="171"/>
  <c r="AI495" i="171"/>
  <c r="AH495" i="171"/>
  <c r="AG495" i="171"/>
  <c r="AF495" i="171"/>
  <c r="AE495" i="171"/>
  <c r="AD495" i="171"/>
  <c r="AC495" i="171"/>
  <c r="AB495" i="171"/>
  <c r="AA495" i="171"/>
  <c r="Z495" i="171"/>
  <c r="AS493" i="171"/>
  <c r="AR493" i="171"/>
  <c r="AQ493" i="171"/>
  <c r="AP493" i="171"/>
  <c r="AO493" i="171"/>
  <c r="AN493" i="171"/>
  <c r="AM493" i="171"/>
  <c r="AL493" i="171"/>
  <c r="AK493" i="171"/>
  <c r="AJ493" i="171"/>
  <c r="AI493" i="171"/>
  <c r="AH493" i="171"/>
  <c r="AG493" i="171"/>
  <c r="AF493" i="171"/>
  <c r="AE493" i="171"/>
  <c r="AD493" i="171"/>
  <c r="AC493" i="171"/>
  <c r="AB493" i="171"/>
  <c r="AA493" i="171"/>
  <c r="Z493" i="171"/>
  <c r="X492" i="171"/>
  <c r="AS490" i="171" l="1"/>
  <c r="AR490" i="171"/>
  <c r="AQ490" i="171"/>
  <c r="AP490" i="171"/>
  <c r="AO490" i="171"/>
  <c r="AN490" i="171"/>
  <c r="AM490" i="171"/>
  <c r="AL490" i="171"/>
  <c r="AK490" i="171"/>
  <c r="AJ490" i="171"/>
  <c r="AI490" i="171"/>
  <c r="AH490" i="171"/>
  <c r="AG490" i="171"/>
  <c r="AF490" i="171"/>
  <c r="AE490" i="171"/>
  <c r="AD490" i="171"/>
  <c r="AC490" i="171"/>
  <c r="AB490" i="171"/>
  <c r="AA490" i="171"/>
  <c r="Z490" i="171"/>
  <c r="AS489" i="171"/>
  <c r="AR489" i="171"/>
  <c r="AQ489" i="171"/>
  <c r="AP489" i="171"/>
  <c r="AO489" i="171"/>
  <c r="AN489" i="171"/>
  <c r="AM489" i="171"/>
  <c r="AL489" i="171"/>
  <c r="AK489" i="171"/>
  <c r="AJ489" i="171"/>
  <c r="AI489" i="171"/>
  <c r="AH489" i="171"/>
  <c r="AG489" i="171"/>
  <c r="AF489" i="171"/>
  <c r="AE489" i="171"/>
  <c r="AD489" i="171"/>
  <c r="AC489" i="171"/>
  <c r="AB489" i="171"/>
  <c r="AA489" i="171"/>
  <c r="Z489" i="171"/>
  <c r="AS488" i="171"/>
  <c r="AR488" i="171"/>
  <c r="AQ488" i="171"/>
  <c r="AP488" i="171"/>
  <c r="AO488" i="171"/>
  <c r="AN488" i="171"/>
  <c r="AM488" i="171"/>
  <c r="AL488" i="171"/>
  <c r="AK488" i="171"/>
  <c r="AJ488" i="171"/>
  <c r="AI488" i="171"/>
  <c r="AH488" i="171"/>
  <c r="AG488" i="171"/>
  <c r="AF488" i="171"/>
  <c r="AE488" i="171"/>
  <c r="AD488" i="171"/>
  <c r="AC488" i="171"/>
  <c r="AB488" i="171"/>
  <c r="AA488" i="171"/>
  <c r="Z488" i="171"/>
  <c r="AS486" i="171"/>
  <c r="AR486" i="171"/>
  <c r="AQ486" i="171"/>
  <c r="AP486" i="171"/>
  <c r="AO486" i="171"/>
  <c r="AN486" i="171"/>
  <c r="AM486" i="171"/>
  <c r="AL486" i="171"/>
  <c r="AK486" i="171"/>
  <c r="AJ486" i="171"/>
  <c r="AI486" i="171"/>
  <c r="AH486" i="171"/>
  <c r="AG486" i="171"/>
  <c r="AF486" i="171"/>
  <c r="AE486" i="171"/>
  <c r="AD486" i="171"/>
  <c r="AC486" i="171"/>
  <c r="AB486" i="171"/>
  <c r="AA486" i="171"/>
  <c r="Z486" i="171"/>
  <c r="AS485" i="171"/>
  <c r="AR485" i="171"/>
  <c r="AQ485" i="171"/>
  <c r="AP485" i="171"/>
  <c r="AO485" i="171"/>
  <c r="AN485" i="171"/>
  <c r="AM485" i="171"/>
  <c r="AL485" i="171"/>
  <c r="AK485" i="171"/>
  <c r="AJ485" i="171"/>
  <c r="AI485" i="171"/>
  <c r="AH485" i="171"/>
  <c r="AG485" i="171"/>
  <c r="AF485" i="171"/>
  <c r="AE485" i="171"/>
  <c r="AD485" i="171"/>
  <c r="AC485" i="171"/>
  <c r="AB485" i="171"/>
  <c r="AA485" i="171"/>
  <c r="Z485" i="171"/>
  <c r="AS484" i="171"/>
  <c r="AR484" i="171"/>
  <c r="AQ484" i="171"/>
  <c r="AP484" i="171"/>
  <c r="AO484" i="171"/>
  <c r="AN484" i="171"/>
  <c r="AM484" i="171"/>
  <c r="AL484" i="171"/>
  <c r="AK484" i="171"/>
  <c r="AJ484" i="171"/>
  <c r="AI484" i="171"/>
  <c r="AH484" i="171"/>
  <c r="AG484" i="171"/>
  <c r="AF484" i="171"/>
  <c r="AE484" i="171"/>
  <c r="AD484" i="171"/>
  <c r="AC484" i="171"/>
  <c r="AB484" i="171"/>
  <c r="AA484" i="171"/>
  <c r="Z484" i="171"/>
  <c r="AS482" i="171"/>
  <c r="AR482" i="171"/>
  <c r="AQ482" i="171"/>
  <c r="AP482" i="171"/>
  <c r="AO482" i="171"/>
  <c r="AN482" i="171"/>
  <c r="AM482" i="171"/>
  <c r="AL482" i="171"/>
  <c r="AK482" i="171"/>
  <c r="AJ482" i="171"/>
  <c r="AI482" i="171"/>
  <c r="AH482" i="171"/>
  <c r="AG482" i="171"/>
  <c r="AF482" i="171"/>
  <c r="AE482" i="171"/>
  <c r="AD482" i="171"/>
  <c r="AC482" i="171"/>
  <c r="AB482" i="171"/>
  <c r="AA482" i="171"/>
  <c r="Z482" i="171"/>
  <c r="AS481" i="171"/>
  <c r="AR481" i="171"/>
  <c r="AQ481" i="171"/>
  <c r="AP481" i="171"/>
  <c r="AO481" i="171"/>
  <c r="AN481" i="171"/>
  <c r="AM481" i="171"/>
  <c r="AL481" i="171"/>
  <c r="AK481" i="171"/>
  <c r="AJ481" i="171"/>
  <c r="AI481" i="171"/>
  <c r="AH481" i="171"/>
  <c r="AG481" i="171"/>
  <c r="AF481" i="171"/>
  <c r="AE481" i="171"/>
  <c r="AD481" i="171"/>
  <c r="AC481" i="171"/>
  <c r="AB481" i="171"/>
  <c r="AA481" i="171"/>
  <c r="Z481" i="171"/>
  <c r="AS480" i="171"/>
  <c r="AR480" i="171"/>
  <c r="AQ480" i="171"/>
  <c r="AP480" i="171"/>
  <c r="AO480" i="171"/>
  <c r="AN480" i="171"/>
  <c r="AM480" i="171"/>
  <c r="AL480" i="171"/>
  <c r="AK480" i="171"/>
  <c r="AJ480" i="171"/>
  <c r="AI480" i="171"/>
  <c r="AH480" i="171"/>
  <c r="AG480" i="171"/>
  <c r="AF480" i="171"/>
  <c r="AE480" i="171"/>
  <c r="AD480" i="171"/>
  <c r="AC480" i="171"/>
  <c r="AB480" i="171"/>
  <c r="AA480" i="171"/>
  <c r="Z480" i="171"/>
  <c r="AS478" i="171"/>
  <c r="AR478" i="171"/>
  <c r="AQ478" i="171"/>
  <c r="AP478" i="171"/>
  <c r="AO478" i="171"/>
  <c r="AN478" i="171"/>
  <c r="AM478" i="171"/>
  <c r="AL478" i="171"/>
  <c r="AK478" i="171"/>
  <c r="AJ478" i="171"/>
  <c r="AI478" i="171"/>
  <c r="AH478" i="171"/>
  <c r="AG478" i="171"/>
  <c r="AF478" i="171"/>
  <c r="AE478" i="171"/>
  <c r="AD478" i="171"/>
  <c r="AC478" i="171"/>
  <c r="AB478" i="171"/>
  <c r="AA478" i="171"/>
  <c r="Z478" i="171"/>
  <c r="AS477" i="171"/>
  <c r="AR477" i="171"/>
  <c r="AQ477" i="171"/>
  <c r="AP477" i="171"/>
  <c r="AO477" i="171"/>
  <c r="AN477" i="171"/>
  <c r="AM477" i="171"/>
  <c r="AL477" i="171"/>
  <c r="AK477" i="171"/>
  <c r="AJ477" i="171"/>
  <c r="AI477" i="171"/>
  <c r="AH477" i="171"/>
  <c r="AG477" i="171"/>
  <c r="AF477" i="171"/>
  <c r="AE477" i="171"/>
  <c r="AD477" i="171"/>
  <c r="AC477" i="171"/>
  <c r="AB477" i="171"/>
  <c r="AA477" i="171"/>
  <c r="Z477" i="171"/>
  <c r="AS476" i="171"/>
  <c r="AR476" i="171"/>
  <c r="AQ476" i="171"/>
  <c r="AP476" i="171"/>
  <c r="AO476" i="171"/>
  <c r="AN476" i="171"/>
  <c r="AM476" i="171"/>
  <c r="AL476" i="171"/>
  <c r="AK476" i="171"/>
  <c r="AJ476" i="171"/>
  <c r="AI476" i="171"/>
  <c r="AH476" i="171"/>
  <c r="AG476" i="171"/>
  <c r="AF476" i="171"/>
  <c r="AE476" i="171"/>
  <c r="AD476" i="171"/>
  <c r="AC476" i="171"/>
  <c r="AB476" i="171"/>
  <c r="AA476" i="171"/>
  <c r="Z476" i="171"/>
  <c r="AS474" i="171"/>
  <c r="AR474" i="171"/>
  <c r="AQ474" i="171"/>
  <c r="AP474" i="171"/>
  <c r="AO474" i="171"/>
  <c r="AN474" i="171"/>
  <c r="AM474" i="171"/>
  <c r="AL474" i="171"/>
  <c r="AK474" i="171"/>
  <c r="AJ474" i="171"/>
  <c r="AI474" i="171"/>
  <c r="AH474" i="171"/>
  <c r="AG474" i="171"/>
  <c r="AF474" i="171"/>
  <c r="AE474" i="171"/>
  <c r="AD474" i="171"/>
  <c r="AC474" i="171"/>
  <c r="AB474" i="171"/>
  <c r="AA474" i="171"/>
  <c r="Z474" i="171"/>
  <c r="AS473" i="171"/>
  <c r="AR473" i="171"/>
  <c r="AQ473" i="171"/>
  <c r="AP473" i="171"/>
  <c r="AO473" i="171"/>
  <c r="AN473" i="171"/>
  <c r="AM473" i="171"/>
  <c r="AL473" i="171"/>
  <c r="AK473" i="171"/>
  <c r="AJ473" i="171"/>
  <c r="AI473" i="171"/>
  <c r="AH473" i="171"/>
  <c r="AG473" i="171"/>
  <c r="AF473" i="171"/>
  <c r="AE473" i="171"/>
  <c r="AD473" i="171"/>
  <c r="AC473" i="171"/>
  <c r="AB473" i="171"/>
  <c r="AA473" i="171"/>
  <c r="Z473" i="171"/>
  <c r="AS472" i="171"/>
  <c r="AR472" i="171"/>
  <c r="AQ472" i="171"/>
  <c r="AP472" i="171"/>
  <c r="AO472" i="171"/>
  <c r="AN472" i="171"/>
  <c r="AM472" i="171"/>
  <c r="AL472" i="171"/>
  <c r="AK472" i="171"/>
  <c r="AJ472" i="171"/>
  <c r="AI472" i="171"/>
  <c r="AH472" i="171"/>
  <c r="AG472" i="171"/>
  <c r="AF472" i="171"/>
  <c r="AE472" i="171"/>
  <c r="AD472" i="171"/>
  <c r="AC472" i="171"/>
  <c r="AB472" i="171"/>
  <c r="AA472" i="171"/>
  <c r="Z472" i="171"/>
  <c r="AS470" i="171"/>
  <c r="AR470" i="171"/>
  <c r="AQ470" i="171"/>
  <c r="AP470" i="171"/>
  <c r="AO470" i="171"/>
  <c r="AN470" i="171"/>
  <c r="AM470" i="171"/>
  <c r="AL470" i="171"/>
  <c r="AK470" i="171"/>
  <c r="AJ470" i="171"/>
  <c r="AI470" i="171"/>
  <c r="AH470" i="171"/>
  <c r="AG470" i="171"/>
  <c r="AF470" i="171"/>
  <c r="AE470" i="171"/>
  <c r="AD470" i="171"/>
  <c r="AC470" i="171"/>
  <c r="AB470" i="171"/>
  <c r="AA470" i="171"/>
  <c r="Z470" i="171"/>
  <c r="AS469" i="171"/>
  <c r="AR469" i="171"/>
  <c r="AQ469" i="171"/>
  <c r="AP469" i="171"/>
  <c r="AO469" i="171"/>
  <c r="AN469" i="171"/>
  <c r="AM469" i="171"/>
  <c r="AL469" i="171"/>
  <c r="AK469" i="171"/>
  <c r="AJ469" i="171"/>
  <c r="AI469" i="171"/>
  <c r="AH469" i="171"/>
  <c r="AG469" i="171"/>
  <c r="AF469" i="171"/>
  <c r="AE469" i="171"/>
  <c r="AD469" i="171"/>
  <c r="AC469" i="171"/>
  <c r="AB469" i="171"/>
  <c r="AA469" i="171"/>
  <c r="Z469" i="171"/>
  <c r="AS468" i="171"/>
  <c r="AR468" i="171"/>
  <c r="AQ468" i="171"/>
  <c r="AP468" i="171"/>
  <c r="AO468" i="171"/>
  <c r="AN468" i="171"/>
  <c r="AM468" i="171"/>
  <c r="AL468" i="171"/>
  <c r="AK468" i="171"/>
  <c r="AJ468" i="171"/>
  <c r="AI468" i="171"/>
  <c r="AH468" i="171"/>
  <c r="AG468" i="171"/>
  <c r="AF468" i="171"/>
  <c r="AE468" i="171"/>
  <c r="AD468" i="171"/>
  <c r="AC468" i="171"/>
  <c r="AB468" i="171"/>
  <c r="AA468" i="171"/>
  <c r="Z468" i="171"/>
  <c r="AS466" i="171"/>
  <c r="AR466" i="171"/>
  <c r="AQ466" i="171"/>
  <c r="AP466" i="171"/>
  <c r="AO466" i="171"/>
  <c r="AN466" i="171"/>
  <c r="AM466" i="171"/>
  <c r="AL466" i="171"/>
  <c r="AK466" i="171"/>
  <c r="AJ466" i="171"/>
  <c r="AI466" i="171"/>
  <c r="AH466" i="171"/>
  <c r="AG466" i="171"/>
  <c r="AF466" i="171"/>
  <c r="AE466" i="171"/>
  <c r="AD466" i="171"/>
  <c r="AC466" i="171"/>
  <c r="AB466" i="171"/>
  <c r="AA466" i="171"/>
  <c r="Z466" i="171"/>
  <c r="X465" i="171"/>
  <c r="AS463" i="171" l="1"/>
  <c r="AR463" i="171"/>
  <c r="AQ463" i="171"/>
  <c r="AP463" i="171"/>
  <c r="AO463" i="171"/>
  <c r="AN463" i="171"/>
  <c r="AM463" i="171"/>
  <c r="AL463" i="171"/>
  <c r="AK463" i="171"/>
  <c r="AJ463" i="171"/>
  <c r="AI463" i="171"/>
  <c r="AH463" i="171"/>
  <c r="AG463" i="171"/>
  <c r="AF463" i="171"/>
  <c r="AE463" i="171"/>
  <c r="AD463" i="171"/>
  <c r="AC463" i="171"/>
  <c r="AB463" i="171"/>
  <c r="AA463" i="171"/>
  <c r="Z463" i="171"/>
  <c r="AS462" i="171"/>
  <c r="AR462" i="171"/>
  <c r="AQ462" i="171"/>
  <c r="AP462" i="171"/>
  <c r="AO462" i="171"/>
  <c r="AN462" i="171"/>
  <c r="AM462" i="171"/>
  <c r="AL462" i="171"/>
  <c r="AK462" i="171"/>
  <c r="AJ462" i="171"/>
  <c r="AI462" i="171"/>
  <c r="AH462" i="171"/>
  <c r="AG462" i="171"/>
  <c r="AF462" i="171"/>
  <c r="AE462" i="171"/>
  <c r="AD462" i="171"/>
  <c r="AC462" i="171"/>
  <c r="AB462" i="171"/>
  <c r="AA462" i="171"/>
  <c r="Z462" i="171"/>
  <c r="AS461" i="171"/>
  <c r="AR461" i="171"/>
  <c r="AQ461" i="171"/>
  <c r="AP461" i="171"/>
  <c r="AO461" i="171"/>
  <c r="AN461" i="171"/>
  <c r="AM461" i="171"/>
  <c r="AL461" i="171"/>
  <c r="AK461" i="171"/>
  <c r="AJ461" i="171"/>
  <c r="AI461" i="171"/>
  <c r="AH461" i="171"/>
  <c r="AG461" i="171"/>
  <c r="AF461" i="171"/>
  <c r="AE461" i="171"/>
  <c r="AD461" i="171"/>
  <c r="AC461" i="171"/>
  <c r="AB461" i="171"/>
  <c r="AA461" i="171"/>
  <c r="Z461" i="171"/>
  <c r="AS459" i="171"/>
  <c r="AR459" i="171"/>
  <c r="AQ459" i="171"/>
  <c r="AP459" i="171"/>
  <c r="AO459" i="171"/>
  <c r="AN459" i="171"/>
  <c r="AM459" i="171"/>
  <c r="AL459" i="171"/>
  <c r="AK459" i="171"/>
  <c r="AJ459" i="171"/>
  <c r="AI459" i="171"/>
  <c r="AH459" i="171"/>
  <c r="AG459" i="171"/>
  <c r="AF459" i="171"/>
  <c r="AE459" i="171"/>
  <c r="AD459" i="171"/>
  <c r="AC459" i="171"/>
  <c r="AB459" i="171"/>
  <c r="AA459" i="171"/>
  <c r="Z459" i="171"/>
  <c r="AS458" i="171"/>
  <c r="AR458" i="171"/>
  <c r="AQ458" i="171"/>
  <c r="AP458" i="171"/>
  <c r="AO458" i="171"/>
  <c r="AN458" i="171"/>
  <c r="AM458" i="171"/>
  <c r="AL458" i="171"/>
  <c r="AK458" i="171"/>
  <c r="AJ458" i="171"/>
  <c r="AI458" i="171"/>
  <c r="AH458" i="171"/>
  <c r="AG458" i="171"/>
  <c r="AF458" i="171"/>
  <c r="AE458" i="171"/>
  <c r="AD458" i="171"/>
  <c r="AC458" i="171"/>
  <c r="AB458" i="171"/>
  <c r="AA458" i="171"/>
  <c r="Z458" i="171"/>
  <c r="AS457" i="171"/>
  <c r="AR457" i="171"/>
  <c r="AQ457" i="171"/>
  <c r="AP457" i="171"/>
  <c r="AO457" i="171"/>
  <c r="AN457" i="171"/>
  <c r="AM457" i="171"/>
  <c r="AL457" i="171"/>
  <c r="AK457" i="171"/>
  <c r="AJ457" i="171"/>
  <c r="AI457" i="171"/>
  <c r="AH457" i="171"/>
  <c r="AG457" i="171"/>
  <c r="AF457" i="171"/>
  <c r="AE457" i="171"/>
  <c r="AD457" i="171"/>
  <c r="AC457" i="171"/>
  <c r="AB457" i="171"/>
  <c r="AA457" i="171"/>
  <c r="Z457" i="171"/>
  <c r="AS455" i="171"/>
  <c r="AR455" i="171"/>
  <c r="AQ455" i="171"/>
  <c r="AP455" i="171"/>
  <c r="AO455" i="171"/>
  <c r="AN455" i="171"/>
  <c r="AM455" i="171"/>
  <c r="AL455" i="171"/>
  <c r="AK455" i="171"/>
  <c r="AJ455" i="171"/>
  <c r="AI455" i="171"/>
  <c r="AH455" i="171"/>
  <c r="AG455" i="171"/>
  <c r="AF455" i="171"/>
  <c r="AE455" i="171"/>
  <c r="AD455" i="171"/>
  <c r="AC455" i="171"/>
  <c r="AB455" i="171"/>
  <c r="AA455" i="171"/>
  <c r="Z455" i="171"/>
  <c r="AS454" i="171"/>
  <c r="AR454" i="171"/>
  <c r="AQ454" i="171"/>
  <c r="AP454" i="171"/>
  <c r="AO454" i="171"/>
  <c r="AN454" i="171"/>
  <c r="AM454" i="171"/>
  <c r="AL454" i="171"/>
  <c r="AK454" i="171"/>
  <c r="AJ454" i="171"/>
  <c r="AI454" i="171"/>
  <c r="AH454" i="171"/>
  <c r="AG454" i="171"/>
  <c r="AF454" i="171"/>
  <c r="AE454" i="171"/>
  <c r="AD454" i="171"/>
  <c r="AC454" i="171"/>
  <c r="AB454" i="171"/>
  <c r="AA454" i="171"/>
  <c r="Z454" i="171"/>
  <c r="AS453" i="171"/>
  <c r="AR453" i="171"/>
  <c r="AQ453" i="171"/>
  <c r="AP453" i="171"/>
  <c r="AO453" i="171"/>
  <c r="AN453" i="171"/>
  <c r="AM453" i="171"/>
  <c r="AL453" i="171"/>
  <c r="AK453" i="171"/>
  <c r="AJ453" i="171"/>
  <c r="AI453" i="171"/>
  <c r="AH453" i="171"/>
  <c r="AG453" i="171"/>
  <c r="AF453" i="171"/>
  <c r="AE453" i="171"/>
  <c r="AD453" i="171"/>
  <c r="AC453" i="171"/>
  <c r="AB453" i="171"/>
  <c r="AA453" i="171"/>
  <c r="Z453" i="171"/>
  <c r="AS451" i="171"/>
  <c r="AR451" i="171"/>
  <c r="AQ451" i="171"/>
  <c r="AP451" i="171"/>
  <c r="AO451" i="171"/>
  <c r="AN451" i="171"/>
  <c r="AM451" i="171"/>
  <c r="AL451" i="171"/>
  <c r="AK451" i="171"/>
  <c r="AJ451" i="171"/>
  <c r="AI451" i="171"/>
  <c r="AH451" i="171"/>
  <c r="AG451" i="171"/>
  <c r="AF451" i="171"/>
  <c r="AE451" i="171"/>
  <c r="AD451" i="171"/>
  <c r="AC451" i="171"/>
  <c r="AB451" i="171"/>
  <c r="AA451" i="171"/>
  <c r="Z451" i="171"/>
  <c r="AS450" i="171"/>
  <c r="AR450" i="171"/>
  <c r="AQ450" i="171"/>
  <c r="AP450" i="171"/>
  <c r="AO450" i="171"/>
  <c r="AN450" i="171"/>
  <c r="AM450" i="171"/>
  <c r="AL450" i="171"/>
  <c r="AK450" i="171"/>
  <c r="AJ450" i="171"/>
  <c r="AI450" i="171"/>
  <c r="AH450" i="171"/>
  <c r="AG450" i="171"/>
  <c r="AF450" i="171"/>
  <c r="AE450" i="171"/>
  <c r="AD450" i="171"/>
  <c r="AC450" i="171"/>
  <c r="AB450" i="171"/>
  <c r="AA450" i="171"/>
  <c r="Z450" i="171"/>
  <c r="AS449" i="171"/>
  <c r="AR449" i="171"/>
  <c r="AQ449" i="171"/>
  <c r="AP449" i="171"/>
  <c r="AO449" i="171"/>
  <c r="AN449" i="171"/>
  <c r="AM449" i="171"/>
  <c r="AL449" i="171"/>
  <c r="AK449" i="171"/>
  <c r="AJ449" i="171"/>
  <c r="AI449" i="171"/>
  <c r="AH449" i="171"/>
  <c r="AG449" i="171"/>
  <c r="AF449" i="171"/>
  <c r="AE449" i="171"/>
  <c r="AD449" i="171"/>
  <c r="AC449" i="171"/>
  <c r="AB449" i="171"/>
  <c r="AA449" i="171"/>
  <c r="Z449" i="171"/>
  <c r="AS447" i="171"/>
  <c r="AR447" i="171"/>
  <c r="AQ447" i="171"/>
  <c r="AP447" i="171"/>
  <c r="AO447" i="171"/>
  <c r="AN447" i="171"/>
  <c r="AM447" i="171"/>
  <c r="AL447" i="171"/>
  <c r="AK447" i="171"/>
  <c r="AJ447" i="171"/>
  <c r="AI447" i="171"/>
  <c r="AH447" i="171"/>
  <c r="AG447" i="171"/>
  <c r="AF447" i="171"/>
  <c r="AE447" i="171"/>
  <c r="AD447" i="171"/>
  <c r="AC447" i="171"/>
  <c r="AB447" i="171"/>
  <c r="AA447" i="171"/>
  <c r="Z447" i="171"/>
  <c r="AS446" i="171"/>
  <c r="AR446" i="171"/>
  <c r="AQ446" i="171"/>
  <c r="AP446" i="171"/>
  <c r="AO446" i="171"/>
  <c r="AN446" i="171"/>
  <c r="AM446" i="171"/>
  <c r="AL446" i="171"/>
  <c r="AK446" i="171"/>
  <c r="AJ446" i="171"/>
  <c r="AI446" i="171"/>
  <c r="AH446" i="171"/>
  <c r="AG446" i="171"/>
  <c r="AF446" i="171"/>
  <c r="AE446" i="171"/>
  <c r="AD446" i="171"/>
  <c r="AC446" i="171"/>
  <c r="AB446" i="171"/>
  <c r="AA446" i="171"/>
  <c r="Z446" i="171"/>
  <c r="AS445" i="171"/>
  <c r="AR445" i="171"/>
  <c r="AQ445" i="171"/>
  <c r="AP445" i="171"/>
  <c r="AO445" i="171"/>
  <c r="AN445" i="171"/>
  <c r="AM445" i="171"/>
  <c r="AL445" i="171"/>
  <c r="AK445" i="171"/>
  <c r="AJ445" i="171"/>
  <c r="AI445" i="171"/>
  <c r="AH445" i="171"/>
  <c r="AG445" i="171"/>
  <c r="AF445" i="171"/>
  <c r="AE445" i="171"/>
  <c r="AD445" i="171"/>
  <c r="AC445" i="171"/>
  <c r="AB445" i="171"/>
  <c r="AA445" i="171"/>
  <c r="Z445" i="171"/>
  <c r="AS443" i="171"/>
  <c r="AR443" i="171"/>
  <c r="AQ443" i="171"/>
  <c r="AP443" i="171"/>
  <c r="AO443" i="171"/>
  <c r="AN443" i="171"/>
  <c r="AM443" i="171"/>
  <c r="AL443" i="171"/>
  <c r="AK443" i="171"/>
  <c r="AJ443" i="171"/>
  <c r="AI443" i="171"/>
  <c r="AH443" i="171"/>
  <c r="AG443" i="171"/>
  <c r="AF443" i="171"/>
  <c r="AE443" i="171"/>
  <c r="AD443" i="171"/>
  <c r="AC443" i="171"/>
  <c r="AB443" i="171"/>
  <c r="AA443" i="171"/>
  <c r="Z443" i="171"/>
  <c r="AS442" i="171"/>
  <c r="AR442" i="171"/>
  <c r="AQ442" i="171"/>
  <c r="AP442" i="171"/>
  <c r="AO442" i="171"/>
  <c r="AN442" i="171"/>
  <c r="AM442" i="171"/>
  <c r="AL442" i="171"/>
  <c r="AK442" i="171"/>
  <c r="AJ442" i="171"/>
  <c r="AI442" i="171"/>
  <c r="AH442" i="171"/>
  <c r="AG442" i="171"/>
  <c r="AF442" i="171"/>
  <c r="AE442" i="171"/>
  <c r="AD442" i="171"/>
  <c r="AC442" i="171"/>
  <c r="AB442" i="171"/>
  <c r="AA442" i="171"/>
  <c r="Z442" i="171"/>
  <c r="AS441" i="171"/>
  <c r="AR441" i="171"/>
  <c r="AQ441" i="171"/>
  <c r="AP441" i="171"/>
  <c r="AO441" i="171"/>
  <c r="AN441" i="171"/>
  <c r="AM441" i="171"/>
  <c r="AL441" i="171"/>
  <c r="AK441" i="171"/>
  <c r="AJ441" i="171"/>
  <c r="AI441" i="171"/>
  <c r="AH441" i="171"/>
  <c r="AG441" i="171"/>
  <c r="AF441" i="171"/>
  <c r="AE441" i="171"/>
  <c r="AD441" i="171"/>
  <c r="AC441" i="171"/>
  <c r="AB441" i="171"/>
  <c r="AA441" i="171"/>
  <c r="Z441" i="171"/>
  <c r="AS439" i="171"/>
  <c r="AR439" i="171"/>
  <c r="AQ439" i="171"/>
  <c r="AP439" i="171"/>
  <c r="AO439" i="171"/>
  <c r="AN439" i="171"/>
  <c r="AM439" i="171"/>
  <c r="AL439" i="171"/>
  <c r="AK439" i="171"/>
  <c r="AJ439" i="171"/>
  <c r="AI439" i="171"/>
  <c r="AH439" i="171"/>
  <c r="AG439" i="171"/>
  <c r="AF439" i="171"/>
  <c r="AE439" i="171"/>
  <c r="AD439" i="171"/>
  <c r="AC439" i="171"/>
  <c r="AB439" i="171"/>
  <c r="AA439" i="171"/>
  <c r="Z439" i="171"/>
  <c r="X438" i="171"/>
  <c r="AS436" i="171" l="1"/>
  <c r="AR436" i="171"/>
  <c r="AQ436" i="171"/>
  <c r="AP436" i="171"/>
  <c r="AO436" i="171"/>
  <c r="AN436" i="171"/>
  <c r="AM436" i="171"/>
  <c r="AL436" i="171"/>
  <c r="AK436" i="171"/>
  <c r="AJ436" i="171"/>
  <c r="AI436" i="171"/>
  <c r="AH436" i="171"/>
  <c r="AG436" i="171"/>
  <c r="AF436" i="171"/>
  <c r="AE436" i="171"/>
  <c r="AD436" i="171"/>
  <c r="AC436" i="171"/>
  <c r="AB436" i="171"/>
  <c r="AA436" i="171"/>
  <c r="Z436" i="171"/>
  <c r="AS435" i="171"/>
  <c r="AR435" i="171"/>
  <c r="AQ435" i="171"/>
  <c r="AP435" i="171"/>
  <c r="AO435" i="171"/>
  <c r="AN435" i="171"/>
  <c r="AM435" i="171"/>
  <c r="AL435" i="171"/>
  <c r="AK435" i="171"/>
  <c r="AJ435" i="171"/>
  <c r="AI435" i="171"/>
  <c r="AH435" i="171"/>
  <c r="AG435" i="171"/>
  <c r="AF435" i="171"/>
  <c r="AE435" i="171"/>
  <c r="AD435" i="171"/>
  <c r="AC435" i="171"/>
  <c r="AB435" i="171"/>
  <c r="AA435" i="171"/>
  <c r="Z435" i="171"/>
  <c r="AS434" i="171"/>
  <c r="AR434" i="171"/>
  <c r="AQ434" i="171"/>
  <c r="AP434" i="171"/>
  <c r="AO434" i="171"/>
  <c r="AN434" i="171"/>
  <c r="AM434" i="171"/>
  <c r="AL434" i="171"/>
  <c r="AK434" i="171"/>
  <c r="AJ434" i="171"/>
  <c r="AI434" i="171"/>
  <c r="AH434" i="171"/>
  <c r="AG434" i="171"/>
  <c r="AF434" i="171"/>
  <c r="AE434" i="171"/>
  <c r="AD434" i="171"/>
  <c r="AC434" i="171"/>
  <c r="AB434" i="171"/>
  <c r="AA434" i="171"/>
  <c r="Z434" i="171"/>
  <c r="AS432" i="171"/>
  <c r="AR432" i="171"/>
  <c r="AQ432" i="171"/>
  <c r="AP432" i="171"/>
  <c r="AO432" i="171"/>
  <c r="AN432" i="171"/>
  <c r="AM432" i="171"/>
  <c r="AL432" i="171"/>
  <c r="AK432" i="171"/>
  <c r="AJ432" i="171"/>
  <c r="AI432" i="171"/>
  <c r="AH432" i="171"/>
  <c r="AG432" i="171"/>
  <c r="AF432" i="171"/>
  <c r="AE432" i="171"/>
  <c r="AD432" i="171"/>
  <c r="AC432" i="171"/>
  <c r="AB432" i="171"/>
  <c r="AA432" i="171"/>
  <c r="Z432" i="171"/>
  <c r="AS431" i="171"/>
  <c r="AR431" i="171"/>
  <c r="AQ431" i="171"/>
  <c r="AP431" i="171"/>
  <c r="AO431" i="171"/>
  <c r="AN431" i="171"/>
  <c r="AM431" i="171"/>
  <c r="AL431" i="171"/>
  <c r="AK431" i="171"/>
  <c r="AJ431" i="171"/>
  <c r="AI431" i="171"/>
  <c r="AH431" i="171"/>
  <c r="AG431" i="171"/>
  <c r="AF431" i="171"/>
  <c r="AE431" i="171"/>
  <c r="AD431" i="171"/>
  <c r="AC431" i="171"/>
  <c r="AB431" i="171"/>
  <c r="AA431" i="171"/>
  <c r="Z431" i="171"/>
  <c r="AS430" i="171"/>
  <c r="AR430" i="171"/>
  <c r="AQ430" i="171"/>
  <c r="AP430" i="171"/>
  <c r="AO430" i="171"/>
  <c r="AN430" i="171"/>
  <c r="AM430" i="171"/>
  <c r="AL430" i="171"/>
  <c r="AK430" i="171"/>
  <c r="AJ430" i="171"/>
  <c r="AI430" i="171"/>
  <c r="AH430" i="171"/>
  <c r="AG430" i="171"/>
  <c r="AF430" i="171"/>
  <c r="AE430" i="171"/>
  <c r="AD430" i="171"/>
  <c r="AC430" i="171"/>
  <c r="AB430" i="171"/>
  <c r="AA430" i="171"/>
  <c r="Z430" i="171"/>
  <c r="AS428" i="171"/>
  <c r="AR428" i="171"/>
  <c r="AQ428" i="171"/>
  <c r="AP428" i="171"/>
  <c r="AO428" i="171"/>
  <c r="AN428" i="171"/>
  <c r="AM428" i="171"/>
  <c r="AL428" i="171"/>
  <c r="AK428" i="171"/>
  <c r="AJ428" i="171"/>
  <c r="AI428" i="171"/>
  <c r="AH428" i="171"/>
  <c r="AG428" i="171"/>
  <c r="AF428" i="171"/>
  <c r="AE428" i="171"/>
  <c r="AD428" i="171"/>
  <c r="AC428" i="171"/>
  <c r="AB428" i="171"/>
  <c r="AA428" i="171"/>
  <c r="Z428" i="171"/>
  <c r="AS427" i="171"/>
  <c r="AR427" i="171"/>
  <c r="AQ427" i="171"/>
  <c r="AP427" i="171"/>
  <c r="AO427" i="171"/>
  <c r="AN427" i="171"/>
  <c r="AM427" i="171"/>
  <c r="AL427" i="171"/>
  <c r="AK427" i="171"/>
  <c r="AJ427" i="171"/>
  <c r="AI427" i="171"/>
  <c r="AH427" i="171"/>
  <c r="AG427" i="171"/>
  <c r="AF427" i="171"/>
  <c r="AE427" i="171"/>
  <c r="AD427" i="171"/>
  <c r="AC427" i="171"/>
  <c r="AB427" i="171"/>
  <c r="AA427" i="171"/>
  <c r="Z427" i="171"/>
  <c r="AS426" i="171"/>
  <c r="AR426" i="171"/>
  <c r="AQ426" i="171"/>
  <c r="AP426" i="171"/>
  <c r="AO426" i="171"/>
  <c r="AN426" i="171"/>
  <c r="AM426" i="171"/>
  <c r="AL426" i="171"/>
  <c r="AK426" i="171"/>
  <c r="AJ426" i="171"/>
  <c r="AI426" i="171"/>
  <c r="AH426" i="171"/>
  <c r="AG426" i="171"/>
  <c r="AF426" i="171"/>
  <c r="AE426" i="171"/>
  <c r="AD426" i="171"/>
  <c r="AC426" i="171"/>
  <c r="AB426" i="171"/>
  <c r="AA426" i="171"/>
  <c r="Z426" i="171"/>
  <c r="AS424" i="171"/>
  <c r="AR424" i="171"/>
  <c r="AQ424" i="171"/>
  <c r="AP424" i="171"/>
  <c r="AO424" i="171"/>
  <c r="AN424" i="171"/>
  <c r="AM424" i="171"/>
  <c r="AL424" i="171"/>
  <c r="AK424" i="171"/>
  <c r="AJ424" i="171"/>
  <c r="AI424" i="171"/>
  <c r="AH424" i="171"/>
  <c r="AG424" i="171"/>
  <c r="AF424" i="171"/>
  <c r="AE424" i="171"/>
  <c r="AD424" i="171"/>
  <c r="AC424" i="171"/>
  <c r="AB424" i="171"/>
  <c r="AA424" i="171"/>
  <c r="Z424" i="171"/>
  <c r="AS423" i="171"/>
  <c r="AR423" i="171"/>
  <c r="AQ423" i="171"/>
  <c r="AP423" i="171"/>
  <c r="AO423" i="171"/>
  <c r="AN423" i="171"/>
  <c r="AM423" i="171"/>
  <c r="AL423" i="171"/>
  <c r="AK423" i="171"/>
  <c r="AJ423" i="171"/>
  <c r="AI423" i="171"/>
  <c r="AH423" i="171"/>
  <c r="AG423" i="171"/>
  <c r="AF423" i="171"/>
  <c r="AE423" i="171"/>
  <c r="AD423" i="171"/>
  <c r="AC423" i="171"/>
  <c r="AB423" i="171"/>
  <c r="AA423" i="171"/>
  <c r="Z423" i="171"/>
  <c r="AS422" i="171"/>
  <c r="AR422" i="171"/>
  <c r="AQ422" i="171"/>
  <c r="AP422" i="171"/>
  <c r="AO422" i="171"/>
  <c r="AN422" i="171"/>
  <c r="AM422" i="171"/>
  <c r="AL422" i="171"/>
  <c r="AK422" i="171"/>
  <c r="AJ422" i="171"/>
  <c r="AI422" i="171"/>
  <c r="AH422" i="171"/>
  <c r="AG422" i="171"/>
  <c r="AF422" i="171"/>
  <c r="AE422" i="171"/>
  <c r="AD422" i="171"/>
  <c r="AC422" i="171"/>
  <c r="AB422" i="171"/>
  <c r="AA422" i="171"/>
  <c r="Z422" i="171"/>
  <c r="AS420" i="171"/>
  <c r="AR420" i="171"/>
  <c r="AQ420" i="171"/>
  <c r="AP420" i="171"/>
  <c r="AO420" i="171"/>
  <c r="AN420" i="171"/>
  <c r="AM420" i="171"/>
  <c r="AL420" i="171"/>
  <c r="AK420" i="171"/>
  <c r="AJ420" i="171"/>
  <c r="AI420" i="171"/>
  <c r="AH420" i="171"/>
  <c r="AG420" i="171"/>
  <c r="AF420" i="171"/>
  <c r="AE420" i="171"/>
  <c r="AD420" i="171"/>
  <c r="AC420" i="171"/>
  <c r="AB420" i="171"/>
  <c r="AA420" i="171"/>
  <c r="Z420" i="171"/>
  <c r="AS419" i="171"/>
  <c r="AR419" i="171"/>
  <c r="AQ419" i="171"/>
  <c r="AP419" i="171"/>
  <c r="AO419" i="171"/>
  <c r="AN419" i="171"/>
  <c r="AM419" i="171"/>
  <c r="AL419" i="171"/>
  <c r="AK419" i="171"/>
  <c r="AJ419" i="171"/>
  <c r="AI419" i="171"/>
  <c r="AH419" i="171"/>
  <c r="AG419" i="171"/>
  <c r="AF419" i="171"/>
  <c r="AE419" i="171"/>
  <c r="AD419" i="171"/>
  <c r="AC419" i="171"/>
  <c r="AB419" i="171"/>
  <c r="AA419" i="171"/>
  <c r="Z419" i="171"/>
  <c r="AS418" i="171"/>
  <c r="AR418" i="171"/>
  <c r="AQ418" i="171"/>
  <c r="AP418" i="171"/>
  <c r="AO418" i="171"/>
  <c r="AN418" i="171"/>
  <c r="AM418" i="171"/>
  <c r="AL418" i="171"/>
  <c r="AK418" i="171"/>
  <c r="AJ418" i="171"/>
  <c r="AI418" i="171"/>
  <c r="AH418" i="171"/>
  <c r="AG418" i="171"/>
  <c r="AF418" i="171"/>
  <c r="AE418" i="171"/>
  <c r="AD418" i="171"/>
  <c r="AC418" i="171"/>
  <c r="AB418" i="171"/>
  <c r="AA418" i="171"/>
  <c r="Z418" i="171"/>
  <c r="AS416" i="171"/>
  <c r="AR416" i="171"/>
  <c r="AQ416" i="171"/>
  <c r="AP416" i="171"/>
  <c r="AO416" i="171"/>
  <c r="AN416" i="171"/>
  <c r="AM416" i="171"/>
  <c r="AL416" i="171"/>
  <c r="AK416" i="171"/>
  <c r="AJ416" i="171"/>
  <c r="AI416" i="171"/>
  <c r="AH416" i="171"/>
  <c r="AG416" i="171"/>
  <c r="AF416" i="171"/>
  <c r="AE416" i="171"/>
  <c r="AD416" i="171"/>
  <c r="AC416" i="171"/>
  <c r="AB416" i="171"/>
  <c r="AA416" i="171"/>
  <c r="Z416" i="171"/>
  <c r="AS415" i="171"/>
  <c r="AR415" i="171"/>
  <c r="AQ415" i="171"/>
  <c r="AP415" i="171"/>
  <c r="AO415" i="171"/>
  <c r="AN415" i="171"/>
  <c r="AM415" i="171"/>
  <c r="AL415" i="171"/>
  <c r="AK415" i="171"/>
  <c r="AJ415" i="171"/>
  <c r="AI415" i="171"/>
  <c r="AH415" i="171"/>
  <c r="AG415" i="171"/>
  <c r="AF415" i="171"/>
  <c r="AE415" i="171"/>
  <c r="AD415" i="171"/>
  <c r="AC415" i="171"/>
  <c r="AB415" i="171"/>
  <c r="AA415" i="171"/>
  <c r="Z415" i="171"/>
  <c r="AS414" i="171"/>
  <c r="AR414" i="171"/>
  <c r="AQ414" i="171"/>
  <c r="AP414" i="171"/>
  <c r="AO414" i="171"/>
  <c r="AN414" i="171"/>
  <c r="AM414" i="171"/>
  <c r="AL414" i="171"/>
  <c r="AK414" i="171"/>
  <c r="AJ414" i="171"/>
  <c r="AI414" i="171"/>
  <c r="AH414" i="171"/>
  <c r="AG414" i="171"/>
  <c r="AF414" i="171"/>
  <c r="AE414" i="171"/>
  <c r="AD414" i="171"/>
  <c r="AC414" i="171"/>
  <c r="AB414" i="171"/>
  <c r="AA414" i="171"/>
  <c r="Z414" i="171"/>
  <c r="AS412" i="171"/>
  <c r="AR412" i="171"/>
  <c r="AQ412" i="171"/>
  <c r="AP412" i="171"/>
  <c r="AO412" i="171"/>
  <c r="AN412" i="171"/>
  <c r="AM412" i="171"/>
  <c r="AL412" i="171"/>
  <c r="AK412" i="171"/>
  <c r="AJ412" i="171"/>
  <c r="AI412" i="171"/>
  <c r="AH412" i="171"/>
  <c r="AG412" i="171"/>
  <c r="AF412" i="171"/>
  <c r="AE412" i="171"/>
  <c r="AD412" i="171"/>
  <c r="AC412" i="171"/>
  <c r="AB412" i="171"/>
  <c r="AA412" i="171"/>
  <c r="Z412" i="171"/>
  <c r="X411" i="171"/>
  <c r="AS409" i="171" l="1"/>
  <c r="AR409" i="171"/>
  <c r="AQ409" i="171"/>
  <c r="AP409" i="171"/>
  <c r="AO409" i="171"/>
  <c r="AN409" i="171"/>
  <c r="AM409" i="171"/>
  <c r="AL409" i="171"/>
  <c r="AK409" i="171"/>
  <c r="AJ409" i="171"/>
  <c r="AI409" i="171"/>
  <c r="AH409" i="171"/>
  <c r="AG409" i="171"/>
  <c r="AF409" i="171"/>
  <c r="AE409" i="171"/>
  <c r="AD409" i="171"/>
  <c r="AC409" i="171"/>
  <c r="AB409" i="171"/>
  <c r="AA409" i="171"/>
  <c r="Z409" i="171"/>
  <c r="AS408" i="171"/>
  <c r="AR408" i="171"/>
  <c r="AQ408" i="171"/>
  <c r="AP408" i="171"/>
  <c r="AO408" i="171"/>
  <c r="AN408" i="171"/>
  <c r="AM408" i="171"/>
  <c r="AL408" i="171"/>
  <c r="AK408" i="171"/>
  <c r="AJ408" i="171"/>
  <c r="AI408" i="171"/>
  <c r="AH408" i="171"/>
  <c r="AG408" i="171"/>
  <c r="AF408" i="171"/>
  <c r="AE408" i="171"/>
  <c r="AD408" i="171"/>
  <c r="AC408" i="171"/>
  <c r="AB408" i="171"/>
  <c r="AA408" i="171"/>
  <c r="Z408" i="171"/>
  <c r="AS407" i="171"/>
  <c r="AR407" i="171"/>
  <c r="AQ407" i="171"/>
  <c r="AP407" i="171"/>
  <c r="AO407" i="171"/>
  <c r="AN407" i="171"/>
  <c r="AM407" i="171"/>
  <c r="AL407" i="171"/>
  <c r="AK407" i="171"/>
  <c r="AJ407" i="171"/>
  <c r="AI407" i="171"/>
  <c r="AH407" i="171"/>
  <c r="AG407" i="171"/>
  <c r="AF407" i="171"/>
  <c r="AE407" i="171"/>
  <c r="AD407" i="171"/>
  <c r="AC407" i="171"/>
  <c r="AB407" i="171"/>
  <c r="AA407" i="171"/>
  <c r="Z407" i="171"/>
  <c r="AS405" i="171"/>
  <c r="AR405" i="171"/>
  <c r="AQ405" i="171"/>
  <c r="AP405" i="171"/>
  <c r="AO405" i="171"/>
  <c r="AN405" i="171"/>
  <c r="AM405" i="171"/>
  <c r="AL405" i="171"/>
  <c r="AK405" i="171"/>
  <c r="AJ405" i="171"/>
  <c r="AI405" i="171"/>
  <c r="AH405" i="171"/>
  <c r="AG405" i="171"/>
  <c r="AF405" i="171"/>
  <c r="AE405" i="171"/>
  <c r="AD405" i="171"/>
  <c r="AC405" i="171"/>
  <c r="AB405" i="171"/>
  <c r="AA405" i="171"/>
  <c r="Z405" i="171"/>
  <c r="AS404" i="171"/>
  <c r="AR404" i="171"/>
  <c r="AQ404" i="171"/>
  <c r="AP404" i="171"/>
  <c r="AO404" i="171"/>
  <c r="AN404" i="171"/>
  <c r="AM404" i="171"/>
  <c r="AL404" i="171"/>
  <c r="AK404" i="171"/>
  <c r="AJ404" i="171"/>
  <c r="AI404" i="171"/>
  <c r="AH404" i="171"/>
  <c r="AG404" i="171"/>
  <c r="AF404" i="171"/>
  <c r="AE404" i="171"/>
  <c r="AD404" i="171"/>
  <c r="AC404" i="171"/>
  <c r="AB404" i="171"/>
  <c r="AA404" i="171"/>
  <c r="Z404" i="171"/>
  <c r="AS403" i="171"/>
  <c r="AR403" i="171"/>
  <c r="AQ403" i="171"/>
  <c r="AP403" i="171"/>
  <c r="AO403" i="171"/>
  <c r="AN403" i="171"/>
  <c r="AM403" i="171"/>
  <c r="AL403" i="171"/>
  <c r="AK403" i="171"/>
  <c r="AJ403" i="171"/>
  <c r="AI403" i="171"/>
  <c r="AH403" i="171"/>
  <c r="AG403" i="171"/>
  <c r="AF403" i="171"/>
  <c r="AE403" i="171"/>
  <c r="AD403" i="171"/>
  <c r="AC403" i="171"/>
  <c r="AB403" i="171"/>
  <c r="AA403" i="171"/>
  <c r="Z403" i="171"/>
  <c r="AS401" i="171"/>
  <c r="AR401" i="171"/>
  <c r="AQ401" i="171"/>
  <c r="AP401" i="171"/>
  <c r="AO401" i="171"/>
  <c r="AN401" i="171"/>
  <c r="AM401" i="171"/>
  <c r="AL401" i="171"/>
  <c r="AK401" i="171"/>
  <c r="AJ401" i="171"/>
  <c r="AI401" i="171"/>
  <c r="AH401" i="171"/>
  <c r="AG401" i="171"/>
  <c r="AF401" i="171"/>
  <c r="AE401" i="171"/>
  <c r="AD401" i="171"/>
  <c r="AC401" i="171"/>
  <c r="AB401" i="171"/>
  <c r="AA401" i="171"/>
  <c r="Z401" i="171"/>
  <c r="AS400" i="171"/>
  <c r="AR400" i="171"/>
  <c r="AQ400" i="171"/>
  <c r="AP400" i="171"/>
  <c r="AO400" i="171"/>
  <c r="AN400" i="171"/>
  <c r="AM400" i="171"/>
  <c r="AL400" i="171"/>
  <c r="AK400" i="171"/>
  <c r="AJ400" i="171"/>
  <c r="AI400" i="171"/>
  <c r="AH400" i="171"/>
  <c r="AG400" i="171"/>
  <c r="AF400" i="171"/>
  <c r="AE400" i="171"/>
  <c r="AD400" i="171"/>
  <c r="AC400" i="171"/>
  <c r="AB400" i="171"/>
  <c r="AA400" i="171"/>
  <c r="Z400" i="171"/>
  <c r="AS399" i="171"/>
  <c r="AR399" i="171"/>
  <c r="AQ399" i="171"/>
  <c r="AP399" i="171"/>
  <c r="AO399" i="171"/>
  <c r="AN399" i="171"/>
  <c r="AM399" i="171"/>
  <c r="AL399" i="171"/>
  <c r="AK399" i="171"/>
  <c r="AJ399" i="171"/>
  <c r="AI399" i="171"/>
  <c r="AH399" i="171"/>
  <c r="AG399" i="171"/>
  <c r="AF399" i="171"/>
  <c r="AE399" i="171"/>
  <c r="AD399" i="171"/>
  <c r="AC399" i="171"/>
  <c r="AB399" i="171"/>
  <c r="AA399" i="171"/>
  <c r="Z399" i="171"/>
  <c r="AS397" i="171"/>
  <c r="AR397" i="171"/>
  <c r="AQ397" i="171"/>
  <c r="AP397" i="171"/>
  <c r="AO397" i="171"/>
  <c r="AN397" i="171"/>
  <c r="AM397" i="171"/>
  <c r="AL397" i="171"/>
  <c r="AK397" i="171"/>
  <c r="AJ397" i="171"/>
  <c r="AI397" i="171"/>
  <c r="AH397" i="171"/>
  <c r="AG397" i="171"/>
  <c r="AF397" i="171"/>
  <c r="AE397" i="171"/>
  <c r="AD397" i="171"/>
  <c r="AC397" i="171"/>
  <c r="AB397" i="171"/>
  <c r="AA397" i="171"/>
  <c r="Z397" i="171"/>
  <c r="AS396" i="171"/>
  <c r="AR396" i="171"/>
  <c r="AQ396" i="171"/>
  <c r="AP396" i="171"/>
  <c r="AO396" i="171"/>
  <c r="AN396" i="171"/>
  <c r="AM396" i="171"/>
  <c r="AL396" i="171"/>
  <c r="AK396" i="171"/>
  <c r="AJ396" i="171"/>
  <c r="AI396" i="171"/>
  <c r="AH396" i="171"/>
  <c r="AG396" i="171"/>
  <c r="AF396" i="171"/>
  <c r="AE396" i="171"/>
  <c r="AD396" i="171"/>
  <c r="AC396" i="171"/>
  <c r="AB396" i="171"/>
  <c r="AA396" i="171"/>
  <c r="Z396" i="171"/>
  <c r="AS395" i="171"/>
  <c r="AR395" i="171"/>
  <c r="AQ395" i="171"/>
  <c r="AP395" i="171"/>
  <c r="AO395" i="171"/>
  <c r="AN395" i="171"/>
  <c r="AM395" i="171"/>
  <c r="AL395" i="171"/>
  <c r="AK395" i="171"/>
  <c r="AJ395" i="171"/>
  <c r="AI395" i="171"/>
  <c r="AH395" i="171"/>
  <c r="AG395" i="171"/>
  <c r="AF395" i="171"/>
  <c r="AE395" i="171"/>
  <c r="AD395" i="171"/>
  <c r="AC395" i="171"/>
  <c r="AB395" i="171"/>
  <c r="AA395" i="171"/>
  <c r="Z395" i="171"/>
  <c r="AS393" i="171"/>
  <c r="AR393" i="171"/>
  <c r="AQ393" i="171"/>
  <c r="AP393" i="171"/>
  <c r="AO393" i="171"/>
  <c r="AN393" i="171"/>
  <c r="AM393" i="171"/>
  <c r="AL393" i="171"/>
  <c r="AK393" i="171"/>
  <c r="AJ393" i="171"/>
  <c r="AI393" i="171"/>
  <c r="AH393" i="171"/>
  <c r="AG393" i="171"/>
  <c r="AF393" i="171"/>
  <c r="AE393" i="171"/>
  <c r="AD393" i="171"/>
  <c r="AC393" i="171"/>
  <c r="AB393" i="171"/>
  <c r="AA393" i="171"/>
  <c r="Z393" i="171"/>
  <c r="AS392" i="171"/>
  <c r="AR392" i="171"/>
  <c r="AQ392" i="171"/>
  <c r="AP392" i="171"/>
  <c r="AO392" i="171"/>
  <c r="AN392" i="171"/>
  <c r="AM392" i="171"/>
  <c r="AL392" i="171"/>
  <c r="AK392" i="171"/>
  <c r="AJ392" i="171"/>
  <c r="AI392" i="171"/>
  <c r="AH392" i="171"/>
  <c r="AG392" i="171"/>
  <c r="AF392" i="171"/>
  <c r="AE392" i="171"/>
  <c r="AD392" i="171"/>
  <c r="AC392" i="171"/>
  <c r="AB392" i="171"/>
  <c r="AA392" i="171"/>
  <c r="Z392" i="171"/>
  <c r="AS391" i="171"/>
  <c r="AR391" i="171"/>
  <c r="AQ391" i="171"/>
  <c r="AP391" i="171"/>
  <c r="AO391" i="171"/>
  <c r="AN391" i="171"/>
  <c r="AM391" i="171"/>
  <c r="AL391" i="171"/>
  <c r="AK391" i="171"/>
  <c r="AJ391" i="171"/>
  <c r="AI391" i="171"/>
  <c r="AH391" i="171"/>
  <c r="AG391" i="171"/>
  <c r="AF391" i="171"/>
  <c r="AE391" i="171"/>
  <c r="AD391" i="171"/>
  <c r="AC391" i="171"/>
  <c r="AB391" i="171"/>
  <c r="AA391" i="171"/>
  <c r="Z391" i="171"/>
  <c r="AS389" i="171"/>
  <c r="AR389" i="171"/>
  <c r="AQ389" i="171"/>
  <c r="AP389" i="171"/>
  <c r="AO389" i="171"/>
  <c r="AN389" i="171"/>
  <c r="AM389" i="171"/>
  <c r="AL389" i="171"/>
  <c r="AK389" i="171"/>
  <c r="AJ389" i="171"/>
  <c r="AI389" i="171"/>
  <c r="AH389" i="171"/>
  <c r="AG389" i="171"/>
  <c r="AF389" i="171"/>
  <c r="AE389" i="171"/>
  <c r="AD389" i="171"/>
  <c r="AC389" i="171"/>
  <c r="AB389" i="171"/>
  <c r="AA389" i="171"/>
  <c r="Z389" i="171"/>
  <c r="AS388" i="171"/>
  <c r="AR388" i="171"/>
  <c r="AQ388" i="171"/>
  <c r="AP388" i="171"/>
  <c r="AO388" i="171"/>
  <c r="AN388" i="171"/>
  <c r="AM388" i="171"/>
  <c r="AL388" i="171"/>
  <c r="AK388" i="171"/>
  <c r="AJ388" i="171"/>
  <c r="AI388" i="171"/>
  <c r="AH388" i="171"/>
  <c r="AG388" i="171"/>
  <c r="AF388" i="171"/>
  <c r="AE388" i="171"/>
  <c r="AD388" i="171"/>
  <c r="AC388" i="171"/>
  <c r="AB388" i="171"/>
  <c r="AA388" i="171"/>
  <c r="Z388" i="171"/>
  <c r="AS387" i="171"/>
  <c r="AR387" i="171"/>
  <c r="AQ387" i="171"/>
  <c r="AP387" i="171"/>
  <c r="AO387" i="171"/>
  <c r="AN387" i="171"/>
  <c r="AM387" i="171"/>
  <c r="AL387" i="171"/>
  <c r="AK387" i="171"/>
  <c r="AJ387" i="171"/>
  <c r="AI387" i="171"/>
  <c r="AH387" i="171"/>
  <c r="AG387" i="171"/>
  <c r="AF387" i="171"/>
  <c r="AE387" i="171"/>
  <c r="AD387" i="171"/>
  <c r="AC387" i="171"/>
  <c r="AB387" i="171"/>
  <c r="AA387" i="171"/>
  <c r="Z387" i="171"/>
  <c r="AS385" i="171"/>
  <c r="AR385" i="171"/>
  <c r="AQ385" i="171"/>
  <c r="AP385" i="171"/>
  <c r="AO385" i="171"/>
  <c r="AN385" i="171"/>
  <c r="AM385" i="171"/>
  <c r="AL385" i="171"/>
  <c r="AK385" i="171"/>
  <c r="AJ385" i="171"/>
  <c r="AI385" i="171"/>
  <c r="AH385" i="171"/>
  <c r="AG385" i="171"/>
  <c r="AF385" i="171"/>
  <c r="AE385" i="171"/>
  <c r="AD385" i="171"/>
  <c r="AC385" i="171"/>
  <c r="AB385" i="171"/>
  <c r="AA385" i="171"/>
  <c r="Z385" i="171"/>
  <c r="X384" i="171"/>
  <c r="AS382" i="171" l="1"/>
  <c r="AR382" i="171"/>
  <c r="AQ382" i="171"/>
  <c r="AP382" i="171"/>
  <c r="AO382" i="171"/>
  <c r="AN382" i="171"/>
  <c r="AM382" i="171"/>
  <c r="AL382" i="171"/>
  <c r="AK382" i="171"/>
  <c r="AJ382" i="171"/>
  <c r="AI382" i="171"/>
  <c r="AH382" i="171"/>
  <c r="AG382" i="171"/>
  <c r="AF382" i="171"/>
  <c r="AE382" i="171"/>
  <c r="AD382" i="171"/>
  <c r="AC382" i="171"/>
  <c r="AB382" i="171"/>
  <c r="AA382" i="171"/>
  <c r="Z382" i="171"/>
  <c r="AS381" i="171"/>
  <c r="AR381" i="171"/>
  <c r="AQ381" i="171"/>
  <c r="AP381" i="171"/>
  <c r="AO381" i="171"/>
  <c r="AN381" i="171"/>
  <c r="AM381" i="171"/>
  <c r="AL381" i="171"/>
  <c r="AK381" i="171"/>
  <c r="AJ381" i="171"/>
  <c r="AI381" i="171"/>
  <c r="AH381" i="171"/>
  <c r="AG381" i="171"/>
  <c r="AF381" i="171"/>
  <c r="AE381" i="171"/>
  <c r="AD381" i="171"/>
  <c r="AC381" i="171"/>
  <c r="AB381" i="171"/>
  <c r="AA381" i="171"/>
  <c r="Z381" i="171"/>
  <c r="AS380" i="171"/>
  <c r="AR380" i="171"/>
  <c r="AQ380" i="171"/>
  <c r="AP380" i="171"/>
  <c r="AO380" i="171"/>
  <c r="AN380" i="171"/>
  <c r="AM380" i="171"/>
  <c r="AL380" i="171"/>
  <c r="AK380" i="171"/>
  <c r="AJ380" i="171"/>
  <c r="AI380" i="171"/>
  <c r="AH380" i="171"/>
  <c r="AG380" i="171"/>
  <c r="AF380" i="171"/>
  <c r="AE380" i="171"/>
  <c r="AD380" i="171"/>
  <c r="AC380" i="171"/>
  <c r="AB380" i="171"/>
  <c r="AA380" i="171"/>
  <c r="Z380" i="171"/>
  <c r="AS378" i="171"/>
  <c r="AR378" i="171"/>
  <c r="AQ378" i="171"/>
  <c r="AP378" i="171"/>
  <c r="AO378" i="171"/>
  <c r="AN378" i="171"/>
  <c r="AM378" i="171"/>
  <c r="AL378" i="171"/>
  <c r="AK378" i="171"/>
  <c r="AJ378" i="171"/>
  <c r="AI378" i="171"/>
  <c r="AH378" i="171"/>
  <c r="AG378" i="171"/>
  <c r="AF378" i="171"/>
  <c r="AE378" i="171"/>
  <c r="AD378" i="171"/>
  <c r="AC378" i="171"/>
  <c r="AB378" i="171"/>
  <c r="AA378" i="171"/>
  <c r="Z378" i="171"/>
  <c r="AS377" i="171"/>
  <c r="AR377" i="171"/>
  <c r="AQ377" i="171"/>
  <c r="AP377" i="171"/>
  <c r="AO377" i="171"/>
  <c r="AN377" i="171"/>
  <c r="AM377" i="171"/>
  <c r="AL377" i="171"/>
  <c r="AK377" i="171"/>
  <c r="AJ377" i="171"/>
  <c r="AI377" i="171"/>
  <c r="AH377" i="171"/>
  <c r="AG377" i="171"/>
  <c r="AF377" i="171"/>
  <c r="AE377" i="171"/>
  <c r="AD377" i="171"/>
  <c r="AC377" i="171"/>
  <c r="AB377" i="171"/>
  <c r="AA377" i="171"/>
  <c r="Z377" i="171"/>
  <c r="AS376" i="171"/>
  <c r="AR376" i="171"/>
  <c r="AQ376" i="171"/>
  <c r="AP376" i="171"/>
  <c r="AO376" i="171"/>
  <c r="AN376" i="171"/>
  <c r="AM376" i="171"/>
  <c r="AL376" i="171"/>
  <c r="AK376" i="171"/>
  <c r="AJ376" i="171"/>
  <c r="AI376" i="171"/>
  <c r="AH376" i="171"/>
  <c r="AG376" i="171"/>
  <c r="AF376" i="171"/>
  <c r="AE376" i="171"/>
  <c r="AD376" i="171"/>
  <c r="AC376" i="171"/>
  <c r="AB376" i="171"/>
  <c r="AA376" i="171"/>
  <c r="Z376" i="171"/>
  <c r="AS374" i="171"/>
  <c r="AR374" i="171"/>
  <c r="AQ374" i="171"/>
  <c r="AP374" i="171"/>
  <c r="AO374" i="171"/>
  <c r="AN374" i="171"/>
  <c r="AM374" i="171"/>
  <c r="AL374" i="171"/>
  <c r="AK374" i="171"/>
  <c r="AJ374" i="171"/>
  <c r="AI374" i="171"/>
  <c r="AH374" i="171"/>
  <c r="AG374" i="171"/>
  <c r="AF374" i="171"/>
  <c r="AE374" i="171"/>
  <c r="AD374" i="171"/>
  <c r="AC374" i="171"/>
  <c r="AB374" i="171"/>
  <c r="AA374" i="171"/>
  <c r="Z374" i="171"/>
  <c r="AS373" i="171"/>
  <c r="AR373" i="171"/>
  <c r="AQ373" i="171"/>
  <c r="AP373" i="171"/>
  <c r="AO373" i="171"/>
  <c r="AN373" i="171"/>
  <c r="AM373" i="171"/>
  <c r="AL373" i="171"/>
  <c r="AK373" i="171"/>
  <c r="AJ373" i="171"/>
  <c r="AI373" i="171"/>
  <c r="AH373" i="171"/>
  <c r="AG373" i="171"/>
  <c r="AF373" i="171"/>
  <c r="AE373" i="171"/>
  <c r="AD373" i="171"/>
  <c r="AC373" i="171"/>
  <c r="AB373" i="171"/>
  <c r="AA373" i="171"/>
  <c r="Z373" i="171"/>
  <c r="AS372" i="171"/>
  <c r="AR372" i="171"/>
  <c r="AQ372" i="171"/>
  <c r="AP372" i="171"/>
  <c r="AO372" i="171"/>
  <c r="AN372" i="171"/>
  <c r="AM372" i="171"/>
  <c r="AL372" i="171"/>
  <c r="AK372" i="171"/>
  <c r="AJ372" i="171"/>
  <c r="AI372" i="171"/>
  <c r="AH372" i="171"/>
  <c r="AG372" i="171"/>
  <c r="AF372" i="171"/>
  <c r="AE372" i="171"/>
  <c r="AD372" i="171"/>
  <c r="AC372" i="171"/>
  <c r="AB372" i="171"/>
  <c r="AA372" i="171"/>
  <c r="Z372" i="171"/>
  <c r="AS370" i="171"/>
  <c r="AR370" i="171"/>
  <c r="AQ370" i="171"/>
  <c r="AP370" i="171"/>
  <c r="AO370" i="171"/>
  <c r="AN370" i="171"/>
  <c r="AM370" i="171"/>
  <c r="AL370" i="171"/>
  <c r="AK370" i="171"/>
  <c r="AJ370" i="171"/>
  <c r="AI370" i="171"/>
  <c r="AH370" i="171"/>
  <c r="AG370" i="171"/>
  <c r="AF370" i="171"/>
  <c r="AE370" i="171"/>
  <c r="AD370" i="171"/>
  <c r="AC370" i="171"/>
  <c r="AB370" i="171"/>
  <c r="AA370" i="171"/>
  <c r="Z370" i="171"/>
  <c r="AS369" i="171"/>
  <c r="AR369" i="171"/>
  <c r="AQ369" i="171"/>
  <c r="AP369" i="171"/>
  <c r="AO369" i="171"/>
  <c r="AN369" i="171"/>
  <c r="AM369" i="171"/>
  <c r="AL369" i="171"/>
  <c r="AK369" i="171"/>
  <c r="AJ369" i="171"/>
  <c r="AI369" i="171"/>
  <c r="AH369" i="171"/>
  <c r="AG369" i="171"/>
  <c r="AF369" i="171"/>
  <c r="AE369" i="171"/>
  <c r="AD369" i="171"/>
  <c r="AC369" i="171"/>
  <c r="AB369" i="171"/>
  <c r="AA369" i="171"/>
  <c r="Z369" i="171"/>
  <c r="AS368" i="171"/>
  <c r="AR368" i="171"/>
  <c r="AQ368" i="171"/>
  <c r="AP368" i="171"/>
  <c r="AO368" i="171"/>
  <c r="AN368" i="171"/>
  <c r="AM368" i="171"/>
  <c r="AL368" i="171"/>
  <c r="AK368" i="171"/>
  <c r="AJ368" i="171"/>
  <c r="AI368" i="171"/>
  <c r="AH368" i="171"/>
  <c r="AG368" i="171"/>
  <c r="AF368" i="171"/>
  <c r="AE368" i="171"/>
  <c r="AD368" i="171"/>
  <c r="AC368" i="171"/>
  <c r="AB368" i="171"/>
  <c r="AA368" i="171"/>
  <c r="Z368" i="171"/>
  <c r="AS366" i="171"/>
  <c r="AR366" i="171"/>
  <c r="AQ366" i="171"/>
  <c r="AP366" i="171"/>
  <c r="AO366" i="171"/>
  <c r="AN366" i="171"/>
  <c r="AM366" i="171"/>
  <c r="AL366" i="171"/>
  <c r="AK366" i="171"/>
  <c r="AJ366" i="171"/>
  <c r="AI366" i="171"/>
  <c r="AH366" i="171"/>
  <c r="AG366" i="171"/>
  <c r="AF366" i="171"/>
  <c r="AE366" i="171"/>
  <c r="AD366" i="171"/>
  <c r="AC366" i="171"/>
  <c r="AB366" i="171"/>
  <c r="AA366" i="171"/>
  <c r="Z366" i="171"/>
  <c r="AS365" i="171"/>
  <c r="AR365" i="171"/>
  <c r="AQ365" i="171"/>
  <c r="AP365" i="171"/>
  <c r="AO365" i="171"/>
  <c r="AN365" i="171"/>
  <c r="AM365" i="171"/>
  <c r="AL365" i="171"/>
  <c r="AK365" i="171"/>
  <c r="AJ365" i="171"/>
  <c r="AI365" i="171"/>
  <c r="AH365" i="171"/>
  <c r="AG365" i="171"/>
  <c r="AF365" i="171"/>
  <c r="AE365" i="171"/>
  <c r="AD365" i="171"/>
  <c r="AC365" i="171"/>
  <c r="AB365" i="171"/>
  <c r="AA365" i="171"/>
  <c r="Z365" i="171"/>
  <c r="AS364" i="171"/>
  <c r="AR364" i="171"/>
  <c r="AQ364" i="171"/>
  <c r="AP364" i="171"/>
  <c r="AO364" i="171"/>
  <c r="AN364" i="171"/>
  <c r="AM364" i="171"/>
  <c r="AL364" i="171"/>
  <c r="AK364" i="171"/>
  <c r="AJ364" i="171"/>
  <c r="AI364" i="171"/>
  <c r="AH364" i="171"/>
  <c r="AG364" i="171"/>
  <c r="AF364" i="171"/>
  <c r="AE364" i="171"/>
  <c r="AD364" i="171"/>
  <c r="AC364" i="171"/>
  <c r="AB364" i="171"/>
  <c r="AA364" i="171"/>
  <c r="Z364" i="171"/>
  <c r="AS362" i="171"/>
  <c r="AR362" i="171"/>
  <c r="AQ362" i="171"/>
  <c r="AP362" i="171"/>
  <c r="AO362" i="171"/>
  <c r="AN362" i="171"/>
  <c r="AM362" i="171"/>
  <c r="AL362" i="171"/>
  <c r="AK362" i="171"/>
  <c r="AJ362" i="171"/>
  <c r="AI362" i="171"/>
  <c r="AH362" i="171"/>
  <c r="AG362" i="171"/>
  <c r="AF362" i="171"/>
  <c r="AE362" i="171"/>
  <c r="AD362" i="171"/>
  <c r="AC362" i="171"/>
  <c r="AB362" i="171"/>
  <c r="AA362" i="171"/>
  <c r="Z362" i="171"/>
  <c r="AS361" i="171"/>
  <c r="AR361" i="171"/>
  <c r="AQ361" i="171"/>
  <c r="AP361" i="171"/>
  <c r="AO361" i="171"/>
  <c r="AN361" i="171"/>
  <c r="AM361" i="171"/>
  <c r="AL361" i="171"/>
  <c r="AK361" i="171"/>
  <c r="AJ361" i="171"/>
  <c r="AI361" i="171"/>
  <c r="AH361" i="171"/>
  <c r="AG361" i="171"/>
  <c r="AF361" i="171"/>
  <c r="AE361" i="171"/>
  <c r="AD361" i="171"/>
  <c r="AC361" i="171"/>
  <c r="AB361" i="171"/>
  <c r="AA361" i="171"/>
  <c r="Z361" i="171"/>
  <c r="AS360" i="171"/>
  <c r="AR360" i="171"/>
  <c r="AQ360" i="171"/>
  <c r="AP360" i="171"/>
  <c r="AO360" i="171"/>
  <c r="AN360" i="171"/>
  <c r="AM360" i="171"/>
  <c r="AL360" i="171"/>
  <c r="AK360" i="171"/>
  <c r="AJ360" i="171"/>
  <c r="AI360" i="171"/>
  <c r="AH360" i="171"/>
  <c r="AG360" i="171"/>
  <c r="AF360" i="171"/>
  <c r="AE360" i="171"/>
  <c r="AD360" i="171"/>
  <c r="AC360" i="171"/>
  <c r="AB360" i="171"/>
  <c r="AA360" i="171"/>
  <c r="Z360" i="171"/>
  <c r="AS358" i="171"/>
  <c r="AR358" i="171"/>
  <c r="AQ358" i="171"/>
  <c r="AP358" i="171"/>
  <c r="AO358" i="171"/>
  <c r="AN358" i="171"/>
  <c r="AM358" i="171"/>
  <c r="AL358" i="171"/>
  <c r="AK358" i="171"/>
  <c r="AJ358" i="171"/>
  <c r="AI358" i="171"/>
  <c r="AH358" i="171"/>
  <c r="AG358" i="171"/>
  <c r="AF358" i="171"/>
  <c r="AE358" i="171"/>
  <c r="AD358" i="171"/>
  <c r="AC358" i="171"/>
  <c r="AB358" i="171"/>
  <c r="AA358" i="171"/>
  <c r="Z358" i="171"/>
  <c r="X357" i="171"/>
  <c r="AS355" i="171" l="1"/>
  <c r="AR355" i="171"/>
  <c r="AQ355" i="171"/>
  <c r="AP355" i="171"/>
  <c r="AO355" i="171"/>
  <c r="AN355" i="171"/>
  <c r="AM355" i="171"/>
  <c r="AL355" i="171"/>
  <c r="AK355" i="171"/>
  <c r="AJ355" i="171"/>
  <c r="AI355" i="171"/>
  <c r="AH355" i="171"/>
  <c r="AG355" i="171"/>
  <c r="AF355" i="171"/>
  <c r="AE355" i="171"/>
  <c r="AD355" i="171"/>
  <c r="AC355" i="171"/>
  <c r="AB355" i="171"/>
  <c r="AA355" i="171"/>
  <c r="Z355" i="171"/>
  <c r="AS354" i="171"/>
  <c r="AR354" i="171"/>
  <c r="AQ354" i="171"/>
  <c r="AP354" i="171"/>
  <c r="AO354" i="171"/>
  <c r="AN354" i="171"/>
  <c r="AM354" i="171"/>
  <c r="AL354" i="171"/>
  <c r="AK354" i="171"/>
  <c r="AJ354" i="171"/>
  <c r="AI354" i="171"/>
  <c r="AH354" i="171"/>
  <c r="AG354" i="171"/>
  <c r="AF354" i="171"/>
  <c r="AE354" i="171"/>
  <c r="AD354" i="171"/>
  <c r="AC354" i="171"/>
  <c r="AB354" i="171"/>
  <c r="AA354" i="171"/>
  <c r="Z354" i="171"/>
  <c r="AS353" i="171"/>
  <c r="AR353" i="171"/>
  <c r="AQ353" i="171"/>
  <c r="AP353" i="171"/>
  <c r="AO353" i="171"/>
  <c r="AN353" i="171"/>
  <c r="AM353" i="171"/>
  <c r="AL353" i="171"/>
  <c r="AK353" i="171"/>
  <c r="AJ353" i="171"/>
  <c r="AI353" i="171"/>
  <c r="AH353" i="171"/>
  <c r="AG353" i="171"/>
  <c r="AF353" i="171"/>
  <c r="AE353" i="171"/>
  <c r="AD353" i="171"/>
  <c r="AC353" i="171"/>
  <c r="AB353" i="171"/>
  <c r="AA353" i="171"/>
  <c r="Z353" i="171"/>
  <c r="AS351" i="171"/>
  <c r="AR351" i="171"/>
  <c r="AQ351" i="171"/>
  <c r="AP351" i="171"/>
  <c r="AO351" i="171"/>
  <c r="AN351" i="171"/>
  <c r="AM351" i="171"/>
  <c r="AL351" i="171"/>
  <c r="AK351" i="171"/>
  <c r="AJ351" i="171"/>
  <c r="AI351" i="171"/>
  <c r="AH351" i="171"/>
  <c r="AG351" i="171"/>
  <c r="AF351" i="171"/>
  <c r="AE351" i="171"/>
  <c r="AD351" i="171"/>
  <c r="AC351" i="171"/>
  <c r="AB351" i="171"/>
  <c r="AA351" i="171"/>
  <c r="Z351" i="171"/>
  <c r="AS350" i="171"/>
  <c r="AR350" i="171"/>
  <c r="AQ350" i="171"/>
  <c r="AP350" i="171"/>
  <c r="AO350" i="171"/>
  <c r="AN350" i="171"/>
  <c r="AM350" i="171"/>
  <c r="AL350" i="171"/>
  <c r="AK350" i="171"/>
  <c r="AJ350" i="171"/>
  <c r="AI350" i="171"/>
  <c r="AH350" i="171"/>
  <c r="AG350" i="171"/>
  <c r="AF350" i="171"/>
  <c r="AE350" i="171"/>
  <c r="AD350" i="171"/>
  <c r="AC350" i="171"/>
  <c r="AB350" i="171"/>
  <c r="AA350" i="171"/>
  <c r="Z350" i="171"/>
  <c r="AS349" i="171"/>
  <c r="AR349" i="171"/>
  <c r="AQ349" i="171"/>
  <c r="AP349" i="171"/>
  <c r="AO349" i="171"/>
  <c r="AN349" i="171"/>
  <c r="AM349" i="171"/>
  <c r="AL349" i="171"/>
  <c r="AK349" i="171"/>
  <c r="AJ349" i="171"/>
  <c r="AI349" i="171"/>
  <c r="AH349" i="171"/>
  <c r="AG349" i="171"/>
  <c r="AF349" i="171"/>
  <c r="AE349" i="171"/>
  <c r="AD349" i="171"/>
  <c r="AC349" i="171"/>
  <c r="AB349" i="171"/>
  <c r="AA349" i="171"/>
  <c r="Z349" i="171"/>
  <c r="AS347" i="171"/>
  <c r="AR347" i="171"/>
  <c r="AQ347" i="171"/>
  <c r="AP347" i="171"/>
  <c r="AO347" i="171"/>
  <c r="AN347" i="171"/>
  <c r="AM347" i="171"/>
  <c r="AL347" i="171"/>
  <c r="AK347" i="171"/>
  <c r="AJ347" i="171"/>
  <c r="AI347" i="171"/>
  <c r="AH347" i="171"/>
  <c r="AG347" i="171"/>
  <c r="AF347" i="171"/>
  <c r="AE347" i="171"/>
  <c r="AD347" i="171"/>
  <c r="AC347" i="171"/>
  <c r="AB347" i="171"/>
  <c r="AA347" i="171"/>
  <c r="Z347" i="171"/>
  <c r="AS346" i="171"/>
  <c r="AR346" i="171"/>
  <c r="AQ346" i="171"/>
  <c r="AP346" i="171"/>
  <c r="AO346" i="171"/>
  <c r="AN346" i="171"/>
  <c r="AM346" i="171"/>
  <c r="AL346" i="171"/>
  <c r="AK346" i="171"/>
  <c r="AJ346" i="171"/>
  <c r="AI346" i="171"/>
  <c r="AH346" i="171"/>
  <c r="AG346" i="171"/>
  <c r="AF346" i="171"/>
  <c r="AE346" i="171"/>
  <c r="AD346" i="171"/>
  <c r="AC346" i="171"/>
  <c r="AB346" i="171"/>
  <c r="AA346" i="171"/>
  <c r="Z346" i="171"/>
  <c r="AS345" i="171"/>
  <c r="AR345" i="171"/>
  <c r="AQ345" i="171"/>
  <c r="AP345" i="171"/>
  <c r="AO345" i="171"/>
  <c r="AN345" i="171"/>
  <c r="AM345" i="171"/>
  <c r="AL345" i="171"/>
  <c r="AK345" i="171"/>
  <c r="AJ345" i="171"/>
  <c r="AI345" i="171"/>
  <c r="AH345" i="171"/>
  <c r="AG345" i="171"/>
  <c r="AF345" i="171"/>
  <c r="AE345" i="171"/>
  <c r="AD345" i="171"/>
  <c r="AC345" i="171"/>
  <c r="AB345" i="171"/>
  <c r="AA345" i="171"/>
  <c r="Z345" i="171"/>
  <c r="AS343" i="171"/>
  <c r="AR343" i="171"/>
  <c r="AQ343" i="171"/>
  <c r="AP343" i="171"/>
  <c r="AO343" i="171"/>
  <c r="AN343" i="171"/>
  <c r="AM343" i="171"/>
  <c r="AL343" i="171"/>
  <c r="AK343" i="171"/>
  <c r="AJ343" i="171"/>
  <c r="AI343" i="171"/>
  <c r="AH343" i="171"/>
  <c r="AG343" i="171"/>
  <c r="AF343" i="171"/>
  <c r="AE343" i="171"/>
  <c r="AD343" i="171"/>
  <c r="AC343" i="171"/>
  <c r="AB343" i="171"/>
  <c r="AA343" i="171"/>
  <c r="Z343" i="171"/>
  <c r="AS342" i="171"/>
  <c r="AR342" i="171"/>
  <c r="AQ342" i="171"/>
  <c r="AP342" i="171"/>
  <c r="AO342" i="171"/>
  <c r="AN342" i="171"/>
  <c r="AM342" i="171"/>
  <c r="AL342" i="171"/>
  <c r="AK342" i="171"/>
  <c r="AJ342" i="171"/>
  <c r="AI342" i="171"/>
  <c r="AH342" i="171"/>
  <c r="AG342" i="171"/>
  <c r="AF342" i="171"/>
  <c r="AE342" i="171"/>
  <c r="AD342" i="171"/>
  <c r="AC342" i="171"/>
  <c r="AB342" i="171"/>
  <c r="AA342" i="171"/>
  <c r="Z342" i="171"/>
  <c r="AS341" i="171"/>
  <c r="AR341" i="171"/>
  <c r="AQ341" i="171"/>
  <c r="AP341" i="171"/>
  <c r="AO341" i="171"/>
  <c r="AN341" i="171"/>
  <c r="AM341" i="171"/>
  <c r="AL341" i="171"/>
  <c r="AK341" i="171"/>
  <c r="AJ341" i="171"/>
  <c r="AI341" i="171"/>
  <c r="AH341" i="171"/>
  <c r="AG341" i="171"/>
  <c r="AF341" i="171"/>
  <c r="AE341" i="171"/>
  <c r="AD341" i="171"/>
  <c r="AC341" i="171"/>
  <c r="AB341" i="171"/>
  <c r="AA341" i="171"/>
  <c r="Z341" i="171"/>
  <c r="AS339" i="171"/>
  <c r="AR339" i="171"/>
  <c r="AQ339" i="171"/>
  <c r="AP339" i="171"/>
  <c r="AO339" i="171"/>
  <c r="AN339" i="171"/>
  <c r="AM339" i="171"/>
  <c r="AL339" i="171"/>
  <c r="AK339" i="171"/>
  <c r="AJ339" i="171"/>
  <c r="AI339" i="171"/>
  <c r="AH339" i="171"/>
  <c r="AG339" i="171"/>
  <c r="AF339" i="171"/>
  <c r="AE339" i="171"/>
  <c r="AD339" i="171"/>
  <c r="AC339" i="171"/>
  <c r="AB339" i="171"/>
  <c r="AA339" i="171"/>
  <c r="Z339" i="171"/>
  <c r="AS338" i="171"/>
  <c r="AR338" i="171"/>
  <c r="AQ338" i="171"/>
  <c r="AP338" i="171"/>
  <c r="AO338" i="171"/>
  <c r="AN338" i="171"/>
  <c r="AM338" i="171"/>
  <c r="AL338" i="171"/>
  <c r="AK338" i="171"/>
  <c r="AJ338" i="171"/>
  <c r="AI338" i="171"/>
  <c r="AH338" i="171"/>
  <c r="AG338" i="171"/>
  <c r="AF338" i="171"/>
  <c r="AE338" i="171"/>
  <c r="AD338" i="171"/>
  <c r="AC338" i="171"/>
  <c r="AB338" i="171"/>
  <c r="AA338" i="171"/>
  <c r="Z338" i="171"/>
  <c r="AS337" i="171"/>
  <c r="AR337" i="171"/>
  <c r="AQ337" i="171"/>
  <c r="AP337" i="171"/>
  <c r="AO337" i="171"/>
  <c r="AN337" i="171"/>
  <c r="AM337" i="171"/>
  <c r="AL337" i="171"/>
  <c r="AK337" i="171"/>
  <c r="AJ337" i="171"/>
  <c r="AI337" i="171"/>
  <c r="AH337" i="171"/>
  <c r="AG337" i="171"/>
  <c r="AF337" i="171"/>
  <c r="AE337" i="171"/>
  <c r="AD337" i="171"/>
  <c r="AC337" i="171"/>
  <c r="AB337" i="171"/>
  <c r="AA337" i="171"/>
  <c r="Z337" i="171"/>
  <c r="AS335" i="171"/>
  <c r="AR335" i="171"/>
  <c r="AQ335" i="171"/>
  <c r="AP335" i="171"/>
  <c r="AO335" i="171"/>
  <c r="AN335" i="171"/>
  <c r="AM335" i="171"/>
  <c r="AL335" i="171"/>
  <c r="AK335" i="171"/>
  <c r="AJ335" i="171"/>
  <c r="AI335" i="171"/>
  <c r="AH335" i="171"/>
  <c r="AG335" i="171"/>
  <c r="AF335" i="171"/>
  <c r="AE335" i="171"/>
  <c r="AD335" i="171"/>
  <c r="AC335" i="171"/>
  <c r="AB335" i="171"/>
  <c r="AA335" i="171"/>
  <c r="Z335" i="171"/>
  <c r="AS334" i="171"/>
  <c r="AR334" i="171"/>
  <c r="AQ334" i="171"/>
  <c r="AP334" i="171"/>
  <c r="AO334" i="171"/>
  <c r="AN334" i="171"/>
  <c r="AM334" i="171"/>
  <c r="AL334" i="171"/>
  <c r="AK334" i="171"/>
  <c r="AJ334" i="171"/>
  <c r="AI334" i="171"/>
  <c r="AH334" i="171"/>
  <c r="AG334" i="171"/>
  <c r="AF334" i="171"/>
  <c r="AE334" i="171"/>
  <c r="AD334" i="171"/>
  <c r="AC334" i="171"/>
  <c r="AB334" i="171"/>
  <c r="AA334" i="171"/>
  <c r="Z334" i="171"/>
  <c r="AS333" i="171"/>
  <c r="AR333" i="171"/>
  <c r="AQ333" i="171"/>
  <c r="AP333" i="171"/>
  <c r="AO333" i="171"/>
  <c r="AN333" i="171"/>
  <c r="AM333" i="171"/>
  <c r="AL333" i="171"/>
  <c r="AK333" i="171"/>
  <c r="AJ333" i="171"/>
  <c r="AI333" i="171"/>
  <c r="AH333" i="171"/>
  <c r="AG333" i="171"/>
  <c r="AF333" i="171"/>
  <c r="AE333" i="171"/>
  <c r="AD333" i="171"/>
  <c r="AC333" i="171"/>
  <c r="AB333" i="171"/>
  <c r="AA333" i="171"/>
  <c r="Z333" i="171"/>
  <c r="AS331" i="171"/>
  <c r="AR331" i="171"/>
  <c r="AQ331" i="171"/>
  <c r="AP331" i="171"/>
  <c r="AO331" i="171"/>
  <c r="AN331" i="171"/>
  <c r="AM331" i="171"/>
  <c r="AL331" i="171"/>
  <c r="AK331" i="171"/>
  <c r="AJ331" i="171"/>
  <c r="AI331" i="171"/>
  <c r="AH331" i="171"/>
  <c r="AG331" i="171"/>
  <c r="AF331" i="171"/>
  <c r="AE331" i="171"/>
  <c r="AD331" i="171"/>
  <c r="AC331" i="171"/>
  <c r="AB331" i="171"/>
  <c r="AA331" i="171"/>
  <c r="Z331" i="171"/>
  <c r="X330" i="171"/>
  <c r="AS304" i="171" l="1"/>
  <c r="AR304" i="171"/>
  <c r="AQ304" i="171"/>
  <c r="AP304" i="171"/>
  <c r="AO304" i="171"/>
  <c r="AN304" i="171"/>
  <c r="AM304" i="171"/>
  <c r="AL304" i="171"/>
  <c r="AK304" i="171"/>
  <c r="AJ304" i="171"/>
  <c r="AI304" i="171"/>
  <c r="AH304" i="171"/>
  <c r="AG304" i="171"/>
  <c r="AF304" i="171"/>
  <c r="AE304" i="171"/>
  <c r="AD304" i="171"/>
  <c r="AC304" i="171"/>
  <c r="AB304" i="171"/>
  <c r="AA304" i="171"/>
  <c r="Z304" i="171"/>
  <c r="AS328" i="171" l="1"/>
  <c r="AR328" i="171"/>
  <c r="AQ328" i="171"/>
  <c r="AP328" i="171"/>
  <c r="AO328" i="171"/>
  <c r="AN328" i="171"/>
  <c r="AM328" i="171"/>
  <c r="AL328" i="171"/>
  <c r="AK328" i="171"/>
  <c r="AJ328" i="171"/>
  <c r="AI328" i="171"/>
  <c r="AH328" i="171"/>
  <c r="AG328" i="171"/>
  <c r="AF328" i="171"/>
  <c r="AE328" i="171"/>
  <c r="AD328" i="171"/>
  <c r="AC328" i="171"/>
  <c r="AB328" i="171"/>
  <c r="AA328" i="171"/>
  <c r="Z328" i="171"/>
  <c r="AS327" i="171"/>
  <c r="AR327" i="171"/>
  <c r="AQ327" i="171"/>
  <c r="AP327" i="171"/>
  <c r="AO327" i="171"/>
  <c r="AN327" i="171"/>
  <c r="AM327" i="171"/>
  <c r="AL327" i="171"/>
  <c r="AK327" i="171"/>
  <c r="AJ327" i="171"/>
  <c r="AI327" i="171"/>
  <c r="AH327" i="171"/>
  <c r="AG327" i="171"/>
  <c r="AF327" i="171"/>
  <c r="AE327" i="171"/>
  <c r="AD327" i="171"/>
  <c r="AC327" i="171"/>
  <c r="AB327" i="171"/>
  <c r="AA327" i="171"/>
  <c r="Z327" i="171"/>
  <c r="AS326" i="171"/>
  <c r="AR326" i="171"/>
  <c r="AQ326" i="171"/>
  <c r="AP326" i="171"/>
  <c r="AO326" i="171"/>
  <c r="AN326" i="171"/>
  <c r="AM326" i="171"/>
  <c r="AL326" i="171"/>
  <c r="AK326" i="171"/>
  <c r="AJ326" i="171"/>
  <c r="AI326" i="171"/>
  <c r="AH326" i="171"/>
  <c r="AG326" i="171"/>
  <c r="AF326" i="171"/>
  <c r="AE326" i="171"/>
  <c r="AD326" i="171"/>
  <c r="AC326" i="171"/>
  <c r="AB326" i="171"/>
  <c r="AA326" i="171"/>
  <c r="Z326" i="171"/>
  <c r="AS324" i="171"/>
  <c r="AR324" i="171"/>
  <c r="AQ324" i="171"/>
  <c r="AP324" i="171"/>
  <c r="AO324" i="171"/>
  <c r="AN324" i="171"/>
  <c r="AM324" i="171"/>
  <c r="AL324" i="171"/>
  <c r="AK324" i="171"/>
  <c r="AJ324" i="171"/>
  <c r="AI324" i="171"/>
  <c r="AH324" i="171"/>
  <c r="AG324" i="171"/>
  <c r="AF324" i="171"/>
  <c r="AE324" i="171"/>
  <c r="AD324" i="171"/>
  <c r="AC324" i="171"/>
  <c r="AB324" i="171"/>
  <c r="AA324" i="171"/>
  <c r="Z324" i="171"/>
  <c r="AS323" i="171"/>
  <c r="AR323" i="171"/>
  <c r="AQ323" i="171"/>
  <c r="AP323" i="171"/>
  <c r="AO323" i="171"/>
  <c r="AN323" i="171"/>
  <c r="AM323" i="171"/>
  <c r="AL323" i="171"/>
  <c r="AK323" i="171"/>
  <c r="AJ323" i="171"/>
  <c r="AI323" i="171"/>
  <c r="AH323" i="171"/>
  <c r="AG323" i="171"/>
  <c r="AF323" i="171"/>
  <c r="AE323" i="171"/>
  <c r="AD323" i="171"/>
  <c r="AC323" i="171"/>
  <c r="AB323" i="171"/>
  <c r="AA323" i="171"/>
  <c r="Z323" i="171"/>
  <c r="AS322" i="171"/>
  <c r="AR322" i="171"/>
  <c r="AQ322" i="171"/>
  <c r="AP322" i="171"/>
  <c r="AO322" i="171"/>
  <c r="AN322" i="171"/>
  <c r="AM322" i="171"/>
  <c r="AL322" i="171"/>
  <c r="AK322" i="171"/>
  <c r="AJ322" i="171"/>
  <c r="AI322" i="171"/>
  <c r="AH322" i="171"/>
  <c r="AG322" i="171"/>
  <c r="AF322" i="171"/>
  <c r="AE322" i="171"/>
  <c r="AD322" i="171"/>
  <c r="AC322" i="171"/>
  <c r="AB322" i="171"/>
  <c r="AA322" i="171"/>
  <c r="Z322" i="171"/>
  <c r="AS320" i="171"/>
  <c r="AR320" i="171"/>
  <c r="AQ320" i="171"/>
  <c r="AP320" i="171"/>
  <c r="AO320" i="171"/>
  <c r="AN320" i="171"/>
  <c r="AM320" i="171"/>
  <c r="AL320" i="171"/>
  <c r="AK320" i="171"/>
  <c r="AJ320" i="171"/>
  <c r="AI320" i="171"/>
  <c r="AH320" i="171"/>
  <c r="AG320" i="171"/>
  <c r="AF320" i="171"/>
  <c r="AE320" i="171"/>
  <c r="AD320" i="171"/>
  <c r="AC320" i="171"/>
  <c r="AB320" i="171"/>
  <c r="AA320" i="171"/>
  <c r="Z320" i="171"/>
  <c r="AS319" i="171"/>
  <c r="AR319" i="171"/>
  <c r="AQ319" i="171"/>
  <c r="AP319" i="171"/>
  <c r="AO319" i="171"/>
  <c r="AN319" i="171"/>
  <c r="AM319" i="171"/>
  <c r="AL319" i="171"/>
  <c r="AK319" i="171"/>
  <c r="AJ319" i="171"/>
  <c r="AI319" i="171"/>
  <c r="AH319" i="171"/>
  <c r="AG319" i="171"/>
  <c r="AF319" i="171"/>
  <c r="AE319" i="171"/>
  <c r="AD319" i="171"/>
  <c r="AC319" i="171"/>
  <c r="AB319" i="171"/>
  <c r="AA319" i="171"/>
  <c r="Z319" i="171"/>
  <c r="AS318" i="171"/>
  <c r="AR318" i="171"/>
  <c r="AQ318" i="171"/>
  <c r="AP318" i="171"/>
  <c r="AO318" i="171"/>
  <c r="AN318" i="171"/>
  <c r="AM318" i="171"/>
  <c r="AL318" i="171"/>
  <c r="AK318" i="171"/>
  <c r="AJ318" i="171"/>
  <c r="AI318" i="171"/>
  <c r="AH318" i="171"/>
  <c r="AG318" i="171"/>
  <c r="AF318" i="171"/>
  <c r="AE318" i="171"/>
  <c r="AD318" i="171"/>
  <c r="AC318" i="171"/>
  <c r="AB318" i="171"/>
  <c r="AA318" i="171"/>
  <c r="Z318" i="171"/>
  <c r="AS316" i="171"/>
  <c r="AR316" i="171"/>
  <c r="AQ316" i="171"/>
  <c r="AP316" i="171"/>
  <c r="AO316" i="171"/>
  <c r="AN316" i="171"/>
  <c r="AM316" i="171"/>
  <c r="AL316" i="171"/>
  <c r="AK316" i="171"/>
  <c r="AJ316" i="171"/>
  <c r="AI316" i="171"/>
  <c r="AH316" i="171"/>
  <c r="AG316" i="171"/>
  <c r="AF316" i="171"/>
  <c r="AE316" i="171"/>
  <c r="AD316" i="171"/>
  <c r="AC316" i="171"/>
  <c r="AB316" i="171"/>
  <c r="AA316" i="171"/>
  <c r="Z316" i="171"/>
  <c r="AS315" i="171"/>
  <c r="AR315" i="171"/>
  <c r="AQ315" i="171"/>
  <c r="AP315" i="171"/>
  <c r="AO315" i="171"/>
  <c r="AN315" i="171"/>
  <c r="AM315" i="171"/>
  <c r="AL315" i="171"/>
  <c r="AK315" i="171"/>
  <c r="AJ315" i="171"/>
  <c r="AI315" i="171"/>
  <c r="AH315" i="171"/>
  <c r="AG315" i="171"/>
  <c r="AF315" i="171"/>
  <c r="AE315" i="171"/>
  <c r="AD315" i="171"/>
  <c r="AC315" i="171"/>
  <c r="AB315" i="171"/>
  <c r="AA315" i="171"/>
  <c r="Z315" i="171"/>
  <c r="AS314" i="171"/>
  <c r="AR314" i="171"/>
  <c r="AQ314" i="171"/>
  <c r="AP314" i="171"/>
  <c r="AO314" i="171"/>
  <c r="AN314" i="171"/>
  <c r="AM314" i="171"/>
  <c r="AL314" i="171"/>
  <c r="AK314" i="171"/>
  <c r="AJ314" i="171"/>
  <c r="AI314" i="171"/>
  <c r="AH314" i="171"/>
  <c r="AG314" i="171"/>
  <c r="AF314" i="171"/>
  <c r="AE314" i="171"/>
  <c r="AD314" i="171"/>
  <c r="AC314" i="171"/>
  <c r="AB314" i="171"/>
  <c r="AA314" i="171"/>
  <c r="Z314" i="171"/>
  <c r="AS312" i="171"/>
  <c r="AR312" i="171"/>
  <c r="AQ312" i="171"/>
  <c r="AP312" i="171"/>
  <c r="AO312" i="171"/>
  <c r="AN312" i="171"/>
  <c r="AM312" i="171"/>
  <c r="AL312" i="171"/>
  <c r="AK312" i="171"/>
  <c r="AJ312" i="171"/>
  <c r="AI312" i="171"/>
  <c r="AH312" i="171"/>
  <c r="AG312" i="171"/>
  <c r="AF312" i="171"/>
  <c r="AE312" i="171"/>
  <c r="AD312" i="171"/>
  <c r="AC312" i="171"/>
  <c r="AB312" i="171"/>
  <c r="AA312" i="171"/>
  <c r="Z312" i="171"/>
  <c r="AS311" i="171"/>
  <c r="AR311" i="171"/>
  <c r="AQ311" i="171"/>
  <c r="AP311" i="171"/>
  <c r="AO311" i="171"/>
  <c r="AN311" i="171"/>
  <c r="AM311" i="171"/>
  <c r="AL311" i="171"/>
  <c r="AK311" i="171"/>
  <c r="AJ311" i="171"/>
  <c r="AI311" i="171"/>
  <c r="AH311" i="171"/>
  <c r="AG311" i="171"/>
  <c r="AF311" i="171"/>
  <c r="AE311" i="171"/>
  <c r="AD311" i="171"/>
  <c r="AC311" i="171"/>
  <c r="AB311" i="171"/>
  <c r="AA311" i="171"/>
  <c r="Z311" i="171"/>
  <c r="AS310" i="171"/>
  <c r="AR310" i="171"/>
  <c r="AQ310" i="171"/>
  <c r="AP310" i="171"/>
  <c r="AO310" i="171"/>
  <c r="AN310" i="171"/>
  <c r="AM310" i="171"/>
  <c r="AL310" i="171"/>
  <c r="AK310" i="171"/>
  <c r="AJ310" i="171"/>
  <c r="AI310" i="171"/>
  <c r="AH310" i="171"/>
  <c r="AG310" i="171"/>
  <c r="AF310" i="171"/>
  <c r="AE310" i="171"/>
  <c r="AD310" i="171"/>
  <c r="AC310" i="171"/>
  <c r="AB310" i="171"/>
  <c r="AA310" i="171"/>
  <c r="Z310" i="171"/>
  <c r="AS308" i="171"/>
  <c r="AR308" i="171"/>
  <c r="AQ308" i="171"/>
  <c r="AP308" i="171"/>
  <c r="AO308" i="171"/>
  <c r="AN308" i="171"/>
  <c r="AM308" i="171"/>
  <c r="AL308" i="171"/>
  <c r="AK308" i="171"/>
  <c r="AJ308" i="171"/>
  <c r="AI308" i="171"/>
  <c r="AH308" i="171"/>
  <c r="AG308" i="171"/>
  <c r="AF308" i="171"/>
  <c r="AE308" i="171"/>
  <c r="AD308" i="171"/>
  <c r="AC308" i="171"/>
  <c r="AB308" i="171"/>
  <c r="AA308" i="171"/>
  <c r="Z308" i="171"/>
  <c r="AS307" i="171"/>
  <c r="AR307" i="171"/>
  <c r="AQ307" i="171"/>
  <c r="AP307" i="171"/>
  <c r="AO307" i="171"/>
  <c r="AN307" i="171"/>
  <c r="AM307" i="171"/>
  <c r="AL307" i="171"/>
  <c r="AK307" i="171"/>
  <c r="AJ307" i="171"/>
  <c r="AI307" i="171"/>
  <c r="AH307" i="171"/>
  <c r="AG307" i="171"/>
  <c r="AF307" i="171"/>
  <c r="AE307" i="171"/>
  <c r="AD307" i="171"/>
  <c r="AC307" i="171"/>
  <c r="AB307" i="171"/>
  <c r="AA307" i="171"/>
  <c r="Z307" i="171"/>
  <c r="AS306" i="171"/>
  <c r="AR306" i="171"/>
  <c r="AQ306" i="171"/>
  <c r="AP306" i="171"/>
  <c r="AO306" i="171"/>
  <c r="AN306" i="171"/>
  <c r="AM306" i="171"/>
  <c r="AL306" i="171"/>
  <c r="AK306" i="171"/>
  <c r="AJ306" i="171"/>
  <c r="AI306" i="171"/>
  <c r="AH306" i="171"/>
  <c r="AG306" i="171"/>
  <c r="AF306" i="171"/>
  <c r="AE306" i="171"/>
  <c r="AD306" i="171"/>
  <c r="AC306" i="171"/>
  <c r="AB306" i="171"/>
  <c r="AA306" i="171"/>
  <c r="Z306" i="171"/>
  <c r="X303" i="171"/>
  <c r="AS301" i="171" l="1"/>
  <c r="AR301" i="171"/>
  <c r="AQ301" i="171"/>
  <c r="AP301" i="171"/>
  <c r="AO301" i="171"/>
  <c r="AN301" i="171"/>
  <c r="AM301" i="171"/>
  <c r="AL301" i="171"/>
  <c r="AK301" i="171"/>
  <c r="AJ301" i="171"/>
  <c r="AI301" i="171"/>
  <c r="AH301" i="171"/>
  <c r="AG301" i="171"/>
  <c r="AF301" i="171"/>
  <c r="AE301" i="171"/>
  <c r="AD301" i="171"/>
  <c r="AC301" i="171"/>
  <c r="AB301" i="171"/>
  <c r="AA301" i="171"/>
  <c r="Z301" i="171"/>
  <c r="AS300" i="171"/>
  <c r="AR300" i="171"/>
  <c r="AQ300" i="171"/>
  <c r="AP300" i="171"/>
  <c r="AO300" i="171"/>
  <c r="AN300" i="171"/>
  <c r="AM300" i="171"/>
  <c r="AL300" i="171"/>
  <c r="AK300" i="171"/>
  <c r="AJ300" i="171"/>
  <c r="AI300" i="171"/>
  <c r="AH300" i="171"/>
  <c r="AG300" i="171"/>
  <c r="AF300" i="171"/>
  <c r="AE300" i="171"/>
  <c r="AD300" i="171"/>
  <c r="AC300" i="171"/>
  <c r="AB300" i="171"/>
  <c r="AA300" i="171"/>
  <c r="Z300" i="171"/>
  <c r="AS299" i="171"/>
  <c r="AR299" i="171"/>
  <c r="AQ299" i="171"/>
  <c r="AP299" i="171"/>
  <c r="AO299" i="171"/>
  <c r="AN299" i="171"/>
  <c r="AM299" i="171"/>
  <c r="AL299" i="171"/>
  <c r="AK299" i="171"/>
  <c r="AJ299" i="171"/>
  <c r="AI299" i="171"/>
  <c r="AH299" i="171"/>
  <c r="AG299" i="171"/>
  <c r="AF299" i="171"/>
  <c r="AE299" i="171"/>
  <c r="AD299" i="171"/>
  <c r="AC299" i="171"/>
  <c r="AB299" i="171"/>
  <c r="AA299" i="171"/>
  <c r="Z299" i="171"/>
  <c r="AS297" i="171"/>
  <c r="AR297" i="171"/>
  <c r="AQ297" i="171"/>
  <c r="AP297" i="171"/>
  <c r="AO297" i="171"/>
  <c r="AN297" i="171"/>
  <c r="AM297" i="171"/>
  <c r="AL297" i="171"/>
  <c r="AK297" i="171"/>
  <c r="AJ297" i="171"/>
  <c r="AI297" i="171"/>
  <c r="AH297" i="171"/>
  <c r="AG297" i="171"/>
  <c r="AF297" i="171"/>
  <c r="AE297" i="171"/>
  <c r="AD297" i="171"/>
  <c r="AC297" i="171"/>
  <c r="AB297" i="171"/>
  <c r="AA297" i="171"/>
  <c r="Z297" i="171"/>
  <c r="AS296" i="171"/>
  <c r="AR296" i="171"/>
  <c r="AQ296" i="171"/>
  <c r="AP296" i="171"/>
  <c r="AO296" i="171"/>
  <c r="AN296" i="171"/>
  <c r="AM296" i="171"/>
  <c r="AL296" i="171"/>
  <c r="AK296" i="171"/>
  <c r="AJ296" i="171"/>
  <c r="AI296" i="171"/>
  <c r="AH296" i="171"/>
  <c r="AG296" i="171"/>
  <c r="AF296" i="171"/>
  <c r="AE296" i="171"/>
  <c r="AD296" i="171"/>
  <c r="AC296" i="171"/>
  <c r="AB296" i="171"/>
  <c r="AA296" i="171"/>
  <c r="Z296" i="171"/>
  <c r="AS295" i="171"/>
  <c r="AR295" i="171"/>
  <c r="AQ295" i="171"/>
  <c r="AP295" i="171"/>
  <c r="AO295" i="171"/>
  <c r="AN295" i="171"/>
  <c r="AM295" i="171"/>
  <c r="AL295" i="171"/>
  <c r="AK295" i="171"/>
  <c r="AJ295" i="171"/>
  <c r="AI295" i="171"/>
  <c r="AH295" i="171"/>
  <c r="AG295" i="171"/>
  <c r="AF295" i="171"/>
  <c r="AE295" i="171"/>
  <c r="AD295" i="171"/>
  <c r="AC295" i="171"/>
  <c r="AB295" i="171"/>
  <c r="AA295" i="171"/>
  <c r="Z295" i="171"/>
  <c r="AS293" i="171"/>
  <c r="AR293" i="171"/>
  <c r="AQ293" i="171"/>
  <c r="AP293" i="171"/>
  <c r="AO293" i="171"/>
  <c r="AN293" i="171"/>
  <c r="AM293" i="171"/>
  <c r="AL293" i="171"/>
  <c r="AK293" i="171"/>
  <c r="AJ293" i="171"/>
  <c r="AI293" i="171"/>
  <c r="AH293" i="171"/>
  <c r="AG293" i="171"/>
  <c r="AF293" i="171"/>
  <c r="AE293" i="171"/>
  <c r="AD293" i="171"/>
  <c r="AC293" i="171"/>
  <c r="AB293" i="171"/>
  <c r="AA293" i="171"/>
  <c r="Z293" i="171"/>
  <c r="AS292" i="171"/>
  <c r="AR292" i="171"/>
  <c r="AQ292" i="171"/>
  <c r="AP292" i="171"/>
  <c r="AO292" i="171"/>
  <c r="AN292" i="171"/>
  <c r="AM292" i="171"/>
  <c r="AL292" i="171"/>
  <c r="AK292" i="171"/>
  <c r="AJ292" i="171"/>
  <c r="AI292" i="171"/>
  <c r="AH292" i="171"/>
  <c r="AG292" i="171"/>
  <c r="AF292" i="171"/>
  <c r="AE292" i="171"/>
  <c r="AD292" i="171"/>
  <c r="AC292" i="171"/>
  <c r="AB292" i="171"/>
  <c r="AA292" i="171"/>
  <c r="Z292" i="171"/>
  <c r="AS291" i="171"/>
  <c r="AR291" i="171"/>
  <c r="AQ291" i="171"/>
  <c r="AP291" i="171"/>
  <c r="AO291" i="171"/>
  <c r="AN291" i="171"/>
  <c r="AM291" i="171"/>
  <c r="AL291" i="171"/>
  <c r="AK291" i="171"/>
  <c r="AJ291" i="171"/>
  <c r="AI291" i="171"/>
  <c r="AH291" i="171"/>
  <c r="AG291" i="171"/>
  <c r="AF291" i="171"/>
  <c r="AE291" i="171"/>
  <c r="AD291" i="171"/>
  <c r="AC291" i="171"/>
  <c r="AB291" i="171"/>
  <c r="AA291" i="171"/>
  <c r="Z291" i="171"/>
  <c r="AS289" i="171"/>
  <c r="AR289" i="171"/>
  <c r="AQ289" i="171"/>
  <c r="AP289" i="171"/>
  <c r="AO289" i="171"/>
  <c r="AN289" i="171"/>
  <c r="AM289" i="171"/>
  <c r="AL289" i="171"/>
  <c r="AK289" i="171"/>
  <c r="AJ289" i="171"/>
  <c r="AI289" i="171"/>
  <c r="AH289" i="171"/>
  <c r="AG289" i="171"/>
  <c r="AF289" i="171"/>
  <c r="AE289" i="171"/>
  <c r="AD289" i="171"/>
  <c r="AC289" i="171"/>
  <c r="AB289" i="171"/>
  <c r="AA289" i="171"/>
  <c r="Z289" i="171"/>
  <c r="AS288" i="171"/>
  <c r="AR288" i="171"/>
  <c r="AQ288" i="171"/>
  <c r="AP288" i="171"/>
  <c r="AO288" i="171"/>
  <c r="AN288" i="171"/>
  <c r="AM288" i="171"/>
  <c r="AL288" i="171"/>
  <c r="AK288" i="171"/>
  <c r="AJ288" i="171"/>
  <c r="AI288" i="171"/>
  <c r="AH288" i="171"/>
  <c r="AG288" i="171"/>
  <c r="AF288" i="171"/>
  <c r="AE288" i="171"/>
  <c r="AD288" i="171"/>
  <c r="AC288" i="171"/>
  <c r="AB288" i="171"/>
  <c r="AA288" i="171"/>
  <c r="Z288" i="171"/>
  <c r="AS287" i="171"/>
  <c r="AR287" i="171"/>
  <c r="AQ287" i="171"/>
  <c r="AP287" i="171"/>
  <c r="AO287" i="171"/>
  <c r="AN287" i="171"/>
  <c r="AM287" i="171"/>
  <c r="AL287" i="171"/>
  <c r="AK287" i="171"/>
  <c r="AJ287" i="171"/>
  <c r="AI287" i="171"/>
  <c r="AH287" i="171"/>
  <c r="AG287" i="171"/>
  <c r="AF287" i="171"/>
  <c r="AE287" i="171"/>
  <c r="AD287" i="171"/>
  <c r="AC287" i="171"/>
  <c r="AB287" i="171"/>
  <c r="AA287" i="171"/>
  <c r="Z287" i="171"/>
  <c r="AS285" i="171"/>
  <c r="AR285" i="171"/>
  <c r="AQ285" i="171"/>
  <c r="AP285" i="171"/>
  <c r="AO285" i="171"/>
  <c r="AN285" i="171"/>
  <c r="AM285" i="171"/>
  <c r="AL285" i="171"/>
  <c r="AK285" i="171"/>
  <c r="AJ285" i="171"/>
  <c r="AI285" i="171"/>
  <c r="AH285" i="171"/>
  <c r="AG285" i="171"/>
  <c r="AF285" i="171"/>
  <c r="AE285" i="171"/>
  <c r="AD285" i="171"/>
  <c r="AC285" i="171"/>
  <c r="AB285" i="171"/>
  <c r="AA285" i="171"/>
  <c r="Z285" i="171"/>
  <c r="AS284" i="171"/>
  <c r="AR284" i="171"/>
  <c r="AQ284" i="171"/>
  <c r="AP284" i="171"/>
  <c r="AO284" i="171"/>
  <c r="AN284" i="171"/>
  <c r="AM284" i="171"/>
  <c r="AL284" i="171"/>
  <c r="AK284" i="171"/>
  <c r="AJ284" i="171"/>
  <c r="AI284" i="171"/>
  <c r="AH284" i="171"/>
  <c r="AG284" i="171"/>
  <c r="AF284" i="171"/>
  <c r="AE284" i="171"/>
  <c r="AD284" i="171"/>
  <c r="AC284" i="171"/>
  <c r="AB284" i="171"/>
  <c r="AA284" i="171"/>
  <c r="Z284" i="171"/>
  <c r="AS283" i="171"/>
  <c r="AR283" i="171"/>
  <c r="AQ283" i="171"/>
  <c r="AP283" i="171"/>
  <c r="AO283" i="171"/>
  <c r="AN283" i="171"/>
  <c r="AM283" i="171"/>
  <c r="AL283" i="171"/>
  <c r="AK283" i="171"/>
  <c r="AJ283" i="171"/>
  <c r="AI283" i="171"/>
  <c r="AH283" i="171"/>
  <c r="AG283" i="171"/>
  <c r="AF283" i="171"/>
  <c r="AE283" i="171"/>
  <c r="AD283" i="171"/>
  <c r="AC283" i="171"/>
  <c r="AB283" i="171"/>
  <c r="AA283" i="171"/>
  <c r="Z283" i="171"/>
  <c r="AS281" i="171"/>
  <c r="AR281" i="171"/>
  <c r="AQ281" i="171"/>
  <c r="AP281" i="171"/>
  <c r="AO281" i="171"/>
  <c r="AN281" i="171"/>
  <c r="AM281" i="171"/>
  <c r="AL281" i="171"/>
  <c r="AK281" i="171"/>
  <c r="AJ281" i="171"/>
  <c r="AI281" i="171"/>
  <c r="AH281" i="171"/>
  <c r="AG281" i="171"/>
  <c r="AF281" i="171"/>
  <c r="AE281" i="171"/>
  <c r="AD281" i="171"/>
  <c r="AC281" i="171"/>
  <c r="AB281" i="171"/>
  <c r="AA281" i="171"/>
  <c r="Z281" i="171"/>
  <c r="AS280" i="171"/>
  <c r="AR280" i="171"/>
  <c r="AQ280" i="171"/>
  <c r="AP280" i="171"/>
  <c r="AO280" i="171"/>
  <c r="AN280" i="171"/>
  <c r="AM280" i="171"/>
  <c r="AL280" i="171"/>
  <c r="AK280" i="171"/>
  <c r="AJ280" i="171"/>
  <c r="AI280" i="171"/>
  <c r="AH280" i="171"/>
  <c r="AG280" i="171"/>
  <c r="AF280" i="171"/>
  <c r="AE280" i="171"/>
  <c r="AD280" i="171"/>
  <c r="AC280" i="171"/>
  <c r="AB280" i="171"/>
  <c r="AA280" i="171"/>
  <c r="Z280" i="171"/>
  <c r="AS279" i="171"/>
  <c r="AR279" i="171"/>
  <c r="AQ279" i="171"/>
  <c r="AP279" i="171"/>
  <c r="AO279" i="171"/>
  <c r="AN279" i="171"/>
  <c r="AM279" i="171"/>
  <c r="AL279" i="171"/>
  <c r="AK279" i="171"/>
  <c r="AJ279" i="171"/>
  <c r="AI279" i="171"/>
  <c r="AH279" i="171"/>
  <c r="AG279" i="171"/>
  <c r="AF279" i="171"/>
  <c r="AE279" i="171"/>
  <c r="AD279" i="171"/>
  <c r="AC279" i="171"/>
  <c r="AB279" i="171"/>
  <c r="AA279" i="171"/>
  <c r="Z279" i="171"/>
  <c r="X276" i="171"/>
  <c r="AR274" i="171" l="1"/>
  <c r="AQ274" i="171"/>
  <c r="AP274" i="171"/>
  <c r="AO274" i="171"/>
  <c r="AN274" i="171"/>
  <c r="AM274" i="171"/>
  <c r="AL274" i="171"/>
  <c r="AK274" i="171"/>
  <c r="AJ274" i="171"/>
  <c r="AI274" i="171"/>
  <c r="AH274" i="171"/>
  <c r="AG274" i="171"/>
  <c r="AF274" i="171"/>
  <c r="AE274" i="171"/>
  <c r="AD274" i="171"/>
  <c r="AC274" i="171"/>
  <c r="AB274" i="171"/>
  <c r="AA274" i="171"/>
  <c r="Z274" i="171"/>
  <c r="AR273" i="171"/>
  <c r="AQ273" i="171"/>
  <c r="AP273" i="171"/>
  <c r="AO273" i="171"/>
  <c r="AN273" i="171"/>
  <c r="AM273" i="171"/>
  <c r="AL273" i="171"/>
  <c r="AK273" i="171"/>
  <c r="AJ273" i="171"/>
  <c r="AI273" i="171"/>
  <c r="AH273" i="171"/>
  <c r="AG273" i="171"/>
  <c r="AF273" i="171"/>
  <c r="AE273" i="171"/>
  <c r="AD273" i="171"/>
  <c r="AC273" i="171"/>
  <c r="AB273" i="171"/>
  <c r="AA273" i="171"/>
  <c r="Z273" i="171"/>
  <c r="AR272" i="171"/>
  <c r="AQ272" i="171"/>
  <c r="AP272" i="171"/>
  <c r="AO272" i="171"/>
  <c r="AN272" i="171"/>
  <c r="AM272" i="171"/>
  <c r="AL272" i="171"/>
  <c r="AK272" i="171"/>
  <c r="AJ272" i="171"/>
  <c r="AI272" i="171"/>
  <c r="AH272" i="171"/>
  <c r="AG272" i="171"/>
  <c r="AF272" i="171"/>
  <c r="AE272" i="171"/>
  <c r="AD272" i="171"/>
  <c r="AC272" i="171"/>
  <c r="AB272" i="171"/>
  <c r="AA272" i="171"/>
  <c r="Z272" i="171"/>
  <c r="AR270" i="171"/>
  <c r="AQ270" i="171"/>
  <c r="AP270" i="171"/>
  <c r="AO270" i="171"/>
  <c r="AN270" i="171"/>
  <c r="AM270" i="171"/>
  <c r="AL270" i="171"/>
  <c r="AK270" i="171"/>
  <c r="AJ270" i="171"/>
  <c r="AI270" i="171"/>
  <c r="AH270" i="171"/>
  <c r="AG270" i="171"/>
  <c r="AF270" i="171"/>
  <c r="AE270" i="171"/>
  <c r="AD270" i="171"/>
  <c r="AC270" i="171"/>
  <c r="AB270" i="171"/>
  <c r="AA270" i="171"/>
  <c r="Z270" i="171"/>
  <c r="AR269" i="171"/>
  <c r="AQ269" i="171"/>
  <c r="AP269" i="171"/>
  <c r="AO269" i="171"/>
  <c r="AN269" i="171"/>
  <c r="AM269" i="171"/>
  <c r="AL269" i="171"/>
  <c r="AK269" i="171"/>
  <c r="AJ269" i="171"/>
  <c r="AI269" i="171"/>
  <c r="AH269" i="171"/>
  <c r="AG269" i="171"/>
  <c r="AF269" i="171"/>
  <c r="AE269" i="171"/>
  <c r="AD269" i="171"/>
  <c r="AC269" i="171"/>
  <c r="AB269" i="171"/>
  <c r="AA269" i="171"/>
  <c r="Z269" i="171"/>
  <c r="AR268" i="171"/>
  <c r="AQ268" i="171"/>
  <c r="AP268" i="171"/>
  <c r="AO268" i="171"/>
  <c r="AN268" i="171"/>
  <c r="AM268" i="171"/>
  <c r="AL268" i="171"/>
  <c r="AK268" i="171"/>
  <c r="AJ268" i="171"/>
  <c r="AI268" i="171"/>
  <c r="AH268" i="171"/>
  <c r="AG268" i="171"/>
  <c r="AF268" i="171"/>
  <c r="AE268" i="171"/>
  <c r="AD268" i="171"/>
  <c r="AC268" i="171"/>
  <c r="AB268" i="171"/>
  <c r="AA268" i="171"/>
  <c r="Z268" i="171"/>
  <c r="AR266" i="171"/>
  <c r="AQ266" i="171"/>
  <c r="AP266" i="171"/>
  <c r="AO266" i="171"/>
  <c r="AN266" i="171"/>
  <c r="AM266" i="171"/>
  <c r="AL266" i="171"/>
  <c r="AK266" i="171"/>
  <c r="AJ266" i="171"/>
  <c r="AI266" i="171"/>
  <c r="AH266" i="171"/>
  <c r="AG266" i="171"/>
  <c r="AF266" i="171"/>
  <c r="AE266" i="171"/>
  <c r="AD266" i="171"/>
  <c r="AC266" i="171"/>
  <c r="AB266" i="171"/>
  <c r="AA266" i="171"/>
  <c r="Z266" i="171"/>
  <c r="AR265" i="171"/>
  <c r="AQ265" i="171"/>
  <c r="AP265" i="171"/>
  <c r="AO265" i="171"/>
  <c r="AN265" i="171"/>
  <c r="AM265" i="171"/>
  <c r="AL265" i="171"/>
  <c r="AK265" i="171"/>
  <c r="AJ265" i="171"/>
  <c r="AI265" i="171"/>
  <c r="AH265" i="171"/>
  <c r="AG265" i="171"/>
  <c r="AF265" i="171"/>
  <c r="AE265" i="171"/>
  <c r="AD265" i="171"/>
  <c r="AC265" i="171"/>
  <c r="AB265" i="171"/>
  <c r="AA265" i="171"/>
  <c r="Z265" i="171"/>
  <c r="AR264" i="171"/>
  <c r="AQ264" i="171"/>
  <c r="AP264" i="171"/>
  <c r="AO264" i="171"/>
  <c r="AN264" i="171"/>
  <c r="AM264" i="171"/>
  <c r="AL264" i="171"/>
  <c r="AK264" i="171"/>
  <c r="AJ264" i="171"/>
  <c r="AI264" i="171"/>
  <c r="AH264" i="171"/>
  <c r="AG264" i="171"/>
  <c r="AF264" i="171"/>
  <c r="AE264" i="171"/>
  <c r="AD264" i="171"/>
  <c r="AC264" i="171"/>
  <c r="AB264" i="171"/>
  <c r="AA264" i="171"/>
  <c r="Z264" i="171"/>
  <c r="AR262" i="171"/>
  <c r="AQ262" i="171"/>
  <c r="AP262" i="171"/>
  <c r="AO262" i="171"/>
  <c r="AN262" i="171"/>
  <c r="AM262" i="171"/>
  <c r="AL262" i="171"/>
  <c r="AK262" i="171"/>
  <c r="AJ262" i="171"/>
  <c r="AI262" i="171"/>
  <c r="AH262" i="171"/>
  <c r="AG262" i="171"/>
  <c r="AF262" i="171"/>
  <c r="AE262" i="171"/>
  <c r="AD262" i="171"/>
  <c r="AC262" i="171"/>
  <c r="AB262" i="171"/>
  <c r="AA262" i="171"/>
  <c r="Z262" i="171"/>
  <c r="AR261" i="171"/>
  <c r="AQ261" i="171"/>
  <c r="AP261" i="171"/>
  <c r="AO261" i="171"/>
  <c r="AN261" i="171"/>
  <c r="AM261" i="171"/>
  <c r="AL261" i="171"/>
  <c r="AK261" i="171"/>
  <c r="AJ261" i="171"/>
  <c r="AI261" i="171"/>
  <c r="AH261" i="171"/>
  <c r="AG261" i="171"/>
  <c r="AF261" i="171"/>
  <c r="AE261" i="171"/>
  <c r="AD261" i="171"/>
  <c r="AC261" i="171"/>
  <c r="AB261" i="171"/>
  <c r="AA261" i="171"/>
  <c r="Z261" i="171"/>
  <c r="AR260" i="171"/>
  <c r="AQ260" i="171"/>
  <c r="AP260" i="171"/>
  <c r="AO260" i="171"/>
  <c r="AN260" i="171"/>
  <c r="AM260" i="171"/>
  <c r="AL260" i="171"/>
  <c r="AK260" i="171"/>
  <c r="AJ260" i="171"/>
  <c r="AI260" i="171"/>
  <c r="AH260" i="171"/>
  <c r="AG260" i="171"/>
  <c r="AF260" i="171"/>
  <c r="AE260" i="171"/>
  <c r="AD260" i="171"/>
  <c r="AC260" i="171"/>
  <c r="AB260" i="171"/>
  <c r="AA260" i="171"/>
  <c r="Z260" i="171"/>
  <c r="AR258" i="171"/>
  <c r="AQ258" i="171"/>
  <c r="AP258" i="171"/>
  <c r="AO258" i="171"/>
  <c r="AN258" i="171"/>
  <c r="AM258" i="171"/>
  <c r="AL258" i="171"/>
  <c r="AK258" i="171"/>
  <c r="AJ258" i="171"/>
  <c r="AI258" i="171"/>
  <c r="AH258" i="171"/>
  <c r="AG258" i="171"/>
  <c r="AF258" i="171"/>
  <c r="AE258" i="171"/>
  <c r="AD258" i="171"/>
  <c r="AC258" i="171"/>
  <c r="AB258" i="171"/>
  <c r="AA258" i="171"/>
  <c r="Z258" i="171"/>
  <c r="AR257" i="171"/>
  <c r="AQ257" i="171"/>
  <c r="AP257" i="171"/>
  <c r="AO257" i="171"/>
  <c r="AN257" i="171"/>
  <c r="AM257" i="171"/>
  <c r="AL257" i="171"/>
  <c r="AK257" i="171"/>
  <c r="AJ257" i="171"/>
  <c r="AI257" i="171"/>
  <c r="AH257" i="171"/>
  <c r="AG257" i="171"/>
  <c r="AF257" i="171"/>
  <c r="AE257" i="171"/>
  <c r="AD257" i="171"/>
  <c r="AC257" i="171"/>
  <c r="AB257" i="171"/>
  <c r="AA257" i="171"/>
  <c r="Z257" i="171"/>
  <c r="AR256" i="171"/>
  <c r="AQ256" i="171"/>
  <c r="AP256" i="171"/>
  <c r="AO256" i="171"/>
  <c r="AN256" i="171"/>
  <c r="AM256" i="171"/>
  <c r="AL256" i="171"/>
  <c r="AK256" i="171"/>
  <c r="AJ256" i="171"/>
  <c r="AI256" i="171"/>
  <c r="AH256" i="171"/>
  <c r="AG256" i="171"/>
  <c r="AF256" i="171"/>
  <c r="AE256" i="171"/>
  <c r="AD256" i="171"/>
  <c r="AC256" i="171"/>
  <c r="AB256" i="171"/>
  <c r="AA256" i="171"/>
  <c r="Z256" i="171"/>
  <c r="AR254" i="171"/>
  <c r="AQ254" i="171"/>
  <c r="AP254" i="171"/>
  <c r="AO254" i="171"/>
  <c r="AN254" i="171"/>
  <c r="AM254" i="171"/>
  <c r="AL254" i="171"/>
  <c r="AK254" i="171"/>
  <c r="AJ254" i="171"/>
  <c r="AI254" i="171"/>
  <c r="AH254" i="171"/>
  <c r="AG254" i="171"/>
  <c r="AF254" i="171"/>
  <c r="AE254" i="171"/>
  <c r="AD254" i="171"/>
  <c r="AC254" i="171"/>
  <c r="AB254" i="171"/>
  <c r="AA254" i="171"/>
  <c r="Z254" i="171"/>
  <c r="AR253" i="171"/>
  <c r="AQ253" i="171"/>
  <c r="AP253" i="171"/>
  <c r="AO253" i="171"/>
  <c r="AN253" i="171"/>
  <c r="AM253" i="171"/>
  <c r="AL253" i="171"/>
  <c r="AK253" i="171"/>
  <c r="AJ253" i="171"/>
  <c r="AI253" i="171"/>
  <c r="AH253" i="171"/>
  <c r="AG253" i="171"/>
  <c r="AF253" i="171"/>
  <c r="AE253" i="171"/>
  <c r="AD253" i="171"/>
  <c r="AC253" i="171"/>
  <c r="AB253" i="171"/>
  <c r="AA253" i="171"/>
  <c r="Z253" i="171"/>
  <c r="AR252" i="171"/>
  <c r="AQ252" i="171"/>
  <c r="AP252" i="171"/>
  <c r="AO252" i="171"/>
  <c r="AN252" i="171"/>
  <c r="AM252" i="171"/>
  <c r="AL252" i="171"/>
  <c r="AK252" i="171"/>
  <c r="AJ252" i="171"/>
  <c r="AI252" i="171"/>
  <c r="AH252" i="171"/>
  <c r="AG252" i="171"/>
  <c r="AF252" i="171"/>
  <c r="AE252" i="171"/>
  <c r="AD252" i="171"/>
  <c r="AC252" i="171"/>
  <c r="AB252" i="171"/>
  <c r="AA252" i="171"/>
  <c r="Z252" i="171"/>
  <c r="X249" i="171"/>
  <c r="AS247" i="171" l="1"/>
  <c r="AR247" i="171"/>
  <c r="AQ247" i="171"/>
  <c r="AP247" i="171"/>
  <c r="AO247" i="171"/>
  <c r="AN247" i="171"/>
  <c r="AM247" i="171"/>
  <c r="AL247" i="171"/>
  <c r="AK247" i="171"/>
  <c r="AJ247" i="171"/>
  <c r="AI247" i="171"/>
  <c r="AH247" i="171"/>
  <c r="AG247" i="171"/>
  <c r="AF247" i="171"/>
  <c r="AE247" i="171"/>
  <c r="AD247" i="171"/>
  <c r="AC247" i="171"/>
  <c r="AB247" i="171"/>
  <c r="AA247" i="171"/>
  <c r="Z247" i="171"/>
  <c r="AS246" i="171"/>
  <c r="AR246" i="171"/>
  <c r="AQ246" i="171"/>
  <c r="AP246" i="171"/>
  <c r="AO246" i="171"/>
  <c r="AN246" i="171"/>
  <c r="AM246" i="171"/>
  <c r="AL246" i="171"/>
  <c r="AK246" i="171"/>
  <c r="AJ246" i="171"/>
  <c r="AI246" i="171"/>
  <c r="AH246" i="171"/>
  <c r="AG246" i="171"/>
  <c r="AF246" i="171"/>
  <c r="AE246" i="171"/>
  <c r="AD246" i="171"/>
  <c r="AC246" i="171"/>
  <c r="AB246" i="171"/>
  <c r="AA246" i="171"/>
  <c r="Z246" i="171"/>
  <c r="AS245" i="171"/>
  <c r="AR245" i="171"/>
  <c r="AQ245" i="171"/>
  <c r="AP245" i="171"/>
  <c r="AO245" i="171"/>
  <c r="AN245" i="171"/>
  <c r="AM245" i="171"/>
  <c r="AL245" i="171"/>
  <c r="AK245" i="171"/>
  <c r="AJ245" i="171"/>
  <c r="AI245" i="171"/>
  <c r="AH245" i="171"/>
  <c r="AG245" i="171"/>
  <c r="AF245" i="171"/>
  <c r="AE245" i="171"/>
  <c r="AD245" i="171"/>
  <c r="AC245" i="171"/>
  <c r="AB245" i="171"/>
  <c r="AA245" i="171"/>
  <c r="Z245" i="171"/>
  <c r="AS243" i="171"/>
  <c r="AR243" i="171"/>
  <c r="AQ243" i="171"/>
  <c r="AP243" i="171"/>
  <c r="AO243" i="171"/>
  <c r="AN243" i="171"/>
  <c r="AM243" i="171"/>
  <c r="AL243" i="171"/>
  <c r="AK243" i="171"/>
  <c r="AJ243" i="171"/>
  <c r="AI243" i="171"/>
  <c r="AH243" i="171"/>
  <c r="AG243" i="171"/>
  <c r="AF243" i="171"/>
  <c r="AE243" i="171"/>
  <c r="AD243" i="171"/>
  <c r="AC243" i="171"/>
  <c r="AB243" i="171"/>
  <c r="AA243" i="171"/>
  <c r="Z243" i="171"/>
  <c r="AS242" i="171"/>
  <c r="AR242" i="171"/>
  <c r="AQ242" i="171"/>
  <c r="AP242" i="171"/>
  <c r="AO242" i="171"/>
  <c r="AN242" i="171"/>
  <c r="AM242" i="171"/>
  <c r="AL242" i="171"/>
  <c r="AK242" i="171"/>
  <c r="AJ242" i="171"/>
  <c r="AI242" i="171"/>
  <c r="AH242" i="171"/>
  <c r="AG242" i="171"/>
  <c r="AF242" i="171"/>
  <c r="AE242" i="171"/>
  <c r="AD242" i="171"/>
  <c r="AC242" i="171"/>
  <c r="AB242" i="171"/>
  <c r="AA242" i="171"/>
  <c r="Z242" i="171"/>
  <c r="AS241" i="171"/>
  <c r="AR241" i="171"/>
  <c r="AQ241" i="171"/>
  <c r="AP241" i="171"/>
  <c r="AO241" i="171"/>
  <c r="AN241" i="171"/>
  <c r="AM241" i="171"/>
  <c r="AL241" i="171"/>
  <c r="AK241" i="171"/>
  <c r="AJ241" i="171"/>
  <c r="AI241" i="171"/>
  <c r="AH241" i="171"/>
  <c r="AG241" i="171"/>
  <c r="AF241" i="171"/>
  <c r="AE241" i="171"/>
  <c r="AD241" i="171"/>
  <c r="AC241" i="171"/>
  <c r="AB241" i="171"/>
  <c r="AA241" i="171"/>
  <c r="Z241" i="171"/>
  <c r="AS239" i="171"/>
  <c r="AR239" i="171"/>
  <c r="AQ239" i="171"/>
  <c r="AP239" i="171"/>
  <c r="AO239" i="171"/>
  <c r="AN239" i="171"/>
  <c r="AM239" i="171"/>
  <c r="AL239" i="171"/>
  <c r="AK239" i="171"/>
  <c r="AJ239" i="171"/>
  <c r="AI239" i="171"/>
  <c r="AH239" i="171"/>
  <c r="AG239" i="171"/>
  <c r="AF239" i="171"/>
  <c r="AE239" i="171"/>
  <c r="AD239" i="171"/>
  <c r="AC239" i="171"/>
  <c r="AB239" i="171"/>
  <c r="AA239" i="171"/>
  <c r="Z239" i="171"/>
  <c r="AS238" i="171"/>
  <c r="AR238" i="171"/>
  <c r="AQ238" i="171"/>
  <c r="AP238" i="171"/>
  <c r="AO238" i="171"/>
  <c r="AN238" i="171"/>
  <c r="AM238" i="171"/>
  <c r="AL238" i="171"/>
  <c r="AK238" i="171"/>
  <c r="AJ238" i="171"/>
  <c r="AI238" i="171"/>
  <c r="AH238" i="171"/>
  <c r="AG238" i="171"/>
  <c r="AF238" i="171"/>
  <c r="AE238" i="171"/>
  <c r="AD238" i="171"/>
  <c r="AC238" i="171"/>
  <c r="AB238" i="171"/>
  <c r="AA238" i="171"/>
  <c r="Z238" i="171"/>
  <c r="AS237" i="171"/>
  <c r="AR237" i="171"/>
  <c r="AQ237" i="171"/>
  <c r="AP237" i="171"/>
  <c r="AO237" i="171"/>
  <c r="AN237" i="171"/>
  <c r="AM237" i="171"/>
  <c r="AL237" i="171"/>
  <c r="AK237" i="171"/>
  <c r="AJ237" i="171"/>
  <c r="AI237" i="171"/>
  <c r="AH237" i="171"/>
  <c r="AG237" i="171"/>
  <c r="AF237" i="171"/>
  <c r="AE237" i="171"/>
  <c r="AD237" i="171"/>
  <c r="AC237" i="171"/>
  <c r="AB237" i="171"/>
  <c r="AA237" i="171"/>
  <c r="Z237" i="171"/>
  <c r="AS235" i="171"/>
  <c r="AR235" i="171"/>
  <c r="AQ235" i="171"/>
  <c r="AP235" i="171"/>
  <c r="AO235" i="171"/>
  <c r="AN235" i="171"/>
  <c r="AM235" i="171"/>
  <c r="AL235" i="171"/>
  <c r="AK235" i="171"/>
  <c r="AJ235" i="171"/>
  <c r="AI235" i="171"/>
  <c r="AH235" i="171"/>
  <c r="AG235" i="171"/>
  <c r="AF235" i="171"/>
  <c r="AE235" i="171"/>
  <c r="AD235" i="171"/>
  <c r="AC235" i="171"/>
  <c r="AB235" i="171"/>
  <c r="AA235" i="171"/>
  <c r="Z235" i="171"/>
  <c r="AS234" i="171"/>
  <c r="AR234" i="171"/>
  <c r="AQ234" i="171"/>
  <c r="AP234" i="171"/>
  <c r="AO234" i="171"/>
  <c r="AN234" i="171"/>
  <c r="AM234" i="171"/>
  <c r="AL234" i="171"/>
  <c r="AK234" i="171"/>
  <c r="AJ234" i="171"/>
  <c r="AI234" i="171"/>
  <c r="AH234" i="171"/>
  <c r="AG234" i="171"/>
  <c r="AF234" i="171"/>
  <c r="AE234" i="171"/>
  <c r="AD234" i="171"/>
  <c r="AC234" i="171"/>
  <c r="AB234" i="171"/>
  <c r="AA234" i="171"/>
  <c r="Z234" i="171"/>
  <c r="AS233" i="171"/>
  <c r="AR233" i="171"/>
  <c r="AQ233" i="171"/>
  <c r="AP233" i="171"/>
  <c r="AO233" i="171"/>
  <c r="AN233" i="171"/>
  <c r="AM233" i="171"/>
  <c r="AL233" i="171"/>
  <c r="AK233" i="171"/>
  <c r="AJ233" i="171"/>
  <c r="AI233" i="171"/>
  <c r="AH233" i="171"/>
  <c r="AG233" i="171"/>
  <c r="AF233" i="171"/>
  <c r="AE233" i="171"/>
  <c r="AD233" i="171"/>
  <c r="AC233" i="171"/>
  <c r="AB233" i="171"/>
  <c r="AA233" i="171"/>
  <c r="Z233" i="171"/>
  <c r="AS231" i="171"/>
  <c r="AR231" i="171"/>
  <c r="AQ231" i="171"/>
  <c r="AP231" i="171"/>
  <c r="AO231" i="171"/>
  <c r="AN231" i="171"/>
  <c r="AM231" i="171"/>
  <c r="AL231" i="171"/>
  <c r="AK231" i="171"/>
  <c r="AJ231" i="171"/>
  <c r="AI231" i="171"/>
  <c r="AH231" i="171"/>
  <c r="AG231" i="171"/>
  <c r="AF231" i="171"/>
  <c r="AE231" i="171"/>
  <c r="AD231" i="171"/>
  <c r="AC231" i="171"/>
  <c r="AB231" i="171"/>
  <c r="AA231" i="171"/>
  <c r="Z231" i="171"/>
  <c r="AS230" i="171"/>
  <c r="AR230" i="171"/>
  <c r="AQ230" i="171"/>
  <c r="AP230" i="171"/>
  <c r="AO230" i="171"/>
  <c r="AN230" i="171"/>
  <c r="AM230" i="171"/>
  <c r="AL230" i="171"/>
  <c r="AK230" i="171"/>
  <c r="AJ230" i="171"/>
  <c r="AI230" i="171"/>
  <c r="AH230" i="171"/>
  <c r="AG230" i="171"/>
  <c r="AF230" i="171"/>
  <c r="AE230" i="171"/>
  <c r="AD230" i="171"/>
  <c r="AC230" i="171"/>
  <c r="AB230" i="171"/>
  <c r="AA230" i="171"/>
  <c r="Z230" i="171"/>
  <c r="AS229" i="171"/>
  <c r="AR229" i="171"/>
  <c r="AQ229" i="171"/>
  <c r="AP229" i="171"/>
  <c r="AO229" i="171"/>
  <c r="AN229" i="171"/>
  <c r="AM229" i="171"/>
  <c r="AL229" i="171"/>
  <c r="AK229" i="171"/>
  <c r="AJ229" i="171"/>
  <c r="AI229" i="171"/>
  <c r="AH229" i="171"/>
  <c r="AG229" i="171"/>
  <c r="AF229" i="171"/>
  <c r="AE229" i="171"/>
  <c r="AD229" i="171"/>
  <c r="AC229" i="171"/>
  <c r="AB229" i="171"/>
  <c r="AA229" i="171"/>
  <c r="Z229" i="171"/>
  <c r="AS227" i="171"/>
  <c r="AR227" i="171"/>
  <c r="AQ227" i="171"/>
  <c r="AP227" i="171"/>
  <c r="AO227" i="171"/>
  <c r="AN227" i="171"/>
  <c r="AM227" i="171"/>
  <c r="AL227" i="171"/>
  <c r="AK227" i="171"/>
  <c r="AJ227" i="171"/>
  <c r="AI227" i="171"/>
  <c r="AH227" i="171"/>
  <c r="AG227" i="171"/>
  <c r="AF227" i="171"/>
  <c r="AE227" i="171"/>
  <c r="AD227" i="171"/>
  <c r="AC227" i="171"/>
  <c r="AB227" i="171"/>
  <c r="AA227" i="171"/>
  <c r="Z227" i="171"/>
  <c r="AS226" i="171"/>
  <c r="AR226" i="171"/>
  <c r="AQ226" i="171"/>
  <c r="AP226" i="171"/>
  <c r="AO226" i="171"/>
  <c r="AN226" i="171"/>
  <c r="AM226" i="171"/>
  <c r="AL226" i="171"/>
  <c r="AK226" i="171"/>
  <c r="AJ226" i="171"/>
  <c r="AI226" i="171"/>
  <c r="AH226" i="171"/>
  <c r="AG226" i="171"/>
  <c r="AF226" i="171"/>
  <c r="AE226" i="171"/>
  <c r="AD226" i="171"/>
  <c r="AC226" i="171"/>
  <c r="AB226" i="171"/>
  <c r="AA226" i="171"/>
  <c r="Z226" i="171"/>
  <c r="AS225" i="171"/>
  <c r="AR225" i="171"/>
  <c r="AQ225" i="171"/>
  <c r="AP225" i="171"/>
  <c r="AO225" i="171"/>
  <c r="AN225" i="171"/>
  <c r="AM225" i="171"/>
  <c r="AL225" i="171"/>
  <c r="AK225" i="171"/>
  <c r="AJ225" i="171"/>
  <c r="AI225" i="171"/>
  <c r="AH225" i="171"/>
  <c r="AG225" i="171"/>
  <c r="AF225" i="171"/>
  <c r="AE225" i="171"/>
  <c r="AD225" i="171"/>
  <c r="AC225" i="171"/>
  <c r="AB225" i="171"/>
  <c r="AA225" i="171"/>
  <c r="Z225" i="171"/>
  <c r="X222" i="171"/>
  <c r="AS220" i="171" l="1"/>
  <c r="AR220" i="171"/>
  <c r="AQ220" i="171"/>
  <c r="AP220" i="171"/>
  <c r="AO220" i="171"/>
  <c r="AN220" i="171"/>
  <c r="AM220" i="171"/>
  <c r="AL220" i="171"/>
  <c r="AK220" i="171"/>
  <c r="AJ220" i="171"/>
  <c r="AI220" i="171"/>
  <c r="AH220" i="171"/>
  <c r="AG220" i="171"/>
  <c r="AF220" i="171"/>
  <c r="AE220" i="171"/>
  <c r="AD220" i="171"/>
  <c r="AC220" i="171"/>
  <c r="AB220" i="171"/>
  <c r="AA220" i="171"/>
  <c r="Z220" i="171"/>
  <c r="AS219" i="171"/>
  <c r="AR219" i="171"/>
  <c r="AQ219" i="171"/>
  <c r="AP219" i="171"/>
  <c r="AO219" i="171"/>
  <c r="AN219" i="171"/>
  <c r="AM219" i="171"/>
  <c r="AL219" i="171"/>
  <c r="AK219" i="171"/>
  <c r="AJ219" i="171"/>
  <c r="AI219" i="171"/>
  <c r="AH219" i="171"/>
  <c r="AG219" i="171"/>
  <c r="AF219" i="171"/>
  <c r="AE219" i="171"/>
  <c r="AD219" i="171"/>
  <c r="AC219" i="171"/>
  <c r="AB219" i="171"/>
  <c r="AA219" i="171"/>
  <c r="Z219" i="171"/>
  <c r="AS218" i="171"/>
  <c r="AR218" i="171"/>
  <c r="AQ218" i="171"/>
  <c r="AP218" i="171"/>
  <c r="AO218" i="171"/>
  <c r="AN218" i="171"/>
  <c r="AM218" i="171"/>
  <c r="AL218" i="171"/>
  <c r="AK218" i="171"/>
  <c r="AJ218" i="171"/>
  <c r="AI218" i="171"/>
  <c r="AH218" i="171"/>
  <c r="AG218" i="171"/>
  <c r="AF218" i="171"/>
  <c r="AE218" i="171"/>
  <c r="AD218" i="171"/>
  <c r="AC218" i="171"/>
  <c r="AB218" i="171"/>
  <c r="AA218" i="171"/>
  <c r="Z218" i="171"/>
  <c r="AS216" i="171"/>
  <c r="AR216" i="171"/>
  <c r="AQ216" i="171"/>
  <c r="AP216" i="171"/>
  <c r="AO216" i="171"/>
  <c r="AN216" i="171"/>
  <c r="AM216" i="171"/>
  <c r="AL216" i="171"/>
  <c r="AK216" i="171"/>
  <c r="AJ216" i="171"/>
  <c r="AI216" i="171"/>
  <c r="AH216" i="171"/>
  <c r="AG216" i="171"/>
  <c r="AF216" i="171"/>
  <c r="AE216" i="171"/>
  <c r="AD216" i="171"/>
  <c r="AC216" i="171"/>
  <c r="AB216" i="171"/>
  <c r="AA216" i="171"/>
  <c r="Z216" i="171"/>
  <c r="AS215" i="171"/>
  <c r="AR215" i="171"/>
  <c r="AQ215" i="171"/>
  <c r="AP215" i="171"/>
  <c r="AO215" i="171"/>
  <c r="AN215" i="171"/>
  <c r="AM215" i="171"/>
  <c r="AL215" i="171"/>
  <c r="AK215" i="171"/>
  <c r="AJ215" i="171"/>
  <c r="AI215" i="171"/>
  <c r="AH215" i="171"/>
  <c r="AG215" i="171"/>
  <c r="AF215" i="171"/>
  <c r="AE215" i="171"/>
  <c r="AD215" i="171"/>
  <c r="AC215" i="171"/>
  <c r="AB215" i="171"/>
  <c r="AA215" i="171"/>
  <c r="Z215" i="171"/>
  <c r="AS214" i="171"/>
  <c r="AR214" i="171"/>
  <c r="AQ214" i="171"/>
  <c r="AP214" i="171"/>
  <c r="AO214" i="171"/>
  <c r="AN214" i="171"/>
  <c r="AM214" i="171"/>
  <c r="AL214" i="171"/>
  <c r="AK214" i="171"/>
  <c r="AJ214" i="171"/>
  <c r="AI214" i="171"/>
  <c r="AH214" i="171"/>
  <c r="AG214" i="171"/>
  <c r="AF214" i="171"/>
  <c r="AE214" i="171"/>
  <c r="AD214" i="171"/>
  <c r="AC214" i="171"/>
  <c r="AB214" i="171"/>
  <c r="AA214" i="171"/>
  <c r="Z214" i="171"/>
  <c r="AS212" i="171"/>
  <c r="AR212" i="171"/>
  <c r="AQ212" i="171"/>
  <c r="AP212" i="171"/>
  <c r="AO212" i="171"/>
  <c r="AN212" i="171"/>
  <c r="AM212" i="171"/>
  <c r="AL212" i="171"/>
  <c r="AK212" i="171"/>
  <c r="AJ212" i="171"/>
  <c r="AI212" i="171"/>
  <c r="AH212" i="171"/>
  <c r="AG212" i="171"/>
  <c r="AF212" i="171"/>
  <c r="AE212" i="171"/>
  <c r="AD212" i="171"/>
  <c r="AC212" i="171"/>
  <c r="AB212" i="171"/>
  <c r="AA212" i="171"/>
  <c r="Z212" i="171"/>
  <c r="AS211" i="171"/>
  <c r="AR211" i="171"/>
  <c r="AQ211" i="171"/>
  <c r="AP211" i="171"/>
  <c r="AO211" i="171"/>
  <c r="AN211" i="171"/>
  <c r="AM211" i="171"/>
  <c r="AL211" i="171"/>
  <c r="AK211" i="171"/>
  <c r="AJ211" i="171"/>
  <c r="AI211" i="171"/>
  <c r="AH211" i="171"/>
  <c r="AG211" i="171"/>
  <c r="AF211" i="171"/>
  <c r="AE211" i="171"/>
  <c r="AD211" i="171"/>
  <c r="AC211" i="171"/>
  <c r="AB211" i="171"/>
  <c r="AA211" i="171"/>
  <c r="Z211" i="171"/>
  <c r="AS210" i="171"/>
  <c r="AR210" i="171"/>
  <c r="AQ210" i="171"/>
  <c r="AP210" i="171"/>
  <c r="AO210" i="171"/>
  <c r="AN210" i="171"/>
  <c r="AM210" i="171"/>
  <c r="AL210" i="171"/>
  <c r="AK210" i="171"/>
  <c r="AJ210" i="171"/>
  <c r="AI210" i="171"/>
  <c r="AH210" i="171"/>
  <c r="AG210" i="171"/>
  <c r="AF210" i="171"/>
  <c r="AE210" i="171"/>
  <c r="AD210" i="171"/>
  <c r="AC210" i="171"/>
  <c r="AB210" i="171"/>
  <c r="AA210" i="171"/>
  <c r="Z210" i="171"/>
  <c r="AS208" i="171"/>
  <c r="AR208" i="171"/>
  <c r="AQ208" i="171"/>
  <c r="AP208" i="171"/>
  <c r="AO208" i="171"/>
  <c r="AN208" i="171"/>
  <c r="AM208" i="171"/>
  <c r="AL208" i="171"/>
  <c r="AK208" i="171"/>
  <c r="AJ208" i="171"/>
  <c r="AI208" i="171"/>
  <c r="AH208" i="171"/>
  <c r="AG208" i="171"/>
  <c r="AF208" i="171"/>
  <c r="AE208" i="171"/>
  <c r="AD208" i="171"/>
  <c r="AC208" i="171"/>
  <c r="AB208" i="171"/>
  <c r="AA208" i="171"/>
  <c r="Z208" i="171"/>
  <c r="AS207" i="171"/>
  <c r="AR207" i="171"/>
  <c r="AQ207" i="171"/>
  <c r="AP207" i="171"/>
  <c r="AO207" i="171"/>
  <c r="AN207" i="171"/>
  <c r="AM207" i="171"/>
  <c r="AL207" i="171"/>
  <c r="AK207" i="171"/>
  <c r="AJ207" i="171"/>
  <c r="AI207" i="171"/>
  <c r="AH207" i="171"/>
  <c r="AG207" i="171"/>
  <c r="AF207" i="171"/>
  <c r="AE207" i="171"/>
  <c r="AD207" i="171"/>
  <c r="AC207" i="171"/>
  <c r="AB207" i="171"/>
  <c r="AA207" i="171"/>
  <c r="Z207" i="171"/>
  <c r="AS206" i="171"/>
  <c r="AR206" i="171"/>
  <c r="AQ206" i="171"/>
  <c r="AP206" i="171"/>
  <c r="AO206" i="171"/>
  <c r="AN206" i="171"/>
  <c r="AM206" i="171"/>
  <c r="AL206" i="171"/>
  <c r="AK206" i="171"/>
  <c r="AJ206" i="171"/>
  <c r="AI206" i="171"/>
  <c r="AH206" i="171"/>
  <c r="AG206" i="171"/>
  <c r="AF206" i="171"/>
  <c r="AE206" i="171"/>
  <c r="AD206" i="171"/>
  <c r="AC206" i="171"/>
  <c r="AB206" i="171"/>
  <c r="AA206" i="171"/>
  <c r="Z206" i="171"/>
  <c r="AS204" i="171"/>
  <c r="AR204" i="171"/>
  <c r="AQ204" i="171"/>
  <c r="AP204" i="171"/>
  <c r="AO204" i="171"/>
  <c r="AN204" i="171"/>
  <c r="AM204" i="171"/>
  <c r="AL204" i="171"/>
  <c r="AK204" i="171"/>
  <c r="AJ204" i="171"/>
  <c r="AI204" i="171"/>
  <c r="AH204" i="171"/>
  <c r="AG204" i="171"/>
  <c r="AF204" i="171"/>
  <c r="AE204" i="171"/>
  <c r="AD204" i="171"/>
  <c r="AC204" i="171"/>
  <c r="AB204" i="171"/>
  <c r="AA204" i="171"/>
  <c r="Z204" i="171"/>
  <c r="AS203" i="171"/>
  <c r="AR203" i="171"/>
  <c r="AQ203" i="171"/>
  <c r="AP203" i="171"/>
  <c r="AO203" i="171"/>
  <c r="AN203" i="171"/>
  <c r="AM203" i="171"/>
  <c r="AL203" i="171"/>
  <c r="AK203" i="171"/>
  <c r="AJ203" i="171"/>
  <c r="AI203" i="171"/>
  <c r="AH203" i="171"/>
  <c r="AG203" i="171"/>
  <c r="AF203" i="171"/>
  <c r="AE203" i="171"/>
  <c r="AD203" i="171"/>
  <c r="AC203" i="171"/>
  <c r="AB203" i="171"/>
  <c r="AA203" i="171"/>
  <c r="Z203" i="171"/>
  <c r="AS202" i="171"/>
  <c r="AR202" i="171"/>
  <c r="AQ202" i="171"/>
  <c r="AP202" i="171"/>
  <c r="AO202" i="171"/>
  <c r="AN202" i="171"/>
  <c r="AM202" i="171"/>
  <c r="AL202" i="171"/>
  <c r="AK202" i="171"/>
  <c r="AJ202" i="171"/>
  <c r="AI202" i="171"/>
  <c r="AH202" i="171"/>
  <c r="AG202" i="171"/>
  <c r="AF202" i="171"/>
  <c r="AE202" i="171"/>
  <c r="AD202" i="171"/>
  <c r="AC202" i="171"/>
  <c r="AB202" i="171"/>
  <c r="AA202" i="171"/>
  <c r="Z202" i="171"/>
  <c r="AS200" i="171"/>
  <c r="AR200" i="171"/>
  <c r="AQ200" i="171"/>
  <c r="AP200" i="171"/>
  <c r="AO200" i="171"/>
  <c r="AN200" i="171"/>
  <c r="AM200" i="171"/>
  <c r="AL200" i="171"/>
  <c r="AK200" i="171"/>
  <c r="AJ200" i="171"/>
  <c r="AI200" i="171"/>
  <c r="AH200" i="171"/>
  <c r="AG200" i="171"/>
  <c r="AF200" i="171"/>
  <c r="AE200" i="171"/>
  <c r="AD200" i="171"/>
  <c r="AC200" i="171"/>
  <c r="AB200" i="171"/>
  <c r="AA200" i="171"/>
  <c r="Z200" i="171"/>
  <c r="AS199" i="171"/>
  <c r="AR199" i="171"/>
  <c r="AQ199" i="171"/>
  <c r="AP199" i="171"/>
  <c r="AO199" i="171"/>
  <c r="AN199" i="171"/>
  <c r="AM199" i="171"/>
  <c r="AL199" i="171"/>
  <c r="AK199" i="171"/>
  <c r="AJ199" i="171"/>
  <c r="AI199" i="171"/>
  <c r="AH199" i="171"/>
  <c r="AG199" i="171"/>
  <c r="AF199" i="171"/>
  <c r="AE199" i="171"/>
  <c r="AD199" i="171"/>
  <c r="AC199" i="171"/>
  <c r="AB199" i="171"/>
  <c r="AA199" i="171"/>
  <c r="Z199" i="171"/>
  <c r="AS198" i="171"/>
  <c r="AR198" i="171"/>
  <c r="AQ198" i="171"/>
  <c r="AP198" i="171"/>
  <c r="AO198" i="171"/>
  <c r="AN198" i="171"/>
  <c r="AM198" i="171"/>
  <c r="AL198" i="171"/>
  <c r="AK198" i="171"/>
  <c r="AJ198" i="171"/>
  <c r="AI198" i="171"/>
  <c r="AH198" i="171"/>
  <c r="AG198" i="171"/>
  <c r="AF198" i="171"/>
  <c r="AE198" i="171"/>
  <c r="AD198" i="171"/>
  <c r="AC198" i="171"/>
  <c r="AB198" i="171"/>
  <c r="AA198" i="171"/>
  <c r="Z198" i="171"/>
  <c r="X195" i="171"/>
  <c r="AS193" i="171" l="1"/>
  <c r="AR193" i="171"/>
  <c r="AQ193" i="171"/>
  <c r="AP193" i="171"/>
  <c r="AO193" i="171"/>
  <c r="AN193" i="171"/>
  <c r="AM193" i="171"/>
  <c r="AL193" i="171"/>
  <c r="AK193" i="171"/>
  <c r="AJ193" i="171"/>
  <c r="AI193" i="171"/>
  <c r="AH193" i="171"/>
  <c r="AG193" i="171"/>
  <c r="AF193" i="171"/>
  <c r="AE193" i="171"/>
  <c r="AD193" i="171"/>
  <c r="AC193" i="171"/>
  <c r="AB193" i="171"/>
  <c r="AA193" i="171"/>
  <c r="Z193" i="171"/>
  <c r="AS192" i="171"/>
  <c r="AR192" i="171"/>
  <c r="AQ192" i="171"/>
  <c r="AP192" i="171"/>
  <c r="AO192" i="171"/>
  <c r="AN192" i="171"/>
  <c r="AM192" i="171"/>
  <c r="AL192" i="171"/>
  <c r="AK192" i="171"/>
  <c r="AJ192" i="171"/>
  <c r="AI192" i="171"/>
  <c r="AH192" i="171"/>
  <c r="AG192" i="171"/>
  <c r="AF192" i="171"/>
  <c r="AE192" i="171"/>
  <c r="AD192" i="171"/>
  <c r="AC192" i="171"/>
  <c r="AB192" i="171"/>
  <c r="AA192" i="171"/>
  <c r="Z192" i="171"/>
  <c r="AS191" i="171"/>
  <c r="AR191" i="171"/>
  <c r="AQ191" i="171"/>
  <c r="AP191" i="171"/>
  <c r="AO191" i="171"/>
  <c r="AN191" i="171"/>
  <c r="AM191" i="171"/>
  <c r="AL191" i="171"/>
  <c r="AK191" i="171"/>
  <c r="AJ191" i="171"/>
  <c r="AI191" i="171"/>
  <c r="AH191" i="171"/>
  <c r="AG191" i="171"/>
  <c r="AF191" i="171"/>
  <c r="AE191" i="171"/>
  <c r="AD191" i="171"/>
  <c r="AC191" i="171"/>
  <c r="AB191" i="171"/>
  <c r="AA191" i="171"/>
  <c r="Z191" i="171"/>
  <c r="AS189" i="171"/>
  <c r="AR189" i="171"/>
  <c r="AQ189" i="171"/>
  <c r="AP189" i="171"/>
  <c r="AO189" i="171"/>
  <c r="AN189" i="171"/>
  <c r="AM189" i="171"/>
  <c r="AL189" i="171"/>
  <c r="AK189" i="171"/>
  <c r="AJ189" i="171"/>
  <c r="AI189" i="171"/>
  <c r="AH189" i="171"/>
  <c r="AG189" i="171"/>
  <c r="AF189" i="171"/>
  <c r="AE189" i="171"/>
  <c r="AD189" i="171"/>
  <c r="AC189" i="171"/>
  <c r="AB189" i="171"/>
  <c r="AA189" i="171"/>
  <c r="Z189" i="171"/>
  <c r="AS188" i="171"/>
  <c r="AR188" i="171"/>
  <c r="AQ188" i="171"/>
  <c r="AP188" i="171"/>
  <c r="AO188" i="171"/>
  <c r="AN188" i="171"/>
  <c r="AM188" i="171"/>
  <c r="AL188" i="171"/>
  <c r="AK188" i="171"/>
  <c r="AJ188" i="171"/>
  <c r="AI188" i="171"/>
  <c r="AH188" i="171"/>
  <c r="AG188" i="171"/>
  <c r="AF188" i="171"/>
  <c r="AE188" i="171"/>
  <c r="AD188" i="171"/>
  <c r="AC188" i="171"/>
  <c r="AB188" i="171"/>
  <c r="AA188" i="171"/>
  <c r="Z188" i="171"/>
  <c r="AS187" i="171"/>
  <c r="AR187" i="171"/>
  <c r="AQ187" i="171"/>
  <c r="AP187" i="171"/>
  <c r="AO187" i="171"/>
  <c r="AN187" i="171"/>
  <c r="AM187" i="171"/>
  <c r="AL187" i="171"/>
  <c r="AK187" i="171"/>
  <c r="AJ187" i="171"/>
  <c r="AI187" i="171"/>
  <c r="AH187" i="171"/>
  <c r="AG187" i="171"/>
  <c r="AF187" i="171"/>
  <c r="AE187" i="171"/>
  <c r="AD187" i="171"/>
  <c r="AC187" i="171"/>
  <c r="AB187" i="171"/>
  <c r="AA187" i="171"/>
  <c r="Z187" i="171"/>
  <c r="AS185" i="171"/>
  <c r="AR185" i="171"/>
  <c r="AQ185" i="171"/>
  <c r="AP185" i="171"/>
  <c r="AO185" i="171"/>
  <c r="AN185" i="171"/>
  <c r="AM185" i="171"/>
  <c r="AL185" i="171"/>
  <c r="AK185" i="171"/>
  <c r="AJ185" i="171"/>
  <c r="AI185" i="171"/>
  <c r="AH185" i="171"/>
  <c r="AG185" i="171"/>
  <c r="AF185" i="171"/>
  <c r="AE185" i="171"/>
  <c r="AD185" i="171"/>
  <c r="AC185" i="171"/>
  <c r="AB185" i="171"/>
  <c r="AA185" i="171"/>
  <c r="Z185" i="171"/>
  <c r="AS184" i="171"/>
  <c r="AR184" i="171"/>
  <c r="AQ184" i="171"/>
  <c r="AP184" i="171"/>
  <c r="AO184" i="171"/>
  <c r="AN184" i="171"/>
  <c r="AM184" i="171"/>
  <c r="AL184" i="171"/>
  <c r="AK184" i="171"/>
  <c r="AJ184" i="171"/>
  <c r="AI184" i="171"/>
  <c r="AH184" i="171"/>
  <c r="AG184" i="171"/>
  <c r="AF184" i="171"/>
  <c r="AE184" i="171"/>
  <c r="AD184" i="171"/>
  <c r="AC184" i="171"/>
  <c r="AB184" i="171"/>
  <c r="AA184" i="171"/>
  <c r="Z184" i="171"/>
  <c r="AS183" i="171"/>
  <c r="AR183" i="171"/>
  <c r="AQ183" i="171"/>
  <c r="AP183" i="171"/>
  <c r="AO183" i="171"/>
  <c r="AN183" i="171"/>
  <c r="AM183" i="171"/>
  <c r="AL183" i="171"/>
  <c r="AK183" i="171"/>
  <c r="AJ183" i="171"/>
  <c r="AI183" i="171"/>
  <c r="AH183" i="171"/>
  <c r="AG183" i="171"/>
  <c r="AF183" i="171"/>
  <c r="AE183" i="171"/>
  <c r="AD183" i="171"/>
  <c r="AC183" i="171"/>
  <c r="AB183" i="171"/>
  <c r="AA183" i="171"/>
  <c r="Z183" i="171"/>
  <c r="AS181" i="171"/>
  <c r="AR181" i="171"/>
  <c r="AQ181" i="171"/>
  <c r="AP181" i="171"/>
  <c r="AO181" i="171"/>
  <c r="AN181" i="171"/>
  <c r="AM181" i="171"/>
  <c r="AL181" i="171"/>
  <c r="AK181" i="171"/>
  <c r="AJ181" i="171"/>
  <c r="AI181" i="171"/>
  <c r="AH181" i="171"/>
  <c r="AG181" i="171"/>
  <c r="AF181" i="171"/>
  <c r="AE181" i="171"/>
  <c r="AD181" i="171"/>
  <c r="AC181" i="171"/>
  <c r="AB181" i="171"/>
  <c r="AA181" i="171"/>
  <c r="Z181" i="171"/>
  <c r="AS180" i="171"/>
  <c r="AR180" i="171"/>
  <c r="AQ180" i="171"/>
  <c r="AP180" i="171"/>
  <c r="AO180" i="171"/>
  <c r="AN180" i="171"/>
  <c r="AM180" i="171"/>
  <c r="AL180" i="171"/>
  <c r="AK180" i="171"/>
  <c r="AJ180" i="171"/>
  <c r="AI180" i="171"/>
  <c r="AH180" i="171"/>
  <c r="AG180" i="171"/>
  <c r="AF180" i="171"/>
  <c r="AE180" i="171"/>
  <c r="AD180" i="171"/>
  <c r="AC180" i="171"/>
  <c r="AB180" i="171"/>
  <c r="AA180" i="171"/>
  <c r="Z180" i="171"/>
  <c r="AS179" i="171"/>
  <c r="AR179" i="171"/>
  <c r="AQ179" i="171"/>
  <c r="AP179" i="171"/>
  <c r="AO179" i="171"/>
  <c r="AN179" i="171"/>
  <c r="AM179" i="171"/>
  <c r="AL179" i="171"/>
  <c r="AK179" i="171"/>
  <c r="AJ179" i="171"/>
  <c r="AI179" i="171"/>
  <c r="AH179" i="171"/>
  <c r="AG179" i="171"/>
  <c r="AF179" i="171"/>
  <c r="AE179" i="171"/>
  <c r="AD179" i="171"/>
  <c r="AC179" i="171"/>
  <c r="AB179" i="171"/>
  <c r="AA179" i="171"/>
  <c r="Z179" i="171"/>
  <c r="AS177" i="171"/>
  <c r="AR177" i="171"/>
  <c r="AQ177" i="171"/>
  <c r="AP177" i="171"/>
  <c r="AO177" i="171"/>
  <c r="AN177" i="171"/>
  <c r="AM177" i="171"/>
  <c r="AL177" i="171"/>
  <c r="AK177" i="171"/>
  <c r="AJ177" i="171"/>
  <c r="AI177" i="171"/>
  <c r="AH177" i="171"/>
  <c r="AG177" i="171"/>
  <c r="AF177" i="171"/>
  <c r="AE177" i="171"/>
  <c r="AD177" i="171"/>
  <c r="AC177" i="171"/>
  <c r="AB177" i="171"/>
  <c r="AA177" i="171"/>
  <c r="Z177" i="171"/>
  <c r="AS176" i="171"/>
  <c r="AR176" i="171"/>
  <c r="AQ176" i="171"/>
  <c r="AP176" i="171"/>
  <c r="AO176" i="171"/>
  <c r="AN176" i="171"/>
  <c r="AM176" i="171"/>
  <c r="AL176" i="171"/>
  <c r="AK176" i="171"/>
  <c r="AJ176" i="171"/>
  <c r="AI176" i="171"/>
  <c r="AH176" i="171"/>
  <c r="AG176" i="171"/>
  <c r="AF176" i="171"/>
  <c r="AE176" i="171"/>
  <c r="AD176" i="171"/>
  <c r="AC176" i="171"/>
  <c r="AB176" i="171"/>
  <c r="AA176" i="171"/>
  <c r="Z176" i="171"/>
  <c r="AS175" i="171"/>
  <c r="AR175" i="171"/>
  <c r="AQ175" i="171"/>
  <c r="AP175" i="171"/>
  <c r="AO175" i="171"/>
  <c r="AN175" i="171"/>
  <c r="AM175" i="171"/>
  <c r="AL175" i="171"/>
  <c r="AK175" i="171"/>
  <c r="AJ175" i="171"/>
  <c r="AI175" i="171"/>
  <c r="AH175" i="171"/>
  <c r="AG175" i="171"/>
  <c r="AF175" i="171"/>
  <c r="AE175" i="171"/>
  <c r="AD175" i="171"/>
  <c r="AC175" i="171"/>
  <c r="AB175" i="171"/>
  <c r="AA175" i="171"/>
  <c r="Z175" i="171"/>
  <c r="AS173" i="171"/>
  <c r="AR173" i="171"/>
  <c r="AQ173" i="171"/>
  <c r="AP173" i="171"/>
  <c r="AO173" i="171"/>
  <c r="AN173" i="171"/>
  <c r="AM173" i="171"/>
  <c r="AL173" i="171"/>
  <c r="AK173" i="171"/>
  <c r="AJ173" i="171"/>
  <c r="AI173" i="171"/>
  <c r="AH173" i="171"/>
  <c r="AG173" i="171"/>
  <c r="AF173" i="171"/>
  <c r="AE173" i="171"/>
  <c r="AD173" i="171"/>
  <c r="AC173" i="171"/>
  <c r="AB173" i="171"/>
  <c r="AA173" i="171"/>
  <c r="Z173" i="171"/>
  <c r="AS172" i="171"/>
  <c r="AR172" i="171"/>
  <c r="AQ172" i="171"/>
  <c r="AP172" i="171"/>
  <c r="AO172" i="171"/>
  <c r="AN172" i="171"/>
  <c r="AM172" i="171"/>
  <c r="AL172" i="171"/>
  <c r="AK172" i="171"/>
  <c r="AJ172" i="171"/>
  <c r="AI172" i="171"/>
  <c r="AH172" i="171"/>
  <c r="AG172" i="171"/>
  <c r="AF172" i="171"/>
  <c r="AE172" i="171"/>
  <c r="AD172" i="171"/>
  <c r="AC172" i="171"/>
  <c r="AB172" i="171"/>
  <c r="AA172" i="171"/>
  <c r="Z172" i="171"/>
  <c r="AS171" i="171"/>
  <c r="AR171" i="171"/>
  <c r="AQ171" i="171"/>
  <c r="AP171" i="171"/>
  <c r="AO171" i="171"/>
  <c r="AN171" i="171"/>
  <c r="AM171" i="171"/>
  <c r="AL171" i="171"/>
  <c r="AK171" i="171"/>
  <c r="AJ171" i="171"/>
  <c r="AI171" i="171"/>
  <c r="AH171" i="171"/>
  <c r="AG171" i="171"/>
  <c r="AF171" i="171"/>
  <c r="AE171" i="171"/>
  <c r="AD171" i="171"/>
  <c r="AC171" i="171"/>
  <c r="AB171" i="171"/>
  <c r="AA171" i="171"/>
  <c r="Z171" i="171"/>
  <c r="X168" i="171"/>
  <c r="X141" i="171" l="1"/>
  <c r="AS166" i="171"/>
  <c r="AR166" i="171"/>
  <c r="AQ166" i="171"/>
  <c r="AP166" i="171"/>
  <c r="AO166" i="171"/>
  <c r="AN166" i="171"/>
  <c r="AM166" i="171"/>
  <c r="AL166" i="171"/>
  <c r="AK166" i="171"/>
  <c r="AJ166" i="171"/>
  <c r="AI166" i="171"/>
  <c r="AH166" i="171"/>
  <c r="AG166" i="171"/>
  <c r="AF166" i="171"/>
  <c r="AE166" i="171"/>
  <c r="AD166" i="171"/>
  <c r="AC166" i="171"/>
  <c r="AB166" i="171"/>
  <c r="AA166" i="171"/>
  <c r="Z166" i="171"/>
  <c r="AS165" i="171"/>
  <c r="AR165" i="171"/>
  <c r="AQ165" i="171"/>
  <c r="AP165" i="171"/>
  <c r="AO165" i="171"/>
  <c r="AN165" i="171"/>
  <c r="AM165" i="171"/>
  <c r="AL165" i="171"/>
  <c r="AK165" i="171"/>
  <c r="AJ165" i="171"/>
  <c r="AI165" i="171"/>
  <c r="AH165" i="171"/>
  <c r="AG165" i="171"/>
  <c r="AF165" i="171"/>
  <c r="AE165" i="171"/>
  <c r="AD165" i="171"/>
  <c r="AC165" i="171"/>
  <c r="AB165" i="171"/>
  <c r="AA165" i="171"/>
  <c r="Z165" i="171"/>
  <c r="AS164" i="171"/>
  <c r="AR164" i="171"/>
  <c r="AQ164" i="171"/>
  <c r="AP164" i="171"/>
  <c r="AO164" i="171"/>
  <c r="AN164" i="171"/>
  <c r="AM164" i="171"/>
  <c r="AL164" i="171"/>
  <c r="AK164" i="171"/>
  <c r="AJ164" i="171"/>
  <c r="AI164" i="171"/>
  <c r="AH164" i="171"/>
  <c r="AG164" i="171"/>
  <c r="AF164" i="171"/>
  <c r="AE164" i="171"/>
  <c r="AD164" i="171"/>
  <c r="AC164" i="171"/>
  <c r="AB164" i="171"/>
  <c r="AA164" i="171"/>
  <c r="Z164" i="171"/>
  <c r="AS162" i="171"/>
  <c r="AR162" i="171"/>
  <c r="AQ162" i="171"/>
  <c r="AP162" i="171"/>
  <c r="AO162" i="171"/>
  <c r="AN162" i="171"/>
  <c r="AM162" i="171"/>
  <c r="AL162" i="171"/>
  <c r="AK162" i="171"/>
  <c r="AJ162" i="171"/>
  <c r="AI162" i="171"/>
  <c r="AH162" i="171"/>
  <c r="AG162" i="171"/>
  <c r="AF162" i="171"/>
  <c r="AE162" i="171"/>
  <c r="AD162" i="171"/>
  <c r="AC162" i="171"/>
  <c r="AB162" i="171"/>
  <c r="AA162" i="171"/>
  <c r="Z162" i="171"/>
  <c r="AS161" i="171"/>
  <c r="AR161" i="171"/>
  <c r="AQ161" i="171"/>
  <c r="AP161" i="171"/>
  <c r="AO161" i="171"/>
  <c r="AN161" i="171"/>
  <c r="AM161" i="171"/>
  <c r="AL161" i="171"/>
  <c r="AK161" i="171"/>
  <c r="AJ161" i="171"/>
  <c r="AI161" i="171"/>
  <c r="AH161" i="171"/>
  <c r="AG161" i="171"/>
  <c r="AF161" i="171"/>
  <c r="AE161" i="171"/>
  <c r="AD161" i="171"/>
  <c r="AC161" i="171"/>
  <c r="AB161" i="171"/>
  <c r="AA161" i="171"/>
  <c r="Z161" i="171"/>
  <c r="AS160" i="171"/>
  <c r="AR160" i="171"/>
  <c r="AQ160" i="171"/>
  <c r="AP160" i="171"/>
  <c r="AO160" i="171"/>
  <c r="AN160" i="171"/>
  <c r="AM160" i="171"/>
  <c r="AL160" i="171"/>
  <c r="AK160" i="171"/>
  <c r="AJ160" i="171"/>
  <c r="AI160" i="171"/>
  <c r="AH160" i="171"/>
  <c r="AG160" i="171"/>
  <c r="AF160" i="171"/>
  <c r="AE160" i="171"/>
  <c r="AD160" i="171"/>
  <c r="AC160" i="171"/>
  <c r="AB160" i="171"/>
  <c r="AA160" i="171"/>
  <c r="Z160" i="171"/>
  <c r="AS158" i="171"/>
  <c r="AR158" i="171"/>
  <c r="AQ158" i="171"/>
  <c r="AP158" i="171"/>
  <c r="AO158" i="171"/>
  <c r="AN158" i="171"/>
  <c r="AM158" i="171"/>
  <c r="AL158" i="171"/>
  <c r="AK158" i="171"/>
  <c r="AJ158" i="171"/>
  <c r="AI158" i="171"/>
  <c r="AH158" i="171"/>
  <c r="AG158" i="171"/>
  <c r="AF158" i="171"/>
  <c r="AE158" i="171"/>
  <c r="AD158" i="171"/>
  <c r="AC158" i="171"/>
  <c r="AB158" i="171"/>
  <c r="AA158" i="171"/>
  <c r="Z158" i="171"/>
  <c r="AS157" i="171"/>
  <c r="AR157" i="171"/>
  <c r="AQ157" i="171"/>
  <c r="AP157" i="171"/>
  <c r="AO157" i="171"/>
  <c r="AN157" i="171"/>
  <c r="AM157" i="171"/>
  <c r="AL157" i="171"/>
  <c r="AK157" i="171"/>
  <c r="AJ157" i="171"/>
  <c r="AI157" i="171"/>
  <c r="AH157" i="171"/>
  <c r="AG157" i="171"/>
  <c r="AF157" i="171"/>
  <c r="AE157" i="171"/>
  <c r="AD157" i="171"/>
  <c r="AC157" i="171"/>
  <c r="AB157" i="171"/>
  <c r="AA157" i="171"/>
  <c r="Z157" i="171"/>
  <c r="AS156" i="171"/>
  <c r="AR156" i="171"/>
  <c r="AQ156" i="171"/>
  <c r="AP156" i="171"/>
  <c r="AO156" i="171"/>
  <c r="AN156" i="171"/>
  <c r="AM156" i="171"/>
  <c r="AL156" i="171"/>
  <c r="AK156" i="171"/>
  <c r="AJ156" i="171"/>
  <c r="AI156" i="171"/>
  <c r="AH156" i="171"/>
  <c r="AG156" i="171"/>
  <c r="AF156" i="171"/>
  <c r="AE156" i="171"/>
  <c r="AD156" i="171"/>
  <c r="AC156" i="171"/>
  <c r="AB156" i="171"/>
  <c r="AA156" i="171"/>
  <c r="Z156" i="171"/>
  <c r="AS154" i="171"/>
  <c r="AR154" i="171"/>
  <c r="AQ154" i="171"/>
  <c r="AP154" i="171"/>
  <c r="AO154" i="171"/>
  <c r="AN154" i="171"/>
  <c r="AM154" i="171"/>
  <c r="AL154" i="171"/>
  <c r="AK154" i="171"/>
  <c r="AJ154" i="171"/>
  <c r="AI154" i="171"/>
  <c r="AH154" i="171"/>
  <c r="AG154" i="171"/>
  <c r="AF154" i="171"/>
  <c r="AE154" i="171"/>
  <c r="AD154" i="171"/>
  <c r="AC154" i="171"/>
  <c r="AB154" i="171"/>
  <c r="AA154" i="171"/>
  <c r="Z154" i="171"/>
  <c r="AS153" i="171"/>
  <c r="AR153" i="171"/>
  <c r="AQ153" i="171"/>
  <c r="AP153" i="171"/>
  <c r="AO153" i="171"/>
  <c r="AN153" i="171"/>
  <c r="AM153" i="171"/>
  <c r="AL153" i="171"/>
  <c r="AK153" i="171"/>
  <c r="AJ153" i="171"/>
  <c r="AI153" i="171"/>
  <c r="AH153" i="171"/>
  <c r="AG153" i="171"/>
  <c r="AF153" i="171"/>
  <c r="AE153" i="171"/>
  <c r="AD153" i="171"/>
  <c r="AC153" i="171"/>
  <c r="AB153" i="171"/>
  <c r="AA153" i="171"/>
  <c r="Z153" i="171"/>
  <c r="AS152" i="171"/>
  <c r="AR152" i="171"/>
  <c r="AQ152" i="171"/>
  <c r="AP152" i="171"/>
  <c r="AO152" i="171"/>
  <c r="AN152" i="171"/>
  <c r="AM152" i="171"/>
  <c r="AL152" i="171"/>
  <c r="AK152" i="171"/>
  <c r="AJ152" i="171"/>
  <c r="AI152" i="171"/>
  <c r="AH152" i="171"/>
  <c r="AG152" i="171"/>
  <c r="AF152" i="171"/>
  <c r="AE152" i="171"/>
  <c r="AD152" i="171"/>
  <c r="AC152" i="171"/>
  <c r="AB152" i="171"/>
  <c r="AA152" i="171"/>
  <c r="Z152" i="171"/>
  <c r="AS150" i="171"/>
  <c r="AR150" i="171"/>
  <c r="AQ150" i="171"/>
  <c r="AP150" i="171"/>
  <c r="AO150" i="171"/>
  <c r="AN150" i="171"/>
  <c r="AM150" i="171"/>
  <c r="AL150" i="171"/>
  <c r="AK150" i="171"/>
  <c r="AJ150" i="171"/>
  <c r="AI150" i="171"/>
  <c r="AH150" i="171"/>
  <c r="AG150" i="171"/>
  <c r="AF150" i="171"/>
  <c r="AE150" i="171"/>
  <c r="AD150" i="171"/>
  <c r="AC150" i="171"/>
  <c r="AB150" i="171"/>
  <c r="AA150" i="171"/>
  <c r="Z150" i="171"/>
  <c r="AS149" i="171"/>
  <c r="AR149" i="171"/>
  <c r="AQ149" i="171"/>
  <c r="AP149" i="171"/>
  <c r="AO149" i="171"/>
  <c r="AN149" i="171"/>
  <c r="AM149" i="171"/>
  <c r="AL149" i="171"/>
  <c r="AK149" i="171"/>
  <c r="AJ149" i="171"/>
  <c r="AI149" i="171"/>
  <c r="AH149" i="171"/>
  <c r="AG149" i="171"/>
  <c r="AF149" i="171"/>
  <c r="AE149" i="171"/>
  <c r="AD149" i="171"/>
  <c r="AC149" i="171"/>
  <c r="AB149" i="171"/>
  <c r="AA149" i="171"/>
  <c r="Z149" i="171"/>
  <c r="AS148" i="171"/>
  <c r="AR148" i="171"/>
  <c r="AQ148" i="171"/>
  <c r="AP148" i="171"/>
  <c r="AO148" i="171"/>
  <c r="AN148" i="171"/>
  <c r="AM148" i="171"/>
  <c r="AL148" i="171"/>
  <c r="AK148" i="171"/>
  <c r="AJ148" i="171"/>
  <c r="AI148" i="171"/>
  <c r="AH148" i="171"/>
  <c r="AG148" i="171"/>
  <c r="AF148" i="171"/>
  <c r="AE148" i="171"/>
  <c r="AD148" i="171"/>
  <c r="AC148" i="171"/>
  <c r="AB148" i="171"/>
  <c r="AA148" i="171"/>
  <c r="Z148" i="171"/>
  <c r="AS146" i="171"/>
  <c r="AR146" i="171"/>
  <c r="AQ146" i="171"/>
  <c r="AP146" i="171"/>
  <c r="AO146" i="171"/>
  <c r="AN146" i="171"/>
  <c r="AM146" i="171"/>
  <c r="AL146" i="171"/>
  <c r="AK146" i="171"/>
  <c r="AJ146" i="171"/>
  <c r="AI146" i="171"/>
  <c r="AH146" i="171"/>
  <c r="AG146" i="171"/>
  <c r="AF146" i="171"/>
  <c r="AE146" i="171"/>
  <c r="AD146" i="171"/>
  <c r="AC146" i="171"/>
  <c r="AB146" i="171"/>
  <c r="AA146" i="171"/>
  <c r="Z146" i="171"/>
  <c r="AS145" i="171"/>
  <c r="AR145" i="171"/>
  <c r="AQ145" i="171"/>
  <c r="AP145" i="171"/>
  <c r="AO145" i="171"/>
  <c r="AN145" i="171"/>
  <c r="AM145" i="171"/>
  <c r="AL145" i="171"/>
  <c r="AK145" i="171"/>
  <c r="AJ145" i="171"/>
  <c r="AI145" i="171"/>
  <c r="AH145" i="171"/>
  <c r="AG145" i="171"/>
  <c r="AF145" i="171"/>
  <c r="AE145" i="171"/>
  <c r="AD145" i="171"/>
  <c r="AC145" i="171"/>
  <c r="AB145" i="171"/>
  <c r="AA145" i="171"/>
  <c r="Z145" i="171"/>
  <c r="AS144" i="171"/>
  <c r="AR144" i="171"/>
  <c r="AQ144" i="171"/>
  <c r="AP144" i="171"/>
  <c r="AO144" i="171"/>
  <c r="AN144" i="171"/>
  <c r="AM144" i="171"/>
  <c r="AL144" i="171"/>
  <c r="AK144" i="171"/>
  <c r="AJ144" i="171"/>
  <c r="AI144" i="171"/>
  <c r="AH144" i="171"/>
  <c r="AG144" i="171"/>
  <c r="AF144" i="171"/>
  <c r="AE144" i="171"/>
  <c r="AD144" i="171"/>
  <c r="AC144" i="171"/>
  <c r="AB144" i="171"/>
  <c r="AA144" i="171"/>
  <c r="Z144" i="171"/>
  <c r="AS139" i="171" l="1"/>
  <c r="AR139" i="171"/>
  <c r="AQ139" i="171"/>
  <c r="AP139" i="171"/>
  <c r="AO139" i="171"/>
  <c r="AN139" i="171"/>
  <c r="AM139" i="171"/>
  <c r="AL139" i="171"/>
  <c r="AK139" i="171"/>
  <c r="AJ139" i="171"/>
  <c r="AI139" i="171"/>
  <c r="AH139" i="171"/>
  <c r="AG139" i="171"/>
  <c r="AF139" i="171"/>
  <c r="AE139" i="171"/>
  <c r="AD139" i="171"/>
  <c r="AC139" i="171"/>
  <c r="AB139" i="171"/>
  <c r="AA139" i="171"/>
  <c r="Z139" i="171"/>
  <c r="AS138" i="171"/>
  <c r="AR138" i="171"/>
  <c r="AQ138" i="171"/>
  <c r="AP138" i="171"/>
  <c r="AO138" i="171"/>
  <c r="AN138" i="171"/>
  <c r="AM138" i="171"/>
  <c r="AL138" i="171"/>
  <c r="AK138" i="171"/>
  <c r="AJ138" i="171"/>
  <c r="AI138" i="171"/>
  <c r="AH138" i="171"/>
  <c r="AG138" i="171"/>
  <c r="AF138" i="171"/>
  <c r="AE138" i="171"/>
  <c r="AD138" i="171"/>
  <c r="AC138" i="171"/>
  <c r="AB138" i="171"/>
  <c r="AA138" i="171"/>
  <c r="Z138" i="171"/>
  <c r="AS137" i="171"/>
  <c r="AR137" i="171"/>
  <c r="AQ137" i="171"/>
  <c r="AP137" i="171"/>
  <c r="AO137" i="171"/>
  <c r="AN137" i="171"/>
  <c r="AM137" i="171"/>
  <c r="AL137" i="171"/>
  <c r="AK137" i="171"/>
  <c r="AJ137" i="171"/>
  <c r="AI137" i="171"/>
  <c r="AH137" i="171"/>
  <c r="AG137" i="171"/>
  <c r="AF137" i="171"/>
  <c r="AE137" i="171"/>
  <c r="AD137" i="171"/>
  <c r="AC137" i="171"/>
  <c r="AB137" i="171"/>
  <c r="AA137" i="171"/>
  <c r="Z137" i="171"/>
  <c r="AS135" i="171"/>
  <c r="AR135" i="171"/>
  <c r="AQ135" i="171"/>
  <c r="AP135" i="171"/>
  <c r="AO135" i="171"/>
  <c r="AN135" i="171"/>
  <c r="AM135" i="171"/>
  <c r="AL135" i="171"/>
  <c r="AK135" i="171"/>
  <c r="AJ135" i="171"/>
  <c r="AI135" i="171"/>
  <c r="AH135" i="171"/>
  <c r="AG135" i="171"/>
  <c r="AF135" i="171"/>
  <c r="AE135" i="171"/>
  <c r="AD135" i="171"/>
  <c r="AC135" i="171"/>
  <c r="AB135" i="171"/>
  <c r="AA135" i="171"/>
  <c r="Z135" i="171"/>
  <c r="AS134" i="171"/>
  <c r="AR134" i="171"/>
  <c r="AQ134" i="171"/>
  <c r="AP134" i="171"/>
  <c r="AO134" i="171"/>
  <c r="AN134" i="171"/>
  <c r="AM134" i="171"/>
  <c r="AL134" i="171"/>
  <c r="AK134" i="171"/>
  <c r="AJ134" i="171"/>
  <c r="AI134" i="171"/>
  <c r="AH134" i="171"/>
  <c r="AG134" i="171"/>
  <c r="AF134" i="171"/>
  <c r="AE134" i="171"/>
  <c r="AD134" i="171"/>
  <c r="AC134" i="171"/>
  <c r="AB134" i="171"/>
  <c r="AA134" i="171"/>
  <c r="Z134" i="171"/>
  <c r="AS133" i="171"/>
  <c r="AR133" i="171"/>
  <c r="AQ133" i="171"/>
  <c r="AP133" i="171"/>
  <c r="AO133" i="171"/>
  <c r="AN133" i="171"/>
  <c r="AM133" i="171"/>
  <c r="AL133" i="171"/>
  <c r="AK133" i="171"/>
  <c r="AJ133" i="171"/>
  <c r="AI133" i="171"/>
  <c r="AH133" i="171"/>
  <c r="AG133" i="171"/>
  <c r="AF133" i="171"/>
  <c r="AE133" i="171"/>
  <c r="AD133" i="171"/>
  <c r="AC133" i="171"/>
  <c r="AB133" i="171"/>
  <c r="AA133" i="171"/>
  <c r="Z133" i="171"/>
  <c r="AS131" i="171"/>
  <c r="AR131" i="171"/>
  <c r="AQ131" i="171"/>
  <c r="AP131" i="171"/>
  <c r="AO131" i="171"/>
  <c r="AN131" i="171"/>
  <c r="AM131" i="171"/>
  <c r="AL131" i="171"/>
  <c r="AK131" i="171"/>
  <c r="AJ131" i="171"/>
  <c r="AI131" i="171"/>
  <c r="AH131" i="171"/>
  <c r="AG131" i="171"/>
  <c r="AF131" i="171"/>
  <c r="AE131" i="171"/>
  <c r="AD131" i="171"/>
  <c r="AC131" i="171"/>
  <c r="AB131" i="171"/>
  <c r="AA131" i="171"/>
  <c r="Z131" i="171"/>
  <c r="AS130" i="171"/>
  <c r="AR130" i="171"/>
  <c r="AQ130" i="171"/>
  <c r="AP130" i="171"/>
  <c r="AO130" i="171"/>
  <c r="AN130" i="171"/>
  <c r="AM130" i="171"/>
  <c r="AL130" i="171"/>
  <c r="AK130" i="171"/>
  <c r="AJ130" i="171"/>
  <c r="AI130" i="171"/>
  <c r="AH130" i="171"/>
  <c r="AG130" i="171"/>
  <c r="AF130" i="171"/>
  <c r="AE130" i="171"/>
  <c r="AD130" i="171"/>
  <c r="AC130" i="171"/>
  <c r="AB130" i="171"/>
  <c r="AA130" i="171"/>
  <c r="Z130" i="171"/>
  <c r="AS129" i="171"/>
  <c r="AR129" i="171"/>
  <c r="AQ129" i="171"/>
  <c r="AP129" i="171"/>
  <c r="AO129" i="171"/>
  <c r="AN129" i="171"/>
  <c r="AM129" i="171"/>
  <c r="AL129" i="171"/>
  <c r="AK129" i="171"/>
  <c r="AJ129" i="171"/>
  <c r="AI129" i="171"/>
  <c r="AH129" i="171"/>
  <c r="AG129" i="171"/>
  <c r="AF129" i="171"/>
  <c r="AE129" i="171"/>
  <c r="AD129" i="171"/>
  <c r="AC129" i="171"/>
  <c r="AB129" i="171"/>
  <c r="AA129" i="171"/>
  <c r="Z129" i="171"/>
  <c r="AS127" i="171"/>
  <c r="AR127" i="171"/>
  <c r="AQ127" i="171"/>
  <c r="AP127" i="171"/>
  <c r="AO127" i="171"/>
  <c r="AN127" i="171"/>
  <c r="AM127" i="171"/>
  <c r="AL127" i="171"/>
  <c r="AK127" i="171"/>
  <c r="AJ127" i="171"/>
  <c r="AI127" i="171"/>
  <c r="AH127" i="171"/>
  <c r="AG127" i="171"/>
  <c r="AF127" i="171"/>
  <c r="AE127" i="171"/>
  <c r="AD127" i="171"/>
  <c r="AC127" i="171"/>
  <c r="AB127" i="171"/>
  <c r="AA127" i="171"/>
  <c r="Z127" i="171"/>
  <c r="AS126" i="171"/>
  <c r="AR126" i="171"/>
  <c r="AQ126" i="171"/>
  <c r="AP126" i="171"/>
  <c r="AO126" i="171"/>
  <c r="AN126" i="171"/>
  <c r="AM126" i="171"/>
  <c r="AL126" i="171"/>
  <c r="AK126" i="171"/>
  <c r="AJ126" i="171"/>
  <c r="AI126" i="171"/>
  <c r="AH126" i="171"/>
  <c r="AG126" i="171"/>
  <c r="AF126" i="171"/>
  <c r="AE126" i="171"/>
  <c r="AD126" i="171"/>
  <c r="AC126" i="171"/>
  <c r="AB126" i="171"/>
  <c r="AA126" i="171"/>
  <c r="Z126" i="171"/>
  <c r="AS125" i="171"/>
  <c r="AR125" i="171"/>
  <c r="AQ125" i="171"/>
  <c r="AP125" i="171"/>
  <c r="AO125" i="171"/>
  <c r="AN125" i="171"/>
  <c r="AM125" i="171"/>
  <c r="AL125" i="171"/>
  <c r="AK125" i="171"/>
  <c r="AJ125" i="171"/>
  <c r="AI125" i="171"/>
  <c r="AH125" i="171"/>
  <c r="AG125" i="171"/>
  <c r="AF125" i="171"/>
  <c r="AE125" i="171"/>
  <c r="AD125" i="171"/>
  <c r="AC125" i="171"/>
  <c r="AB125" i="171"/>
  <c r="AA125" i="171"/>
  <c r="Z125" i="171"/>
  <c r="AS123" i="171"/>
  <c r="AR123" i="171"/>
  <c r="AQ123" i="171"/>
  <c r="AP123" i="171"/>
  <c r="AO123" i="171"/>
  <c r="AN123" i="171"/>
  <c r="AM123" i="171"/>
  <c r="AL123" i="171"/>
  <c r="AK123" i="171"/>
  <c r="AJ123" i="171"/>
  <c r="AI123" i="171"/>
  <c r="AH123" i="171"/>
  <c r="AG123" i="171"/>
  <c r="AF123" i="171"/>
  <c r="AE123" i="171"/>
  <c r="AD123" i="171"/>
  <c r="AC123" i="171"/>
  <c r="AB123" i="171"/>
  <c r="AA123" i="171"/>
  <c r="Z123" i="171"/>
  <c r="AS122" i="171"/>
  <c r="AR122" i="171"/>
  <c r="AQ122" i="171"/>
  <c r="AP122" i="171"/>
  <c r="AO122" i="171"/>
  <c r="AN122" i="171"/>
  <c r="AM122" i="171"/>
  <c r="AL122" i="171"/>
  <c r="AK122" i="171"/>
  <c r="AJ122" i="171"/>
  <c r="AI122" i="171"/>
  <c r="AH122" i="171"/>
  <c r="AG122" i="171"/>
  <c r="AF122" i="171"/>
  <c r="AE122" i="171"/>
  <c r="AD122" i="171"/>
  <c r="AC122" i="171"/>
  <c r="AB122" i="171"/>
  <c r="AA122" i="171"/>
  <c r="Z122" i="171"/>
  <c r="AS121" i="171"/>
  <c r="AR121" i="171"/>
  <c r="AQ121" i="171"/>
  <c r="AP121" i="171"/>
  <c r="AO121" i="171"/>
  <c r="AN121" i="171"/>
  <c r="AM121" i="171"/>
  <c r="AL121" i="171"/>
  <c r="AK121" i="171"/>
  <c r="AJ121" i="171"/>
  <c r="AI121" i="171"/>
  <c r="AH121" i="171"/>
  <c r="AG121" i="171"/>
  <c r="AF121" i="171"/>
  <c r="AE121" i="171"/>
  <c r="AD121" i="171"/>
  <c r="AC121" i="171"/>
  <c r="AB121" i="171"/>
  <c r="AA121" i="171"/>
  <c r="Z121" i="171"/>
  <c r="AS119" i="171"/>
  <c r="AR119" i="171"/>
  <c r="AQ119" i="171"/>
  <c r="AP119" i="171"/>
  <c r="AO119" i="171"/>
  <c r="AN119" i="171"/>
  <c r="AM119" i="171"/>
  <c r="AL119" i="171"/>
  <c r="AK119" i="171"/>
  <c r="AJ119" i="171"/>
  <c r="AI119" i="171"/>
  <c r="AH119" i="171"/>
  <c r="AG119" i="171"/>
  <c r="AF119" i="171"/>
  <c r="AE119" i="171"/>
  <c r="AD119" i="171"/>
  <c r="AC119" i="171"/>
  <c r="AB119" i="171"/>
  <c r="AA119" i="171"/>
  <c r="Z119" i="171"/>
  <c r="AS118" i="171"/>
  <c r="AR118" i="171"/>
  <c r="AQ118" i="171"/>
  <c r="AP118" i="171"/>
  <c r="AO118" i="171"/>
  <c r="AN118" i="171"/>
  <c r="AM118" i="171"/>
  <c r="AL118" i="171"/>
  <c r="AK118" i="171"/>
  <c r="AJ118" i="171"/>
  <c r="AI118" i="171"/>
  <c r="AH118" i="171"/>
  <c r="AG118" i="171"/>
  <c r="AF118" i="171"/>
  <c r="AE118" i="171"/>
  <c r="AD118" i="171"/>
  <c r="AC118" i="171"/>
  <c r="AB118" i="171"/>
  <c r="AA118" i="171"/>
  <c r="Z118" i="171"/>
  <c r="AS117" i="171"/>
  <c r="AR117" i="171"/>
  <c r="AQ117" i="171"/>
  <c r="AP117" i="171"/>
  <c r="AO117" i="171"/>
  <c r="AN117" i="171"/>
  <c r="AM117" i="171"/>
  <c r="AL117" i="171"/>
  <c r="AK117" i="171"/>
  <c r="AJ117" i="171"/>
  <c r="AI117" i="171"/>
  <c r="AH117" i="171"/>
  <c r="AG117" i="171"/>
  <c r="AF117" i="171"/>
  <c r="AE117" i="171"/>
  <c r="AD117" i="171"/>
  <c r="AC117" i="171"/>
  <c r="AB117" i="171"/>
  <c r="AA117" i="171"/>
  <c r="Z117" i="171"/>
  <c r="X114" i="171"/>
  <c r="AS112" i="171" l="1"/>
  <c r="AR112" i="171"/>
  <c r="AQ112" i="171"/>
  <c r="AP112" i="171"/>
  <c r="AO112" i="171"/>
  <c r="AN112" i="171"/>
  <c r="AM112" i="171"/>
  <c r="AL112" i="171"/>
  <c r="AK112" i="171"/>
  <c r="AJ112" i="171"/>
  <c r="AI112" i="171"/>
  <c r="AH112" i="171"/>
  <c r="AG112" i="171"/>
  <c r="AF112" i="171"/>
  <c r="AE112" i="171"/>
  <c r="AD112" i="171"/>
  <c r="AC112" i="171"/>
  <c r="AB112" i="171"/>
  <c r="AA112" i="171"/>
  <c r="Z112" i="171"/>
  <c r="AS111" i="171"/>
  <c r="AR111" i="171"/>
  <c r="AQ111" i="171"/>
  <c r="AP111" i="171"/>
  <c r="AO111" i="171"/>
  <c r="AN111" i="171"/>
  <c r="AM111" i="171"/>
  <c r="AL111" i="171"/>
  <c r="AK111" i="171"/>
  <c r="AJ111" i="171"/>
  <c r="AI111" i="171"/>
  <c r="AH111" i="171"/>
  <c r="AG111" i="171"/>
  <c r="AF111" i="171"/>
  <c r="AE111" i="171"/>
  <c r="AD111" i="171"/>
  <c r="AC111" i="171"/>
  <c r="AB111" i="171"/>
  <c r="AA111" i="171"/>
  <c r="Z111" i="171"/>
  <c r="AS110" i="171"/>
  <c r="AR110" i="171"/>
  <c r="AQ110" i="171"/>
  <c r="AP110" i="171"/>
  <c r="AO110" i="171"/>
  <c r="AN110" i="171"/>
  <c r="AM110" i="171"/>
  <c r="AL110" i="171"/>
  <c r="AK110" i="171"/>
  <c r="AJ110" i="171"/>
  <c r="AI110" i="171"/>
  <c r="AH110" i="171"/>
  <c r="AG110" i="171"/>
  <c r="AF110" i="171"/>
  <c r="AE110" i="171"/>
  <c r="AD110" i="171"/>
  <c r="AC110" i="171"/>
  <c r="AB110" i="171"/>
  <c r="AA110" i="171"/>
  <c r="Z110" i="171"/>
  <c r="AS108" i="171"/>
  <c r="AR108" i="171"/>
  <c r="AQ108" i="171"/>
  <c r="AP108" i="171"/>
  <c r="AO108" i="171"/>
  <c r="AN108" i="171"/>
  <c r="AM108" i="171"/>
  <c r="AL108" i="171"/>
  <c r="AK108" i="171"/>
  <c r="AJ108" i="171"/>
  <c r="AI108" i="171"/>
  <c r="AH108" i="171"/>
  <c r="AG108" i="171"/>
  <c r="AF108" i="171"/>
  <c r="AE108" i="171"/>
  <c r="AD108" i="171"/>
  <c r="AC108" i="171"/>
  <c r="AB108" i="171"/>
  <c r="AA108" i="171"/>
  <c r="Z108" i="171"/>
  <c r="AS107" i="171"/>
  <c r="AR107" i="171"/>
  <c r="AQ107" i="171"/>
  <c r="AP107" i="171"/>
  <c r="AO107" i="171"/>
  <c r="AN107" i="171"/>
  <c r="AM107" i="171"/>
  <c r="AL107" i="171"/>
  <c r="AK107" i="171"/>
  <c r="AJ107" i="171"/>
  <c r="AI107" i="171"/>
  <c r="AH107" i="171"/>
  <c r="AG107" i="171"/>
  <c r="AF107" i="171"/>
  <c r="AE107" i="171"/>
  <c r="AD107" i="171"/>
  <c r="AC107" i="171"/>
  <c r="AB107" i="171"/>
  <c r="AA107" i="171"/>
  <c r="Z107" i="171"/>
  <c r="AS106" i="171"/>
  <c r="AR106" i="171"/>
  <c r="AQ106" i="171"/>
  <c r="AP106" i="171"/>
  <c r="AO106" i="171"/>
  <c r="AN106" i="171"/>
  <c r="AM106" i="171"/>
  <c r="AL106" i="171"/>
  <c r="AK106" i="171"/>
  <c r="AJ106" i="171"/>
  <c r="AI106" i="171"/>
  <c r="AH106" i="171"/>
  <c r="AG106" i="171"/>
  <c r="AF106" i="171"/>
  <c r="AE106" i="171"/>
  <c r="AD106" i="171"/>
  <c r="AC106" i="171"/>
  <c r="AB106" i="171"/>
  <c r="AA106" i="171"/>
  <c r="Z106" i="171"/>
  <c r="AS104" i="171"/>
  <c r="AR104" i="171"/>
  <c r="AQ104" i="171"/>
  <c r="AP104" i="171"/>
  <c r="AO104" i="171"/>
  <c r="AN104" i="171"/>
  <c r="AM104" i="171"/>
  <c r="AL104" i="171"/>
  <c r="AK104" i="171"/>
  <c r="AJ104" i="171"/>
  <c r="AI104" i="171"/>
  <c r="AH104" i="171"/>
  <c r="AG104" i="171"/>
  <c r="AF104" i="171"/>
  <c r="AE104" i="171"/>
  <c r="AD104" i="171"/>
  <c r="AC104" i="171"/>
  <c r="AB104" i="171"/>
  <c r="AA104" i="171"/>
  <c r="Z104" i="171"/>
  <c r="AS103" i="171"/>
  <c r="AR103" i="171"/>
  <c r="AQ103" i="171"/>
  <c r="AP103" i="171"/>
  <c r="AO103" i="171"/>
  <c r="AN103" i="171"/>
  <c r="AM103" i="171"/>
  <c r="AL103" i="171"/>
  <c r="AK103" i="171"/>
  <c r="AJ103" i="171"/>
  <c r="AI103" i="171"/>
  <c r="AH103" i="171"/>
  <c r="AG103" i="171"/>
  <c r="AF103" i="171"/>
  <c r="AE103" i="171"/>
  <c r="AD103" i="171"/>
  <c r="AC103" i="171"/>
  <c r="AB103" i="171"/>
  <c r="AA103" i="171"/>
  <c r="Z103" i="171"/>
  <c r="AS102" i="171"/>
  <c r="AR102" i="171"/>
  <c r="AQ102" i="171"/>
  <c r="AP102" i="171"/>
  <c r="AO102" i="171"/>
  <c r="AN102" i="171"/>
  <c r="AM102" i="171"/>
  <c r="AL102" i="171"/>
  <c r="AK102" i="171"/>
  <c r="AJ102" i="171"/>
  <c r="AI102" i="171"/>
  <c r="AH102" i="171"/>
  <c r="AG102" i="171"/>
  <c r="AF102" i="171"/>
  <c r="AE102" i="171"/>
  <c r="AD102" i="171"/>
  <c r="AC102" i="171"/>
  <c r="AB102" i="171"/>
  <c r="AA102" i="171"/>
  <c r="Z102" i="171"/>
  <c r="AS100" i="171"/>
  <c r="AR100" i="171"/>
  <c r="AQ100" i="171"/>
  <c r="AP100" i="171"/>
  <c r="AO100" i="171"/>
  <c r="AN100" i="171"/>
  <c r="AM100" i="171"/>
  <c r="AL100" i="171"/>
  <c r="AK100" i="171"/>
  <c r="AJ100" i="171"/>
  <c r="AI100" i="171"/>
  <c r="AH100" i="171"/>
  <c r="AG100" i="171"/>
  <c r="AF100" i="171"/>
  <c r="AE100" i="171"/>
  <c r="AD100" i="171"/>
  <c r="AC100" i="171"/>
  <c r="AB100" i="171"/>
  <c r="AA100" i="171"/>
  <c r="Z100" i="171"/>
  <c r="AS99" i="171"/>
  <c r="AR99" i="171"/>
  <c r="AQ99" i="171"/>
  <c r="AP99" i="171"/>
  <c r="AO99" i="171"/>
  <c r="AN99" i="171"/>
  <c r="AM99" i="171"/>
  <c r="AL99" i="171"/>
  <c r="AK99" i="171"/>
  <c r="AJ99" i="171"/>
  <c r="AI99" i="171"/>
  <c r="AH99" i="171"/>
  <c r="AG99" i="171"/>
  <c r="AF99" i="171"/>
  <c r="AE99" i="171"/>
  <c r="AD99" i="171"/>
  <c r="AC99" i="171"/>
  <c r="AB99" i="171"/>
  <c r="AA99" i="171"/>
  <c r="Z99" i="171"/>
  <c r="AS98" i="171"/>
  <c r="AR98" i="171"/>
  <c r="AQ98" i="171"/>
  <c r="AP98" i="171"/>
  <c r="AO98" i="171"/>
  <c r="AN98" i="171"/>
  <c r="AM98" i="171"/>
  <c r="AL98" i="171"/>
  <c r="AK98" i="171"/>
  <c r="AJ98" i="171"/>
  <c r="AI98" i="171"/>
  <c r="AH98" i="171"/>
  <c r="AG98" i="171"/>
  <c r="AF98" i="171"/>
  <c r="AE98" i="171"/>
  <c r="AD98" i="171"/>
  <c r="AC98" i="171"/>
  <c r="AB98" i="171"/>
  <c r="AA98" i="171"/>
  <c r="Z98" i="171"/>
  <c r="AS96" i="171"/>
  <c r="AR96" i="171"/>
  <c r="AQ96" i="171"/>
  <c r="AP96" i="171"/>
  <c r="AO96" i="171"/>
  <c r="AN96" i="171"/>
  <c r="AM96" i="171"/>
  <c r="AL96" i="171"/>
  <c r="AK96" i="171"/>
  <c r="AJ96" i="171"/>
  <c r="AI96" i="171"/>
  <c r="AH96" i="171"/>
  <c r="AG96" i="171"/>
  <c r="AF96" i="171"/>
  <c r="AE96" i="171"/>
  <c r="AD96" i="171"/>
  <c r="AC96" i="171"/>
  <c r="AB96" i="171"/>
  <c r="AA96" i="171"/>
  <c r="Z96" i="171"/>
  <c r="AS95" i="171"/>
  <c r="AR95" i="171"/>
  <c r="AQ95" i="171"/>
  <c r="AP95" i="171"/>
  <c r="AO95" i="171"/>
  <c r="AN95" i="171"/>
  <c r="AM95" i="171"/>
  <c r="AL95" i="171"/>
  <c r="AK95" i="171"/>
  <c r="AJ95" i="171"/>
  <c r="AI95" i="171"/>
  <c r="AH95" i="171"/>
  <c r="AG95" i="171"/>
  <c r="AF95" i="171"/>
  <c r="AE95" i="171"/>
  <c r="AD95" i="171"/>
  <c r="AC95" i="171"/>
  <c r="AB95" i="171"/>
  <c r="AA95" i="171"/>
  <c r="Z95" i="171"/>
  <c r="AS94" i="171"/>
  <c r="AR94" i="171"/>
  <c r="AQ94" i="171"/>
  <c r="AP94" i="171"/>
  <c r="AO94" i="171"/>
  <c r="AN94" i="171"/>
  <c r="AM94" i="171"/>
  <c r="AL94" i="171"/>
  <c r="AK94" i="171"/>
  <c r="AJ94" i="171"/>
  <c r="AI94" i="171"/>
  <c r="AH94" i="171"/>
  <c r="AG94" i="171"/>
  <c r="AF94" i="171"/>
  <c r="AE94" i="171"/>
  <c r="AD94" i="171"/>
  <c r="AC94" i="171"/>
  <c r="AB94" i="171"/>
  <c r="AA94" i="171"/>
  <c r="Z94" i="171"/>
  <c r="AS92" i="171"/>
  <c r="AR92" i="171"/>
  <c r="AQ92" i="171"/>
  <c r="AP92" i="171"/>
  <c r="AO92" i="171"/>
  <c r="AN92" i="171"/>
  <c r="AM92" i="171"/>
  <c r="AL92" i="171"/>
  <c r="AK92" i="171"/>
  <c r="AJ92" i="171"/>
  <c r="AI92" i="171"/>
  <c r="AH92" i="171"/>
  <c r="AG92" i="171"/>
  <c r="AF92" i="171"/>
  <c r="AE92" i="171"/>
  <c r="AD92" i="171"/>
  <c r="AC92" i="171"/>
  <c r="AB92" i="171"/>
  <c r="AA92" i="171"/>
  <c r="Z92" i="171"/>
  <c r="AS91" i="171"/>
  <c r="AR91" i="171"/>
  <c r="AQ91" i="171"/>
  <c r="AP91" i="171"/>
  <c r="AO91" i="171"/>
  <c r="AN91" i="171"/>
  <c r="AM91" i="171"/>
  <c r="AL91" i="171"/>
  <c r="AK91" i="171"/>
  <c r="AJ91" i="171"/>
  <c r="AI91" i="171"/>
  <c r="AH91" i="171"/>
  <c r="AG91" i="171"/>
  <c r="AF91" i="171"/>
  <c r="AE91" i="171"/>
  <c r="AD91" i="171"/>
  <c r="AC91" i="171"/>
  <c r="AB91" i="171"/>
  <c r="AA91" i="171"/>
  <c r="Z91" i="171"/>
  <c r="AS90" i="171"/>
  <c r="AR90" i="171"/>
  <c r="AQ90" i="171"/>
  <c r="AP90" i="171"/>
  <c r="AO90" i="171"/>
  <c r="AN90" i="171"/>
  <c r="AM90" i="171"/>
  <c r="AL90" i="171"/>
  <c r="AK90" i="171"/>
  <c r="AJ90" i="171"/>
  <c r="AI90" i="171"/>
  <c r="AH90" i="171"/>
  <c r="AG90" i="171"/>
  <c r="AF90" i="171"/>
  <c r="AE90" i="171"/>
  <c r="AD90" i="171"/>
  <c r="AC90" i="171"/>
  <c r="AB90" i="171"/>
  <c r="AA90" i="171"/>
  <c r="Z90" i="171"/>
  <c r="AS274" i="171" l="1"/>
  <c r="AS273" i="171"/>
  <c r="AS272" i="171"/>
  <c r="AS270" i="171"/>
  <c r="AS269" i="171"/>
  <c r="AS268" i="171"/>
  <c r="AS266" i="171"/>
  <c r="AS265" i="171"/>
  <c r="AS264" i="171"/>
  <c r="AS262" i="171"/>
  <c r="AS261" i="171"/>
  <c r="AS260" i="171"/>
  <c r="AS258" i="171"/>
  <c r="AS257" i="171"/>
  <c r="AS256" i="171"/>
  <c r="AS254" i="171"/>
  <c r="AS253" i="171"/>
  <c r="AS252" i="171"/>
  <c r="AS31" i="171"/>
  <c r="AR31" i="171"/>
  <c r="AQ31" i="171"/>
  <c r="AP31" i="171"/>
  <c r="AO31" i="171"/>
  <c r="AN31" i="171"/>
  <c r="AM31" i="171"/>
  <c r="AL31" i="171"/>
  <c r="AK31" i="171"/>
  <c r="AJ31" i="171"/>
  <c r="AI31" i="171"/>
  <c r="AH31" i="171"/>
  <c r="AG31" i="171"/>
  <c r="AF31" i="171"/>
  <c r="AE31" i="171"/>
  <c r="AD31" i="171"/>
  <c r="AC31" i="171"/>
  <c r="AB31" i="171"/>
  <c r="AA31" i="171"/>
  <c r="Z31" i="171"/>
  <c r="AS30" i="171"/>
  <c r="AR30" i="171"/>
  <c r="AQ30" i="171"/>
  <c r="AP30" i="171"/>
  <c r="AO30" i="171"/>
  <c r="AN30" i="171"/>
  <c r="AM30" i="171"/>
  <c r="AL30" i="171"/>
  <c r="AK30" i="171"/>
  <c r="AJ30" i="171"/>
  <c r="AI30" i="171"/>
  <c r="AH30" i="171"/>
  <c r="AG30" i="171"/>
  <c r="AF30" i="171"/>
  <c r="AE30" i="171"/>
  <c r="AD30" i="171"/>
  <c r="AC30" i="171"/>
  <c r="AB30" i="171"/>
  <c r="AA30" i="171"/>
  <c r="Z30" i="171"/>
  <c r="AS29" i="171"/>
  <c r="AR29" i="171"/>
  <c r="AQ29" i="171"/>
  <c r="AP29" i="171"/>
  <c r="AO29" i="171"/>
  <c r="AN29" i="171"/>
  <c r="AM29" i="171"/>
  <c r="AL29" i="171"/>
  <c r="AK29" i="171"/>
  <c r="AJ29" i="171"/>
  <c r="AI29" i="171"/>
  <c r="AH29" i="171"/>
  <c r="AG29" i="171"/>
  <c r="AF29" i="171"/>
  <c r="AE29" i="171"/>
  <c r="AD29" i="171"/>
  <c r="AC29" i="171"/>
  <c r="AB29" i="171"/>
  <c r="AA29" i="171"/>
  <c r="Z29" i="171"/>
  <c r="AS27" i="171"/>
  <c r="AR27" i="171"/>
  <c r="AQ27" i="171"/>
  <c r="AP27" i="171"/>
  <c r="AO27" i="171"/>
  <c r="AN27" i="171"/>
  <c r="AM27" i="171"/>
  <c r="AL27" i="171"/>
  <c r="AK27" i="171"/>
  <c r="AJ27" i="171"/>
  <c r="AI27" i="171"/>
  <c r="AH27" i="171"/>
  <c r="AG27" i="171"/>
  <c r="AF27" i="171"/>
  <c r="AE27" i="171"/>
  <c r="AD27" i="171"/>
  <c r="AC27" i="171"/>
  <c r="AB27" i="171"/>
  <c r="AA27" i="171"/>
  <c r="Z27" i="171"/>
  <c r="AS26" i="171"/>
  <c r="AR26" i="171"/>
  <c r="AQ26" i="171"/>
  <c r="AP26" i="171"/>
  <c r="AO26" i="171"/>
  <c r="AN26" i="171"/>
  <c r="AM26" i="171"/>
  <c r="AL26" i="171"/>
  <c r="AK26" i="171"/>
  <c r="AJ26" i="171"/>
  <c r="AI26" i="171"/>
  <c r="AH26" i="171"/>
  <c r="AG26" i="171"/>
  <c r="AF26" i="171"/>
  <c r="AE26" i="171"/>
  <c r="AD26" i="171"/>
  <c r="AC26" i="171"/>
  <c r="AB26" i="171"/>
  <c r="AA26" i="171"/>
  <c r="Z26" i="171"/>
  <c r="AS25" i="171"/>
  <c r="AR25" i="171"/>
  <c r="AQ25" i="171"/>
  <c r="AP25" i="171"/>
  <c r="AO25" i="171"/>
  <c r="AN25" i="171"/>
  <c r="AM25" i="171"/>
  <c r="AL25" i="171"/>
  <c r="AK25" i="171"/>
  <c r="AJ25" i="171"/>
  <c r="AI25" i="171"/>
  <c r="AH25" i="171"/>
  <c r="AG25" i="171"/>
  <c r="AF25" i="171"/>
  <c r="AE25" i="171"/>
  <c r="AD25" i="171"/>
  <c r="AC25" i="171"/>
  <c r="AB25" i="171"/>
  <c r="AA25" i="171"/>
  <c r="Z25" i="171"/>
  <c r="AS23" i="171"/>
  <c r="AR23" i="171"/>
  <c r="AQ23" i="171"/>
  <c r="AP23" i="171"/>
  <c r="AO23" i="171"/>
  <c r="AN23" i="171"/>
  <c r="AM23" i="171"/>
  <c r="AL23" i="171"/>
  <c r="AK23" i="171"/>
  <c r="AJ23" i="171"/>
  <c r="AI23" i="171"/>
  <c r="AH23" i="171"/>
  <c r="AG23" i="171"/>
  <c r="AF23" i="171"/>
  <c r="AE23" i="171"/>
  <c r="AD23" i="171"/>
  <c r="AC23" i="171"/>
  <c r="AB23" i="171"/>
  <c r="AA23" i="171"/>
  <c r="Z23" i="171"/>
  <c r="AS22" i="171"/>
  <c r="AR22" i="171"/>
  <c r="AQ22" i="171"/>
  <c r="AP22" i="171"/>
  <c r="AO22" i="171"/>
  <c r="AN22" i="171"/>
  <c r="AM22" i="171"/>
  <c r="AL22" i="171"/>
  <c r="AK22" i="171"/>
  <c r="AJ22" i="171"/>
  <c r="AI22" i="171"/>
  <c r="AH22" i="171"/>
  <c r="AG22" i="171"/>
  <c r="AF22" i="171"/>
  <c r="AE22" i="171"/>
  <c r="AD22" i="171"/>
  <c r="AC22" i="171"/>
  <c r="AB22" i="171"/>
  <c r="AA22" i="171"/>
  <c r="Z22" i="171"/>
  <c r="AS21" i="171"/>
  <c r="AR21" i="171"/>
  <c r="AQ21" i="171"/>
  <c r="AP21" i="171"/>
  <c r="AO21" i="171"/>
  <c r="AN21" i="171"/>
  <c r="AM21" i="171"/>
  <c r="AL21" i="171"/>
  <c r="AK21" i="171"/>
  <c r="AJ21" i="171"/>
  <c r="AI21" i="171"/>
  <c r="AH21" i="171"/>
  <c r="AG21" i="171"/>
  <c r="AF21" i="171"/>
  <c r="AE21" i="171"/>
  <c r="AD21" i="171"/>
  <c r="AC21" i="171"/>
  <c r="AB21" i="171"/>
  <c r="AA21" i="171"/>
  <c r="Z21" i="171"/>
  <c r="AS19" i="171"/>
  <c r="AR19" i="171"/>
  <c r="AQ19" i="171"/>
  <c r="AP19" i="171"/>
  <c r="AO19" i="171"/>
  <c r="AN19" i="171"/>
  <c r="AM19" i="171"/>
  <c r="AL19" i="171"/>
  <c r="AK19" i="171"/>
  <c r="AJ19" i="171"/>
  <c r="AI19" i="171"/>
  <c r="AH19" i="171"/>
  <c r="AG19" i="171"/>
  <c r="AF19" i="171"/>
  <c r="AE19" i="171"/>
  <c r="AD19" i="171"/>
  <c r="AC19" i="171"/>
  <c r="AB19" i="171"/>
  <c r="AA19" i="171"/>
  <c r="Z19" i="171"/>
  <c r="AS18" i="171"/>
  <c r="AR18" i="171"/>
  <c r="AQ18" i="171"/>
  <c r="AP18" i="171"/>
  <c r="AO18" i="171"/>
  <c r="AN18" i="171"/>
  <c r="AM18" i="171"/>
  <c r="AL18" i="171"/>
  <c r="AK18" i="171"/>
  <c r="AJ18" i="171"/>
  <c r="AI18" i="171"/>
  <c r="AH18" i="171"/>
  <c r="AG18" i="171"/>
  <c r="AF18" i="171"/>
  <c r="AE18" i="171"/>
  <c r="AD18" i="171"/>
  <c r="AC18" i="171"/>
  <c r="AB18" i="171"/>
  <c r="AA18" i="171"/>
  <c r="Z18" i="171"/>
  <c r="AS17" i="171"/>
  <c r="AR17" i="171"/>
  <c r="AQ17" i="171"/>
  <c r="AP17" i="171"/>
  <c r="AO17" i="171"/>
  <c r="AN17" i="171"/>
  <c r="AM17" i="171"/>
  <c r="AL17" i="171"/>
  <c r="AK17" i="171"/>
  <c r="AJ17" i="171"/>
  <c r="AI17" i="171"/>
  <c r="AH17" i="171"/>
  <c r="AG17" i="171"/>
  <c r="AF17" i="171"/>
  <c r="AE17" i="171"/>
  <c r="AD17" i="171"/>
  <c r="AC17" i="171"/>
  <c r="AB17" i="171"/>
  <c r="AA17" i="171"/>
  <c r="Z17" i="171"/>
  <c r="AS15" i="171"/>
  <c r="AR15" i="171"/>
  <c r="AQ15" i="171"/>
  <c r="AP15" i="171"/>
  <c r="AO15" i="171"/>
  <c r="AN15" i="171"/>
  <c r="AM15" i="171"/>
  <c r="AL15" i="171"/>
  <c r="AK15" i="171"/>
  <c r="AJ15" i="171"/>
  <c r="AI15" i="171"/>
  <c r="AH15" i="171"/>
  <c r="AG15" i="171"/>
  <c r="AF15" i="171"/>
  <c r="AE15" i="171"/>
  <c r="AD15" i="171"/>
  <c r="AC15" i="171"/>
  <c r="AB15" i="171"/>
  <c r="AA15" i="171"/>
  <c r="Z15" i="171"/>
  <c r="AS14" i="171"/>
  <c r="AR14" i="171"/>
  <c r="AQ14" i="171"/>
  <c r="AP14" i="171"/>
  <c r="AO14" i="171"/>
  <c r="AN14" i="171"/>
  <c r="AM14" i="171"/>
  <c r="AL14" i="171"/>
  <c r="AK14" i="171"/>
  <c r="AJ14" i="171"/>
  <c r="AI14" i="171"/>
  <c r="AH14" i="171"/>
  <c r="AG14" i="171"/>
  <c r="AF14" i="171"/>
  <c r="AE14" i="171"/>
  <c r="AD14" i="171"/>
  <c r="AC14" i="171"/>
  <c r="AB14" i="171"/>
  <c r="AA14" i="171"/>
  <c r="Z14" i="171"/>
  <c r="AS13" i="171"/>
  <c r="AR13" i="171"/>
  <c r="AQ13" i="171"/>
  <c r="AP13" i="171"/>
  <c r="AO13" i="171"/>
  <c r="AN13" i="171"/>
  <c r="AM13" i="171"/>
  <c r="AL13" i="171"/>
  <c r="AK13" i="171"/>
  <c r="AJ13" i="171"/>
  <c r="AI13" i="171"/>
  <c r="AH13" i="171"/>
  <c r="AG13" i="171"/>
  <c r="AF13" i="171"/>
  <c r="AE13" i="171"/>
  <c r="AD13" i="171"/>
  <c r="AC13" i="171"/>
  <c r="AB13" i="171"/>
  <c r="AA13" i="171"/>
  <c r="Z13" i="171"/>
  <c r="AS11" i="171"/>
  <c r="AR11" i="171"/>
  <c r="AQ11" i="171"/>
  <c r="AP11" i="171"/>
  <c r="AO11" i="171"/>
  <c r="AN11" i="171"/>
  <c r="AM11" i="171"/>
  <c r="AL11" i="171"/>
  <c r="AK11" i="171"/>
  <c r="AJ11" i="171"/>
  <c r="AI11" i="171"/>
  <c r="AH11" i="171"/>
  <c r="AG11" i="171"/>
  <c r="AF11" i="171"/>
  <c r="AE11" i="171"/>
  <c r="AD11" i="171"/>
  <c r="AC11" i="171"/>
  <c r="AB11" i="171"/>
  <c r="AA11" i="171"/>
  <c r="Z11" i="171"/>
  <c r="AS10" i="171"/>
  <c r="AR10" i="171"/>
  <c r="AQ10" i="171"/>
  <c r="AP10" i="171"/>
  <c r="AO10" i="171"/>
  <c r="AN10" i="171"/>
  <c r="AM10" i="171"/>
  <c r="AL10" i="171"/>
  <c r="AK10" i="171"/>
  <c r="AJ10" i="171"/>
  <c r="AI10" i="171"/>
  <c r="AH10" i="171"/>
  <c r="AG10" i="171"/>
  <c r="AF10" i="171"/>
  <c r="AE10" i="171"/>
  <c r="AD10" i="171"/>
  <c r="AC10" i="171"/>
  <c r="AB10" i="171"/>
  <c r="AA10" i="171"/>
  <c r="Z10" i="171"/>
  <c r="AS9" i="171"/>
  <c r="AR9" i="171"/>
  <c r="AQ9" i="171"/>
  <c r="AP9" i="171"/>
  <c r="AO9" i="171"/>
  <c r="AN9" i="171"/>
  <c r="AM9" i="171"/>
  <c r="AL9" i="171"/>
  <c r="AK9" i="171"/>
  <c r="AJ9" i="171"/>
  <c r="AI9" i="171"/>
  <c r="AH9" i="171"/>
  <c r="AG9" i="171"/>
  <c r="AF9" i="171"/>
  <c r="AE9" i="171"/>
  <c r="AD9" i="171"/>
  <c r="AC9" i="171"/>
  <c r="AB9" i="171"/>
  <c r="AA9" i="171"/>
  <c r="Z9" i="171"/>
  <c r="AS7" i="171"/>
  <c r="AR7" i="171"/>
  <c r="AQ7" i="171"/>
  <c r="AP7" i="171"/>
  <c r="AO7" i="171"/>
  <c r="AN7" i="171"/>
  <c r="AM7" i="171"/>
  <c r="AL7" i="171"/>
  <c r="AK7" i="171"/>
  <c r="AJ7" i="171"/>
  <c r="AI7" i="171"/>
  <c r="AH7" i="171"/>
  <c r="AG7" i="171"/>
  <c r="AF7" i="171"/>
  <c r="AE7" i="171"/>
  <c r="AD7" i="171"/>
  <c r="AC7" i="171"/>
  <c r="AB7" i="171"/>
  <c r="AA7" i="171"/>
  <c r="Z7" i="171"/>
  <c r="X87" i="171" l="1"/>
  <c r="AS85" i="171" l="1"/>
  <c r="AR85" i="171"/>
  <c r="AQ85" i="171"/>
  <c r="AP85" i="171"/>
  <c r="AO85" i="171"/>
  <c r="AN85" i="171"/>
  <c r="AM85" i="171"/>
  <c r="AL85" i="171"/>
  <c r="AK85" i="171"/>
  <c r="AJ85" i="171"/>
  <c r="AI85" i="171"/>
  <c r="AH85" i="171"/>
  <c r="AG85" i="171"/>
  <c r="AF85" i="171"/>
  <c r="AE85" i="171"/>
  <c r="AD85" i="171"/>
  <c r="AC85" i="171"/>
  <c r="AB85" i="171"/>
  <c r="AA85" i="171"/>
  <c r="Z85" i="171"/>
  <c r="AS84" i="171"/>
  <c r="AR84" i="171"/>
  <c r="AQ84" i="171"/>
  <c r="AP84" i="171"/>
  <c r="AO84" i="171"/>
  <c r="AN84" i="171"/>
  <c r="AM84" i="171"/>
  <c r="AL84" i="171"/>
  <c r="AK84" i="171"/>
  <c r="AJ84" i="171"/>
  <c r="AI84" i="171"/>
  <c r="AH84" i="171"/>
  <c r="AG84" i="171"/>
  <c r="AF84" i="171"/>
  <c r="AE84" i="171"/>
  <c r="AD84" i="171"/>
  <c r="AC84" i="171"/>
  <c r="AB84" i="171"/>
  <c r="AA84" i="171"/>
  <c r="Z84" i="171"/>
  <c r="AS83" i="171"/>
  <c r="AR83" i="171"/>
  <c r="AQ83" i="171"/>
  <c r="AP83" i="171"/>
  <c r="AO83" i="171"/>
  <c r="AN83" i="171"/>
  <c r="AM83" i="171"/>
  <c r="AL83" i="171"/>
  <c r="AK83" i="171"/>
  <c r="AJ83" i="171"/>
  <c r="AI83" i="171"/>
  <c r="AH83" i="171"/>
  <c r="AG83" i="171"/>
  <c r="AF83" i="171"/>
  <c r="AE83" i="171"/>
  <c r="AD83" i="171"/>
  <c r="AC83" i="171"/>
  <c r="AB83" i="171"/>
  <c r="AA83" i="171"/>
  <c r="Z83" i="171"/>
  <c r="AS81" i="171"/>
  <c r="AR81" i="171"/>
  <c r="AQ81" i="171"/>
  <c r="AP81" i="171"/>
  <c r="AO81" i="171"/>
  <c r="AN81" i="171"/>
  <c r="AM81" i="171"/>
  <c r="AL81" i="171"/>
  <c r="AK81" i="171"/>
  <c r="AJ81" i="171"/>
  <c r="AI81" i="171"/>
  <c r="AH81" i="171"/>
  <c r="AG81" i="171"/>
  <c r="AF81" i="171"/>
  <c r="AE81" i="171"/>
  <c r="AD81" i="171"/>
  <c r="AC81" i="171"/>
  <c r="AB81" i="171"/>
  <c r="AA81" i="171"/>
  <c r="Z81" i="171"/>
  <c r="AS80" i="171"/>
  <c r="AR80" i="171"/>
  <c r="AQ80" i="171"/>
  <c r="AP80" i="171"/>
  <c r="AO80" i="171"/>
  <c r="AN80" i="171"/>
  <c r="AM80" i="171"/>
  <c r="AL80" i="171"/>
  <c r="AK80" i="171"/>
  <c r="AJ80" i="171"/>
  <c r="AI80" i="171"/>
  <c r="AH80" i="171"/>
  <c r="AG80" i="171"/>
  <c r="AF80" i="171"/>
  <c r="AE80" i="171"/>
  <c r="AD80" i="171"/>
  <c r="AC80" i="171"/>
  <c r="AB80" i="171"/>
  <c r="AA80" i="171"/>
  <c r="Z80" i="171"/>
  <c r="AS79" i="171"/>
  <c r="AR79" i="171"/>
  <c r="AQ79" i="171"/>
  <c r="AP79" i="171"/>
  <c r="AO79" i="171"/>
  <c r="AN79" i="171"/>
  <c r="AM79" i="171"/>
  <c r="AL79" i="171"/>
  <c r="AK79" i="171"/>
  <c r="AJ79" i="171"/>
  <c r="AI79" i="171"/>
  <c r="AH79" i="171"/>
  <c r="AG79" i="171"/>
  <c r="AF79" i="171"/>
  <c r="AE79" i="171"/>
  <c r="AD79" i="171"/>
  <c r="AC79" i="171"/>
  <c r="AB79" i="171"/>
  <c r="AA79" i="171"/>
  <c r="Z79" i="171"/>
  <c r="AS77" i="171"/>
  <c r="AR77" i="171"/>
  <c r="AQ77" i="171"/>
  <c r="AP77" i="171"/>
  <c r="AO77" i="171"/>
  <c r="AN77" i="171"/>
  <c r="AM77" i="171"/>
  <c r="AL77" i="171"/>
  <c r="AK77" i="171"/>
  <c r="AJ77" i="171"/>
  <c r="AI77" i="171"/>
  <c r="AH77" i="171"/>
  <c r="AG77" i="171"/>
  <c r="AF77" i="171"/>
  <c r="AE77" i="171"/>
  <c r="AD77" i="171"/>
  <c r="AC77" i="171"/>
  <c r="AB77" i="171"/>
  <c r="AA77" i="171"/>
  <c r="Z77" i="171"/>
  <c r="AS76" i="171"/>
  <c r="AR76" i="171"/>
  <c r="AQ76" i="171"/>
  <c r="AP76" i="171"/>
  <c r="AO76" i="171"/>
  <c r="AN76" i="171"/>
  <c r="AM76" i="171"/>
  <c r="AL76" i="171"/>
  <c r="AK76" i="171"/>
  <c r="AJ76" i="171"/>
  <c r="AI76" i="171"/>
  <c r="AH76" i="171"/>
  <c r="AG76" i="171"/>
  <c r="AF76" i="171"/>
  <c r="AE76" i="171"/>
  <c r="AD76" i="171"/>
  <c r="AC76" i="171"/>
  <c r="AB76" i="171"/>
  <c r="AA76" i="171"/>
  <c r="Z76" i="171"/>
  <c r="AS75" i="171"/>
  <c r="AR75" i="171"/>
  <c r="AQ75" i="171"/>
  <c r="AP75" i="171"/>
  <c r="AO75" i="171"/>
  <c r="AN75" i="171"/>
  <c r="AM75" i="171"/>
  <c r="AL75" i="171"/>
  <c r="AK75" i="171"/>
  <c r="AJ75" i="171"/>
  <c r="AI75" i="171"/>
  <c r="AH75" i="171"/>
  <c r="AG75" i="171"/>
  <c r="AF75" i="171"/>
  <c r="AE75" i="171"/>
  <c r="AD75" i="171"/>
  <c r="AC75" i="171"/>
  <c r="AB75" i="171"/>
  <c r="AA75" i="171"/>
  <c r="Z75" i="171"/>
  <c r="AS73" i="171"/>
  <c r="AR73" i="171"/>
  <c r="AQ73" i="171"/>
  <c r="AP73" i="171"/>
  <c r="AO73" i="171"/>
  <c r="AN73" i="171"/>
  <c r="AM73" i="171"/>
  <c r="AL73" i="171"/>
  <c r="AK73" i="171"/>
  <c r="AJ73" i="171"/>
  <c r="AI73" i="171"/>
  <c r="AH73" i="171"/>
  <c r="AG73" i="171"/>
  <c r="AF73" i="171"/>
  <c r="AE73" i="171"/>
  <c r="AD73" i="171"/>
  <c r="AC73" i="171"/>
  <c r="AB73" i="171"/>
  <c r="AA73" i="171"/>
  <c r="Z73" i="171"/>
  <c r="AS72" i="171"/>
  <c r="AR72" i="171"/>
  <c r="AQ72" i="171"/>
  <c r="AP72" i="171"/>
  <c r="AO72" i="171"/>
  <c r="AN72" i="171"/>
  <c r="AM72" i="171"/>
  <c r="AL72" i="171"/>
  <c r="AK72" i="171"/>
  <c r="AJ72" i="171"/>
  <c r="AI72" i="171"/>
  <c r="AH72" i="171"/>
  <c r="AG72" i="171"/>
  <c r="AF72" i="171"/>
  <c r="AE72" i="171"/>
  <c r="AD72" i="171"/>
  <c r="AC72" i="171"/>
  <c r="AB72" i="171"/>
  <c r="AA72" i="171"/>
  <c r="Z72" i="171"/>
  <c r="AS71" i="171"/>
  <c r="AR71" i="171"/>
  <c r="AQ71" i="171"/>
  <c r="AP71" i="171"/>
  <c r="AO71" i="171"/>
  <c r="AN71" i="171"/>
  <c r="AM71" i="171"/>
  <c r="AL71" i="171"/>
  <c r="AK71" i="171"/>
  <c r="AJ71" i="171"/>
  <c r="AI71" i="171"/>
  <c r="AH71" i="171"/>
  <c r="AG71" i="171"/>
  <c r="AF71" i="171"/>
  <c r="AE71" i="171"/>
  <c r="AD71" i="171"/>
  <c r="AC71" i="171"/>
  <c r="AB71" i="171"/>
  <c r="AA71" i="171"/>
  <c r="Z71" i="171"/>
  <c r="AS69" i="171"/>
  <c r="AR69" i="171"/>
  <c r="AQ69" i="171"/>
  <c r="AP69" i="171"/>
  <c r="AO69" i="171"/>
  <c r="AN69" i="171"/>
  <c r="AM69" i="171"/>
  <c r="AL69" i="171"/>
  <c r="AK69" i="171"/>
  <c r="AJ69" i="171"/>
  <c r="AI69" i="171"/>
  <c r="AH69" i="171"/>
  <c r="AG69" i="171"/>
  <c r="AF69" i="171"/>
  <c r="AE69" i="171"/>
  <c r="AD69" i="171"/>
  <c r="AC69" i="171"/>
  <c r="AB69" i="171"/>
  <c r="AA69" i="171"/>
  <c r="Z69" i="171"/>
  <c r="AS68" i="171"/>
  <c r="AR68" i="171"/>
  <c r="AQ68" i="171"/>
  <c r="AP68" i="171"/>
  <c r="AO68" i="171"/>
  <c r="AN68" i="171"/>
  <c r="AM68" i="171"/>
  <c r="AL68" i="171"/>
  <c r="AK68" i="171"/>
  <c r="AJ68" i="171"/>
  <c r="AI68" i="171"/>
  <c r="AH68" i="171"/>
  <c r="AG68" i="171"/>
  <c r="AF68" i="171"/>
  <c r="AE68" i="171"/>
  <c r="AD68" i="171"/>
  <c r="AC68" i="171"/>
  <c r="AB68" i="171"/>
  <c r="AA68" i="171"/>
  <c r="Z68" i="171"/>
  <c r="AS67" i="171"/>
  <c r="AR67" i="171"/>
  <c r="AQ67" i="171"/>
  <c r="AP67" i="171"/>
  <c r="AO67" i="171"/>
  <c r="AN67" i="171"/>
  <c r="AM67" i="171"/>
  <c r="AL67" i="171"/>
  <c r="AK67" i="171"/>
  <c r="AJ67" i="171"/>
  <c r="AI67" i="171"/>
  <c r="AH67" i="171"/>
  <c r="AG67" i="171"/>
  <c r="AF67" i="171"/>
  <c r="AE67" i="171"/>
  <c r="AD67" i="171"/>
  <c r="AC67" i="171"/>
  <c r="AB67" i="171"/>
  <c r="AA67" i="171"/>
  <c r="Z67" i="171"/>
  <c r="AS65" i="171"/>
  <c r="AR65" i="171"/>
  <c r="AQ65" i="171"/>
  <c r="AP65" i="171"/>
  <c r="AO65" i="171"/>
  <c r="AN65" i="171"/>
  <c r="AM65" i="171"/>
  <c r="AL65" i="171"/>
  <c r="AK65" i="171"/>
  <c r="AJ65" i="171"/>
  <c r="AI65" i="171"/>
  <c r="AH65" i="171"/>
  <c r="AG65" i="171"/>
  <c r="AF65" i="171"/>
  <c r="AE65" i="171"/>
  <c r="AD65" i="171"/>
  <c r="AC65" i="171"/>
  <c r="AB65" i="171"/>
  <c r="AA65" i="171"/>
  <c r="Z65" i="171"/>
  <c r="AS64" i="171"/>
  <c r="AR64" i="171"/>
  <c r="AQ64" i="171"/>
  <c r="AP64" i="171"/>
  <c r="AO64" i="171"/>
  <c r="AN64" i="171"/>
  <c r="AM64" i="171"/>
  <c r="AL64" i="171"/>
  <c r="AK64" i="171"/>
  <c r="AJ64" i="171"/>
  <c r="AI64" i="171"/>
  <c r="AH64" i="171"/>
  <c r="AG64" i="171"/>
  <c r="AF64" i="171"/>
  <c r="AE64" i="171"/>
  <c r="AD64" i="171"/>
  <c r="AC64" i="171"/>
  <c r="AB64" i="171"/>
  <c r="AA64" i="171"/>
  <c r="Z64" i="171"/>
  <c r="AS63" i="171"/>
  <c r="AR63" i="171"/>
  <c r="AQ63" i="171"/>
  <c r="AP63" i="171"/>
  <c r="AO63" i="171"/>
  <c r="AN63" i="171"/>
  <c r="AM63" i="171"/>
  <c r="AL63" i="171"/>
  <c r="AK63" i="171"/>
  <c r="AJ63" i="171"/>
  <c r="AI63" i="171"/>
  <c r="AH63" i="171"/>
  <c r="AG63" i="171"/>
  <c r="AF63" i="171"/>
  <c r="AE63" i="171"/>
  <c r="AD63" i="171"/>
  <c r="AC63" i="171"/>
  <c r="AB63" i="171"/>
  <c r="AA63" i="171"/>
  <c r="Z63" i="171"/>
  <c r="AS58" i="171" l="1"/>
  <c r="AR58" i="171"/>
  <c r="AQ58" i="171"/>
  <c r="AP58" i="171"/>
  <c r="AO58" i="171"/>
  <c r="AN58" i="171"/>
  <c r="AM58" i="171"/>
  <c r="AL58" i="171"/>
  <c r="AK58" i="171"/>
  <c r="AJ58" i="171"/>
  <c r="AI58" i="171"/>
  <c r="AH58" i="171"/>
  <c r="AG58" i="171"/>
  <c r="AF58" i="171"/>
  <c r="AE58" i="171"/>
  <c r="AD58" i="171"/>
  <c r="AC58" i="171"/>
  <c r="AB58" i="171"/>
  <c r="AA58" i="171"/>
  <c r="Z58" i="171"/>
  <c r="AS57" i="171"/>
  <c r="AR57" i="171"/>
  <c r="AQ57" i="171"/>
  <c r="AP57" i="171"/>
  <c r="AO57" i="171"/>
  <c r="AN57" i="171"/>
  <c r="AM57" i="171"/>
  <c r="AL57" i="171"/>
  <c r="AK57" i="171"/>
  <c r="AJ57" i="171"/>
  <c r="AI57" i="171"/>
  <c r="AH57" i="171"/>
  <c r="AG57" i="171"/>
  <c r="AF57" i="171"/>
  <c r="AE57" i="171"/>
  <c r="AD57" i="171"/>
  <c r="AC57" i="171"/>
  <c r="AB57" i="171"/>
  <c r="AA57" i="171"/>
  <c r="Z57" i="171"/>
  <c r="AS56" i="171"/>
  <c r="AR56" i="171"/>
  <c r="AQ56" i="171"/>
  <c r="AP56" i="171"/>
  <c r="AO56" i="171"/>
  <c r="AN56" i="171"/>
  <c r="AM56" i="171"/>
  <c r="AL56" i="171"/>
  <c r="AK56" i="171"/>
  <c r="AJ56" i="171"/>
  <c r="AI56" i="171"/>
  <c r="AH56" i="171"/>
  <c r="AG56" i="171"/>
  <c r="AF56" i="171"/>
  <c r="AE56" i="171"/>
  <c r="AD56" i="171"/>
  <c r="AC56" i="171"/>
  <c r="AB56" i="171"/>
  <c r="AA56" i="171"/>
  <c r="Z56" i="171"/>
  <c r="AS54" i="171"/>
  <c r="AR54" i="171"/>
  <c r="AQ54" i="171"/>
  <c r="AP54" i="171"/>
  <c r="AO54" i="171"/>
  <c r="AN54" i="171"/>
  <c r="AM54" i="171"/>
  <c r="AL54" i="171"/>
  <c r="AK54" i="171"/>
  <c r="AJ54" i="171"/>
  <c r="AI54" i="171"/>
  <c r="AH54" i="171"/>
  <c r="AG54" i="171"/>
  <c r="AF54" i="171"/>
  <c r="AE54" i="171"/>
  <c r="AD54" i="171"/>
  <c r="AC54" i="171"/>
  <c r="AB54" i="171"/>
  <c r="AA54" i="171"/>
  <c r="Z54" i="171"/>
  <c r="AS53" i="171"/>
  <c r="AR53" i="171"/>
  <c r="AQ53" i="171"/>
  <c r="AP53" i="171"/>
  <c r="AO53" i="171"/>
  <c r="AN53" i="171"/>
  <c r="AM53" i="171"/>
  <c r="AL53" i="171"/>
  <c r="AK53" i="171"/>
  <c r="AJ53" i="171"/>
  <c r="AI53" i="171"/>
  <c r="AH53" i="171"/>
  <c r="AG53" i="171"/>
  <c r="AF53" i="171"/>
  <c r="AE53" i="171"/>
  <c r="AD53" i="171"/>
  <c r="AC53" i="171"/>
  <c r="AB53" i="171"/>
  <c r="AA53" i="171"/>
  <c r="Z53" i="171"/>
  <c r="AS52" i="171"/>
  <c r="AR52" i="171"/>
  <c r="AQ52" i="171"/>
  <c r="AP52" i="171"/>
  <c r="AO52" i="171"/>
  <c r="AN52" i="171"/>
  <c r="AM52" i="171"/>
  <c r="AL52" i="171"/>
  <c r="AK52" i="171"/>
  <c r="AJ52" i="171"/>
  <c r="AI52" i="171"/>
  <c r="AH52" i="171"/>
  <c r="AG52" i="171"/>
  <c r="AF52" i="171"/>
  <c r="AE52" i="171"/>
  <c r="AD52" i="171"/>
  <c r="AC52" i="171"/>
  <c r="AB52" i="171"/>
  <c r="AA52" i="171"/>
  <c r="Z52" i="171"/>
  <c r="AS50" i="171"/>
  <c r="AR50" i="171"/>
  <c r="AQ50" i="171"/>
  <c r="AP50" i="171"/>
  <c r="AO50" i="171"/>
  <c r="AN50" i="171"/>
  <c r="AM50" i="171"/>
  <c r="AL50" i="171"/>
  <c r="AK50" i="171"/>
  <c r="AJ50" i="171"/>
  <c r="AI50" i="171"/>
  <c r="AH50" i="171"/>
  <c r="AG50" i="171"/>
  <c r="AF50" i="171"/>
  <c r="AE50" i="171"/>
  <c r="AD50" i="171"/>
  <c r="AC50" i="171"/>
  <c r="AB50" i="171"/>
  <c r="AA50" i="171"/>
  <c r="Z50" i="171"/>
  <c r="AS49" i="171"/>
  <c r="AR49" i="171"/>
  <c r="AQ49" i="171"/>
  <c r="AP49" i="171"/>
  <c r="AO49" i="171"/>
  <c r="AN49" i="171"/>
  <c r="AM49" i="171"/>
  <c r="AL49" i="171"/>
  <c r="AK49" i="171"/>
  <c r="AJ49" i="171"/>
  <c r="AI49" i="171"/>
  <c r="AH49" i="171"/>
  <c r="AG49" i="171"/>
  <c r="AF49" i="171"/>
  <c r="AE49" i="171"/>
  <c r="AD49" i="171"/>
  <c r="AC49" i="171"/>
  <c r="AB49" i="171"/>
  <c r="AA49" i="171"/>
  <c r="Z49" i="171"/>
  <c r="AS48" i="171"/>
  <c r="AR48" i="171"/>
  <c r="AQ48" i="171"/>
  <c r="AP48" i="171"/>
  <c r="AO48" i="171"/>
  <c r="AN48" i="171"/>
  <c r="AM48" i="171"/>
  <c r="AL48" i="171"/>
  <c r="AK48" i="171"/>
  <c r="AJ48" i="171"/>
  <c r="AI48" i="171"/>
  <c r="AH48" i="171"/>
  <c r="AG48" i="171"/>
  <c r="AF48" i="171"/>
  <c r="AE48" i="171"/>
  <c r="AD48" i="171"/>
  <c r="AC48" i="171"/>
  <c r="AB48" i="171"/>
  <c r="AA48" i="171"/>
  <c r="Z48" i="171"/>
  <c r="AS46" i="171"/>
  <c r="AR46" i="171"/>
  <c r="AQ46" i="171"/>
  <c r="AP46" i="171"/>
  <c r="AO46" i="171"/>
  <c r="AN46" i="171"/>
  <c r="AM46" i="171"/>
  <c r="AL46" i="171"/>
  <c r="AK46" i="171"/>
  <c r="AJ46" i="171"/>
  <c r="AI46" i="171"/>
  <c r="AH46" i="171"/>
  <c r="AG46" i="171"/>
  <c r="AF46" i="171"/>
  <c r="AE46" i="171"/>
  <c r="AD46" i="171"/>
  <c r="AC46" i="171"/>
  <c r="AB46" i="171"/>
  <c r="AA46" i="171"/>
  <c r="Z46" i="171"/>
  <c r="AS45" i="171"/>
  <c r="AR45" i="171"/>
  <c r="AQ45" i="171"/>
  <c r="AP45" i="171"/>
  <c r="AO45" i="171"/>
  <c r="AN45" i="171"/>
  <c r="AM45" i="171"/>
  <c r="AL45" i="171"/>
  <c r="AK45" i="171"/>
  <c r="AJ45" i="171"/>
  <c r="AI45" i="171"/>
  <c r="AH45" i="171"/>
  <c r="AG45" i="171"/>
  <c r="AF45" i="171"/>
  <c r="AE45" i="171"/>
  <c r="AD45" i="171"/>
  <c r="AC45" i="171"/>
  <c r="AB45" i="171"/>
  <c r="AA45" i="171"/>
  <c r="Z45" i="171"/>
  <c r="AS44" i="171"/>
  <c r="AR44" i="171"/>
  <c r="AQ44" i="171"/>
  <c r="AP44" i="171"/>
  <c r="AO44" i="171"/>
  <c r="AN44" i="171"/>
  <c r="AM44" i="171"/>
  <c r="AL44" i="171"/>
  <c r="AK44" i="171"/>
  <c r="AJ44" i="171"/>
  <c r="AI44" i="171"/>
  <c r="AH44" i="171"/>
  <c r="AG44" i="171"/>
  <c r="AF44" i="171"/>
  <c r="AE44" i="171"/>
  <c r="AD44" i="171"/>
  <c r="AC44" i="171"/>
  <c r="AB44" i="171"/>
  <c r="AA44" i="171"/>
  <c r="Z44" i="171"/>
  <c r="AS42" i="171"/>
  <c r="AR42" i="171"/>
  <c r="AQ42" i="171"/>
  <c r="AP42" i="171"/>
  <c r="AO42" i="171"/>
  <c r="AN42" i="171"/>
  <c r="AM42" i="171"/>
  <c r="AL42" i="171"/>
  <c r="AK42" i="171"/>
  <c r="AJ42" i="171"/>
  <c r="AI42" i="171"/>
  <c r="AH42" i="171"/>
  <c r="AG42" i="171"/>
  <c r="AF42" i="171"/>
  <c r="AE42" i="171"/>
  <c r="AD42" i="171"/>
  <c r="AC42" i="171"/>
  <c r="AB42" i="171"/>
  <c r="AA42" i="171"/>
  <c r="Z42" i="171"/>
  <c r="AS41" i="171"/>
  <c r="AR41" i="171"/>
  <c r="AQ41" i="171"/>
  <c r="AP41" i="171"/>
  <c r="AO41" i="171"/>
  <c r="AN41" i="171"/>
  <c r="AM41" i="171"/>
  <c r="AL41" i="171"/>
  <c r="AK41" i="171"/>
  <c r="AJ41" i="171"/>
  <c r="AI41" i="171"/>
  <c r="AH41" i="171"/>
  <c r="AG41" i="171"/>
  <c r="AF41" i="171"/>
  <c r="AE41" i="171"/>
  <c r="AD41" i="171"/>
  <c r="AC41" i="171"/>
  <c r="AB41" i="171"/>
  <c r="AA41" i="171"/>
  <c r="Z41" i="171"/>
  <c r="AS40" i="171"/>
  <c r="AR40" i="171"/>
  <c r="AQ40" i="171"/>
  <c r="AP40" i="171"/>
  <c r="AO40" i="171"/>
  <c r="AN40" i="171"/>
  <c r="AM40" i="171"/>
  <c r="AL40" i="171"/>
  <c r="AK40" i="171"/>
  <c r="AJ40" i="171"/>
  <c r="AI40" i="171"/>
  <c r="AH40" i="171"/>
  <c r="AG40" i="171"/>
  <c r="AF40" i="171"/>
  <c r="AE40" i="171"/>
  <c r="AD40" i="171"/>
  <c r="AC40" i="171"/>
  <c r="AB40" i="171"/>
  <c r="AA40" i="171"/>
  <c r="Z40" i="171"/>
  <c r="AS38" i="171"/>
  <c r="AR38" i="171"/>
  <c r="AQ38" i="171"/>
  <c r="AP38" i="171"/>
  <c r="AO38" i="171"/>
  <c r="AN38" i="171"/>
  <c r="AM38" i="171"/>
  <c r="AL38" i="171"/>
  <c r="AK38" i="171"/>
  <c r="AJ38" i="171"/>
  <c r="AI38" i="171"/>
  <c r="AH38" i="171"/>
  <c r="AG38" i="171"/>
  <c r="AF38" i="171"/>
  <c r="AE38" i="171"/>
  <c r="AD38" i="171"/>
  <c r="AC38" i="171"/>
  <c r="AB38" i="171"/>
  <c r="AA38" i="171"/>
  <c r="Z38" i="171"/>
  <c r="AS37" i="171"/>
  <c r="AR37" i="171"/>
  <c r="AQ37" i="171"/>
  <c r="AP37" i="171"/>
  <c r="AO37" i="171"/>
  <c r="AN37" i="171"/>
  <c r="AM37" i="171"/>
  <c r="AL37" i="171"/>
  <c r="AK37" i="171"/>
  <c r="AJ37" i="171"/>
  <c r="AI37" i="171"/>
  <c r="AH37" i="171"/>
  <c r="AG37" i="171"/>
  <c r="AF37" i="171"/>
  <c r="AE37" i="171"/>
  <c r="AD37" i="171"/>
  <c r="AC37" i="171"/>
  <c r="AB37" i="171"/>
  <c r="AA37" i="171"/>
  <c r="Z37" i="171"/>
  <c r="AS36" i="171"/>
  <c r="AR36" i="171"/>
  <c r="AQ36" i="171"/>
  <c r="AP36" i="171"/>
  <c r="AO36" i="171"/>
  <c r="AN36" i="171"/>
  <c r="AM36" i="171"/>
  <c r="AL36" i="171"/>
  <c r="AK36" i="171"/>
  <c r="AJ36" i="171"/>
  <c r="AI36" i="171"/>
  <c r="AH36" i="171"/>
  <c r="AG36" i="171"/>
  <c r="AF36" i="171"/>
  <c r="AE36" i="171"/>
  <c r="AD36" i="171"/>
  <c r="AC36" i="171"/>
  <c r="AB36" i="171"/>
  <c r="AA36" i="171"/>
  <c r="Z36" i="171"/>
  <c r="X33" i="171"/>
  <c r="DT16" i="42" l="1"/>
  <c r="T17" i="152" s="1"/>
  <c r="DT17" i="42"/>
  <c r="T18" i="152" s="1"/>
  <c r="DT18" i="42"/>
  <c r="T19" i="152" s="1"/>
  <c r="T6" i="152"/>
  <c r="T7" i="152"/>
  <c r="T8" i="152"/>
  <c r="T9" i="152"/>
  <c r="T10" i="152"/>
  <c r="T11" i="152"/>
  <c r="T12" i="152"/>
  <c r="T13" i="152"/>
  <c r="T14" i="152"/>
  <c r="T15" i="152"/>
  <c r="T16" i="152"/>
  <c r="T23" i="158"/>
  <c r="T24" i="158"/>
  <c r="T25" i="158"/>
  <c r="T19" i="138"/>
  <c r="T20" i="138"/>
  <c r="T21" i="138"/>
  <c r="T22" i="138"/>
  <c r="T23" i="138"/>
  <c r="T24" i="138"/>
  <c r="T25" i="138"/>
  <c r="T18" i="138"/>
  <c r="T24" i="144" l="1"/>
  <c r="T25" i="144"/>
  <c r="AB24" i="42"/>
  <c r="AB23" i="42"/>
  <c r="B5" i="68"/>
  <c r="B5" i="92"/>
  <c r="B5" i="131"/>
  <c r="B5" i="87"/>
  <c r="B5" i="114"/>
  <c r="B5" i="95"/>
  <c r="B5" i="85"/>
  <c r="B5" i="155"/>
  <c r="B5" i="154"/>
  <c r="B5" i="153"/>
  <c r="B5" i="152"/>
  <c r="B5" i="139"/>
  <c r="B5" i="151"/>
  <c r="B5" i="150"/>
  <c r="B5" i="158"/>
  <c r="B5" i="149"/>
  <c r="B5" i="144"/>
  <c r="B5" i="148"/>
  <c r="B5" i="138"/>
  <c r="B5" i="63"/>
  <c r="B5" i="146"/>
  <c r="B5" i="141"/>
  <c r="B5" i="142"/>
  <c r="B5" i="143"/>
  <c r="B5" i="156"/>
  <c r="B5" i="147"/>
  <c r="F20" i="139" l="1"/>
  <c r="F21" i="139"/>
  <c r="F22" i="139"/>
  <c r="F23" i="139"/>
  <c r="F24" i="139"/>
  <c r="F25" i="139"/>
  <c r="F26" i="139"/>
  <c r="F7" i="139" l="1"/>
  <c r="F8" i="139"/>
  <c r="F9" i="139"/>
  <c r="F10" i="139"/>
  <c r="F11" i="139"/>
  <c r="F12" i="139"/>
  <c r="F13" i="139"/>
  <c r="F14" i="139"/>
  <c r="F15" i="139"/>
  <c r="F16" i="139"/>
  <c r="F17" i="139"/>
  <c r="F18" i="139"/>
  <c r="F19" i="139"/>
  <c r="F6" i="139"/>
  <c r="L17" i="139"/>
  <c r="CC79" i="44"/>
  <c r="M21" i="139"/>
  <c r="M20" i="139"/>
  <c r="M19" i="139"/>
  <c r="M18" i="139"/>
  <c r="M17" i="139"/>
  <c r="M16" i="139"/>
  <c r="M15" i="139"/>
  <c r="M14" i="139"/>
  <c r="M13" i="139"/>
  <c r="M12" i="139"/>
  <c r="M11" i="139"/>
  <c r="M10" i="139"/>
  <c r="M9" i="139"/>
  <c r="M8" i="139"/>
  <c r="M7" i="139"/>
  <c r="M6" i="139"/>
  <c r="R7" i="142" l="1"/>
  <c r="R8" i="142"/>
  <c r="R9" i="142"/>
  <c r="R10" i="142"/>
  <c r="R11" i="142"/>
  <c r="R12" i="142"/>
  <c r="R13" i="142"/>
  <c r="R14" i="142"/>
  <c r="R15" i="142"/>
  <c r="R16" i="142"/>
  <c r="R17" i="142"/>
  <c r="R18" i="142"/>
  <c r="R19" i="142"/>
  <c r="R20" i="142"/>
  <c r="R21" i="142"/>
  <c r="R22" i="142"/>
  <c r="R23" i="142"/>
  <c r="R24" i="142"/>
  <c r="R25" i="142"/>
  <c r="R26" i="142"/>
  <c r="M6" i="142"/>
  <c r="L7" i="147" l="1"/>
  <c r="L6" i="147"/>
  <c r="L21" i="155" l="1"/>
  <c r="HR5" i="42"/>
  <c r="J6" i="156"/>
  <c r="L26" i="158" l="1"/>
  <c r="M26" i="158"/>
  <c r="N26" i="158"/>
  <c r="K26" i="158"/>
  <c r="L11" i="147" l="1"/>
  <c r="K9" i="147"/>
  <c r="Z108" i="43"/>
  <c r="Z107" i="43"/>
  <c r="Z106" i="43"/>
  <c r="Z105" i="43"/>
  <c r="Z104" i="43"/>
  <c r="Z103" i="43"/>
  <c r="Z102" i="43"/>
  <c r="Z101" i="43"/>
  <c r="Z100" i="43"/>
  <c r="Z99" i="43"/>
  <c r="Z97" i="43"/>
  <c r="Z96" i="43"/>
  <c r="Z95" i="43"/>
  <c r="Z94" i="43"/>
  <c r="Z93" i="43"/>
  <c r="Z92" i="43"/>
  <c r="Z91" i="43"/>
  <c r="Z90" i="43"/>
  <c r="Z89" i="43"/>
  <c r="Z88" i="43"/>
  <c r="Z87" i="43"/>
  <c r="Z86" i="43"/>
  <c r="Z85" i="43"/>
  <c r="Z84" i="43"/>
  <c r="Z83" i="43"/>
  <c r="Z82" i="43"/>
  <c r="Z81" i="43"/>
  <c r="Y107" i="43"/>
  <c r="Y106" i="43"/>
  <c r="Y105" i="43"/>
  <c r="Y104" i="43"/>
  <c r="Y103" i="43"/>
  <c r="Y102" i="43"/>
  <c r="Y101" i="43"/>
  <c r="Y100" i="43"/>
  <c r="Y99" i="43"/>
  <c r="Y97" i="43"/>
  <c r="Y96" i="43"/>
  <c r="Y95" i="43"/>
  <c r="Y94" i="43"/>
  <c r="Y92" i="43"/>
  <c r="Y91" i="43"/>
  <c r="Y90" i="43"/>
  <c r="Y88" i="43"/>
  <c r="Y87" i="43"/>
  <c r="Y86" i="43"/>
  <c r="Y85" i="43"/>
  <c r="Y84" i="43"/>
  <c r="Y83" i="43"/>
  <c r="Y82" i="43"/>
  <c r="Y81" i="43"/>
  <c r="HI12" i="42"/>
  <c r="HI26" i="42"/>
  <c r="BM79" i="44" l="1"/>
  <c r="BM74" i="44"/>
  <c r="BM80" i="44" l="1"/>
  <c r="IM79" i="44" l="1"/>
  <c r="IM74" i="44"/>
  <c r="IM69" i="44"/>
  <c r="IM59" i="44"/>
  <c r="IN10" i="44" l="1"/>
  <c r="IN20" i="44"/>
  <c r="IN25" i="44"/>
  <c r="IN30" i="44"/>
  <c r="II80" i="44"/>
  <c r="IH80" i="44"/>
  <c r="IG80" i="44"/>
  <c r="II31" i="44"/>
  <c r="IH31" i="44"/>
  <c r="IG31" i="44"/>
  <c r="K80" i="44" l="1"/>
  <c r="R697" i="161"/>
  <c r="S697" i="161"/>
  <c r="R698" i="161"/>
  <c r="S698" i="161"/>
  <c r="R699" i="161"/>
  <c r="S699" i="161"/>
  <c r="R700" i="161"/>
  <c r="S700" i="161"/>
  <c r="R701" i="161"/>
  <c r="S701" i="161"/>
  <c r="R702" i="161"/>
  <c r="S702" i="161"/>
  <c r="R703" i="161"/>
  <c r="S703" i="161"/>
  <c r="R704" i="161"/>
  <c r="S704" i="161"/>
  <c r="R705" i="161"/>
  <c r="S705" i="161"/>
  <c r="R706" i="161"/>
  <c r="S706" i="161" s="1"/>
  <c r="R707" i="161"/>
  <c r="S707" i="161"/>
  <c r="R708" i="161"/>
  <c r="S708" i="161"/>
  <c r="R709" i="161"/>
  <c r="S709" i="161"/>
  <c r="R710" i="161"/>
  <c r="S710" i="161" s="1"/>
  <c r="R711" i="161"/>
  <c r="S711" i="161"/>
  <c r="R712" i="161"/>
  <c r="S712" i="161"/>
  <c r="R713" i="161"/>
  <c r="S713" i="161"/>
  <c r="R714" i="161"/>
  <c r="S714" i="161" s="1"/>
  <c r="R715" i="161"/>
  <c r="S715" i="161"/>
  <c r="R716" i="161"/>
  <c r="S716" i="161"/>
  <c r="R696" i="161"/>
  <c r="S696" i="161" s="1"/>
  <c r="U40" i="157"/>
  <c r="U39" i="157"/>
  <c r="U38" i="157"/>
  <c r="U37" i="157"/>
  <c r="U36" i="157"/>
  <c r="U35" i="157"/>
  <c r="U34" i="157"/>
  <c r="U33" i="157"/>
  <c r="U32" i="157"/>
  <c r="U30" i="157"/>
  <c r="U29" i="157"/>
  <c r="U28" i="157"/>
  <c r="U27" i="157"/>
  <c r="U25" i="157"/>
  <c r="U24" i="157"/>
  <c r="U23" i="157"/>
  <c r="U22" i="157"/>
  <c r="U21" i="157"/>
  <c r="U20" i="157"/>
  <c r="U19" i="157"/>
  <c r="U18" i="157"/>
  <c r="U17" i="157"/>
  <c r="U16" i="157"/>
  <c r="U15" i="157"/>
  <c r="U14" i="157"/>
  <c r="U43" i="157" l="1"/>
  <c r="U41" i="157"/>
  <c r="CB6" i="45"/>
  <c r="CB5" i="45"/>
  <c r="CB4" i="45"/>
  <c r="AN6" i="42" l="1"/>
  <c r="AN7" i="42"/>
  <c r="AN8" i="42"/>
  <c r="AN9" i="42"/>
  <c r="AN10" i="42"/>
  <c r="AN11" i="42"/>
  <c r="AN12" i="42"/>
  <c r="AN13" i="42"/>
  <c r="AN14" i="42"/>
  <c r="AN15" i="42"/>
  <c r="AN16" i="42"/>
  <c r="AN17" i="42"/>
  <c r="AN18" i="42"/>
  <c r="AN19" i="42"/>
  <c r="AN20" i="42"/>
  <c r="AN21" i="42"/>
  <c r="AN22" i="42"/>
  <c r="AN23" i="42"/>
  <c r="AN24" i="42"/>
  <c r="AN25" i="42"/>
  <c r="AN5" i="42"/>
  <c r="BD6" i="42"/>
  <c r="BD7" i="42"/>
  <c r="BD8" i="42"/>
  <c r="BD9" i="42"/>
  <c r="BD10" i="42"/>
  <c r="BD11" i="42"/>
  <c r="BD12" i="42"/>
  <c r="BD13" i="42"/>
  <c r="BD14" i="42"/>
  <c r="BD15" i="42"/>
  <c r="BD16" i="42"/>
  <c r="BD17" i="42"/>
  <c r="BD18" i="42"/>
  <c r="BD19" i="42"/>
  <c r="BD20" i="42"/>
  <c r="BD21" i="42"/>
  <c r="BD22" i="42"/>
  <c r="BD23" i="42"/>
  <c r="BD24" i="42"/>
  <c r="BD25" i="42"/>
  <c r="BD5" i="42"/>
  <c r="BL6" i="42"/>
  <c r="BL7" i="42"/>
  <c r="BL8" i="42"/>
  <c r="BL9" i="42"/>
  <c r="BL10" i="42"/>
  <c r="BL11" i="42"/>
  <c r="BL12" i="42"/>
  <c r="BL13" i="42"/>
  <c r="BL14" i="42"/>
  <c r="BL15" i="42"/>
  <c r="BL16" i="42"/>
  <c r="BL17" i="42"/>
  <c r="BL18" i="42"/>
  <c r="BL19" i="42"/>
  <c r="BL20" i="42"/>
  <c r="BL21" i="42"/>
  <c r="BL22" i="42"/>
  <c r="BL23" i="42"/>
  <c r="BL24" i="42"/>
  <c r="BL25" i="42"/>
  <c r="BL5" i="42"/>
  <c r="BT6" i="42"/>
  <c r="BT7" i="42"/>
  <c r="BT8" i="42"/>
  <c r="BT9" i="42"/>
  <c r="BT10" i="42"/>
  <c r="BT11" i="42"/>
  <c r="BT12" i="42"/>
  <c r="BT13" i="42"/>
  <c r="BT14" i="42"/>
  <c r="BT15" i="42"/>
  <c r="BT16" i="42"/>
  <c r="BT17" i="42"/>
  <c r="BT18" i="42"/>
  <c r="BT19" i="42"/>
  <c r="BT20" i="42"/>
  <c r="BT21" i="42"/>
  <c r="BT22" i="42"/>
  <c r="BT23" i="42"/>
  <c r="BT24" i="42"/>
  <c r="BT25" i="42"/>
  <c r="BT5" i="42"/>
  <c r="CB6" i="42"/>
  <c r="CB7" i="42"/>
  <c r="CB8" i="42"/>
  <c r="CB9" i="42"/>
  <c r="CB10" i="42"/>
  <c r="CB11" i="42"/>
  <c r="CB12" i="42"/>
  <c r="CB13" i="42"/>
  <c r="CB14" i="42"/>
  <c r="CB15" i="42"/>
  <c r="CB16" i="42"/>
  <c r="CB17" i="42"/>
  <c r="CB18" i="42"/>
  <c r="CB19" i="42"/>
  <c r="CB20" i="42"/>
  <c r="CB21" i="42"/>
  <c r="CB22" i="42"/>
  <c r="CB23" i="42"/>
  <c r="CB24" i="42"/>
  <c r="CB25" i="42"/>
  <c r="CB5" i="42"/>
  <c r="CR6" i="42"/>
  <c r="CR7" i="42"/>
  <c r="CR8" i="42"/>
  <c r="CR9" i="42"/>
  <c r="CR10" i="42"/>
  <c r="CR11" i="42"/>
  <c r="CR12" i="42"/>
  <c r="CR13" i="42"/>
  <c r="CR14" i="42"/>
  <c r="CR15" i="42"/>
  <c r="CR16" i="42"/>
  <c r="CR17" i="42"/>
  <c r="CR18" i="42"/>
  <c r="CR19" i="42"/>
  <c r="CR20" i="42"/>
  <c r="CR21" i="42"/>
  <c r="CR22" i="42"/>
  <c r="CR23" i="42"/>
  <c r="CR24" i="42"/>
  <c r="CR25" i="42"/>
  <c r="CR5" i="42"/>
  <c r="DH6" i="42"/>
  <c r="DH7" i="42"/>
  <c r="DH8" i="42"/>
  <c r="DH9" i="42"/>
  <c r="DH10" i="42"/>
  <c r="DH11" i="42"/>
  <c r="DH12" i="42"/>
  <c r="DH13" i="42"/>
  <c r="DH14" i="42"/>
  <c r="DH15" i="42"/>
  <c r="DH16" i="42"/>
  <c r="DH17" i="42"/>
  <c r="DH18" i="42"/>
  <c r="DH19" i="42"/>
  <c r="DH20" i="42"/>
  <c r="DH21" i="42"/>
  <c r="DH22" i="42"/>
  <c r="DH23" i="42"/>
  <c r="DH24" i="42"/>
  <c r="DH25" i="42"/>
  <c r="DH5" i="42"/>
  <c r="DP6" i="42"/>
  <c r="DP7" i="42"/>
  <c r="DP8" i="42"/>
  <c r="DP9" i="42"/>
  <c r="DP10" i="42"/>
  <c r="DP11" i="42"/>
  <c r="DP12" i="42"/>
  <c r="DP13" i="42"/>
  <c r="DP14" i="42"/>
  <c r="DP15" i="42"/>
  <c r="DP16" i="42"/>
  <c r="DP17" i="42"/>
  <c r="DP18" i="42"/>
  <c r="DP19" i="42"/>
  <c r="DP20" i="42"/>
  <c r="DP21" i="42"/>
  <c r="DP22" i="42"/>
  <c r="DP23" i="42"/>
  <c r="DP24" i="42"/>
  <c r="DP25" i="42"/>
  <c r="DP5" i="42"/>
  <c r="DX6" i="42"/>
  <c r="DX7" i="42"/>
  <c r="DX8" i="42"/>
  <c r="DX9" i="42"/>
  <c r="DX10" i="42"/>
  <c r="DX11" i="42"/>
  <c r="DX12" i="42"/>
  <c r="DX13" i="42"/>
  <c r="DX14" i="42"/>
  <c r="DX15" i="42"/>
  <c r="DX16" i="42"/>
  <c r="DX17" i="42"/>
  <c r="DX18" i="42"/>
  <c r="DX19" i="42"/>
  <c r="DX20" i="42"/>
  <c r="DX21" i="42"/>
  <c r="DX22" i="42"/>
  <c r="DX23" i="42"/>
  <c r="DX24" i="42"/>
  <c r="DX25" i="42"/>
  <c r="DX5" i="42"/>
  <c r="EF6" i="42"/>
  <c r="EF7" i="42"/>
  <c r="EF8" i="42"/>
  <c r="EF9" i="42"/>
  <c r="EF10" i="42"/>
  <c r="EF11" i="42"/>
  <c r="EF12" i="42"/>
  <c r="EF13" i="42"/>
  <c r="EF14" i="42"/>
  <c r="EF15" i="42"/>
  <c r="EF16" i="42"/>
  <c r="EF17" i="42"/>
  <c r="EF18" i="42"/>
  <c r="EF19" i="42"/>
  <c r="EF20" i="42"/>
  <c r="EF21" i="42"/>
  <c r="EF22" i="42"/>
  <c r="EF23" i="42"/>
  <c r="EF24" i="42"/>
  <c r="EF25" i="42"/>
  <c r="EF5" i="42"/>
  <c r="HH21" i="42"/>
  <c r="HH22" i="42"/>
  <c r="HH23" i="42"/>
  <c r="HH24" i="42"/>
  <c r="HH25" i="42"/>
  <c r="HH6" i="42"/>
  <c r="HH7" i="42"/>
  <c r="HH8" i="42"/>
  <c r="HH9" i="42"/>
  <c r="HH10" i="42"/>
  <c r="HH11" i="42"/>
  <c r="HH12" i="42"/>
  <c r="HH13" i="42"/>
  <c r="HH14" i="42"/>
  <c r="HH15" i="42"/>
  <c r="HH16" i="42"/>
  <c r="HH17" i="42"/>
  <c r="HH18" i="42"/>
  <c r="HH19" i="42"/>
  <c r="HH20" i="42"/>
  <c r="HH5" i="42"/>
  <c r="GZ6" i="42"/>
  <c r="GZ7" i="42"/>
  <c r="GZ8" i="42"/>
  <c r="GZ9" i="42"/>
  <c r="GZ10" i="42"/>
  <c r="GZ11" i="42"/>
  <c r="GZ12" i="42"/>
  <c r="GZ13" i="42"/>
  <c r="GZ14" i="42"/>
  <c r="GZ15" i="42"/>
  <c r="GZ16" i="42"/>
  <c r="GZ17" i="42"/>
  <c r="GZ18" i="42"/>
  <c r="GZ19" i="42"/>
  <c r="GZ20" i="42"/>
  <c r="GZ21" i="42"/>
  <c r="GZ22" i="42"/>
  <c r="GZ23" i="42"/>
  <c r="GZ24" i="42"/>
  <c r="GZ25" i="42"/>
  <c r="GZ5" i="42"/>
  <c r="GR6" i="42"/>
  <c r="GR7" i="42"/>
  <c r="GR8" i="42"/>
  <c r="GR9" i="42"/>
  <c r="GR10" i="42"/>
  <c r="GR11" i="42"/>
  <c r="GR12" i="42"/>
  <c r="GR13" i="42"/>
  <c r="GR14" i="42"/>
  <c r="GR15" i="42"/>
  <c r="GR16" i="42"/>
  <c r="GR17" i="42"/>
  <c r="GR18" i="42"/>
  <c r="GR19" i="42"/>
  <c r="GR20" i="42"/>
  <c r="GR21" i="42"/>
  <c r="GR22" i="42"/>
  <c r="GR23" i="42"/>
  <c r="GR24" i="42"/>
  <c r="GR25" i="42"/>
  <c r="GR5" i="42"/>
  <c r="GJ6" i="42"/>
  <c r="GJ7" i="42"/>
  <c r="GJ8" i="42"/>
  <c r="GJ9" i="42"/>
  <c r="GJ10" i="42"/>
  <c r="GJ11" i="42"/>
  <c r="GJ12" i="42"/>
  <c r="GJ13" i="42"/>
  <c r="GJ14" i="42"/>
  <c r="GJ15" i="42"/>
  <c r="GJ16" i="42"/>
  <c r="GJ17" i="42"/>
  <c r="GJ18" i="42"/>
  <c r="GJ19" i="42"/>
  <c r="GJ20" i="42"/>
  <c r="GJ21" i="42"/>
  <c r="GJ22" i="42"/>
  <c r="GJ23" i="42"/>
  <c r="GJ24" i="42"/>
  <c r="GJ25" i="42"/>
  <c r="GJ5" i="42"/>
  <c r="GB6" i="42"/>
  <c r="GB7" i="42"/>
  <c r="GB8" i="42"/>
  <c r="GB9" i="42"/>
  <c r="GB10" i="42"/>
  <c r="GB11" i="42"/>
  <c r="GB12" i="42"/>
  <c r="GB13" i="42"/>
  <c r="GB14" i="42"/>
  <c r="GB15" i="42"/>
  <c r="GB16" i="42"/>
  <c r="GB17" i="42"/>
  <c r="GB18" i="42"/>
  <c r="GB19" i="42"/>
  <c r="GB20" i="42"/>
  <c r="GB21" i="42"/>
  <c r="GB22" i="42"/>
  <c r="GB23" i="42"/>
  <c r="GB24" i="42"/>
  <c r="GB25" i="42"/>
  <c r="GB5" i="42"/>
  <c r="FT6" i="42"/>
  <c r="FT7" i="42"/>
  <c r="FT8" i="42"/>
  <c r="FT9" i="42"/>
  <c r="FT10" i="42"/>
  <c r="FT11" i="42"/>
  <c r="FT12" i="42"/>
  <c r="FT13" i="42"/>
  <c r="FT14" i="42"/>
  <c r="FT15" i="42"/>
  <c r="FT16" i="42"/>
  <c r="FT17" i="42"/>
  <c r="FT18" i="42"/>
  <c r="FT19" i="42"/>
  <c r="FT20" i="42"/>
  <c r="FT21" i="42"/>
  <c r="FT22" i="42"/>
  <c r="FT23" i="42"/>
  <c r="FT24" i="42"/>
  <c r="FT25" i="42"/>
  <c r="FT5" i="42"/>
  <c r="FL6" i="42"/>
  <c r="FL7" i="42"/>
  <c r="FL8" i="42"/>
  <c r="FL9" i="42"/>
  <c r="FL10" i="42"/>
  <c r="FL11" i="42"/>
  <c r="FL12" i="42"/>
  <c r="FL13" i="42"/>
  <c r="FL14" i="42"/>
  <c r="FL15" i="42"/>
  <c r="FL16" i="42"/>
  <c r="FL17" i="42"/>
  <c r="FL18" i="42"/>
  <c r="FL19" i="42"/>
  <c r="FL20" i="42"/>
  <c r="FL21" i="42"/>
  <c r="FL22" i="42"/>
  <c r="FL23" i="42"/>
  <c r="FL24" i="42"/>
  <c r="FL25" i="42"/>
  <c r="FL5" i="42"/>
  <c r="FD21" i="42"/>
  <c r="FD22" i="42"/>
  <c r="FD23" i="42"/>
  <c r="FD24" i="42"/>
  <c r="FD25" i="42"/>
  <c r="FD6" i="42"/>
  <c r="FD7" i="42"/>
  <c r="FD8" i="42"/>
  <c r="FD9" i="42"/>
  <c r="FD10" i="42"/>
  <c r="FD11" i="42"/>
  <c r="FD12" i="42"/>
  <c r="FD13" i="42"/>
  <c r="FD14" i="42"/>
  <c r="FD15" i="42"/>
  <c r="FD16" i="42"/>
  <c r="FD17" i="42"/>
  <c r="FD18" i="42"/>
  <c r="FD19" i="42"/>
  <c r="FD20" i="42"/>
  <c r="FD5" i="42"/>
  <c r="EV6" i="42"/>
  <c r="EV7" i="42"/>
  <c r="EV8" i="42"/>
  <c r="EV9" i="42"/>
  <c r="EV10" i="42"/>
  <c r="EV11" i="42"/>
  <c r="EV12" i="42"/>
  <c r="EV13" i="42"/>
  <c r="EV14" i="42"/>
  <c r="EV15" i="42"/>
  <c r="EV16" i="42"/>
  <c r="EV17" i="42"/>
  <c r="EV18" i="42"/>
  <c r="EV19" i="42"/>
  <c r="EV20" i="42"/>
  <c r="EV21" i="42"/>
  <c r="EV22" i="42"/>
  <c r="EV23" i="42"/>
  <c r="EV24" i="42"/>
  <c r="EV25" i="42"/>
  <c r="EV5" i="42"/>
  <c r="CJ6" i="42"/>
  <c r="CJ7" i="42"/>
  <c r="CJ8" i="42"/>
  <c r="CJ9" i="42"/>
  <c r="CJ10" i="42"/>
  <c r="CJ11" i="42"/>
  <c r="CJ12" i="42"/>
  <c r="CJ13" i="42"/>
  <c r="CJ14" i="42"/>
  <c r="CJ15" i="42"/>
  <c r="CJ16" i="42"/>
  <c r="CJ17" i="42"/>
  <c r="CJ18" i="42"/>
  <c r="CJ19" i="42"/>
  <c r="CJ20" i="42"/>
  <c r="CJ21" i="42"/>
  <c r="CJ22" i="42"/>
  <c r="CJ23" i="42"/>
  <c r="CJ24" i="42"/>
  <c r="CJ25" i="42"/>
  <c r="CJ5" i="42"/>
  <c r="AV21" i="42"/>
  <c r="AV22" i="42"/>
  <c r="AV23" i="42"/>
  <c r="AV24" i="42"/>
  <c r="AV25" i="42"/>
  <c r="AV6" i="42"/>
  <c r="AV7" i="42"/>
  <c r="AV8" i="42"/>
  <c r="AV9" i="42"/>
  <c r="AV10" i="42"/>
  <c r="AV11" i="42"/>
  <c r="AV12" i="42"/>
  <c r="AV13" i="42"/>
  <c r="AV14" i="42"/>
  <c r="AV15" i="42"/>
  <c r="AV16" i="42"/>
  <c r="AV17" i="42"/>
  <c r="AV18" i="42"/>
  <c r="AV19" i="42"/>
  <c r="AV20" i="42"/>
  <c r="AV5" i="42"/>
  <c r="AF21" i="42"/>
  <c r="AF22" i="42"/>
  <c r="AF23" i="42"/>
  <c r="AF24" i="42"/>
  <c r="AF25" i="42"/>
  <c r="AF7" i="42"/>
  <c r="AF8" i="42"/>
  <c r="AF9" i="42"/>
  <c r="AF10" i="42"/>
  <c r="AF11" i="42"/>
  <c r="AF12" i="42"/>
  <c r="AF13" i="42"/>
  <c r="AF14" i="42"/>
  <c r="AF15" i="42"/>
  <c r="AF16" i="42"/>
  <c r="AF17" i="42"/>
  <c r="AF18" i="42"/>
  <c r="AF19" i="42"/>
  <c r="AF20" i="42"/>
  <c r="AF6" i="42"/>
  <c r="AF5" i="42"/>
  <c r="X6" i="42"/>
  <c r="X7" i="42"/>
  <c r="X8" i="42"/>
  <c r="X9" i="42"/>
  <c r="X10" i="42"/>
  <c r="X11" i="42"/>
  <c r="X12" i="42"/>
  <c r="X13" i="42"/>
  <c r="X14" i="42"/>
  <c r="X15" i="42"/>
  <c r="X16" i="42"/>
  <c r="X17" i="42"/>
  <c r="X18" i="42"/>
  <c r="X19" i="42"/>
  <c r="X20" i="42"/>
  <c r="X21" i="42"/>
  <c r="X22" i="42"/>
  <c r="X23" i="42"/>
  <c r="X24" i="42"/>
  <c r="X25" i="42"/>
  <c r="X5" i="42"/>
  <c r="P7" i="42"/>
  <c r="P8" i="42"/>
  <c r="P9" i="42"/>
  <c r="P10" i="42"/>
  <c r="P11" i="42"/>
  <c r="P12" i="42"/>
  <c r="P13" i="42"/>
  <c r="P14" i="42"/>
  <c r="P15" i="42"/>
  <c r="P16" i="42"/>
  <c r="P17" i="42"/>
  <c r="P18" i="42"/>
  <c r="P19" i="42"/>
  <c r="P20" i="42"/>
  <c r="P21" i="42"/>
  <c r="P22" i="42"/>
  <c r="P23" i="42"/>
  <c r="P24" i="42"/>
  <c r="P25" i="42"/>
  <c r="P6" i="42"/>
  <c r="P5" i="42"/>
  <c r="H6" i="42"/>
  <c r="H7" i="42"/>
  <c r="H8" i="42"/>
  <c r="H9" i="42"/>
  <c r="H10" i="42"/>
  <c r="H11" i="42"/>
  <c r="H12" i="42"/>
  <c r="H13" i="42"/>
  <c r="H14" i="42"/>
  <c r="H15" i="42"/>
  <c r="H16" i="42"/>
  <c r="H17" i="42"/>
  <c r="H18" i="42"/>
  <c r="H19" i="42"/>
  <c r="H20" i="42"/>
  <c r="H21" i="42"/>
  <c r="H22" i="42"/>
  <c r="H23" i="42"/>
  <c r="H24" i="42"/>
  <c r="H25" i="42"/>
  <c r="H5" i="42"/>
  <c r="BT59" i="44"/>
  <c r="BT60" i="44"/>
  <c r="BT61" i="44"/>
  <c r="BT62" i="44"/>
  <c r="BT63" i="44"/>
  <c r="BT64" i="44"/>
  <c r="BT65" i="44"/>
  <c r="BT66" i="44"/>
  <c r="BT67" i="44"/>
  <c r="BT68" i="44"/>
  <c r="BT69" i="44"/>
  <c r="BT70" i="44"/>
  <c r="BT71" i="44"/>
  <c r="BT72" i="44"/>
  <c r="BT73" i="44"/>
  <c r="BT74" i="44"/>
  <c r="BT75" i="44"/>
  <c r="BT76" i="44"/>
  <c r="BT77" i="44"/>
  <c r="BT78" i="44"/>
  <c r="BT79" i="44"/>
  <c r="CC59" i="44"/>
  <c r="CC60" i="44"/>
  <c r="CC61" i="44"/>
  <c r="CC62" i="44"/>
  <c r="CC63" i="44"/>
  <c r="CC64" i="44"/>
  <c r="CC65" i="44"/>
  <c r="CC66" i="44"/>
  <c r="CC67" i="44"/>
  <c r="CC68" i="44"/>
  <c r="CC69" i="44"/>
  <c r="CC70" i="44"/>
  <c r="CC71" i="44"/>
  <c r="CC72" i="44"/>
  <c r="CC73" i="44"/>
  <c r="CC74" i="44"/>
  <c r="CC75" i="44"/>
  <c r="CC76" i="44"/>
  <c r="CC77" i="44"/>
  <c r="CC78" i="44"/>
  <c r="B16" i="158"/>
  <c r="BM25" i="47" l="1"/>
  <c r="BM59" i="44" s="1"/>
  <c r="Y18" i="42"/>
  <c r="V20" i="149"/>
  <c r="W19" i="156"/>
  <c r="N22" i="141"/>
  <c r="N23" i="141"/>
  <c r="N24" i="141"/>
  <c r="N25" i="141"/>
  <c r="N26" i="141"/>
  <c r="N22" i="63"/>
  <c r="N23" i="63"/>
  <c r="N24" i="63"/>
  <c r="N25" i="63"/>
  <c r="N26" i="63"/>
  <c r="N22" i="139"/>
  <c r="N23" i="139"/>
  <c r="N24" i="139"/>
  <c r="N25" i="139"/>
  <c r="N26" i="139"/>
  <c r="N22" i="138"/>
  <c r="N23" i="138"/>
  <c r="N24" i="138"/>
  <c r="N25" i="138"/>
  <c r="N26" i="138"/>
  <c r="N22" i="148"/>
  <c r="N23" i="148"/>
  <c r="N24" i="148"/>
  <c r="N25" i="148"/>
  <c r="N26" i="148"/>
  <c r="N22" i="144"/>
  <c r="N23" i="144"/>
  <c r="N24" i="144"/>
  <c r="N25" i="144"/>
  <c r="N26" i="144"/>
  <c r="N22" i="149"/>
  <c r="N23" i="149"/>
  <c r="N24" i="149"/>
  <c r="N25" i="149"/>
  <c r="N26" i="149"/>
  <c r="N22" i="150"/>
  <c r="N23" i="150"/>
  <c r="N24" i="150"/>
  <c r="N25" i="150"/>
  <c r="N26" i="150"/>
  <c r="N22" i="151"/>
  <c r="N23" i="151"/>
  <c r="N24" i="151"/>
  <c r="N25" i="151"/>
  <c r="N26" i="151"/>
  <c r="N22" i="152"/>
  <c r="N23" i="152"/>
  <c r="N24" i="152"/>
  <c r="N25" i="152"/>
  <c r="N26" i="152"/>
  <c r="N22" i="153"/>
  <c r="N23" i="153"/>
  <c r="N24" i="153"/>
  <c r="N25" i="153"/>
  <c r="N26" i="153"/>
  <c r="N22" i="154"/>
  <c r="N23" i="154"/>
  <c r="N24" i="154"/>
  <c r="N25" i="154"/>
  <c r="N26" i="154"/>
  <c r="N22" i="155"/>
  <c r="N23" i="155"/>
  <c r="N24" i="155"/>
  <c r="N25" i="155"/>
  <c r="N26" i="155"/>
  <c r="N22" i="85"/>
  <c r="N23" i="85"/>
  <c r="N24" i="85"/>
  <c r="N25" i="85"/>
  <c r="N26" i="85"/>
  <c r="N22" i="95"/>
  <c r="N23" i="95"/>
  <c r="N24" i="95"/>
  <c r="N25" i="95"/>
  <c r="N26" i="95"/>
  <c r="N22" i="114"/>
  <c r="N23" i="114"/>
  <c r="N24" i="114"/>
  <c r="N25" i="114"/>
  <c r="N26" i="114"/>
  <c r="N22" i="87"/>
  <c r="N23" i="87"/>
  <c r="N24" i="87"/>
  <c r="N25" i="87"/>
  <c r="N26" i="87"/>
  <c r="N22" i="131"/>
  <c r="N23" i="131"/>
  <c r="N24" i="131"/>
  <c r="N25" i="131"/>
  <c r="N26" i="131"/>
  <c r="N22" i="92"/>
  <c r="N23" i="92"/>
  <c r="N24" i="92"/>
  <c r="N25" i="92"/>
  <c r="N26" i="92"/>
  <c r="N22" i="68"/>
  <c r="N23" i="68"/>
  <c r="N24" i="68"/>
  <c r="N25" i="68"/>
  <c r="N26" i="68"/>
  <c r="N22" i="142"/>
  <c r="N23" i="142"/>
  <c r="N24" i="142"/>
  <c r="N25" i="142"/>
  <c r="N26" i="142"/>
  <c r="N22" i="143"/>
  <c r="N23" i="143"/>
  <c r="N24" i="143"/>
  <c r="N25" i="143"/>
  <c r="N26" i="143"/>
  <c r="N22" i="156"/>
  <c r="N23" i="156"/>
  <c r="N24" i="156"/>
  <c r="N25" i="156"/>
  <c r="N26" i="156"/>
  <c r="N21" i="146"/>
  <c r="N22" i="146"/>
  <c r="N23" i="146"/>
  <c r="N24" i="146"/>
  <c r="N25" i="146"/>
  <c r="N26" i="146"/>
  <c r="J25" i="152"/>
  <c r="J24" i="152"/>
  <c r="J23" i="152"/>
  <c r="J22" i="152"/>
  <c r="HX79" i="44"/>
  <c r="G7" i="68"/>
  <c r="G8" i="68"/>
  <c r="G9" i="68"/>
  <c r="G10" i="68"/>
  <c r="G11" i="68"/>
  <c r="G12" i="68"/>
  <c r="G13" i="68"/>
  <c r="G14" i="68"/>
  <c r="G15" i="68"/>
  <c r="G16" i="68"/>
  <c r="G17" i="68"/>
  <c r="G18" i="68"/>
  <c r="G19" i="68"/>
  <c r="G20" i="68"/>
  <c r="G21" i="68"/>
  <c r="G22" i="68"/>
  <c r="G23" i="68"/>
  <c r="G24" i="68"/>
  <c r="G25" i="68"/>
  <c r="G26" i="68"/>
  <c r="G6" i="68"/>
  <c r="G5" i="68"/>
  <c r="G7" i="92"/>
  <c r="G8" i="92"/>
  <c r="G9" i="92"/>
  <c r="G10" i="92"/>
  <c r="G11" i="92"/>
  <c r="G12" i="92"/>
  <c r="G13" i="92"/>
  <c r="G14" i="92"/>
  <c r="G15" i="92"/>
  <c r="G16" i="92"/>
  <c r="G17" i="92"/>
  <c r="G18" i="92"/>
  <c r="G19" i="92"/>
  <c r="G20" i="92"/>
  <c r="G21" i="92"/>
  <c r="G22" i="92"/>
  <c r="G23" i="92"/>
  <c r="G24" i="92"/>
  <c r="G25" i="92"/>
  <c r="G26" i="92"/>
  <c r="G6" i="92"/>
  <c r="G5" i="92"/>
  <c r="G7" i="131"/>
  <c r="G8" i="131"/>
  <c r="G9" i="131"/>
  <c r="G10" i="131"/>
  <c r="G11" i="131"/>
  <c r="G12" i="131"/>
  <c r="G13" i="131"/>
  <c r="G14" i="131"/>
  <c r="G15" i="131"/>
  <c r="G16" i="131"/>
  <c r="G17" i="131"/>
  <c r="G18" i="131"/>
  <c r="G19" i="131"/>
  <c r="G20" i="131"/>
  <c r="G21" i="131"/>
  <c r="G22" i="131"/>
  <c r="G23" i="131"/>
  <c r="G24" i="131"/>
  <c r="G25" i="131"/>
  <c r="G26" i="131"/>
  <c r="G6" i="131"/>
  <c r="G7" i="87"/>
  <c r="G8" i="87"/>
  <c r="G9" i="87"/>
  <c r="G10" i="87"/>
  <c r="G11" i="87"/>
  <c r="G12" i="87"/>
  <c r="G13" i="87"/>
  <c r="G14" i="87"/>
  <c r="G15" i="87"/>
  <c r="G16" i="87"/>
  <c r="G17" i="87"/>
  <c r="G18" i="87"/>
  <c r="G19" i="87"/>
  <c r="G20" i="87"/>
  <c r="G21" i="87"/>
  <c r="G22" i="87"/>
  <c r="G23" i="87"/>
  <c r="G24" i="87"/>
  <c r="G25" i="87"/>
  <c r="G26" i="87"/>
  <c r="G6" i="87"/>
  <c r="G5" i="87"/>
  <c r="PA4" i="45"/>
  <c r="G7" i="114"/>
  <c r="G8" i="114"/>
  <c r="G9" i="114"/>
  <c r="G10" i="114"/>
  <c r="G11" i="114"/>
  <c r="G12" i="114"/>
  <c r="G13" i="114"/>
  <c r="G14" i="114"/>
  <c r="G15" i="114"/>
  <c r="G16" i="114"/>
  <c r="G17" i="114"/>
  <c r="G18" i="114"/>
  <c r="G19" i="114"/>
  <c r="G20" i="114"/>
  <c r="G21" i="114"/>
  <c r="G22" i="114"/>
  <c r="G23" i="114"/>
  <c r="G24" i="114"/>
  <c r="G25" i="114"/>
  <c r="G26" i="114"/>
  <c r="G6" i="114"/>
  <c r="G5" i="114"/>
  <c r="G7" i="95"/>
  <c r="G8" i="95"/>
  <c r="G9" i="95"/>
  <c r="G10" i="95"/>
  <c r="G11" i="95"/>
  <c r="G12" i="95"/>
  <c r="G13" i="95"/>
  <c r="G14" i="95"/>
  <c r="G15" i="95"/>
  <c r="G16" i="95"/>
  <c r="G17" i="95"/>
  <c r="G18" i="95"/>
  <c r="G19" i="95"/>
  <c r="G20" i="95"/>
  <c r="G21" i="95"/>
  <c r="G22" i="95"/>
  <c r="G23" i="95"/>
  <c r="G24" i="95"/>
  <c r="G25" i="95"/>
  <c r="G26" i="95"/>
  <c r="G6" i="95"/>
  <c r="G5" i="95"/>
  <c r="G7" i="85"/>
  <c r="G8" i="85"/>
  <c r="G9" i="85"/>
  <c r="G10" i="85"/>
  <c r="G11" i="85"/>
  <c r="G12" i="85"/>
  <c r="G13" i="85"/>
  <c r="G14" i="85"/>
  <c r="G15" i="85"/>
  <c r="G16" i="85"/>
  <c r="G17" i="85"/>
  <c r="G18" i="85"/>
  <c r="G19" i="85"/>
  <c r="G20" i="85"/>
  <c r="G21" i="85"/>
  <c r="G22" i="85"/>
  <c r="G23" i="85"/>
  <c r="G24" i="85"/>
  <c r="G25" i="85"/>
  <c r="G26" i="85"/>
  <c r="G6" i="85"/>
  <c r="G7" i="155"/>
  <c r="G8" i="155"/>
  <c r="G9" i="155"/>
  <c r="G10" i="155"/>
  <c r="G11" i="155"/>
  <c r="G12" i="155"/>
  <c r="G13" i="155"/>
  <c r="G14" i="155"/>
  <c r="G15" i="155"/>
  <c r="G16" i="155"/>
  <c r="G17" i="155"/>
  <c r="G18" i="155"/>
  <c r="G19" i="155"/>
  <c r="G20" i="155"/>
  <c r="G21" i="155"/>
  <c r="G22" i="155"/>
  <c r="G23" i="155"/>
  <c r="G24" i="155"/>
  <c r="G25" i="155"/>
  <c r="G26" i="155"/>
  <c r="G6" i="155"/>
  <c r="G5" i="155"/>
  <c r="G7" i="154"/>
  <c r="G8" i="154"/>
  <c r="G9" i="154"/>
  <c r="G10" i="154"/>
  <c r="G11" i="154"/>
  <c r="G12" i="154"/>
  <c r="G13" i="154"/>
  <c r="G14" i="154"/>
  <c r="G15" i="154"/>
  <c r="G16" i="154"/>
  <c r="G17" i="154"/>
  <c r="G18" i="154"/>
  <c r="G19" i="154"/>
  <c r="G20" i="154"/>
  <c r="G21" i="154"/>
  <c r="G22" i="154"/>
  <c r="G23" i="154"/>
  <c r="G24" i="154"/>
  <c r="G25" i="154"/>
  <c r="G26" i="154"/>
  <c r="G6" i="154"/>
  <c r="G5" i="154"/>
  <c r="G7" i="153"/>
  <c r="G8" i="153"/>
  <c r="G9" i="153"/>
  <c r="G10" i="153"/>
  <c r="G11" i="153"/>
  <c r="G12" i="153"/>
  <c r="G13" i="153"/>
  <c r="G14" i="153"/>
  <c r="G15" i="153"/>
  <c r="G16" i="153"/>
  <c r="G17" i="153"/>
  <c r="G18" i="153"/>
  <c r="G19" i="153"/>
  <c r="G20" i="153"/>
  <c r="G21" i="153"/>
  <c r="G22" i="153"/>
  <c r="G23" i="153"/>
  <c r="G24" i="153"/>
  <c r="G25" i="153"/>
  <c r="G26" i="153"/>
  <c r="G6" i="153"/>
  <c r="G5" i="153"/>
  <c r="G7" i="152"/>
  <c r="G8" i="152"/>
  <c r="G9" i="152"/>
  <c r="G10" i="152"/>
  <c r="G11" i="152"/>
  <c r="G12" i="152"/>
  <c r="G13" i="152"/>
  <c r="G14" i="152"/>
  <c r="G15" i="152"/>
  <c r="G16" i="152"/>
  <c r="G17" i="152"/>
  <c r="G18" i="152"/>
  <c r="G19" i="152"/>
  <c r="G20" i="152"/>
  <c r="G21" i="152"/>
  <c r="G22" i="152"/>
  <c r="G23" i="152"/>
  <c r="G24" i="152"/>
  <c r="G25" i="152"/>
  <c r="G26" i="152"/>
  <c r="G6" i="152"/>
  <c r="G5" i="152"/>
  <c r="G7" i="151"/>
  <c r="G8" i="151"/>
  <c r="G9" i="151"/>
  <c r="G10" i="151"/>
  <c r="G11" i="151"/>
  <c r="G12" i="151"/>
  <c r="G13" i="151"/>
  <c r="G14" i="151"/>
  <c r="G15" i="151"/>
  <c r="G16" i="151"/>
  <c r="G17" i="151"/>
  <c r="G18" i="151"/>
  <c r="G19" i="151"/>
  <c r="G20" i="151"/>
  <c r="G21" i="151"/>
  <c r="G22" i="151"/>
  <c r="G23" i="151"/>
  <c r="G24" i="151"/>
  <c r="G25" i="151"/>
  <c r="G26" i="151"/>
  <c r="G6" i="151"/>
  <c r="G5" i="151"/>
  <c r="G7" i="150"/>
  <c r="G8" i="150"/>
  <c r="G9" i="150"/>
  <c r="G10" i="150"/>
  <c r="G11" i="150"/>
  <c r="G12" i="150"/>
  <c r="G13" i="150"/>
  <c r="G14" i="150"/>
  <c r="G15" i="150"/>
  <c r="G16" i="150"/>
  <c r="G17" i="150"/>
  <c r="G18" i="150"/>
  <c r="G19" i="150"/>
  <c r="G20" i="150"/>
  <c r="G21" i="150"/>
  <c r="G22" i="150"/>
  <c r="G23" i="150"/>
  <c r="G24" i="150"/>
  <c r="G25" i="150"/>
  <c r="G26" i="150"/>
  <c r="G6" i="150"/>
  <c r="G7" i="149"/>
  <c r="G8" i="149"/>
  <c r="G9" i="149"/>
  <c r="G10" i="149"/>
  <c r="G11" i="149"/>
  <c r="G12" i="149"/>
  <c r="G13" i="149"/>
  <c r="G14" i="149"/>
  <c r="G15" i="149"/>
  <c r="G16" i="149"/>
  <c r="G17" i="149"/>
  <c r="G18" i="149"/>
  <c r="G19" i="149"/>
  <c r="G20" i="149"/>
  <c r="G21" i="149"/>
  <c r="G22" i="149"/>
  <c r="G23" i="149"/>
  <c r="G24" i="149"/>
  <c r="G25" i="149"/>
  <c r="G26" i="149"/>
  <c r="G6" i="149"/>
  <c r="G5" i="149"/>
  <c r="G7" i="144"/>
  <c r="G8" i="144"/>
  <c r="G9" i="144"/>
  <c r="G10" i="144"/>
  <c r="G11" i="144"/>
  <c r="G12" i="144"/>
  <c r="G13" i="144"/>
  <c r="G14" i="144"/>
  <c r="G15" i="144"/>
  <c r="G16" i="144"/>
  <c r="G17" i="144"/>
  <c r="G18" i="144"/>
  <c r="G19" i="144"/>
  <c r="G20" i="144"/>
  <c r="G21" i="144"/>
  <c r="G22" i="144"/>
  <c r="G23" i="144"/>
  <c r="G24" i="144"/>
  <c r="G25" i="144"/>
  <c r="G26" i="144"/>
  <c r="G6" i="144"/>
  <c r="G5" i="144"/>
  <c r="G7" i="148"/>
  <c r="G8" i="148"/>
  <c r="G9" i="148"/>
  <c r="G10" i="148"/>
  <c r="G11" i="148"/>
  <c r="G12" i="148"/>
  <c r="G13" i="148"/>
  <c r="G14" i="148"/>
  <c r="G15" i="148"/>
  <c r="G16" i="148"/>
  <c r="G17" i="148"/>
  <c r="G18" i="148"/>
  <c r="G19" i="148"/>
  <c r="G20" i="148"/>
  <c r="G21" i="148"/>
  <c r="G22" i="148"/>
  <c r="G23" i="148"/>
  <c r="G24" i="148"/>
  <c r="G25" i="148"/>
  <c r="G26" i="148"/>
  <c r="G6" i="148"/>
  <c r="G5" i="148"/>
  <c r="G7" i="138"/>
  <c r="G8" i="138"/>
  <c r="G9" i="138"/>
  <c r="G10" i="138"/>
  <c r="G11" i="138"/>
  <c r="G12" i="138"/>
  <c r="G13" i="138"/>
  <c r="G14" i="138"/>
  <c r="G15" i="138"/>
  <c r="G16" i="138"/>
  <c r="G17" i="138"/>
  <c r="G18" i="138"/>
  <c r="G19" i="138"/>
  <c r="G20" i="138"/>
  <c r="G21" i="138"/>
  <c r="G22" i="138"/>
  <c r="G23" i="138"/>
  <c r="G24" i="138"/>
  <c r="G25" i="138"/>
  <c r="G26" i="138"/>
  <c r="G6" i="138"/>
  <c r="G5" i="138"/>
  <c r="G7" i="139"/>
  <c r="I7" i="139" s="1"/>
  <c r="G8" i="139"/>
  <c r="I8" i="139" s="1"/>
  <c r="G9" i="139"/>
  <c r="G10" i="139"/>
  <c r="I10" i="139" s="1"/>
  <c r="G11" i="139"/>
  <c r="I11" i="139" s="1"/>
  <c r="G12" i="139"/>
  <c r="I12" i="139" s="1"/>
  <c r="G13" i="139"/>
  <c r="I13" i="139" s="1"/>
  <c r="G14" i="139"/>
  <c r="G15" i="139"/>
  <c r="I15" i="139" s="1"/>
  <c r="G16" i="139"/>
  <c r="I16" i="139" s="1"/>
  <c r="G17" i="139"/>
  <c r="I17" i="139" s="1"/>
  <c r="G18" i="139"/>
  <c r="G19" i="139"/>
  <c r="G20" i="139"/>
  <c r="G21" i="139"/>
  <c r="G22" i="139"/>
  <c r="G23" i="139"/>
  <c r="G24" i="139"/>
  <c r="I24" i="139" s="1"/>
  <c r="G25" i="139"/>
  <c r="G26" i="139"/>
  <c r="G6" i="139"/>
  <c r="I6" i="139" s="1"/>
  <c r="G5" i="139"/>
  <c r="I5" i="139" s="1"/>
  <c r="G7" i="63"/>
  <c r="G8" i="63"/>
  <c r="G9" i="63"/>
  <c r="G10" i="63"/>
  <c r="G11" i="63"/>
  <c r="G12" i="63"/>
  <c r="G13" i="63"/>
  <c r="G14" i="63"/>
  <c r="G15" i="63"/>
  <c r="G16" i="63"/>
  <c r="G17" i="63"/>
  <c r="G18" i="63"/>
  <c r="G19" i="63"/>
  <c r="G20" i="63"/>
  <c r="G21" i="63"/>
  <c r="G22" i="63"/>
  <c r="G23" i="63"/>
  <c r="G24" i="63"/>
  <c r="G25" i="63"/>
  <c r="G26" i="63"/>
  <c r="G6" i="63"/>
  <c r="G5" i="63"/>
  <c r="G7" i="141"/>
  <c r="G8" i="141"/>
  <c r="G9" i="141"/>
  <c r="G10" i="141"/>
  <c r="G11" i="141"/>
  <c r="G12" i="141"/>
  <c r="G13" i="141"/>
  <c r="G14" i="141"/>
  <c r="G15" i="141"/>
  <c r="G16" i="141"/>
  <c r="G17" i="141"/>
  <c r="G18" i="141"/>
  <c r="G19" i="141"/>
  <c r="G20" i="141"/>
  <c r="G21" i="141"/>
  <c r="G22" i="141"/>
  <c r="G23" i="141"/>
  <c r="G24" i="141"/>
  <c r="G25" i="141"/>
  <c r="G26" i="141"/>
  <c r="G6" i="141"/>
  <c r="G5" i="141"/>
  <c r="G7" i="142"/>
  <c r="G8" i="142"/>
  <c r="G9" i="142"/>
  <c r="G10" i="142"/>
  <c r="G11" i="142"/>
  <c r="G12" i="142"/>
  <c r="G13" i="142"/>
  <c r="G14" i="142"/>
  <c r="G15" i="142"/>
  <c r="G16" i="142"/>
  <c r="G17" i="142"/>
  <c r="G18" i="142"/>
  <c r="G19" i="142"/>
  <c r="G20" i="142"/>
  <c r="G21" i="142"/>
  <c r="G22" i="142"/>
  <c r="G23" i="142"/>
  <c r="G24" i="142"/>
  <c r="G25" i="142"/>
  <c r="G26" i="142"/>
  <c r="G6" i="142"/>
  <c r="G5" i="142"/>
  <c r="G7" i="143"/>
  <c r="G8" i="143"/>
  <c r="G9" i="143"/>
  <c r="G10" i="143"/>
  <c r="G11" i="143"/>
  <c r="G12" i="143"/>
  <c r="G13" i="143"/>
  <c r="G14" i="143"/>
  <c r="G15" i="143"/>
  <c r="G16" i="143"/>
  <c r="G17" i="143"/>
  <c r="G18" i="143"/>
  <c r="G19" i="143"/>
  <c r="G20" i="143"/>
  <c r="G21" i="143"/>
  <c r="G22" i="143"/>
  <c r="G23" i="143"/>
  <c r="G24" i="143"/>
  <c r="G25" i="143"/>
  <c r="G26" i="143"/>
  <c r="G6" i="143"/>
  <c r="G5" i="143"/>
  <c r="G7" i="156"/>
  <c r="G8" i="156"/>
  <c r="G9" i="156"/>
  <c r="G10" i="156"/>
  <c r="G11" i="156"/>
  <c r="G12" i="156"/>
  <c r="G13" i="156"/>
  <c r="G14" i="156"/>
  <c r="G15" i="156"/>
  <c r="G16" i="156"/>
  <c r="G17" i="156"/>
  <c r="G18" i="156"/>
  <c r="G19" i="156"/>
  <c r="G20" i="156"/>
  <c r="G21" i="156"/>
  <c r="G22" i="156"/>
  <c r="G23" i="156"/>
  <c r="G24" i="156"/>
  <c r="G25" i="156"/>
  <c r="G26" i="156"/>
  <c r="G6" i="156"/>
  <c r="G5" i="156"/>
  <c r="CB25" i="45"/>
  <c r="B26" i="158"/>
  <c r="B25" i="87"/>
  <c r="B26" i="87" s="1"/>
  <c r="B27" i="87" s="1"/>
  <c r="Q27" i="87" s="1"/>
  <c r="F17" i="114"/>
  <c r="F18" i="114"/>
  <c r="F19" i="114"/>
  <c r="F24" i="114"/>
  <c r="F25" i="114"/>
  <c r="F17" i="152"/>
  <c r="F18" i="152"/>
  <c r="F19" i="152"/>
  <c r="F21" i="152"/>
  <c r="F24" i="141"/>
  <c r="F25" i="141"/>
  <c r="F24" i="143"/>
  <c r="F25" i="143"/>
  <c r="F24" i="144"/>
  <c r="F25" i="144"/>
  <c r="F25" i="148"/>
  <c r="C26" i="68"/>
  <c r="D26" i="68" s="1"/>
  <c r="B26" i="68"/>
  <c r="B27" i="68" s="1"/>
  <c r="Q27" i="68" s="1"/>
  <c r="B26" i="92"/>
  <c r="B27" i="92" s="1"/>
  <c r="Q27" i="92" s="1"/>
  <c r="C26" i="92"/>
  <c r="E26" i="92" s="1"/>
  <c r="F24" i="131"/>
  <c r="F25" i="131"/>
  <c r="B26" i="131"/>
  <c r="C26" i="131"/>
  <c r="D26" i="131" s="1"/>
  <c r="C26" i="87"/>
  <c r="D26" i="87" s="1"/>
  <c r="B26" i="114"/>
  <c r="C26" i="114"/>
  <c r="D26" i="114" s="1"/>
  <c r="B26" i="95"/>
  <c r="B26" i="85"/>
  <c r="B27" i="85" s="1"/>
  <c r="Q27" i="85" s="1"/>
  <c r="C26" i="85"/>
  <c r="D26" i="85" s="1"/>
  <c r="B26" i="155"/>
  <c r="C26" i="155"/>
  <c r="D26" i="155" s="1"/>
  <c r="B26" i="154"/>
  <c r="C26" i="154"/>
  <c r="D26" i="154" s="1"/>
  <c r="C26" i="153"/>
  <c r="D26" i="153" s="1"/>
  <c r="B26" i="153"/>
  <c r="B27" i="153" s="1"/>
  <c r="Q27" i="153" s="1"/>
  <c r="B26" i="152"/>
  <c r="B27" i="152" s="1"/>
  <c r="Q27" i="152" s="1"/>
  <c r="C26" i="152"/>
  <c r="E26" i="152" s="1"/>
  <c r="B26" i="151"/>
  <c r="B27" i="151" s="1"/>
  <c r="Q27" i="151" s="1"/>
  <c r="C26" i="151"/>
  <c r="D26" i="151" s="1"/>
  <c r="B26" i="150"/>
  <c r="C26" i="150"/>
  <c r="E26" i="150" s="1"/>
  <c r="C26" i="158"/>
  <c r="E26" i="158" s="1"/>
  <c r="F24" i="158"/>
  <c r="F25" i="158"/>
  <c r="B27" i="158"/>
  <c r="Q27" i="158" s="1"/>
  <c r="C26" i="149"/>
  <c r="E26" i="149" s="1"/>
  <c r="B26" i="149"/>
  <c r="B27" i="149" s="1"/>
  <c r="Q27" i="149" s="1"/>
  <c r="C26" i="144"/>
  <c r="D26" i="144" s="1"/>
  <c r="B26" i="144"/>
  <c r="B27" i="144" s="1"/>
  <c r="Q27" i="144" s="1"/>
  <c r="F23" i="148"/>
  <c r="F24" i="148"/>
  <c r="B26" i="148"/>
  <c r="C26" i="148"/>
  <c r="D26" i="148" s="1"/>
  <c r="B26" i="138"/>
  <c r="C26" i="138"/>
  <c r="D26" i="138" s="1"/>
  <c r="C26" i="139"/>
  <c r="D26" i="139" s="1"/>
  <c r="B26" i="139"/>
  <c r="C26" i="63"/>
  <c r="D26" i="63" s="1"/>
  <c r="B26" i="141"/>
  <c r="C26" i="141"/>
  <c r="D26" i="141" s="1"/>
  <c r="C26" i="142"/>
  <c r="D26" i="142" s="1"/>
  <c r="B26" i="142"/>
  <c r="B27" i="142" s="1"/>
  <c r="Q27" i="142" s="1"/>
  <c r="B26" i="143"/>
  <c r="C26" i="143"/>
  <c r="E26" i="143" s="1"/>
  <c r="C26" i="156"/>
  <c r="E26" i="156" s="1"/>
  <c r="B26" i="156"/>
  <c r="B27" i="156" s="1"/>
  <c r="Q27" i="156" s="1"/>
  <c r="F24" i="146"/>
  <c r="F25" i="146"/>
  <c r="C26" i="146"/>
  <c r="D26" i="146" s="1"/>
  <c r="B26" i="146"/>
  <c r="V28" i="68"/>
  <c r="V28" i="92"/>
  <c r="B27" i="131"/>
  <c r="Q27" i="131" s="1"/>
  <c r="V28" i="131"/>
  <c r="V28" i="87"/>
  <c r="B27" i="114"/>
  <c r="Q27" i="114" s="1"/>
  <c r="V28" i="114"/>
  <c r="B27" i="95"/>
  <c r="Q27" i="95" s="1"/>
  <c r="V28" i="95"/>
  <c r="V28" i="85"/>
  <c r="B27" i="155"/>
  <c r="Q27" i="155" s="1"/>
  <c r="V28" i="155"/>
  <c r="B27" i="154"/>
  <c r="Q27" i="154" s="1"/>
  <c r="V28" i="154"/>
  <c r="V28" i="153"/>
  <c r="J27" i="152"/>
  <c r="V28" i="152"/>
  <c r="V28" i="151"/>
  <c r="B27" i="150"/>
  <c r="Q27" i="150" s="1"/>
  <c r="V28" i="150"/>
  <c r="V28" i="158"/>
  <c r="G26" i="158"/>
  <c r="V28" i="149"/>
  <c r="V28" i="144"/>
  <c r="B27" i="148"/>
  <c r="Q27" i="148" s="1"/>
  <c r="V28" i="148"/>
  <c r="B27" i="138"/>
  <c r="Q27" i="138" s="1"/>
  <c r="V28" i="138"/>
  <c r="B27" i="139"/>
  <c r="Q27" i="139" s="1"/>
  <c r="V28" i="139"/>
  <c r="V28" i="63"/>
  <c r="B27" i="141"/>
  <c r="Q27" i="141" s="1"/>
  <c r="V28" i="141"/>
  <c r="V28" i="142"/>
  <c r="B27" i="143"/>
  <c r="Q27" i="143" s="1"/>
  <c r="V28" i="143"/>
  <c r="V28" i="156"/>
  <c r="B27" i="146"/>
  <c r="Q27" i="146" s="1"/>
  <c r="BM69" i="44" l="1"/>
  <c r="D26" i="92"/>
  <c r="E26" i="139"/>
  <c r="E26" i="131"/>
  <c r="D26" i="152"/>
  <c r="D26" i="143"/>
  <c r="E26" i="146"/>
  <c r="E26" i="114"/>
  <c r="E26" i="138"/>
  <c r="E26" i="144"/>
  <c r="E26" i="154"/>
  <c r="E26" i="63"/>
  <c r="E26" i="87"/>
  <c r="E26" i="85"/>
  <c r="E26" i="141"/>
  <c r="E26" i="68"/>
  <c r="E26" i="155"/>
  <c r="E26" i="153"/>
  <c r="E26" i="151"/>
  <c r="D26" i="150"/>
  <c r="D26" i="158"/>
  <c r="D26" i="149"/>
  <c r="E26" i="148"/>
  <c r="E26" i="142"/>
  <c r="D26" i="156"/>
  <c r="K572" i="161"/>
  <c r="R572" i="161" s="1"/>
  <c r="S572" i="161" s="1"/>
  <c r="I25" i="42" l="1"/>
  <c r="W26" i="147" s="1"/>
  <c r="I24" i="42"/>
  <c r="W25" i="147" s="1"/>
  <c r="Y25" i="42"/>
  <c r="W26" i="156" s="1"/>
  <c r="Y24" i="42"/>
  <c r="W25" i="156" s="1"/>
  <c r="AG25" i="42"/>
  <c r="W26" i="144" s="1"/>
  <c r="AG24" i="42"/>
  <c r="W25" i="144" s="1"/>
  <c r="AO25" i="42"/>
  <c r="W26" i="143" s="1"/>
  <c r="AO24" i="42"/>
  <c r="BE25" i="42"/>
  <c r="W26" i="141" s="1"/>
  <c r="BE24" i="42"/>
  <c r="BM25" i="42"/>
  <c r="W26" i="63" s="1"/>
  <c r="BM24" i="42"/>
  <c r="CK25" i="42"/>
  <c r="W26" i="148" s="1"/>
  <c r="CK24" i="42"/>
  <c r="DA25" i="42"/>
  <c r="DA24" i="42"/>
  <c r="K12" i="161"/>
  <c r="FA5" i="42" s="1"/>
  <c r="W25" i="141" l="1"/>
  <c r="W25" i="143"/>
  <c r="W25" i="148"/>
  <c r="W25" i="63"/>
  <c r="GI20" i="42"/>
  <c r="GI15" i="42"/>
  <c r="GI10" i="42"/>
  <c r="GI5" i="42"/>
  <c r="FC20" i="42"/>
  <c r="FC15" i="42"/>
  <c r="FC10" i="42"/>
  <c r="FC5" i="42"/>
  <c r="FB5" i="42" s="1"/>
  <c r="CY15" i="42"/>
  <c r="CY10" i="42"/>
  <c r="CY5" i="42"/>
  <c r="CQ15" i="42"/>
  <c r="CQ10" i="42"/>
  <c r="CQ5" i="42"/>
  <c r="CA20" i="42"/>
  <c r="CA15" i="42"/>
  <c r="BS15" i="42"/>
  <c r="BS10" i="42"/>
  <c r="BS5" i="42"/>
  <c r="BK15" i="42"/>
  <c r="BK10" i="42"/>
  <c r="BK5" i="42"/>
  <c r="G15" i="42"/>
  <c r="G10" i="42"/>
  <c r="G5" i="42"/>
  <c r="W20" i="42"/>
  <c r="W15" i="42"/>
  <c r="W10" i="42"/>
  <c r="W5" i="42"/>
  <c r="AE20" i="42"/>
  <c r="AE15" i="42"/>
  <c r="AE10" i="42"/>
  <c r="AE5" i="42"/>
  <c r="AM20" i="42"/>
  <c r="AM15" i="42"/>
  <c r="AM10" i="42"/>
  <c r="AM5" i="42"/>
  <c r="AU20" i="42"/>
  <c r="AU15" i="42"/>
  <c r="AU10" i="42"/>
  <c r="AU5" i="42"/>
  <c r="BC20" i="42"/>
  <c r="BC15" i="42"/>
  <c r="CI20" i="42"/>
  <c r="CI15" i="42"/>
  <c r="CI10" i="42"/>
  <c r="CI5" i="42"/>
  <c r="DG20" i="42"/>
  <c r="DG15" i="42"/>
  <c r="DG10" i="42"/>
  <c r="DG5" i="42"/>
  <c r="DO20" i="42"/>
  <c r="DO15" i="42"/>
  <c r="DO10" i="42"/>
  <c r="EE20" i="42"/>
  <c r="EE15" i="42"/>
  <c r="EE10" i="42"/>
  <c r="EE5" i="42"/>
  <c r="EU20" i="42"/>
  <c r="EU15" i="42"/>
  <c r="EU10" i="42"/>
  <c r="EU5" i="42"/>
  <c r="GA20" i="42"/>
  <c r="GA15" i="42"/>
  <c r="GA10" i="42"/>
  <c r="GA5" i="42"/>
  <c r="GQ20" i="42"/>
  <c r="GQ15" i="42"/>
  <c r="GQ10" i="42"/>
  <c r="GQ5" i="42"/>
  <c r="GY20" i="42"/>
  <c r="GY15" i="42"/>
  <c r="GY10" i="42"/>
  <c r="GY5" i="42"/>
  <c r="HG20" i="42"/>
  <c r="HG15" i="42"/>
  <c r="HG10" i="42"/>
  <c r="O20" i="42"/>
  <c r="O15" i="42"/>
  <c r="O10" i="42"/>
  <c r="O5" i="42"/>
  <c r="G20" i="42"/>
  <c r="HL11" i="42"/>
  <c r="HL12" i="42"/>
  <c r="HL13" i="42"/>
  <c r="HL14" i="42"/>
  <c r="HL15" i="42"/>
  <c r="HK13" i="42"/>
  <c r="HK14" i="42"/>
  <c r="HK15" i="42"/>
  <c r="GN24" i="42"/>
  <c r="T25" i="131" s="1"/>
  <c r="GN23" i="42"/>
  <c r="T24" i="131" s="1"/>
  <c r="GF24" i="42"/>
  <c r="T25" i="87" s="1"/>
  <c r="GF23" i="42"/>
  <c r="FX24" i="42"/>
  <c r="T25" i="114" s="1"/>
  <c r="FX23" i="42"/>
  <c r="T24" i="114" s="1"/>
  <c r="FX22" i="42"/>
  <c r="FX21" i="42"/>
  <c r="FX20" i="42"/>
  <c r="FX19" i="42"/>
  <c r="FX18" i="42"/>
  <c r="T19" i="114" s="1"/>
  <c r="FX17" i="42"/>
  <c r="T18" i="114" s="1"/>
  <c r="FX16" i="42"/>
  <c r="T17" i="114" s="1"/>
  <c r="FH24" i="42"/>
  <c r="T25" i="85" s="1"/>
  <c r="FH23" i="42"/>
  <c r="T24" i="85" s="1"/>
  <c r="FH22" i="42"/>
  <c r="FH21" i="42"/>
  <c r="FH20" i="42"/>
  <c r="FH19" i="42"/>
  <c r="DT25" i="42"/>
  <c r="DT24" i="42"/>
  <c r="T25" i="152" s="1"/>
  <c r="DT20" i="42"/>
  <c r="T21" i="152" s="1"/>
  <c r="CV22" i="42"/>
  <c r="CV24" i="42"/>
  <c r="CV23" i="42"/>
  <c r="CF25" i="42"/>
  <c r="T26" i="148" s="1"/>
  <c r="M26" i="148" s="1"/>
  <c r="O26" i="148" s="1"/>
  <c r="CF24" i="42"/>
  <c r="T25" i="148" s="1"/>
  <c r="CF23" i="42"/>
  <c r="T24" i="148" s="1"/>
  <c r="AZ24" i="42"/>
  <c r="T25" i="141" s="1"/>
  <c r="AZ23" i="42"/>
  <c r="T24" i="141" s="1"/>
  <c r="AJ24" i="42"/>
  <c r="T25" i="143" s="1"/>
  <c r="AJ23" i="42"/>
  <c r="T24" i="143" s="1"/>
  <c r="L24" i="42"/>
  <c r="T25" i="146" s="1"/>
  <c r="M25" i="146" s="1"/>
  <c r="O25" i="146" s="1"/>
  <c r="L23" i="42"/>
  <c r="T24" i="146" s="1"/>
  <c r="M24" i="146" s="1"/>
  <c r="L22" i="42"/>
  <c r="L21" i="42"/>
  <c r="L20" i="42"/>
  <c r="L19" i="42"/>
  <c r="L18" i="42"/>
  <c r="L17" i="42"/>
  <c r="L16" i="42"/>
  <c r="HB25" i="42"/>
  <c r="R26" i="68" s="1"/>
  <c r="GT25" i="42"/>
  <c r="R26" i="92" s="1"/>
  <c r="GL25" i="42"/>
  <c r="R26" i="131" s="1"/>
  <c r="GD25" i="42"/>
  <c r="R26" i="87" s="1"/>
  <c r="FV25" i="42"/>
  <c r="R26" i="114" s="1"/>
  <c r="FN25" i="42"/>
  <c r="R26" i="95" s="1"/>
  <c r="FF25" i="42"/>
  <c r="R26" i="85" s="1"/>
  <c r="EX25" i="42"/>
  <c r="R26" i="155" s="1"/>
  <c r="EP25" i="42"/>
  <c r="R26" i="154" s="1"/>
  <c r="DZ25" i="42"/>
  <c r="R26" i="153" s="1"/>
  <c r="DR25" i="42"/>
  <c r="R26" i="152" s="1"/>
  <c r="DJ25" i="42"/>
  <c r="R26" i="151" s="1"/>
  <c r="DB25" i="42"/>
  <c r="R26" i="150" s="1"/>
  <c r="CT25" i="42"/>
  <c r="R26" i="158" s="1"/>
  <c r="CL25" i="42"/>
  <c r="R26" i="149" s="1"/>
  <c r="CD25" i="42"/>
  <c r="R26" i="148" s="1"/>
  <c r="BV25" i="42"/>
  <c r="R26" i="138" s="1"/>
  <c r="BN25" i="42"/>
  <c r="R26" i="139" s="1"/>
  <c r="AP25" i="42"/>
  <c r="AH25" i="42"/>
  <c r="R26" i="143" s="1"/>
  <c r="J25" i="42"/>
  <c r="R26" i="146" s="1"/>
  <c r="B25" i="42"/>
  <c r="R26" i="147" s="1"/>
  <c r="HB24" i="42"/>
  <c r="R25" i="68" s="1"/>
  <c r="GT24" i="42"/>
  <c r="R25" i="92" s="1"/>
  <c r="GL24" i="42"/>
  <c r="R25" i="131" s="1"/>
  <c r="GD24" i="42"/>
  <c r="R25" i="87" s="1"/>
  <c r="FV24" i="42"/>
  <c r="R25" i="114" s="1"/>
  <c r="FN24" i="42"/>
  <c r="R25" i="95" s="1"/>
  <c r="FF24" i="42"/>
  <c r="R25" i="85" s="1"/>
  <c r="EX24" i="42"/>
  <c r="R25" i="155" s="1"/>
  <c r="EP24" i="42"/>
  <c r="R25" i="154" s="1"/>
  <c r="DZ24" i="42"/>
  <c r="R25" i="153" s="1"/>
  <c r="DR24" i="42"/>
  <c r="R25" i="152" s="1"/>
  <c r="DJ24" i="42"/>
  <c r="R25" i="151" s="1"/>
  <c r="DB24" i="42"/>
  <c r="R25" i="150" s="1"/>
  <c r="CT24" i="42"/>
  <c r="R25" i="158" s="1"/>
  <c r="CL24" i="42"/>
  <c r="R25" i="149" s="1"/>
  <c r="CD24" i="42"/>
  <c r="R25" i="148" s="1"/>
  <c r="BV24" i="42"/>
  <c r="R25" i="138" s="1"/>
  <c r="BN24" i="42"/>
  <c r="R25" i="139" s="1"/>
  <c r="AP24" i="42"/>
  <c r="AH24" i="42"/>
  <c r="R25" i="143" s="1"/>
  <c r="R24" i="42"/>
  <c r="R25" i="156" s="1"/>
  <c r="J24" i="42"/>
  <c r="R25" i="146" s="1"/>
  <c r="B24" i="42"/>
  <c r="R25" i="147" s="1"/>
  <c r="HB23" i="42"/>
  <c r="GT23" i="42"/>
  <c r="GL23" i="42"/>
  <c r="GD23" i="42"/>
  <c r="FV23" i="42"/>
  <c r="FN23" i="42"/>
  <c r="FF23" i="42"/>
  <c r="EX23" i="42"/>
  <c r="EP23" i="42"/>
  <c r="DZ23" i="42"/>
  <c r="DR23" i="42"/>
  <c r="DJ23" i="42"/>
  <c r="DB23" i="42"/>
  <c r="R24" i="150" s="1"/>
  <c r="CT23" i="42"/>
  <c r="CL23" i="42"/>
  <c r="CD23" i="42"/>
  <c r="BV23" i="42"/>
  <c r="BN23" i="42"/>
  <c r="AX23" i="42"/>
  <c r="AP23" i="42"/>
  <c r="AH23" i="42"/>
  <c r="R23" i="42"/>
  <c r="J23" i="42"/>
  <c r="B23" i="42"/>
  <c r="R24" i="147" s="1"/>
  <c r="HB22" i="42"/>
  <c r="GT22" i="42"/>
  <c r="GL22" i="42"/>
  <c r="GD22" i="42"/>
  <c r="FV22" i="42"/>
  <c r="FN22" i="42"/>
  <c r="FF22" i="42"/>
  <c r="EX22" i="42"/>
  <c r="EP22" i="42"/>
  <c r="DZ22" i="42"/>
  <c r="DR22" i="42"/>
  <c r="DJ22" i="42"/>
  <c r="DB22" i="42"/>
  <c r="R23" i="150" s="1"/>
  <c r="CT22" i="42"/>
  <c r="CL22" i="42"/>
  <c r="CD22" i="42"/>
  <c r="BV22" i="42"/>
  <c r="BN22" i="42"/>
  <c r="BF22" i="42"/>
  <c r="R23" i="63" s="1"/>
  <c r="AX22" i="42"/>
  <c r="AP22" i="42"/>
  <c r="AH22" i="42"/>
  <c r="R22" i="42"/>
  <c r="J22" i="42"/>
  <c r="B22" i="42"/>
  <c r="R23" i="147" s="1"/>
  <c r="HB21" i="42"/>
  <c r="GT21" i="42"/>
  <c r="GL21" i="42"/>
  <c r="GD21" i="42"/>
  <c r="FV21" i="42"/>
  <c r="FN21" i="42"/>
  <c r="FF21" i="42"/>
  <c r="EX21" i="42"/>
  <c r="EP21" i="42"/>
  <c r="DZ21" i="42"/>
  <c r="DR21" i="42"/>
  <c r="DJ21" i="42"/>
  <c r="DB21" i="42"/>
  <c r="CT21" i="42"/>
  <c r="CL21" i="42"/>
  <c r="CD21" i="42"/>
  <c r="BV21" i="42"/>
  <c r="BN21" i="42"/>
  <c r="AX21" i="42"/>
  <c r="AP21" i="42"/>
  <c r="AH21" i="42"/>
  <c r="Z21" i="42"/>
  <c r="R22" i="144" s="1"/>
  <c r="R21" i="42"/>
  <c r="J21" i="42"/>
  <c r="HB20" i="42"/>
  <c r="GT20" i="42"/>
  <c r="GL20" i="42"/>
  <c r="GD20" i="42"/>
  <c r="FV20" i="42"/>
  <c r="FN20" i="42"/>
  <c r="FF20" i="42"/>
  <c r="EX20" i="42"/>
  <c r="EP20" i="42"/>
  <c r="DZ20" i="42"/>
  <c r="DJ20" i="42"/>
  <c r="DB20" i="42"/>
  <c r="CT20" i="42"/>
  <c r="CL20" i="42"/>
  <c r="CD20" i="42"/>
  <c r="BV20" i="42"/>
  <c r="BN20" i="42"/>
  <c r="AX20" i="42"/>
  <c r="AP20" i="42"/>
  <c r="AH20" i="42"/>
  <c r="Z20" i="42"/>
  <c r="R20" i="42"/>
  <c r="J20" i="42"/>
  <c r="HB19" i="42"/>
  <c r="GT19" i="42"/>
  <c r="GL19" i="42"/>
  <c r="GD19" i="42"/>
  <c r="FV19" i="42"/>
  <c r="FN19" i="42"/>
  <c r="FF19" i="42"/>
  <c r="EX19" i="42"/>
  <c r="EP19" i="42"/>
  <c r="DJ19" i="42"/>
  <c r="DB19" i="42"/>
  <c r="CT19" i="42"/>
  <c r="CL19" i="42"/>
  <c r="CD19" i="42"/>
  <c r="BV19" i="42"/>
  <c r="BN19" i="42"/>
  <c r="AX19" i="42"/>
  <c r="AP19" i="42"/>
  <c r="AH19" i="42"/>
  <c r="Z19" i="42"/>
  <c r="R19" i="42"/>
  <c r="J19" i="42"/>
  <c r="HB18" i="42"/>
  <c r="GT18" i="42"/>
  <c r="GL18" i="42"/>
  <c r="GD18" i="42"/>
  <c r="FV18" i="42"/>
  <c r="FN18" i="42"/>
  <c r="FF18" i="42"/>
  <c r="EX18" i="42"/>
  <c r="EP18" i="42"/>
  <c r="DZ18" i="42"/>
  <c r="DJ18" i="42"/>
  <c r="CT18" i="42"/>
  <c r="CD18" i="42"/>
  <c r="BV18" i="42"/>
  <c r="BN18" i="42"/>
  <c r="BF18" i="42"/>
  <c r="AX18" i="42"/>
  <c r="AP18" i="42"/>
  <c r="AH18" i="42"/>
  <c r="Z18" i="42"/>
  <c r="R18" i="42"/>
  <c r="J18" i="42"/>
  <c r="I18" i="42"/>
  <c r="W19" i="147" s="1"/>
  <c r="HB17" i="42"/>
  <c r="GT17" i="42"/>
  <c r="GL17" i="42"/>
  <c r="GD17" i="42"/>
  <c r="FV17" i="42"/>
  <c r="FN17" i="42"/>
  <c r="FF17" i="42"/>
  <c r="EX17" i="42"/>
  <c r="EP17" i="42"/>
  <c r="DZ17" i="42"/>
  <c r="DJ17" i="42"/>
  <c r="DB17" i="42"/>
  <c r="CD17" i="42"/>
  <c r="BV17" i="42"/>
  <c r="AX17" i="42"/>
  <c r="AP17" i="42"/>
  <c r="AH17" i="42"/>
  <c r="R17" i="42"/>
  <c r="HB16" i="42"/>
  <c r="GT16" i="42"/>
  <c r="GL16" i="42"/>
  <c r="GD16" i="42"/>
  <c r="FV16" i="42"/>
  <c r="FN16" i="42"/>
  <c r="FF16" i="42"/>
  <c r="EX16" i="42"/>
  <c r="EP16" i="42"/>
  <c r="DZ16" i="42"/>
  <c r="DJ16" i="42"/>
  <c r="DB16" i="42"/>
  <c r="CT16" i="42"/>
  <c r="CL16" i="42"/>
  <c r="CD16" i="42"/>
  <c r="BV16" i="42"/>
  <c r="BN16" i="42"/>
  <c r="BF16" i="42"/>
  <c r="AX16" i="42"/>
  <c r="AP16" i="42"/>
  <c r="AH16" i="42"/>
  <c r="R16" i="42"/>
  <c r="J16" i="42"/>
  <c r="B16" i="42"/>
  <c r="K16" i="42"/>
  <c r="K17" i="42"/>
  <c r="K18" i="42"/>
  <c r="K19" i="42"/>
  <c r="K20" i="42"/>
  <c r="K21" i="42"/>
  <c r="K22" i="42"/>
  <c r="K23" i="42"/>
  <c r="K24" i="42"/>
  <c r="K25" i="42"/>
  <c r="HC25" i="42"/>
  <c r="HC24" i="42"/>
  <c r="HC23" i="42"/>
  <c r="HC22" i="42"/>
  <c r="HC21" i="42"/>
  <c r="HC20" i="42"/>
  <c r="HC19" i="42"/>
  <c r="HC18" i="42"/>
  <c r="HC17" i="42"/>
  <c r="HC16" i="42"/>
  <c r="GU25" i="42"/>
  <c r="GU24" i="42"/>
  <c r="S25" i="92" s="1"/>
  <c r="GU23" i="42"/>
  <c r="GU22" i="42"/>
  <c r="GU21" i="42"/>
  <c r="GU20" i="42"/>
  <c r="HA20" i="42" s="1"/>
  <c r="W21" i="92" s="1"/>
  <c r="GU19" i="42"/>
  <c r="GU18" i="42"/>
  <c r="GU17" i="42"/>
  <c r="GU16" i="42"/>
  <c r="GM25" i="42"/>
  <c r="GM24" i="42"/>
  <c r="GM23" i="42"/>
  <c r="GM22" i="42"/>
  <c r="GM21" i="42"/>
  <c r="GM20" i="42"/>
  <c r="GM19" i="42"/>
  <c r="GM18" i="42"/>
  <c r="GM17" i="42"/>
  <c r="GM16" i="42"/>
  <c r="GE25" i="42"/>
  <c r="GE24" i="42"/>
  <c r="GE23" i="42"/>
  <c r="GE22" i="42"/>
  <c r="GE21" i="42"/>
  <c r="GE20" i="42"/>
  <c r="GE19" i="42"/>
  <c r="GE18" i="42"/>
  <c r="GE17" i="42"/>
  <c r="GE16" i="42"/>
  <c r="FW25" i="42"/>
  <c r="FW24" i="42"/>
  <c r="FW23" i="42"/>
  <c r="FW22" i="42"/>
  <c r="FW21" i="42"/>
  <c r="FW20" i="42"/>
  <c r="FW19" i="42"/>
  <c r="FW18" i="42"/>
  <c r="FW17" i="42"/>
  <c r="FW16" i="42"/>
  <c r="FO25" i="42"/>
  <c r="FO24" i="42"/>
  <c r="FO23" i="42"/>
  <c r="FO22" i="42"/>
  <c r="FO21" i="42"/>
  <c r="FO20" i="42"/>
  <c r="FO19" i="42"/>
  <c r="FO18" i="42"/>
  <c r="FO16" i="42"/>
  <c r="FG25" i="42"/>
  <c r="FG24" i="42"/>
  <c r="FG23" i="42"/>
  <c r="FG22" i="42"/>
  <c r="FG21" i="42"/>
  <c r="FG20" i="42"/>
  <c r="FG19" i="42"/>
  <c r="FG18" i="42"/>
  <c r="FG17" i="42"/>
  <c r="FG16" i="42"/>
  <c r="EY25" i="42"/>
  <c r="EY24" i="42"/>
  <c r="EY23" i="42"/>
  <c r="EY22" i="42"/>
  <c r="EY21" i="42"/>
  <c r="EY20" i="42"/>
  <c r="EY19" i="42"/>
  <c r="EY18" i="42"/>
  <c r="EY17" i="42"/>
  <c r="EY16" i="42"/>
  <c r="EQ25" i="42"/>
  <c r="EQ24" i="42"/>
  <c r="EQ23" i="42"/>
  <c r="EQ22" i="42"/>
  <c r="EQ21" i="42"/>
  <c r="EQ20" i="42"/>
  <c r="EQ17" i="42"/>
  <c r="EQ16" i="42"/>
  <c r="EA25" i="42"/>
  <c r="EA24" i="42"/>
  <c r="EA23" i="42"/>
  <c r="EA22" i="42"/>
  <c r="EA21" i="42"/>
  <c r="EA20" i="42"/>
  <c r="EA19" i="42"/>
  <c r="EA18" i="42"/>
  <c r="EA17" i="42"/>
  <c r="EG17" i="42" s="1"/>
  <c r="W18" i="153" s="1"/>
  <c r="EA16" i="42"/>
  <c r="DS25" i="42"/>
  <c r="DS24" i="42"/>
  <c r="DS23" i="42"/>
  <c r="DS22" i="42"/>
  <c r="DS21" i="42"/>
  <c r="DS20" i="42"/>
  <c r="DS17" i="42"/>
  <c r="DS16" i="42"/>
  <c r="DK25" i="42"/>
  <c r="DK24" i="42"/>
  <c r="DK23" i="42"/>
  <c r="DK22" i="42"/>
  <c r="DK21" i="42"/>
  <c r="DK20" i="42"/>
  <c r="DK19" i="42"/>
  <c r="DK18" i="42"/>
  <c r="DK17" i="42"/>
  <c r="DK16" i="42"/>
  <c r="DC25" i="42"/>
  <c r="DC24" i="42"/>
  <c r="DC23" i="42"/>
  <c r="S24" i="150" s="1"/>
  <c r="DC22" i="42"/>
  <c r="S23" i="150" s="1"/>
  <c r="DC21" i="42"/>
  <c r="DC20" i="42"/>
  <c r="DC19" i="42"/>
  <c r="DC18" i="42"/>
  <c r="DC17" i="42"/>
  <c r="DI17" i="42" s="1"/>
  <c r="W18" i="150" s="1"/>
  <c r="DC16" i="42"/>
  <c r="CU17" i="42"/>
  <c r="CU16" i="42"/>
  <c r="CM25" i="42"/>
  <c r="CM24" i="42"/>
  <c r="CM23" i="42"/>
  <c r="CM22" i="42"/>
  <c r="CM21" i="42"/>
  <c r="CM20" i="42"/>
  <c r="CM19" i="42"/>
  <c r="CM17" i="42"/>
  <c r="CM16" i="42"/>
  <c r="CE18" i="42"/>
  <c r="BW25" i="42"/>
  <c r="BW24" i="42"/>
  <c r="BW23" i="42"/>
  <c r="BW22" i="42"/>
  <c r="BW21" i="42"/>
  <c r="BW20" i="42"/>
  <c r="BW19" i="42"/>
  <c r="BW18" i="42"/>
  <c r="BW17" i="42"/>
  <c r="BW16" i="42"/>
  <c r="BO25" i="42"/>
  <c r="BO24" i="42"/>
  <c r="BO23" i="42"/>
  <c r="BO22" i="42"/>
  <c r="BO21" i="42"/>
  <c r="BO20" i="42"/>
  <c r="BO19" i="42"/>
  <c r="BO18" i="42"/>
  <c r="BO17" i="42"/>
  <c r="BO16" i="42"/>
  <c r="BG17" i="42"/>
  <c r="BG16" i="42"/>
  <c r="AY16" i="42"/>
  <c r="AY23" i="42"/>
  <c r="AY22" i="42"/>
  <c r="AY21" i="42"/>
  <c r="AY20" i="42"/>
  <c r="AY19" i="42"/>
  <c r="AY18" i="42"/>
  <c r="AY17" i="42"/>
  <c r="AQ25" i="42"/>
  <c r="AQ24" i="42"/>
  <c r="AQ23" i="42"/>
  <c r="AQ22" i="42"/>
  <c r="AQ21" i="42"/>
  <c r="AQ20" i="42"/>
  <c r="AQ19" i="42"/>
  <c r="AQ18" i="42"/>
  <c r="AQ17" i="42"/>
  <c r="AW17" i="42" s="1"/>
  <c r="W18" i="142" s="1"/>
  <c r="AQ16" i="42"/>
  <c r="AI17" i="42"/>
  <c r="AO17" i="42" s="1"/>
  <c r="W18" i="143" s="1"/>
  <c r="AI16" i="42"/>
  <c r="AA21" i="42"/>
  <c r="S22" i="144" s="1"/>
  <c r="AA20" i="42"/>
  <c r="AG20" i="42" s="1"/>
  <c r="S17" i="42"/>
  <c r="Y17" i="42" s="1"/>
  <c r="W18" i="156" s="1"/>
  <c r="S16" i="42"/>
  <c r="HQ6" i="42"/>
  <c r="HQ7" i="42"/>
  <c r="HQ8" i="42"/>
  <c r="HQ9" i="42"/>
  <c r="HQ10" i="42"/>
  <c r="HQ11" i="42"/>
  <c r="HQ12" i="42"/>
  <c r="HQ13" i="42"/>
  <c r="HQ14" i="42"/>
  <c r="HQ15" i="42"/>
  <c r="HQ16" i="42"/>
  <c r="HQ17" i="42"/>
  <c r="HQ18" i="42"/>
  <c r="HQ19" i="42"/>
  <c r="HQ20" i="42"/>
  <c r="HQ21" i="42"/>
  <c r="HQ22" i="42"/>
  <c r="HQ23" i="42"/>
  <c r="HQ24" i="42"/>
  <c r="HQ25" i="42"/>
  <c r="HQ5" i="42"/>
  <c r="HJ6" i="42"/>
  <c r="HJ7" i="42"/>
  <c r="HJ8" i="42"/>
  <c r="HJ9" i="42"/>
  <c r="HJ10" i="42"/>
  <c r="HJ11" i="42"/>
  <c r="HJ12" i="42"/>
  <c r="HJ13" i="42"/>
  <c r="HJ14" i="42"/>
  <c r="HJ15" i="42"/>
  <c r="HJ5" i="42"/>
  <c r="C16" i="42"/>
  <c r="I14" i="42"/>
  <c r="IL24" i="47"/>
  <c r="IK24" i="47"/>
  <c r="GW79" i="44"/>
  <c r="HF79" i="44"/>
  <c r="HO79" i="44"/>
  <c r="IE11" i="44"/>
  <c r="IF11" i="44"/>
  <c r="IE12" i="44"/>
  <c r="IF12" i="44"/>
  <c r="IE13" i="44"/>
  <c r="IF13" i="44"/>
  <c r="IE14" i="44"/>
  <c r="IF14" i="44"/>
  <c r="IE15" i="44"/>
  <c r="IF15" i="44"/>
  <c r="IE16" i="44"/>
  <c r="IF16" i="44"/>
  <c r="IE17" i="44"/>
  <c r="IF17" i="44"/>
  <c r="IE18" i="44"/>
  <c r="IF18" i="44"/>
  <c r="IE19" i="44"/>
  <c r="IF19" i="44"/>
  <c r="IE20" i="44"/>
  <c r="IF20" i="44"/>
  <c r="IE21" i="44"/>
  <c r="IF21" i="44"/>
  <c r="IE22" i="44"/>
  <c r="IF22" i="44"/>
  <c r="IE23" i="44"/>
  <c r="IF23" i="44"/>
  <c r="IE24" i="44"/>
  <c r="IF24" i="44"/>
  <c r="IE25" i="44"/>
  <c r="IF25" i="44"/>
  <c r="IE26" i="44"/>
  <c r="IF26" i="44"/>
  <c r="IF75" i="44" s="1"/>
  <c r="IE27" i="44"/>
  <c r="IF27" i="44"/>
  <c r="IF76" i="44" s="1"/>
  <c r="IE28" i="44"/>
  <c r="IF28" i="44"/>
  <c r="IF77" i="44" s="1"/>
  <c r="IE29" i="44"/>
  <c r="IF29" i="44"/>
  <c r="IF78" i="44" s="1"/>
  <c r="IE30" i="44"/>
  <c r="IF30" i="44"/>
  <c r="IF79" i="44" s="1"/>
  <c r="IF10" i="44"/>
  <c r="IE10" i="44"/>
  <c r="HV11" i="44"/>
  <c r="HW11" i="44"/>
  <c r="HV12" i="44"/>
  <c r="HW12" i="44"/>
  <c r="HV13" i="44"/>
  <c r="HW13" i="44"/>
  <c r="HV14" i="44"/>
  <c r="HW14" i="44"/>
  <c r="HV15" i="44"/>
  <c r="HW15" i="44"/>
  <c r="HV16" i="44"/>
  <c r="HW16" i="44"/>
  <c r="HV17" i="44"/>
  <c r="HW17" i="44"/>
  <c r="HV18" i="44"/>
  <c r="HW18" i="44"/>
  <c r="HV19" i="44"/>
  <c r="HW19" i="44"/>
  <c r="HV20" i="44"/>
  <c r="HW20" i="44"/>
  <c r="HV21" i="44"/>
  <c r="HW21" i="44"/>
  <c r="HV22" i="44"/>
  <c r="HW22" i="44"/>
  <c r="HV23" i="44"/>
  <c r="HW23" i="44"/>
  <c r="HV24" i="44"/>
  <c r="HW24" i="44"/>
  <c r="HV25" i="44"/>
  <c r="HW25" i="44"/>
  <c r="HV26" i="44"/>
  <c r="HV75" i="44" s="1"/>
  <c r="HW26" i="44"/>
  <c r="HW75" i="44" s="1"/>
  <c r="HV27" i="44"/>
  <c r="HV76" i="44" s="1"/>
  <c r="HW27" i="44"/>
  <c r="HW76" i="44" s="1"/>
  <c r="HV28" i="44"/>
  <c r="HV77" i="44" s="1"/>
  <c r="HW28" i="44"/>
  <c r="HW77" i="44" s="1"/>
  <c r="HV29" i="44"/>
  <c r="HV78" i="44" s="1"/>
  <c r="HW29" i="44"/>
  <c r="HW78" i="44" s="1"/>
  <c r="HV30" i="44"/>
  <c r="HV79" i="44" s="1"/>
  <c r="HW30" i="44"/>
  <c r="HW79" i="44" s="1"/>
  <c r="HW10" i="44"/>
  <c r="HV10" i="44"/>
  <c r="HM11" i="44"/>
  <c r="HN11" i="44"/>
  <c r="HM12" i="44"/>
  <c r="HN12" i="44"/>
  <c r="HM13" i="44"/>
  <c r="HN13" i="44"/>
  <c r="HM14" i="44"/>
  <c r="HN14" i="44"/>
  <c r="HM15" i="44"/>
  <c r="HN15" i="44"/>
  <c r="HM16" i="44"/>
  <c r="HN16" i="44"/>
  <c r="HM17" i="44"/>
  <c r="HN17" i="44"/>
  <c r="HM18" i="44"/>
  <c r="HN18" i="44"/>
  <c r="HM19" i="44"/>
  <c r="HN19" i="44"/>
  <c r="HM20" i="44"/>
  <c r="HN20" i="44"/>
  <c r="HM21" i="44"/>
  <c r="HN21" i="44"/>
  <c r="HM22" i="44"/>
  <c r="HN22" i="44"/>
  <c r="HM23" i="44"/>
  <c r="HN23" i="44"/>
  <c r="HM24" i="44"/>
  <c r="HN24" i="44"/>
  <c r="HM25" i="44"/>
  <c r="HN25" i="44"/>
  <c r="HM26" i="44"/>
  <c r="HM75" i="44" s="1"/>
  <c r="HN26" i="44"/>
  <c r="HN75" i="44" s="1"/>
  <c r="HM27" i="44"/>
  <c r="HM76" i="44" s="1"/>
  <c r="HN27" i="44"/>
  <c r="HN76" i="44" s="1"/>
  <c r="HM28" i="44"/>
  <c r="HM77" i="44" s="1"/>
  <c r="HN28" i="44"/>
  <c r="HN77" i="44" s="1"/>
  <c r="HM29" i="44"/>
  <c r="HM78" i="44" s="1"/>
  <c r="HN29" i="44"/>
  <c r="HN78" i="44" s="1"/>
  <c r="HM30" i="44"/>
  <c r="HM79" i="44" s="1"/>
  <c r="HN30" i="44"/>
  <c r="HN79" i="44" s="1"/>
  <c r="HN10" i="44"/>
  <c r="HM10" i="44"/>
  <c r="HD11" i="44"/>
  <c r="HE11" i="44"/>
  <c r="HD12" i="44"/>
  <c r="HE12" i="44"/>
  <c r="HD13" i="44"/>
  <c r="HE13" i="44"/>
  <c r="HD14" i="44"/>
  <c r="HE14" i="44"/>
  <c r="HD15" i="44"/>
  <c r="HE15" i="44"/>
  <c r="HD16" i="44"/>
  <c r="HE16" i="44"/>
  <c r="HD17" i="44"/>
  <c r="HE17" i="44"/>
  <c r="HD18" i="44"/>
  <c r="HE18" i="44"/>
  <c r="HD19" i="44"/>
  <c r="HE19" i="44"/>
  <c r="HD20" i="44"/>
  <c r="HE20" i="44"/>
  <c r="HD21" i="44"/>
  <c r="HE21" i="44"/>
  <c r="HD22" i="44"/>
  <c r="HE22" i="44"/>
  <c r="HD23" i="44"/>
  <c r="HE23" i="44"/>
  <c r="HD24" i="44"/>
  <c r="HE24" i="44"/>
  <c r="HD25" i="44"/>
  <c r="HE25" i="44"/>
  <c r="HD26" i="44"/>
  <c r="HD75" i="44" s="1"/>
  <c r="HE26" i="44"/>
  <c r="HE75" i="44" s="1"/>
  <c r="HD27" i="44"/>
  <c r="HD76" i="44" s="1"/>
  <c r="HE27" i="44"/>
  <c r="HE76" i="44" s="1"/>
  <c r="HD28" i="44"/>
  <c r="HD77" i="44" s="1"/>
  <c r="HE28" i="44"/>
  <c r="HE77" i="44" s="1"/>
  <c r="HD29" i="44"/>
  <c r="HD78" i="44" s="1"/>
  <c r="HE29" i="44"/>
  <c r="HE78" i="44" s="1"/>
  <c r="HD30" i="44"/>
  <c r="HD79" i="44" s="1"/>
  <c r="HE30" i="44"/>
  <c r="HE79" i="44" s="1"/>
  <c r="HE10" i="44"/>
  <c r="HD10" i="44"/>
  <c r="GU11" i="44"/>
  <c r="GV11" i="44"/>
  <c r="GU12" i="44"/>
  <c r="GV12" i="44"/>
  <c r="GU13" i="44"/>
  <c r="GV13" i="44"/>
  <c r="GU14" i="44"/>
  <c r="GV14" i="44"/>
  <c r="GU15" i="44"/>
  <c r="GV15" i="44"/>
  <c r="GU16" i="44"/>
  <c r="GV16" i="44"/>
  <c r="GU17" i="44"/>
  <c r="GV17" i="44"/>
  <c r="GU18" i="44"/>
  <c r="GV18" i="44"/>
  <c r="GU19" i="44"/>
  <c r="GV19" i="44"/>
  <c r="GU20" i="44"/>
  <c r="GV20" i="44"/>
  <c r="GU21" i="44"/>
  <c r="GV21" i="44"/>
  <c r="GU22" i="44"/>
  <c r="GV22" i="44"/>
  <c r="GU23" i="44"/>
  <c r="GV23" i="44"/>
  <c r="GU24" i="44"/>
  <c r="GV24" i="44"/>
  <c r="GU25" i="44"/>
  <c r="GV25" i="44"/>
  <c r="GU26" i="44"/>
  <c r="GU75" i="44" s="1"/>
  <c r="GV26" i="44"/>
  <c r="GV75" i="44" s="1"/>
  <c r="GU27" i="44"/>
  <c r="GU76" i="44" s="1"/>
  <c r="GV27" i="44"/>
  <c r="GV76" i="44" s="1"/>
  <c r="GU28" i="44"/>
  <c r="GU77" i="44" s="1"/>
  <c r="GV28" i="44"/>
  <c r="GV77" i="44" s="1"/>
  <c r="GU29" i="44"/>
  <c r="GU78" i="44" s="1"/>
  <c r="GV29" i="44"/>
  <c r="GV78" i="44" s="1"/>
  <c r="GU30" i="44"/>
  <c r="GU79" i="44" s="1"/>
  <c r="GV30" i="44"/>
  <c r="GV79" i="44" s="1"/>
  <c r="GV10" i="44"/>
  <c r="GU10" i="44"/>
  <c r="GL11" i="44"/>
  <c r="GM11" i="44"/>
  <c r="GL12" i="44"/>
  <c r="GM12" i="44"/>
  <c r="GL13" i="44"/>
  <c r="GM13" i="44"/>
  <c r="GL14" i="44"/>
  <c r="GM14" i="44"/>
  <c r="GL15" i="44"/>
  <c r="GM15" i="44"/>
  <c r="GL16" i="44"/>
  <c r="GM16" i="44"/>
  <c r="GL17" i="44"/>
  <c r="GM17" i="44"/>
  <c r="GL18" i="44"/>
  <c r="GM18" i="44"/>
  <c r="GL19" i="44"/>
  <c r="GM19" i="44"/>
  <c r="GL20" i="44"/>
  <c r="GM20" i="44"/>
  <c r="GL21" i="44"/>
  <c r="GM21" i="44"/>
  <c r="GL22" i="44"/>
  <c r="GM22" i="44"/>
  <c r="GL23" i="44"/>
  <c r="GM23" i="44"/>
  <c r="GL24" i="44"/>
  <c r="GM24" i="44"/>
  <c r="GL25" i="44"/>
  <c r="GM25" i="44"/>
  <c r="GL26" i="44"/>
  <c r="GL75" i="44" s="1"/>
  <c r="GM26" i="44"/>
  <c r="GM75" i="44" s="1"/>
  <c r="GL27" i="44"/>
  <c r="GL76" i="44" s="1"/>
  <c r="GM27" i="44"/>
  <c r="GM76" i="44" s="1"/>
  <c r="GL28" i="44"/>
  <c r="GL77" i="44" s="1"/>
  <c r="GM28" i="44"/>
  <c r="GM77" i="44" s="1"/>
  <c r="GL29" i="44"/>
  <c r="GL78" i="44" s="1"/>
  <c r="GM29" i="44"/>
  <c r="GM78" i="44" s="1"/>
  <c r="GL30" i="44"/>
  <c r="GL79" i="44" s="1"/>
  <c r="GM30" i="44"/>
  <c r="GM79" i="44" s="1"/>
  <c r="GM10" i="44"/>
  <c r="GL10" i="44"/>
  <c r="GC11" i="44"/>
  <c r="GD11" i="44"/>
  <c r="GC12" i="44"/>
  <c r="GD12" i="44"/>
  <c r="GC13" i="44"/>
  <c r="GD13" i="44"/>
  <c r="GC14" i="44"/>
  <c r="GD14" i="44"/>
  <c r="GC15" i="44"/>
  <c r="GD15" i="44"/>
  <c r="GC16" i="44"/>
  <c r="GD16" i="44"/>
  <c r="GC17" i="44"/>
  <c r="GD17" i="44"/>
  <c r="GC18" i="44"/>
  <c r="GD18" i="44"/>
  <c r="GC19" i="44"/>
  <c r="GD19" i="44"/>
  <c r="GC20" i="44"/>
  <c r="GD20" i="44"/>
  <c r="GC21" i="44"/>
  <c r="GD21" i="44"/>
  <c r="GC22" i="44"/>
  <c r="GD22" i="44"/>
  <c r="GC23" i="44"/>
  <c r="GD23" i="44"/>
  <c r="GC24" i="44"/>
  <c r="GD24" i="44"/>
  <c r="GC25" i="44"/>
  <c r="GD25" i="44"/>
  <c r="GC26" i="44"/>
  <c r="GC75" i="44" s="1"/>
  <c r="GD26" i="44"/>
  <c r="GD75" i="44" s="1"/>
  <c r="GC27" i="44"/>
  <c r="GC76" i="44" s="1"/>
  <c r="GD27" i="44"/>
  <c r="GD76" i="44" s="1"/>
  <c r="GC28" i="44"/>
  <c r="GC77" i="44" s="1"/>
  <c r="GD28" i="44"/>
  <c r="GD77" i="44" s="1"/>
  <c r="GC29" i="44"/>
  <c r="GC78" i="44" s="1"/>
  <c r="GD29" i="44"/>
  <c r="GD78" i="44" s="1"/>
  <c r="GC30" i="44"/>
  <c r="GC79" i="44" s="1"/>
  <c r="GD30" i="44"/>
  <c r="GD79" i="44" s="1"/>
  <c r="GD10" i="44"/>
  <c r="GC10" i="44"/>
  <c r="FT11" i="44"/>
  <c r="FU11" i="44"/>
  <c r="FT12" i="44"/>
  <c r="FU12" i="44"/>
  <c r="FT13" i="44"/>
  <c r="FU13" i="44"/>
  <c r="FT14" i="44"/>
  <c r="FU14" i="44"/>
  <c r="FT15" i="44"/>
  <c r="FU15" i="44"/>
  <c r="FT16" i="44"/>
  <c r="FU16" i="44"/>
  <c r="FT17" i="44"/>
  <c r="FU17" i="44"/>
  <c r="FT18" i="44"/>
  <c r="FU18" i="44"/>
  <c r="FT19" i="44"/>
  <c r="FU19" i="44"/>
  <c r="FT20" i="44"/>
  <c r="FU20" i="44"/>
  <c r="FT21" i="44"/>
  <c r="FU21" i="44"/>
  <c r="FT22" i="44"/>
  <c r="FU22" i="44"/>
  <c r="FT23" i="44"/>
  <c r="FU23" i="44"/>
  <c r="FT24" i="44"/>
  <c r="FU24" i="44"/>
  <c r="FT25" i="44"/>
  <c r="FU25" i="44"/>
  <c r="FT26" i="44"/>
  <c r="FT75" i="44" s="1"/>
  <c r="FU26" i="44"/>
  <c r="FU75" i="44" s="1"/>
  <c r="FT27" i="44"/>
  <c r="FT76" i="44" s="1"/>
  <c r="FU27" i="44"/>
  <c r="FU76" i="44" s="1"/>
  <c r="FT28" i="44"/>
  <c r="FT77" i="44" s="1"/>
  <c r="FU28" i="44"/>
  <c r="FU77" i="44" s="1"/>
  <c r="FT29" i="44"/>
  <c r="FT78" i="44" s="1"/>
  <c r="FU29" i="44"/>
  <c r="FU78" i="44" s="1"/>
  <c r="FT30" i="44"/>
  <c r="FT79" i="44" s="1"/>
  <c r="FU30" i="44"/>
  <c r="FU79" i="44" s="1"/>
  <c r="FU10" i="44"/>
  <c r="FT10" i="44"/>
  <c r="FK11" i="44"/>
  <c r="FL11" i="44"/>
  <c r="FK12" i="44"/>
  <c r="FL12" i="44"/>
  <c r="FK13" i="44"/>
  <c r="FL13" i="44"/>
  <c r="FK14" i="44"/>
  <c r="FL14" i="44"/>
  <c r="FK15" i="44"/>
  <c r="FL15" i="44"/>
  <c r="FK16" i="44"/>
  <c r="FL16" i="44"/>
  <c r="FK17" i="44"/>
  <c r="FL17" i="44"/>
  <c r="FK18" i="44"/>
  <c r="FL18" i="44"/>
  <c r="FK19" i="44"/>
  <c r="FL19" i="44"/>
  <c r="FK20" i="44"/>
  <c r="FL20" i="44"/>
  <c r="FK21" i="44"/>
  <c r="FL21" i="44"/>
  <c r="FK22" i="44"/>
  <c r="FL22" i="44"/>
  <c r="FK23" i="44"/>
  <c r="FL23" i="44"/>
  <c r="FK24" i="44"/>
  <c r="FL24" i="44"/>
  <c r="FK25" i="44"/>
  <c r="FL25" i="44"/>
  <c r="FK26" i="44"/>
  <c r="FK75" i="44" s="1"/>
  <c r="FL26" i="44"/>
  <c r="FL75" i="44" s="1"/>
  <c r="FK27" i="44"/>
  <c r="FK76" i="44" s="1"/>
  <c r="FL27" i="44"/>
  <c r="FL76" i="44" s="1"/>
  <c r="FK28" i="44"/>
  <c r="FK77" i="44" s="1"/>
  <c r="FL28" i="44"/>
  <c r="FL77" i="44" s="1"/>
  <c r="FK29" i="44"/>
  <c r="FK78" i="44" s="1"/>
  <c r="FL29" i="44"/>
  <c r="FL78" i="44" s="1"/>
  <c r="FK30" i="44"/>
  <c r="FK79" i="44" s="1"/>
  <c r="FL30" i="44"/>
  <c r="FL79" i="44" s="1"/>
  <c r="FL10" i="44"/>
  <c r="FK10" i="44"/>
  <c r="EU11" i="44"/>
  <c r="EV11" i="44"/>
  <c r="EU12" i="44"/>
  <c r="EV12" i="44"/>
  <c r="EU13" i="44"/>
  <c r="EV13" i="44"/>
  <c r="EU14" i="44"/>
  <c r="EV14" i="44"/>
  <c r="EU15" i="44"/>
  <c r="EV15" i="44"/>
  <c r="EU16" i="44"/>
  <c r="EV16" i="44"/>
  <c r="EU17" i="44"/>
  <c r="EV17" i="44"/>
  <c r="EU18" i="44"/>
  <c r="EV18" i="44"/>
  <c r="EU19" i="44"/>
  <c r="EV19" i="44"/>
  <c r="EU20" i="44"/>
  <c r="EV20" i="44"/>
  <c r="EU21" i="44"/>
  <c r="EV21" i="44"/>
  <c r="EU22" i="44"/>
  <c r="EV22" i="44"/>
  <c r="EU23" i="44"/>
  <c r="EV23" i="44"/>
  <c r="EU24" i="44"/>
  <c r="EV24" i="44"/>
  <c r="EU25" i="44"/>
  <c r="EV25" i="44"/>
  <c r="EU26" i="44"/>
  <c r="EU75" i="44" s="1"/>
  <c r="EV26" i="44"/>
  <c r="EV75" i="44" s="1"/>
  <c r="EU27" i="44"/>
  <c r="EU76" i="44" s="1"/>
  <c r="EV27" i="44"/>
  <c r="EV76" i="44" s="1"/>
  <c r="EU28" i="44"/>
  <c r="EU77" i="44" s="1"/>
  <c r="EV28" i="44"/>
  <c r="EV77" i="44" s="1"/>
  <c r="EU29" i="44"/>
  <c r="EU78" i="44" s="1"/>
  <c r="EV29" i="44"/>
  <c r="EV78" i="44" s="1"/>
  <c r="EU30" i="44"/>
  <c r="EU79" i="44" s="1"/>
  <c r="EV30" i="44"/>
  <c r="EV79" i="44" s="1"/>
  <c r="EV10" i="44"/>
  <c r="EU10" i="44"/>
  <c r="EL12" i="44"/>
  <c r="EM12" i="44"/>
  <c r="EL13" i="44"/>
  <c r="EM13" i="44"/>
  <c r="EL14" i="44"/>
  <c r="EM14" i="44"/>
  <c r="EL15" i="44"/>
  <c r="EM15" i="44"/>
  <c r="EL16" i="44"/>
  <c r="EM16" i="44"/>
  <c r="EL17" i="44"/>
  <c r="EM17" i="44"/>
  <c r="EL18" i="44"/>
  <c r="EM18" i="44"/>
  <c r="EL19" i="44"/>
  <c r="EM19" i="44"/>
  <c r="EL20" i="44"/>
  <c r="EM20" i="44"/>
  <c r="EL21" i="44"/>
  <c r="EM21" i="44"/>
  <c r="EL22" i="44"/>
  <c r="EM22" i="44"/>
  <c r="EL23" i="44"/>
  <c r="EM23" i="44"/>
  <c r="EL24" i="44"/>
  <c r="EM24" i="44"/>
  <c r="EL25" i="44"/>
  <c r="EM25" i="44"/>
  <c r="EL26" i="44"/>
  <c r="EL75" i="44" s="1"/>
  <c r="EM26" i="44"/>
  <c r="EM75" i="44" s="1"/>
  <c r="EL27" i="44"/>
  <c r="EL76" i="44" s="1"/>
  <c r="EM27" i="44"/>
  <c r="EM76" i="44" s="1"/>
  <c r="EL28" i="44"/>
  <c r="EL77" i="44" s="1"/>
  <c r="EM28" i="44"/>
  <c r="EM77" i="44" s="1"/>
  <c r="EL29" i="44"/>
  <c r="EL78" i="44" s="1"/>
  <c r="EM29" i="44"/>
  <c r="EM78" i="44" s="1"/>
  <c r="EL30" i="44"/>
  <c r="EL79" i="44" s="1"/>
  <c r="EM30" i="44"/>
  <c r="EM79" i="44" s="1"/>
  <c r="EL11" i="44"/>
  <c r="EM11" i="44"/>
  <c r="EM10" i="44"/>
  <c r="EL10" i="44"/>
  <c r="EC12" i="44"/>
  <c r="ED12" i="44"/>
  <c r="EC13" i="44"/>
  <c r="ED13" i="44"/>
  <c r="EC14" i="44"/>
  <c r="ED14" i="44"/>
  <c r="EC15" i="44"/>
  <c r="ED15" i="44"/>
  <c r="EC16" i="44"/>
  <c r="ED16" i="44"/>
  <c r="EC17" i="44"/>
  <c r="ED17" i="44"/>
  <c r="EC18" i="44"/>
  <c r="ED18" i="44"/>
  <c r="EC19" i="44"/>
  <c r="ED19" i="44"/>
  <c r="EC20" i="44"/>
  <c r="ED20" i="44"/>
  <c r="EC21" i="44"/>
  <c r="ED21" i="44"/>
  <c r="EC22" i="44"/>
  <c r="ED22" i="44"/>
  <c r="EC23" i="44"/>
  <c r="ED23" i="44"/>
  <c r="EC24" i="44"/>
  <c r="ED24" i="44"/>
  <c r="EC25" i="44"/>
  <c r="ED25" i="44"/>
  <c r="EC26" i="44"/>
  <c r="EC75" i="44" s="1"/>
  <c r="ED26" i="44"/>
  <c r="ED75" i="44" s="1"/>
  <c r="EC27" i="44"/>
  <c r="EC76" i="44" s="1"/>
  <c r="ED27" i="44"/>
  <c r="ED76" i="44" s="1"/>
  <c r="EC28" i="44"/>
  <c r="EC77" i="44" s="1"/>
  <c r="ED28" i="44"/>
  <c r="ED77" i="44" s="1"/>
  <c r="EC29" i="44"/>
  <c r="EC78" i="44" s="1"/>
  <c r="ED29" i="44"/>
  <c r="ED78" i="44" s="1"/>
  <c r="EC30" i="44"/>
  <c r="EC79" i="44" s="1"/>
  <c r="ED30" i="44"/>
  <c r="ED79" i="44" s="1"/>
  <c r="EC11" i="44"/>
  <c r="ED11" i="44"/>
  <c r="ED10" i="44"/>
  <c r="EC10" i="44"/>
  <c r="DT10" i="44"/>
  <c r="IE77" i="44" l="1"/>
  <c r="IE76" i="44"/>
  <c r="IE79" i="44"/>
  <c r="IE75" i="44"/>
  <c r="IE78" i="44"/>
  <c r="S26" i="95"/>
  <c r="M26" i="95" s="1"/>
  <c r="O26" i="95" s="1"/>
  <c r="FU25" i="42"/>
  <c r="W26" i="95" s="1"/>
  <c r="O24" i="146"/>
  <c r="HT15" i="42"/>
  <c r="V21" i="148"/>
  <c r="S26" i="138"/>
  <c r="M26" i="138" s="1"/>
  <c r="CC25" i="42"/>
  <c r="W26" i="138" s="1"/>
  <c r="S26" i="151"/>
  <c r="M26" i="151" s="1"/>
  <c r="O26" i="151" s="1"/>
  <c r="DQ25" i="42"/>
  <c r="W26" i="151" s="1"/>
  <c r="S26" i="152"/>
  <c r="DY25" i="42"/>
  <c r="W26" i="152" s="1"/>
  <c r="S25" i="114"/>
  <c r="GC24" i="42"/>
  <c r="W25" i="114" s="1"/>
  <c r="S25" i="68"/>
  <c r="HI24" i="42"/>
  <c r="W25" i="68" s="1"/>
  <c r="V21" i="68"/>
  <c r="HT20" i="42"/>
  <c r="V21" i="131"/>
  <c r="V21" i="154"/>
  <c r="V21" i="151"/>
  <c r="S25" i="142"/>
  <c r="AW24" i="42"/>
  <c r="W25" i="142" s="1"/>
  <c r="S25" i="149"/>
  <c r="CS24" i="42"/>
  <c r="W25" i="149" s="1"/>
  <c r="S25" i="153"/>
  <c r="EG24" i="42"/>
  <c r="W25" i="153" s="1"/>
  <c r="S25" i="154"/>
  <c r="EW24" i="42"/>
  <c r="W25" i="154" s="1"/>
  <c r="S26" i="114"/>
  <c r="M26" i="114" s="1"/>
  <c r="O26" i="114" s="1"/>
  <c r="GC25" i="42"/>
  <c r="W26" i="114" s="1"/>
  <c r="S26" i="68"/>
  <c r="HI25" i="42"/>
  <c r="W26" i="68" s="1"/>
  <c r="V21" i="147"/>
  <c r="HT5" i="42"/>
  <c r="V21" i="141"/>
  <c r="V21" i="143"/>
  <c r="V21" i="156"/>
  <c r="S25" i="152"/>
  <c r="DY24" i="42"/>
  <c r="W25" i="152" s="1"/>
  <c r="S26" i="142"/>
  <c r="M26" i="142" s="1"/>
  <c r="AW25" i="42"/>
  <c r="W26" i="142" s="1"/>
  <c r="S26" i="149"/>
  <c r="M26" i="149" s="1"/>
  <c r="O26" i="149" s="1"/>
  <c r="CS25" i="42"/>
  <c r="W26" i="149" s="1"/>
  <c r="S26" i="153"/>
  <c r="M26" i="153" s="1"/>
  <c r="O26" i="153" s="1"/>
  <c r="EG25" i="42"/>
  <c r="S26" i="154"/>
  <c r="M26" i="154" s="1"/>
  <c r="O26" i="154" s="1"/>
  <c r="EW25" i="42"/>
  <c r="W26" i="154" s="1"/>
  <c r="S25" i="87"/>
  <c r="GK24" i="42"/>
  <c r="W25" i="87" s="1"/>
  <c r="S26" i="146"/>
  <c r="M26" i="146" s="1"/>
  <c r="O26" i="146" s="1"/>
  <c r="Q25" i="42"/>
  <c r="W26" i="146" s="1"/>
  <c r="V21" i="87"/>
  <c r="BE17" i="42"/>
  <c r="W18" i="141" s="1"/>
  <c r="S25" i="155"/>
  <c r="FE24" i="42"/>
  <c r="W25" i="155" s="1"/>
  <c r="S26" i="87"/>
  <c r="M26" i="87" s="1"/>
  <c r="O26" i="87" s="1"/>
  <c r="GK25" i="42"/>
  <c r="W26" i="87" s="1"/>
  <c r="S25" i="146"/>
  <c r="Q24" i="42"/>
  <c r="W25" i="146" s="1"/>
  <c r="V21" i="150"/>
  <c r="S25" i="138"/>
  <c r="CC24" i="42"/>
  <c r="W25" i="138" s="1"/>
  <c r="S26" i="92"/>
  <c r="M26" i="92" s="1"/>
  <c r="O26" i="92" s="1"/>
  <c r="HA25" i="42"/>
  <c r="W26" i="92" s="1"/>
  <c r="FE17" i="42"/>
  <c r="W18" i="155" s="1"/>
  <c r="S26" i="155"/>
  <c r="M26" i="155" s="1"/>
  <c r="O26" i="155" s="1"/>
  <c r="FE25" i="42"/>
  <c r="W26" i="155" s="1"/>
  <c r="S25" i="131"/>
  <c r="GS24" i="42"/>
  <c r="W25" i="131" s="1"/>
  <c r="V21" i="92"/>
  <c r="V21" i="114"/>
  <c r="V21" i="153"/>
  <c r="V21" i="138"/>
  <c r="S25" i="151"/>
  <c r="DQ24" i="42"/>
  <c r="W25" i="151" s="1"/>
  <c r="S25" i="139"/>
  <c r="BU24" i="42"/>
  <c r="W25" i="139" s="1"/>
  <c r="S25" i="150"/>
  <c r="DI24" i="42"/>
  <c r="W25" i="150" s="1"/>
  <c r="S25" i="85"/>
  <c r="FM24" i="42"/>
  <c r="W25" i="85" s="1"/>
  <c r="S26" i="131"/>
  <c r="M26" i="131" s="1"/>
  <c r="O26" i="131" s="1"/>
  <c r="GS25" i="42"/>
  <c r="W26" i="131" s="1"/>
  <c r="HL25" i="42"/>
  <c r="T26" i="152"/>
  <c r="M26" i="152" s="1"/>
  <c r="O26" i="152" s="1"/>
  <c r="V21" i="146"/>
  <c r="V21" i="142"/>
  <c r="V21" i="144"/>
  <c r="S26" i="139"/>
  <c r="M26" i="139" s="1"/>
  <c r="O26" i="139" s="1"/>
  <c r="BU25" i="42"/>
  <c r="W26" i="139" s="1"/>
  <c r="S26" i="150"/>
  <c r="M26" i="150" s="1"/>
  <c r="O26" i="150" s="1"/>
  <c r="DI25" i="42"/>
  <c r="W26" i="150" s="1"/>
  <c r="S26" i="85"/>
  <c r="M26" i="85" s="1"/>
  <c r="O26" i="85" s="1"/>
  <c r="FM25" i="42"/>
  <c r="W26" i="85" s="1"/>
  <c r="S25" i="95"/>
  <c r="FU24" i="42"/>
  <c r="W25" i="95" s="1"/>
  <c r="HT10" i="42"/>
  <c r="V21" i="155"/>
  <c r="HL21" i="42"/>
  <c r="HL20" i="42"/>
  <c r="HL22" i="42"/>
  <c r="HK19" i="42"/>
  <c r="HK20" i="42"/>
  <c r="HL16" i="42"/>
  <c r="HL24" i="42"/>
  <c r="HK18" i="42"/>
  <c r="HK17" i="42"/>
  <c r="HK25" i="42"/>
  <c r="HK21" i="42"/>
  <c r="HJ20" i="42"/>
  <c r="HL17" i="42"/>
  <c r="HL23" i="42"/>
  <c r="HK22" i="42"/>
  <c r="HL18" i="42"/>
  <c r="HK23" i="42"/>
  <c r="HL19" i="42"/>
  <c r="HK16" i="42"/>
  <c r="HK24" i="42"/>
  <c r="HJ24" i="42"/>
  <c r="HP5" i="42"/>
  <c r="HP20" i="42"/>
  <c r="HP10" i="42"/>
  <c r="HP15" i="42"/>
  <c r="HJ21" i="42"/>
  <c r="HJ23" i="42"/>
  <c r="HJ19" i="42"/>
  <c r="HJ17" i="42"/>
  <c r="HJ25" i="42"/>
  <c r="HJ16" i="42"/>
  <c r="HJ18" i="42"/>
  <c r="HJ22" i="42"/>
  <c r="DT12" i="44"/>
  <c r="DU12" i="44"/>
  <c r="DT13" i="44"/>
  <c r="DU13" i="44"/>
  <c r="DT14" i="44"/>
  <c r="DU14" i="44"/>
  <c r="DT15" i="44"/>
  <c r="DU15" i="44"/>
  <c r="DT16" i="44"/>
  <c r="DU16" i="44"/>
  <c r="DT17" i="44"/>
  <c r="DU17" i="44"/>
  <c r="DT18" i="44"/>
  <c r="DU18" i="44"/>
  <c r="DT19" i="44"/>
  <c r="DU19" i="44"/>
  <c r="DT20" i="44"/>
  <c r="DU20" i="44"/>
  <c r="DT21" i="44"/>
  <c r="DU21" i="44"/>
  <c r="DT22" i="44"/>
  <c r="DU22" i="44"/>
  <c r="DT23" i="44"/>
  <c r="DU23" i="44"/>
  <c r="DT24" i="44"/>
  <c r="DU24" i="44"/>
  <c r="DT25" i="44"/>
  <c r="DU25" i="44"/>
  <c r="DT26" i="44"/>
  <c r="DT75" i="44" s="1"/>
  <c r="DU26" i="44"/>
  <c r="DU75" i="44" s="1"/>
  <c r="DT27" i="44"/>
  <c r="DT76" i="44" s="1"/>
  <c r="DU27" i="44"/>
  <c r="DU76" i="44" s="1"/>
  <c r="DT28" i="44"/>
  <c r="DT77" i="44" s="1"/>
  <c r="DU28" i="44"/>
  <c r="DU77" i="44" s="1"/>
  <c r="DT29" i="44"/>
  <c r="DT78" i="44" s="1"/>
  <c r="DU29" i="44"/>
  <c r="DU78" i="44" s="1"/>
  <c r="DT30" i="44"/>
  <c r="DT79" i="44" s="1"/>
  <c r="DU30" i="44"/>
  <c r="DU79" i="44" s="1"/>
  <c r="DT11" i="44"/>
  <c r="DU11" i="44"/>
  <c r="DU10" i="44"/>
  <c r="DD11" i="44"/>
  <c r="DE11" i="44"/>
  <c r="DD12" i="44"/>
  <c r="DE12" i="44"/>
  <c r="DD13" i="44"/>
  <c r="DE13" i="44"/>
  <c r="DD14" i="44"/>
  <c r="IJ14" i="44" s="1"/>
  <c r="DE14" i="44"/>
  <c r="DD15" i="44"/>
  <c r="DE15" i="44"/>
  <c r="DD16" i="44"/>
  <c r="DE16" i="44"/>
  <c r="DD17" i="44"/>
  <c r="DE17" i="44"/>
  <c r="DD18" i="44"/>
  <c r="DE18" i="44"/>
  <c r="DD19" i="44"/>
  <c r="DE19" i="44"/>
  <c r="DD20" i="44"/>
  <c r="DE20" i="44"/>
  <c r="DD21" i="44"/>
  <c r="DE21" i="44"/>
  <c r="DD22" i="44"/>
  <c r="DE22" i="44"/>
  <c r="DD23" i="44"/>
  <c r="DE23" i="44"/>
  <c r="DD24" i="44"/>
  <c r="DE24" i="44"/>
  <c r="DD25" i="44"/>
  <c r="DE25" i="44"/>
  <c r="DD26" i="44"/>
  <c r="DD75" i="44" s="1"/>
  <c r="DE26" i="44"/>
  <c r="DE75" i="44" s="1"/>
  <c r="DD27" i="44"/>
  <c r="DD76" i="44" s="1"/>
  <c r="DE27" i="44"/>
  <c r="DE76" i="44" s="1"/>
  <c r="DD28" i="44"/>
  <c r="DD77" i="44" s="1"/>
  <c r="DE28" i="44"/>
  <c r="DE77" i="44" s="1"/>
  <c r="DD29" i="44"/>
  <c r="DD78" i="44" s="1"/>
  <c r="DE29" i="44"/>
  <c r="DE78" i="44" s="1"/>
  <c r="DD30" i="44"/>
  <c r="DD79" i="44" s="1"/>
  <c r="DE30" i="44"/>
  <c r="DE79" i="44" s="1"/>
  <c r="DE10" i="44"/>
  <c r="DD10" i="44"/>
  <c r="CU12" i="44"/>
  <c r="CV12" i="44"/>
  <c r="CU13" i="44"/>
  <c r="CV13" i="44"/>
  <c r="CU14" i="44"/>
  <c r="CV14" i="44"/>
  <c r="CU15" i="44"/>
  <c r="CV15" i="44"/>
  <c r="CU16" i="44"/>
  <c r="CV16" i="44"/>
  <c r="CU17" i="44"/>
  <c r="CV17" i="44"/>
  <c r="CU18" i="44"/>
  <c r="CV18" i="44"/>
  <c r="CU19" i="44"/>
  <c r="CV19" i="44"/>
  <c r="CU20" i="44"/>
  <c r="CV20" i="44"/>
  <c r="CU21" i="44"/>
  <c r="CV21" i="44"/>
  <c r="CU22" i="44"/>
  <c r="CV22" i="44"/>
  <c r="CU23" i="44"/>
  <c r="CV23" i="44"/>
  <c r="CU24" i="44"/>
  <c r="CV24" i="44"/>
  <c r="CU25" i="44"/>
  <c r="CV25" i="44"/>
  <c r="CU26" i="44"/>
  <c r="CU75" i="44" s="1"/>
  <c r="CV26" i="44"/>
  <c r="CV75" i="44" s="1"/>
  <c r="CU27" i="44"/>
  <c r="CU76" i="44" s="1"/>
  <c r="CV27" i="44"/>
  <c r="CV76" i="44" s="1"/>
  <c r="CU28" i="44"/>
  <c r="CU77" i="44" s="1"/>
  <c r="CV28" i="44"/>
  <c r="CV77" i="44" s="1"/>
  <c r="CU29" i="44"/>
  <c r="CU78" i="44" s="1"/>
  <c r="CV29" i="44"/>
  <c r="CV78" i="44" s="1"/>
  <c r="CU30" i="44"/>
  <c r="CU79" i="44" s="1"/>
  <c r="CV30" i="44"/>
  <c r="CV79" i="44" s="1"/>
  <c r="CU11" i="44"/>
  <c r="CV11" i="44"/>
  <c r="CV10" i="44"/>
  <c r="CU10" i="44"/>
  <c r="CL12" i="44"/>
  <c r="CM12" i="44"/>
  <c r="CL13" i="44"/>
  <c r="CM13" i="44"/>
  <c r="CL14" i="44"/>
  <c r="CM14" i="44"/>
  <c r="CL15" i="44"/>
  <c r="CM15" i="44"/>
  <c r="CL16" i="44"/>
  <c r="CM16" i="44"/>
  <c r="CL17" i="44"/>
  <c r="CM17" i="44"/>
  <c r="CL18" i="44"/>
  <c r="CM18" i="44"/>
  <c r="CL19" i="44"/>
  <c r="CM19" i="44"/>
  <c r="CL20" i="44"/>
  <c r="CM20" i="44"/>
  <c r="CL21" i="44"/>
  <c r="CM21" i="44"/>
  <c r="CL22" i="44"/>
  <c r="CM22" i="44"/>
  <c r="CL23" i="44"/>
  <c r="CM23" i="44"/>
  <c r="CL24" i="44"/>
  <c r="CM24" i="44"/>
  <c r="CL25" i="44"/>
  <c r="CM25" i="44"/>
  <c r="CL26" i="44"/>
  <c r="CL75" i="44" s="1"/>
  <c r="CM26" i="44"/>
  <c r="CM75" i="44" s="1"/>
  <c r="CL27" i="44"/>
  <c r="CL76" i="44" s="1"/>
  <c r="CM27" i="44"/>
  <c r="CM76" i="44" s="1"/>
  <c r="CL28" i="44"/>
  <c r="CL77" i="44" s="1"/>
  <c r="CM28" i="44"/>
  <c r="CM77" i="44" s="1"/>
  <c r="CL29" i="44"/>
  <c r="CL78" i="44" s="1"/>
  <c r="CM29" i="44"/>
  <c r="CM78" i="44" s="1"/>
  <c r="CL30" i="44"/>
  <c r="CL79" i="44" s="1"/>
  <c r="CM30" i="44"/>
  <c r="CM79" i="44" s="1"/>
  <c r="CL11" i="44"/>
  <c r="CM11" i="44"/>
  <c r="CM10" i="44"/>
  <c r="CL10" i="44"/>
  <c r="CC12" i="44"/>
  <c r="IJ12" i="44" s="1"/>
  <c r="CD12" i="44"/>
  <c r="CC13" i="44"/>
  <c r="CD13" i="44"/>
  <c r="CC14" i="44"/>
  <c r="CD14" i="44"/>
  <c r="CC15" i="44"/>
  <c r="CD15" i="44"/>
  <c r="CC16" i="44"/>
  <c r="CD16" i="44"/>
  <c r="CC17" i="44"/>
  <c r="CD17" i="44"/>
  <c r="CC18" i="44"/>
  <c r="CD18" i="44"/>
  <c r="CC19" i="44"/>
  <c r="CD19" i="44"/>
  <c r="CC20" i="44"/>
  <c r="CD20" i="44"/>
  <c r="CC21" i="44"/>
  <c r="CD21" i="44"/>
  <c r="CC22" i="44"/>
  <c r="CD22" i="44"/>
  <c r="CC23" i="44"/>
  <c r="CD23" i="44"/>
  <c r="CC24" i="44"/>
  <c r="CD24" i="44"/>
  <c r="CC25" i="44"/>
  <c r="CD25" i="44"/>
  <c r="CC26" i="44"/>
  <c r="CD26" i="44"/>
  <c r="CD75" i="44" s="1"/>
  <c r="CC27" i="44"/>
  <c r="CD27" i="44"/>
  <c r="CD76" i="44" s="1"/>
  <c r="CC28" i="44"/>
  <c r="CD28" i="44"/>
  <c r="CD77" i="44" s="1"/>
  <c r="CC29" i="44"/>
  <c r="CD29" i="44"/>
  <c r="CD78" i="44" s="1"/>
  <c r="CC30" i="44"/>
  <c r="CD30" i="44"/>
  <c r="CD79" i="44" s="1"/>
  <c r="CC11" i="44"/>
  <c r="CD11" i="44"/>
  <c r="CD10" i="44"/>
  <c r="CC10" i="44"/>
  <c r="BT12" i="44"/>
  <c r="BU12" i="44"/>
  <c r="BT13" i="44"/>
  <c r="BU13" i="44"/>
  <c r="BT14" i="44"/>
  <c r="BU14" i="44"/>
  <c r="BT15" i="44"/>
  <c r="BU15" i="44"/>
  <c r="BT16" i="44"/>
  <c r="BU16" i="44"/>
  <c r="BT17" i="44"/>
  <c r="BU17" i="44"/>
  <c r="BT18" i="44"/>
  <c r="BU18" i="44"/>
  <c r="BT19" i="44"/>
  <c r="BU19" i="44"/>
  <c r="BT20" i="44"/>
  <c r="BU20" i="44"/>
  <c r="BT21" i="44"/>
  <c r="BU21" i="44"/>
  <c r="BT22" i="44"/>
  <c r="BU22" i="44"/>
  <c r="BT23" i="44"/>
  <c r="BU23" i="44"/>
  <c r="BT24" i="44"/>
  <c r="BU24" i="44"/>
  <c r="BT25" i="44"/>
  <c r="BU25" i="44"/>
  <c r="BT26" i="44"/>
  <c r="BU26" i="44"/>
  <c r="BU75" i="44" s="1"/>
  <c r="BT27" i="44"/>
  <c r="BU27" i="44"/>
  <c r="BU76" i="44" s="1"/>
  <c r="BT28" i="44"/>
  <c r="BU28" i="44"/>
  <c r="BU77" i="44" s="1"/>
  <c r="BT29" i="44"/>
  <c r="BU29" i="44"/>
  <c r="BU78" i="44" s="1"/>
  <c r="BT30" i="44"/>
  <c r="BU30" i="44"/>
  <c r="BU79" i="44" s="1"/>
  <c r="BT11" i="44"/>
  <c r="BU11" i="44"/>
  <c r="BU10" i="44"/>
  <c r="BT10" i="44"/>
  <c r="BK12" i="44"/>
  <c r="BL12" i="44"/>
  <c r="BK13" i="44"/>
  <c r="BL13" i="44"/>
  <c r="BK14" i="44"/>
  <c r="BL14" i="44"/>
  <c r="BK15" i="44"/>
  <c r="BL15" i="44"/>
  <c r="BK16" i="44"/>
  <c r="BL16" i="44"/>
  <c r="BK17" i="44"/>
  <c r="BL17" i="44"/>
  <c r="BK18" i="44"/>
  <c r="BL18" i="44"/>
  <c r="BK19" i="44"/>
  <c r="BL19" i="44"/>
  <c r="BK20" i="44"/>
  <c r="BL20" i="44"/>
  <c r="BK21" i="44"/>
  <c r="BL21" i="44"/>
  <c r="BK22" i="44"/>
  <c r="BL22" i="44"/>
  <c r="BK23" i="44"/>
  <c r="BL23" i="44"/>
  <c r="BK24" i="44"/>
  <c r="BL24" i="44"/>
  <c r="BK25" i="44"/>
  <c r="BL25" i="44"/>
  <c r="BK26" i="44"/>
  <c r="BK75" i="44" s="1"/>
  <c r="BL26" i="44"/>
  <c r="BL75" i="44" s="1"/>
  <c r="BK27" i="44"/>
  <c r="BK76" i="44" s="1"/>
  <c r="BL27" i="44"/>
  <c r="BL76" i="44" s="1"/>
  <c r="BK28" i="44"/>
  <c r="BK77" i="44" s="1"/>
  <c r="BL28" i="44"/>
  <c r="BL77" i="44" s="1"/>
  <c r="BK29" i="44"/>
  <c r="BK78" i="44" s="1"/>
  <c r="BL29" i="44"/>
  <c r="BL78" i="44" s="1"/>
  <c r="BK30" i="44"/>
  <c r="BK79" i="44" s="1"/>
  <c r="BL30" i="44"/>
  <c r="BL79" i="44" s="1"/>
  <c r="BK11" i="44"/>
  <c r="BL11" i="44"/>
  <c r="BL10" i="44"/>
  <c r="BK10" i="44"/>
  <c r="BB12" i="44"/>
  <c r="BC12" i="44"/>
  <c r="BB13" i="44"/>
  <c r="BC13" i="44"/>
  <c r="BB14" i="44"/>
  <c r="BC14" i="44"/>
  <c r="BB15" i="44"/>
  <c r="BC15" i="44"/>
  <c r="BB16" i="44"/>
  <c r="BC16" i="44"/>
  <c r="BB17" i="44"/>
  <c r="BC17" i="44"/>
  <c r="BB18" i="44"/>
  <c r="BC18" i="44"/>
  <c r="BB19" i="44"/>
  <c r="BC19" i="44"/>
  <c r="BB20" i="44"/>
  <c r="BC20" i="44"/>
  <c r="BB21" i="44"/>
  <c r="BC21" i="44"/>
  <c r="BB22" i="44"/>
  <c r="BC22" i="44"/>
  <c r="BB23" i="44"/>
  <c r="BC23" i="44"/>
  <c r="BB24" i="44"/>
  <c r="BC24" i="44"/>
  <c r="BB25" i="44"/>
  <c r="BC25" i="44"/>
  <c r="BB26" i="44"/>
  <c r="BB75" i="44" s="1"/>
  <c r="BC26" i="44"/>
  <c r="BC75" i="44" s="1"/>
  <c r="BB27" i="44"/>
  <c r="BB76" i="44" s="1"/>
  <c r="BC27" i="44"/>
  <c r="BC76" i="44" s="1"/>
  <c r="BB28" i="44"/>
  <c r="BB77" i="44" s="1"/>
  <c r="BC28" i="44"/>
  <c r="BC77" i="44" s="1"/>
  <c r="BB29" i="44"/>
  <c r="BB78" i="44" s="1"/>
  <c r="BC29" i="44"/>
  <c r="BC78" i="44" s="1"/>
  <c r="BB30" i="44"/>
  <c r="BB79" i="44" s="1"/>
  <c r="BC30" i="44"/>
  <c r="BC79" i="44" s="1"/>
  <c r="BB11" i="44"/>
  <c r="BC11" i="44"/>
  <c r="BC10" i="44"/>
  <c r="BB10" i="44"/>
  <c r="AS12" i="44"/>
  <c r="AT12" i="44"/>
  <c r="AS13" i="44"/>
  <c r="AT13" i="44"/>
  <c r="AS14" i="44"/>
  <c r="AT14" i="44"/>
  <c r="AS15" i="44"/>
  <c r="AT15" i="44"/>
  <c r="AS16" i="44"/>
  <c r="AT16" i="44"/>
  <c r="AS17" i="44"/>
  <c r="AT17" i="44"/>
  <c r="AS18" i="44"/>
  <c r="AT18" i="44"/>
  <c r="AS19" i="44"/>
  <c r="AT19" i="44"/>
  <c r="AS20" i="44"/>
  <c r="AT20" i="44"/>
  <c r="AS21" i="44"/>
  <c r="AT21" i="44"/>
  <c r="AS22" i="44"/>
  <c r="AT22" i="44"/>
  <c r="AS23" i="44"/>
  <c r="AT23" i="44"/>
  <c r="AS24" i="44"/>
  <c r="AT24" i="44"/>
  <c r="AS25" i="44"/>
  <c r="AT25" i="44"/>
  <c r="AS26" i="44"/>
  <c r="AS75" i="44" s="1"/>
  <c r="AT26" i="44"/>
  <c r="AS27" i="44"/>
  <c r="AS76" i="44" s="1"/>
  <c r="AT27" i="44"/>
  <c r="AS28" i="44"/>
  <c r="AS77" i="44" s="1"/>
  <c r="AT28" i="44"/>
  <c r="AS29" i="44"/>
  <c r="AS78" i="44" s="1"/>
  <c r="AT29" i="44"/>
  <c r="AS30" i="44"/>
  <c r="AS79" i="44" s="1"/>
  <c r="AT30" i="44"/>
  <c r="AS11" i="44"/>
  <c r="AT11" i="44"/>
  <c r="AT10" i="44"/>
  <c r="AS10" i="44"/>
  <c r="AJ11" i="44"/>
  <c r="AK11" i="44"/>
  <c r="AJ12" i="44"/>
  <c r="AK12" i="44"/>
  <c r="AJ13" i="44"/>
  <c r="AK13" i="44"/>
  <c r="AJ14" i="44"/>
  <c r="AK14" i="44"/>
  <c r="AJ15" i="44"/>
  <c r="AK15" i="44"/>
  <c r="AJ16" i="44"/>
  <c r="AK16" i="44"/>
  <c r="AJ17" i="44"/>
  <c r="AK17" i="44"/>
  <c r="AJ18" i="44"/>
  <c r="AK18" i="44"/>
  <c r="AJ19" i="44"/>
  <c r="AK19" i="44"/>
  <c r="AJ20" i="44"/>
  <c r="IG20" i="44" s="1"/>
  <c r="AK20" i="44"/>
  <c r="AJ21" i="44"/>
  <c r="AK21" i="44"/>
  <c r="AJ22" i="44"/>
  <c r="AK22" i="44"/>
  <c r="AJ23" i="44"/>
  <c r="AK23" i="44"/>
  <c r="AJ24" i="44"/>
  <c r="AK24" i="44"/>
  <c r="AJ25" i="44"/>
  <c r="IG25" i="44" s="1"/>
  <c r="AK25" i="44"/>
  <c r="AJ26" i="44"/>
  <c r="AJ75" i="44" s="1"/>
  <c r="AK26" i="44"/>
  <c r="AK75" i="44" s="1"/>
  <c r="AJ27" i="44"/>
  <c r="AJ76" i="44" s="1"/>
  <c r="AK27" i="44"/>
  <c r="AK76" i="44" s="1"/>
  <c r="AJ28" i="44"/>
  <c r="AJ77" i="44" s="1"/>
  <c r="AK28" i="44"/>
  <c r="AK77" i="44" s="1"/>
  <c r="AJ29" i="44"/>
  <c r="AJ78" i="44" s="1"/>
  <c r="AK29" i="44"/>
  <c r="AK78" i="44" s="1"/>
  <c r="AJ30" i="44"/>
  <c r="AK30" i="44"/>
  <c r="AK10" i="44"/>
  <c r="AJ10" i="44"/>
  <c r="IG10" i="44" s="1"/>
  <c r="IG59" i="44" s="1"/>
  <c r="AA12" i="44"/>
  <c r="AB12" i="44"/>
  <c r="AA13" i="44"/>
  <c r="AB13" i="44"/>
  <c r="AA14" i="44"/>
  <c r="AB14" i="44"/>
  <c r="AA15" i="44"/>
  <c r="AB15" i="44"/>
  <c r="AA16" i="44"/>
  <c r="AB16" i="44"/>
  <c r="AA17" i="44"/>
  <c r="AB17" i="44"/>
  <c r="AA18" i="44"/>
  <c r="AB18" i="44"/>
  <c r="AA19" i="44"/>
  <c r="AB19" i="44"/>
  <c r="AA20" i="44"/>
  <c r="AB20" i="44"/>
  <c r="AA21" i="44"/>
  <c r="AB21" i="44"/>
  <c r="AA22" i="44"/>
  <c r="AB22" i="44"/>
  <c r="AA23" i="44"/>
  <c r="AB23" i="44"/>
  <c r="AA24" i="44"/>
  <c r="AB24" i="44"/>
  <c r="AA25" i="44"/>
  <c r="AB25" i="44"/>
  <c r="AA26" i="44"/>
  <c r="AA75" i="44" s="1"/>
  <c r="AB26" i="44"/>
  <c r="AB75" i="44" s="1"/>
  <c r="AA27" i="44"/>
  <c r="AA76" i="44" s="1"/>
  <c r="AB27" i="44"/>
  <c r="AB76" i="44" s="1"/>
  <c r="AA28" i="44"/>
  <c r="AA77" i="44" s="1"/>
  <c r="AB28" i="44"/>
  <c r="AB77" i="44" s="1"/>
  <c r="AA29" i="44"/>
  <c r="AA78" i="44" s="1"/>
  <c r="AB29" i="44"/>
  <c r="AB78" i="44" s="1"/>
  <c r="AA30" i="44"/>
  <c r="AA79" i="44" s="1"/>
  <c r="AB30" i="44"/>
  <c r="AB79" i="44" s="1"/>
  <c r="AA11" i="44"/>
  <c r="AB11" i="44"/>
  <c r="AB10" i="44"/>
  <c r="AA10" i="44"/>
  <c r="R11" i="44"/>
  <c r="S11" i="44"/>
  <c r="R12" i="44"/>
  <c r="S12" i="44"/>
  <c r="R13" i="44"/>
  <c r="S13" i="44"/>
  <c r="R14" i="44"/>
  <c r="S14" i="44"/>
  <c r="R15" i="44"/>
  <c r="S15" i="44"/>
  <c r="R16" i="44"/>
  <c r="S16" i="44"/>
  <c r="R17" i="44"/>
  <c r="S17" i="44"/>
  <c r="R18" i="44"/>
  <c r="S18" i="44"/>
  <c r="R19" i="44"/>
  <c r="S19" i="44"/>
  <c r="R20" i="44"/>
  <c r="S20" i="44"/>
  <c r="R21" i="44"/>
  <c r="S21" i="44"/>
  <c r="R22" i="44"/>
  <c r="S22" i="44"/>
  <c r="R23" i="44"/>
  <c r="S23" i="44"/>
  <c r="R24" i="44"/>
  <c r="S24" i="44"/>
  <c r="R25" i="44"/>
  <c r="R74" i="44" s="1"/>
  <c r="S25" i="44"/>
  <c r="R26" i="44"/>
  <c r="R75" i="44" s="1"/>
  <c r="S26" i="44"/>
  <c r="S75" i="44" s="1"/>
  <c r="R27" i="44"/>
  <c r="R76" i="44" s="1"/>
  <c r="S27" i="44"/>
  <c r="S76" i="44" s="1"/>
  <c r="R28" i="44"/>
  <c r="R77" i="44" s="1"/>
  <c r="S28" i="44"/>
  <c r="S77" i="44" s="1"/>
  <c r="R29" i="44"/>
  <c r="R78" i="44" s="1"/>
  <c r="S29" i="44"/>
  <c r="S78" i="44" s="1"/>
  <c r="R30" i="44"/>
  <c r="R79" i="44" s="1"/>
  <c r="S30" i="44"/>
  <c r="S79" i="44" s="1"/>
  <c r="S10" i="44"/>
  <c r="R10" i="44"/>
  <c r="I11" i="44"/>
  <c r="J11" i="44"/>
  <c r="J60" i="44" s="1"/>
  <c r="I12" i="44"/>
  <c r="J12" i="44"/>
  <c r="J61" i="44" s="1"/>
  <c r="I13" i="44"/>
  <c r="J13" i="44"/>
  <c r="J62" i="44" s="1"/>
  <c r="I14" i="44"/>
  <c r="J14" i="44"/>
  <c r="J63" i="44" s="1"/>
  <c r="I15" i="44"/>
  <c r="J15" i="44"/>
  <c r="J64" i="44" s="1"/>
  <c r="I16" i="44"/>
  <c r="J16" i="44"/>
  <c r="J65" i="44" s="1"/>
  <c r="I17" i="44"/>
  <c r="J17" i="44"/>
  <c r="J66" i="44" s="1"/>
  <c r="I18" i="44"/>
  <c r="J18" i="44"/>
  <c r="J67" i="44" s="1"/>
  <c r="I19" i="44"/>
  <c r="J19" i="44"/>
  <c r="J68" i="44" s="1"/>
  <c r="I20" i="44"/>
  <c r="J20" i="44"/>
  <c r="J69" i="44" s="1"/>
  <c r="I21" i="44"/>
  <c r="J21" i="44"/>
  <c r="J70" i="44" s="1"/>
  <c r="I22" i="44"/>
  <c r="J22" i="44"/>
  <c r="J71" i="44" s="1"/>
  <c r="I23" i="44"/>
  <c r="J23" i="44"/>
  <c r="J72" i="44" s="1"/>
  <c r="I24" i="44"/>
  <c r="J24" i="44"/>
  <c r="J73" i="44" s="1"/>
  <c r="I25" i="44"/>
  <c r="J25" i="44"/>
  <c r="J74" i="44" s="1"/>
  <c r="I26" i="44"/>
  <c r="J26" i="44"/>
  <c r="J75" i="44" s="1"/>
  <c r="I27" i="44"/>
  <c r="J27" i="44"/>
  <c r="J76" i="44" s="1"/>
  <c r="I28" i="44"/>
  <c r="J28" i="44"/>
  <c r="J77" i="44" s="1"/>
  <c r="I29" i="44"/>
  <c r="J29" i="44"/>
  <c r="J78" i="44" s="1"/>
  <c r="I30" i="44"/>
  <c r="J30" i="44"/>
  <c r="J79" i="44" s="1"/>
  <c r="J10" i="44"/>
  <c r="I10" i="44"/>
  <c r="GN79" i="44"/>
  <c r="FV79" i="44"/>
  <c r="FM79" i="44"/>
  <c r="FD79" i="44"/>
  <c r="EN79" i="44"/>
  <c r="EE79" i="44"/>
  <c r="DV79" i="44"/>
  <c r="DM79" i="44"/>
  <c r="DH79" i="44"/>
  <c r="DG79" i="44"/>
  <c r="CY79" i="44"/>
  <c r="CX79" i="44"/>
  <c r="CW79" i="44"/>
  <c r="CN79" i="44"/>
  <c r="CE79" i="44"/>
  <c r="BV79" i="44"/>
  <c r="BD79" i="44"/>
  <c r="AU79" i="44"/>
  <c r="AL79" i="44"/>
  <c r="AC79" i="44"/>
  <c r="T79" i="44"/>
  <c r="M79" i="44"/>
  <c r="K79" i="44"/>
  <c r="O26" i="138" l="1"/>
  <c r="IJ22" i="44"/>
  <c r="IJ18" i="44"/>
  <c r="IJ19" i="44"/>
  <c r="IJ15" i="44"/>
  <c r="IJ11" i="44"/>
  <c r="IJ23" i="44"/>
  <c r="IJ24" i="44"/>
  <c r="IJ10" i="44"/>
  <c r="IJ25" i="44"/>
  <c r="IM25" i="44" s="1"/>
  <c r="IJ21" i="44"/>
  <c r="IJ17" i="44"/>
  <c r="IJ13" i="44"/>
  <c r="IJ20" i="44"/>
  <c r="IM20" i="44" s="1"/>
  <c r="IJ16" i="44"/>
  <c r="O26" i="142"/>
  <c r="IK13" i="44"/>
  <c r="IK24" i="44"/>
  <c r="IK20" i="44"/>
  <c r="IK16" i="44"/>
  <c r="IK12" i="44"/>
  <c r="IK17" i="44"/>
  <c r="IK10" i="44"/>
  <c r="IK59" i="44" s="1"/>
  <c r="IJ26" i="44"/>
  <c r="IM26" i="44" s="1"/>
  <c r="IK11" i="44"/>
  <c r="IK23" i="44"/>
  <c r="IK19" i="44"/>
  <c r="IK15" i="44"/>
  <c r="IJ27" i="44"/>
  <c r="IM27" i="44" s="1"/>
  <c r="IJ28" i="44"/>
  <c r="IM28" i="44" s="1"/>
  <c r="IK25" i="44"/>
  <c r="IJ30" i="44"/>
  <c r="IK21" i="44"/>
  <c r="IK22" i="44"/>
  <c r="IK18" i="44"/>
  <c r="IK14" i="44"/>
  <c r="IJ29" i="44"/>
  <c r="IM29" i="44" s="1"/>
  <c r="AT79" i="44"/>
  <c r="IK30" i="44"/>
  <c r="IK31" i="44" s="1"/>
  <c r="AT75" i="44"/>
  <c r="IK26" i="44"/>
  <c r="IK75" i="44" s="1"/>
  <c r="AT78" i="44"/>
  <c r="IK29" i="44"/>
  <c r="IK78" i="44" s="1"/>
  <c r="AT77" i="44"/>
  <c r="IK28" i="44"/>
  <c r="IK77" i="44" s="1"/>
  <c r="AT76" i="44"/>
  <c r="IK27" i="44"/>
  <c r="IK76" i="44" s="1"/>
  <c r="AJ79" i="44"/>
  <c r="IG30" i="44"/>
  <c r="IG79" i="44" s="1"/>
  <c r="W26" i="158"/>
  <c r="W26" i="153"/>
  <c r="AK79" i="44"/>
  <c r="B26" i="147"/>
  <c r="IG29" i="44"/>
  <c r="IG28" i="44"/>
  <c r="IG27" i="44"/>
  <c r="IG26" i="44"/>
  <c r="HZ30" i="44"/>
  <c r="HY30" i="44"/>
  <c r="HZ25" i="44"/>
  <c r="HY25" i="44"/>
  <c r="HZ20" i="44"/>
  <c r="HY20" i="44"/>
  <c r="HZ15" i="44"/>
  <c r="HY15" i="44"/>
  <c r="HZ10" i="44"/>
  <c r="HY10" i="44"/>
  <c r="HQ30" i="44"/>
  <c r="HP30" i="44"/>
  <c r="HP79" i="44" s="1"/>
  <c r="HQ25" i="44"/>
  <c r="HP25" i="44"/>
  <c r="HQ20" i="44"/>
  <c r="HP20" i="44"/>
  <c r="HQ15" i="44"/>
  <c r="HP15" i="44"/>
  <c r="HQ10" i="44"/>
  <c r="HP10" i="44"/>
  <c r="HH30" i="44"/>
  <c r="HG30" i="44"/>
  <c r="HG79" i="44" s="1"/>
  <c r="HH25" i="44"/>
  <c r="HG25" i="44"/>
  <c r="HH20" i="44"/>
  <c r="HG20" i="44"/>
  <c r="HH15" i="44"/>
  <c r="HG15" i="44"/>
  <c r="HH10" i="44"/>
  <c r="HG10" i="44"/>
  <c r="GY30" i="44"/>
  <c r="GX30" i="44"/>
  <c r="GX79" i="44" s="1"/>
  <c r="GY25" i="44"/>
  <c r="GX25" i="44"/>
  <c r="GY20" i="44"/>
  <c r="GX20" i="44"/>
  <c r="GY15" i="44"/>
  <c r="GX15" i="44"/>
  <c r="GY10" i="44"/>
  <c r="GX10" i="44"/>
  <c r="GP30" i="44"/>
  <c r="GO30" i="44"/>
  <c r="GO79" i="44" s="1"/>
  <c r="GP25" i="44"/>
  <c r="GO25" i="44"/>
  <c r="GP20" i="44"/>
  <c r="GO20" i="44"/>
  <c r="GP15" i="44"/>
  <c r="GO15" i="44"/>
  <c r="GP10" i="44"/>
  <c r="GO10" i="44"/>
  <c r="GG25" i="44"/>
  <c r="GF25" i="44"/>
  <c r="GG20" i="44"/>
  <c r="GF20" i="44"/>
  <c r="GG15" i="44"/>
  <c r="GF15" i="44"/>
  <c r="GG10" i="44"/>
  <c r="GF10" i="44"/>
  <c r="FX30" i="44"/>
  <c r="FW30" i="44"/>
  <c r="FW79" i="44" s="1"/>
  <c r="FX25" i="44"/>
  <c r="FW25" i="44"/>
  <c r="FX20" i="44"/>
  <c r="FW20" i="44"/>
  <c r="FX15" i="44"/>
  <c r="FW15" i="44"/>
  <c r="FX10" i="44"/>
  <c r="FW10" i="44"/>
  <c r="FO30" i="44"/>
  <c r="FO79" i="44" s="1"/>
  <c r="FN30" i="44"/>
  <c r="FN79" i="44" s="1"/>
  <c r="FO25" i="44"/>
  <c r="FN25" i="44"/>
  <c r="FO20" i="44"/>
  <c r="FN20" i="44"/>
  <c r="FO15" i="44"/>
  <c r="FN15" i="44"/>
  <c r="FO10" i="44"/>
  <c r="FN10" i="44"/>
  <c r="FF30" i="44"/>
  <c r="FE30" i="44"/>
  <c r="FF25" i="44"/>
  <c r="FE25" i="44"/>
  <c r="FF20" i="44"/>
  <c r="FE20" i="44"/>
  <c r="FF15" i="44"/>
  <c r="FE15" i="44"/>
  <c r="FF10" i="44"/>
  <c r="FE10" i="44"/>
  <c r="EY30" i="44"/>
  <c r="EX30" i="44"/>
  <c r="EX79" i="44" s="1"/>
  <c r="EY25" i="44"/>
  <c r="EX25" i="44"/>
  <c r="EY20" i="44"/>
  <c r="EX20" i="44"/>
  <c r="EY15" i="44"/>
  <c r="EX15" i="44"/>
  <c r="EY10" i="44"/>
  <c r="EX10" i="44"/>
  <c r="EP30" i="44"/>
  <c r="EO30" i="44"/>
  <c r="EO79" i="44" s="1"/>
  <c r="EP25" i="44"/>
  <c r="EO25" i="44"/>
  <c r="EP20" i="44"/>
  <c r="EO20" i="44"/>
  <c r="EP15" i="44"/>
  <c r="EO15" i="44"/>
  <c r="EP10" i="44"/>
  <c r="EO10" i="44"/>
  <c r="EF30" i="44"/>
  <c r="EF79" i="44" s="1"/>
  <c r="EF25" i="44"/>
  <c r="EF20" i="44"/>
  <c r="EF15" i="44"/>
  <c r="EF10" i="44"/>
  <c r="DX30" i="44"/>
  <c r="DW30" i="44"/>
  <c r="DW79" i="44" s="1"/>
  <c r="DX25" i="44"/>
  <c r="DW25" i="44"/>
  <c r="DX20" i="44"/>
  <c r="DW20" i="44"/>
  <c r="DX15" i="44"/>
  <c r="DW15" i="44"/>
  <c r="DX10" i="44"/>
  <c r="DW10" i="44"/>
  <c r="DO30" i="44"/>
  <c r="DN30" i="44"/>
  <c r="DN79" i="44" s="1"/>
  <c r="DO25" i="44"/>
  <c r="DN25" i="44"/>
  <c r="DO20" i="44"/>
  <c r="DN20" i="44"/>
  <c r="DO15" i="44"/>
  <c r="DN15" i="44"/>
  <c r="DO10" i="44"/>
  <c r="DN10" i="44"/>
  <c r="DH25" i="44"/>
  <c r="DG25" i="44"/>
  <c r="DH20" i="44"/>
  <c r="DG20" i="44"/>
  <c r="DH15" i="44"/>
  <c r="DG15" i="44"/>
  <c r="DH10" i="44"/>
  <c r="DG10" i="44"/>
  <c r="CY25" i="44"/>
  <c r="CX25" i="44"/>
  <c r="CY20" i="44"/>
  <c r="CX20" i="44"/>
  <c r="CY15" i="44"/>
  <c r="CX15" i="44"/>
  <c r="CY10" i="44"/>
  <c r="CX10" i="44"/>
  <c r="CP30" i="44"/>
  <c r="CO30" i="44"/>
  <c r="CO79" i="44" s="1"/>
  <c r="CP25" i="44"/>
  <c r="CO25" i="44"/>
  <c r="CP20" i="44"/>
  <c r="CO20" i="44"/>
  <c r="CP15" i="44"/>
  <c r="CO15" i="44"/>
  <c r="CP10" i="44"/>
  <c r="CO10" i="44"/>
  <c r="CG30" i="44"/>
  <c r="CF30" i="44"/>
  <c r="CF79" i="44" s="1"/>
  <c r="CG25" i="44"/>
  <c r="CF25" i="44"/>
  <c r="CG20" i="44"/>
  <c r="CF20" i="44"/>
  <c r="CG15" i="44"/>
  <c r="CF15" i="44"/>
  <c r="CG10" i="44"/>
  <c r="CF10" i="44"/>
  <c r="BX30" i="44"/>
  <c r="BW30" i="44"/>
  <c r="BW79" i="44" s="1"/>
  <c r="BX25" i="44"/>
  <c r="BW25" i="44"/>
  <c r="BX20" i="44"/>
  <c r="BW20" i="44"/>
  <c r="BW15" i="44"/>
  <c r="BW10" i="44"/>
  <c r="BO25" i="44"/>
  <c r="BN25" i="44"/>
  <c r="BO20" i="44"/>
  <c r="BN20" i="44"/>
  <c r="BO15" i="44"/>
  <c r="BN15" i="44"/>
  <c r="BO10" i="44"/>
  <c r="BN10" i="44"/>
  <c r="BF30" i="44"/>
  <c r="BE30" i="44"/>
  <c r="BE79" i="44" s="1"/>
  <c r="BF25" i="44"/>
  <c r="BE25" i="44"/>
  <c r="BF20" i="44"/>
  <c r="BE20" i="44"/>
  <c r="BF15" i="44"/>
  <c r="BE15" i="44"/>
  <c r="BF10" i="44"/>
  <c r="BE10" i="44"/>
  <c r="AW30" i="44"/>
  <c r="AV30" i="44"/>
  <c r="AV79" i="44" s="1"/>
  <c r="AW25" i="44"/>
  <c r="AV25" i="44"/>
  <c r="AW20" i="44"/>
  <c r="AV20" i="44"/>
  <c r="AW15" i="44"/>
  <c r="AV15" i="44"/>
  <c r="AW10" i="44"/>
  <c r="AV10" i="44"/>
  <c r="AN30" i="44"/>
  <c r="AM30" i="44"/>
  <c r="AM79" i="44" s="1"/>
  <c r="AN25" i="44"/>
  <c r="AM25" i="44"/>
  <c r="AN20" i="44"/>
  <c r="AM20" i="44"/>
  <c r="AN15" i="44"/>
  <c r="AM15" i="44"/>
  <c r="AN10" i="44"/>
  <c r="AM10" i="44"/>
  <c r="AE30" i="44"/>
  <c r="AD30" i="44"/>
  <c r="AD79" i="44" s="1"/>
  <c r="AE25" i="44"/>
  <c r="AD25" i="44"/>
  <c r="AE20" i="44"/>
  <c r="AD20" i="44"/>
  <c r="AE15" i="44"/>
  <c r="AD15" i="44"/>
  <c r="AE10" i="44"/>
  <c r="AD10" i="44"/>
  <c r="V30" i="44"/>
  <c r="U30" i="44"/>
  <c r="U79" i="44" s="1"/>
  <c r="V25" i="44"/>
  <c r="U25" i="44"/>
  <c r="V20" i="44"/>
  <c r="U20" i="44"/>
  <c r="V15" i="44"/>
  <c r="U15" i="44"/>
  <c r="U10" i="44"/>
  <c r="L30" i="44"/>
  <c r="L79" i="44" s="1"/>
  <c r="M25" i="44"/>
  <c r="L25" i="44"/>
  <c r="M20" i="44"/>
  <c r="L20" i="44"/>
  <c r="M15" i="44"/>
  <c r="L15" i="44"/>
  <c r="M10" i="44"/>
  <c r="L10" i="44"/>
  <c r="D30" i="44"/>
  <c r="C30" i="44"/>
  <c r="C79" i="44" s="1"/>
  <c r="D25" i="44"/>
  <c r="C25" i="44"/>
  <c r="D20" i="44"/>
  <c r="C20" i="44"/>
  <c r="D15" i="44"/>
  <c r="C15" i="44"/>
  <c r="D10" i="44"/>
  <c r="C10" i="44"/>
  <c r="FY27" i="44"/>
  <c r="FY26" i="44"/>
  <c r="FY25" i="44"/>
  <c r="FY24" i="44"/>
  <c r="FY29" i="44"/>
  <c r="F25" i="85" s="1"/>
  <c r="FY28" i="44"/>
  <c r="F24" i="85" s="1"/>
  <c r="IJ79" i="44" l="1"/>
  <c r="IJ31" i="44"/>
  <c r="IM30" i="44"/>
  <c r="IJ59" i="44"/>
  <c r="IM10" i="44"/>
  <c r="IH10" i="44"/>
  <c r="HY79" i="44"/>
  <c r="IH30" i="44"/>
  <c r="II10" i="44"/>
  <c r="IK79" i="44"/>
  <c r="IK80" i="44" s="1"/>
  <c r="IH20" i="44"/>
  <c r="J21" i="141"/>
  <c r="V79" i="44"/>
  <c r="J26" i="156"/>
  <c r="J27" i="156" s="1"/>
  <c r="GP79" i="44"/>
  <c r="J26" i="114"/>
  <c r="HZ79" i="44"/>
  <c r="J26" i="68"/>
  <c r="II30" i="44"/>
  <c r="II79" i="44" s="1"/>
  <c r="BF79" i="44"/>
  <c r="J26" i="141"/>
  <c r="AE79" i="44"/>
  <c r="J26" i="144"/>
  <c r="CG79" i="44"/>
  <c r="J26" i="138"/>
  <c r="IH79" i="44"/>
  <c r="DX79" i="44"/>
  <c r="J26" i="151"/>
  <c r="AN79" i="44"/>
  <c r="J26" i="143"/>
  <c r="J27" i="143" s="1"/>
  <c r="CP79" i="44"/>
  <c r="J26" i="148"/>
  <c r="EP79" i="44"/>
  <c r="J26" i="153"/>
  <c r="J26" i="155"/>
  <c r="J26" i="92"/>
  <c r="HQ79" i="44"/>
  <c r="BX79" i="44"/>
  <c r="J26" i="139"/>
  <c r="FF79" i="44"/>
  <c r="J26" i="154"/>
  <c r="J26" i="87"/>
  <c r="GY79" i="44"/>
  <c r="J26" i="131"/>
  <c r="HH79" i="44"/>
  <c r="FX79" i="44"/>
  <c r="J26" i="85"/>
  <c r="D79" i="44"/>
  <c r="J26" i="147"/>
  <c r="AW79" i="44"/>
  <c r="J26" i="142"/>
  <c r="DO79" i="44"/>
  <c r="J26" i="150"/>
  <c r="FE79" i="44"/>
  <c r="C26" i="147"/>
  <c r="II25" i="44"/>
  <c r="IH25" i="44"/>
  <c r="IH15" i="44"/>
  <c r="II15" i="44"/>
  <c r="II20" i="44"/>
  <c r="HZ25" i="47"/>
  <c r="HQ25" i="47"/>
  <c r="HH25" i="47"/>
  <c r="GY25" i="47"/>
  <c r="GP25" i="47"/>
  <c r="GG25" i="47"/>
  <c r="FX25" i="47"/>
  <c r="FO25" i="47"/>
  <c r="FF25" i="47"/>
  <c r="EX25" i="47"/>
  <c r="EO25" i="47"/>
  <c r="EF25" i="47"/>
  <c r="DW25" i="47"/>
  <c r="DN25" i="47"/>
  <c r="DF25" i="47"/>
  <c r="CW25" i="47"/>
  <c r="CN25" i="47"/>
  <c r="CE25" i="47"/>
  <c r="BV25" i="47"/>
  <c r="BD25" i="47"/>
  <c r="AU25" i="47"/>
  <c r="AL25" i="47"/>
  <c r="AC25" i="47"/>
  <c r="T25" i="47"/>
  <c r="K25" i="47"/>
  <c r="B25" i="47"/>
  <c r="G7" i="146"/>
  <c r="G8" i="146"/>
  <c r="G9" i="146"/>
  <c r="G10" i="146"/>
  <c r="G11" i="146"/>
  <c r="G12" i="146"/>
  <c r="G13" i="146"/>
  <c r="G14" i="146"/>
  <c r="G15" i="146"/>
  <c r="G16" i="146"/>
  <c r="G17" i="146"/>
  <c r="G18" i="146"/>
  <c r="G19" i="146"/>
  <c r="G20" i="146"/>
  <c r="G21" i="146"/>
  <c r="G22" i="146"/>
  <c r="G23" i="146"/>
  <c r="G24" i="146"/>
  <c r="G25" i="146"/>
  <c r="G26" i="146"/>
  <c r="G6" i="146"/>
  <c r="B27" i="147"/>
  <c r="Q27" i="147" s="1"/>
  <c r="N7" i="147"/>
  <c r="N8" i="147"/>
  <c r="N9" i="147"/>
  <c r="N10" i="147"/>
  <c r="N11" i="147"/>
  <c r="N12" i="147"/>
  <c r="N13" i="147"/>
  <c r="N14" i="147"/>
  <c r="N15" i="147"/>
  <c r="N16" i="147"/>
  <c r="N17" i="147"/>
  <c r="N18" i="147"/>
  <c r="N19" i="147"/>
  <c r="N20" i="147"/>
  <c r="N21" i="147"/>
  <c r="N22" i="147"/>
  <c r="N23" i="147"/>
  <c r="N24" i="147"/>
  <c r="N25" i="147"/>
  <c r="N26" i="147"/>
  <c r="O807" i="161"/>
  <c r="N807" i="161"/>
  <c r="M807" i="161"/>
  <c r="L807" i="161"/>
  <c r="K807" i="161"/>
  <c r="J807" i="161"/>
  <c r="I807" i="161"/>
  <c r="H807" i="161"/>
  <c r="G807" i="161"/>
  <c r="O806" i="161"/>
  <c r="N806" i="161"/>
  <c r="M806" i="161"/>
  <c r="L806" i="161"/>
  <c r="K806" i="161"/>
  <c r="J806" i="161"/>
  <c r="I806" i="161"/>
  <c r="H806" i="161"/>
  <c r="G806" i="161"/>
  <c r="O805" i="161"/>
  <c r="N805" i="161"/>
  <c r="M805" i="161"/>
  <c r="L805" i="161"/>
  <c r="K805" i="161"/>
  <c r="J805" i="161"/>
  <c r="I805" i="161"/>
  <c r="H805" i="161"/>
  <c r="G805" i="161"/>
  <c r="O804" i="161"/>
  <c r="N804" i="161"/>
  <c r="M804" i="161"/>
  <c r="L804" i="161"/>
  <c r="K804" i="161"/>
  <c r="J804" i="161"/>
  <c r="I804" i="161"/>
  <c r="H804" i="161"/>
  <c r="G804" i="161"/>
  <c r="O803" i="161"/>
  <c r="N803" i="161"/>
  <c r="M803" i="161"/>
  <c r="L803" i="161"/>
  <c r="K803" i="161"/>
  <c r="J803" i="161"/>
  <c r="I803" i="161"/>
  <c r="H803" i="161"/>
  <c r="G803" i="161"/>
  <c r="O802" i="161"/>
  <c r="N802" i="161"/>
  <c r="M802" i="161"/>
  <c r="L802" i="161"/>
  <c r="K802" i="161"/>
  <c r="J802" i="161"/>
  <c r="I802" i="161"/>
  <c r="H802" i="161"/>
  <c r="G802" i="161"/>
  <c r="O801" i="161"/>
  <c r="N801" i="161"/>
  <c r="M801" i="161"/>
  <c r="L801" i="161"/>
  <c r="K801" i="161"/>
  <c r="J801" i="161"/>
  <c r="I801" i="161"/>
  <c r="H801" i="161"/>
  <c r="G801" i="161"/>
  <c r="O800" i="161"/>
  <c r="N800" i="161"/>
  <c r="M800" i="161"/>
  <c r="L800" i="161"/>
  <c r="K800" i="161"/>
  <c r="J800" i="161"/>
  <c r="I800" i="161"/>
  <c r="H800" i="161"/>
  <c r="G800" i="161"/>
  <c r="O799" i="161"/>
  <c r="N799" i="161"/>
  <c r="M799" i="161"/>
  <c r="L799" i="161"/>
  <c r="K799" i="161"/>
  <c r="J799" i="161"/>
  <c r="I799" i="161"/>
  <c r="H799" i="161"/>
  <c r="G799" i="161"/>
  <c r="O798" i="161"/>
  <c r="N798" i="161"/>
  <c r="M798" i="161"/>
  <c r="L798" i="161"/>
  <c r="K798" i="161"/>
  <c r="J798" i="161"/>
  <c r="I798" i="161"/>
  <c r="H798" i="161"/>
  <c r="G798" i="161"/>
  <c r="O797" i="161"/>
  <c r="N797" i="161"/>
  <c r="M797" i="161"/>
  <c r="L797" i="161"/>
  <c r="K797" i="161"/>
  <c r="J797" i="161"/>
  <c r="I797" i="161"/>
  <c r="H797" i="161"/>
  <c r="G797" i="161"/>
  <c r="O796" i="161"/>
  <c r="N796" i="161"/>
  <c r="M796" i="161"/>
  <c r="L796" i="161"/>
  <c r="K796" i="161"/>
  <c r="J796" i="161"/>
  <c r="I796" i="161"/>
  <c r="H796" i="161"/>
  <c r="G796" i="161"/>
  <c r="O795" i="161"/>
  <c r="N795" i="161"/>
  <c r="M795" i="161"/>
  <c r="L795" i="161"/>
  <c r="K795" i="161"/>
  <c r="J795" i="161"/>
  <c r="I795" i="161"/>
  <c r="H795" i="161"/>
  <c r="G795" i="161"/>
  <c r="O794" i="161"/>
  <c r="N794" i="161"/>
  <c r="M794" i="161"/>
  <c r="L794" i="161"/>
  <c r="K794" i="161"/>
  <c r="J794" i="161"/>
  <c r="I794" i="161"/>
  <c r="H794" i="161"/>
  <c r="G794" i="161"/>
  <c r="O793" i="161"/>
  <c r="N793" i="161"/>
  <c r="M793" i="161"/>
  <c r="L793" i="161"/>
  <c r="K793" i="161"/>
  <c r="J793" i="161"/>
  <c r="I793" i="161"/>
  <c r="H793" i="161"/>
  <c r="G793" i="161"/>
  <c r="O792" i="161"/>
  <c r="N792" i="161"/>
  <c r="M792" i="161"/>
  <c r="L792" i="161"/>
  <c r="K792" i="161"/>
  <c r="J792" i="161"/>
  <c r="I792" i="161"/>
  <c r="H792" i="161"/>
  <c r="G792" i="161"/>
  <c r="O791" i="161"/>
  <c r="N791" i="161"/>
  <c r="M791" i="161"/>
  <c r="L791" i="161"/>
  <c r="K791" i="161"/>
  <c r="J791" i="161"/>
  <c r="I791" i="161"/>
  <c r="H791" i="161"/>
  <c r="G791" i="161"/>
  <c r="O790" i="161"/>
  <c r="N790" i="161"/>
  <c r="M790" i="161"/>
  <c r="L790" i="161"/>
  <c r="K790" i="161"/>
  <c r="J790" i="161"/>
  <c r="I790" i="161"/>
  <c r="H790" i="161"/>
  <c r="G790" i="161"/>
  <c r="O789" i="161"/>
  <c r="N789" i="161"/>
  <c r="M789" i="161"/>
  <c r="L789" i="161"/>
  <c r="K789" i="161"/>
  <c r="J789" i="161"/>
  <c r="I789" i="161"/>
  <c r="H789" i="161"/>
  <c r="G789" i="161"/>
  <c r="O788" i="161"/>
  <c r="N788" i="161"/>
  <c r="M788" i="161"/>
  <c r="L788" i="161"/>
  <c r="K788" i="161"/>
  <c r="J788" i="161"/>
  <c r="I788" i="161"/>
  <c r="H788" i="161"/>
  <c r="G788" i="161"/>
  <c r="O787" i="161"/>
  <c r="N787" i="161"/>
  <c r="M787" i="161"/>
  <c r="L787" i="161"/>
  <c r="K787" i="161"/>
  <c r="J787" i="161"/>
  <c r="I787" i="161"/>
  <c r="H787" i="161"/>
  <c r="G787" i="161"/>
  <c r="O786" i="161"/>
  <c r="N786" i="161"/>
  <c r="M786" i="161"/>
  <c r="L786" i="161"/>
  <c r="K786" i="161"/>
  <c r="R786" i="161" s="1"/>
  <c r="S786" i="161" s="1"/>
  <c r="J786" i="161"/>
  <c r="I786" i="161"/>
  <c r="H786" i="161"/>
  <c r="G786" i="161"/>
  <c r="O785" i="161"/>
  <c r="N785" i="161"/>
  <c r="M785" i="161"/>
  <c r="L785" i="161"/>
  <c r="K785" i="161"/>
  <c r="R785" i="161" s="1"/>
  <c r="S785" i="161" s="1"/>
  <c r="J785" i="161"/>
  <c r="I785" i="161"/>
  <c r="H785" i="161"/>
  <c r="G785" i="161"/>
  <c r="O784" i="161"/>
  <c r="N784" i="161"/>
  <c r="M784" i="161"/>
  <c r="L784" i="161"/>
  <c r="K784" i="161"/>
  <c r="R784" i="161" s="1"/>
  <c r="S784" i="161" s="1"/>
  <c r="J784" i="161"/>
  <c r="I784" i="161"/>
  <c r="H784" i="161"/>
  <c r="G784" i="161"/>
  <c r="O783" i="161"/>
  <c r="N783" i="161"/>
  <c r="M783" i="161"/>
  <c r="L783" i="161"/>
  <c r="K783" i="161"/>
  <c r="R783" i="161" s="1"/>
  <c r="S783" i="161" s="1"/>
  <c r="J783" i="161"/>
  <c r="I783" i="161"/>
  <c r="H783" i="161"/>
  <c r="G783" i="161"/>
  <c r="O782" i="161"/>
  <c r="N782" i="161"/>
  <c r="M782" i="161"/>
  <c r="L782" i="161"/>
  <c r="K782" i="161"/>
  <c r="J782" i="161"/>
  <c r="I782" i="161"/>
  <c r="H782" i="161"/>
  <c r="G782" i="161"/>
  <c r="O781" i="161"/>
  <c r="N781" i="161"/>
  <c r="M781" i="161"/>
  <c r="L781" i="161"/>
  <c r="K781" i="161"/>
  <c r="J781" i="161"/>
  <c r="I781" i="161"/>
  <c r="H781" i="161"/>
  <c r="G781" i="161"/>
  <c r="O780" i="161"/>
  <c r="N780" i="161"/>
  <c r="M780" i="161"/>
  <c r="L780" i="161"/>
  <c r="K780" i="161"/>
  <c r="J780" i="161"/>
  <c r="I780" i="161"/>
  <c r="H780" i="161"/>
  <c r="G780" i="161"/>
  <c r="O779" i="161"/>
  <c r="N779" i="161"/>
  <c r="M779" i="161"/>
  <c r="L779" i="161"/>
  <c r="K779" i="161"/>
  <c r="J779" i="161"/>
  <c r="I779" i="161"/>
  <c r="H779" i="161"/>
  <c r="G779" i="161"/>
  <c r="O778" i="161"/>
  <c r="N778" i="161"/>
  <c r="M778" i="161"/>
  <c r="L778" i="161"/>
  <c r="K778" i="161"/>
  <c r="J778" i="161"/>
  <c r="I778" i="161"/>
  <c r="H778" i="161"/>
  <c r="G778" i="161"/>
  <c r="O777" i="161"/>
  <c r="N777" i="161"/>
  <c r="M777" i="161"/>
  <c r="L777" i="161"/>
  <c r="K777" i="161"/>
  <c r="J777" i="161"/>
  <c r="I777" i="161"/>
  <c r="H777" i="161"/>
  <c r="G777" i="161"/>
  <c r="O776" i="161"/>
  <c r="N776" i="161"/>
  <c r="M776" i="161"/>
  <c r="L776" i="161"/>
  <c r="K776" i="161"/>
  <c r="J776" i="161"/>
  <c r="I776" i="161"/>
  <c r="H776" i="161"/>
  <c r="G776" i="161"/>
  <c r="O775" i="161"/>
  <c r="N775" i="161"/>
  <c r="M775" i="161"/>
  <c r="L775" i="161"/>
  <c r="K775" i="161"/>
  <c r="J775" i="161"/>
  <c r="I775" i="161"/>
  <c r="H775" i="161"/>
  <c r="G775" i="161"/>
  <c r="O774" i="161"/>
  <c r="N774" i="161"/>
  <c r="M774" i="161"/>
  <c r="L774" i="161"/>
  <c r="K774" i="161"/>
  <c r="J774" i="161"/>
  <c r="I774" i="161"/>
  <c r="H774" i="161"/>
  <c r="G774" i="161"/>
  <c r="O773" i="161"/>
  <c r="N773" i="161"/>
  <c r="M773" i="161"/>
  <c r="L773" i="161"/>
  <c r="K773" i="161"/>
  <c r="J773" i="161"/>
  <c r="I773" i="161"/>
  <c r="H773" i="161"/>
  <c r="G773" i="161"/>
  <c r="O772" i="161"/>
  <c r="N772" i="161"/>
  <c r="M772" i="161"/>
  <c r="L772" i="161"/>
  <c r="K772" i="161"/>
  <c r="J772" i="161"/>
  <c r="I772" i="161"/>
  <c r="H772" i="161"/>
  <c r="G772" i="161"/>
  <c r="O771" i="161"/>
  <c r="N771" i="161"/>
  <c r="M771" i="161"/>
  <c r="L771" i="161"/>
  <c r="K771" i="161"/>
  <c r="J771" i="161"/>
  <c r="I771" i="161"/>
  <c r="H771" i="161"/>
  <c r="G771" i="161"/>
  <c r="O770" i="161"/>
  <c r="N770" i="161"/>
  <c r="M770" i="161"/>
  <c r="L770" i="161"/>
  <c r="K770" i="161"/>
  <c r="J770" i="161"/>
  <c r="I770" i="161"/>
  <c r="H770" i="161"/>
  <c r="G770" i="161"/>
  <c r="O769" i="161"/>
  <c r="N769" i="161"/>
  <c r="M769" i="161"/>
  <c r="L769" i="161"/>
  <c r="K769" i="161"/>
  <c r="J769" i="161"/>
  <c r="I769" i="161"/>
  <c r="H769" i="161"/>
  <c r="G769" i="161"/>
  <c r="O768" i="161"/>
  <c r="N768" i="161"/>
  <c r="M768" i="161"/>
  <c r="L768" i="161"/>
  <c r="K768" i="161"/>
  <c r="J768" i="161"/>
  <c r="I768" i="161"/>
  <c r="H768" i="161"/>
  <c r="G768" i="161"/>
  <c r="O767" i="161"/>
  <c r="N767" i="161"/>
  <c r="M767" i="161"/>
  <c r="L767" i="161"/>
  <c r="K767" i="161"/>
  <c r="J767" i="161"/>
  <c r="I767" i="161"/>
  <c r="H767" i="161"/>
  <c r="G767" i="161"/>
  <c r="O766" i="161"/>
  <c r="N766" i="161"/>
  <c r="M766" i="161"/>
  <c r="L766" i="161"/>
  <c r="K766" i="161"/>
  <c r="J766" i="161"/>
  <c r="I766" i="161"/>
  <c r="H766" i="161"/>
  <c r="G766" i="161"/>
  <c r="O765" i="161"/>
  <c r="N765" i="161"/>
  <c r="M765" i="161"/>
  <c r="L765" i="161"/>
  <c r="K765" i="161"/>
  <c r="J765" i="161"/>
  <c r="I765" i="161"/>
  <c r="H765" i="161"/>
  <c r="G765" i="161"/>
  <c r="O764" i="161"/>
  <c r="N764" i="161"/>
  <c r="M764" i="161"/>
  <c r="L764" i="161"/>
  <c r="K764" i="161"/>
  <c r="J764" i="161"/>
  <c r="I764" i="161"/>
  <c r="H764" i="161"/>
  <c r="G764" i="161"/>
  <c r="O763" i="161"/>
  <c r="N763" i="161"/>
  <c r="M763" i="161"/>
  <c r="L763" i="161"/>
  <c r="K763" i="161"/>
  <c r="J763" i="161"/>
  <c r="I763" i="161"/>
  <c r="H763" i="161"/>
  <c r="G763" i="161"/>
  <c r="O762" i="161"/>
  <c r="N762" i="161"/>
  <c r="M762" i="161"/>
  <c r="L762" i="161"/>
  <c r="K762" i="161"/>
  <c r="J762" i="161"/>
  <c r="I762" i="161"/>
  <c r="H762" i="161"/>
  <c r="G762" i="161"/>
  <c r="O761" i="161"/>
  <c r="N761" i="161"/>
  <c r="M761" i="161"/>
  <c r="L761" i="161"/>
  <c r="K761" i="161"/>
  <c r="J761" i="161"/>
  <c r="I761" i="161"/>
  <c r="H761" i="161"/>
  <c r="G761" i="161"/>
  <c r="O760" i="161"/>
  <c r="N760" i="161"/>
  <c r="M760" i="161"/>
  <c r="L760" i="161"/>
  <c r="K760" i="161"/>
  <c r="J760" i="161"/>
  <c r="I760" i="161"/>
  <c r="H760" i="161"/>
  <c r="G760" i="161"/>
  <c r="O759" i="161"/>
  <c r="N759" i="161"/>
  <c r="M759" i="161"/>
  <c r="L759" i="161"/>
  <c r="K759" i="161"/>
  <c r="J759" i="161"/>
  <c r="I759" i="161"/>
  <c r="H759" i="161"/>
  <c r="G759" i="161"/>
  <c r="O758" i="161"/>
  <c r="N758" i="161"/>
  <c r="M758" i="161"/>
  <c r="L758" i="161"/>
  <c r="K758" i="161"/>
  <c r="J758" i="161"/>
  <c r="I758" i="161"/>
  <c r="H758" i="161"/>
  <c r="G758" i="161"/>
  <c r="O757" i="161"/>
  <c r="N757" i="161"/>
  <c r="M757" i="161"/>
  <c r="L757" i="161"/>
  <c r="K757" i="161"/>
  <c r="J757" i="161"/>
  <c r="I757" i="161"/>
  <c r="H757" i="161"/>
  <c r="G757" i="161"/>
  <c r="O756" i="161"/>
  <c r="N756" i="161"/>
  <c r="M756" i="161"/>
  <c r="L756" i="161"/>
  <c r="K756" i="161"/>
  <c r="J756" i="161"/>
  <c r="I756" i="161"/>
  <c r="H756" i="161"/>
  <c r="G756" i="161"/>
  <c r="O755" i="161"/>
  <c r="N755" i="161"/>
  <c r="M755" i="161"/>
  <c r="L755" i="161"/>
  <c r="K755" i="161"/>
  <c r="R755" i="161" s="1"/>
  <c r="S755" i="161" s="1"/>
  <c r="J755" i="161"/>
  <c r="I755" i="161"/>
  <c r="H755" i="161"/>
  <c r="G755" i="161"/>
  <c r="O754" i="161"/>
  <c r="N754" i="161"/>
  <c r="M754" i="161"/>
  <c r="L754" i="161"/>
  <c r="K754" i="161"/>
  <c r="R754" i="161" s="1"/>
  <c r="S754" i="161" s="1"/>
  <c r="J754" i="161"/>
  <c r="I754" i="161"/>
  <c r="H754" i="161"/>
  <c r="G754" i="161"/>
  <c r="O753" i="161"/>
  <c r="N753" i="161"/>
  <c r="M753" i="161"/>
  <c r="L753" i="161"/>
  <c r="K753" i="161"/>
  <c r="R753" i="161" s="1"/>
  <c r="S753" i="161" s="1"/>
  <c r="J753" i="161"/>
  <c r="I753" i="161"/>
  <c r="H753" i="161"/>
  <c r="G753" i="161"/>
  <c r="O752" i="161"/>
  <c r="N752" i="161"/>
  <c r="M752" i="161"/>
  <c r="L752" i="161"/>
  <c r="K752" i="161"/>
  <c r="R752" i="161" s="1"/>
  <c r="S752" i="161" s="1"/>
  <c r="J752" i="161"/>
  <c r="I752" i="161"/>
  <c r="H752" i="161"/>
  <c r="G752" i="161"/>
  <c r="O751" i="161"/>
  <c r="N751" i="161"/>
  <c r="M751" i="161"/>
  <c r="L751" i="161"/>
  <c r="K751" i="161"/>
  <c r="R751" i="161" s="1"/>
  <c r="S751" i="161" s="1"/>
  <c r="J751" i="161"/>
  <c r="I751" i="161"/>
  <c r="H751" i="161"/>
  <c r="G751" i="161"/>
  <c r="O750" i="161"/>
  <c r="N750" i="161"/>
  <c r="M750" i="161"/>
  <c r="L750" i="161"/>
  <c r="K750" i="161"/>
  <c r="R750" i="161" s="1"/>
  <c r="S750" i="161" s="1"/>
  <c r="J750" i="161"/>
  <c r="I750" i="161"/>
  <c r="H750" i="161"/>
  <c r="G750" i="161"/>
  <c r="O749" i="161"/>
  <c r="N749" i="161"/>
  <c r="M749" i="161"/>
  <c r="L749" i="161"/>
  <c r="K749" i="161"/>
  <c r="R749" i="161" s="1"/>
  <c r="S749" i="161" s="1"/>
  <c r="J749" i="161"/>
  <c r="I749" i="161"/>
  <c r="H749" i="161"/>
  <c r="G749" i="161"/>
  <c r="O748" i="161"/>
  <c r="N748" i="161"/>
  <c r="M748" i="161"/>
  <c r="L748" i="161"/>
  <c r="K748" i="161"/>
  <c r="R748" i="161" s="1"/>
  <c r="S748" i="161" s="1"/>
  <c r="J748" i="161"/>
  <c r="I748" i="161"/>
  <c r="H748" i="161"/>
  <c r="G748" i="161"/>
  <c r="O747" i="161"/>
  <c r="N747" i="161"/>
  <c r="M747" i="161"/>
  <c r="L747" i="161"/>
  <c r="K747" i="161"/>
  <c r="J747" i="161"/>
  <c r="I747" i="161"/>
  <c r="H747" i="161"/>
  <c r="G747" i="161"/>
  <c r="O746" i="161"/>
  <c r="N746" i="161"/>
  <c r="M746" i="161"/>
  <c r="L746" i="161"/>
  <c r="K746" i="161"/>
  <c r="J746" i="161"/>
  <c r="I746" i="161"/>
  <c r="H746" i="161"/>
  <c r="G746" i="161"/>
  <c r="O745" i="161"/>
  <c r="N745" i="161"/>
  <c r="M745" i="161"/>
  <c r="L745" i="161"/>
  <c r="K745" i="161"/>
  <c r="J745" i="161"/>
  <c r="I745" i="161"/>
  <c r="H745" i="161"/>
  <c r="G745" i="161"/>
  <c r="O744" i="161"/>
  <c r="N744" i="161"/>
  <c r="M744" i="161"/>
  <c r="L744" i="161"/>
  <c r="K744" i="161"/>
  <c r="J744" i="161"/>
  <c r="I744" i="161"/>
  <c r="H744" i="161"/>
  <c r="G744" i="161"/>
  <c r="O743" i="161"/>
  <c r="N743" i="161"/>
  <c r="M743" i="161"/>
  <c r="L743" i="161"/>
  <c r="K743" i="161"/>
  <c r="J743" i="161"/>
  <c r="I743" i="161"/>
  <c r="H743" i="161"/>
  <c r="G743" i="161"/>
  <c r="O742" i="161"/>
  <c r="N742" i="161"/>
  <c r="M742" i="161"/>
  <c r="L742" i="161"/>
  <c r="K742" i="161"/>
  <c r="J742" i="161"/>
  <c r="I742" i="161"/>
  <c r="H742" i="161"/>
  <c r="G742" i="161"/>
  <c r="O741" i="161"/>
  <c r="N741" i="161"/>
  <c r="M741" i="161"/>
  <c r="L741" i="161"/>
  <c r="K741" i="161"/>
  <c r="J741" i="161"/>
  <c r="I741" i="161"/>
  <c r="H741" i="161"/>
  <c r="G741" i="161"/>
  <c r="O740" i="161"/>
  <c r="N740" i="161"/>
  <c r="M740" i="161"/>
  <c r="L740" i="161"/>
  <c r="K740" i="161"/>
  <c r="J740" i="161"/>
  <c r="I740" i="161"/>
  <c r="H740" i="161"/>
  <c r="G740" i="161"/>
  <c r="O739" i="161"/>
  <c r="N739" i="161"/>
  <c r="M739" i="161"/>
  <c r="L739" i="161"/>
  <c r="K739" i="161"/>
  <c r="J739" i="161"/>
  <c r="I739" i="161"/>
  <c r="H739" i="161"/>
  <c r="G739" i="161"/>
  <c r="O738" i="161"/>
  <c r="N738" i="161"/>
  <c r="M738" i="161"/>
  <c r="L738" i="161"/>
  <c r="K738" i="161"/>
  <c r="J738" i="161"/>
  <c r="I738" i="161"/>
  <c r="H738" i="161"/>
  <c r="G738" i="161"/>
  <c r="O737" i="161"/>
  <c r="N737" i="161"/>
  <c r="M737" i="161"/>
  <c r="L737" i="161"/>
  <c r="K737" i="161"/>
  <c r="J737" i="161"/>
  <c r="I737" i="161"/>
  <c r="H737" i="161"/>
  <c r="G737" i="161"/>
  <c r="O736" i="161"/>
  <c r="N736" i="161"/>
  <c r="M736" i="161"/>
  <c r="L736" i="161"/>
  <c r="K736" i="161"/>
  <c r="J736" i="161"/>
  <c r="I736" i="161"/>
  <c r="H736" i="161"/>
  <c r="G736" i="161"/>
  <c r="O735" i="161"/>
  <c r="N735" i="161"/>
  <c r="M735" i="161"/>
  <c r="L735" i="161"/>
  <c r="K735" i="161"/>
  <c r="J735" i="161"/>
  <c r="I735" i="161"/>
  <c r="H735" i="161"/>
  <c r="G735" i="161"/>
  <c r="O734" i="161"/>
  <c r="N734" i="161"/>
  <c r="M734" i="161"/>
  <c r="L734" i="161"/>
  <c r="K734" i="161"/>
  <c r="J734" i="161"/>
  <c r="I734" i="161"/>
  <c r="H734" i="161"/>
  <c r="G734" i="161"/>
  <c r="O733" i="161"/>
  <c r="N733" i="161"/>
  <c r="M733" i="161"/>
  <c r="L733" i="161"/>
  <c r="K733" i="161"/>
  <c r="J733" i="161"/>
  <c r="I733" i="161"/>
  <c r="H733" i="161"/>
  <c r="G733" i="161"/>
  <c r="O732" i="161"/>
  <c r="N732" i="161"/>
  <c r="M732" i="161"/>
  <c r="L732" i="161"/>
  <c r="K732" i="161"/>
  <c r="J732" i="161"/>
  <c r="I732" i="161"/>
  <c r="H732" i="161"/>
  <c r="G732" i="161"/>
  <c r="O731" i="161"/>
  <c r="N731" i="161"/>
  <c r="M731" i="161"/>
  <c r="L731" i="161"/>
  <c r="K731" i="161"/>
  <c r="J731" i="161"/>
  <c r="I731" i="161"/>
  <c r="H731" i="161"/>
  <c r="G731" i="161"/>
  <c r="O730" i="161"/>
  <c r="N730" i="161"/>
  <c r="M730" i="161"/>
  <c r="L730" i="161"/>
  <c r="K730" i="161"/>
  <c r="J730" i="161"/>
  <c r="I730" i="161"/>
  <c r="H730" i="161"/>
  <c r="G730" i="161"/>
  <c r="O729" i="161"/>
  <c r="N729" i="161"/>
  <c r="M729" i="161"/>
  <c r="L729" i="161"/>
  <c r="K729" i="161"/>
  <c r="J729" i="161"/>
  <c r="I729" i="161"/>
  <c r="H729" i="161"/>
  <c r="G729" i="161"/>
  <c r="O728" i="161"/>
  <c r="N728" i="161"/>
  <c r="M728" i="161"/>
  <c r="L728" i="161"/>
  <c r="K728" i="161"/>
  <c r="J728" i="161"/>
  <c r="I728" i="161"/>
  <c r="H728" i="161"/>
  <c r="G728" i="161"/>
  <c r="O727" i="161"/>
  <c r="N727" i="161"/>
  <c r="M727" i="161"/>
  <c r="L727" i="161"/>
  <c r="K727" i="161"/>
  <c r="J727" i="161"/>
  <c r="I727" i="161"/>
  <c r="H727" i="161"/>
  <c r="G727" i="161"/>
  <c r="O726" i="161"/>
  <c r="N726" i="161"/>
  <c r="M726" i="161"/>
  <c r="L726" i="161"/>
  <c r="K726" i="161"/>
  <c r="J726" i="161"/>
  <c r="I726" i="161"/>
  <c r="H726" i="161"/>
  <c r="G726" i="161"/>
  <c r="O725" i="161"/>
  <c r="N725" i="161"/>
  <c r="M725" i="161"/>
  <c r="L725" i="161"/>
  <c r="K725" i="161"/>
  <c r="J725" i="161"/>
  <c r="I725" i="161"/>
  <c r="H725" i="161"/>
  <c r="G725" i="161"/>
  <c r="O724" i="161"/>
  <c r="N724" i="161"/>
  <c r="M724" i="161"/>
  <c r="L724" i="161"/>
  <c r="K724" i="161"/>
  <c r="J724" i="161"/>
  <c r="I724" i="161"/>
  <c r="H724" i="161"/>
  <c r="G724" i="161"/>
  <c r="O723" i="161"/>
  <c r="N723" i="161"/>
  <c r="M723" i="161"/>
  <c r="L723" i="161"/>
  <c r="K723" i="161"/>
  <c r="J723" i="161"/>
  <c r="I723" i="161"/>
  <c r="H723" i="161"/>
  <c r="G723" i="161"/>
  <c r="O722" i="161"/>
  <c r="N722" i="161"/>
  <c r="M722" i="161"/>
  <c r="L722" i="161"/>
  <c r="K722" i="161"/>
  <c r="J722" i="161"/>
  <c r="I722" i="161"/>
  <c r="H722" i="161"/>
  <c r="G722" i="161"/>
  <c r="O721" i="161"/>
  <c r="N721" i="161"/>
  <c r="M721" i="161"/>
  <c r="L721" i="161"/>
  <c r="K721" i="161"/>
  <c r="J721" i="161"/>
  <c r="I721" i="161"/>
  <c r="H721" i="161"/>
  <c r="G721" i="161"/>
  <c r="O720" i="161"/>
  <c r="N720" i="161"/>
  <c r="M720" i="161"/>
  <c r="L720" i="161"/>
  <c r="K720" i="161"/>
  <c r="J720" i="161"/>
  <c r="I720" i="161"/>
  <c r="H720" i="161"/>
  <c r="G720" i="161"/>
  <c r="O719" i="161"/>
  <c r="N719" i="161"/>
  <c r="M719" i="161"/>
  <c r="L719" i="161"/>
  <c r="K719" i="161"/>
  <c r="J719" i="161"/>
  <c r="I719" i="161"/>
  <c r="H719" i="161"/>
  <c r="G719" i="161"/>
  <c r="O718" i="161"/>
  <c r="N718" i="161"/>
  <c r="M718" i="161"/>
  <c r="L718" i="161"/>
  <c r="K718" i="161"/>
  <c r="J718" i="161"/>
  <c r="I718" i="161"/>
  <c r="H718" i="161"/>
  <c r="G718" i="161"/>
  <c r="O717" i="161"/>
  <c r="N717" i="161"/>
  <c r="M717" i="161"/>
  <c r="L717" i="161"/>
  <c r="K717" i="161"/>
  <c r="J717" i="161"/>
  <c r="I717" i="161"/>
  <c r="H717" i="161"/>
  <c r="G717" i="161"/>
  <c r="O716" i="161"/>
  <c r="N716" i="161"/>
  <c r="M716" i="161"/>
  <c r="L716" i="161"/>
  <c r="K716" i="161"/>
  <c r="GO25" i="42" s="1"/>
  <c r="U26" i="131" s="1"/>
  <c r="J716" i="161"/>
  <c r="I716" i="161"/>
  <c r="H716" i="161"/>
  <c r="G716" i="161"/>
  <c r="O715" i="161"/>
  <c r="N715" i="161"/>
  <c r="M715" i="161"/>
  <c r="L715" i="161"/>
  <c r="K715" i="161"/>
  <c r="GO24" i="42" s="1"/>
  <c r="J715" i="161"/>
  <c r="I715" i="161"/>
  <c r="H715" i="161"/>
  <c r="G715" i="161"/>
  <c r="O714" i="161"/>
  <c r="N714" i="161"/>
  <c r="M714" i="161"/>
  <c r="L714" i="161"/>
  <c r="K714" i="161"/>
  <c r="GO23" i="42" s="1"/>
  <c r="J714" i="161"/>
  <c r="I714" i="161"/>
  <c r="H714" i="161"/>
  <c r="G714" i="161"/>
  <c r="O713" i="161"/>
  <c r="N713" i="161"/>
  <c r="M713" i="161"/>
  <c r="L713" i="161"/>
  <c r="K713" i="161"/>
  <c r="GO22" i="42" s="1"/>
  <c r="J713" i="161"/>
  <c r="I713" i="161"/>
  <c r="H713" i="161"/>
  <c r="G713" i="161"/>
  <c r="O712" i="161"/>
  <c r="N712" i="161"/>
  <c r="M712" i="161"/>
  <c r="L712" i="161"/>
  <c r="K712" i="161"/>
  <c r="GO21" i="42" s="1"/>
  <c r="J712" i="161"/>
  <c r="I712" i="161"/>
  <c r="H712" i="161"/>
  <c r="G712" i="161"/>
  <c r="O711" i="161"/>
  <c r="N711" i="161"/>
  <c r="M711" i="161"/>
  <c r="L711" i="161"/>
  <c r="K711" i="161"/>
  <c r="GO20" i="42" s="1"/>
  <c r="GP20" i="42" s="1"/>
  <c r="J711" i="161"/>
  <c r="I711" i="161"/>
  <c r="H711" i="161"/>
  <c r="G711" i="161"/>
  <c r="O710" i="161"/>
  <c r="N710" i="161"/>
  <c r="M710" i="161"/>
  <c r="L710" i="161"/>
  <c r="K710" i="161"/>
  <c r="GO19" i="42" s="1"/>
  <c r="J710" i="161"/>
  <c r="I710" i="161"/>
  <c r="H710" i="161"/>
  <c r="G710" i="161"/>
  <c r="O709" i="161"/>
  <c r="N709" i="161"/>
  <c r="M709" i="161"/>
  <c r="L709" i="161"/>
  <c r="K709" i="161"/>
  <c r="GO18" i="42" s="1"/>
  <c r="J709" i="161"/>
  <c r="I709" i="161"/>
  <c r="H709" i="161"/>
  <c r="G709" i="161"/>
  <c r="O708" i="161"/>
  <c r="N708" i="161"/>
  <c r="M708" i="161"/>
  <c r="L708" i="161"/>
  <c r="K708" i="161"/>
  <c r="GO17" i="42" s="1"/>
  <c r="J708" i="161"/>
  <c r="I708" i="161"/>
  <c r="H708" i="161"/>
  <c r="G708" i="161"/>
  <c r="O707" i="161"/>
  <c r="N707" i="161"/>
  <c r="M707" i="161"/>
  <c r="L707" i="161"/>
  <c r="K707" i="161"/>
  <c r="GO16" i="42" s="1"/>
  <c r="J707" i="161"/>
  <c r="I707" i="161"/>
  <c r="H707" i="161"/>
  <c r="G707" i="161"/>
  <c r="O706" i="161"/>
  <c r="N706" i="161"/>
  <c r="M706" i="161"/>
  <c r="L706" i="161"/>
  <c r="K706" i="161"/>
  <c r="GO15" i="42" s="1"/>
  <c r="GP15" i="42" s="1"/>
  <c r="J706" i="161"/>
  <c r="I706" i="161"/>
  <c r="H706" i="161"/>
  <c r="G706" i="161"/>
  <c r="O705" i="161"/>
  <c r="N705" i="161"/>
  <c r="M705" i="161"/>
  <c r="L705" i="161"/>
  <c r="K705" i="161"/>
  <c r="GO14" i="42" s="1"/>
  <c r="J705" i="161"/>
  <c r="I705" i="161"/>
  <c r="H705" i="161"/>
  <c r="G705" i="161"/>
  <c r="O704" i="161"/>
  <c r="N704" i="161"/>
  <c r="M704" i="161"/>
  <c r="L704" i="161"/>
  <c r="K704" i="161"/>
  <c r="GO13" i="42" s="1"/>
  <c r="J704" i="161"/>
  <c r="I704" i="161"/>
  <c r="H704" i="161"/>
  <c r="G704" i="161"/>
  <c r="O703" i="161"/>
  <c r="N703" i="161"/>
  <c r="M703" i="161"/>
  <c r="L703" i="161"/>
  <c r="K703" i="161"/>
  <c r="GO12" i="42" s="1"/>
  <c r="J703" i="161"/>
  <c r="I703" i="161"/>
  <c r="H703" i="161"/>
  <c r="G703" i="161"/>
  <c r="O702" i="161"/>
  <c r="N702" i="161"/>
  <c r="M702" i="161"/>
  <c r="L702" i="161"/>
  <c r="K702" i="161"/>
  <c r="GO11" i="42" s="1"/>
  <c r="J702" i="161"/>
  <c r="I702" i="161"/>
  <c r="H702" i="161"/>
  <c r="G702" i="161"/>
  <c r="O701" i="161"/>
  <c r="N701" i="161"/>
  <c r="M701" i="161"/>
  <c r="L701" i="161"/>
  <c r="K701" i="161"/>
  <c r="GO10" i="42" s="1"/>
  <c r="GP10" i="42" s="1"/>
  <c r="J701" i="161"/>
  <c r="I701" i="161"/>
  <c r="H701" i="161"/>
  <c r="G701" i="161"/>
  <c r="O700" i="161"/>
  <c r="N700" i="161"/>
  <c r="M700" i="161"/>
  <c r="L700" i="161"/>
  <c r="K700" i="161"/>
  <c r="GO9" i="42" s="1"/>
  <c r="J700" i="161"/>
  <c r="I700" i="161"/>
  <c r="H700" i="161"/>
  <c r="G700" i="161"/>
  <c r="O699" i="161"/>
  <c r="N699" i="161"/>
  <c r="M699" i="161"/>
  <c r="L699" i="161"/>
  <c r="K699" i="161"/>
  <c r="GO8" i="42" s="1"/>
  <c r="J699" i="161"/>
  <c r="I699" i="161"/>
  <c r="H699" i="161"/>
  <c r="G699" i="161"/>
  <c r="O698" i="161"/>
  <c r="N698" i="161"/>
  <c r="M698" i="161"/>
  <c r="L698" i="161"/>
  <c r="K698" i="161"/>
  <c r="GO7" i="42" s="1"/>
  <c r="J698" i="161"/>
  <c r="I698" i="161"/>
  <c r="H698" i="161"/>
  <c r="G698" i="161"/>
  <c r="O697" i="161"/>
  <c r="N697" i="161"/>
  <c r="M697" i="161"/>
  <c r="L697" i="161"/>
  <c r="K697" i="161"/>
  <c r="GO6" i="42" s="1"/>
  <c r="J697" i="161"/>
  <c r="I697" i="161"/>
  <c r="H697" i="161"/>
  <c r="G697" i="161"/>
  <c r="O696" i="161"/>
  <c r="N696" i="161"/>
  <c r="M696" i="161"/>
  <c r="L696" i="161"/>
  <c r="K696" i="161"/>
  <c r="GO5" i="42" s="1"/>
  <c r="GP5" i="42" s="1"/>
  <c r="J696" i="161"/>
  <c r="I696" i="161"/>
  <c r="H696" i="161"/>
  <c r="G696" i="161"/>
  <c r="O695" i="161"/>
  <c r="N695" i="161"/>
  <c r="M695" i="161"/>
  <c r="L695" i="161"/>
  <c r="K695" i="161"/>
  <c r="J695" i="161"/>
  <c r="I695" i="161"/>
  <c r="H695" i="161"/>
  <c r="G695" i="161"/>
  <c r="O694" i="161"/>
  <c r="N694" i="161"/>
  <c r="M694" i="161"/>
  <c r="L694" i="161"/>
  <c r="K694" i="161"/>
  <c r="J694" i="161"/>
  <c r="I694" i="161"/>
  <c r="H694" i="161"/>
  <c r="G694" i="161"/>
  <c r="O693" i="161"/>
  <c r="N693" i="161"/>
  <c r="M693" i="161"/>
  <c r="L693" i="161"/>
  <c r="K693" i="161"/>
  <c r="J693" i="161"/>
  <c r="I693" i="161"/>
  <c r="H693" i="161"/>
  <c r="G693" i="161"/>
  <c r="O692" i="161"/>
  <c r="N692" i="161"/>
  <c r="M692" i="161"/>
  <c r="L692" i="161"/>
  <c r="K692" i="161"/>
  <c r="J692" i="161"/>
  <c r="I692" i="161"/>
  <c r="H692" i="161"/>
  <c r="G692" i="161"/>
  <c r="O691" i="161"/>
  <c r="N691" i="161"/>
  <c r="M691" i="161"/>
  <c r="L691" i="161"/>
  <c r="K691" i="161"/>
  <c r="J691" i="161"/>
  <c r="I691" i="161"/>
  <c r="H691" i="161"/>
  <c r="G691" i="161"/>
  <c r="O690" i="161"/>
  <c r="N690" i="161"/>
  <c r="M690" i="161"/>
  <c r="L690" i="161"/>
  <c r="K690" i="161"/>
  <c r="J690" i="161"/>
  <c r="I690" i="161"/>
  <c r="H690" i="161"/>
  <c r="G690" i="161"/>
  <c r="O689" i="161"/>
  <c r="N689" i="161"/>
  <c r="M689" i="161"/>
  <c r="L689" i="161"/>
  <c r="K689" i="161"/>
  <c r="J689" i="161"/>
  <c r="I689" i="161"/>
  <c r="H689" i="161"/>
  <c r="G689" i="161"/>
  <c r="O688" i="161"/>
  <c r="N688" i="161"/>
  <c r="M688" i="161"/>
  <c r="L688" i="161"/>
  <c r="K688" i="161"/>
  <c r="J688" i="161"/>
  <c r="I688" i="161"/>
  <c r="H688" i="161"/>
  <c r="G688" i="161"/>
  <c r="O687" i="161"/>
  <c r="N687" i="161"/>
  <c r="M687" i="161"/>
  <c r="L687" i="161"/>
  <c r="K687" i="161"/>
  <c r="J687" i="161"/>
  <c r="I687" i="161"/>
  <c r="H687" i="161"/>
  <c r="G687" i="161"/>
  <c r="O686" i="161"/>
  <c r="N686" i="161"/>
  <c r="M686" i="161"/>
  <c r="L686" i="161"/>
  <c r="K686" i="161"/>
  <c r="J686" i="161"/>
  <c r="I686" i="161"/>
  <c r="H686" i="161"/>
  <c r="G686" i="161"/>
  <c r="O685" i="161"/>
  <c r="N685" i="161"/>
  <c r="M685" i="161"/>
  <c r="L685" i="161"/>
  <c r="K685" i="161"/>
  <c r="J685" i="161"/>
  <c r="I685" i="161"/>
  <c r="H685" i="161"/>
  <c r="G685" i="161"/>
  <c r="O684" i="161"/>
  <c r="N684" i="161"/>
  <c r="M684" i="161"/>
  <c r="L684" i="161"/>
  <c r="K684" i="161"/>
  <c r="J684" i="161"/>
  <c r="I684" i="161"/>
  <c r="H684" i="161"/>
  <c r="G684" i="161"/>
  <c r="O683" i="161"/>
  <c r="N683" i="161"/>
  <c r="M683" i="161"/>
  <c r="L683" i="161"/>
  <c r="K683" i="161"/>
  <c r="J683" i="161"/>
  <c r="I683" i="161"/>
  <c r="H683" i="161"/>
  <c r="G683" i="161"/>
  <c r="O682" i="161"/>
  <c r="N682" i="161"/>
  <c r="M682" i="161"/>
  <c r="L682" i="161"/>
  <c r="K682" i="161"/>
  <c r="J682" i="161"/>
  <c r="I682" i="161"/>
  <c r="H682" i="161"/>
  <c r="G682" i="161"/>
  <c r="O681" i="161"/>
  <c r="N681" i="161"/>
  <c r="M681" i="161"/>
  <c r="L681" i="161"/>
  <c r="K681" i="161"/>
  <c r="J681" i="161"/>
  <c r="I681" i="161"/>
  <c r="H681" i="161"/>
  <c r="G681" i="161"/>
  <c r="O680" i="161"/>
  <c r="N680" i="161"/>
  <c r="M680" i="161"/>
  <c r="L680" i="161"/>
  <c r="K680" i="161"/>
  <c r="J680" i="161"/>
  <c r="I680" i="161"/>
  <c r="H680" i="161"/>
  <c r="G680" i="161"/>
  <c r="O679" i="161"/>
  <c r="N679" i="161"/>
  <c r="M679" i="161"/>
  <c r="L679" i="161"/>
  <c r="K679" i="161"/>
  <c r="J679" i="161"/>
  <c r="I679" i="161"/>
  <c r="H679" i="161"/>
  <c r="G679" i="161"/>
  <c r="O678" i="161"/>
  <c r="N678" i="161"/>
  <c r="M678" i="161"/>
  <c r="L678" i="161"/>
  <c r="K678" i="161"/>
  <c r="J678" i="161"/>
  <c r="I678" i="161"/>
  <c r="H678" i="161"/>
  <c r="G678" i="161"/>
  <c r="O677" i="161"/>
  <c r="N677" i="161"/>
  <c r="M677" i="161"/>
  <c r="L677" i="161"/>
  <c r="K677" i="161"/>
  <c r="J677" i="161"/>
  <c r="I677" i="161"/>
  <c r="H677" i="161"/>
  <c r="G677" i="161"/>
  <c r="O676" i="161"/>
  <c r="N676" i="161"/>
  <c r="M676" i="161"/>
  <c r="L676" i="161"/>
  <c r="K676" i="161"/>
  <c r="J676" i="161"/>
  <c r="I676" i="161"/>
  <c r="H676" i="161"/>
  <c r="G676" i="161"/>
  <c r="O675" i="161"/>
  <c r="N675" i="161"/>
  <c r="M675" i="161"/>
  <c r="L675" i="161"/>
  <c r="K675" i="161"/>
  <c r="J675" i="161"/>
  <c r="I675" i="161"/>
  <c r="H675" i="161"/>
  <c r="G675" i="161"/>
  <c r="O674" i="161"/>
  <c r="N674" i="161"/>
  <c r="M674" i="161"/>
  <c r="L674" i="161"/>
  <c r="K674" i="161"/>
  <c r="J674" i="161"/>
  <c r="I674" i="161"/>
  <c r="H674" i="161"/>
  <c r="G674" i="161"/>
  <c r="O673" i="161"/>
  <c r="N673" i="161"/>
  <c r="M673" i="161"/>
  <c r="L673" i="161"/>
  <c r="K673" i="161"/>
  <c r="J673" i="161"/>
  <c r="I673" i="161"/>
  <c r="H673" i="161"/>
  <c r="G673" i="161"/>
  <c r="O672" i="161"/>
  <c r="N672" i="161"/>
  <c r="M672" i="161"/>
  <c r="L672" i="161"/>
  <c r="K672" i="161"/>
  <c r="J672" i="161"/>
  <c r="I672" i="161"/>
  <c r="H672" i="161"/>
  <c r="G672" i="161"/>
  <c r="O671" i="161"/>
  <c r="N671" i="161"/>
  <c r="M671" i="161"/>
  <c r="L671" i="161"/>
  <c r="K671" i="161"/>
  <c r="J671" i="161"/>
  <c r="I671" i="161"/>
  <c r="H671" i="161"/>
  <c r="G671" i="161"/>
  <c r="O670" i="161"/>
  <c r="N670" i="161"/>
  <c r="M670" i="161"/>
  <c r="L670" i="161"/>
  <c r="K670" i="161"/>
  <c r="J670" i="161"/>
  <c r="I670" i="161"/>
  <c r="H670" i="161"/>
  <c r="G670" i="161"/>
  <c r="O669" i="161"/>
  <c r="N669" i="161"/>
  <c r="M669" i="161"/>
  <c r="L669" i="161"/>
  <c r="K669" i="161"/>
  <c r="J669" i="161"/>
  <c r="I669" i="161"/>
  <c r="H669" i="161"/>
  <c r="G669" i="161"/>
  <c r="O668" i="161"/>
  <c r="N668" i="161"/>
  <c r="M668" i="161"/>
  <c r="L668" i="161"/>
  <c r="K668" i="161"/>
  <c r="J668" i="161"/>
  <c r="I668" i="161"/>
  <c r="H668" i="161"/>
  <c r="G668" i="161"/>
  <c r="O667" i="161"/>
  <c r="N667" i="161"/>
  <c r="M667" i="161"/>
  <c r="L667" i="161"/>
  <c r="K667" i="161"/>
  <c r="R667" i="161" s="1"/>
  <c r="S667" i="161" s="1"/>
  <c r="J667" i="161"/>
  <c r="I667" i="161"/>
  <c r="H667" i="161"/>
  <c r="G667" i="161"/>
  <c r="O666" i="161"/>
  <c r="N666" i="161"/>
  <c r="M666" i="161"/>
  <c r="L666" i="161"/>
  <c r="K666" i="161"/>
  <c r="R666" i="161" s="1"/>
  <c r="S666" i="161" s="1"/>
  <c r="J666" i="161"/>
  <c r="I666" i="161"/>
  <c r="H666" i="161"/>
  <c r="G666" i="161"/>
  <c r="O665" i="161"/>
  <c r="N665" i="161"/>
  <c r="M665" i="161"/>
  <c r="L665" i="161"/>
  <c r="K665" i="161"/>
  <c r="R665" i="161" s="1"/>
  <c r="S665" i="161" s="1"/>
  <c r="J665" i="161"/>
  <c r="I665" i="161"/>
  <c r="H665" i="161"/>
  <c r="G665" i="161"/>
  <c r="O664" i="161"/>
  <c r="N664" i="161"/>
  <c r="M664" i="161"/>
  <c r="L664" i="161"/>
  <c r="K664" i="161"/>
  <c r="R664" i="161" s="1"/>
  <c r="S664" i="161" s="1"/>
  <c r="J664" i="161"/>
  <c r="I664" i="161"/>
  <c r="H664" i="161"/>
  <c r="G664" i="161"/>
  <c r="O663" i="161"/>
  <c r="N663" i="161"/>
  <c r="M663" i="161"/>
  <c r="L663" i="161"/>
  <c r="K663" i="161"/>
  <c r="R663" i="161" s="1"/>
  <c r="S663" i="161" s="1"/>
  <c r="J663" i="161"/>
  <c r="I663" i="161"/>
  <c r="H663" i="161"/>
  <c r="G663" i="161"/>
  <c r="O662" i="161"/>
  <c r="N662" i="161"/>
  <c r="M662" i="161"/>
  <c r="L662" i="161"/>
  <c r="K662" i="161"/>
  <c r="R662" i="161" s="1"/>
  <c r="S662" i="161" s="1"/>
  <c r="J662" i="161"/>
  <c r="I662" i="161"/>
  <c r="H662" i="161"/>
  <c r="G662" i="161"/>
  <c r="O661" i="161"/>
  <c r="N661" i="161"/>
  <c r="M661" i="161"/>
  <c r="L661" i="161"/>
  <c r="K661" i="161"/>
  <c r="R661" i="161" s="1"/>
  <c r="S661" i="161" s="1"/>
  <c r="J661" i="161"/>
  <c r="I661" i="161"/>
  <c r="H661" i="161"/>
  <c r="G661" i="161"/>
  <c r="O660" i="161"/>
  <c r="N660" i="161"/>
  <c r="M660" i="161"/>
  <c r="L660" i="161"/>
  <c r="K660" i="161"/>
  <c r="R660" i="161" s="1"/>
  <c r="S660" i="161" s="1"/>
  <c r="J660" i="161"/>
  <c r="I660" i="161"/>
  <c r="H660" i="161"/>
  <c r="G660" i="161"/>
  <c r="O659" i="161"/>
  <c r="N659" i="161"/>
  <c r="M659" i="161"/>
  <c r="L659" i="161"/>
  <c r="K659" i="161"/>
  <c r="R659" i="161" s="1"/>
  <c r="S659" i="161" s="1"/>
  <c r="J659" i="161"/>
  <c r="I659" i="161"/>
  <c r="H659" i="161"/>
  <c r="G659" i="161"/>
  <c r="O658" i="161"/>
  <c r="N658" i="161"/>
  <c r="M658" i="161"/>
  <c r="L658" i="161"/>
  <c r="K658" i="161"/>
  <c r="R658" i="161" s="1"/>
  <c r="S658" i="161" s="1"/>
  <c r="J658" i="161"/>
  <c r="I658" i="161"/>
  <c r="H658" i="161"/>
  <c r="G658" i="161"/>
  <c r="O657" i="161"/>
  <c r="N657" i="161"/>
  <c r="M657" i="161"/>
  <c r="L657" i="161"/>
  <c r="K657" i="161"/>
  <c r="J657" i="161"/>
  <c r="I657" i="161"/>
  <c r="H657" i="161"/>
  <c r="G657" i="161"/>
  <c r="O656" i="161"/>
  <c r="N656" i="161"/>
  <c r="M656" i="161"/>
  <c r="L656" i="161"/>
  <c r="K656" i="161"/>
  <c r="J656" i="161"/>
  <c r="I656" i="161"/>
  <c r="H656" i="161"/>
  <c r="G656" i="161"/>
  <c r="O655" i="161"/>
  <c r="N655" i="161"/>
  <c r="M655" i="161"/>
  <c r="L655" i="161"/>
  <c r="K655" i="161"/>
  <c r="J655" i="161"/>
  <c r="I655" i="161"/>
  <c r="H655" i="161"/>
  <c r="G655" i="161"/>
  <c r="O654" i="161"/>
  <c r="N654" i="161"/>
  <c r="M654" i="161"/>
  <c r="L654" i="161"/>
  <c r="K654" i="161"/>
  <c r="J654" i="161"/>
  <c r="I654" i="161"/>
  <c r="H654" i="161"/>
  <c r="G654" i="161"/>
  <c r="O653" i="161"/>
  <c r="N653" i="161"/>
  <c r="M653" i="161"/>
  <c r="L653" i="161"/>
  <c r="K653" i="161"/>
  <c r="J653" i="161"/>
  <c r="I653" i="161"/>
  <c r="H653" i="161"/>
  <c r="G653" i="161"/>
  <c r="O652" i="161"/>
  <c r="N652" i="161"/>
  <c r="M652" i="161"/>
  <c r="L652" i="161"/>
  <c r="K652" i="161"/>
  <c r="J652" i="161"/>
  <c r="I652" i="161"/>
  <c r="H652" i="161"/>
  <c r="G652" i="161"/>
  <c r="O651" i="161"/>
  <c r="N651" i="161"/>
  <c r="M651" i="161"/>
  <c r="L651" i="161"/>
  <c r="K651" i="161"/>
  <c r="J651" i="161"/>
  <c r="I651" i="161"/>
  <c r="H651" i="161"/>
  <c r="G651" i="161"/>
  <c r="O650" i="161"/>
  <c r="N650" i="161"/>
  <c r="M650" i="161"/>
  <c r="L650" i="161"/>
  <c r="K650" i="161"/>
  <c r="J650" i="161"/>
  <c r="I650" i="161"/>
  <c r="H650" i="161"/>
  <c r="G650" i="161"/>
  <c r="O649" i="161"/>
  <c r="N649" i="161"/>
  <c r="M649" i="161"/>
  <c r="L649" i="161"/>
  <c r="K649" i="161"/>
  <c r="J649" i="161"/>
  <c r="I649" i="161"/>
  <c r="H649" i="161"/>
  <c r="G649" i="161"/>
  <c r="O648" i="161"/>
  <c r="N648" i="161"/>
  <c r="M648" i="161"/>
  <c r="L648" i="161"/>
  <c r="K648" i="161"/>
  <c r="J648" i="161"/>
  <c r="I648" i="161"/>
  <c r="H648" i="161"/>
  <c r="G648" i="161"/>
  <c r="O647" i="161"/>
  <c r="N647" i="161"/>
  <c r="M647" i="161"/>
  <c r="L647" i="161"/>
  <c r="K647" i="161"/>
  <c r="J647" i="161"/>
  <c r="I647" i="161"/>
  <c r="H647" i="161"/>
  <c r="G647" i="161"/>
  <c r="O646" i="161"/>
  <c r="N646" i="161"/>
  <c r="M646" i="161"/>
  <c r="L646" i="161"/>
  <c r="K646" i="161"/>
  <c r="J646" i="161"/>
  <c r="I646" i="161"/>
  <c r="H646" i="161"/>
  <c r="G646" i="161"/>
  <c r="O645" i="161"/>
  <c r="N645" i="161"/>
  <c r="M645" i="161"/>
  <c r="L645" i="161"/>
  <c r="K645" i="161"/>
  <c r="J645" i="161"/>
  <c r="I645" i="161"/>
  <c r="H645" i="161"/>
  <c r="G645" i="161"/>
  <c r="O644" i="161"/>
  <c r="N644" i="161"/>
  <c r="M644" i="161"/>
  <c r="L644" i="161"/>
  <c r="K644" i="161"/>
  <c r="J644" i="161"/>
  <c r="I644" i="161"/>
  <c r="H644" i="161"/>
  <c r="G644" i="161"/>
  <c r="O643" i="161"/>
  <c r="N643" i="161"/>
  <c r="M643" i="161"/>
  <c r="L643" i="161"/>
  <c r="K643" i="161"/>
  <c r="J643" i="161"/>
  <c r="I643" i="161"/>
  <c r="H643" i="161"/>
  <c r="G643" i="161"/>
  <c r="O642" i="161"/>
  <c r="N642" i="161"/>
  <c r="M642" i="161"/>
  <c r="L642" i="161"/>
  <c r="K642" i="161"/>
  <c r="J642" i="161"/>
  <c r="I642" i="161"/>
  <c r="H642" i="161"/>
  <c r="G642" i="161"/>
  <c r="O641" i="161"/>
  <c r="N641" i="161"/>
  <c r="M641" i="161"/>
  <c r="L641" i="161"/>
  <c r="K641" i="161"/>
  <c r="J641" i="161"/>
  <c r="I641" i="161"/>
  <c r="H641" i="161"/>
  <c r="G641" i="161"/>
  <c r="O640" i="161"/>
  <c r="N640" i="161"/>
  <c r="M640" i="161"/>
  <c r="L640" i="161"/>
  <c r="K640" i="161"/>
  <c r="J640" i="161"/>
  <c r="I640" i="161"/>
  <c r="H640" i="161"/>
  <c r="G640" i="161"/>
  <c r="O639" i="161"/>
  <c r="N639" i="161"/>
  <c r="M639" i="161"/>
  <c r="L639" i="161"/>
  <c r="K639" i="161"/>
  <c r="J639" i="161"/>
  <c r="I639" i="161"/>
  <c r="H639" i="161"/>
  <c r="G639" i="161"/>
  <c r="O638" i="161"/>
  <c r="N638" i="161"/>
  <c r="M638" i="161"/>
  <c r="L638" i="161"/>
  <c r="K638" i="161"/>
  <c r="J638" i="161"/>
  <c r="I638" i="161"/>
  <c r="H638" i="161"/>
  <c r="G638" i="161"/>
  <c r="O637" i="161"/>
  <c r="N637" i="161"/>
  <c r="M637" i="161"/>
  <c r="L637" i="161"/>
  <c r="K637" i="161"/>
  <c r="J637" i="161"/>
  <c r="I637" i="161"/>
  <c r="H637" i="161"/>
  <c r="G637" i="161"/>
  <c r="O636" i="161"/>
  <c r="N636" i="161"/>
  <c r="M636" i="161"/>
  <c r="L636" i="161"/>
  <c r="K636" i="161"/>
  <c r="R636" i="161" s="1"/>
  <c r="S636" i="161" s="1"/>
  <c r="J636" i="161"/>
  <c r="I636" i="161"/>
  <c r="H636" i="161"/>
  <c r="G636" i="161"/>
  <c r="O635" i="161"/>
  <c r="N635" i="161"/>
  <c r="M635" i="161"/>
  <c r="L635" i="161"/>
  <c r="K635" i="161"/>
  <c r="R635" i="161" s="1"/>
  <c r="S635" i="161" s="1"/>
  <c r="J635" i="161"/>
  <c r="I635" i="161"/>
  <c r="H635" i="161"/>
  <c r="G635" i="161"/>
  <c r="O634" i="161"/>
  <c r="N634" i="161"/>
  <c r="M634" i="161"/>
  <c r="L634" i="161"/>
  <c r="K634" i="161"/>
  <c r="R634" i="161" s="1"/>
  <c r="S634" i="161" s="1"/>
  <c r="J634" i="161"/>
  <c r="I634" i="161"/>
  <c r="H634" i="161"/>
  <c r="G634" i="161"/>
  <c r="O633" i="161"/>
  <c r="N633" i="161"/>
  <c r="M633" i="161"/>
  <c r="L633" i="161"/>
  <c r="K633" i="161"/>
  <c r="R633" i="161" s="1"/>
  <c r="S633" i="161" s="1"/>
  <c r="J633" i="161"/>
  <c r="I633" i="161"/>
  <c r="H633" i="161"/>
  <c r="G633" i="161"/>
  <c r="O632" i="161"/>
  <c r="N632" i="161"/>
  <c r="M632" i="161"/>
  <c r="L632" i="161"/>
  <c r="K632" i="161"/>
  <c r="R632" i="161" s="1"/>
  <c r="S632" i="161" s="1"/>
  <c r="J632" i="161"/>
  <c r="I632" i="161"/>
  <c r="H632" i="161"/>
  <c r="G632" i="161"/>
  <c r="O631" i="161"/>
  <c r="N631" i="161"/>
  <c r="M631" i="161"/>
  <c r="L631" i="161"/>
  <c r="K631" i="161"/>
  <c r="J631" i="161"/>
  <c r="I631" i="161"/>
  <c r="H631" i="161"/>
  <c r="G631" i="161"/>
  <c r="O630" i="161"/>
  <c r="N630" i="161"/>
  <c r="M630" i="161"/>
  <c r="L630" i="161"/>
  <c r="K630" i="161"/>
  <c r="J630" i="161"/>
  <c r="I630" i="161"/>
  <c r="H630" i="161"/>
  <c r="G630" i="161"/>
  <c r="O629" i="161"/>
  <c r="N629" i="161"/>
  <c r="M629" i="161"/>
  <c r="L629" i="161"/>
  <c r="K629" i="161"/>
  <c r="J629" i="161"/>
  <c r="I629" i="161"/>
  <c r="H629" i="161"/>
  <c r="G629" i="161"/>
  <c r="O628" i="161"/>
  <c r="N628" i="161"/>
  <c r="M628" i="161"/>
  <c r="L628" i="161"/>
  <c r="K628" i="161"/>
  <c r="J628" i="161"/>
  <c r="I628" i="161"/>
  <c r="H628" i="161"/>
  <c r="G628" i="161"/>
  <c r="O627" i="161"/>
  <c r="N627" i="161"/>
  <c r="M627" i="161"/>
  <c r="L627" i="161"/>
  <c r="K627" i="161"/>
  <c r="J627" i="161"/>
  <c r="I627" i="161"/>
  <c r="H627" i="161"/>
  <c r="G627" i="161"/>
  <c r="O626" i="161"/>
  <c r="N626" i="161"/>
  <c r="M626" i="161"/>
  <c r="L626" i="161"/>
  <c r="K626" i="161"/>
  <c r="J626" i="161"/>
  <c r="I626" i="161"/>
  <c r="H626" i="161"/>
  <c r="G626" i="161"/>
  <c r="O625" i="161"/>
  <c r="N625" i="161"/>
  <c r="M625" i="161"/>
  <c r="L625" i="161"/>
  <c r="K625" i="161"/>
  <c r="J625" i="161"/>
  <c r="I625" i="161"/>
  <c r="H625" i="161"/>
  <c r="G625" i="161"/>
  <c r="O624" i="161"/>
  <c r="N624" i="161"/>
  <c r="M624" i="161"/>
  <c r="L624" i="161"/>
  <c r="K624" i="161"/>
  <c r="J624" i="161"/>
  <c r="I624" i="161"/>
  <c r="H624" i="161"/>
  <c r="G624" i="161"/>
  <c r="O623" i="161"/>
  <c r="N623" i="161"/>
  <c r="M623" i="161"/>
  <c r="L623" i="161"/>
  <c r="K623" i="161"/>
  <c r="J623" i="161"/>
  <c r="I623" i="161"/>
  <c r="H623" i="161"/>
  <c r="G623" i="161"/>
  <c r="O622" i="161"/>
  <c r="N622" i="161"/>
  <c r="M622" i="161"/>
  <c r="L622" i="161"/>
  <c r="K622" i="161"/>
  <c r="J622" i="161"/>
  <c r="I622" i="161"/>
  <c r="H622" i="161"/>
  <c r="G622" i="161"/>
  <c r="O621" i="161"/>
  <c r="N621" i="161"/>
  <c r="M621" i="161"/>
  <c r="L621" i="161"/>
  <c r="K621" i="161"/>
  <c r="J621" i="161"/>
  <c r="I621" i="161"/>
  <c r="H621" i="161"/>
  <c r="G621" i="161"/>
  <c r="O620" i="161"/>
  <c r="N620" i="161"/>
  <c r="M620" i="161"/>
  <c r="L620" i="161"/>
  <c r="K620" i="161"/>
  <c r="J620" i="161"/>
  <c r="I620" i="161"/>
  <c r="H620" i="161"/>
  <c r="G620" i="161"/>
  <c r="O619" i="161"/>
  <c r="N619" i="161"/>
  <c r="M619" i="161"/>
  <c r="L619" i="161"/>
  <c r="K619" i="161"/>
  <c r="J619" i="161"/>
  <c r="I619" i="161"/>
  <c r="H619" i="161"/>
  <c r="G619" i="161"/>
  <c r="O618" i="161"/>
  <c r="N618" i="161"/>
  <c r="M618" i="161"/>
  <c r="L618" i="161"/>
  <c r="K618" i="161"/>
  <c r="J618" i="161"/>
  <c r="I618" i="161"/>
  <c r="H618" i="161"/>
  <c r="G618" i="161"/>
  <c r="O617" i="161"/>
  <c r="N617" i="161"/>
  <c r="M617" i="161"/>
  <c r="L617" i="161"/>
  <c r="K617" i="161"/>
  <c r="J617" i="161"/>
  <c r="I617" i="161"/>
  <c r="H617" i="161"/>
  <c r="G617" i="161"/>
  <c r="O616" i="161"/>
  <c r="N616" i="161"/>
  <c r="M616" i="161"/>
  <c r="L616" i="161"/>
  <c r="K616" i="161"/>
  <c r="J616" i="161"/>
  <c r="I616" i="161"/>
  <c r="H616" i="161"/>
  <c r="G616" i="161"/>
  <c r="O615" i="161"/>
  <c r="N615" i="161"/>
  <c r="M615" i="161"/>
  <c r="L615" i="161"/>
  <c r="K615" i="161"/>
  <c r="J615" i="161"/>
  <c r="I615" i="161"/>
  <c r="H615" i="161"/>
  <c r="G615" i="161"/>
  <c r="O614" i="161"/>
  <c r="N614" i="161"/>
  <c r="M614" i="161"/>
  <c r="L614" i="161"/>
  <c r="K614" i="161"/>
  <c r="J614" i="161"/>
  <c r="I614" i="161"/>
  <c r="H614" i="161"/>
  <c r="G614" i="161"/>
  <c r="O613" i="161"/>
  <c r="N613" i="161"/>
  <c r="M613" i="161"/>
  <c r="L613" i="161"/>
  <c r="K613" i="161"/>
  <c r="J613" i="161"/>
  <c r="I613" i="161"/>
  <c r="H613" i="161"/>
  <c r="G613" i="161"/>
  <c r="O612" i="161"/>
  <c r="N612" i="161"/>
  <c r="M612" i="161"/>
  <c r="L612" i="161"/>
  <c r="K612" i="161"/>
  <c r="J612" i="161"/>
  <c r="I612" i="161"/>
  <c r="H612" i="161"/>
  <c r="G612" i="161"/>
  <c r="O611" i="161"/>
  <c r="N611" i="161"/>
  <c r="M611" i="161"/>
  <c r="L611" i="161"/>
  <c r="K611" i="161"/>
  <c r="J611" i="161"/>
  <c r="I611" i="161"/>
  <c r="H611" i="161"/>
  <c r="G611" i="161"/>
  <c r="O610" i="161"/>
  <c r="N610" i="161"/>
  <c r="M610" i="161"/>
  <c r="L610" i="161"/>
  <c r="K610" i="161"/>
  <c r="J610" i="161"/>
  <c r="I610" i="161"/>
  <c r="H610" i="161"/>
  <c r="G610" i="161"/>
  <c r="O609" i="161"/>
  <c r="N609" i="161"/>
  <c r="M609" i="161"/>
  <c r="L609" i="161"/>
  <c r="K609" i="161"/>
  <c r="J609" i="161"/>
  <c r="I609" i="161"/>
  <c r="H609" i="161"/>
  <c r="G609" i="161"/>
  <c r="O608" i="161"/>
  <c r="N608" i="161"/>
  <c r="M608" i="161"/>
  <c r="L608" i="161"/>
  <c r="K608" i="161"/>
  <c r="J608" i="161"/>
  <c r="I608" i="161"/>
  <c r="H608" i="161"/>
  <c r="G608" i="161"/>
  <c r="O607" i="161"/>
  <c r="N607" i="161"/>
  <c r="M607" i="161"/>
  <c r="L607" i="161"/>
  <c r="K607" i="161"/>
  <c r="J607" i="161"/>
  <c r="I607" i="161"/>
  <c r="H607" i="161"/>
  <c r="G607" i="161"/>
  <c r="O606" i="161"/>
  <c r="N606" i="161"/>
  <c r="M606" i="161"/>
  <c r="L606" i="161"/>
  <c r="K606" i="161"/>
  <c r="J606" i="161"/>
  <c r="I606" i="161"/>
  <c r="H606" i="161"/>
  <c r="G606" i="161"/>
  <c r="O605" i="161"/>
  <c r="N605" i="161"/>
  <c r="M605" i="161"/>
  <c r="L605" i="161"/>
  <c r="K605" i="161"/>
  <c r="J605" i="161"/>
  <c r="I605" i="161"/>
  <c r="H605" i="161"/>
  <c r="G605" i="161"/>
  <c r="O604" i="161"/>
  <c r="N604" i="161"/>
  <c r="M604" i="161"/>
  <c r="L604" i="161"/>
  <c r="K604" i="161"/>
  <c r="J604" i="161"/>
  <c r="I604" i="161"/>
  <c r="H604" i="161"/>
  <c r="G604" i="161"/>
  <c r="O603" i="161"/>
  <c r="N603" i="161"/>
  <c r="M603" i="161"/>
  <c r="L603" i="161"/>
  <c r="K603" i="161"/>
  <c r="J603" i="161"/>
  <c r="I603" i="161"/>
  <c r="H603" i="161"/>
  <c r="G603" i="161"/>
  <c r="O602" i="161"/>
  <c r="N602" i="161"/>
  <c r="M602" i="161"/>
  <c r="L602" i="161"/>
  <c r="K602" i="161"/>
  <c r="J602" i="161"/>
  <c r="I602" i="161"/>
  <c r="H602" i="161"/>
  <c r="G602" i="161"/>
  <c r="O601" i="161"/>
  <c r="N601" i="161"/>
  <c r="M601" i="161"/>
  <c r="L601" i="161"/>
  <c r="K601" i="161"/>
  <c r="J601" i="161"/>
  <c r="I601" i="161"/>
  <c r="H601" i="161"/>
  <c r="G601" i="161"/>
  <c r="O600" i="161"/>
  <c r="N600" i="161"/>
  <c r="M600" i="161"/>
  <c r="L600" i="161"/>
  <c r="K600" i="161"/>
  <c r="J600" i="161"/>
  <c r="I600" i="161"/>
  <c r="H600" i="161"/>
  <c r="G600" i="161"/>
  <c r="O599" i="161"/>
  <c r="N599" i="161"/>
  <c r="M599" i="161"/>
  <c r="L599" i="161"/>
  <c r="K599" i="161"/>
  <c r="J599" i="161"/>
  <c r="I599" i="161"/>
  <c r="H599" i="161"/>
  <c r="G599" i="161"/>
  <c r="O598" i="161"/>
  <c r="N598" i="161"/>
  <c r="M598" i="161"/>
  <c r="L598" i="161"/>
  <c r="K598" i="161"/>
  <c r="J598" i="161"/>
  <c r="I598" i="161"/>
  <c r="H598" i="161"/>
  <c r="G598" i="161"/>
  <c r="O597" i="161"/>
  <c r="N597" i="161"/>
  <c r="M597" i="161"/>
  <c r="L597" i="161"/>
  <c r="K597" i="161"/>
  <c r="J597" i="161"/>
  <c r="I597" i="161"/>
  <c r="H597" i="161"/>
  <c r="G597" i="161"/>
  <c r="O596" i="161"/>
  <c r="N596" i="161"/>
  <c r="M596" i="161"/>
  <c r="L596" i="161"/>
  <c r="K596" i="161"/>
  <c r="J596" i="161"/>
  <c r="I596" i="161"/>
  <c r="H596" i="161"/>
  <c r="G596" i="161"/>
  <c r="O595" i="161"/>
  <c r="N595" i="161"/>
  <c r="M595" i="161"/>
  <c r="L595" i="161"/>
  <c r="K595" i="161"/>
  <c r="J595" i="161"/>
  <c r="I595" i="161"/>
  <c r="H595" i="161"/>
  <c r="G595" i="161"/>
  <c r="O594" i="161"/>
  <c r="N594" i="161"/>
  <c r="M594" i="161"/>
  <c r="L594" i="161"/>
  <c r="K594" i="161"/>
  <c r="J594" i="161"/>
  <c r="I594" i="161"/>
  <c r="H594" i="161"/>
  <c r="G594" i="161"/>
  <c r="O593" i="161"/>
  <c r="N593" i="161"/>
  <c r="M593" i="161"/>
  <c r="L593" i="161"/>
  <c r="K593" i="161"/>
  <c r="J593" i="161"/>
  <c r="I593" i="161"/>
  <c r="H593" i="161"/>
  <c r="G593" i="161"/>
  <c r="O592" i="161"/>
  <c r="N592" i="161"/>
  <c r="M592" i="161"/>
  <c r="L592" i="161"/>
  <c r="K592" i="161"/>
  <c r="J592" i="161"/>
  <c r="I592" i="161"/>
  <c r="H592" i="161"/>
  <c r="G592" i="161"/>
  <c r="O591" i="161"/>
  <c r="N591" i="161"/>
  <c r="M591" i="161"/>
  <c r="L591" i="161"/>
  <c r="K591" i="161"/>
  <c r="J591" i="161"/>
  <c r="I591" i="161"/>
  <c r="H591" i="161"/>
  <c r="G591" i="161"/>
  <c r="O590" i="161"/>
  <c r="N590" i="161"/>
  <c r="M590" i="161"/>
  <c r="L590" i="161"/>
  <c r="K590" i="161"/>
  <c r="J590" i="161"/>
  <c r="I590" i="161"/>
  <c r="H590" i="161"/>
  <c r="G590" i="161"/>
  <c r="O589" i="161"/>
  <c r="N589" i="161"/>
  <c r="M589" i="161"/>
  <c r="L589" i="161"/>
  <c r="K589" i="161"/>
  <c r="J589" i="161"/>
  <c r="I589" i="161"/>
  <c r="H589" i="161"/>
  <c r="G589" i="161"/>
  <c r="O588" i="161"/>
  <c r="N588" i="161"/>
  <c r="M588" i="161"/>
  <c r="L588" i="161"/>
  <c r="K588" i="161"/>
  <c r="J588" i="161"/>
  <c r="I588" i="161"/>
  <c r="H588" i="161"/>
  <c r="G588" i="161"/>
  <c r="O587" i="161"/>
  <c r="N587" i="161"/>
  <c r="M587" i="161"/>
  <c r="L587" i="161"/>
  <c r="K587" i="161"/>
  <c r="J587" i="161"/>
  <c r="I587" i="161"/>
  <c r="H587" i="161"/>
  <c r="G587" i="161"/>
  <c r="O586" i="161"/>
  <c r="N586" i="161"/>
  <c r="M586" i="161"/>
  <c r="L586" i="161"/>
  <c r="K586" i="161"/>
  <c r="J586" i="161"/>
  <c r="I586" i="161"/>
  <c r="H586" i="161"/>
  <c r="G586" i="161"/>
  <c r="O585" i="161"/>
  <c r="N585" i="161"/>
  <c r="M585" i="161"/>
  <c r="L585" i="161"/>
  <c r="K585" i="161"/>
  <c r="J585" i="161"/>
  <c r="I585" i="161"/>
  <c r="H585" i="161"/>
  <c r="G585" i="161"/>
  <c r="O584" i="161"/>
  <c r="N584" i="161"/>
  <c r="M584" i="161"/>
  <c r="L584" i="161"/>
  <c r="K584" i="161"/>
  <c r="J584" i="161"/>
  <c r="I584" i="161"/>
  <c r="H584" i="161"/>
  <c r="G584" i="161"/>
  <c r="O583" i="161"/>
  <c r="N583" i="161"/>
  <c r="M583" i="161"/>
  <c r="L583" i="161"/>
  <c r="K583" i="161"/>
  <c r="J583" i="161"/>
  <c r="I583" i="161"/>
  <c r="H583" i="161"/>
  <c r="G583" i="161"/>
  <c r="O582" i="161"/>
  <c r="N582" i="161"/>
  <c r="M582" i="161"/>
  <c r="L582" i="161"/>
  <c r="K582" i="161"/>
  <c r="J582" i="161"/>
  <c r="I582" i="161"/>
  <c r="H582" i="161"/>
  <c r="G582" i="161"/>
  <c r="O581" i="161"/>
  <c r="N581" i="161"/>
  <c r="M581" i="161"/>
  <c r="L581" i="161"/>
  <c r="K581" i="161"/>
  <c r="J581" i="161"/>
  <c r="I581" i="161"/>
  <c r="H581" i="161"/>
  <c r="G581" i="161"/>
  <c r="O580" i="161"/>
  <c r="N580" i="161"/>
  <c r="M580" i="161"/>
  <c r="L580" i="161"/>
  <c r="K580" i="161"/>
  <c r="J580" i="161"/>
  <c r="I580" i="161"/>
  <c r="H580" i="161"/>
  <c r="G580" i="161"/>
  <c r="O579" i="161"/>
  <c r="N579" i="161"/>
  <c r="M579" i="161"/>
  <c r="L579" i="161"/>
  <c r="K579" i="161"/>
  <c r="J579" i="161"/>
  <c r="I579" i="161"/>
  <c r="H579" i="161"/>
  <c r="G579" i="161"/>
  <c r="O578" i="161"/>
  <c r="N578" i="161"/>
  <c r="M578" i="161"/>
  <c r="L578" i="161"/>
  <c r="K578" i="161"/>
  <c r="J578" i="161"/>
  <c r="I578" i="161"/>
  <c r="H578" i="161"/>
  <c r="G578" i="161"/>
  <c r="O577" i="161"/>
  <c r="N577" i="161"/>
  <c r="M577" i="161"/>
  <c r="L577" i="161"/>
  <c r="K577" i="161"/>
  <c r="J577" i="161"/>
  <c r="I577" i="161"/>
  <c r="H577" i="161"/>
  <c r="G577" i="161"/>
  <c r="O576" i="161"/>
  <c r="N576" i="161"/>
  <c r="M576" i="161"/>
  <c r="L576" i="161"/>
  <c r="K576" i="161"/>
  <c r="J576" i="161"/>
  <c r="I576" i="161"/>
  <c r="H576" i="161"/>
  <c r="G576" i="161"/>
  <c r="O575" i="161"/>
  <c r="N575" i="161"/>
  <c r="M575" i="161"/>
  <c r="L575" i="161"/>
  <c r="K575" i="161"/>
  <c r="J575" i="161"/>
  <c r="I575" i="161"/>
  <c r="H575" i="161"/>
  <c r="G575" i="161"/>
  <c r="O574" i="161"/>
  <c r="N574" i="161"/>
  <c r="M574" i="161"/>
  <c r="L574" i="161"/>
  <c r="K574" i="161"/>
  <c r="R574" i="161" s="1"/>
  <c r="S574" i="161" s="1"/>
  <c r="J574" i="161"/>
  <c r="I574" i="161"/>
  <c r="H574" i="161"/>
  <c r="G574" i="161"/>
  <c r="O573" i="161"/>
  <c r="N573" i="161"/>
  <c r="M573" i="161"/>
  <c r="L573" i="161"/>
  <c r="K573" i="161"/>
  <c r="R573" i="161" s="1"/>
  <c r="S573" i="161" s="1"/>
  <c r="J573" i="161"/>
  <c r="I573" i="161"/>
  <c r="H573" i="161"/>
  <c r="G573" i="161"/>
  <c r="O572" i="161"/>
  <c r="N572" i="161"/>
  <c r="M572" i="161"/>
  <c r="L572" i="161"/>
  <c r="J572" i="161"/>
  <c r="I572" i="161"/>
  <c r="H572" i="161"/>
  <c r="G572" i="161"/>
  <c r="O571" i="161"/>
  <c r="N571" i="161"/>
  <c r="M571" i="161"/>
  <c r="L571" i="161"/>
  <c r="K571" i="161"/>
  <c r="J571" i="161"/>
  <c r="I571" i="161"/>
  <c r="H571" i="161"/>
  <c r="G571" i="161"/>
  <c r="O570" i="161"/>
  <c r="N570" i="161"/>
  <c r="M570" i="161"/>
  <c r="L570" i="161"/>
  <c r="K570" i="161"/>
  <c r="J570" i="161"/>
  <c r="I570" i="161"/>
  <c r="H570" i="161"/>
  <c r="G570" i="161"/>
  <c r="O569" i="161"/>
  <c r="N569" i="161"/>
  <c r="M569" i="161"/>
  <c r="L569" i="161"/>
  <c r="K569" i="161"/>
  <c r="J569" i="161"/>
  <c r="I569" i="161"/>
  <c r="H569" i="161"/>
  <c r="G569" i="161"/>
  <c r="O568" i="161"/>
  <c r="N568" i="161"/>
  <c r="M568" i="161"/>
  <c r="L568" i="161"/>
  <c r="K568" i="161"/>
  <c r="J568" i="161"/>
  <c r="I568" i="161"/>
  <c r="H568" i="161"/>
  <c r="G568" i="161"/>
  <c r="O567" i="161"/>
  <c r="N567" i="161"/>
  <c r="M567" i="161"/>
  <c r="L567" i="161"/>
  <c r="K567" i="161"/>
  <c r="J567" i="161"/>
  <c r="I567" i="161"/>
  <c r="H567" i="161"/>
  <c r="G567" i="161"/>
  <c r="O566" i="161"/>
  <c r="N566" i="161"/>
  <c r="M566" i="161"/>
  <c r="L566" i="161"/>
  <c r="K566" i="161"/>
  <c r="J566" i="161"/>
  <c r="I566" i="161"/>
  <c r="H566" i="161"/>
  <c r="G566" i="161"/>
  <c r="O565" i="161"/>
  <c r="N565" i="161"/>
  <c r="M565" i="161"/>
  <c r="L565" i="161"/>
  <c r="K565" i="161"/>
  <c r="J565" i="161"/>
  <c r="I565" i="161"/>
  <c r="H565" i="161"/>
  <c r="G565" i="161"/>
  <c r="O564" i="161"/>
  <c r="N564" i="161"/>
  <c r="M564" i="161"/>
  <c r="L564" i="161"/>
  <c r="K564" i="161"/>
  <c r="H564" i="161"/>
  <c r="G564" i="161"/>
  <c r="O563" i="161"/>
  <c r="N563" i="161"/>
  <c r="M563" i="161"/>
  <c r="L563" i="161"/>
  <c r="K563" i="161"/>
  <c r="H563" i="161"/>
  <c r="G563" i="161"/>
  <c r="O562" i="161"/>
  <c r="N562" i="161"/>
  <c r="M562" i="161"/>
  <c r="L562" i="161"/>
  <c r="K562" i="161"/>
  <c r="H562" i="161"/>
  <c r="G562" i="161"/>
  <c r="O561" i="161"/>
  <c r="N561" i="161"/>
  <c r="M561" i="161"/>
  <c r="L561" i="161"/>
  <c r="K561" i="161"/>
  <c r="H561" i="161"/>
  <c r="G561" i="161"/>
  <c r="O560" i="161"/>
  <c r="N560" i="161"/>
  <c r="M560" i="161"/>
  <c r="L560" i="161"/>
  <c r="K560" i="161"/>
  <c r="H560" i="161"/>
  <c r="G560" i="161"/>
  <c r="O559" i="161"/>
  <c r="N559" i="161"/>
  <c r="M559" i="161"/>
  <c r="L559" i="161"/>
  <c r="K559" i="161"/>
  <c r="H559" i="161"/>
  <c r="G559" i="161"/>
  <c r="O558" i="161"/>
  <c r="N558" i="161"/>
  <c r="M558" i="161"/>
  <c r="L558" i="161"/>
  <c r="K558" i="161"/>
  <c r="H558" i="161"/>
  <c r="G558" i="161"/>
  <c r="O557" i="161"/>
  <c r="N557" i="161"/>
  <c r="M557" i="161"/>
  <c r="L557" i="161"/>
  <c r="K557" i="161"/>
  <c r="H557" i="161"/>
  <c r="G557" i="161"/>
  <c r="O556" i="161"/>
  <c r="N556" i="161"/>
  <c r="M556" i="161"/>
  <c r="L556" i="161"/>
  <c r="K556" i="161"/>
  <c r="H556" i="161"/>
  <c r="G556" i="161"/>
  <c r="O555" i="161"/>
  <c r="N555" i="161"/>
  <c r="M555" i="161"/>
  <c r="L555" i="161"/>
  <c r="K555" i="161"/>
  <c r="H555" i="161"/>
  <c r="G555" i="161"/>
  <c r="O554" i="161"/>
  <c r="N554" i="161"/>
  <c r="M554" i="161"/>
  <c r="L554" i="161"/>
  <c r="K554" i="161"/>
  <c r="H554" i="161"/>
  <c r="G554" i="161"/>
  <c r="O553" i="161"/>
  <c r="N553" i="161"/>
  <c r="M553" i="161"/>
  <c r="L553" i="161"/>
  <c r="K553" i="161"/>
  <c r="H553" i="161"/>
  <c r="G553" i="161"/>
  <c r="O552" i="161"/>
  <c r="N552" i="161"/>
  <c r="M552" i="161"/>
  <c r="L552" i="161"/>
  <c r="K552" i="161"/>
  <c r="H552" i="161"/>
  <c r="G552" i="161"/>
  <c r="O551" i="161"/>
  <c r="N551" i="161"/>
  <c r="M551" i="161"/>
  <c r="L551" i="161"/>
  <c r="K551" i="161"/>
  <c r="H551" i="161"/>
  <c r="G551" i="161"/>
  <c r="O550" i="161"/>
  <c r="N550" i="161"/>
  <c r="M550" i="161"/>
  <c r="L550" i="161"/>
  <c r="K550" i="161"/>
  <c r="H550" i="161"/>
  <c r="G550" i="161"/>
  <c r="O549" i="161"/>
  <c r="N549" i="161"/>
  <c r="M549" i="161"/>
  <c r="L549" i="161"/>
  <c r="K549" i="161"/>
  <c r="H549" i="161"/>
  <c r="G549" i="161"/>
  <c r="O548" i="161"/>
  <c r="N548" i="161"/>
  <c r="M548" i="161"/>
  <c r="L548" i="161"/>
  <c r="K548" i="161"/>
  <c r="H548" i="161"/>
  <c r="G548" i="161"/>
  <c r="O547" i="161"/>
  <c r="N547" i="161"/>
  <c r="M547" i="161"/>
  <c r="L547" i="161"/>
  <c r="K547" i="161"/>
  <c r="H547" i="161"/>
  <c r="G547" i="161"/>
  <c r="O546" i="161"/>
  <c r="N546" i="161"/>
  <c r="M546" i="161"/>
  <c r="L546" i="161"/>
  <c r="K546" i="161"/>
  <c r="H546" i="161"/>
  <c r="G546" i="161"/>
  <c r="O545" i="161"/>
  <c r="N545" i="161"/>
  <c r="M545" i="161"/>
  <c r="L545" i="161"/>
  <c r="K545" i="161"/>
  <c r="H545" i="161"/>
  <c r="G545" i="161"/>
  <c r="O544" i="161"/>
  <c r="N544" i="161"/>
  <c r="M544" i="161"/>
  <c r="L544" i="161"/>
  <c r="K544" i="161"/>
  <c r="H544" i="161"/>
  <c r="G544" i="161"/>
  <c r="O543" i="161"/>
  <c r="N543" i="161"/>
  <c r="M543" i="161"/>
  <c r="L543" i="161"/>
  <c r="K543" i="161"/>
  <c r="H543" i="161"/>
  <c r="G543" i="161"/>
  <c r="O542" i="161"/>
  <c r="N542" i="161"/>
  <c r="M542" i="161"/>
  <c r="L542" i="161"/>
  <c r="K542" i="161"/>
  <c r="H542" i="161"/>
  <c r="G542" i="161"/>
  <c r="O541" i="161"/>
  <c r="N541" i="161"/>
  <c r="M541" i="161"/>
  <c r="L541" i="161"/>
  <c r="K541" i="161"/>
  <c r="J541" i="161"/>
  <c r="I541" i="161"/>
  <c r="H541" i="161"/>
  <c r="G541" i="161"/>
  <c r="O540" i="161"/>
  <c r="N540" i="161"/>
  <c r="M540" i="161"/>
  <c r="L540" i="161"/>
  <c r="K540" i="161"/>
  <c r="J540" i="161"/>
  <c r="I540" i="161"/>
  <c r="H540" i="161"/>
  <c r="G540" i="161"/>
  <c r="O539" i="161"/>
  <c r="N539" i="161"/>
  <c r="M539" i="161"/>
  <c r="L539" i="161"/>
  <c r="K539" i="161"/>
  <c r="J539" i="161"/>
  <c r="I539" i="161"/>
  <c r="H539" i="161"/>
  <c r="G539" i="161"/>
  <c r="O538" i="161"/>
  <c r="N538" i="161"/>
  <c r="M538" i="161"/>
  <c r="L538" i="161"/>
  <c r="K538" i="161"/>
  <c r="J538" i="161"/>
  <c r="I538" i="161"/>
  <c r="H538" i="161"/>
  <c r="G538" i="161"/>
  <c r="O537" i="161"/>
  <c r="N537" i="161"/>
  <c r="M537" i="161"/>
  <c r="L537" i="161"/>
  <c r="K537" i="161"/>
  <c r="J537" i="161"/>
  <c r="I537" i="161"/>
  <c r="H537" i="161"/>
  <c r="G537" i="161"/>
  <c r="O536" i="161"/>
  <c r="N536" i="161"/>
  <c r="M536" i="161"/>
  <c r="L536" i="161"/>
  <c r="K536" i="161"/>
  <c r="J536" i="161"/>
  <c r="I536" i="161"/>
  <c r="H536" i="161"/>
  <c r="G536" i="161"/>
  <c r="O535" i="161"/>
  <c r="N535" i="161"/>
  <c r="M535" i="161"/>
  <c r="L535" i="161"/>
  <c r="K535" i="161"/>
  <c r="J535" i="161"/>
  <c r="I535" i="161"/>
  <c r="H535" i="161"/>
  <c r="G535" i="161"/>
  <c r="O534" i="161"/>
  <c r="N534" i="161"/>
  <c r="M534" i="161"/>
  <c r="L534" i="161"/>
  <c r="K534" i="161"/>
  <c r="J534" i="161"/>
  <c r="I534" i="161"/>
  <c r="H534" i="161"/>
  <c r="G534" i="161"/>
  <c r="O533" i="161"/>
  <c r="N533" i="161"/>
  <c r="M533" i="161"/>
  <c r="L533" i="161"/>
  <c r="K533" i="161"/>
  <c r="J533" i="161"/>
  <c r="I533" i="161"/>
  <c r="H533" i="161"/>
  <c r="G533" i="161"/>
  <c r="O532" i="161"/>
  <c r="N532" i="161"/>
  <c r="M532" i="161"/>
  <c r="L532" i="161"/>
  <c r="K532" i="161"/>
  <c r="J532" i="161"/>
  <c r="I532" i="161"/>
  <c r="H532" i="161"/>
  <c r="G532" i="161"/>
  <c r="O531" i="161"/>
  <c r="N531" i="161"/>
  <c r="M531" i="161"/>
  <c r="L531" i="161"/>
  <c r="K531" i="161"/>
  <c r="J531" i="161"/>
  <c r="I531" i="161"/>
  <c r="H531" i="161"/>
  <c r="G531" i="161"/>
  <c r="O530" i="161"/>
  <c r="N530" i="161"/>
  <c r="M530" i="161"/>
  <c r="L530" i="161"/>
  <c r="K530" i="161"/>
  <c r="J530" i="161"/>
  <c r="I530" i="161"/>
  <c r="H530" i="161"/>
  <c r="G530" i="161"/>
  <c r="O529" i="161"/>
  <c r="N529" i="161"/>
  <c r="M529" i="161"/>
  <c r="L529" i="161"/>
  <c r="K529" i="161"/>
  <c r="J529" i="161"/>
  <c r="I529" i="161"/>
  <c r="H529" i="161"/>
  <c r="G529" i="161"/>
  <c r="O528" i="161"/>
  <c r="N528" i="161"/>
  <c r="M528" i="161"/>
  <c r="L528" i="161"/>
  <c r="K528" i="161"/>
  <c r="J528" i="161"/>
  <c r="I528" i="161"/>
  <c r="H528" i="161"/>
  <c r="G528" i="161"/>
  <c r="O527" i="161"/>
  <c r="N527" i="161"/>
  <c r="M527" i="161"/>
  <c r="L527" i="161"/>
  <c r="K527" i="161"/>
  <c r="J527" i="161"/>
  <c r="I527" i="161"/>
  <c r="H527" i="161"/>
  <c r="G527" i="161"/>
  <c r="O526" i="161"/>
  <c r="N526" i="161"/>
  <c r="M526" i="161"/>
  <c r="L526" i="161"/>
  <c r="K526" i="161"/>
  <c r="J526" i="161"/>
  <c r="I526" i="161"/>
  <c r="H526" i="161"/>
  <c r="G526" i="161"/>
  <c r="O525" i="161"/>
  <c r="N525" i="161"/>
  <c r="M525" i="161"/>
  <c r="L525" i="161"/>
  <c r="K525" i="161"/>
  <c r="J525" i="161"/>
  <c r="I525" i="161"/>
  <c r="H525" i="161"/>
  <c r="G525" i="161"/>
  <c r="O524" i="161"/>
  <c r="N524" i="161"/>
  <c r="M524" i="161"/>
  <c r="L524" i="161"/>
  <c r="K524" i="161"/>
  <c r="J524" i="161"/>
  <c r="I524" i="161"/>
  <c r="H524" i="161"/>
  <c r="G524" i="161"/>
  <c r="O523" i="161"/>
  <c r="N523" i="161"/>
  <c r="M523" i="161"/>
  <c r="L523" i="161"/>
  <c r="K523" i="161"/>
  <c r="J523" i="161"/>
  <c r="I523" i="161"/>
  <c r="H523" i="161"/>
  <c r="G523" i="161"/>
  <c r="O522" i="161"/>
  <c r="N522" i="161"/>
  <c r="M522" i="161"/>
  <c r="L522" i="161"/>
  <c r="K522" i="161"/>
  <c r="J522" i="161"/>
  <c r="I522" i="161"/>
  <c r="H522" i="161"/>
  <c r="G522" i="161"/>
  <c r="O521" i="161"/>
  <c r="N521" i="161"/>
  <c r="M521" i="161"/>
  <c r="L521" i="161"/>
  <c r="K521" i="161"/>
  <c r="J521" i="161"/>
  <c r="I521" i="161"/>
  <c r="H521" i="161"/>
  <c r="G521" i="161"/>
  <c r="F520" i="161"/>
  <c r="O520" i="161" s="1"/>
  <c r="E520" i="161"/>
  <c r="N520" i="161" s="1"/>
  <c r="D520" i="161"/>
  <c r="M520" i="161" s="1"/>
  <c r="C520" i="161"/>
  <c r="O518" i="161"/>
  <c r="N518" i="161"/>
  <c r="M518" i="161"/>
  <c r="L518" i="161"/>
  <c r="K518" i="161"/>
  <c r="J518" i="161"/>
  <c r="I518" i="161"/>
  <c r="H518" i="161"/>
  <c r="G518" i="161"/>
  <c r="O517" i="161"/>
  <c r="N517" i="161"/>
  <c r="M517" i="161"/>
  <c r="L517" i="161"/>
  <c r="K517" i="161"/>
  <c r="J517" i="161"/>
  <c r="I517" i="161"/>
  <c r="H517" i="161"/>
  <c r="G517" i="161"/>
  <c r="O516" i="161"/>
  <c r="N516" i="161"/>
  <c r="M516" i="161"/>
  <c r="L516" i="161"/>
  <c r="K516" i="161"/>
  <c r="DM23" i="42" s="1"/>
  <c r="J516" i="161"/>
  <c r="I516" i="161"/>
  <c r="H516" i="161"/>
  <c r="G516" i="161"/>
  <c r="O515" i="161"/>
  <c r="N515" i="161"/>
  <c r="M515" i="161"/>
  <c r="L515" i="161"/>
  <c r="K515" i="161"/>
  <c r="J515" i="161"/>
  <c r="I515" i="161"/>
  <c r="H515" i="161"/>
  <c r="G515" i="161"/>
  <c r="O514" i="161"/>
  <c r="N514" i="161"/>
  <c r="M514" i="161"/>
  <c r="L514" i="161"/>
  <c r="K514" i="161"/>
  <c r="J514" i="161"/>
  <c r="I514" i="161"/>
  <c r="H514" i="161"/>
  <c r="G514" i="161"/>
  <c r="O513" i="161"/>
  <c r="N513" i="161"/>
  <c r="M513" i="161"/>
  <c r="L513" i="161"/>
  <c r="K513" i="161"/>
  <c r="J513" i="161"/>
  <c r="I513" i="161"/>
  <c r="H513" i="161"/>
  <c r="G513" i="161"/>
  <c r="O512" i="161"/>
  <c r="N512" i="161"/>
  <c r="M512" i="161"/>
  <c r="L512" i="161"/>
  <c r="K512" i="161"/>
  <c r="J512" i="161"/>
  <c r="I512" i="161"/>
  <c r="H512" i="161"/>
  <c r="G512" i="161"/>
  <c r="O511" i="161"/>
  <c r="N511" i="161"/>
  <c r="M511" i="161"/>
  <c r="L511" i="161"/>
  <c r="K511" i="161"/>
  <c r="J511" i="161"/>
  <c r="I511" i="161"/>
  <c r="H511" i="161"/>
  <c r="G511" i="161"/>
  <c r="O510" i="161"/>
  <c r="N510" i="161"/>
  <c r="M510" i="161"/>
  <c r="L510" i="161"/>
  <c r="K510" i="161"/>
  <c r="J510" i="161"/>
  <c r="I510" i="161"/>
  <c r="H510" i="161"/>
  <c r="G510" i="161"/>
  <c r="O509" i="161"/>
  <c r="N509" i="161"/>
  <c r="M509" i="161"/>
  <c r="L509" i="161"/>
  <c r="K509" i="161"/>
  <c r="J509" i="161"/>
  <c r="I509" i="161"/>
  <c r="H509" i="161"/>
  <c r="G509" i="161"/>
  <c r="O508" i="161"/>
  <c r="N508" i="161"/>
  <c r="M508" i="161"/>
  <c r="L508" i="161"/>
  <c r="K508" i="161"/>
  <c r="J508" i="161"/>
  <c r="I508" i="161"/>
  <c r="H508" i="161"/>
  <c r="G508" i="161"/>
  <c r="O507" i="161"/>
  <c r="N507" i="161"/>
  <c r="M507" i="161"/>
  <c r="L507" i="161"/>
  <c r="K507" i="161"/>
  <c r="J507" i="161"/>
  <c r="I507" i="161"/>
  <c r="H507" i="161"/>
  <c r="G507" i="161"/>
  <c r="O506" i="161"/>
  <c r="N506" i="161"/>
  <c r="M506" i="161"/>
  <c r="L506" i="161"/>
  <c r="K506" i="161"/>
  <c r="J506" i="161"/>
  <c r="I506" i="161"/>
  <c r="H506" i="161"/>
  <c r="G506" i="161"/>
  <c r="O505" i="161"/>
  <c r="N505" i="161"/>
  <c r="M505" i="161"/>
  <c r="L505" i="161"/>
  <c r="K505" i="161"/>
  <c r="DM12" i="42" s="1"/>
  <c r="J505" i="161"/>
  <c r="I505" i="161"/>
  <c r="H505" i="161"/>
  <c r="G505" i="161"/>
  <c r="O504" i="161"/>
  <c r="N504" i="161"/>
  <c r="M504" i="161"/>
  <c r="L504" i="161"/>
  <c r="K504" i="161"/>
  <c r="J504" i="161"/>
  <c r="I504" i="161"/>
  <c r="H504" i="161"/>
  <c r="G504" i="161"/>
  <c r="O503" i="161"/>
  <c r="N503" i="161"/>
  <c r="M503" i="161"/>
  <c r="L503" i="161"/>
  <c r="K503" i="161"/>
  <c r="J503" i="161"/>
  <c r="I503" i="161"/>
  <c r="H503" i="161"/>
  <c r="G503" i="161"/>
  <c r="O502" i="161"/>
  <c r="N502" i="161"/>
  <c r="M502" i="161"/>
  <c r="L502" i="161"/>
  <c r="K502" i="161"/>
  <c r="J502" i="161"/>
  <c r="I502" i="161"/>
  <c r="H502" i="161"/>
  <c r="G502" i="161"/>
  <c r="O501" i="161"/>
  <c r="N501" i="161"/>
  <c r="M501" i="161"/>
  <c r="L501" i="161"/>
  <c r="K501" i="161"/>
  <c r="J501" i="161"/>
  <c r="I501" i="161"/>
  <c r="H501" i="161"/>
  <c r="G501" i="161"/>
  <c r="O500" i="161"/>
  <c r="N500" i="161"/>
  <c r="M500" i="161"/>
  <c r="L500" i="161"/>
  <c r="K500" i="161"/>
  <c r="J500" i="161"/>
  <c r="I500" i="161"/>
  <c r="H500" i="161"/>
  <c r="G500" i="161"/>
  <c r="O499" i="161"/>
  <c r="N499" i="161"/>
  <c r="M499" i="161"/>
  <c r="L499" i="161"/>
  <c r="K499" i="161"/>
  <c r="J499" i="161"/>
  <c r="I499" i="161"/>
  <c r="H499" i="161"/>
  <c r="G499" i="161"/>
  <c r="O498" i="161"/>
  <c r="N498" i="161"/>
  <c r="M498" i="161"/>
  <c r="L498" i="161"/>
  <c r="K498" i="161"/>
  <c r="J498" i="161"/>
  <c r="I498" i="161"/>
  <c r="H498" i="161"/>
  <c r="G498" i="161"/>
  <c r="O497" i="161"/>
  <c r="N497" i="161"/>
  <c r="M497" i="161"/>
  <c r="L497" i="161"/>
  <c r="K497" i="161"/>
  <c r="R497" i="161" s="1"/>
  <c r="S497" i="161" s="1"/>
  <c r="J497" i="161"/>
  <c r="I497" i="161"/>
  <c r="H497" i="161"/>
  <c r="G497" i="161"/>
  <c r="O496" i="161"/>
  <c r="N496" i="161"/>
  <c r="M496" i="161"/>
  <c r="L496" i="161"/>
  <c r="K496" i="161"/>
  <c r="R496" i="161" s="1"/>
  <c r="S496" i="161" s="1"/>
  <c r="J496" i="161"/>
  <c r="I496" i="161"/>
  <c r="H496" i="161"/>
  <c r="G496" i="161"/>
  <c r="O495" i="161"/>
  <c r="N495" i="161"/>
  <c r="M495" i="161"/>
  <c r="L495" i="161"/>
  <c r="K495" i="161"/>
  <c r="R495" i="161" s="1"/>
  <c r="S495" i="161" s="1"/>
  <c r="J495" i="161"/>
  <c r="I495" i="161"/>
  <c r="H495" i="161"/>
  <c r="G495" i="161"/>
  <c r="O494" i="161"/>
  <c r="N494" i="161"/>
  <c r="M494" i="161"/>
  <c r="L494" i="161"/>
  <c r="K494" i="161"/>
  <c r="R494" i="161" s="1"/>
  <c r="S494" i="161" s="1"/>
  <c r="J494" i="161"/>
  <c r="I494" i="161"/>
  <c r="H494" i="161"/>
  <c r="G494" i="161"/>
  <c r="O493" i="161"/>
  <c r="N493" i="161"/>
  <c r="M493" i="161"/>
  <c r="L493" i="161"/>
  <c r="K493" i="161"/>
  <c r="J493" i="161"/>
  <c r="I493" i="161"/>
  <c r="H493" i="161"/>
  <c r="G493" i="161"/>
  <c r="O492" i="161"/>
  <c r="N492" i="161"/>
  <c r="M492" i="161"/>
  <c r="L492" i="161"/>
  <c r="K492" i="161"/>
  <c r="J492" i="161"/>
  <c r="I492" i="161"/>
  <c r="H492" i="161"/>
  <c r="G492" i="161"/>
  <c r="O491" i="161"/>
  <c r="N491" i="161"/>
  <c r="M491" i="161"/>
  <c r="L491" i="161"/>
  <c r="K491" i="161"/>
  <c r="J491" i="161"/>
  <c r="I491" i="161"/>
  <c r="H491" i="161"/>
  <c r="G491" i="161"/>
  <c r="O490" i="161"/>
  <c r="N490" i="161"/>
  <c r="M490" i="161"/>
  <c r="L490" i="161"/>
  <c r="K490" i="161"/>
  <c r="J490" i="161"/>
  <c r="I490" i="161"/>
  <c r="H490" i="161"/>
  <c r="G490" i="161"/>
  <c r="O489" i="161"/>
  <c r="N489" i="161"/>
  <c r="M489" i="161"/>
  <c r="L489" i="161"/>
  <c r="K489" i="161"/>
  <c r="J489" i="161"/>
  <c r="I489" i="161"/>
  <c r="H489" i="161"/>
  <c r="G489" i="161"/>
  <c r="O488" i="161"/>
  <c r="N488" i="161"/>
  <c r="M488" i="161"/>
  <c r="L488" i="161"/>
  <c r="K488" i="161"/>
  <c r="J488" i="161"/>
  <c r="I488" i="161"/>
  <c r="H488" i="161"/>
  <c r="G488" i="161"/>
  <c r="O487" i="161"/>
  <c r="N487" i="161"/>
  <c r="M487" i="161"/>
  <c r="L487" i="161"/>
  <c r="K487" i="161"/>
  <c r="J487" i="161"/>
  <c r="I487" i="161"/>
  <c r="H487" i="161"/>
  <c r="G487" i="161"/>
  <c r="O486" i="161"/>
  <c r="N486" i="161"/>
  <c r="M486" i="161"/>
  <c r="L486" i="161"/>
  <c r="K486" i="161"/>
  <c r="J486" i="161"/>
  <c r="I486" i="161"/>
  <c r="H486" i="161"/>
  <c r="G486" i="161"/>
  <c r="O485" i="161"/>
  <c r="N485" i="161"/>
  <c r="M485" i="161"/>
  <c r="L485" i="161"/>
  <c r="K485" i="161"/>
  <c r="J485" i="161"/>
  <c r="I485" i="161"/>
  <c r="H485" i="161"/>
  <c r="G485" i="161"/>
  <c r="O484" i="161"/>
  <c r="N484" i="161"/>
  <c r="M484" i="161"/>
  <c r="L484" i="161"/>
  <c r="K484" i="161"/>
  <c r="J484" i="161"/>
  <c r="I484" i="161"/>
  <c r="H484" i="161"/>
  <c r="G484" i="161"/>
  <c r="O483" i="161"/>
  <c r="N483" i="161"/>
  <c r="M483" i="161"/>
  <c r="L483" i="161"/>
  <c r="K483" i="161"/>
  <c r="J483" i="161"/>
  <c r="I483" i="161"/>
  <c r="H483" i="161"/>
  <c r="G483" i="161"/>
  <c r="O482" i="161"/>
  <c r="N482" i="161"/>
  <c r="M482" i="161"/>
  <c r="L482" i="161"/>
  <c r="K482" i="161"/>
  <c r="J482" i="161"/>
  <c r="I482" i="161"/>
  <c r="H482" i="161"/>
  <c r="G482" i="161"/>
  <c r="O481" i="161"/>
  <c r="N481" i="161"/>
  <c r="M481" i="161"/>
  <c r="L481" i="161"/>
  <c r="K481" i="161"/>
  <c r="J481" i="161"/>
  <c r="I481" i="161"/>
  <c r="H481" i="161"/>
  <c r="G481" i="161"/>
  <c r="O480" i="161"/>
  <c r="N480" i="161"/>
  <c r="M480" i="161"/>
  <c r="L480" i="161"/>
  <c r="K480" i="161"/>
  <c r="J480" i="161"/>
  <c r="I480" i="161"/>
  <c r="H480" i="161"/>
  <c r="G480" i="161"/>
  <c r="O479" i="161"/>
  <c r="N479" i="161"/>
  <c r="M479" i="161"/>
  <c r="L479" i="161"/>
  <c r="K479" i="161"/>
  <c r="J479" i="161"/>
  <c r="I479" i="161"/>
  <c r="H479" i="161"/>
  <c r="G479" i="161"/>
  <c r="O478" i="161"/>
  <c r="N478" i="161"/>
  <c r="M478" i="161"/>
  <c r="L478" i="161"/>
  <c r="K478" i="161"/>
  <c r="J478" i="161"/>
  <c r="I478" i="161"/>
  <c r="H478" i="161"/>
  <c r="G478" i="161"/>
  <c r="O477" i="161"/>
  <c r="N477" i="161"/>
  <c r="M477" i="161"/>
  <c r="L477" i="161"/>
  <c r="K477" i="161"/>
  <c r="J477" i="161"/>
  <c r="I477" i="161"/>
  <c r="H477" i="161"/>
  <c r="G477" i="161"/>
  <c r="O476" i="161"/>
  <c r="N476" i="161"/>
  <c r="M476" i="161"/>
  <c r="L476" i="161"/>
  <c r="K476" i="161"/>
  <c r="J476" i="161"/>
  <c r="I476" i="161"/>
  <c r="H476" i="161"/>
  <c r="G476" i="161"/>
  <c r="O475" i="161"/>
  <c r="N475" i="161"/>
  <c r="M475" i="161"/>
  <c r="L475" i="161"/>
  <c r="K475" i="161"/>
  <c r="J475" i="161"/>
  <c r="I475" i="161"/>
  <c r="H475" i="161"/>
  <c r="G475" i="161"/>
  <c r="O474" i="161"/>
  <c r="N474" i="161"/>
  <c r="M474" i="161"/>
  <c r="L474" i="161"/>
  <c r="K474" i="161"/>
  <c r="J474" i="161"/>
  <c r="I474" i="161"/>
  <c r="H474" i="161"/>
  <c r="G474" i="161"/>
  <c r="O473" i="161"/>
  <c r="N473" i="161"/>
  <c r="M473" i="161"/>
  <c r="L473" i="161"/>
  <c r="K473" i="161"/>
  <c r="DE9" i="42" s="1"/>
  <c r="J473" i="161"/>
  <c r="I473" i="161"/>
  <c r="H473" i="161"/>
  <c r="G473" i="161"/>
  <c r="O472" i="161"/>
  <c r="N472" i="161"/>
  <c r="M472" i="161"/>
  <c r="L472" i="161"/>
  <c r="K472" i="161"/>
  <c r="J472" i="161"/>
  <c r="I472" i="161"/>
  <c r="H472" i="161"/>
  <c r="G472" i="161"/>
  <c r="O471" i="161"/>
  <c r="N471" i="161"/>
  <c r="M471" i="161"/>
  <c r="L471" i="161"/>
  <c r="K471" i="161"/>
  <c r="J471" i="161"/>
  <c r="I471" i="161"/>
  <c r="H471" i="161"/>
  <c r="G471" i="161"/>
  <c r="O470" i="161"/>
  <c r="N470" i="161"/>
  <c r="M470" i="161"/>
  <c r="L470" i="161"/>
  <c r="K470" i="161"/>
  <c r="J470" i="161"/>
  <c r="I470" i="161"/>
  <c r="H470" i="161"/>
  <c r="G470" i="161"/>
  <c r="O469" i="161"/>
  <c r="N469" i="161"/>
  <c r="M469" i="161"/>
  <c r="L469" i="161"/>
  <c r="K469" i="161"/>
  <c r="J469" i="161"/>
  <c r="I469" i="161"/>
  <c r="H469" i="161"/>
  <c r="G469" i="161"/>
  <c r="O468" i="161"/>
  <c r="N468" i="161"/>
  <c r="M468" i="161"/>
  <c r="L468" i="161"/>
  <c r="K468" i="161"/>
  <c r="J468" i="161"/>
  <c r="I468" i="161"/>
  <c r="H468" i="161"/>
  <c r="G468" i="161"/>
  <c r="O467" i="161"/>
  <c r="N467" i="161"/>
  <c r="M467" i="161"/>
  <c r="L467" i="161"/>
  <c r="K467" i="161"/>
  <c r="J467" i="161"/>
  <c r="I467" i="161"/>
  <c r="H467" i="161"/>
  <c r="G467" i="161"/>
  <c r="O466" i="161"/>
  <c r="N466" i="161"/>
  <c r="M466" i="161"/>
  <c r="L466" i="161"/>
  <c r="K466" i="161"/>
  <c r="J466" i="161"/>
  <c r="I466" i="161"/>
  <c r="H466" i="161"/>
  <c r="G466" i="161"/>
  <c r="O465" i="161"/>
  <c r="N465" i="161"/>
  <c r="M465" i="161"/>
  <c r="L465" i="161"/>
  <c r="K465" i="161"/>
  <c r="J465" i="161"/>
  <c r="I465" i="161"/>
  <c r="H465" i="161"/>
  <c r="G465" i="161"/>
  <c r="O464" i="161"/>
  <c r="N464" i="161"/>
  <c r="M464" i="161"/>
  <c r="L464" i="161"/>
  <c r="K464" i="161"/>
  <c r="J464" i="161"/>
  <c r="I464" i="161"/>
  <c r="H464" i="161"/>
  <c r="G464" i="161"/>
  <c r="O463" i="161"/>
  <c r="N463" i="161"/>
  <c r="M463" i="161"/>
  <c r="L463" i="161"/>
  <c r="K463" i="161"/>
  <c r="J463" i="161"/>
  <c r="I463" i="161"/>
  <c r="H463" i="161"/>
  <c r="G463" i="161"/>
  <c r="O462" i="161"/>
  <c r="N462" i="161"/>
  <c r="M462" i="161"/>
  <c r="L462" i="161"/>
  <c r="K462" i="161"/>
  <c r="J462" i="161"/>
  <c r="I462" i="161"/>
  <c r="H462" i="161"/>
  <c r="G462" i="161"/>
  <c r="O461" i="161"/>
  <c r="N461" i="161"/>
  <c r="M461" i="161"/>
  <c r="L461" i="161"/>
  <c r="K461" i="161"/>
  <c r="J461" i="161"/>
  <c r="I461" i="161"/>
  <c r="H461" i="161"/>
  <c r="G461" i="161"/>
  <c r="O460" i="161"/>
  <c r="N460" i="161"/>
  <c r="M460" i="161"/>
  <c r="L460" i="161"/>
  <c r="K460" i="161"/>
  <c r="CO25" i="42" s="1"/>
  <c r="U26" i="149" s="1"/>
  <c r="J460" i="161"/>
  <c r="I460" i="161"/>
  <c r="H460" i="161"/>
  <c r="G460" i="161"/>
  <c r="O459" i="161"/>
  <c r="N459" i="161"/>
  <c r="M459" i="161"/>
  <c r="L459" i="161"/>
  <c r="K459" i="161"/>
  <c r="J459" i="161"/>
  <c r="I459" i="161"/>
  <c r="H459" i="161"/>
  <c r="G459" i="161"/>
  <c r="O458" i="161"/>
  <c r="N458" i="161"/>
  <c r="M458" i="161"/>
  <c r="L458" i="161"/>
  <c r="K458" i="161"/>
  <c r="J458" i="161"/>
  <c r="I458" i="161"/>
  <c r="H458" i="161"/>
  <c r="G458" i="161"/>
  <c r="O457" i="161"/>
  <c r="N457" i="161"/>
  <c r="M457" i="161"/>
  <c r="L457" i="161"/>
  <c r="K457" i="161"/>
  <c r="J457" i="161"/>
  <c r="I457" i="161"/>
  <c r="H457" i="161"/>
  <c r="G457" i="161"/>
  <c r="O456" i="161"/>
  <c r="N456" i="161"/>
  <c r="M456" i="161"/>
  <c r="L456" i="161"/>
  <c r="K456" i="161"/>
  <c r="J456" i="161"/>
  <c r="I456" i="161"/>
  <c r="H456" i="161"/>
  <c r="G456" i="161"/>
  <c r="O455" i="161"/>
  <c r="N455" i="161"/>
  <c r="M455" i="161"/>
  <c r="L455" i="161"/>
  <c r="K455" i="161"/>
  <c r="J455" i="161"/>
  <c r="I455" i="161"/>
  <c r="H455" i="161"/>
  <c r="G455" i="161"/>
  <c r="O454" i="161"/>
  <c r="N454" i="161"/>
  <c r="M454" i="161"/>
  <c r="L454" i="161"/>
  <c r="K454" i="161"/>
  <c r="J454" i="161"/>
  <c r="I454" i="161"/>
  <c r="H454" i="161"/>
  <c r="G454" i="161"/>
  <c r="O453" i="161"/>
  <c r="N453" i="161"/>
  <c r="M453" i="161"/>
  <c r="L453" i="161"/>
  <c r="K453" i="161"/>
  <c r="J453" i="161"/>
  <c r="I453" i="161"/>
  <c r="H453" i="161"/>
  <c r="G453" i="161"/>
  <c r="O452" i="161"/>
  <c r="N452" i="161"/>
  <c r="M452" i="161"/>
  <c r="L452" i="161"/>
  <c r="K452" i="161"/>
  <c r="J452" i="161"/>
  <c r="I452" i="161"/>
  <c r="H452" i="161"/>
  <c r="G452" i="161"/>
  <c r="O451" i="161"/>
  <c r="N451" i="161"/>
  <c r="M451" i="161"/>
  <c r="L451" i="161"/>
  <c r="K451" i="161"/>
  <c r="J451" i="161"/>
  <c r="I451" i="161"/>
  <c r="H451" i="161"/>
  <c r="G451" i="161"/>
  <c r="O450" i="161"/>
  <c r="N450" i="161"/>
  <c r="M450" i="161"/>
  <c r="L450" i="161"/>
  <c r="K450" i="161"/>
  <c r="J450" i="161"/>
  <c r="I450" i="161"/>
  <c r="H450" i="161"/>
  <c r="G450" i="161"/>
  <c r="O449" i="161"/>
  <c r="N449" i="161"/>
  <c r="M449" i="161"/>
  <c r="L449" i="161"/>
  <c r="K449" i="161"/>
  <c r="CO14" i="42" s="1"/>
  <c r="J449" i="161"/>
  <c r="I449" i="161"/>
  <c r="H449" i="161"/>
  <c r="G449" i="161"/>
  <c r="O448" i="161"/>
  <c r="N448" i="161"/>
  <c r="M448" i="161"/>
  <c r="L448" i="161"/>
  <c r="K448" i="161"/>
  <c r="J448" i="161"/>
  <c r="I448" i="161"/>
  <c r="H448" i="161"/>
  <c r="G448" i="161"/>
  <c r="O447" i="161"/>
  <c r="N447" i="161"/>
  <c r="M447" i="161"/>
  <c r="L447" i="161"/>
  <c r="K447" i="161"/>
  <c r="J447" i="161"/>
  <c r="I447" i="161"/>
  <c r="H447" i="161"/>
  <c r="G447" i="161"/>
  <c r="O446" i="161"/>
  <c r="N446" i="161"/>
  <c r="M446" i="161"/>
  <c r="L446" i="161"/>
  <c r="K446" i="161"/>
  <c r="J446" i="161"/>
  <c r="I446" i="161"/>
  <c r="H446" i="161"/>
  <c r="G446" i="161"/>
  <c r="O445" i="161"/>
  <c r="N445" i="161"/>
  <c r="M445" i="161"/>
  <c r="L445" i="161"/>
  <c r="K445" i="161"/>
  <c r="J445" i="161"/>
  <c r="I445" i="161"/>
  <c r="H445" i="161"/>
  <c r="G445" i="161"/>
  <c r="O444" i="161"/>
  <c r="N444" i="161"/>
  <c r="M444" i="161"/>
  <c r="L444" i="161"/>
  <c r="K444" i="161"/>
  <c r="J444" i="161"/>
  <c r="I444" i="161"/>
  <c r="H444" i="161"/>
  <c r="G444" i="161"/>
  <c r="O443" i="161"/>
  <c r="N443" i="161"/>
  <c r="M443" i="161"/>
  <c r="L443" i="161"/>
  <c r="K443" i="161"/>
  <c r="J443" i="161"/>
  <c r="I443" i="161"/>
  <c r="H443" i="161"/>
  <c r="G443" i="161"/>
  <c r="O442" i="161"/>
  <c r="N442" i="161"/>
  <c r="M442" i="161"/>
  <c r="L442" i="161"/>
  <c r="K442" i="161"/>
  <c r="J442" i="161"/>
  <c r="I442" i="161"/>
  <c r="H442" i="161"/>
  <c r="G442" i="161"/>
  <c r="O441" i="161"/>
  <c r="N441" i="161"/>
  <c r="M441" i="161"/>
  <c r="L441" i="161"/>
  <c r="K441" i="161"/>
  <c r="J441" i="161"/>
  <c r="I441" i="161"/>
  <c r="H441" i="161"/>
  <c r="G441" i="161"/>
  <c r="O440" i="161"/>
  <c r="N440" i="161"/>
  <c r="M440" i="161"/>
  <c r="L440" i="161"/>
  <c r="K440" i="161"/>
  <c r="J440" i="161"/>
  <c r="I440" i="161"/>
  <c r="H440" i="161"/>
  <c r="G440" i="161"/>
  <c r="O439" i="161"/>
  <c r="N439" i="161"/>
  <c r="M439" i="161"/>
  <c r="L439" i="161"/>
  <c r="K439" i="161"/>
  <c r="R439" i="161" s="1"/>
  <c r="S439" i="161" s="1"/>
  <c r="J439" i="161"/>
  <c r="I439" i="161"/>
  <c r="H439" i="161"/>
  <c r="G439" i="161"/>
  <c r="O438" i="161"/>
  <c r="N438" i="161"/>
  <c r="M438" i="161"/>
  <c r="L438" i="161"/>
  <c r="K438" i="161"/>
  <c r="R438" i="161" s="1"/>
  <c r="S438" i="161" s="1"/>
  <c r="J438" i="161"/>
  <c r="I438" i="161"/>
  <c r="H438" i="161"/>
  <c r="G438" i="161"/>
  <c r="O437" i="161"/>
  <c r="N437" i="161"/>
  <c r="M437" i="161"/>
  <c r="L437" i="161"/>
  <c r="K437" i="161"/>
  <c r="R437" i="161" s="1"/>
  <c r="S437" i="161" s="1"/>
  <c r="J437" i="161"/>
  <c r="I437" i="161"/>
  <c r="H437" i="161"/>
  <c r="G437" i="161"/>
  <c r="O436" i="161"/>
  <c r="N436" i="161"/>
  <c r="M436" i="161"/>
  <c r="L436" i="161"/>
  <c r="K436" i="161"/>
  <c r="R436" i="161" s="1"/>
  <c r="S436" i="161" s="1"/>
  <c r="J436" i="161"/>
  <c r="I436" i="161"/>
  <c r="H436" i="161"/>
  <c r="G436" i="161"/>
  <c r="O435" i="161"/>
  <c r="N435" i="161"/>
  <c r="M435" i="161"/>
  <c r="L435" i="161"/>
  <c r="K435" i="161"/>
  <c r="R435" i="161" s="1"/>
  <c r="S435" i="161" s="1"/>
  <c r="J435" i="161"/>
  <c r="I435" i="161"/>
  <c r="H435" i="161"/>
  <c r="G435" i="161"/>
  <c r="O434" i="161"/>
  <c r="N434" i="161"/>
  <c r="M434" i="161"/>
  <c r="L434" i="161"/>
  <c r="K434" i="161"/>
  <c r="J434" i="161"/>
  <c r="I434" i="161"/>
  <c r="H434" i="161"/>
  <c r="G434" i="161"/>
  <c r="O433" i="161"/>
  <c r="N433" i="161"/>
  <c r="M433" i="161"/>
  <c r="L433" i="161"/>
  <c r="K433" i="161"/>
  <c r="J433" i="161"/>
  <c r="I433" i="161"/>
  <c r="H433" i="161"/>
  <c r="G433" i="161"/>
  <c r="O432" i="161"/>
  <c r="N432" i="161"/>
  <c r="M432" i="161"/>
  <c r="L432" i="161"/>
  <c r="K432" i="161"/>
  <c r="J432" i="161"/>
  <c r="I432" i="161"/>
  <c r="H432" i="161"/>
  <c r="G432" i="161"/>
  <c r="O431" i="161"/>
  <c r="N431" i="161"/>
  <c r="M431" i="161"/>
  <c r="L431" i="161"/>
  <c r="K431" i="161"/>
  <c r="J431" i="161"/>
  <c r="I431" i="161"/>
  <c r="H431" i="161"/>
  <c r="G431" i="161"/>
  <c r="O430" i="161"/>
  <c r="N430" i="161"/>
  <c r="M430" i="161"/>
  <c r="L430" i="161"/>
  <c r="K430" i="161"/>
  <c r="J430" i="161"/>
  <c r="I430" i="161"/>
  <c r="H430" i="161"/>
  <c r="G430" i="161"/>
  <c r="O429" i="161"/>
  <c r="N429" i="161"/>
  <c r="M429" i="161"/>
  <c r="L429" i="161"/>
  <c r="K429" i="161"/>
  <c r="J429" i="161"/>
  <c r="I429" i="161"/>
  <c r="H429" i="161"/>
  <c r="G429" i="161"/>
  <c r="O428" i="161"/>
  <c r="N428" i="161"/>
  <c r="M428" i="161"/>
  <c r="L428" i="161"/>
  <c r="K428" i="161"/>
  <c r="J428" i="161"/>
  <c r="I428" i="161"/>
  <c r="H428" i="161"/>
  <c r="G428" i="161"/>
  <c r="O427" i="161"/>
  <c r="N427" i="161"/>
  <c r="M427" i="161"/>
  <c r="L427" i="161"/>
  <c r="K427" i="161"/>
  <c r="J427" i="161"/>
  <c r="I427" i="161"/>
  <c r="H427" i="161"/>
  <c r="G427" i="161"/>
  <c r="O426" i="161"/>
  <c r="N426" i="161"/>
  <c r="M426" i="161"/>
  <c r="L426" i="161"/>
  <c r="K426" i="161"/>
  <c r="J426" i="161"/>
  <c r="I426" i="161"/>
  <c r="H426" i="161"/>
  <c r="G426" i="161"/>
  <c r="O425" i="161"/>
  <c r="N425" i="161"/>
  <c r="M425" i="161"/>
  <c r="L425" i="161"/>
  <c r="K425" i="161"/>
  <c r="J425" i="161"/>
  <c r="I425" i="161"/>
  <c r="H425" i="161"/>
  <c r="G425" i="161"/>
  <c r="O424" i="161"/>
  <c r="N424" i="161"/>
  <c r="M424" i="161"/>
  <c r="L424" i="161"/>
  <c r="K424" i="161"/>
  <c r="J424" i="161"/>
  <c r="I424" i="161"/>
  <c r="H424" i="161"/>
  <c r="G424" i="161"/>
  <c r="O423" i="161"/>
  <c r="N423" i="161"/>
  <c r="M423" i="161"/>
  <c r="L423" i="161"/>
  <c r="K423" i="161"/>
  <c r="J423" i="161"/>
  <c r="I423" i="161"/>
  <c r="H423" i="161"/>
  <c r="G423" i="161"/>
  <c r="O422" i="161"/>
  <c r="N422" i="161"/>
  <c r="M422" i="161"/>
  <c r="L422" i="161"/>
  <c r="K422" i="161"/>
  <c r="J422" i="161"/>
  <c r="I422" i="161"/>
  <c r="H422" i="161"/>
  <c r="G422" i="161"/>
  <c r="O421" i="161"/>
  <c r="N421" i="161"/>
  <c r="M421" i="161"/>
  <c r="L421" i="161"/>
  <c r="K421" i="161"/>
  <c r="J421" i="161"/>
  <c r="I421" i="161"/>
  <c r="H421" i="161"/>
  <c r="G421" i="161"/>
  <c r="O420" i="161"/>
  <c r="N420" i="161"/>
  <c r="M420" i="161"/>
  <c r="L420" i="161"/>
  <c r="K420" i="161"/>
  <c r="J420" i="161"/>
  <c r="I420" i="161"/>
  <c r="H420" i="161"/>
  <c r="G420" i="161"/>
  <c r="O419" i="161"/>
  <c r="N419" i="161"/>
  <c r="M419" i="161"/>
  <c r="L419" i="161"/>
  <c r="K419" i="161"/>
  <c r="J419" i="161"/>
  <c r="I419" i="161"/>
  <c r="H419" i="161"/>
  <c r="G419" i="161"/>
  <c r="O418" i="161"/>
  <c r="N418" i="161"/>
  <c r="M418" i="161"/>
  <c r="L418" i="161"/>
  <c r="K418" i="161"/>
  <c r="J418" i="161"/>
  <c r="I418" i="161"/>
  <c r="H418" i="161"/>
  <c r="G418" i="161"/>
  <c r="O417" i="161"/>
  <c r="N417" i="161"/>
  <c r="M417" i="161"/>
  <c r="L417" i="161"/>
  <c r="K417" i="161"/>
  <c r="J417" i="161"/>
  <c r="I417" i="161"/>
  <c r="H417" i="161"/>
  <c r="G417" i="161"/>
  <c r="O416" i="161"/>
  <c r="N416" i="161"/>
  <c r="M416" i="161"/>
  <c r="L416" i="161"/>
  <c r="K416" i="161"/>
  <c r="J416" i="161"/>
  <c r="I416" i="161"/>
  <c r="H416" i="161"/>
  <c r="G416" i="161"/>
  <c r="O415" i="161"/>
  <c r="N415" i="161"/>
  <c r="M415" i="161"/>
  <c r="L415" i="161"/>
  <c r="K415" i="161"/>
  <c r="J415" i="161"/>
  <c r="I415" i="161"/>
  <c r="H415" i="161"/>
  <c r="G415" i="161"/>
  <c r="O414" i="161"/>
  <c r="N414" i="161"/>
  <c r="M414" i="161"/>
  <c r="L414" i="161"/>
  <c r="K414" i="161"/>
  <c r="J414" i="161"/>
  <c r="I414" i="161"/>
  <c r="H414" i="161"/>
  <c r="G414" i="161"/>
  <c r="O413" i="161"/>
  <c r="N413" i="161"/>
  <c r="M413" i="161"/>
  <c r="L413" i="161"/>
  <c r="K413" i="161"/>
  <c r="J413" i="161"/>
  <c r="I413" i="161"/>
  <c r="H413" i="161"/>
  <c r="G413" i="161"/>
  <c r="O412" i="161"/>
  <c r="N412" i="161"/>
  <c r="M412" i="161"/>
  <c r="L412" i="161"/>
  <c r="K412" i="161"/>
  <c r="J412" i="161"/>
  <c r="I412" i="161"/>
  <c r="H412" i="161"/>
  <c r="G412" i="161"/>
  <c r="O411" i="161"/>
  <c r="N411" i="161"/>
  <c r="M411" i="161"/>
  <c r="L411" i="161"/>
  <c r="K411" i="161"/>
  <c r="J411" i="161"/>
  <c r="I411" i="161"/>
  <c r="H411" i="161"/>
  <c r="G411" i="161"/>
  <c r="O410" i="161"/>
  <c r="N410" i="161"/>
  <c r="M410" i="161"/>
  <c r="L410" i="161"/>
  <c r="K410" i="161"/>
  <c r="J410" i="161"/>
  <c r="I410" i="161"/>
  <c r="H410" i="161"/>
  <c r="G410" i="161"/>
  <c r="O409" i="161"/>
  <c r="N409" i="161"/>
  <c r="M409" i="161"/>
  <c r="L409" i="161"/>
  <c r="K409" i="161"/>
  <c r="J409" i="161"/>
  <c r="I409" i="161"/>
  <c r="H409" i="161"/>
  <c r="G409" i="161"/>
  <c r="O408" i="161"/>
  <c r="N408" i="161"/>
  <c r="M408" i="161"/>
  <c r="L408" i="161"/>
  <c r="K408" i="161"/>
  <c r="R408" i="161" s="1"/>
  <c r="S408" i="161" s="1"/>
  <c r="J408" i="161"/>
  <c r="I408" i="161"/>
  <c r="H408" i="161"/>
  <c r="G408" i="161"/>
  <c r="O407" i="161"/>
  <c r="N407" i="161"/>
  <c r="M407" i="161"/>
  <c r="L407" i="161"/>
  <c r="K407" i="161"/>
  <c r="R407" i="161" s="1"/>
  <c r="S407" i="161" s="1"/>
  <c r="J407" i="161"/>
  <c r="I407" i="161"/>
  <c r="H407" i="161"/>
  <c r="G407" i="161"/>
  <c r="O406" i="161"/>
  <c r="N406" i="161"/>
  <c r="M406" i="161"/>
  <c r="L406" i="161"/>
  <c r="K406" i="161"/>
  <c r="R406" i="161" s="1"/>
  <c r="S406" i="161" s="1"/>
  <c r="J406" i="161"/>
  <c r="I406" i="161"/>
  <c r="H406" i="161"/>
  <c r="G406" i="161"/>
  <c r="O405" i="161"/>
  <c r="N405" i="161"/>
  <c r="M405" i="161"/>
  <c r="L405" i="161"/>
  <c r="K405" i="161"/>
  <c r="R405" i="161" s="1"/>
  <c r="S405" i="161" s="1"/>
  <c r="J405" i="161"/>
  <c r="I405" i="161"/>
  <c r="H405" i="161"/>
  <c r="G405" i="161"/>
  <c r="O404" i="161"/>
  <c r="N404" i="161"/>
  <c r="M404" i="161"/>
  <c r="L404" i="161"/>
  <c r="K404" i="161"/>
  <c r="R404" i="161" s="1"/>
  <c r="S404" i="161" s="1"/>
  <c r="J404" i="161"/>
  <c r="I404" i="161"/>
  <c r="H404" i="161"/>
  <c r="G404" i="161"/>
  <c r="O403" i="161"/>
  <c r="N403" i="161"/>
  <c r="M403" i="161"/>
  <c r="L403" i="161"/>
  <c r="K403" i="161"/>
  <c r="J403" i="161"/>
  <c r="I403" i="161"/>
  <c r="H403" i="161"/>
  <c r="G403" i="161"/>
  <c r="O402" i="161"/>
  <c r="N402" i="161"/>
  <c r="M402" i="161"/>
  <c r="L402" i="161"/>
  <c r="K402" i="161"/>
  <c r="J402" i="161"/>
  <c r="I402" i="161"/>
  <c r="H402" i="161"/>
  <c r="G402" i="161"/>
  <c r="O401" i="161"/>
  <c r="N401" i="161"/>
  <c r="M401" i="161"/>
  <c r="L401" i="161"/>
  <c r="K401" i="161"/>
  <c r="J401" i="161"/>
  <c r="I401" i="161"/>
  <c r="H401" i="161"/>
  <c r="G401" i="161"/>
  <c r="O400" i="161"/>
  <c r="N400" i="161"/>
  <c r="M400" i="161"/>
  <c r="L400" i="161"/>
  <c r="K400" i="161"/>
  <c r="J400" i="161"/>
  <c r="I400" i="161"/>
  <c r="H400" i="161"/>
  <c r="G400" i="161"/>
  <c r="O399" i="161"/>
  <c r="N399" i="161"/>
  <c r="M399" i="161"/>
  <c r="L399" i="161"/>
  <c r="K399" i="161"/>
  <c r="J399" i="161"/>
  <c r="I399" i="161"/>
  <c r="H399" i="161"/>
  <c r="G399" i="161"/>
  <c r="O398" i="161"/>
  <c r="N398" i="161"/>
  <c r="M398" i="161"/>
  <c r="L398" i="161"/>
  <c r="K398" i="161"/>
  <c r="J398" i="161"/>
  <c r="I398" i="161"/>
  <c r="H398" i="161"/>
  <c r="G398" i="161"/>
  <c r="O397" i="161"/>
  <c r="N397" i="161"/>
  <c r="M397" i="161"/>
  <c r="L397" i="161"/>
  <c r="K397" i="161"/>
  <c r="J397" i="161"/>
  <c r="I397" i="161"/>
  <c r="H397" i="161"/>
  <c r="G397" i="161"/>
  <c r="O396" i="161"/>
  <c r="N396" i="161"/>
  <c r="M396" i="161"/>
  <c r="L396" i="161"/>
  <c r="K396" i="161"/>
  <c r="J396" i="161"/>
  <c r="I396" i="161"/>
  <c r="H396" i="161"/>
  <c r="G396" i="161"/>
  <c r="O395" i="161"/>
  <c r="N395" i="161"/>
  <c r="M395" i="161"/>
  <c r="L395" i="161"/>
  <c r="K395" i="161"/>
  <c r="J395" i="161"/>
  <c r="I395" i="161"/>
  <c r="H395" i="161"/>
  <c r="G395" i="161"/>
  <c r="O394" i="161"/>
  <c r="N394" i="161"/>
  <c r="M394" i="161"/>
  <c r="L394" i="161"/>
  <c r="K394" i="161"/>
  <c r="J394" i="161"/>
  <c r="I394" i="161"/>
  <c r="H394" i="161"/>
  <c r="G394" i="161"/>
  <c r="O393" i="161"/>
  <c r="N393" i="161"/>
  <c r="M393" i="161"/>
  <c r="L393" i="161"/>
  <c r="K393" i="161"/>
  <c r="J393" i="161"/>
  <c r="I393" i="161"/>
  <c r="H393" i="161"/>
  <c r="G393" i="161"/>
  <c r="O392" i="161"/>
  <c r="N392" i="161"/>
  <c r="M392" i="161"/>
  <c r="L392" i="161"/>
  <c r="K392" i="161"/>
  <c r="J392" i="161"/>
  <c r="I392" i="161"/>
  <c r="H392" i="161"/>
  <c r="G392" i="161"/>
  <c r="O391" i="161"/>
  <c r="N391" i="161"/>
  <c r="M391" i="161"/>
  <c r="L391" i="161"/>
  <c r="K391" i="161"/>
  <c r="J391" i="161"/>
  <c r="I391" i="161"/>
  <c r="H391" i="161"/>
  <c r="G391" i="161"/>
  <c r="O390" i="161"/>
  <c r="N390" i="161"/>
  <c r="M390" i="161"/>
  <c r="L390" i="161"/>
  <c r="K390" i="161"/>
  <c r="J390" i="161"/>
  <c r="I390" i="161"/>
  <c r="H390" i="161"/>
  <c r="G390" i="161"/>
  <c r="O389" i="161"/>
  <c r="N389" i="161"/>
  <c r="M389" i="161"/>
  <c r="L389" i="161"/>
  <c r="K389" i="161"/>
  <c r="J389" i="161"/>
  <c r="I389" i="161"/>
  <c r="H389" i="161"/>
  <c r="G389" i="161"/>
  <c r="O388" i="161"/>
  <c r="N388" i="161"/>
  <c r="M388" i="161"/>
  <c r="L388" i="161"/>
  <c r="K388" i="161"/>
  <c r="J388" i="161"/>
  <c r="I388" i="161"/>
  <c r="H388" i="161"/>
  <c r="G388" i="161"/>
  <c r="O387" i="161"/>
  <c r="N387" i="161"/>
  <c r="M387" i="161"/>
  <c r="L387" i="161"/>
  <c r="K387" i="161"/>
  <c r="J387" i="161"/>
  <c r="I387" i="161"/>
  <c r="H387" i="161"/>
  <c r="G387" i="161"/>
  <c r="O386" i="161"/>
  <c r="N386" i="161"/>
  <c r="M386" i="161"/>
  <c r="L386" i="161"/>
  <c r="K386" i="161"/>
  <c r="J386" i="161"/>
  <c r="I386" i="161"/>
  <c r="H386" i="161"/>
  <c r="G386" i="161"/>
  <c r="O385" i="161"/>
  <c r="N385" i="161"/>
  <c r="M385" i="161"/>
  <c r="L385" i="161"/>
  <c r="K385" i="161"/>
  <c r="J385" i="161"/>
  <c r="I385" i="161"/>
  <c r="H385" i="161"/>
  <c r="G385" i="161"/>
  <c r="O384" i="161"/>
  <c r="N384" i="161"/>
  <c r="M384" i="161"/>
  <c r="L384" i="161"/>
  <c r="K384" i="161"/>
  <c r="J384" i="161"/>
  <c r="I384" i="161"/>
  <c r="H384" i="161"/>
  <c r="G384" i="161"/>
  <c r="O383" i="161"/>
  <c r="N383" i="161"/>
  <c r="M383" i="161"/>
  <c r="L383" i="161"/>
  <c r="K383" i="161"/>
  <c r="J383" i="161"/>
  <c r="I383" i="161"/>
  <c r="H383" i="161"/>
  <c r="G383" i="161"/>
  <c r="O382" i="161"/>
  <c r="N382" i="161"/>
  <c r="M382" i="161"/>
  <c r="L382" i="161"/>
  <c r="K382" i="161"/>
  <c r="J382" i="161"/>
  <c r="I382" i="161"/>
  <c r="H382" i="161"/>
  <c r="G382" i="161"/>
  <c r="O381" i="161"/>
  <c r="N381" i="161"/>
  <c r="M381" i="161"/>
  <c r="L381" i="161"/>
  <c r="K381" i="161"/>
  <c r="EC8" i="42" s="1"/>
  <c r="J381" i="161"/>
  <c r="I381" i="161"/>
  <c r="H381" i="161"/>
  <c r="G381" i="161"/>
  <c r="O380" i="161"/>
  <c r="N380" i="161"/>
  <c r="M380" i="161"/>
  <c r="L380" i="161"/>
  <c r="K380" i="161"/>
  <c r="J380" i="161"/>
  <c r="I380" i="161"/>
  <c r="H380" i="161"/>
  <c r="G380" i="161"/>
  <c r="O379" i="161"/>
  <c r="N379" i="161"/>
  <c r="M379" i="161"/>
  <c r="L379" i="161"/>
  <c r="K379" i="161"/>
  <c r="J379" i="161"/>
  <c r="I379" i="161"/>
  <c r="H379" i="161"/>
  <c r="G379" i="161"/>
  <c r="O378" i="161"/>
  <c r="N378" i="161"/>
  <c r="M378" i="161"/>
  <c r="L378" i="161"/>
  <c r="K378" i="161"/>
  <c r="J378" i="161"/>
  <c r="I378" i="161"/>
  <c r="H378" i="161"/>
  <c r="G378" i="161"/>
  <c r="O377" i="161"/>
  <c r="N377" i="161"/>
  <c r="M377" i="161"/>
  <c r="L377" i="161"/>
  <c r="K377" i="161"/>
  <c r="R377" i="161" s="1"/>
  <c r="S377" i="161" s="1"/>
  <c r="J377" i="161"/>
  <c r="I377" i="161"/>
  <c r="H377" i="161"/>
  <c r="G377" i="161"/>
  <c r="O376" i="161"/>
  <c r="N376" i="161"/>
  <c r="M376" i="161"/>
  <c r="L376" i="161"/>
  <c r="K376" i="161"/>
  <c r="R376" i="161" s="1"/>
  <c r="S376" i="161" s="1"/>
  <c r="J376" i="161"/>
  <c r="I376" i="161"/>
  <c r="H376" i="161"/>
  <c r="G376" i="161"/>
  <c r="O375" i="161"/>
  <c r="N375" i="161"/>
  <c r="M375" i="161"/>
  <c r="L375" i="161"/>
  <c r="K375" i="161"/>
  <c r="J375" i="161"/>
  <c r="I375" i="161"/>
  <c r="H375" i="161"/>
  <c r="G375" i="161"/>
  <c r="O374" i="161"/>
  <c r="N374" i="161"/>
  <c r="M374" i="161"/>
  <c r="L374" i="161"/>
  <c r="K374" i="161"/>
  <c r="J374" i="161"/>
  <c r="I374" i="161"/>
  <c r="H374" i="161"/>
  <c r="G374" i="161"/>
  <c r="O373" i="161"/>
  <c r="N373" i="161"/>
  <c r="M373" i="161"/>
  <c r="L373" i="161"/>
  <c r="K373" i="161"/>
  <c r="J373" i="161"/>
  <c r="I373" i="161"/>
  <c r="H373" i="161"/>
  <c r="G373" i="161"/>
  <c r="O372" i="161"/>
  <c r="N372" i="161"/>
  <c r="M372" i="161"/>
  <c r="L372" i="161"/>
  <c r="K372" i="161"/>
  <c r="J372" i="161"/>
  <c r="I372" i="161"/>
  <c r="H372" i="161"/>
  <c r="G372" i="161"/>
  <c r="O371" i="161"/>
  <c r="N371" i="161"/>
  <c r="M371" i="161"/>
  <c r="L371" i="161"/>
  <c r="K371" i="161"/>
  <c r="J371" i="161"/>
  <c r="I371" i="161"/>
  <c r="H371" i="161"/>
  <c r="G371" i="161"/>
  <c r="O370" i="161"/>
  <c r="N370" i="161"/>
  <c r="M370" i="161"/>
  <c r="L370" i="161"/>
  <c r="K370" i="161"/>
  <c r="J370" i="161"/>
  <c r="I370" i="161"/>
  <c r="H370" i="161"/>
  <c r="G370" i="161"/>
  <c r="O369" i="161"/>
  <c r="N369" i="161"/>
  <c r="M369" i="161"/>
  <c r="L369" i="161"/>
  <c r="K369" i="161"/>
  <c r="J369" i="161"/>
  <c r="I369" i="161"/>
  <c r="H369" i="161"/>
  <c r="G369" i="161"/>
  <c r="O368" i="161"/>
  <c r="N368" i="161"/>
  <c r="M368" i="161"/>
  <c r="L368" i="161"/>
  <c r="K368" i="161"/>
  <c r="J368" i="161"/>
  <c r="I368" i="161"/>
  <c r="H368" i="161"/>
  <c r="G368" i="161"/>
  <c r="O367" i="161"/>
  <c r="N367" i="161"/>
  <c r="M367" i="161"/>
  <c r="L367" i="161"/>
  <c r="K367" i="161"/>
  <c r="J367" i="161"/>
  <c r="I367" i="161"/>
  <c r="H367" i="161"/>
  <c r="G367" i="161"/>
  <c r="O366" i="161"/>
  <c r="N366" i="161"/>
  <c r="M366" i="161"/>
  <c r="L366" i="161"/>
  <c r="K366" i="161"/>
  <c r="J366" i="161"/>
  <c r="I366" i="161"/>
  <c r="H366" i="161"/>
  <c r="G366" i="161"/>
  <c r="O365" i="161"/>
  <c r="N365" i="161"/>
  <c r="M365" i="161"/>
  <c r="L365" i="161"/>
  <c r="K365" i="161"/>
  <c r="J365" i="161"/>
  <c r="I365" i="161"/>
  <c r="H365" i="161"/>
  <c r="G365" i="161"/>
  <c r="O364" i="161"/>
  <c r="N364" i="161"/>
  <c r="M364" i="161"/>
  <c r="L364" i="161"/>
  <c r="K364" i="161"/>
  <c r="J364" i="161"/>
  <c r="I364" i="161"/>
  <c r="H364" i="161"/>
  <c r="G364" i="161"/>
  <c r="O363" i="161"/>
  <c r="N363" i="161"/>
  <c r="M363" i="161"/>
  <c r="L363" i="161"/>
  <c r="K363" i="161"/>
  <c r="J363" i="161"/>
  <c r="I363" i="161"/>
  <c r="H363" i="161"/>
  <c r="G363" i="161"/>
  <c r="O362" i="161"/>
  <c r="N362" i="161"/>
  <c r="M362" i="161"/>
  <c r="L362" i="161"/>
  <c r="K362" i="161"/>
  <c r="J362" i="161"/>
  <c r="I362" i="161"/>
  <c r="H362" i="161"/>
  <c r="G362" i="161"/>
  <c r="O361" i="161"/>
  <c r="N361" i="161"/>
  <c r="M361" i="161"/>
  <c r="L361" i="161"/>
  <c r="K361" i="161"/>
  <c r="J361" i="161"/>
  <c r="I361" i="161"/>
  <c r="H361" i="161"/>
  <c r="G361" i="161"/>
  <c r="O360" i="161"/>
  <c r="N360" i="161"/>
  <c r="M360" i="161"/>
  <c r="L360" i="161"/>
  <c r="K360" i="161"/>
  <c r="J360" i="161"/>
  <c r="I360" i="161"/>
  <c r="H360" i="161"/>
  <c r="G360" i="161"/>
  <c r="O359" i="161"/>
  <c r="N359" i="161"/>
  <c r="M359" i="161"/>
  <c r="L359" i="161"/>
  <c r="K359" i="161"/>
  <c r="J359" i="161"/>
  <c r="I359" i="161"/>
  <c r="H359" i="161"/>
  <c r="G359" i="161"/>
  <c r="O358" i="161"/>
  <c r="N358" i="161"/>
  <c r="M358" i="161"/>
  <c r="L358" i="161"/>
  <c r="K358" i="161"/>
  <c r="J358" i="161"/>
  <c r="I358" i="161"/>
  <c r="H358" i="161"/>
  <c r="G358" i="161"/>
  <c r="O357" i="161"/>
  <c r="N357" i="161"/>
  <c r="M357" i="161"/>
  <c r="L357" i="161"/>
  <c r="K357" i="161"/>
  <c r="J357" i="161"/>
  <c r="I357" i="161"/>
  <c r="H357" i="161"/>
  <c r="G357" i="161"/>
  <c r="O356" i="161"/>
  <c r="N356" i="161"/>
  <c r="M356" i="161"/>
  <c r="L356" i="161"/>
  <c r="K356" i="161"/>
  <c r="J356" i="161"/>
  <c r="I356" i="161"/>
  <c r="H356" i="161"/>
  <c r="G356" i="161"/>
  <c r="O355" i="161"/>
  <c r="N355" i="161"/>
  <c r="M355" i="161"/>
  <c r="L355" i="161"/>
  <c r="K355" i="161"/>
  <c r="J355" i="161"/>
  <c r="I355" i="161"/>
  <c r="H355" i="161"/>
  <c r="G355" i="161"/>
  <c r="O354" i="161"/>
  <c r="N354" i="161"/>
  <c r="M354" i="161"/>
  <c r="L354" i="161"/>
  <c r="K354" i="161"/>
  <c r="J354" i="161"/>
  <c r="I354" i="161"/>
  <c r="H354" i="161"/>
  <c r="G354" i="161"/>
  <c r="O353" i="161"/>
  <c r="N353" i="161"/>
  <c r="M353" i="161"/>
  <c r="L353" i="161"/>
  <c r="K353" i="161"/>
  <c r="J353" i="161"/>
  <c r="I353" i="161"/>
  <c r="H353" i="161"/>
  <c r="G353" i="161"/>
  <c r="O352" i="161"/>
  <c r="N352" i="161"/>
  <c r="M352" i="161"/>
  <c r="L352" i="161"/>
  <c r="K352" i="161"/>
  <c r="J352" i="161"/>
  <c r="I352" i="161"/>
  <c r="H352" i="161"/>
  <c r="G352" i="161"/>
  <c r="O351" i="161"/>
  <c r="N351" i="161"/>
  <c r="M351" i="161"/>
  <c r="L351" i="161"/>
  <c r="K351" i="161"/>
  <c r="J351" i="161"/>
  <c r="I351" i="161"/>
  <c r="H351" i="161"/>
  <c r="G351" i="161"/>
  <c r="O350" i="161"/>
  <c r="N350" i="161"/>
  <c r="M350" i="161"/>
  <c r="L350" i="161"/>
  <c r="K350" i="161"/>
  <c r="J350" i="161"/>
  <c r="I350" i="161"/>
  <c r="H350" i="161"/>
  <c r="G350" i="161"/>
  <c r="O349" i="161"/>
  <c r="N349" i="161"/>
  <c r="M349" i="161"/>
  <c r="L349" i="161"/>
  <c r="K349" i="161"/>
  <c r="J349" i="161"/>
  <c r="I349" i="161"/>
  <c r="H349" i="161"/>
  <c r="G349" i="161"/>
  <c r="O348" i="161"/>
  <c r="N348" i="161"/>
  <c r="M348" i="161"/>
  <c r="L348" i="161"/>
  <c r="K348" i="161"/>
  <c r="J348" i="161"/>
  <c r="I348" i="161"/>
  <c r="H348" i="161"/>
  <c r="G348" i="161"/>
  <c r="O347" i="161"/>
  <c r="N347" i="161"/>
  <c r="M347" i="161"/>
  <c r="L347" i="161"/>
  <c r="K347" i="161"/>
  <c r="J347" i="161"/>
  <c r="I347" i="161"/>
  <c r="H347" i="161"/>
  <c r="G347" i="161"/>
  <c r="O346" i="161"/>
  <c r="N346" i="161"/>
  <c r="M346" i="161"/>
  <c r="L346" i="161"/>
  <c r="K346" i="161"/>
  <c r="R346" i="161" s="1"/>
  <c r="S346" i="161" s="1"/>
  <c r="J346" i="161"/>
  <c r="I346" i="161"/>
  <c r="H346" i="161"/>
  <c r="G346" i="161"/>
  <c r="O345" i="161"/>
  <c r="N345" i="161"/>
  <c r="M345" i="161"/>
  <c r="L345" i="161"/>
  <c r="K345" i="161"/>
  <c r="R345" i="161" s="1"/>
  <c r="S345" i="161" s="1"/>
  <c r="J345" i="161"/>
  <c r="I345" i="161"/>
  <c r="H345" i="161"/>
  <c r="G345" i="161"/>
  <c r="O344" i="161"/>
  <c r="N344" i="161"/>
  <c r="M344" i="161"/>
  <c r="L344" i="161"/>
  <c r="K344" i="161"/>
  <c r="R344" i="161" s="1"/>
  <c r="S344" i="161" s="1"/>
  <c r="J344" i="161"/>
  <c r="I344" i="161"/>
  <c r="H344" i="161"/>
  <c r="G344" i="161"/>
  <c r="O343" i="161"/>
  <c r="N343" i="161"/>
  <c r="M343" i="161"/>
  <c r="L343" i="161"/>
  <c r="K343" i="161"/>
  <c r="R343" i="161" s="1"/>
  <c r="S343" i="161" s="1"/>
  <c r="J343" i="161"/>
  <c r="I343" i="161"/>
  <c r="H343" i="161"/>
  <c r="G343" i="161"/>
  <c r="O342" i="161"/>
  <c r="N342" i="161"/>
  <c r="M342" i="161"/>
  <c r="L342" i="161"/>
  <c r="K342" i="161"/>
  <c r="R342" i="161" s="1"/>
  <c r="S342" i="161" s="1"/>
  <c r="J342" i="161"/>
  <c r="I342" i="161"/>
  <c r="H342" i="161"/>
  <c r="G342" i="161"/>
  <c r="O341" i="161"/>
  <c r="N341" i="161"/>
  <c r="M341" i="161"/>
  <c r="L341" i="161"/>
  <c r="K341" i="161"/>
  <c r="R341" i="161" s="1"/>
  <c r="S341" i="161" s="1"/>
  <c r="J341" i="161"/>
  <c r="I341" i="161"/>
  <c r="H341" i="161"/>
  <c r="G341" i="161"/>
  <c r="O340" i="161"/>
  <c r="N340" i="161"/>
  <c r="M340" i="161"/>
  <c r="L340" i="161"/>
  <c r="K340" i="161"/>
  <c r="R340" i="161" s="1"/>
  <c r="S340" i="161" s="1"/>
  <c r="J340" i="161"/>
  <c r="I340" i="161"/>
  <c r="H340" i="161"/>
  <c r="G340" i="161"/>
  <c r="O339" i="161"/>
  <c r="N339" i="161"/>
  <c r="M339" i="161"/>
  <c r="L339" i="161"/>
  <c r="K339" i="161"/>
  <c r="R339" i="161" s="1"/>
  <c r="S339" i="161" s="1"/>
  <c r="J339" i="161"/>
  <c r="I339" i="161"/>
  <c r="H339" i="161"/>
  <c r="G339" i="161"/>
  <c r="O338" i="161"/>
  <c r="N338" i="161"/>
  <c r="M338" i="161"/>
  <c r="L338" i="161"/>
  <c r="K338" i="161"/>
  <c r="J338" i="161"/>
  <c r="I338" i="161"/>
  <c r="H338" i="161"/>
  <c r="G338" i="161"/>
  <c r="O337" i="161"/>
  <c r="N337" i="161"/>
  <c r="M337" i="161"/>
  <c r="L337" i="161"/>
  <c r="K337" i="161"/>
  <c r="J337" i="161"/>
  <c r="I337" i="161"/>
  <c r="H337" i="161"/>
  <c r="G337" i="161"/>
  <c r="O336" i="161"/>
  <c r="N336" i="161"/>
  <c r="M336" i="161"/>
  <c r="L336" i="161"/>
  <c r="K336" i="161"/>
  <c r="J336" i="161"/>
  <c r="I336" i="161"/>
  <c r="H336" i="161"/>
  <c r="G336" i="161"/>
  <c r="O335" i="161"/>
  <c r="N335" i="161"/>
  <c r="M335" i="161"/>
  <c r="L335" i="161"/>
  <c r="K335" i="161"/>
  <c r="J335" i="161"/>
  <c r="I335" i="161"/>
  <c r="H335" i="161"/>
  <c r="G335" i="161"/>
  <c r="O334" i="161"/>
  <c r="N334" i="161"/>
  <c r="M334" i="161"/>
  <c r="L334" i="161"/>
  <c r="K334" i="161"/>
  <c r="J334" i="161"/>
  <c r="I334" i="161"/>
  <c r="H334" i="161"/>
  <c r="G334" i="161"/>
  <c r="O333" i="161"/>
  <c r="N333" i="161"/>
  <c r="M333" i="161"/>
  <c r="L333" i="161"/>
  <c r="K333" i="161"/>
  <c r="J333" i="161"/>
  <c r="I333" i="161"/>
  <c r="H333" i="161"/>
  <c r="G333" i="161"/>
  <c r="O332" i="161"/>
  <c r="N332" i="161"/>
  <c r="M332" i="161"/>
  <c r="L332" i="161"/>
  <c r="K332" i="161"/>
  <c r="J332" i="161"/>
  <c r="I332" i="161"/>
  <c r="H332" i="161"/>
  <c r="G332" i="161"/>
  <c r="O331" i="161"/>
  <c r="N331" i="161"/>
  <c r="M331" i="161"/>
  <c r="L331" i="161"/>
  <c r="K331" i="161"/>
  <c r="J331" i="161"/>
  <c r="I331" i="161"/>
  <c r="H331" i="161"/>
  <c r="G331" i="161"/>
  <c r="O330" i="161"/>
  <c r="N330" i="161"/>
  <c r="M330" i="161"/>
  <c r="L330" i="161"/>
  <c r="K330" i="161"/>
  <c r="J330" i="161"/>
  <c r="I330" i="161"/>
  <c r="H330" i="161"/>
  <c r="G330" i="161"/>
  <c r="O329" i="161"/>
  <c r="N329" i="161"/>
  <c r="M329" i="161"/>
  <c r="L329" i="161"/>
  <c r="K329" i="161"/>
  <c r="J329" i="161"/>
  <c r="I329" i="161"/>
  <c r="H329" i="161"/>
  <c r="G329" i="161"/>
  <c r="O328" i="161"/>
  <c r="N328" i="161"/>
  <c r="M328" i="161"/>
  <c r="L328" i="161"/>
  <c r="K328" i="161"/>
  <c r="J328" i="161"/>
  <c r="I328" i="161"/>
  <c r="H328" i="161"/>
  <c r="G328" i="161"/>
  <c r="O327" i="161"/>
  <c r="N327" i="161"/>
  <c r="M327" i="161"/>
  <c r="L327" i="161"/>
  <c r="K327" i="161"/>
  <c r="J327" i="161"/>
  <c r="I327" i="161"/>
  <c r="H327" i="161"/>
  <c r="G327" i="161"/>
  <c r="O326" i="161"/>
  <c r="N326" i="161"/>
  <c r="M326" i="161"/>
  <c r="L326" i="161"/>
  <c r="K326" i="161"/>
  <c r="J326" i="161"/>
  <c r="I326" i="161"/>
  <c r="H326" i="161"/>
  <c r="G326" i="161"/>
  <c r="O325" i="161"/>
  <c r="N325" i="161"/>
  <c r="M325" i="161"/>
  <c r="L325" i="161"/>
  <c r="K325" i="161"/>
  <c r="J325" i="161"/>
  <c r="I325" i="161"/>
  <c r="H325" i="161"/>
  <c r="G325" i="161"/>
  <c r="O324" i="161"/>
  <c r="N324" i="161"/>
  <c r="M324" i="161"/>
  <c r="L324" i="161"/>
  <c r="K324" i="161"/>
  <c r="J324" i="161"/>
  <c r="I324" i="161"/>
  <c r="H324" i="161"/>
  <c r="G324" i="161"/>
  <c r="O323" i="161"/>
  <c r="N323" i="161"/>
  <c r="M323" i="161"/>
  <c r="L323" i="161"/>
  <c r="K323" i="161"/>
  <c r="J323" i="161"/>
  <c r="I323" i="161"/>
  <c r="H323" i="161"/>
  <c r="G323" i="161"/>
  <c r="O322" i="161"/>
  <c r="N322" i="161"/>
  <c r="M322" i="161"/>
  <c r="L322" i="161"/>
  <c r="K322" i="161"/>
  <c r="J322" i="161"/>
  <c r="I322" i="161"/>
  <c r="H322" i="161"/>
  <c r="G322" i="161"/>
  <c r="O321" i="161"/>
  <c r="N321" i="161"/>
  <c r="M321" i="161"/>
  <c r="L321" i="161"/>
  <c r="K321" i="161"/>
  <c r="J321" i="161"/>
  <c r="I321" i="161"/>
  <c r="H321" i="161"/>
  <c r="G321" i="161"/>
  <c r="O320" i="161"/>
  <c r="N320" i="161"/>
  <c r="M320" i="161"/>
  <c r="L320" i="161"/>
  <c r="K320" i="161"/>
  <c r="AK9" i="42" s="1"/>
  <c r="J320" i="161"/>
  <c r="I320" i="161"/>
  <c r="H320" i="161"/>
  <c r="G320" i="161"/>
  <c r="O319" i="161"/>
  <c r="N319" i="161"/>
  <c r="M319" i="161"/>
  <c r="L319" i="161"/>
  <c r="K319" i="161"/>
  <c r="J319" i="161"/>
  <c r="I319" i="161"/>
  <c r="H319" i="161"/>
  <c r="G319" i="161"/>
  <c r="O318" i="161"/>
  <c r="N318" i="161"/>
  <c r="M318" i="161"/>
  <c r="L318" i="161"/>
  <c r="K318" i="161"/>
  <c r="J318" i="161"/>
  <c r="I318" i="161"/>
  <c r="H318" i="161"/>
  <c r="G318" i="161"/>
  <c r="O317" i="161"/>
  <c r="N317" i="161"/>
  <c r="M317" i="161"/>
  <c r="L317" i="161"/>
  <c r="K317" i="161"/>
  <c r="J317" i="161"/>
  <c r="I317" i="161"/>
  <c r="H317" i="161"/>
  <c r="G317" i="161"/>
  <c r="O316" i="161"/>
  <c r="N316" i="161"/>
  <c r="M316" i="161"/>
  <c r="L316" i="161"/>
  <c r="K316" i="161"/>
  <c r="J316" i="161"/>
  <c r="I316" i="161"/>
  <c r="H316" i="161"/>
  <c r="G316" i="161"/>
  <c r="O315" i="161"/>
  <c r="N315" i="161"/>
  <c r="M315" i="161"/>
  <c r="L315" i="161"/>
  <c r="K315" i="161"/>
  <c r="R315" i="161" s="1"/>
  <c r="S315" i="161" s="1"/>
  <c r="J315" i="161"/>
  <c r="I315" i="161"/>
  <c r="H315" i="161"/>
  <c r="G315" i="161"/>
  <c r="O314" i="161"/>
  <c r="N314" i="161"/>
  <c r="M314" i="161"/>
  <c r="L314" i="161"/>
  <c r="K314" i="161"/>
  <c r="R314" i="161" s="1"/>
  <c r="S314" i="161" s="1"/>
  <c r="J314" i="161"/>
  <c r="I314" i="161"/>
  <c r="H314" i="161"/>
  <c r="G314" i="161"/>
  <c r="O313" i="161"/>
  <c r="N313" i="161"/>
  <c r="M313" i="161"/>
  <c r="L313" i="161"/>
  <c r="K313" i="161"/>
  <c r="R313" i="161" s="1"/>
  <c r="S313" i="161" s="1"/>
  <c r="J313" i="161"/>
  <c r="I313" i="161"/>
  <c r="H313" i="161"/>
  <c r="G313" i="161"/>
  <c r="O312" i="161"/>
  <c r="N312" i="161"/>
  <c r="M312" i="161"/>
  <c r="L312" i="161"/>
  <c r="K312" i="161"/>
  <c r="R312" i="161" s="1"/>
  <c r="S312" i="161" s="1"/>
  <c r="J312" i="161"/>
  <c r="I312" i="161"/>
  <c r="H312" i="161"/>
  <c r="G312" i="161"/>
  <c r="O311" i="161"/>
  <c r="N311" i="161"/>
  <c r="M311" i="161"/>
  <c r="L311" i="161"/>
  <c r="K311" i="161"/>
  <c r="R311" i="161" s="1"/>
  <c r="S311" i="161" s="1"/>
  <c r="J311" i="161"/>
  <c r="I311" i="161"/>
  <c r="H311" i="161"/>
  <c r="G311" i="161"/>
  <c r="O310" i="161"/>
  <c r="N310" i="161"/>
  <c r="M310" i="161"/>
  <c r="L310" i="161"/>
  <c r="K310" i="161"/>
  <c r="R310" i="161" s="1"/>
  <c r="S310" i="161" s="1"/>
  <c r="J310" i="161"/>
  <c r="I310" i="161"/>
  <c r="H310" i="161"/>
  <c r="G310" i="161"/>
  <c r="O309" i="161"/>
  <c r="N309" i="161"/>
  <c r="M309" i="161"/>
  <c r="L309" i="161"/>
  <c r="K309" i="161"/>
  <c r="R309" i="161" s="1"/>
  <c r="S309" i="161" s="1"/>
  <c r="J309" i="161"/>
  <c r="I309" i="161"/>
  <c r="H309" i="161"/>
  <c r="G309" i="161"/>
  <c r="O308" i="161"/>
  <c r="N308" i="161"/>
  <c r="M308" i="161"/>
  <c r="L308" i="161"/>
  <c r="K308" i="161"/>
  <c r="R308" i="161" s="1"/>
  <c r="S308" i="161" s="1"/>
  <c r="J308" i="161"/>
  <c r="I308" i="161"/>
  <c r="H308" i="161"/>
  <c r="G308" i="161"/>
  <c r="O307" i="161"/>
  <c r="N307" i="161"/>
  <c r="M307" i="161"/>
  <c r="L307" i="161"/>
  <c r="K307" i="161"/>
  <c r="J307" i="161"/>
  <c r="I307" i="161"/>
  <c r="H307" i="161"/>
  <c r="G307" i="161"/>
  <c r="O306" i="161"/>
  <c r="N306" i="161"/>
  <c r="M306" i="161"/>
  <c r="L306" i="161"/>
  <c r="K306" i="161"/>
  <c r="J306" i="161"/>
  <c r="I306" i="161"/>
  <c r="H306" i="161"/>
  <c r="G306" i="161"/>
  <c r="O305" i="161"/>
  <c r="N305" i="161"/>
  <c r="M305" i="161"/>
  <c r="L305" i="161"/>
  <c r="K305" i="161"/>
  <c r="J305" i="161"/>
  <c r="I305" i="161"/>
  <c r="H305" i="161"/>
  <c r="G305" i="161"/>
  <c r="O304" i="161"/>
  <c r="N304" i="161"/>
  <c r="M304" i="161"/>
  <c r="L304" i="161"/>
  <c r="K304" i="161"/>
  <c r="J304" i="161"/>
  <c r="I304" i="161"/>
  <c r="H304" i="161"/>
  <c r="G304" i="161"/>
  <c r="O303" i="161"/>
  <c r="N303" i="161"/>
  <c r="M303" i="161"/>
  <c r="L303" i="161"/>
  <c r="K303" i="161"/>
  <c r="J303" i="161"/>
  <c r="I303" i="161"/>
  <c r="H303" i="161"/>
  <c r="G303" i="161"/>
  <c r="O302" i="161"/>
  <c r="N302" i="161"/>
  <c r="M302" i="161"/>
  <c r="L302" i="161"/>
  <c r="K302" i="161"/>
  <c r="BY22" i="42" s="1"/>
  <c r="J302" i="161"/>
  <c r="I302" i="161"/>
  <c r="H302" i="161"/>
  <c r="G302" i="161"/>
  <c r="O301" i="161"/>
  <c r="N301" i="161"/>
  <c r="M301" i="161"/>
  <c r="L301" i="161"/>
  <c r="K301" i="161"/>
  <c r="J301" i="161"/>
  <c r="I301" i="161"/>
  <c r="H301" i="161"/>
  <c r="G301" i="161"/>
  <c r="O300" i="161"/>
  <c r="N300" i="161"/>
  <c r="M300" i="161"/>
  <c r="L300" i="161"/>
  <c r="K300" i="161"/>
  <c r="J300" i="161"/>
  <c r="I300" i="161"/>
  <c r="H300" i="161"/>
  <c r="G300" i="161"/>
  <c r="O299" i="161"/>
  <c r="N299" i="161"/>
  <c r="M299" i="161"/>
  <c r="L299" i="161"/>
  <c r="K299" i="161"/>
  <c r="J299" i="161"/>
  <c r="I299" i="161"/>
  <c r="H299" i="161"/>
  <c r="G299" i="161"/>
  <c r="O298" i="161"/>
  <c r="N298" i="161"/>
  <c r="M298" i="161"/>
  <c r="L298" i="161"/>
  <c r="K298" i="161"/>
  <c r="J298" i="161"/>
  <c r="I298" i="161"/>
  <c r="H298" i="161"/>
  <c r="G298" i="161"/>
  <c r="O297" i="161"/>
  <c r="N297" i="161"/>
  <c r="M297" i="161"/>
  <c r="L297" i="161"/>
  <c r="K297" i="161"/>
  <c r="J297" i="161"/>
  <c r="I297" i="161"/>
  <c r="H297" i="161"/>
  <c r="G297" i="161"/>
  <c r="O296" i="161"/>
  <c r="N296" i="161"/>
  <c r="M296" i="161"/>
  <c r="L296" i="161"/>
  <c r="K296" i="161"/>
  <c r="BY16" i="42" s="1"/>
  <c r="J296" i="161"/>
  <c r="I296" i="161"/>
  <c r="H296" i="161"/>
  <c r="G296" i="161"/>
  <c r="O295" i="161"/>
  <c r="N295" i="161"/>
  <c r="M295" i="161"/>
  <c r="L295" i="161"/>
  <c r="K295" i="161"/>
  <c r="J295" i="161"/>
  <c r="I295" i="161"/>
  <c r="H295" i="161"/>
  <c r="G295" i="161"/>
  <c r="O294" i="161"/>
  <c r="N294" i="161"/>
  <c r="M294" i="161"/>
  <c r="L294" i="161"/>
  <c r="K294" i="161"/>
  <c r="J294" i="161"/>
  <c r="I294" i="161"/>
  <c r="H294" i="161"/>
  <c r="G294" i="161"/>
  <c r="O293" i="161"/>
  <c r="N293" i="161"/>
  <c r="M293" i="161"/>
  <c r="L293" i="161"/>
  <c r="K293" i="161"/>
  <c r="J293" i="161"/>
  <c r="I293" i="161"/>
  <c r="H293" i="161"/>
  <c r="G293" i="161"/>
  <c r="O292" i="161"/>
  <c r="N292" i="161"/>
  <c r="M292" i="161"/>
  <c r="L292" i="161"/>
  <c r="K292" i="161"/>
  <c r="J292" i="161"/>
  <c r="I292" i="161"/>
  <c r="H292" i="161"/>
  <c r="G292" i="161"/>
  <c r="O291" i="161"/>
  <c r="N291" i="161"/>
  <c r="M291" i="161"/>
  <c r="L291" i="161"/>
  <c r="K291" i="161"/>
  <c r="J291" i="161"/>
  <c r="I291" i="161"/>
  <c r="H291" i="161"/>
  <c r="G291" i="161"/>
  <c r="O290" i="161"/>
  <c r="N290" i="161"/>
  <c r="M290" i="161"/>
  <c r="L290" i="161"/>
  <c r="K290" i="161"/>
  <c r="J290" i="161"/>
  <c r="I290" i="161"/>
  <c r="H290" i="161"/>
  <c r="G290" i="161"/>
  <c r="O289" i="161"/>
  <c r="N289" i="161"/>
  <c r="M289" i="161"/>
  <c r="L289" i="161"/>
  <c r="K289" i="161"/>
  <c r="J289" i="161"/>
  <c r="I289" i="161"/>
  <c r="H289" i="161"/>
  <c r="G289" i="161"/>
  <c r="O288" i="161"/>
  <c r="N288" i="161"/>
  <c r="M288" i="161"/>
  <c r="L288" i="161"/>
  <c r="K288" i="161"/>
  <c r="J288" i="161"/>
  <c r="I288" i="161"/>
  <c r="H288" i="161"/>
  <c r="G288" i="161"/>
  <c r="O287" i="161"/>
  <c r="N287" i="161"/>
  <c r="M287" i="161"/>
  <c r="L287" i="161"/>
  <c r="K287" i="161"/>
  <c r="J287" i="161"/>
  <c r="I287" i="161"/>
  <c r="H287" i="161"/>
  <c r="G287" i="161"/>
  <c r="O286" i="161"/>
  <c r="N286" i="161"/>
  <c r="M286" i="161"/>
  <c r="L286" i="161"/>
  <c r="K286" i="161"/>
  <c r="J286" i="161"/>
  <c r="I286" i="161"/>
  <c r="H286" i="161"/>
  <c r="G286" i="161"/>
  <c r="O285" i="161"/>
  <c r="N285" i="161"/>
  <c r="M285" i="161"/>
  <c r="L285" i="161"/>
  <c r="K285" i="161"/>
  <c r="J285" i="161"/>
  <c r="I285" i="161"/>
  <c r="H285" i="161"/>
  <c r="G285" i="161"/>
  <c r="O284" i="161"/>
  <c r="N284" i="161"/>
  <c r="M284" i="161"/>
  <c r="L284" i="161"/>
  <c r="K284" i="161"/>
  <c r="R284" i="161" s="1"/>
  <c r="S284" i="161" s="1"/>
  <c r="J284" i="161"/>
  <c r="I284" i="161"/>
  <c r="H284" i="161"/>
  <c r="G284" i="161"/>
  <c r="O283" i="161"/>
  <c r="N283" i="161"/>
  <c r="M283" i="161"/>
  <c r="L283" i="161"/>
  <c r="K283" i="161"/>
  <c r="R283" i="161" s="1"/>
  <c r="S283" i="161" s="1"/>
  <c r="J283" i="161"/>
  <c r="I283" i="161"/>
  <c r="H283" i="161"/>
  <c r="G283" i="161"/>
  <c r="O282" i="161"/>
  <c r="N282" i="161"/>
  <c r="M282" i="161"/>
  <c r="L282" i="161"/>
  <c r="K282" i="161"/>
  <c r="J282" i="161"/>
  <c r="I282" i="161"/>
  <c r="H282" i="161"/>
  <c r="G282" i="161"/>
  <c r="O281" i="161"/>
  <c r="N281" i="161"/>
  <c r="M281" i="161"/>
  <c r="L281" i="161"/>
  <c r="K281" i="161"/>
  <c r="J281" i="161"/>
  <c r="I281" i="161"/>
  <c r="H281" i="161"/>
  <c r="G281" i="161"/>
  <c r="O280" i="161"/>
  <c r="N280" i="161"/>
  <c r="M280" i="161"/>
  <c r="L280" i="161"/>
  <c r="K280" i="161"/>
  <c r="J280" i="161"/>
  <c r="I280" i="161"/>
  <c r="H280" i="161"/>
  <c r="G280" i="161"/>
  <c r="O279" i="161"/>
  <c r="N279" i="161"/>
  <c r="M279" i="161"/>
  <c r="L279" i="161"/>
  <c r="K279" i="161"/>
  <c r="J279" i="161"/>
  <c r="I279" i="161"/>
  <c r="H279" i="161"/>
  <c r="G279" i="161"/>
  <c r="O278" i="161"/>
  <c r="N278" i="161"/>
  <c r="M278" i="161"/>
  <c r="L278" i="161"/>
  <c r="K278" i="161"/>
  <c r="J278" i="161"/>
  <c r="I278" i="161"/>
  <c r="H278" i="161"/>
  <c r="G278" i="161"/>
  <c r="O277" i="161"/>
  <c r="N277" i="161"/>
  <c r="M277" i="161"/>
  <c r="L277" i="161"/>
  <c r="K277" i="161"/>
  <c r="J277" i="161"/>
  <c r="I277" i="161"/>
  <c r="H277" i="161"/>
  <c r="G277" i="161"/>
  <c r="O276" i="161"/>
  <c r="N276" i="161"/>
  <c r="M276" i="161"/>
  <c r="L276" i="161"/>
  <c r="K276" i="161"/>
  <c r="J276" i="161"/>
  <c r="I276" i="161"/>
  <c r="H276" i="161"/>
  <c r="G276" i="161"/>
  <c r="O275" i="161"/>
  <c r="N275" i="161"/>
  <c r="M275" i="161"/>
  <c r="L275" i="161"/>
  <c r="K275" i="161"/>
  <c r="J275" i="161"/>
  <c r="I275" i="161"/>
  <c r="H275" i="161"/>
  <c r="G275" i="161"/>
  <c r="O274" i="161"/>
  <c r="N274" i="161"/>
  <c r="M274" i="161"/>
  <c r="L274" i="161"/>
  <c r="K274" i="161"/>
  <c r="J274" i="161"/>
  <c r="I274" i="161"/>
  <c r="H274" i="161"/>
  <c r="G274" i="161"/>
  <c r="O273" i="161"/>
  <c r="N273" i="161"/>
  <c r="M273" i="161"/>
  <c r="L273" i="161"/>
  <c r="K273" i="161"/>
  <c r="J273" i="161"/>
  <c r="I273" i="161"/>
  <c r="H273" i="161"/>
  <c r="G273" i="161"/>
  <c r="O272" i="161"/>
  <c r="N272" i="161"/>
  <c r="M272" i="161"/>
  <c r="L272" i="161"/>
  <c r="K272" i="161"/>
  <c r="J272" i="161"/>
  <c r="I272" i="161"/>
  <c r="H272" i="161"/>
  <c r="G272" i="161"/>
  <c r="O271" i="161"/>
  <c r="N271" i="161"/>
  <c r="M271" i="161"/>
  <c r="L271" i="161"/>
  <c r="K271" i="161"/>
  <c r="J271" i="161"/>
  <c r="I271" i="161"/>
  <c r="H271" i="161"/>
  <c r="G271" i="161"/>
  <c r="O270" i="161"/>
  <c r="N270" i="161"/>
  <c r="M270" i="161"/>
  <c r="L270" i="161"/>
  <c r="K270" i="161"/>
  <c r="J270" i="161"/>
  <c r="I270" i="161"/>
  <c r="H270" i="161"/>
  <c r="G270" i="161"/>
  <c r="O269" i="161"/>
  <c r="N269" i="161"/>
  <c r="M269" i="161"/>
  <c r="L269" i="161"/>
  <c r="K269" i="161"/>
  <c r="GW20" i="42" s="1"/>
  <c r="GX20" i="42" s="1"/>
  <c r="J269" i="161"/>
  <c r="I269" i="161"/>
  <c r="H269" i="161"/>
  <c r="G269" i="161"/>
  <c r="O268" i="161"/>
  <c r="N268" i="161"/>
  <c r="M268" i="161"/>
  <c r="L268" i="161"/>
  <c r="K268" i="161"/>
  <c r="J268" i="161"/>
  <c r="I268" i="161"/>
  <c r="H268" i="161"/>
  <c r="G268" i="161"/>
  <c r="O267" i="161"/>
  <c r="N267" i="161"/>
  <c r="M267" i="161"/>
  <c r="L267" i="161"/>
  <c r="K267" i="161"/>
  <c r="J267" i="161"/>
  <c r="I267" i="161"/>
  <c r="H267" i="161"/>
  <c r="G267" i="161"/>
  <c r="O266" i="161"/>
  <c r="N266" i="161"/>
  <c r="M266" i="161"/>
  <c r="L266" i="161"/>
  <c r="K266" i="161"/>
  <c r="J266" i="161"/>
  <c r="I266" i="161"/>
  <c r="H266" i="161"/>
  <c r="G266" i="161"/>
  <c r="O265" i="161"/>
  <c r="N265" i="161"/>
  <c r="M265" i="161"/>
  <c r="L265" i="161"/>
  <c r="K265" i="161"/>
  <c r="J265" i="161"/>
  <c r="I265" i="161"/>
  <c r="H265" i="161"/>
  <c r="G265" i="161"/>
  <c r="O264" i="161"/>
  <c r="N264" i="161"/>
  <c r="M264" i="161"/>
  <c r="L264" i="161"/>
  <c r="K264" i="161"/>
  <c r="J264" i="161"/>
  <c r="I264" i="161"/>
  <c r="H264" i="161"/>
  <c r="G264" i="161"/>
  <c r="O263" i="161"/>
  <c r="N263" i="161"/>
  <c r="M263" i="161"/>
  <c r="L263" i="161"/>
  <c r="K263" i="161"/>
  <c r="J263" i="161"/>
  <c r="I263" i="161"/>
  <c r="H263" i="161"/>
  <c r="G263" i="161"/>
  <c r="O262" i="161"/>
  <c r="N262" i="161"/>
  <c r="M262" i="161"/>
  <c r="L262" i="161"/>
  <c r="K262" i="161"/>
  <c r="J262" i="161"/>
  <c r="I262" i="161"/>
  <c r="H262" i="161"/>
  <c r="G262" i="161"/>
  <c r="O261" i="161"/>
  <c r="N261" i="161"/>
  <c r="M261" i="161"/>
  <c r="L261" i="161"/>
  <c r="K261" i="161"/>
  <c r="J261" i="161"/>
  <c r="I261" i="161"/>
  <c r="H261" i="161"/>
  <c r="G261" i="161"/>
  <c r="O260" i="161"/>
  <c r="N260" i="161"/>
  <c r="M260" i="161"/>
  <c r="L260" i="161"/>
  <c r="K260" i="161"/>
  <c r="J260" i="161"/>
  <c r="I260" i="161"/>
  <c r="H260" i="161"/>
  <c r="G260" i="161"/>
  <c r="O259" i="161"/>
  <c r="N259" i="161"/>
  <c r="M259" i="161"/>
  <c r="L259" i="161"/>
  <c r="K259" i="161"/>
  <c r="J259" i="161"/>
  <c r="I259" i="161"/>
  <c r="H259" i="161"/>
  <c r="G259" i="161"/>
  <c r="O258" i="161"/>
  <c r="N258" i="161"/>
  <c r="M258" i="161"/>
  <c r="L258" i="161"/>
  <c r="K258" i="161"/>
  <c r="J258" i="161"/>
  <c r="I258" i="161"/>
  <c r="H258" i="161"/>
  <c r="G258" i="161"/>
  <c r="O257" i="161"/>
  <c r="N257" i="161"/>
  <c r="M257" i="161"/>
  <c r="L257" i="161"/>
  <c r="K257" i="161"/>
  <c r="J257" i="161"/>
  <c r="I257" i="161"/>
  <c r="H257" i="161"/>
  <c r="G257" i="161"/>
  <c r="O256" i="161"/>
  <c r="N256" i="161"/>
  <c r="M256" i="161"/>
  <c r="L256" i="161"/>
  <c r="K256" i="161"/>
  <c r="J256" i="161"/>
  <c r="I256" i="161"/>
  <c r="H256" i="161"/>
  <c r="G256" i="161"/>
  <c r="O255" i="161"/>
  <c r="N255" i="161"/>
  <c r="M255" i="161"/>
  <c r="L255" i="161"/>
  <c r="K255" i="161"/>
  <c r="J255" i="161"/>
  <c r="I255" i="161"/>
  <c r="H255" i="161"/>
  <c r="G255" i="161"/>
  <c r="O254" i="161"/>
  <c r="N254" i="161"/>
  <c r="M254" i="161"/>
  <c r="L254" i="161"/>
  <c r="K254" i="161"/>
  <c r="J254" i="161"/>
  <c r="I254" i="161"/>
  <c r="H254" i="161"/>
  <c r="G254" i="161"/>
  <c r="O253" i="161"/>
  <c r="N253" i="161"/>
  <c r="M253" i="161"/>
  <c r="L253" i="161"/>
  <c r="K253" i="161"/>
  <c r="R253" i="161" s="1"/>
  <c r="S253" i="161" s="1"/>
  <c r="J253" i="161"/>
  <c r="I253" i="161"/>
  <c r="H253" i="161"/>
  <c r="G253" i="161"/>
  <c r="O252" i="161"/>
  <c r="N252" i="161"/>
  <c r="M252" i="161"/>
  <c r="L252" i="161"/>
  <c r="K252" i="161"/>
  <c r="J252" i="161"/>
  <c r="I252" i="161"/>
  <c r="H252" i="161"/>
  <c r="G252" i="161"/>
  <c r="O251" i="161"/>
  <c r="N251" i="161"/>
  <c r="M251" i="161"/>
  <c r="L251" i="161"/>
  <c r="K251" i="161"/>
  <c r="J251" i="161"/>
  <c r="I251" i="161"/>
  <c r="H251" i="161"/>
  <c r="G251" i="161"/>
  <c r="O250" i="161"/>
  <c r="N250" i="161"/>
  <c r="M250" i="161"/>
  <c r="L250" i="161"/>
  <c r="K250" i="161"/>
  <c r="J250" i="161"/>
  <c r="I250" i="161"/>
  <c r="H250" i="161"/>
  <c r="G250" i="161"/>
  <c r="O249" i="161"/>
  <c r="N249" i="161"/>
  <c r="M249" i="161"/>
  <c r="L249" i="161"/>
  <c r="K249" i="161"/>
  <c r="J249" i="161"/>
  <c r="I249" i="161"/>
  <c r="H249" i="161"/>
  <c r="G249" i="161"/>
  <c r="O248" i="161"/>
  <c r="N248" i="161"/>
  <c r="M248" i="161"/>
  <c r="L248" i="161"/>
  <c r="K248" i="161"/>
  <c r="J248" i="161"/>
  <c r="I248" i="161"/>
  <c r="H248" i="161"/>
  <c r="G248" i="161"/>
  <c r="O247" i="161"/>
  <c r="N247" i="161"/>
  <c r="M247" i="161"/>
  <c r="L247" i="161"/>
  <c r="K247" i="161"/>
  <c r="J247" i="161"/>
  <c r="I247" i="161"/>
  <c r="H247" i="161"/>
  <c r="G247" i="161"/>
  <c r="O246" i="161"/>
  <c r="N246" i="161"/>
  <c r="M246" i="161"/>
  <c r="L246" i="161"/>
  <c r="K246" i="161"/>
  <c r="J246" i="161"/>
  <c r="I246" i="161"/>
  <c r="H246" i="161"/>
  <c r="G246" i="161"/>
  <c r="O245" i="161"/>
  <c r="N245" i="161"/>
  <c r="M245" i="161"/>
  <c r="L245" i="161"/>
  <c r="K245" i="161"/>
  <c r="J245" i="161"/>
  <c r="I245" i="161"/>
  <c r="H245" i="161"/>
  <c r="G245" i="161"/>
  <c r="O244" i="161"/>
  <c r="N244" i="161"/>
  <c r="M244" i="161"/>
  <c r="L244" i="161"/>
  <c r="K244" i="161"/>
  <c r="J244" i="161"/>
  <c r="I244" i="161"/>
  <c r="H244" i="161"/>
  <c r="G244" i="161"/>
  <c r="O243" i="161"/>
  <c r="N243" i="161"/>
  <c r="M243" i="161"/>
  <c r="L243" i="161"/>
  <c r="K243" i="161"/>
  <c r="J243" i="161"/>
  <c r="I243" i="161"/>
  <c r="H243" i="161"/>
  <c r="G243" i="161"/>
  <c r="O242" i="161"/>
  <c r="N242" i="161"/>
  <c r="M242" i="161"/>
  <c r="L242" i="161"/>
  <c r="K242" i="161"/>
  <c r="J242" i="161"/>
  <c r="I242" i="161"/>
  <c r="H242" i="161"/>
  <c r="G242" i="161"/>
  <c r="O241" i="161"/>
  <c r="N241" i="161"/>
  <c r="M241" i="161"/>
  <c r="L241" i="161"/>
  <c r="K241" i="161"/>
  <c r="J241" i="161"/>
  <c r="I241" i="161"/>
  <c r="H241" i="161"/>
  <c r="G241" i="161"/>
  <c r="O240" i="161"/>
  <c r="N240" i="161"/>
  <c r="M240" i="161"/>
  <c r="L240" i="161"/>
  <c r="K240" i="161"/>
  <c r="J240" i="161"/>
  <c r="I240" i="161"/>
  <c r="H240" i="161"/>
  <c r="G240" i="161"/>
  <c r="O239" i="161"/>
  <c r="N239" i="161"/>
  <c r="M239" i="161"/>
  <c r="L239" i="161"/>
  <c r="K239" i="161"/>
  <c r="J239" i="161"/>
  <c r="I239" i="161"/>
  <c r="H239" i="161"/>
  <c r="G239" i="161"/>
  <c r="O238" i="161"/>
  <c r="N238" i="161"/>
  <c r="M238" i="161"/>
  <c r="L238" i="161"/>
  <c r="K238" i="161"/>
  <c r="J238" i="161"/>
  <c r="I238" i="161"/>
  <c r="H238" i="161"/>
  <c r="G238" i="161"/>
  <c r="O237" i="161"/>
  <c r="N237" i="161"/>
  <c r="M237" i="161"/>
  <c r="L237" i="161"/>
  <c r="K237" i="161"/>
  <c r="J237" i="161"/>
  <c r="I237" i="161"/>
  <c r="H237" i="161"/>
  <c r="G237" i="161"/>
  <c r="O236" i="161"/>
  <c r="N236" i="161"/>
  <c r="M236" i="161"/>
  <c r="L236" i="161"/>
  <c r="K236" i="161"/>
  <c r="J236" i="161"/>
  <c r="I236" i="161"/>
  <c r="H236" i="161"/>
  <c r="G236" i="161"/>
  <c r="O235" i="161"/>
  <c r="N235" i="161"/>
  <c r="M235" i="161"/>
  <c r="L235" i="161"/>
  <c r="K235" i="161"/>
  <c r="J235" i="161"/>
  <c r="I235" i="161"/>
  <c r="H235" i="161"/>
  <c r="G235" i="161"/>
  <c r="O234" i="161"/>
  <c r="N234" i="161"/>
  <c r="M234" i="161"/>
  <c r="L234" i="161"/>
  <c r="K234" i="161"/>
  <c r="J234" i="161"/>
  <c r="I234" i="161"/>
  <c r="H234" i="161"/>
  <c r="G234" i="161"/>
  <c r="O233" i="161"/>
  <c r="N233" i="161"/>
  <c r="M233" i="161"/>
  <c r="L233" i="161"/>
  <c r="K233" i="161"/>
  <c r="J233" i="161"/>
  <c r="I233" i="161"/>
  <c r="H233" i="161"/>
  <c r="G233" i="161"/>
  <c r="O232" i="161"/>
  <c r="N232" i="161"/>
  <c r="M232" i="161"/>
  <c r="L232" i="161"/>
  <c r="K232" i="161"/>
  <c r="J232" i="161"/>
  <c r="I232" i="161"/>
  <c r="H232" i="161"/>
  <c r="G232" i="161"/>
  <c r="O231" i="161"/>
  <c r="N231" i="161"/>
  <c r="M231" i="161"/>
  <c r="L231" i="161"/>
  <c r="K231" i="161"/>
  <c r="J231" i="161"/>
  <c r="I231" i="161"/>
  <c r="H231" i="161"/>
  <c r="G231" i="161"/>
  <c r="O230" i="161"/>
  <c r="N230" i="161"/>
  <c r="M230" i="161"/>
  <c r="L230" i="161"/>
  <c r="K230" i="161"/>
  <c r="J230" i="161"/>
  <c r="I230" i="161"/>
  <c r="H230" i="161"/>
  <c r="G230" i="161"/>
  <c r="O229" i="161"/>
  <c r="N229" i="161"/>
  <c r="M229" i="161"/>
  <c r="L229" i="161"/>
  <c r="K229" i="161"/>
  <c r="J229" i="161"/>
  <c r="I229" i="161"/>
  <c r="H229" i="161"/>
  <c r="G229" i="161"/>
  <c r="O228" i="161"/>
  <c r="N228" i="161"/>
  <c r="M228" i="161"/>
  <c r="L228" i="161"/>
  <c r="K228" i="161"/>
  <c r="J228" i="161"/>
  <c r="I228" i="161"/>
  <c r="H228" i="161"/>
  <c r="G228" i="161"/>
  <c r="O227" i="161"/>
  <c r="N227" i="161"/>
  <c r="M227" i="161"/>
  <c r="L227" i="161"/>
  <c r="K227" i="161"/>
  <c r="J227" i="161"/>
  <c r="I227" i="161"/>
  <c r="H227" i="161"/>
  <c r="G227" i="161"/>
  <c r="O226" i="161"/>
  <c r="N226" i="161"/>
  <c r="M226" i="161"/>
  <c r="L226" i="161"/>
  <c r="K226" i="161"/>
  <c r="J226" i="161"/>
  <c r="I226" i="161"/>
  <c r="H226" i="161"/>
  <c r="G226" i="161"/>
  <c r="O225" i="161"/>
  <c r="N225" i="161"/>
  <c r="M225" i="161"/>
  <c r="L225" i="161"/>
  <c r="K225" i="161"/>
  <c r="J225" i="161"/>
  <c r="I225" i="161"/>
  <c r="H225" i="161"/>
  <c r="G225" i="161"/>
  <c r="O224" i="161"/>
  <c r="N224" i="161"/>
  <c r="M224" i="161"/>
  <c r="L224" i="161"/>
  <c r="K224" i="161"/>
  <c r="J224" i="161"/>
  <c r="I224" i="161"/>
  <c r="H224" i="161"/>
  <c r="G224" i="161"/>
  <c r="O223" i="161"/>
  <c r="N223" i="161"/>
  <c r="M223" i="161"/>
  <c r="L223" i="161"/>
  <c r="K223" i="161"/>
  <c r="J223" i="161"/>
  <c r="I223" i="161"/>
  <c r="H223" i="161"/>
  <c r="G223" i="161"/>
  <c r="O222" i="161"/>
  <c r="N222" i="161"/>
  <c r="M222" i="161"/>
  <c r="L222" i="161"/>
  <c r="K222" i="161"/>
  <c r="J222" i="161"/>
  <c r="I222" i="161"/>
  <c r="H222" i="161"/>
  <c r="G222" i="161"/>
  <c r="O221" i="161"/>
  <c r="N221" i="161"/>
  <c r="M221" i="161"/>
  <c r="L221" i="161"/>
  <c r="K221" i="161"/>
  <c r="J221" i="161"/>
  <c r="I221" i="161"/>
  <c r="H221" i="161"/>
  <c r="G221" i="161"/>
  <c r="O220" i="161"/>
  <c r="N220" i="161"/>
  <c r="M220" i="161"/>
  <c r="L220" i="161"/>
  <c r="K220" i="161"/>
  <c r="J220" i="161"/>
  <c r="I220" i="161"/>
  <c r="H220" i="161"/>
  <c r="G220" i="161"/>
  <c r="O219" i="161"/>
  <c r="N219" i="161"/>
  <c r="M219" i="161"/>
  <c r="L219" i="161"/>
  <c r="K219" i="161"/>
  <c r="J219" i="161"/>
  <c r="I219" i="161"/>
  <c r="H219" i="161"/>
  <c r="G219" i="161"/>
  <c r="O218" i="161"/>
  <c r="N218" i="161"/>
  <c r="M218" i="161"/>
  <c r="L218" i="161"/>
  <c r="K218" i="161"/>
  <c r="J218" i="161"/>
  <c r="I218" i="161"/>
  <c r="H218" i="161"/>
  <c r="G218" i="161"/>
  <c r="O217" i="161"/>
  <c r="N217" i="161"/>
  <c r="M217" i="161"/>
  <c r="L217" i="161"/>
  <c r="K217" i="161"/>
  <c r="J217" i="161"/>
  <c r="I217" i="161"/>
  <c r="H217" i="161"/>
  <c r="G217" i="161"/>
  <c r="O216" i="161"/>
  <c r="N216" i="161"/>
  <c r="M216" i="161"/>
  <c r="L216" i="161"/>
  <c r="K216" i="161"/>
  <c r="J216" i="161"/>
  <c r="I216" i="161"/>
  <c r="H216" i="161"/>
  <c r="G216" i="161"/>
  <c r="O215" i="161"/>
  <c r="N215" i="161"/>
  <c r="M215" i="161"/>
  <c r="L215" i="161"/>
  <c r="K215" i="161"/>
  <c r="J215" i="161"/>
  <c r="I215" i="161"/>
  <c r="H215" i="161"/>
  <c r="G215" i="161"/>
  <c r="O214" i="161"/>
  <c r="N214" i="161"/>
  <c r="M214" i="161"/>
  <c r="L214" i="161"/>
  <c r="K214" i="161"/>
  <c r="AC25" i="42" s="1"/>
  <c r="U26" i="144" s="1"/>
  <c r="J214" i="161"/>
  <c r="I214" i="161"/>
  <c r="H214" i="161"/>
  <c r="G214" i="161"/>
  <c r="O213" i="161"/>
  <c r="N213" i="161"/>
  <c r="M213" i="161"/>
  <c r="L213" i="161"/>
  <c r="K213" i="161"/>
  <c r="J213" i="161"/>
  <c r="I213" i="161"/>
  <c r="H213" i="161"/>
  <c r="G213" i="161"/>
  <c r="O212" i="161"/>
  <c r="N212" i="161"/>
  <c r="M212" i="161"/>
  <c r="L212" i="161"/>
  <c r="K212" i="161"/>
  <c r="J212" i="161"/>
  <c r="I212" i="161"/>
  <c r="H212" i="161"/>
  <c r="G212" i="161"/>
  <c r="O211" i="161"/>
  <c r="N211" i="161"/>
  <c r="M211" i="161"/>
  <c r="L211" i="161"/>
  <c r="K211" i="161"/>
  <c r="J211" i="161"/>
  <c r="I211" i="161"/>
  <c r="H211" i="161"/>
  <c r="G211" i="161"/>
  <c r="O210" i="161"/>
  <c r="N210" i="161"/>
  <c r="M210" i="161"/>
  <c r="L210" i="161"/>
  <c r="K210" i="161"/>
  <c r="J210" i="161"/>
  <c r="I210" i="161"/>
  <c r="H210" i="161"/>
  <c r="G210" i="161"/>
  <c r="O209" i="161"/>
  <c r="N209" i="161"/>
  <c r="M209" i="161"/>
  <c r="L209" i="161"/>
  <c r="K209" i="161"/>
  <c r="J209" i="161"/>
  <c r="I209" i="161"/>
  <c r="H209" i="161"/>
  <c r="G209" i="161"/>
  <c r="O208" i="161"/>
  <c r="N208" i="161"/>
  <c r="M208" i="161"/>
  <c r="L208" i="161"/>
  <c r="K208" i="161"/>
  <c r="J208" i="161"/>
  <c r="I208" i="161"/>
  <c r="H208" i="161"/>
  <c r="G208" i="161"/>
  <c r="O207" i="161"/>
  <c r="N207" i="161"/>
  <c r="M207" i="161"/>
  <c r="L207" i="161"/>
  <c r="K207" i="161"/>
  <c r="J207" i="161"/>
  <c r="I207" i="161"/>
  <c r="H207" i="161"/>
  <c r="G207" i="161"/>
  <c r="O206" i="161"/>
  <c r="N206" i="161"/>
  <c r="M206" i="161"/>
  <c r="L206" i="161"/>
  <c r="K206" i="161"/>
  <c r="J206" i="161"/>
  <c r="I206" i="161"/>
  <c r="H206" i="161"/>
  <c r="G206" i="161"/>
  <c r="O205" i="161"/>
  <c r="N205" i="161"/>
  <c r="M205" i="161"/>
  <c r="L205" i="161"/>
  <c r="K205" i="161"/>
  <c r="J205" i="161"/>
  <c r="I205" i="161"/>
  <c r="H205" i="161"/>
  <c r="G205" i="161"/>
  <c r="O204" i="161"/>
  <c r="N204" i="161"/>
  <c r="M204" i="161"/>
  <c r="L204" i="161"/>
  <c r="K204" i="161"/>
  <c r="J204" i="161"/>
  <c r="I204" i="161"/>
  <c r="H204" i="161"/>
  <c r="G204" i="161"/>
  <c r="O203" i="161"/>
  <c r="N203" i="161"/>
  <c r="M203" i="161"/>
  <c r="L203" i="161"/>
  <c r="K203" i="161"/>
  <c r="J203" i="161"/>
  <c r="I203" i="161"/>
  <c r="H203" i="161"/>
  <c r="G203" i="161"/>
  <c r="O202" i="161"/>
  <c r="N202" i="161"/>
  <c r="M202" i="161"/>
  <c r="L202" i="161"/>
  <c r="K202" i="161"/>
  <c r="J202" i="161"/>
  <c r="I202" i="161"/>
  <c r="H202" i="161"/>
  <c r="G202" i="161"/>
  <c r="O201" i="161"/>
  <c r="N201" i="161"/>
  <c r="M201" i="161"/>
  <c r="L201" i="161"/>
  <c r="K201" i="161"/>
  <c r="J201" i="161"/>
  <c r="I201" i="161"/>
  <c r="H201" i="161"/>
  <c r="G201" i="161"/>
  <c r="O200" i="161"/>
  <c r="N200" i="161"/>
  <c r="M200" i="161"/>
  <c r="L200" i="161"/>
  <c r="K200" i="161"/>
  <c r="J200" i="161"/>
  <c r="I200" i="161"/>
  <c r="H200" i="161"/>
  <c r="G200" i="161"/>
  <c r="O199" i="161"/>
  <c r="N199" i="161"/>
  <c r="M199" i="161"/>
  <c r="L199" i="161"/>
  <c r="K199" i="161"/>
  <c r="J199" i="161"/>
  <c r="I199" i="161"/>
  <c r="H199" i="161"/>
  <c r="G199" i="161"/>
  <c r="O198" i="161"/>
  <c r="N198" i="161"/>
  <c r="M198" i="161"/>
  <c r="L198" i="161"/>
  <c r="K198" i="161"/>
  <c r="J198" i="161"/>
  <c r="I198" i="161"/>
  <c r="H198" i="161"/>
  <c r="G198" i="161"/>
  <c r="O197" i="161"/>
  <c r="N197" i="161"/>
  <c r="M197" i="161"/>
  <c r="L197" i="161"/>
  <c r="K197" i="161"/>
  <c r="J197" i="161"/>
  <c r="I197" i="161"/>
  <c r="H197" i="161"/>
  <c r="G197" i="161"/>
  <c r="O196" i="161"/>
  <c r="N196" i="161"/>
  <c r="M196" i="161"/>
  <c r="L196" i="161"/>
  <c r="K196" i="161"/>
  <c r="J196" i="161"/>
  <c r="I196" i="161"/>
  <c r="H196" i="161"/>
  <c r="G196" i="161"/>
  <c r="O195" i="161"/>
  <c r="N195" i="161"/>
  <c r="M195" i="161"/>
  <c r="L195" i="161"/>
  <c r="K195" i="161"/>
  <c r="AC6" i="42" s="1"/>
  <c r="J195" i="161"/>
  <c r="I195" i="161"/>
  <c r="H195" i="161"/>
  <c r="G195" i="161"/>
  <c r="O194" i="161"/>
  <c r="N194" i="161"/>
  <c r="M194" i="161"/>
  <c r="L194" i="161"/>
  <c r="K194" i="161"/>
  <c r="J194" i="161"/>
  <c r="I194" i="161"/>
  <c r="H194" i="161"/>
  <c r="G194" i="161"/>
  <c r="O193" i="161"/>
  <c r="N193" i="161"/>
  <c r="M193" i="161"/>
  <c r="L193" i="161"/>
  <c r="K193" i="161"/>
  <c r="R193" i="161" s="1"/>
  <c r="S193" i="161" s="1"/>
  <c r="J193" i="161"/>
  <c r="I193" i="161"/>
  <c r="H193" i="161"/>
  <c r="G193" i="161"/>
  <c r="O192" i="161"/>
  <c r="N192" i="161"/>
  <c r="M192" i="161"/>
  <c r="L192" i="161"/>
  <c r="K192" i="161"/>
  <c r="R192" i="161" s="1"/>
  <c r="S192" i="161" s="1"/>
  <c r="J192" i="161"/>
  <c r="I192" i="161"/>
  <c r="H192" i="161"/>
  <c r="G192" i="161"/>
  <c r="O191" i="161"/>
  <c r="N191" i="161"/>
  <c r="M191" i="161"/>
  <c r="L191" i="161"/>
  <c r="K191" i="161"/>
  <c r="R191" i="161" s="1"/>
  <c r="S191" i="161" s="1"/>
  <c r="J191" i="161"/>
  <c r="I191" i="161"/>
  <c r="H191" i="161"/>
  <c r="G191" i="161"/>
  <c r="O190" i="161"/>
  <c r="N190" i="161"/>
  <c r="M190" i="161"/>
  <c r="L190" i="161"/>
  <c r="K190" i="161"/>
  <c r="R190" i="161" s="1"/>
  <c r="S190" i="161" s="1"/>
  <c r="J190" i="161"/>
  <c r="I190" i="161"/>
  <c r="H190" i="161"/>
  <c r="G190" i="161"/>
  <c r="O189" i="161"/>
  <c r="N189" i="161"/>
  <c r="M189" i="161"/>
  <c r="L189" i="161"/>
  <c r="K189" i="161"/>
  <c r="R189" i="161" s="1"/>
  <c r="S189" i="161" s="1"/>
  <c r="J189" i="161"/>
  <c r="I189" i="161"/>
  <c r="H189" i="161"/>
  <c r="G189" i="161"/>
  <c r="O188" i="161"/>
  <c r="N188" i="161"/>
  <c r="M188" i="161"/>
  <c r="L188" i="161"/>
  <c r="K188" i="161"/>
  <c r="R188" i="161" s="1"/>
  <c r="S188" i="161" s="1"/>
  <c r="J188" i="161"/>
  <c r="I188" i="161"/>
  <c r="H188" i="161"/>
  <c r="G188" i="161"/>
  <c r="O187" i="161"/>
  <c r="N187" i="161"/>
  <c r="M187" i="161"/>
  <c r="L187" i="161"/>
  <c r="K187" i="161"/>
  <c r="J187" i="161"/>
  <c r="I187" i="161"/>
  <c r="H187" i="161"/>
  <c r="G187" i="161"/>
  <c r="O186" i="161"/>
  <c r="N186" i="161"/>
  <c r="M186" i="161"/>
  <c r="L186" i="161"/>
  <c r="K186" i="161"/>
  <c r="J186" i="161"/>
  <c r="I186" i="161"/>
  <c r="H186" i="161"/>
  <c r="G186" i="161"/>
  <c r="O185" i="161"/>
  <c r="N185" i="161"/>
  <c r="M185" i="161"/>
  <c r="L185" i="161"/>
  <c r="K185" i="161"/>
  <c r="J185" i="161"/>
  <c r="I185" i="161"/>
  <c r="H185" i="161"/>
  <c r="G185" i="161"/>
  <c r="O184" i="161"/>
  <c r="N184" i="161"/>
  <c r="M184" i="161"/>
  <c r="L184" i="161"/>
  <c r="K184" i="161"/>
  <c r="J184" i="161"/>
  <c r="I184" i="161"/>
  <c r="H184" i="161"/>
  <c r="G184" i="161"/>
  <c r="O183" i="161"/>
  <c r="N183" i="161"/>
  <c r="M183" i="161"/>
  <c r="L183" i="161"/>
  <c r="K183" i="161"/>
  <c r="J183" i="161"/>
  <c r="I183" i="161"/>
  <c r="H183" i="161"/>
  <c r="G183" i="161"/>
  <c r="O182" i="161"/>
  <c r="N182" i="161"/>
  <c r="M182" i="161"/>
  <c r="L182" i="161"/>
  <c r="K182" i="161"/>
  <c r="J182" i="161"/>
  <c r="I182" i="161"/>
  <c r="H182" i="161"/>
  <c r="G182" i="161"/>
  <c r="O181" i="161"/>
  <c r="N181" i="161"/>
  <c r="M181" i="161"/>
  <c r="L181" i="161"/>
  <c r="K181" i="161"/>
  <c r="J181" i="161"/>
  <c r="I181" i="161"/>
  <c r="H181" i="161"/>
  <c r="G181" i="161"/>
  <c r="O180" i="161"/>
  <c r="N180" i="161"/>
  <c r="M180" i="161"/>
  <c r="L180" i="161"/>
  <c r="K180" i="161"/>
  <c r="J180" i="161"/>
  <c r="I180" i="161"/>
  <c r="H180" i="161"/>
  <c r="G180" i="161"/>
  <c r="O179" i="161"/>
  <c r="N179" i="161"/>
  <c r="M179" i="161"/>
  <c r="L179" i="161"/>
  <c r="K179" i="161"/>
  <c r="J179" i="161"/>
  <c r="I179" i="161"/>
  <c r="H179" i="161"/>
  <c r="G179" i="161"/>
  <c r="O178" i="161"/>
  <c r="N178" i="161"/>
  <c r="M178" i="161"/>
  <c r="L178" i="161"/>
  <c r="K178" i="161"/>
  <c r="J178" i="161"/>
  <c r="I178" i="161"/>
  <c r="H178" i="161"/>
  <c r="G178" i="161"/>
  <c r="O177" i="161"/>
  <c r="N177" i="161"/>
  <c r="M177" i="161"/>
  <c r="L177" i="161"/>
  <c r="K177" i="161"/>
  <c r="J177" i="161"/>
  <c r="I177" i="161"/>
  <c r="H177" i="161"/>
  <c r="G177" i="161"/>
  <c r="O176" i="161"/>
  <c r="N176" i="161"/>
  <c r="M176" i="161"/>
  <c r="L176" i="161"/>
  <c r="K176" i="161"/>
  <c r="J176" i="161"/>
  <c r="I176" i="161"/>
  <c r="H176" i="161"/>
  <c r="G176" i="161"/>
  <c r="O175" i="161"/>
  <c r="N175" i="161"/>
  <c r="M175" i="161"/>
  <c r="L175" i="161"/>
  <c r="K175" i="161"/>
  <c r="J175" i="161"/>
  <c r="I175" i="161"/>
  <c r="H175" i="161"/>
  <c r="G175" i="161"/>
  <c r="O174" i="161"/>
  <c r="N174" i="161"/>
  <c r="M174" i="161"/>
  <c r="L174" i="161"/>
  <c r="K174" i="161"/>
  <c r="J174" i="161"/>
  <c r="I174" i="161"/>
  <c r="H174" i="161"/>
  <c r="G174" i="161"/>
  <c r="O173" i="161"/>
  <c r="N173" i="161"/>
  <c r="M173" i="161"/>
  <c r="L173" i="161"/>
  <c r="K173" i="161"/>
  <c r="U15" i="42" s="1"/>
  <c r="V15" i="42" s="1"/>
  <c r="J173" i="161"/>
  <c r="I173" i="161"/>
  <c r="H173" i="161"/>
  <c r="G173" i="161"/>
  <c r="O172" i="161"/>
  <c r="N172" i="161"/>
  <c r="M172" i="161"/>
  <c r="L172" i="161"/>
  <c r="K172" i="161"/>
  <c r="J172" i="161"/>
  <c r="I172" i="161"/>
  <c r="H172" i="161"/>
  <c r="G172" i="161"/>
  <c r="O171" i="161"/>
  <c r="N171" i="161"/>
  <c r="M171" i="161"/>
  <c r="L171" i="161"/>
  <c r="K171" i="161"/>
  <c r="J171" i="161"/>
  <c r="I171" i="161"/>
  <c r="H171" i="161"/>
  <c r="G171" i="161"/>
  <c r="O170" i="161"/>
  <c r="N170" i="161"/>
  <c r="M170" i="161"/>
  <c r="L170" i="161"/>
  <c r="K170" i="161"/>
  <c r="J170" i="161"/>
  <c r="I170" i="161"/>
  <c r="H170" i="161"/>
  <c r="G170" i="161"/>
  <c r="O169" i="161"/>
  <c r="N169" i="161"/>
  <c r="M169" i="161"/>
  <c r="L169" i="161"/>
  <c r="K169" i="161"/>
  <c r="J169" i="161"/>
  <c r="I169" i="161"/>
  <c r="H169" i="161"/>
  <c r="G169" i="161"/>
  <c r="O168" i="161"/>
  <c r="N168" i="161"/>
  <c r="M168" i="161"/>
  <c r="L168" i="161"/>
  <c r="K168" i="161"/>
  <c r="J168" i="161"/>
  <c r="I168" i="161"/>
  <c r="H168" i="161"/>
  <c r="G168" i="161"/>
  <c r="O167" i="161"/>
  <c r="N167" i="161"/>
  <c r="M167" i="161"/>
  <c r="L167" i="161"/>
  <c r="K167" i="161"/>
  <c r="J167" i="161"/>
  <c r="I167" i="161"/>
  <c r="H167" i="161"/>
  <c r="G167" i="161"/>
  <c r="O166" i="161"/>
  <c r="N166" i="161"/>
  <c r="M166" i="161"/>
  <c r="L166" i="161"/>
  <c r="K166" i="161"/>
  <c r="J166" i="161"/>
  <c r="I166" i="161"/>
  <c r="H166" i="161"/>
  <c r="G166" i="161"/>
  <c r="O165" i="161"/>
  <c r="N165" i="161"/>
  <c r="M165" i="161"/>
  <c r="L165" i="161"/>
  <c r="K165" i="161"/>
  <c r="J165" i="161"/>
  <c r="I165" i="161"/>
  <c r="H165" i="161"/>
  <c r="G165" i="161"/>
  <c r="O164" i="161"/>
  <c r="N164" i="161"/>
  <c r="M164" i="161"/>
  <c r="L164" i="161"/>
  <c r="K164" i="161"/>
  <c r="J164" i="161"/>
  <c r="I164" i="161"/>
  <c r="H164" i="161"/>
  <c r="G164" i="161"/>
  <c r="O163" i="161"/>
  <c r="N163" i="161"/>
  <c r="M163" i="161"/>
  <c r="L163" i="161"/>
  <c r="K163" i="161"/>
  <c r="J163" i="161"/>
  <c r="I163" i="161"/>
  <c r="H163" i="161"/>
  <c r="G163" i="161"/>
  <c r="O162" i="161"/>
  <c r="N162" i="161"/>
  <c r="M162" i="161"/>
  <c r="L162" i="161"/>
  <c r="K162" i="161"/>
  <c r="J162" i="161"/>
  <c r="I162" i="161"/>
  <c r="H162" i="161"/>
  <c r="G162" i="161"/>
  <c r="O161" i="161"/>
  <c r="N161" i="161"/>
  <c r="M161" i="161"/>
  <c r="L161" i="161"/>
  <c r="K161" i="161"/>
  <c r="J161" i="161"/>
  <c r="I161" i="161"/>
  <c r="H161" i="161"/>
  <c r="G161" i="161"/>
  <c r="O160" i="161"/>
  <c r="N160" i="161"/>
  <c r="M160" i="161"/>
  <c r="L160" i="161"/>
  <c r="K160" i="161"/>
  <c r="J160" i="161"/>
  <c r="I160" i="161"/>
  <c r="H160" i="161"/>
  <c r="G160" i="161"/>
  <c r="O159" i="161"/>
  <c r="N159" i="161"/>
  <c r="M159" i="161"/>
  <c r="L159" i="161"/>
  <c r="K159" i="161"/>
  <c r="J159" i="161"/>
  <c r="I159" i="161"/>
  <c r="H159" i="161"/>
  <c r="G159" i="161"/>
  <c r="O158" i="161"/>
  <c r="N158" i="161"/>
  <c r="M158" i="161"/>
  <c r="L158" i="161"/>
  <c r="K158" i="161"/>
  <c r="J158" i="161"/>
  <c r="I158" i="161"/>
  <c r="H158" i="161"/>
  <c r="G158" i="161"/>
  <c r="O157" i="161"/>
  <c r="N157" i="161"/>
  <c r="M157" i="161"/>
  <c r="L157" i="161"/>
  <c r="K157" i="161"/>
  <c r="J157" i="161"/>
  <c r="I157" i="161"/>
  <c r="H157" i="161"/>
  <c r="G157" i="161"/>
  <c r="O156" i="161"/>
  <c r="N156" i="161"/>
  <c r="M156" i="161"/>
  <c r="L156" i="161"/>
  <c r="K156" i="161"/>
  <c r="J156" i="161"/>
  <c r="I156" i="161"/>
  <c r="H156" i="161"/>
  <c r="G156" i="161"/>
  <c r="O155" i="161"/>
  <c r="N155" i="161"/>
  <c r="M155" i="161"/>
  <c r="L155" i="161"/>
  <c r="K155" i="161"/>
  <c r="CW25" i="42" s="1"/>
  <c r="U26" i="158" s="1"/>
  <c r="J155" i="161"/>
  <c r="I155" i="161"/>
  <c r="H155" i="161"/>
  <c r="G155" i="161"/>
  <c r="O154" i="161"/>
  <c r="N154" i="161"/>
  <c r="M154" i="161"/>
  <c r="L154" i="161"/>
  <c r="K154" i="161"/>
  <c r="CW24" i="42" s="1"/>
  <c r="J154" i="161"/>
  <c r="I154" i="161"/>
  <c r="H154" i="161"/>
  <c r="G154" i="161"/>
  <c r="O153" i="161"/>
  <c r="N153" i="161"/>
  <c r="M153" i="161"/>
  <c r="L153" i="161"/>
  <c r="K153" i="161"/>
  <c r="CW23" i="42" s="1"/>
  <c r="J153" i="161"/>
  <c r="I153" i="161"/>
  <c r="H153" i="161"/>
  <c r="G153" i="161"/>
  <c r="O152" i="161"/>
  <c r="N152" i="161"/>
  <c r="M152" i="161"/>
  <c r="L152" i="161"/>
  <c r="K152" i="161"/>
  <c r="CW22" i="42" s="1"/>
  <c r="J152" i="161"/>
  <c r="I152" i="161"/>
  <c r="H152" i="161"/>
  <c r="G152" i="161"/>
  <c r="O151" i="161"/>
  <c r="N151" i="161"/>
  <c r="M151" i="161"/>
  <c r="L151" i="161"/>
  <c r="K151" i="161"/>
  <c r="CW21" i="42" s="1"/>
  <c r="J151" i="161"/>
  <c r="I151" i="161"/>
  <c r="H151" i="161"/>
  <c r="G151" i="161"/>
  <c r="O150" i="161"/>
  <c r="N150" i="161"/>
  <c r="M150" i="161"/>
  <c r="L150" i="161"/>
  <c r="K150" i="161"/>
  <c r="CW20" i="42" s="1"/>
  <c r="J150" i="161"/>
  <c r="I150" i="161"/>
  <c r="H150" i="161"/>
  <c r="G150" i="161"/>
  <c r="O149" i="161"/>
  <c r="N149" i="161"/>
  <c r="M149" i="161"/>
  <c r="L149" i="161"/>
  <c r="K149" i="161"/>
  <c r="CW19" i="42" s="1"/>
  <c r="J149" i="161"/>
  <c r="I149" i="161"/>
  <c r="H149" i="161"/>
  <c r="G149" i="161"/>
  <c r="O148" i="161"/>
  <c r="N148" i="161"/>
  <c r="M148" i="161"/>
  <c r="L148" i="161"/>
  <c r="K148" i="161"/>
  <c r="CW18" i="42" s="1"/>
  <c r="J148" i="161"/>
  <c r="I148" i="161"/>
  <c r="H148" i="161"/>
  <c r="G148" i="161"/>
  <c r="O147" i="161"/>
  <c r="N147" i="161"/>
  <c r="M147" i="161"/>
  <c r="L147" i="161"/>
  <c r="K147" i="161"/>
  <c r="CW17" i="42" s="1"/>
  <c r="J147" i="161"/>
  <c r="I147" i="161"/>
  <c r="H147" i="161"/>
  <c r="G147" i="161"/>
  <c r="O146" i="161"/>
  <c r="N146" i="161"/>
  <c r="M146" i="161"/>
  <c r="L146" i="161"/>
  <c r="K146" i="161"/>
  <c r="CW16" i="42" s="1"/>
  <c r="J146" i="161"/>
  <c r="I146" i="161"/>
  <c r="H146" i="161"/>
  <c r="G146" i="161"/>
  <c r="O145" i="161"/>
  <c r="N145" i="161"/>
  <c r="M145" i="161"/>
  <c r="L145" i="161"/>
  <c r="K145" i="161"/>
  <c r="CW15" i="42" s="1"/>
  <c r="CX15" i="42" s="1"/>
  <c r="J145" i="161"/>
  <c r="I145" i="161"/>
  <c r="H145" i="161"/>
  <c r="G145" i="161"/>
  <c r="O144" i="161"/>
  <c r="N144" i="161"/>
  <c r="M144" i="161"/>
  <c r="L144" i="161"/>
  <c r="K144" i="161"/>
  <c r="CW14" i="42" s="1"/>
  <c r="J144" i="161"/>
  <c r="I144" i="161"/>
  <c r="H144" i="161"/>
  <c r="G144" i="161"/>
  <c r="O143" i="161"/>
  <c r="N143" i="161"/>
  <c r="M143" i="161"/>
  <c r="L143" i="161"/>
  <c r="K143" i="161"/>
  <c r="CW13" i="42" s="1"/>
  <c r="J143" i="161"/>
  <c r="I143" i="161"/>
  <c r="H143" i="161"/>
  <c r="G143" i="161"/>
  <c r="O142" i="161"/>
  <c r="N142" i="161"/>
  <c r="M142" i="161"/>
  <c r="L142" i="161"/>
  <c r="K142" i="161"/>
  <c r="CW12" i="42" s="1"/>
  <c r="J142" i="161"/>
  <c r="I142" i="161"/>
  <c r="H142" i="161"/>
  <c r="G142" i="161"/>
  <c r="O141" i="161"/>
  <c r="N141" i="161"/>
  <c r="M141" i="161"/>
  <c r="L141" i="161"/>
  <c r="K141" i="161"/>
  <c r="CW11" i="42" s="1"/>
  <c r="J141" i="161"/>
  <c r="I141" i="161"/>
  <c r="H141" i="161"/>
  <c r="G141" i="161"/>
  <c r="O140" i="161"/>
  <c r="N140" i="161"/>
  <c r="M140" i="161"/>
  <c r="L140" i="161"/>
  <c r="K140" i="161"/>
  <c r="CW10" i="42" s="1"/>
  <c r="CX10" i="42" s="1"/>
  <c r="J140" i="161"/>
  <c r="I140" i="161"/>
  <c r="H140" i="161"/>
  <c r="G140" i="161"/>
  <c r="O139" i="161"/>
  <c r="N139" i="161"/>
  <c r="M139" i="161"/>
  <c r="L139" i="161"/>
  <c r="K139" i="161"/>
  <c r="CW9" i="42" s="1"/>
  <c r="J139" i="161"/>
  <c r="I139" i="161"/>
  <c r="H139" i="161"/>
  <c r="G139" i="161"/>
  <c r="O138" i="161"/>
  <c r="N138" i="161"/>
  <c r="M138" i="161"/>
  <c r="L138" i="161"/>
  <c r="K138" i="161"/>
  <c r="CW8" i="42" s="1"/>
  <c r="J138" i="161"/>
  <c r="I138" i="161"/>
  <c r="H138" i="161"/>
  <c r="G138" i="161"/>
  <c r="O137" i="161"/>
  <c r="N137" i="161"/>
  <c r="M137" i="161"/>
  <c r="L137" i="161"/>
  <c r="K137" i="161"/>
  <c r="CW7" i="42" s="1"/>
  <c r="J137" i="161"/>
  <c r="I137" i="161"/>
  <c r="H137" i="161"/>
  <c r="G137" i="161"/>
  <c r="O136" i="161"/>
  <c r="N136" i="161"/>
  <c r="M136" i="161"/>
  <c r="L136" i="161"/>
  <c r="K136" i="161"/>
  <c r="CW6" i="42" s="1"/>
  <c r="J136" i="161"/>
  <c r="I136" i="161"/>
  <c r="H136" i="161"/>
  <c r="G136" i="161"/>
  <c r="O135" i="161"/>
  <c r="N135" i="161"/>
  <c r="M135" i="161"/>
  <c r="L135" i="161"/>
  <c r="K135" i="161"/>
  <c r="CW5" i="42" s="1"/>
  <c r="CX5" i="42" s="1"/>
  <c r="J135" i="161"/>
  <c r="I135" i="161"/>
  <c r="H135" i="161"/>
  <c r="G135" i="161"/>
  <c r="O134" i="161"/>
  <c r="N134" i="161"/>
  <c r="M134" i="161"/>
  <c r="L134" i="161"/>
  <c r="K134" i="161"/>
  <c r="J134" i="161"/>
  <c r="I134" i="161"/>
  <c r="H134" i="161"/>
  <c r="G134" i="161"/>
  <c r="O133" i="161"/>
  <c r="N133" i="161"/>
  <c r="M133" i="161"/>
  <c r="L133" i="161"/>
  <c r="K133" i="161"/>
  <c r="J133" i="161"/>
  <c r="I133" i="161"/>
  <c r="H133" i="161"/>
  <c r="G133" i="161"/>
  <c r="O132" i="161"/>
  <c r="N132" i="161"/>
  <c r="M132" i="161"/>
  <c r="L132" i="161"/>
  <c r="K132" i="161"/>
  <c r="J132" i="161"/>
  <c r="I132" i="161"/>
  <c r="H132" i="161"/>
  <c r="G132" i="161"/>
  <c r="O131" i="161"/>
  <c r="N131" i="161"/>
  <c r="M131" i="161"/>
  <c r="L131" i="161"/>
  <c r="K131" i="161"/>
  <c r="J131" i="161"/>
  <c r="I131" i="161"/>
  <c r="H131" i="161"/>
  <c r="G131" i="161"/>
  <c r="O130" i="161"/>
  <c r="N130" i="161"/>
  <c r="M130" i="161"/>
  <c r="L130" i="161"/>
  <c r="K130" i="161"/>
  <c r="J130" i="161"/>
  <c r="I130" i="161"/>
  <c r="H130" i="161"/>
  <c r="G130" i="161"/>
  <c r="O129" i="161"/>
  <c r="N129" i="161"/>
  <c r="M129" i="161"/>
  <c r="L129" i="161"/>
  <c r="K129" i="161"/>
  <c r="J129" i="161"/>
  <c r="I129" i="161"/>
  <c r="H129" i="161"/>
  <c r="G129" i="161"/>
  <c r="O128" i="161"/>
  <c r="N128" i="161"/>
  <c r="M128" i="161"/>
  <c r="L128" i="161"/>
  <c r="K128" i="161"/>
  <c r="J128" i="161"/>
  <c r="I128" i="161"/>
  <c r="H128" i="161"/>
  <c r="G128" i="161"/>
  <c r="O127" i="161"/>
  <c r="N127" i="161"/>
  <c r="M127" i="161"/>
  <c r="L127" i="161"/>
  <c r="K127" i="161"/>
  <c r="J127" i="161"/>
  <c r="I127" i="161"/>
  <c r="H127" i="161"/>
  <c r="G127" i="161"/>
  <c r="O126" i="161"/>
  <c r="N126" i="161"/>
  <c r="M126" i="161"/>
  <c r="L126" i="161"/>
  <c r="K126" i="161"/>
  <c r="J126" i="161"/>
  <c r="I126" i="161"/>
  <c r="H126" i="161"/>
  <c r="G126" i="161"/>
  <c r="O125" i="161"/>
  <c r="N125" i="161"/>
  <c r="M125" i="161"/>
  <c r="L125" i="161"/>
  <c r="K125" i="161"/>
  <c r="J125" i="161"/>
  <c r="I125" i="161"/>
  <c r="H125" i="161"/>
  <c r="G125" i="161"/>
  <c r="O124" i="161"/>
  <c r="N124" i="161"/>
  <c r="M124" i="161"/>
  <c r="L124" i="161"/>
  <c r="K124" i="161"/>
  <c r="J124" i="161"/>
  <c r="I124" i="161"/>
  <c r="H124" i="161"/>
  <c r="G124" i="161"/>
  <c r="O123" i="161"/>
  <c r="N123" i="161"/>
  <c r="M123" i="161"/>
  <c r="L123" i="161"/>
  <c r="K123" i="161"/>
  <c r="J123" i="161"/>
  <c r="I123" i="161"/>
  <c r="H123" i="161"/>
  <c r="G123" i="161"/>
  <c r="O122" i="161"/>
  <c r="N122" i="161"/>
  <c r="M122" i="161"/>
  <c r="L122" i="161"/>
  <c r="K122" i="161"/>
  <c r="J122" i="161"/>
  <c r="I122" i="161"/>
  <c r="H122" i="161"/>
  <c r="G122" i="161"/>
  <c r="O121" i="161"/>
  <c r="N121" i="161"/>
  <c r="M121" i="161"/>
  <c r="L121" i="161"/>
  <c r="K121" i="161"/>
  <c r="CG22" i="42" s="1"/>
  <c r="J121" i="161"/>
  <c r="I121" i="161"/>
  <c r="H121" i="161"/>
  <c r="G121" i="161"/>
  <c r="O120" i="161"/>
  <c r="N120" i="161"/>
  <c r="M120" i="161"/>
  <c r="L120" i="161"/>
  <c r="K120" i="161"/>
  <c r="J120" i="161"/>
  <c r="I120" i="161"/>
  <c r="H120" i="161"/>
  <c r="G120" i="161"/>
  <c r="O119" i="161"/>
  <c r="N119" i="161"/>
  <c r="M119" i="161"/>
  <c r="L119" i="161"/>
  <c r="K119" i="161"/>
  <c r="J119" i="161"/>
  <c r="I119" i="161"/>
  <c r="H119" i="161"/>
  <c r="G119" i="161"/>
  <c r="O118" i="161"/>
  <c r="N118" i="161"/>
  <c r="M118" i="161"/>
  <c r="L118" i="161"/>
  <c r="K118" i="161"/>
  <c r="CG19" i="42" s="1"/>
  <c r="J118" i="161"/>
  <c r="I118" i="161"/>
  <c r="H118" i="161"/>
  <c r="G118" i="161"/>
  <c r="O117" i="161"/>
  <c r="N117" i="161"/>
  <c r="M117" i="161"/>
  <c r="L117" i="161"/>
  <c r="K117" i="161"/>
  <c r="J117" i="161"/>
  <c r="I117" i="161"/>
  <c r="H117" i="161"/>
  <c r="G117" i="161"/>
  <c r="O116" i="161"/>
  <c r="N116" i="161"/>
  <c r="M116" i="161"/>
  <c r="L116" i="161"/>
  <c r="K116" i="161"/>
  <c r="J116" i="161"/>
  <c r="I116" i="161"/>
  <c r="H116" i="161"/>
  <c r="G116" i="161"/>
  <c r="O115" i="161"/>
  <c r="N115" i="161"/>
  <c r="M115" i="161"/>
  <c r="L115" i="161"/>
  <c r="K115" i="161"/>
  <c r="J115" i="161"/>
  <c r="I115" i="161"/>
  <c r="H115" i="161"/>
  <c r="G115" i="161"/>
  <c r="O114" i="161"/>
  <c r="N114" i="161"/>
  <c r="M114" i="161"/>
  <c r="L114" i="161"/>
  <c r="K114" i="161"/>
  <c r="J114" i="161"/>
  <c r="I114" i="161"/>
  <c r="H114" i="161"/>
  <c r="G114" i="161"/>
  <c r="O113" i="161"/>
  <c r="N113" i="161"/>
  <c r="M113" i="161"/>
  <c r="L113" i="161"/>
  <c r="K113" i="161"/>
  <c r="J113" i="161"/>
  <c r="I113" i="161"/>
  <c r="H113" i="161"/>
  <c r="G113" i="161"/>
  <c r="O112" i="161"/>
  <c r="N112" i="161"/>
  <c r="M112" i="161"/>
  <c r="L112" i="161"/>
  <c r="K112" i="161"/>
  <c r="J112" i="161"/>
  <c r="I112" i="161"/>
  <c r="H112" i="161"/>
  <c r="G112" i="161"/>
  <c r="O111" i="161"/>
  <c r="N111" i="161"/>
  <c r="M111" i="161"/>
  <c r="L111" i="161"/>
  <c r="K111" i="161"/>
  <c r="J111" i="161"/>
  <c r="I111" i="161"/>
  <c r="H111" i="161"/>
  <c r="G111" i="161"/>
  <c r="O110" i="161"/>
  <c r="N110" i="161"/>
  <c r="M110" i="161"/>
  <c r="L110" i="161"/>
  <c r="K110" i="161"/>
  <c r="J110" i="161"/>
  <c r="I110" i="161"/>
  <c r="H110" i="161"/>
  <c r="G110" i="161"/>
  <c r="O109" i="161"/>
  <c r="N109" i="161"/>
  <c r="M109" i="161"/>
  <c r="L109" i="161"/>
  <c r="K109" i="161"/>
  <c r="J109" i="161"/>
  <c r="I109" i="161"/>
  <c r="H109" i="161"/>
  <c r="G109" i="161"/>
  <c r="O108" i="161"/>
  <c r="N108" i="161"/>
  <c r="M108" i="161"/>
  <c r="L108" i="161"/>
  <c r="K108" i="161"/>
  <c r="J108" i="161"/>
  <c r="I108" i="161"/>
  <c r="H108" i="161"/>
  <c r="G108" i="161"/>
  <c r="O107" i="161"/>
  <c r="N107" i="161"/>
  <c r="M107" i="161"/>
  <c r="L107" i="161"/>
  <c r="K107" i="161"/>
  <c r="J107" i="161"/>
  <c r="I107" i="161"/>
  <c r="H107" i="161"/>
  <c r="G107" i="161"/>
  <c r="O106" i="161"/>
  <c r="N106" i="161"/>
  <c r="M106" i="161"/>
  <c r="L106" i="161"/>
  <c r="K106" i="161"/>
  <c r="J106" i="161"/>
  <c r="I106" i="161"/>
  <c r="H106" i="161"/>
  <c r="G106" i="161"/>
  <c r="O105" i="161"/>
  <c r="N105" i="161"/>
  <c r="M105" i="161"/>
  <c r="L105" i="161"/>
  <c r="K105" i="161"/>
  <c r="J105" i="161"/>
  <c r="I105" i="161"/>
  <c r="H105" i="161"/>
  <c r="G105" i="161"/>
  <c r="O104" i="161"/>
  <c r="N104" i="161"/>
  <c r="M104" i="161"/>
  <c r="L104" i="161"/>
  <c r="K104" i="161"/>
  <c r="J104" i="161"/>
  <c r="I104" i="161"/>
  <c r="H104" i="161"/>
  <c r="G104" i="161"/>
  <c r="O103" i="161"/>
  <c r="N103" i="161"/>
  <c r="M103" i="161"/>
  <c r="L103" i="161"/>
  <c r="K103" i="161"/>
  <c r="R103" i="161" s="1"/>
  <c r="S103" i="161" s="1"/>
  <c r="J103" i="161"/>
  <c r="I103" i="161"/>
  <c r="H103" i="161"/>
  <c r="G103" i="161"/>
  <c r="O102" i="161"/>
  <c r="N102" i="161"/>
  <c r="M102" i="161"/>
  <c r="L102" i="161"/>
  <c r="K102" i="161"/>
  <c r="R102" i="161" s="1"/>
  <c r="S102" i="161" s="1"/>
  <c r="J102" i="161"/>
  <c r="I102" i="161"/>
  <c r="H102" i="161"/>
  <c r="G102" i="161"/>
  <c r="O101" i="161"/>
  <c r="N101" i="161"/>
  <c r="M101" i="161"/>
  <c r="L101" i="161"/>
  <c r="K101" i="161"/>
  <c r="R101" i="161" s="1"/>
  <c r="S101" i="161" s="1"/>
  <c r="J101" i="161"/>
  <c r="I101" i="161"/>
  <c r="H101" i="161"/>
  <c r="G101" i="161"/>
  <c r="O100" i="161"/>
  <c r="N100" i="161"/>
  <c r="M100" i="161"/>
  <c r="L100" i="161"/>
  <c r="K100" i="161"/>
  <c r="R100" i="161" s="1"/>
  <c r="S100" i="161" s="1"/>
  <c r="J100" i="161"/>
  <c r="I100" i="161"/>
  <c r="H100" i="161"/>
  <c r="G100" i="161"/>
  <c r="O99" i="161"/>
  <c r="N99" i="161"/>
  <c r="M99" i="161"/>
  <c r="L99" i="161"/>
  <c r="K99" i="161"/>
  <c r="R99" i="161" s="1"/>
  <c r="S99" i="161" s="1"/>
  <c r="J99" i="161"/>
  <c r="I99" i="161"/>
  <c r="H99" i="161"/>
  <c r="G99" i="161"/>
  <c r="O98" i="161"/>
  <c r="N98" i="161"/>
  <c r="M98" i="161"/>
  <c r="L98" i="161"/>
  <c r="K98" i="161"/>
  <c r="J98" i="161"/>
  <c r="I98" i="161"/>
  <c r="H98" i="161"/>
  <c r="G98" i="161"/>
  <c r="O97" i="161"/>
  <c r="N97" i="161"/>
  <c r="M97" i="161"/>
  <c r="L97" i="161"/>
  <c r="K97" i="161"/>
  <c r="J97" i="161"/>
  <c r="I97" i="161"/>
  <c r="H97" i="161"/>
  <c r="G97" i="161"/>
  <c r="O96" i="161"/>
  <c r="N96" i="161"/>
  <c r="M96" i="161"/>
  <c r="L96" i="161"/>
  <c r="K96" i="161"/>
  <c r="J96" i="161"/>
  <c r="I96" i="161"/>
  <c r="H96" i="161"/>
  <c r="G96" i="161"/>
  <c r="O95" i="161"/>
  <c r="N95" i="161"/>
  <c r="M95" i="161"/>
  <c r="L95" i="161"/>
  <c r="K95" i="161"/>
  <c r="J95" i="161"/>
  <c r="I95" i="161"/>
  <c r="H95" i="161"/>
  <c r="G95" i="161"/>
  <c r="O94" i="161"/>
  <c r="N94" i="161"/>
  <c r="M94" i="161"/>
  <c r="L94" i="161"/>
  <c r="K94" i="161"/>
  <c r="J94" i="161"/>
  <c r="I94" i="161"/>
  <c r="H94" i="161"/>
  <c r="G94" i="161"/>
  <c r="O93" i="161"/>
  <c r="N93" i="161"/>
  <c r="M93" i="161"/>
  <c r="L93" i="161"/>
  <c r="K93" i="161"/>
  <c r="M23" i="42" s="1"/>
  <c r="J93" i="161"/>
  <c r="I93" i="161"/>
  <c r="H93" i="161"/>
  <c r="G93" i="161"/>
  <c r="O92" i="161"/>
  <c r="N92" i="161"/>
  <c r="M92" i="161"/>
  <c r="L92" i="161"/>
  <c r="K92" i="161"/>
  <c r="J92" i="161"/>
  <c r="I92" i="161"/>
  <c r="H92" i="161"/>
  <c r="G92" i="161"/>
  <c r="O91" i="161"/>
  <c r="N91" i="161"/>
  <c r="M91" i="161"/>
  <c r="L91" i="161"/>
  <c r="K91" i="161"/>
  <c r="J91" i="161"/>
  <c r="I91" i="161"/>
  <c r="H91" i="161"/>
  <c r="G91" i="161"/>
  <c r="O90" i="161"/>
  <c r="N90" i="161"/>
  <c r="M90" i="161"/>
  <c r="L90" i="161"/>
  <c r="K90" i="161"/>
  <c r="J90" i="161"/>
  <c r="I90" i="161"/>
  <c r="H90" i="161"/>
  <c r="G90" i="161"/>
  <c r="O89" i="161"/>
  <c r="N89" i="161"/>
  <c r="M89" i="161"/>
  <c r="L89" i="161"/>
  <c r="K89" i="161"/>
  <c r="J89" i="161"/>
  <c r="I89" i="161"/>
  <c r="H89" i="161"/>
  <c r="G89" i="161"/>
  <c r="O88" i="161"/>
  <c r="N88" i="161"/>
  <c r="M88" i="161"/>
  <c r="L88" i="161"/>
  <c r="K88" i="161"/>
  <c r="J88" i="161"/>
  <c r="I88" i="161"/>
  <c r="H88" i="161"/>
  <c r="G88" i="161"/>
  <c r="O87" i="161"/>
  <c r="N87" i="161"/>
  <c r="M87" i="161"/>
  <c r="L87" i="161"/>
  <c r="K87" i="161"/>
  <c r="J87" i="161"/>
  <c r="I87" i="161"/>
  <c r="H87" i="161"/>
  <c r="G87" i="161"/>
  <c r="O86" i="161"/>
  <c r="N86" i="161"/>
  <c r="M86" i="161"/>
  <c r="L86" i="161"/>
  <c r="K86" i="161"/>
  <c r="J86" i="161"/>
  <c r="I86" i="161"/>
  <c r="H86" i="161"/>
  <c r="G86" i="161"/>
  <c r="O85" i="161"/>
  <c r="N85" i="161"/>
  <c r="M85" i="161"/>
  <c r="L85" i="161"/>
  <c r="K85" i="161"/>
  <c r="J85" i="161"/>
  <c r="I85" i="161"/>
  <c r="H85" i="161"/>
  <c r="G85" i="161"/>
  <c r="O84" i="161"/>
  <c r="N84" i="161"/>
  <c r="M84" i="161"/>
  <c r="L84" i="161"/>
  <c r="K84" i="161"/>
  <c r="J84" i="161"/>
  <c r="I84" i="161"/>
  <c r="H84" i="161"/>
  <c r="G84" i="161"/>
  <c r="O83" i="161"/>
  <c r="N83" i="161"/>
  <c r="M83" i="161"/>
  <c r="L83" i="161"/>
  <c r="K83" i="161"/>
  <c r="J83" i="161"/>
  <c r="I83" i="161"/>
  <c r="H83" i="161"/>
  <c r="G83" i="161"/>
  <c r="O82" i="161"/>
  <c r="N82" i="161"/>
  <c r="M82" i="161"/>
  <c r="L82" i="161"/>
  <c r="K82" i="161"/>
  <c r="J82" i="161"/>
  <c r="I82" i="161"/>
  <c r="H82" i="161"/>
  <c r="G82" i="161"/>
  <c r="O81" i="161"/>
  <c r="N81" i="161"/>
  <c r="M81" i="161"/>
  <c r="L81" i="161"/>
  <c r="K81" i="161"/>
  <c r="J81" i="161"/>
  <c r="I81" i="161"/>
  <c r="H81" i="161"/>
  <c r="G81" i="161"/>
  <c r="O80" i="161"/>
  <c r="N80" i="161"/>
  <c r="M80" i="161"/>
  <c r="L80" i="161"/>
  <c r="K80" i="161"/>
  <c r="J80" i="161"/>
  <c r="I80" i="161"/>
  <c r="H80" i="161"/>
  <c r="G80" i="161"/>
  <c r="O79" i="161"/>
  <c r="N79" i="161"/>
  <c r="M79" i="161"/>
  <c r="L79" i="161"/>
  <c r="K79" i="161"/>
  <c r="M9" i="42" s="1"/>
  <c r="J79" i="161"/>
  <c r="I79" i="161"/>
  <c r="H79" i="161"/>
  <c r="G79" i="161"/>
  <c r="O78" i="161"/>
  <c r="N78" i="161"/>
  <c r="M78" i="161"/>
  <c r="L78" i="161"/>
  <c r="K78" i="161"/>
  <c r="J78" i="161"/>
  <c r="I78" i="161"/>
  <c r="H78" i="161"/>
  <c r="G78" i="161"/>
  <c r="O77" i="161"/>
  <c r="N77" i="161"/>
  <c r="M77" i="161"/>
  <c r="L77" i="161"/>
  <c r="K77" i="161"/>
  <c r="M7" i="42" s="1"/>
  <c r="J77" i="161"/>
  <c r="I77" i="161"/>
  <c r="H77" i="161"/>
  <c r="G77" i="161"/>
  <c r="O76" i="161"/>
  <c r="N76" i="161"/>
  <c r="M76" i="161"/>
  <c r="L76" i="161"/>
  <c r="K76" i="161"/>
  <c r="J76" i="161"/>
  <c r="I76" i="161"/>
  <c r="H76" i="161"/>
  <c r="G76" i="161"/>
  <c r="O75" i="161"/>
  <c r="N75" i="161"/>
  <c r="M75" i="161"/>
  <c r="L75" i="161"/>
  <c r="K75" i="161"/>
  <c r="J75" i="161"/>
  <c r="I75" i="161"/>
  <c r="H75" i="161"/>
  <c r="G75" i="161"/>
  <c r="O74" i="161"/>
  <c r="N74" i="161"/>
  <c r="M74" i="161"/>
  <c r="L74" i="161"/>
  <c r="K74" i="161"/>
  <c r="J74" i="161"/>
  <c r="I74" i="161"/>
  <c r="H74" i="161"/>
  <c r="G74" i="161"/>
  <c r="O73" i="161"/>
  <c r="N73" i="161"/>
  <c r="M73" i="161"/>
  <c r="L73" i="161"/>
  <c r="K73" i="161"/>
  <c r="J73" i="161"/>
  <c r="I73" i="161"/>
  <c r="H73" i="161"/>
  <c r="G73" i="161"/>
  <c r="O72" i="161"/>
  <c r="N72" i="161"/>
  <c r="M72" i="161"/>
  <c r="L72" i="161"/>
  <c r="K72" i="161"/>
  <c r="J72" i="161"/>
  <c r="I72" i="161"/>
  <c r="H72" i="161"/>
  <c r="G72" i="161"/>
  <c r="O71" i="161"/>
  <c r="N71" i="161"/>
  <c r="M71" i="161"/>
  <c r="L71" i="161"/>
  <c r="K71" i="161"/>
  <c r="J71" i="161"/>
  <c r="I71" i="161"/>
  <c r="H71" i="161"/>
  <c r="G71" i="161"/>
  <c r="O70" i="161"/>
  <c r="N70" i="161"/>
  <c r="M70" i="161"/>
  <c r="L70" i="161"/>
  <c r="K70" i="161"/>
  <c r="J70" i="161"/>
  <c r="I70" i="161"/>
  <c r="H70" i="161"/>
  <c r="G70" i="161"/>
  <c r="O69" i="161"/>
  <c r="N69" i="161"/>
  <c r="M69" i="161"/>
  <c r="L69" i="161"/>
  <c r="K69" i="161"/>
  <c r="J69" i="161"/>
  <c r="I69" i="161"/>
  <c r="H69" i="161"/>
  <c r="G69" i="161"/>
  <c r="O68" i="161"/>
  <c r="N68" i="161"/>
  <c r="M68" i="161"/>
  <c r="L68" i="161"/>
  <c r="K68" i="161"/>
  <c r="J68" i="161"/>
  <c r="I68" i="161"/>
  <c r="H68" i="161"/>
  <c r="G68" i="161"/>
  <c r="O67" i="161"/>
  <c r="N67" i="161"/>
  <c r="M67" i="161"/>
  <c r="L67" i="161"/>
  <c r="K67" i="161"/>
  <c r="J67" i="161"/>
  <c r="I67" i="161"/>
  <c r="H67" i="161"/>
  <c r="G67" i="161"/>
  <c r="O66" i="161"/>
  <c r="N66" i="161"/>
  <c r="M66" i="161"/>
  <c r="L66" i="161"/>
  <c r="K66" i="161"/>
  <c r="J66" i="161"/>
  <c r="I66" i="161"/>
  <c r="H66" i="161"/>
  <c r="G66" i="161"/>
  <c r="O65" i="161"/>
  <c r="N65" i="161"/>
  <c r="M65" i="161"/>
  <c r="L65" i="161"/>
  <c r="K65" i="161"/>
  <c r="J65" i="161"/>
  <c r="I65" i="161"/>
  <c r="H65" i="161"/>
  <c r="G65" i="161"/>
  <c r="O64" i="161"/>
  <c r="N64" i="161"/>
  <c r="M64" i="161"/>
  <c r="L64" i="161"/>
  <c r="K64" i="161"/>
  <c r="J64" i="161"/>
  <c r="I64" i="161"/>
  <c r="H64" i="161"/>
  <c r="G64" i="161"/>
  <c r="O63" i="161"/>
  <c r="N63" i="161"/>
  <c r="M63" i="161"/>
  <c r="L63" i="161"/>
  <c r="K63" i="161"/>
  <c r="J63" i="161"/>
  <c r="I63" i="161"/>
  <c r="H63" i="161"/>
  <c r="G63" i="161"/>
  <c r="O62" i="161"/>
  <c r="N62" i="161"/>
  <c r="M62" i="161"/>
  <c r="L62" i="161"/>
  <c r="K62" i="161"/>
  <c r="J62" i="161"/>
  <c r="I62" i="161"/>
  <c r="H62" i="161"/>
  <c r="G62" i="161"/>
  <c r="O61" i="161"/>
  <c r="N61" i="161"/>
  <c r="M61" i="161"/>
  <c r="L61" i="161"/>
  <c r="K61" i="161"/>
  <c r="J61" i="161"/>
  <c r="I61" i="161"/>
  <c r="H61" i="161"/>
  <c r="G61" i="161"/>
  <c r="O60" i="161"/>
  <c r="N60" i="161"/>
  <c r="M60" i="161"/>
  <c r="L60" i="161"/>
  <c r="K60" i="161"/>
  <c r="J60" i="161"/>
  <c r="I60" i="161"/>
  <c r="H60" i="161"/>
  <c r="G60" i="161"/>
  <c r="O59" i="161"/>
  <c r="N59" i="161"/>
  <c r="M59" i="161"/>
  <c r="L59" i="161"/>
  <c r="K59" i="161"/>
  <c r="J59" i="161"/>
  <c r="I59" i="161"/>
  <c r="H59" i="161"/>
  <c r="G59" i="161"/>
  <c r="O58" i="161"/>
  <c r="N58" i="161"/>
  <c r="M58" i="161"/>
  <c r="L58" i="161"/>
  <c r="K58" i="161"/>
  <c r="J58" i="161"/>
  <c r="I58" i="161"/>
  <c r="H58" i="161"/>
  <c r="G58" i="161"/>
  <c r="O57" i="161"/>
  <c r="N57" i="161"/>
  <c r="M57" i="161"/>
  <c r="L57" i="161"/>
  <c r="K57" i="161"/>
  <c r="J57" i="161"/>
  <c r="I57" i="161"/>
  <c r="H57" i="161"/>
  <c r="G57" i="161"/>
  <c r="O56" i="161"/>
  <c r="N56" i="161"/>
  <c r="M56" i="161"/>
  <c r="L56" i="161"/>
  <c r="K56" i="161"/>
  <c r="J56" i="161"/>
  <c r="I56" i="161"/>
  <c r="H56" i="161"/>
  <c r="G56" i="161"/>
  <c r="O55" i="161"/>
  <c r="N55" i="161"/>
  <c r="M55" i="161"/>
  <c r="L55" i="161"/>
  <c r="K55" i="161"/>
  <c r="J55" i="161"/>
  <c r="I55" i="161"/>
  <c r="H55" i="161"/>
  <c r="G55" i="161"/>
  <c r="O54" i="161"/>
  <c r="N54" i="161"/>
  <c r="M54" i="161"/>
  <c r="L54" i="161"/>
  <c r="K54" i="161"/>
  <c r="U26" i="147" s="1"/>
  <c r="J54" i="161"/>
  <c r="I54" i="161"/>
  <c r="H54" i="161"/>
  <c r="G54" i="161"/>
  <c r="O53" i="161"/>
  <c r="N53" i="161"/>
  <c r="M53" i="161"/>
  <c r="L53" i="161"/>
  <c r="K53" i="161"/>
  <c r="U25" i="147" s="1"/>
  <c r="J53" i="161"/>
  <c r="I53" i="161"/>
  <c r="H53" i="161"/>
  <c r="G53" i="161"/>
  <c r="O52" i="161"/>
  <c r="N52" i="161"/>
  <c r="M52" i="161"/>
  <c r="L52" i="161"/>
  <c r="K52" i="161"/>
  <c r="U24" i="147" s="1"/>
  <c r="J52" i="161"/>
  <c r="I52" i="161"/>
  <c r="H52" i="161"/>
  <c r="G52" i="161"/>
  <c r="O51" i="161"/>
  <c r="N51" i="161"/>
  <c r="M51" i="161"/>
  <c r="L51" i="161"/>
  <c r="K51" i="161"/>
  <c r="U23" i="147" s="1"/>
  <c r="J51" i="161"/>
  <c r="I51" i="161"/>
  <c r="H51" i="161"/>
  <c r="G51" i="161"/>
  <c r="O50" i="161"/>
  <c r="N50" i="161"/>
  <c r="M50" i="161"/>
  <c r="L50" i="161"/>
  <c r="K50" i="161"/>
  <c r="U22" i="147" s="1"/>
  <c r="J50" i="161"/>
  <c r="I50" i="161"/>
  <c r="H50" i="161"/>
  <c r="G50" i="161"/>
  <c r="O49" i="161"/>
  <c r="N49" i="161"/>
  <c r="M49" i="161"/>
  <c r="L49" i="161"/>
  <c r="K49" i="161"/>
  <c r="U21" i="147" s="1"/>
  <c r="J49" i="161"/>
  <c r="I49" i="161"/>
  <c r="H49" i="161"/>
  <c r="G49" i="161"/>
  <c r="O48" i="161"/>
  <c r="N48" i="161"/>
  <c r="M48" i="161"/>
  <c r="L48" i="161"/>
  <c r="K48" i="161"/>
  <c r="U20" i="147" s="1"/>
  <c r="J48" i="161"/>
  <c r="I48" i="161"/>
  <c r="H48" i="161"/>
  <c r="G48" i="161"/>
  <c r="O47" i="161"/>
  <c r="N47" i="161"/>
  <c r="M47" i="161"/>
  <c r="L47" i="161"/>
  <c r="K47" i="161"/>
  <c r="U19" i="147" s="1"/>
  <c r="J47" i="161"/>
  <c r="I47" i="161"/>
  <c r="H47" i="161"/>
  <c r="G47" i="161"/>
  <c r="O46" i="161"/>
  <c r="N46" i="161"/>
  <c r="M46" i="161"/>
  <c r="L46" i="161"/>
  <c r="K46" i="161"/>
  <c r="J46" i="161"/>
  <c r="I46" i="161"/>
  <c r="H46" i="161"/>
  <c r="G46" i="161"/>
  <c r="O45" i="161"/>
  <c r="N45" i="161"/>
  <c r="M45" i="161"/>
  <c r="L45" i="161"/>
  <c r="K45" i="161"/>
  <c r="J45" i="161"/>
  <c r="I45" i="161"/>
  <c r="H45" i="161"/>
  <c r="G45" i="161"/>
  <c r="O44" i="161"/>
  <c r="N44" i="161"/>
  <c r="M44" i="161"/>
  <c r="L44" i="161"/>
  <c r="K44" i="161"/>
  <c r="J44" i="161"/>
  <c r="I44" i="161"/>
  <c r="H44" i="161"/>
  <c r="G44" i="161"/>
  <c r="O43" i="161"/>
  <c r="N43" i="161"/>
  <c r="M43" i="161"/>
  <c r="L43" i="161"/>
  <c r="K43" i="161"/>
  <c r="J43" i="161"/>
  <c r="I43" i="161"/>
  <c r="H43" i="161"/>
  <c r="G43" i="161"/>
  <c r="O42" i="161"/>
  <c r="N42" i="161"/>
  <c r="M42" i="161"/>
  <c r="L42" i="161"/>
  <c r="K42" i="161"/>
  <c r="J42" i="161"/>
  <c r="I42" i="161"/>
  <c r="H42" i="161"/>
  <c r="G42" i="161"/>
  <c r="O41" i="161"/>
  <c r="N41" i="161"/>
  <c r="M41" i="161"/>
  <c r="L41" i="161"/>
  <c r="K41" i="161"/>
  <c r="J41" i="161"/>
  <c r="I41" i="161"/>
  <c r="H41" i="161"/>
  <c r="G41" i="161"/>
  <c r="O40" i="161"/>
  <c r="N40" i="161"/>
  <c r="M40" i="161"/>
  <c r="L40" i="161"/>
  <c r="K40" i="161"/>
  <c r="J40" i="161"/>
  <c r="I40" i="161"/>
  <c r="H40" i="161"/>
  <c r="G40" i="161"/>
  <c r="O39" i="161"/>
  <c r="N39" i="161"/>
  <c r="M39" i="161"/>
  <c r="L39" i="161"/>
  <c r="K39" i="161"/>
  <c r="J39" i="161"/>
  <c r="I39" i="161"/>
  <c r="H39" i="161"/>
  <c r="G39" i="161"/>
  <c r="O38" i="161"/>
  <c r="N38" i="161"/>
  <c r="M38" i="161"/>
  <c r="L38" i="161"/>
  <c r="K38" i="161"/>
  <c r="J38" i="161"/>
  <c r="I38" i="161"/>
  <c r="H38" i="161"/>
  <c r="G38" i="161"/>
  <c r="O37" i="161"/>
  <c r="N37" i="161"/>
  <c r="M37" i="161"/>
  <c r="L37" i="161"/>
  <c r="K37" i="161"/>
  <c r="J37" i="161"/>
  <c r="I37" i="161"/>
  <c r="H37" i="161"/>
  <c r="G37" i="161"/>
  <c r="O36" i="161"/>
  <c r="N36" i="161"/>
  <c r="M36" i="161"/>
  <c r="L36" i="161"/>
  <c r="K36" i="161"/>
  <c r="J36" i="161"/>
  <c r="I36" i="161"/>
  <c r="H36" i="161"/>
  <c r="G36" i="161"/>
  <c r="O35" i="161"/>
  <c r="N35" i="161"/>
  <c r="M35" i="161"/>
  <c r="L35" i="161"/>
  <c r="K35" i="161"/>
  <c r="J35" i="161"/>
  <c r="I35" i="161"/>
  <c r="H35" i="161"/>
  <c r="G35" i="161"/>
  <c r="O34" i="161"/>
  <c r="N34" i="161"/>
  <c r="M34" i="161"/>
  <c r="L34" i="161"/>
  <c r="K34" i="161"/>
  <c r="J34" i="161"/>
  <c r="I34" i="161"/>
  <c r="H34" i="161"/>
  <c r="G34" i="161"/>
  <c r="F33" i="161"/>
  <c r="O33" i="161" s="1"/>
  <c r="E33" i="161"/>
  <c r="N33" i="161" s="1"/>
  <c r="D33" i="161"/>
  <c r="M33" i="161" s="1"/>
  <c r="C33" i="161"/>
  <c r="O32" i="161"/>
  <c r="N32" i="161"/>
  <c r="M32" i="161"/>
  <c r="L32" i="161"/>
  <c r="K32" i="161"/>
  <c r="J32" i="161"/>
  <c r="I32" i="161"/>
  <c r="H32" i="161"/>
  <c r="G32" i="161"/>
  <c r="O31" i="161"/>
  <c r="N31" i="161"/>
  <c r="M31" i="161"/>
  <c r="L31" i="161"/>
  <c r="K31" i="161"/>
  <c r="J31" i="161"/>
  <c r="I31" i="161"/>
  <c r="H31" i="161"/>
  <c r="G31" i="161"/>
  <c r="O30" i="161"/>
  <c r="N30" i="161"/>
  <c r="M30" i="161"/>
  <c r="L30" i="161"/>
  <c r="K30" i="161"/>
  <c r="J30" i="161"/>
  <c r="I30" i="161"/>
  <c r="H30" i="161"/>
  <c r="G30" i="161"/>
  <c r="O29" i="161"/>
  <c r="N29" i="161"/>
  <c r="M29" i="161"/>
  <c r="L29" i="161"/>
  <c r="K29" i="161"/>
  <c r="J29" i="161"/>
  <c r="I29" i="161"/>
  <c r="H29" i="161"/>
  <c r="G29" i="161"/>
  <c r="O28" i="161"/>
  <c r="N28" i="161"/>
  <c r="M28" i="161"/>
  <c r="L28" i="161"/>
  <c r="K28" i="161"/>
  <c r="FA21" i="42" s="1"/>
  <c r="J28" i="161"/>
  <c r="I28" i="161"/>
  <c r="H28" i="161"/>
  <c r="G28" i="161"/>
  <c r="O27" i="161"/>
  <c r="N27" i="161"/>
  <c r="M27" i="161"/>
  <c r="L27" i="161"/>
  <c r="K27" i="161"/>
  <c r="J27" i="161"/>
  <c r="I27" i="161"/>
  <c r="H27" i="161"/>
  <c r="G27" i="161"/>
  <c r="O26" i="161"/>
  <c r="N26" i="161"/>
  <c r="M26" i="161"/>
  <c r="L26" i="161"/>
  <c r="K26" i="161"/>
  <c r="J26" i="161"/>
  <c r="I26" i="161"/>
  <c r="H26" i="161"/>
  <c r="G26" i="161"/>
  <c r="O25" i="161"/>
  <c r="N25" i="161"/>
  <c r="M25" i="161"/>
  <c r="L25" i="161"/>
  <c r="K25" i="161"/>
  <c r="J25" i="161"/>
  <c r="I25" i="161"/>
  <c r="H25" i="161"/>
  <c r="G25" i="161"/>
  <c r="O24" i="161"/>
  <c r="N24" i="161"/>
  <c r="M24" i="161"/>
  <c r="L24" i="161"/>
  <c r="K24" i="161"/>
  <c r="J24" i="161"/>
  <c r="I24" i="161"/>
  <c r="H24" i="161"/>
  <c r="G24" i="161"/>
  <c r="O23" i="161"/>
  <c r="N23" i="161"/>
  <c r="M23" i="161"/>
  <c r="L23" i="161"/>
  <c r="K23" i="161"/>
  <c r="J23" i="161"/>
  <c r="I23" i="161"/>
  <c r="H23" i="161"/>
  <c r="G23" i="161"/>
  <c r="O22" i="161"/>
  <c r="N22" i="161"/>
  <c r="M22" i="161"/>
  <c r="L22" i="161"/>
  <c r="K22" i="161"/>
  <c r="J22" i="161"/>
  <c r="I22" i="161"/>
  <c r="H22" i="161"/>
  <c r="G22" i="161"/>
  <c r="O21" i="161"/>
  <c r="N21" i="161"/>
  <c r="M21" i="161"/>
  <c r="L21" i="161"/>
  <c r="K21" i="161"/>
  <c r="J21" i="161"/>
  <c r="I21" i="161"/>
  <c r="H21" i="161"/>
  <c r="G21" i="161"/>
  <c r="O20" i="161"/>
  <c r="N20" i="161"/>
  <c r="M20" i="161"/>
  <c r="L20" i="161"/>
  <c r="K20" i="161"/>
  <c r="FA13" i="42" s="1"/>
  <c r="J20" i="161"/>
  <c r="I20" i="161"/>
  <c r="H20" i="161"/>
  <c r="G20" i="161"/>
  <c r="O19" i="161"/>
  <c r="N19" i="161"/>
  <c r="M19" i="161"/>
  <c r="L19" i="161"/>
  <c r="K19" i="161"/>
  <c r="J19" i="161"/>
  <c r="I19" i="161"/>
  <c r="H19" i="161"/>
  <c r="G19" i="161"/>
  <c r="O18" i="161"/>
  <c r="N18" i="161"/>
  <c r="M18" i="161"/>
  <c r="L18" i="161"/>
  <c r="K18" i="161"/>
  <c r="J18" i="161"/>
  <c r="I18" i="161"/>
  <c r="H18" i="161"/>
  <c r="G18" i="161"/>
  <c r="O17" i="161"/>
  <c r="N17" i="161"/>
  <c r="M17" i="161"/>
  <c r="L17" i="161"/>
  <c r="K17" i="161"/>
  <c r="J17" i="161"/>
  <c r="I17" i="161"/>
  <c r="H17" i="161"/>
  <c r="G17" i="161"/>
  <c r="O16" i="161"/>
  <c r="N16" i="161"/>
  <c r="M16" i="161"/>
  <c r="L16" i="161"/>
  <c r="K16" i="161"/>
  <c r="J16" i="161"/>
  <c r="I16" i="161"/>
  <c r="H16" i="161"/>
  <c r="G16" i="161"/>
  <c r="O15" i="161"/>
  <c r="N15" i="161"/>
  <c r="M15" i="161"/>
  <c r="L15" i="161"/>
  <c r="K15" i="161"/>
  <c r="J15" i="161"/>
  <c r="I15" i="161"/>
  <c r="H15" i="161"/>
  <c r="G15" i="161"/>
  <c r="O14" i="161"/>
  <c r="N14" i="161"/>
  <c r="M14" i="161"/>
  <c r="L14" i="161"/>
  <c r="K14" i="161"/>
  <c r="J14" i="161"/>
  <c r="I14" i="161"/>
  <c r="H14" i="161"/>
  <c r="G14" i="161"/>
  <c r="O13" i="161"/>
  <c r="N13" i="161"/>
  <c r="M13" i="161"/>
  <c r="L13" i="161"/>
  <c r="K13" i="161"/>
  <c r="J13" i="161"/>
  <c r="I13" i="161"/>
  <c r="H13" i="161"/>
  <c r="G13" i="161"/>
  <c r="O12" i="161"/>
  <c r="N12" i="161"/>
  <c r="M12" i="161"/>
  <c r="L12" i="161"/>
  <c r="R12" i="161"/>
  <c r="S12" i="161" s="1"/>
  <c r="J12" i="161"/>
  <c r="I12" i="161"/>
  <c r="H12" i="161"/>
  <c r="G12" i="161"/>
  <c r="O11" i="161"/>
  <c r="N11" i="161"/>
  <c r="M11" i="161"/>
  <c r="L11" i="161"/>
  <c r="K11" i="161"/>
  <c r="R11" i="161" s="1"/>
  <c r="S11" i="161" s="1"/>
  <c r="J11" i="161"/>
  <c r="I11" i="161"/>
  <c r="H11" i="161"/>
  <c r="G11" i="161"/>
  <c r="O10" i="161"/>
  <c r="N10" i="161"/>
  <c r="M10" i="161"/>
  <c r="L10" i="161"/>
  <c r="K10" i="161"/>
  <c r="R10" i="161" s="1"/>
  <c r="S10" i="161" s="1"/>
  <c r="J10" i="161"/>
  <c r="I10" i="161"/>
  <c r="H10" i="161"/>
  <c r="G10" i="161"/>
  <c r="O9" i="161"/>
  <c r="N9" i="161"/>
  <c r="M9" i="161"/>
  <c r="L9" i="161"/>
  <c r="K9" i="161"/>
  <c r="J9" i="161"/>
  <c r="I9" i="161"/>
  <c r="H9" i="161"/>
  <c r="G9" i="161"/>
  <c r="O8" i="161"/>
  <c r="N8" i="161"/>
  <c r="M8" i="161"/>
  <c r="L8" i="161"/>
  <c r="K8" i="161"/>
  <c r="J8" i="161"/>
  <c r="I8" i="161"/>
  <c r="H8" i="161"/>
  <c r="G8" i="161"/>
  <c r="O7" i="161"/>
  <c r="N7" i="161"/>
  <c r="M7" i="161"/>
  <c r="L7" i="161"/>
  <c r="K7" i="161"/>
  <c r="J7" i="161"/>
  <c r="I7" i="161"/>
  <c r="H7" i="161"/>
  <c r="G7" i="161"/>
  <c r="O6" i="161"/>
  <c r="N6" i="161"/>
  <c r="M6" i="161"/>
  <c r="L6" i="161"/>
  <c r="K6" i="161"/>
  <c r="J6" i="161"/>
  <c r="I6" i="161"/>
  <c r="H6" i="161"/>
  <c r="G6" i="161"/>
  <c r="O5" i="161"/>
  <c r="N5" i="161"/>
  <c r="M5" i="161"/>
  <c r="L5" i="161"/>
  <c r="K5" i="161"/>
  <c r="J5" i="161"/>
  <c r="I5" i="161"/>
  <c r="H5" i="161"/>
  <c r="G5" i="161"/>
  <c r="O4" i="161"/>
  <c r="N4" i="161"/>
  <c r="M4" i="161"/>
  <c r="L4" i="161"/>
  <c r="K4" i="161"/>
  <c r="J4" i="161"/>
  <c r="I4" i="161"/>
  <c r="H4" i="161"/>
  <c r="G4" i="161"/>
  <c r="O3" i="161"/>
  <c r="N3" i="161"/>
  <c r="M3" i="161"/>
  <c r="L3" i="161"/>
  <c r="K3" i="161"/>
  <c r="J3" i="161"/>
  <c r="I3" i="161"/>
  <c r="H3" i="161"/>
  <c r="G3" i="161"/>
  <c r="O2" i="161"/>
  <c r="N2" i="161"/>
  <c r="M2" i="161"/>
  <c r="L2" i="161"/>
  <c r="K2" i="161"/>
  <c r="J2" i="161"/>
  <c r="I2" i="161"/>
  <c r="H2" i="161"/>
  <c r="G2" i="161"/>
  <c r="IJ75" i="44"/>
  <c r="IJ76" i="44"/>
  <c r="IJ77" i="44"/>
  <c r="IJ78" i="44"/>
  <c r="IO59" i="44" l="1"/>
  <c r="IN59" i="44"/>
  <c r="IN79" i="44"/>
  <c r="IO79" i="44"/>
  <c r="IJ80" i="44"/>
  <c r="FY9" i="42"/>
  <c r="R672" i="161"/>
  <c r="S672" i="161" s="1"/>
  <c r="FY17" i="42"/>
  <c r="R680" i="161"/>
  <c r="S680" i="161" s="1"/>
  <c r="FY25" i="42"/>
  <c r="U26" i="114" s="1"/>
  <c r="R688" i="161"/>
  <c r="S688" i="161" s="1"/>
  <c r="FY10" i="42"/>
  <c r="FZ10" i="42" s="1"/>
  <c r="GA26" i="42" s="1"/>
  <c r="R673" i="161"/>
  <c r="S673" i="161" s="1"/>
  <c r="FY18" i="42"/>
  <c r="R681" i="161"/>
  <c r="S681" i="161" s="1"/>
  <c r="FY16" i="42"/>
  <c r="R679" i="161"/>
  <c r="S679" i="161" s="1"/>
  <c r="FY24" i="42"/>
  <c r="R687" i="161"/>
  <c r="S687" i="161" s="1"/>
  <c r="FY11" i="42"/>
  <c r="R674" i="161"/>
  <c r="S674" i="161" s="1"/>
  <c r="FY19" i="42"/>
  <c r="R682" i="161"/>
  <c r="S682" i="161" s="1"/>
  <c r="FY12" i="42"/>
  <c r="R675" i="161"/>
  <c r="S675" i="161" s="1"/>
  <c r="FY20" i="42"/>
  <c r="FZ20" i="42" s="1"/>
  <c r="R683" i="161"/>
  <c r="S683" i="161" s="1"/>
  <c r="FY5" i="42"/>
  <c r="FZ5" i="42" s="1"/>
  <c r="R668" i="161"/>
  <c r="S668" i="161" s="1"/>
  <c r="FY13" i="42"/>
  <c r="R676" i="161"/>
  <c r="S676" i="161" s="1"/>
  <c r="FY21" i="42"/>
  <c r="R684" i="161"/>
  <c r="S684" i="161" s="1"/>
  <c r="FY6" i="42"/>
  <c r="R669" i="161"/>
  <c r="S669" i="161" s="1"/>
  <c r="FY14" i="42"/>
  <c r="R677" i="161"/>
  <c r="S677" i="161" s="1"/>
  <c r="FY22" i="42"/>
  <c r="R685" i="161"/>
  <c r="S685" i="161" s="1"/>
  <c r="FY8" i="42"/>
  <c r="R671" i="161"/>
  <c r="S671" i="161" s="1"/>
  <c r="FY7" i="42"/>
  <c r="R670" i="161"/>
  <c r="S670" i="161" s="1"/>
  <c r="FY15" i="42"/>
  <c r="FZ15" i="42" s="1"/>
  <c r="R678" i="161"/>
  <c r="S678" i="161" s="1"/>
  <c r="FY23" i="42"/>
  <c r="R686" i="161"/>
  <c r="S686" i="161" s="1"/>
  <c r="FQ7" i="42"/>
  <c r="R639" i="161"/>
  <c r="S639" i="161" s="1"/>
  <c r="FQ15" i="42"/>
  <c r="R647" i="161"/>
  <c r="S647" i="161" s="1"/>
  <c r="FQ23" i="42"/>
  <c r="R655" i="161"/>
  <c r="S655" i="161" s="1"/>
  <c r="FQ8" i="42"/>
  <c r="R640" i="161"/>
  <c r="S640" i="161" s="1"/>
  <c r="FQ16" i="42"/>
  <c r="R648" i="161"/>
  <c r="S648" i="161" s="1"/>
  <c r="FQ24" i="42"/>
  <c r="R656" i="161"/>
  <c r="S656" i="161" s="1"/>
  <c r="FQ9" i="42"/>
  <c r="R641" i="161"/>
  <c r="S641" i="161" s="1"/>
  <c r="FQ10" i="42"/>
  <c r="R642" i="161"/>
  <c r="S642" i="161" s="1"/>
  <c r="FQ18" i="42"/>
  <c r="R650" i="161"/>
  <c r="S650" i="161" s="1"/>
  <c r="FQ11" i="42"/>
  <c r="R643" i="161"/>
  <c r="S643" i="161" s="1"/>
  <c r="FQ19" i="42"/>
  <c r="R651" i="161"/>
  <c r="S651" i="161" s="1"/>
  <c r="FQ17" i="42"/>
  <c r="R649" i="161"/>
  <c r="S649" i="161" s="1"/>
  <c r="FQ12" i="42"/>
  <c r="R644" i="161"/>
  <c r="S644" i="161" s="1"/>
  <c r="FQ20" i="42"/>
  <c r="R652" i="161"/>
  <c r="S652" i="161" s="1"/>
  <c r="FQ25" i="42"/>
  <c r="U26" i="95" s="1"/>
  <c r="R657" i="161"/>
  <c r="S657" i="161" s="1"/>
  <c r="FQ5" i="42"/>
  <c r="R637" i="161"/>
  <c r="S637" i="161" s="1"/>
  <c r="FQ13" i="42"/>
  <c r="R645" i="161"/>
  <c r="S645" i="161" s="1"/>
  <c r="FQ21" i="42"/>
  <c r="R653" i="161"/>
  <c r="S653" i="161" s="1"/>
  <c r="FQ6" i="42"/>
  <c r="R638" i="161"/>
  <c r="S638" i="161" s="1"/>
  <c r="FQ14" i="42"/>
  <c r="R646" i="161"/>
  <c r="S646" i="161" s="1"/>
  <c r="FQ22" i="42"/>
  <c r="R654" i="161"/>
  <c r="S654" i="161" s="1"/>
  <c r="DU11" i="42"/>
  <c r="R527" i="161"/>
  <c r="S527" i="161" s="1"/>
  <c r="FI5" i="42"/>
  <c r="R606" i="161"/>
  <c r="S606" i="161" s="1"/>
  <c r="FI13" i="42"/>
  <c r="R614" i="161"/>
  <c r="S614" i="161" s="1"/>
  <c r="FI21" i="42"/>
  <c r="R622" i="161"/>
  <c r="S622" i="161" s="1"/>
  <c r="DU19" i="42"/>
  <c r="R535" i="161"/>
  <c r="S535" i="161" s="1"/>
  <c r="ES12" i="42"/>
  <c r="R582" i="161"/>
  <c r="S582" i="161" s="1"/>
  <c r="ES20" i="42"/>
  <c r="ET20" i="42" s="1"/>
  <c r="R590" i="161"/>
  <c r="S590" i="161" s="1"/>
  <c r="DU12" i="42"/>
  <c r="R528" i="161"/>
  <c r="S528" i="161" s="1"/>
  <c r="DU20" i="42"/>
  <c r="R536" i="161"/>
  <c r="S536" i="161" s="1"/>
  <c r="ES13" i="42"/>
  <c r="R583" i="161"/>
  <c r="S583" i="161" s="1"/>
  <c r="ES21" i="42"/>
  <c r="R591" i="161"/>
  <c r="S591" i="161" s="1"/>
  <c r="FI6" i="42"/>
  <c r="R607" i="161"/>
  <c r="S607" i="161" s="1"/>
  <c r="FI14" i="42"/>
  <c r="R615" i="161"/>
  <c r="S615" i="161" s="1"/>
  <c r="FI22" i="42"/>
  <c r="R623" i="161"/>
  <c r="S623" i="161" s="1"/>
  <c r="DU6" i="42"/>
  <c r="R522" i="161"/>
  <c r="S522" i="161" s="1"/>
  <c r="DU14" i="42"/>
  <c r="R530" i="161"/>
  <c r="S530" i="161" s="1"/>
  <c r="DU22" i="42"/>
  <c r="R538" i="161"/>
  <c r="S538" i="161" s="1"/>
  <c r="ES15" i="42"/>
  <c r="ET15" i="42" s="1"/>
  <c r="R585" i="161"/>
  <c r="S585" i="161" s="1"/>
  <c r="ES23" i="42"/>
  <c r="R593" i="161"/>
  <c r="S593" i="161" s="1"/>
  <c r="FI8" i="42"/>
  <c r="R609" i="161"/>
  <c r="S609" i="161" s="1"/>
  <c r="FI16" i="42"/>
  <c r="R617" i="161"/>
  <c r="S617" i="161" s="1"/>
  <c r="FI24" i="42"/>
  <c r="R625" i="161"/>
  <c r="S625" i="161" s="1"/>
  <c r="DU7" i="42"/>
  <c r="R523" i="161"/>
  <c r="S523" i="161" s="1"/>
  <c r="DU15" i="42"/>
  <c r="R531" i="161"/>
  <c r="S531" i="161" s="1"/>
  <c r="DU23" i="42"/>
  <c r="R539" i="161"/>
  <c r="S539" i="161" s="1"/>
  <c r="ES8" i="42"/>
  <c r="R578" i="161"/>
  <c r="S578" i="161" s="1"/>
  <c r="ES16" i="42"/>
  <c r="R586" i="161"/>
  <c r="S586" i="161" s="1"/>
  <c r="ES24" i="42"/>
  <c r="R594" i="161"/>
  <c r="S594" i="161" s="1"/>
  <c r="FI9" i="42"/>
  <c r="R610" i="161"/>
  <c r="S610" i="161" s="1"/>
  <c r="FI17" i="42"/>
  <c r="R618" i="161"/>
  <c r="S618" i="161" s="1"/>
  <c r="FI25" i="42"/>
  <c r="U26" i="85" s="1"/>
  <c r="R626" i="161"/>
  <c r="S626" i="161" s="1"/>
  <c r="DU8" i="42"/>
  <c r="R524" i="161"/>
  <c r="S524" i="161" s="1"/>
  <c r="DU16" i="42"/>
  <c r="R532" i="161"/>
  <c r="S532" i="161" s="1"/>
  <c r="DU24" i="42"/>
  <c r="R540" i="161"/>
  <c r="S540" i="161" s="1"/>
  <c r="ES9" i="42"/>
  <c r="R579" i="161"/>
  <c r="S579" i="161" s="1"/>
  <c r="ES17" i="42"/>
  <c r="R587" i="161"/>
  <c r="S587" i="161" s="1"/>
  <c r="ES25" i="42"/>
  <c r="U26" i="154" s="1"/>
  <c r="R595" i="161"/>
  <c r="S595" i="161" s="1"/>
  <c r="FI10" i="42"/>
  <c r="R611" i="161"/>
  <c r="S611" i="161" s="1"/>
  <c r="FI18" i="42"/>
  <c r="R619" i="161"/>
  <c r="S619" i="161" s="1"/>
  <c r="FI7" i="42"/>
  <c r="R608" i="161"/>
  <c r="S608" i="161" s="1"/>
  <c r="FI15" i="42"/>
  <c r="R616" i="161"/>
  <c r="S616" i="161" s="1"/>
  <c r="DU9" i="42"/>
  <c r="R525" i="161"/>
  <c r="S525" i="161" s="1"/>
  <c r="DU17" i="42"/>
  <c r="R533" i="161"/>
  <c r="S533" i="161" s="1"/>
  <c r="DU25" i="42"/>
  <c r="U26" i="152" s="1"/>
  <c r="R541" i="161"/>
  <c r="S541" i="161" s="1"/>
  <c r="ES10" i="42"/>
  <c r="ET10" i="42" s="1"/>
  <c r="R580" i="161"/>
  <c r="S580" i="161" s="1"/>
  <c r="ES18" i="42"/>
  <c r="R588" i="161"/>
  <c r="S588" i="161" s="1"/>
  <c r="FI11" i="42"/>
  <c r="R612" i="161"/>
  <c r="S612" i="161" s="1"/>
  <c r="FI19" i="42"/>
  <c r="R620" i="161"/>
  <c r="S620" i="161" s="1"/>
  <c r="DU5" i="42"/>
  <c r="R521" i="161"/>
  <c r="S521" i="161" s="1"/>
  <c r="DU13" i="42"/>
  <c r="R529" i="161"/>
  <c r="S529" i="161" s="1"/>
  <c r="DU21" i="42"/>
  <c r="R537" i="161"/>
  <c r="S537" i="161" s="1"/>
  <c r="ES14" i="42"/>
  <c r="R584" i="161"/>
  <c r="S584" i="161" s="1"/>
  <c r="ES22" i="42"/>
  <c r="R592" i="161"/>
  <c r="S592" i="161" s="1"/>
  <c r="FI23" i="42"/>
  <c r="R624" i="161"/>
  <c r="S624" i="161" s="1"/>
  <c r="DU10" i="42"/>
  <c r="R526" i="161"/>
  <c r="S526" i="161" s="1"/>
  <c r="DU18" i="42"/>
  <c r="R534" i="161"/>
  <c r="S534" i="161" s="1"/>
  <c r="ES11" i="42"/>
  <c r="R581" i="161"/>
  <c r="S581" i="161" s="1"/>
  <c r="ES19" i="42"/>
  <c r="R589" i="161"/>
  <c r="S589" i="161" s="1"/>
  <c r="FI12" i="42"/>
  <c r="R613" i="161"/>
  <c r="S613" i="161" s="1"/>
  <c r="FI20" i="42"/>
  <c r="R621" i="161"/>
  <c r="S621" i="161" s="1"/>
  <c r="ES7" i="42"/>
  <c r="R577" i="161"/>
  <c r="S577" i="161" s="1"/>
  <c r="ES6" i="42"/>
  <c r="R576" i="161"/>
  <c r="S576" i="161" s="1"/>
  <c r="ES5" i="42"/>
  <c r="ET5" i="42" s="1"/>
  <c r="R575" i="161"/>
  <c r="S575" i="161" s="1"/>
  <c r="R173" i="161"/>
  <c r="S173" i="161" s="1"/>
  <c r="R214" i="161"/>
  <c r="S214" i="161" s="1"/>
  <c r="R269" i="161"/>
  <c r="S269" i="161" s="1"/>
  <c r="R121" i="161"/>
  <c r="S121" i="161" s="1"/>
  <c r="R505" i="161"/>
  <c r="S505" i="161" s="1"/>
  <c r="R77" i="161"/>
  <c r="S77" i="161" s="1"/>
  <c r="R381" i="161"/>
  <c r="S381" i="161" s="1"/>
  <c r="R93" i="161"/>
  <c r="S93" i="161" s="1"/>
  <c r="R320" i="161"/>
  <c r="S320" i="161" s="1"/>
  <c r="R792" i="161"/>
  <c r="S792" i="161" s="1"/>
  <c r="HE10" i="42"/>
  <c r="HF10" i="42" s="1"/>
  <c r="R379" i="161"/>
  <c r="S379" i="161" s="1"/>
  <c r="EC6" i="42"/>
  <c r="R386" i="161"/>
  <c r="S386" i="161" s="1"/>
  <c r="EC13" i="42"/>
  <c r="R394" i="161"/>
  <c r="S394" i="161" s="1"/>
  <c r="EC21" i="42"/>
  <c r="R410" i="161"/>
  <c r="S410" i="161" s="1"/>
  <c r="BA6" i="42"/>
  <c r="R418" i="161"/>
  <c r="S418" i="161" s="1"/>
  <c r="BA14" i="42"/>
  <c r="R426" i="161"/>
  <c r="S426" i="161" s="1"/>
  <c r="BA22" i="42"/>
  <c r="R442" i="161"/>
  <c r="S442" i="161" s="1"/>
  <c r="CO7" i="42"/>
  <c r="R457" i="161"/>
  <c r="S457" i="161" s="1"/>
  <c r="CO22" i="42"/>
  <c r="R460" i="161"/>
  <c r="S460" i="161" s="1"/>
  <c r="R472" i="161"/>
  <c r="S472" i="161" s="1"/>
  <c r="DE8" i="42"/>
  <c r="R479" i="161"/>
  <c r="S479" i="161" s="1"/>
  <c r="DE15" i="42"/>
  <c r="DF15" i="42" s="1"/>
  <c r="R487" i="161"/>
  <c r="S487" i="161" s="1"/>
  <c r="DE23" i="42"/>
  <c r="R503" i="161"/>
  <c r="S503" i="161" s="1"/>
  <c r="DM10" i="42"/>
  <c r="DN10" i="42" s="1"/>
  <c r="R510" i="161"/>
  <c r="S510" i="161" s="1"/>
  <c r="DM17" i="42"/>
  <c r="R517" i="161"/>
  <c r="S517" i="161" s="1"/>
  <c r="DM24" i="42"/>
  <c r="R729" i="161"/>
  <c r="S729" i="161" s="1"/>
  <c r="GG9" i="42"/>
  <c r="R737" i="161"/>
  <c r="S737" i="161" s="1"/>
  <c r="GG17" i="42"/>
  <c r="R745" i="161"/>
  <c r="S745" i="161" s="1"/>
  <c r="GG25" i="42"/>
  <c r="U26" i="87" s="1"/>
  <c r="R761" i="161"/>
  <c r="S761" i="161" s="1"/>
  <c r="BQ10" i="42"/>
  <c r="BR10" i="42" s="1"/>
  <c r="R769" i="161"/>
  <c r="S769" i="161" s="1"/>
  <c r="BQ18" i="42"/>
  <c r="R793" i="161"/>
  <c r="S793" i="161" s="1"/>
  <c r="HE11" i="42"/>
  <c r="R801" i="161"/>
  <c r="S801" i="161" s="1"/>
  <c r="HE19" i="42"/>
  <c r="R200" i="161"/>
  <c r="S200" i="161" s="1"/>
  <c r="AC11" i="42"/>
  <c r="R208" i="161"/>
  <c r="S208" i="161" s="1"/>
  <c r="AC19" i="42"/>
  <c r="R270" i="161"/>
  <c r="S270" i="161" s="1"/>
  <c r="GW21" i="42"/>
  <c r="R322" i="161"/>
  <c r="S322" i="161" s="1"/>
  <c r="AK11" i="42"/>
  <c r="R378" i="161"/>
  <c r="S378" i="161" s="1"/>
  <c r="EC5" i="42"/>
  <c r="ED5" i="42" s="1"/>
  <c r="R409" i="161"/>
  <c r="S409" i="161" s="1"/>
  <c r="BA5" i="42"/>
  <c r="R425" i="161"/>
  <c r="S425" i="161" s="1"/>
  <c r="BA21" i="42"/>
  <c r="R736" i="161"/>
  <c r="S736" i="161" s="1"/>
  <c r="GG16" i="42"/>
  <c r="R800" i="161"/>
  <c r="S800" i="161" s="1"/>
  <c r="HE18" i="42"/>
  <c r="R80" i="161"/>
  <c r="S80" i="161" s="1"/>
  <c r="M10" i="42"/>
  <c r="N10" i="42" s="1"/>
  <c r="R109" i="161"/>
  <c r="S109" i="161" s="1"/>
  <c r="CG10" i="42"/>
  <c r="CH10" i="42" s="1"/>
  <c r="R201" i="161"/>
  <c r="S201" i="161" s="1"/>
  <c r="AC12" i="42"/>
  <c r="R224" i="161"/>
  <c r="S224" i="161" s="1"/>
  <c r="AS6" i="42"/>
  <c r="R240" i="161"/>
  <c r="S240" i="161" s="1"/>
  <c r="AS22" i="42"/>
  <c r="R271" i="161"/>
  <c r="S271" i="161" s="1"/>
  <c r="GW22" i="42"/>
  <c r="R317" i="161"/>
  <c r="S317" i="161" s="1"/>
  <c r="AK6" i="42"/>
  <c r="R355" i="161"/>
  <c r="S355" i="161" s="1"/>
  <c r="BI13" i="42"/>
  <c r="R23" i="161"/>
  <c r="S23" i="161" s="1"/>
  <c r="FA16" i="42"/>
  <c r="R89" i="161"/>
  <c r="S89" i="161" s="1"/>
  <c r="M19" i="42"/>
  <c r="R124" i="161"/>
  <c r="S124" i="161" s="1"/>
  <c r="CG25" i="42"/>
  <c r="U26" i="148" s="1"/>
  <c r="R164" i="161"/>
  <c r="S164" i="161" s="1"/>
  <c r="U6" i="42"/>
  <c r="R172" i="161"/>
  <c r="S172" i="161" s="1"/>
  <c r="U14" i="42"/>
  <c r="R179" i="161"/>
  <c r="S179" i="161" s="1"/>
  <c r="U21" i="42"/>
  <c r="R202" i="161"/>
  <c r="S202" i="161" s="1"/>
  <c r="AC13" i="42"/>
  <c r="R210" i="161"/>
  <c r="S210" i="161" s="1"/>
  <c r="AC21" i="42"/>
  <c r="R225" i="161"/>
  <c r="S225" i="161" s="1"/>
  <c r="AS7" i="42"/>
  <c r="R233" i="161"/>
  <c r="S233" i="161" s="1"/>
  <c r="AS15" i="42"/>
  <c r="AT15" i="42" s="1"/>
  <c r="R241" i="161"/>
  <c r="S241" i="161" s="1"/>
  <c r="AS23" i="42"/>
  <c r="R257" i="161"/>
  <c r="S257" i="161" s="1"/>
  <c r="GW8" i="42"/>
  <c r="R265" i="161"/>
  <c r="S265" i="161" s="1"/>
  <c r="GW16" i="42"/>
  <c r="R272" i="161"/>
  <c r="S272" i="161" s="1"/>
  <c r="GW23" i="42"/>
  <c r="R288" i="161"/>
  <c r="S288" i="161" s="1"/>
  <c r="BY8" i="42"/>
  <c r="R324" i="161"/>
  <c r="S324" i="161" s="1"/>
  <c r="AK13" i="42"/>
  <c r="R332" i="161"/>
  <c r="S332" i="161" s="1"/>
  <c r="AK21" i="42"/>
  <c r="R348" i="161"/>
  <c r="S348" i="161" s="1"/>
  <c r="BI6" i="42"/>
  <c r="R356" i="161"/>
  <c r="S356" i="161" s="1"/>
  <c r="BI14" i="42"/>
  <c r="R364" i="161"/>
  <c r="S364" i="161" s="1"/>
  <c r="BI22" i="42"/>
  <c r="R380" i="161"/>
  <c r="S380" i="161" s="1"/>
  <c r="EC7" i="42"/>
  <c r="R387" i="161"/>
  <c r="S387" i="161" s="1"/>
  <c r="EC14" i="42"/>
  <c r="R395" i="161"/>
  <c r="S395" i="161" s="1"/>
  <c r="EC22" i="42"/>
  <c r="R411" i="161"/>
  <c r="S411" i="161" s="1"/>
  <c r="BA7" i="42"/>
  <c r="R419" i="161"/>
  <c r="S419" i="161" s="1"/>
  <c r="BA15" i="42"/>
  <c r="BB15" i="42" s="1"/>
  <c r="R427" i="161"/>
  <c r="S427" i="161" s="1"/>
  <c r="BA23" i="42"/>
  <c r="R443" i="161"/>
  <c r="S443" i="161" s="1"/>
  <c r="CO8" i="42"/>
  <c r="R450" i="161"/>
  <c r="S450" i="161" s="1"/>
  <c r="CO15" i="42"/>
  <c r="CP15" i="42" s="1"/>
  <c r="R458" i="161"/>
  <c r="S458" i="161" s="1"/>
  <c r="CO23" i="42"/>
  <c r="R480" i="161"/>
  <c r="S480" i="161" s="1"/>
  <c r="DE16" i="42"/>
  <c r="R488" i="161"/>
  <c r="S488" i="161" s="1"/>
  <c r="DE24" i="42"/>
  <c r="R504" i="161"/>
  <c r="S504" i="161" s="1"/>
  <c r="DM11" i="42"/>
  <c r="R511" i="161"/>
  <c r="S511" i="161" s="1"/>
  <c r="DM18" i="42"/>
  <c r="R518" i="161"/>
  <c r="S518" i="161" s="1"/>
  <c r="DM25" i="42"/>
  <c r="U26" i="151" s="1"/>
  <c r="R730" i="161"/>
  <c r="S730" i="161" s="1"/>
  <c r="GG10" i="42"/>
  <c r="GH10" i="42" s="1"/>
  <c r="R738" i="161"/>
  <c r="S738" i="161" s="1"/>
  <c r="GG18" i="42"/>
  <c r="R762" i="161"/>
  <c r="S762" i="161" s="1"/>
  <c r="BQ11" i="42"/>
  <c r="R770" i="161"/>
  <c r="S770" i="161" s="1"/>
  <c r="BQ19" i="42"/>
  <c r="R794" i="161"/>
  <c r="S794" i="161" s="1"/>
  <c r="HE12" i="42"/>
  <c r="R802" i="161"/>
  <c r="S802" i="161" s="1"/>
  <c r="HE20" i="42"/>
  <c r="HF20" i="42" s="1"/>
  <c r="HG26" i="42" s="1"/>
  <c r="R362" i="161"/>
  <c r="S362" i="161" s="1"/>
  <c r="BI20" i="42"/>
  <c r="R486" i="161"/>
  <c r="S486" i="161" s="1"/>
  <c r="DE22" i="42"/>
  <c r="R728" i="161"/>
  <c r="S728" i="161" s="1"/>
  <c r="GG8" i="42"/>
  <c r="R768" i="161"/>
  <c r="S768" i="161" s="1"/>
  <c r="BQ17" i="42"/>
  <c r="R273" i="161"/>
  <c r="S273" i="161" s="1"/>
  <c r="GW24" i="42"/>
  <c r="R289" i="161"/>
  <c r="S289" i="161" s="1"/>
  <c r="BY9" i="42"/>
  <c r="R303" i="161"/>
  <c r="S303" i="161" s="1"/>
  <c r="BY23" i="42"/>
  <c r="R318" i="161"/>
  <c r="S318" i="161" s="1"/>
  <c r="AK7" i="42"/>
  <c r="R325" i="161"/>
  <c r="S325" i="161" s="1"/>
  <c r="AK14" i="42"/>
  <c r="R333" i="161"/>
  <c r="S333" i="161" s="1"/>
  <c r="AK22" i="42"/>
  <c r="R349" i="161"/>
  <c r="S349" i="161" s="1"/>
  <c r="BI7" i="42"/>
  <c r="R357" i="161"/>
  <c r="S357" i="161" s="1"/>
  <c r="BI15" i="42"/>
  <c r="BJ15" i="42" s="1"/>
  <c r="R365" i="161"/>
  <c r="S365" i="161" s="1"/>
  <c r="BI23" i="42"/>
  <c r="R388" i="161"/>
  <c r="S388" i="161" s="1"/>
  <c r="EC15" i="42"/>
  <c r="ED15" i="42" s="1"/>
  <c r="R396" i="161"/>
  <c r="S396" i="161" s="1"/>
  <c r="EC23" i="42"/>
  <c r="R412" i="161"/>
  <c r="S412" i="161" s="1"/>
  <c r="BA8" i="42"/>
  <c r="R420" i="161"/>
  <c r="S420" i="161" s="1"/>
  <c r="BA16" i="42"/>
  <c r="R428" i="161"/>
  <c r="S428" i="161" s="1"/>
  <c r="BA24" i="42"/>
  <c r="U25" i="141" s="1"/>
  <c r="R444" i="161"/>
  <c r="S444" i="161" s="1"/>
  <c r="CO9" i="42"/>
  <c r="R451" i="161"/>
  <c r="S451" i="161" s="1"/>
  <c r="CO16" i="42"/>
  <c r="R459" i="161"/>
  <c r="S459" i="161" s="1"/>
  <c r="CO24" i="42"/>
  <c r="R481" i="161"/>
  <c r="S481" i="161" s="1"/>
  <c r="DE17" i="42"/>
  <c r="R489" i="161"/>
  <c r="S489" i="161" s="1"/>
  <c r="DE25" i="42"/>
  <c r="U26" i="150" s="1"/>
  <c r="R512" i="161"/>
  <c r="S512" i="161" s="1"/>
  <c r="DM19" i="42"/>
  <c r="R731" i="161"/>
  <c r="S731" i="161" s="1"/>
  <c r="GG11" i="42"/>
  <c r="R739" i="161"/>
  <c r="S739" i="161" s="1"/>
  <c r="GG19" i="42"/>
  <c r="R763" i="161"/>
  <c r="S763" i="161" s="1"/>
  <c r="BQ12" i="42"/>
  <c r="R771" i="161"/>
  <c r="S771" i="161" s="1"/>
  <c r="BQ20" i="42"/>
  <c r="R787" i="161"/>
  <c r="S787" i="161" s="1"/>
  <c r="HE5" i="42"/>
  <c r="HF5" i="42" s="1"/>
  <c r="R795" i="161"/>
  <c r="S795" i="161" s="1"/>
  <c r="HE13" i="42"/>
  <c r="R803" i="161"/>
  <c r="S803" i="161" s="1"/>
  <c r="HE21" i="42"/>
  <c r="R94" i="161"/>
  <c r="S94" i="161" s="1"/>
  <c r="M24" i="42"/>
  <c r="R223" i="161"/>
  <c r="S223" i="161" s="1"/>
  <c r="AS5" i="42"/>
  <c r="AT5" i="42" s="1"/>
  <c r="R255" i="161"/>
  <c r="S255" i="161" s="1"/>
  <c r="GW6" i="42"/>
  <c r="R263" i="161"/>
  <c r="S263" i="161" s="1"/>
  <c r="GW14" i="42"/>
  <c r="R286" i="161"/>
  <c r="S286" i="161" s="1"/>
  <c r="BY6" i="42"/>
  <c r="R294" i="161"/>
  <c r="S294" i="161" s="1"/>
  <c r="BY14" i="42"/>
  <c r="R316" i="161"/>
  <c r="S316" i="161" s="1"/>
  <c r="AK5" i="42"/>
  <c r="AL5" i="42" s="1"/>
  <c r="R330" i="161"/>
  <c r="S330" i="161" s="1"/>
  <c r="AK19" i="42"/>
  <c r="R209" i="161"/>
  <c r="S209" i="161" s="1"/>
  <c r="AC20" i="42"/>
  <c r="AD20" i="42" s="1"/>
  <c r="R232" i="161"/>
  <c r="S232" i="161" s="1"/>
  <c r="AS14" i="42"/>
  <c r="R256" i="161"/>
  <c r="S256" i="161" s="1"/>
  <c r="GW7" i="42"/>
  <c r="R287" i="161"/>
  <c r="S287" i="161" s="1"/>
  <c r="BY7" i="42"/>
  <c r="R295" i="161"/>
  <c r="S295" i="161" s="1"/>
  <c r="BY15" i="42"/>
  <c r="BZ15" i="42" s="1"/>
  <c r="R323" i="161"/>
  <c r="S323" i="161" s="1"/>
  <c r="AK12" i="42"/>
  <c r="R331" i="161"/>
  <c r="S331" i="161" s="1"/>
  <c r="AK20" i="42"/>
  <c r="AL20" i="42" s="1"/>
  <c r="R347" i="161"/>
  <c r="S347" i="161" s="1"/>
  <c r="BI5" i="42"/>
  <c r="BJ5" i="42" s="1"/>
  <c r="R16" i="161"/>
  <c r="S16" i="161" s="1"/>
  <c r="FA9" i="42"/>
  <c r="R30" i="161"/>
  <c r="S30" i="161" s="1"/>
  <c r="FA23" i="42"/>
  <c r="R75" i="161"/>
  <c r="S75" i="161" s="1"/>
  <c r="M5" i="42"/>
  <c r="N5" i="42" s="1"/>
  <c r="R82" i="161"/>
  <c r="S82" i="161" s="1"/>
  <c r="M12" i="42"/>
  <c r="R90" i="161"/>
  <c r="S90" i="161" s="1"/>
  <c r="M20" i="42"/>
  <c r="N20" i="42" s="1"/>
  <c r="R104" i="161"/>
  <c r="S104" i="161" s="1"/>
  <c r="CG5" i="42"/>
  <c r="CH5" i="42" s="1"/>
  <c r="R111" i="161"/>
  <c r="S111" i="161" s="1"/>
  <c r="CG12" i="42"/>
  <c r="R165" i="161"/>
  <c r="S165" i="161" s="1"/>
  <c r="U7" i="42"/>
  <c r="R180" i="161"/>
  <c r="S180" i="161" s="1"/>
  <c r="U22" i="42"/>
  <c r="R203" i="161"/>
  <c r="S203" i="161" s="1"/>
  <c r="AC14" i="42"/>
  <c r="R211" i="161"/>
  <c r="S211" i="161" s="1"/>
  <c r="AC22" i="42"/>
  <c r="R226" i="161"/>
  <c r="S226" i="161" s="1"/>
  <c r="AS8" i="42"/>
  <c r="R234" i="161"/>
  <c r="S234" i="161" s="1"/>
  <c r="AS16" i="42"/>
  <c r="R242" i="161"/>
  <c r="S242" i="161" s="1"/>
  <c r="AS24" i="42"/>
  <c r="U25" i="142" s="1"/>
  <c r="R258" i="161"/>
  <c r="S258" i="161" s="1"/>
  <c r="GW9" i="42"/>
  <c r="R266" i="161"/>
  <c r="S266" i="161" s="1"/>
  <c r="GW17" i="42"/>
  <c r="R18" i="161"/>
  <c r="S18" i="161" s="1"/>
  <c r="FA11" i="42"/>
  <c r="R25" i="161"/>
  <c r="S25" i="161" s="1"/>
  <c r="FA18" i="42"/>
  <c r="R28" i="161"/>
  <c r="S28" i="161" s="1"/>
  <c r="R32" i="161"/>
  <c r="S32" i="161" s="1"/>
  <c r="FA25" i="42"/>
  <c r="U26" i="155" s="1"/>
  <c r="U9" i="147"/>
  <c r="E8" i="42"/>
  <c r="U17" i="147"/>
  <c r="E16" i="42"/>
  <c r="E24" i="42"/>
  <c r="R79" i="161"/>
  <c r="S79" i="161" s="1"/>
  <c r="R83" i="161"/>
  <c r="S83" i="161" s="1"/>
  <c r="M13" i="42"/>
  <c r="R91" i="161"/>
  <c r="S91" i="161" s="1"/>
  <c r="M21" i="42"/>
  <c r="R105" i="161"/>
  <c r="S105" i="161" s="1"/>
  <c r="CG6" i="42"/>
  <c r="R112" i="161"/>
  <c r="S112" i="161" s="1"/>
  <c r="CG13" i="42"/>
  <c r="R119" i="161"/>
  <c r="S119" i="161" s="1"/>
  <c r="CG20" i="42"/>
  <c r="CH20" i="42" s="1"/>
  <c r="R166" i="161"/>
  <c r="S166" i="161" s="1"/>
  <c r="U8" i="42"/>
  <c r="R181" i="161"/>
  <c r="S181" i="161" s="1"/>
  <c r="U23" i="42"/>
  <c r="R196" i="161"/>
  <c r="S196" i="161" s="1"/>
  <c r="AC7" i="42"/>
  <c r="R204" i="161"/>
  <c r="S204" i="161" s="1"/>
  <c r="AC15" i="42"/>
  <c r="AD15" i="42" s="1"/>
  <c r="AE26" i="42" s="1"/>
  <c r="R212" i="161"/>
  <c r="S212" i="161" s="1"/>
  <c r="AC23" i="42"/>
  <c r="R227" i="161"/>
  <c r="S227" i="161" s="1"/>
  <c r="AS9" i="42"/>
  <c r="R235" i="161"/>
  <c r="S235" i="161" s="1"/>
  <c r="AS17" i="42"/>
  <c r="R243" i="161"/>
  <c r="S243" i="161" s="1"/>
  <c r="AS25" i="42"/>
  <c r="U26" i="142" s="1"/>
  <c r="R259" i="161"/>
  <c r="S259" i="161" s="1"/>
  <c r="GW10" i="42"/>
  <c r="GX10" i="42" s="1"/>
  <c r="R267" i="161"/>
  <c r="S267" i="161" s="1"/>
  <c r="GW18" i="42"/>
  <c r="R274" i="161"/>
  <c r="S274" i="161" s="1"/>
  <c r="GW25" i="42"/>
  <c r="U26" i="92" s="1"/>
  <c r="R290" i="161"/>
  <c r="S290" i="161" s="1"/>
  <c r="BY10" i="42"/>
  <c r="R297" i="161"/>
  <c r="S297" i="161" s="1"/>
  <c r="BY17" i="42"/>
  <c r="R304" i="161"/>
  <c r="S304" i="161" s="1"/>
  <c r="BY24" i="42"/>
  <c r="R319" i="161"/>
  <c r="S319" i="161" s="1"/>
  <c r="AK8" i="42"/>
  <c r="R326" i="161"/>
  <c r="S326" i="161" s="1"/>
  <c r="AK15" i="42"/>
  <c r="AL15" i="42" s="1"/>
  <c r="R334" i="161"/>
  <c r="S334" i="161" s="1"/>
  <c r="AK23" i="42"/>
  <c r="R350" i="161"/>
  <c r="S350" i="161" s="1"/>
  <c r="BI8" i="42"/>
  <c r="R358" i="161"/>
  <c r="S358" i="161" s="1"/>
  <c r="BI16" i="42"/>
  <c r="R366" i="161"/>
  <c r="S366" i="161" s="1"/>
  <c r="BI24" i="42"/>
  <c r="R389" i="161"/>
  <c r="S389" i="161" s="1"/>
  <c r="EC16" i="42"/>
  <c r="R397" i="161"/>
  <c r="S397" i="161" s="1"/>
  <c r="EC24" i="42"/>
  <c r="R413" i="161"/>
  <c r="S413" i="161" s="1"/>
  <c r="BA9" i="42"/>
  <c r="R421" i="161"/>
  <c r="S421" i="161" s="1"/>
  <c r="BA17" i="42"/>
  <c r="R429" i="161"/>
  <c r="S429" i="161" s="1"/>
  <c r="BA25" i="42"/>
  <c r="U26" i="141" s="1"/>
  <c r="R445" i="161"/>
  <c r="S445" i="161" s="1"/>
  <c r="CO10" i="42"/>
  <c r="CP10" i="42" s="1"/>
  <c r="R452" i="161"/>
  <c r="S452" i="161" s="1"/>
  <c r="CO17" i="42"/>
  <c r="R474" i="161"/>
  <c r="S474" i="161" s="1"/>
  <c r="DE10" i="42"/>
  <c r="DF10" i="42" s="1"/>
  <c r="R482" i="161"/>
  <c r="S482" i="161" s="1"/>
  <c r="DE18" i="42"/>
  <c r="R498" i="161"/>
  <c r="S498" i="161" s="1"/>
  <c r="DM5" i="42"/>
  <c r="R513" i="161"/>
  <c r="S513" i="161" s="1"/>
  <c r="DM20" i="42"/>
  <c r="DN20" i="42" s="1"/>
  <c r="R516" i="161"/>
  <c r="S516" i="161" s="1"/>
  <c r="R732" i="161"/>
  <c r="S732" i="161" s="1"/>
  <c r="GG12" i="42"/>
  <c r="R740" i="161"/>
  <c r="S740" i="161" s="1"/>
  <c r="GG20" i="42"/>
  <c r="GH20" i="42" s="1"/>
  <c r="R756" i="161"/>
  <c r="S756" i="161" s="1"/>
  <c r="BQ5" i="42"/>
  <c r="BR5" i="42" s="1"/>
  <c r="R764" i="161"/>
  <c r="S764" i="161" s="1"/>
  <c r="BQ13" i="42"/>
  <c r="R772" i="161"/>
  <c r="S772" i="161" s="1"/>
  <c r="BQ21" i="42"/>
  <c r="R788" i="161"/>
  <c r="S788" i="161" s="1"/>
  <c r="HE6" i="42"/>
  <c r="R796" i="161"/>
  <c r="S796" i="161" s="1"/>
  <c r="HE14" i="42"/>
  <c r="R804" i="161"/>
  <c r="S804" i="161" s="1"/>
  <c r="HE22" i="42"/>
  <c r="R14" i="161"/>
  <c r="S14" i="161" s="1"/>
  <c r="FA7" i="42"/>
  <c r="R21" i="161"/>
  <c r="S21" i="161" s="1"/>
  <c r="FA14" i="42"/>
  <c r="R41" i="161"/>
  <c r="S41" i="161" s="1"/>
  <c r="E12" i="42"/>
  <c r="R49" i="161"/>
  <c r="S49" i="161" s="1"/>
  <c r="E20" i="42"/>
  <c r="F20" i="42" s="1"/>
  <c r="R87" i="161"/>
  <c r="S87" i="161" s="1"/>
  <c r="M17" i="42"/>
  <c r="R108" i="161"/>
  <c r="S108" i="161" s="1"/>
  <c r="CG9" i="42"/>
  <c r="R122" i="161"/>
  <c r="S122" i="161" s="1"/>
  <c r="CG23" i="42"/>
  <c r="R177" i="161"/>
  <c r="S177" i="161" s="1"/>
  <c r="U19" i="42"/>
  <c r="R231" i="161"/>
  <c r="S231" i="161" s="1"/>
  <c r="AS13" i="42"/>
  <c r="R301" i="161"/>
  <c r="S301" i="161" s="1"/>
  <c r="BY21" i="42"/>
  <c r="R393" i="161"/>
  <c r="S393" i="161" s="1"/>
  <c r="EC20" i="42"/>
  <c r="ED20" i="42" s="1"/>
  <c r="R15" i="161"/>
  <c r="S15" i="161" s="1"/>
  <c r="FA8" i="42"/>
  <c r="R50" i="161"/>
  <c r="S50" i="161" s="1"/>
  <c r="E21" i="42"/>
  <c r="R88" i="161"/>
  <c r="S88" i="161" s="1"/>
  <c r="M18" i="42"/>
  <c r="R95" i="161"/>
  <c r="S95" i="161" s="1"/>
  <c r="M25" i="42"/>
  <c r="U26" i="146" s="1"/>
  <c r="R117" i="161"/>
  <c r="S117" i="161" s="1"/>
  <c r="CG18" i="42"/>
  <c r="R123" i="161"/>
  <c r="S123" i="161" s="1"/>
  <c r="CG24" i="42"/>
  <c r="R163" i="161"/>
  <c r="S163" i="161" s="1"/>
  <c r="U5" i="42"/>
  <c r="V5" i="42" s="1"/>
  <c r="R194" i="161"/>
  <c r="S194" i="161" s="1"/>
  <c r="AC5" i="42"/>
  <c r="AD5" i="42" s="1"/>
  <c r="R264" i="161"/>
  <c r="S264" i="161" s="1"/>
  <c r="GW15" i="42"/>
  <c r="GX15" i="42" s="1"/>
  <c r="U7" i="147"/>
  <c r="E6" i="42"/>
  <c r="R43" i="161"/>
  <c r="S43" i="161" s="1"/>
  <c r="E14" i="42"/>
  <c r="R51" i="161"/>
  <c r="S51" i="161" s="1"/>
  <c r="E22" i="42"/>
  <c r="R81" i="161"/>
  <c r="S81" i="161" s="1"/>
  <c r="M11" i="42"/>
  <c r="R110" i="161"/>
  <c r="S110" i="161" s="1"/>
  <c r="CG11" i="42"/>
  <c r="R17" i="161"/>
  <c r="S17" i="161" s="1"/>
  <c r="FA10" i="42"/>
  <c r="FB10" i="42" s="1"/>
  <c r="R20" i="161"/>
  <c r="S20" i="161" s="1"/>
  <c r="R24" i="161"/>
  <c r="S24" i="161" s="1"/>
  <c r="FA17" i="42"/>
  <c r="R31" i="161"/>
  <c r="S31" i="161" s="1"/>
  <c r="FA24" i="42"/>
  <c r="R36" i="161"/>
  <c r="S36" i="161" s="1"/>
  <c r="E7" i="42"/>
  <c r="R44" i="161"/>
  <c r="S44" i="161" s="1"/>
  <c r="E15" i="42"/>
  <c r="F15" i="42" s="1"/>
  <c r="R52" i="161"/>
  <c r="S52" i="161" s="1"/>
  <c r="E23" i="42"/>
  <c r="R76" i="161"/>
  <c r="S76" i="161" s="1"/>
  <c r="M6" i="42"/>
  <c r="R19" i="161"/>
  <c r="S19" i="161" s="1"/>
  <c r="FA12" i="42"/>
  <c r="R26" i="161"/>
  <c r="S26" i="161" s="1"/>
  <c r="FA19" i="42"/>
  <c r="R38" i="161"/>
  <c r="S38" i="161" s="1"/>
  <c r="E9" i="42"/>
  <c r="R46" i="161"/>
  <c r="S46" i="161" s="1"/>
  <c r="E17" i="42"/>
  <c r="R54" i="161"/>
  <c r="S54" i="161" s="1"/>
  <c r="E25" i="42"/>
  <c r="R84" i="161"/>
  <c r="S84" i="161" s="1"/>
  <c r="M14" i="42"/>
  <c r="R92" i="161"/>
  <c r="S92" i="161" s="1"/>
  <c r="M22" i="42"/>
  <c r="R106" i="161"/>
  <c r="S106" i="161" s="1"/>
  <c r="CG7" i="42"/>
  <c r="R113" i="161"/>
  <c r="S113" i="161" s="1"/>
  <c r="CG14" i="42"/>
  <c r="R120" i="161"/>
  <c r="S120" i="161" s="1"/>
  <c r="CG21" i="42"/>
  <c r="R167" i="161"/>
  <c r="S167" i="161" s="1"/>
  <c r="U9" i="42"/>
  <c r="R174" i="161"/>
  <c r="S174" i="161" s="1"/>
  <c r="U16" i="42"/>
  <c r="R182" i="161"/>
  <c r="S182" i="161" s="1"/>
  <c r="U24" i="42"/>
  <c r="R197" i="161"/>
  <c r="S197" i="161" s="1"/>
  <c r="AC8" i="42"/>
  <c r="R205" i="161"/>
  <c r="S205" i="161" s="1"/>
  <c r="AC16" i="42"/>
  <c r="R213" i="161"/>
  <c r="S213" i="161" s="1"/>
  <c r="AC24" i="42"/>
  <c r="R228" i="161"/>
  <c r="S228" i="161" s="1"/>
  <c r="AS10" i="42"/>
  <c r="AT10" i="42" s="1"/>
  <c r="R236" i="161"/>
  <c r="S236" i="161" s="1"/>
  <c r="AS18" i="42"/>
  <c r="R260" i="161"/>
  <c r="S260" i="161" s="1"/>
  <c r="GW11" i="42"/>
  <c r="R268" i="161"/>
  <c r="S268" i="161" s="1"/>
  <c r="GW19" i="42"/>
  <c r="R291" i="161"/>
  <c r="S291" i="161" s="1"/>
  <c r="BY11" i="42"/>
  <c r="R298" i="161"/>
  <c r="S298" i="161" s="1"/>
  <c r="BY18" i="42"/>
  <c r="R305" i="161"/>
  <c r="S305" i="161" s="1"/>
  <c r="BY25" i="42"/>
  <c r="U26" i="138" s="1"/>
  <c r="R327" i="161"/>
  <c r="S327" i="161" s="1"/>
  <c r="AK16" i="42"/>
  <c r="R335" i="161"/>
  <c r="S335" i="161" s="1"/>
  <c r="AK24" i="42"/>
  <c r="R351" i="161"/>
  <c r="S351" i="161" s="1"/>
  <c r="BI9" i="42"/>
  <c r="R359" i="161"/>
  <c r="S359" i="161" s="1"/>
  <c r="BI17" i="42"/>
  <c r="R367" i="161"/>
  <c r="S367" i="161" s="1"/>
  <c r="BI25" i="42"/>
  <c r="U26" i="63" s="1"/>
  <c r="R382" i="161"/>
  <c r="S382" i="161" s="1"/>
  <c r="EC9" i="42"/>
  <c r="R390" i="161"/>
  <c r="S390" i="161" s="1"/>
  <c r="EC17" i="42"/>
  <c r="R398" i="161"/>
  <c r="S398" i="161" s="1"/>
  <c r="EC25" i="42"/>
  <c r="U26" i="153" s="1"/>
  <c r="R414" i="161"/>
  <c r="S414" i="161" s="1"/>
  <c r="BA10" i="42"/>
  <c r="R422" i="161"/>
  <c r="S422" i="161" s="1"/>
  <c r="BA18" i="42"/>
  <c r="R446" i="161"/>
  <c r="S446" i="161" s="1"/>
  <c r="CO11" i="42"/>
  <c r="R449" i="161"/>
  <c r="S449" i="161" s="1"/>
  <c r="R453" i="161"/>
  <c r="S453" i="161" s="1"/>
  <c r="CO18" i="42"/>
  <c r="R475" i="161"/>
  <c r="S475" i="161" s="1"/>
  <c r="DE11" i="42"/>
  <c r="R483" i="161"/>
  <c r="S483" i="161" s="1"/>
  <c r="DE19" i="42"/>
  <c r="R499" i="161"/>
  <c r="S499" i="161" s="1"/>
  <c r="DM6" i="42"/>
  <c r="R506" i="161"/>
  <c r="S506" i="161" s="1"/>
  <c r="DM13" i="42"/>
  <c r="R514" i="161"/>
  <c r="S514" i="161" s="1"/>
  <c r="DM21" i="42"/>
  <c r="R725" i="161"/>
  <c r="S725" i="161" s="1"/>
  <c r="GG5" i="42"/>
  <c r="GH5" i="42" s="1"/>
  <c r="R733" i="161"/>
  <c r="S733" i="161" s="1"/>
  <c r="GG13" i="42"/>
  <c r="R741" i="161"/>
  <c r="S741" i="161" s="1"/>
  <c r="GG21" i="42"/>
  <c r="R757" i="161"/>
  <c r="S757" i="161" s="1"/>
  <c r="BQ6" i="42"/>
  <c r="R765" i="161"/>
  <c r="S765" i="161" s="1"/>
  <c r="BQ14" i="42"/>
  <c r="R773" i="161"/>
  <c r="S773" i="161" s="1"/>
  <c r="BQ22" i="42"/>
  <c r="R789" i="161"/>
  <c r="S789" i="161" s="1"/>
  <c r="HE7" i="42"/>
  <c r="R797" i="161"/>
  <c r="S797" i="161" s="1"/>
  <c r="HE15" i="42"/>
  <c r="HF15" i="42" s="1"/>
  <c r="R805" i="161"/>
  <c r="S805" i="161" s="1"/>
  <c r="HE23" i="42"/>
  <c r="R239" i="161"/>
  <c r="S239" i="161" s="1"/>
  <c r="AS21" i="42"/>
  <c r="R417" i="161"/>
  <c r="S417" i="161" s="1"/>
  <c r="BA13" i="42"/>
  <c r="R441" i="161"/>
  <c r="S441" i="161" s="1"/>
  <c r="CO6" i="42"/>
  <c r="R456" i="161"/>
  <c r="S456" i="161" s="1"/>
  <c r="CO21" i="42"/>
  <c r="R478" i="161"/>
  <c r="S478" i="161" s="1"/>
  <c r="DE14" i="42"/>
  <c r="R744" i="161"/>
  <c r="S744" i="161" s="1"/>
  <c r="GG24" i="42"/>
  <c r="R760" i="161"/>
  <c r="S760" i="161" s="1"/>
  <c r="BQ9" i="42"/>
  <c r="R776" i="161"/>
  <c r="S776" i="161" s="1"/>
  <c r="BQ25" i="42"/>
  <c r="U26" i="139" s="1"/>
  <c r="R29" i="161"/>
  <c r="S29" i="161" s="1"/>
  <c r="FA22" i="42"/>
  <c r="R42" i="161"/>
  <c r="S42" i="161" s="1"/>
  <c r="E13" i="42"/>
  <c r="R178" i="161"/>
  <c r="S178" i="161" s="1"/>
  <c r="U20" i="42"/>
  <c r="V20" i="42" s="1"/>
  <c r="R114" i="161"/>
  <c r="S114" i="161" s="1"/>
  <c r="CG15" i="42"/>
  <c r="CH15" i="42" s="1"/>
  <c r="R168" i="161"/>
  <c r="S168" i="161" s="1"/>
  <c r="U10" i="42"/>
  <c r="V10" i="42" s="1"/>
  <c r="W26" i="42" s="1"/>
  <c r="R175" i="161"/>
  <c r="S175" i="161" s="1"/>
  <c r="U17" i="42"/>
  <c r="R183" i="161"/>
  <c r="S183" i="161" s="1"/>
  <c r="U25" i="42"/>
  <c r="U26" i="156" s="1"/>
  <c r="R198" i="161"/>
  <c r="S198" i="161" s="1"/>
  <c r="AC9" i="42"/>
  <c r="R206" i="161"/>
  <c r="S206" i="161" s="1"/>
  <c r="AC17" i="42"/>
  <c r="R229" i="161"/>
  <c r="S229" i="161" s="1"/>
  <c r="AS11" i="42"/>
  <c r="R237" i="161"/>
  <c r="S237" i="161" s="1"/>
  <c r="AS19" i="42"/>
  <c r="R261" i="161"/>
  <c r="S261" i="161" s="1"/>
  <c r="GW12" i="42"/>
  <c r="R292" i="161"/>
  <c r="S292" i="161" s="1"/>
  <c r="BY12" i="42"/>
  <c r="R299" i="161"/>
  <c r="S299" i="161" s="1"/>
  <c r="BY19" i="42"/>
  <c r="R302" i="161"/>
  <c r="S302" i="161" s="1"/>
  <c r="R328" i="161"/>
  <c r="S328" i="161" s="1"/>
  <c r="AK17" i="42"/>
  <c r="R336" i="161"/>
  <c r="S336" i="161" s="1"/>
  <c r="AK25" i="42"/>
  <c r="U26" i="143" s="1"/>
  <c r="R352" i="161"/>
  <c r="S352" i="161" s="1"/>
  <c r="BI10" i="42"/>
  <c r="BJ10" i="42" s="1"/>
  <c r="R360" i="161"/>
  <c r="S360" i="161" s="1"/>
  <c r="BI18" i="42"/>
  <c r="R383" i="161"/>
  <c r="S383" i="161" s="1"/>
  <c r="EC10" i="42"/>
  <c r="ED10" i="42" s="1"/>
  <c r="R391" i="161"/>
  <c r="S391" i="161" s="1"/>
  <c r="EC18" i="42"/>
  <c r="R415" i="161"/>
  <c r="S415" i="161" s="1"/>
  <c r="BA11" i="42"/>
  <c r="R423" i="161"/>
  <c r="S423" i="161" s="1"/>
  <c r="BA19" i="42"/>
  <c r="R447" i="161"/>
  <c r="S447" i="161" s="1"/>
  <c r="CO12" i="42"/>
  <c r="R454" i="161"/>
  <c r="S454" i="161" s="1"/>
  <c r="CO19" i="42"/>
  <c r="R469" i="161"/>
  <c r="S469" i="161" s="1"/>
  <c r="DE5" i="42"/>
  <c r="DF5" i="42" s="1"/>
  <c r="R476" i="161"/>
  <c r="S476" i="161" s="1"/>
  <c r="DE12" i="42"/>
  <c r="R484" i="161"/>
  <c r="S484" i="161" s="1"/>
  <c r="DE20" i="42"/>
  <c r="DF20" i="42" s="1"/>
  <c r="DG26" i="42" s="1"/>
  <c r="R500" i="161"/>
  <c r="S500" i="161" s="1"/>
  <c r="DM7" i="42"/>
  <c r="R507" i="161"/>
  <c r="S507" i="161" s="1"/>
  <c r="DM14" i="42"/>
  <c r="R515" i="161"/>
  <c r="S515" i="161" s="1"/>
  <c r="DM22" i="42"/>
  <c r="R726" i="161"/>
  <c r="S726" i="161" s="1"/>
  <c r="GG6" i="42"/>
  <c r="R734" i="161"/>
  <c r="S734" i="161" s="1"/>
  <c r="GG14" i="42"/>
  <c r="R742" i="161"/>
  <c r="S742" i="161" s="1"/>
  <c r="GG22" i="42"/>
  <c r="R758" i="161"/>
  <c r="S758" i="161" s="1"/>
  <c r="BQ7" i="42"/>
  <c r="R766" i="161"/>
  <c r="S766" i="161" s="1"/>
  <c r="BQ15" i="42"/>
  <c r="BR15" i="42" s="1"/>
  <c r="BS26" i="42" s="1"/>
  <c r="R774" i="161"/>
  <c r="S774" i="161" s="1"/>
  <c r="BQ23" i="42"/>
  <c r="R790" i="161"/>
  <c r="S790" i="161" s="1"/>
  <c r="HE8" i="42"/>
  <c r="R798" i="161"/>
  <c r="S798" i="161" s="1"/>
  <c r="HE16" i="42"/>
  <c r="R806" i="161"/>
  <c r="S806" i="161" s="1"/>
  <c r="HE24" i="42"/>
  <c r="R116" i="161"/>
  <c r="S116" i="161" s="1"/>
  <c r="CG17" i="42"/>
  <c r="R170" i="161"/>
  <c r="S170" i="161" s="1"/>
  <c r="U12" i="42"/>
  <c r="R354" i="161"/>
  <c r="S354" i="161" s="1"/>
  <c r="BI12" i="42"/>
  <c r="R385" i="161"/>
  <c r="S385" i="161" s="1"/>
  <c r="EC12" i="42"/>
  <c r="R471" i="161"/>
  <c r="S471" i="161" s="1"/>
  <c r="DE7" i="42"/>
  <c r="R502" i="161"/>
  <c r="S502" i="161" s="1"/>
  <c r="DM9" i="42"/>
  <c r="R509" i="161"/>
  <c r="S509" i="161" s="1"/>
  <c r="DM16" i="42"/>
  <c r="R22" i="161"/>
  <c r="S22" i="161" s="1"/>
  <c r="FA15" i="42"/>
  <c r="FB15" i="42" s="1"/>
  <c r="R171" i="161"/>
  <c r="S171" i="161" s="1"/>
  <c r="U13" i="42"/>
  <c r="R363" i="161"/>
  <c r="S363" i="161" s="1"/>
  <c r="BI21" i="42"/>
  <c r="R27" i="161"/>
  <c r="S27" i="161" s="1"/>
  <c r="FA20" i="42"/>
  <c r="FB20" i="42" s="1"/>
  <c r="R39" i="161"/>
  <c r="S39" i="161" s="1"/>
  <c r="E10" i="42"/>
  <c r="F10" i="42" s="1"/>
  <c r="R47" i="161"/>
  <c r="S47" i="161" s="1"/>
  <c r="E18" i="42"/>
  <c r="R78" i="161"/>
  <c r="S78" i="161" s="1"/>
  <c r="M8" i="42"/>
  <c r="R85" i="161"/>
  <c r="S85" i="161" s="1"/>
  <c r="M15" i="42"/>
  <c r="N15" i="42" s="1"/>
  <c r="R13" i="161"/>
  <c r="S13" i="161" s="1"/>
  <c r="FA6" i="42"/>
  <c r="U12" i="147"/>
  <c r="E11" i="42"/>
  <c r="E19" i="42"/>
  <c r="R86" i="161"/>
  <c r="S86" i="161" s="1"/>
  <c r="M16" i="42"/>
  <c r="R107" i="161"/>
  <c r="S107" i="161" s="1"/>
  <c r="CG8" i="42"/>
  <c r="R115" i="161"/>
  <c r="S115" i="161" s="1"/>
  <c r="CG16" i="42"/>
  <c r="R118" i="161"/>
  <c r="S118" i="161" s="1"/>
  <c r="R169" i="161"/>
  <c r="S169" i="161" s="1"/>
  <c r="U11" i="42"/>
  <c r="R176" i="161"/>
  <c r="S176" i="161" s="1"/>
  <c r="U18" i="42"/>
  <c r="R195" i="161"/>
  <c r="S195" i="161" s="1"/>
  <c r="R199" i="161"/>
  <c r="S199" i="161" s="1"/>
  <c r="AC10" i="42"/>
  <c r="AD10" i="42" s="1"/>
  <c r="R207" i="161"/>
  <c r="S207" i="161" s="1"/>
  <c r="AC18" i="42"/>
  <c r="R230" i="161"/>
  <c r="S230" i="161" s="1"/>
  <c r="AS12" i="42"/>
  <c r="R238" i="161"/>
  <c r="S238" i="161" s="1"/>
  <c r="AS20" i="42"/>
  <c r="AT20" i="42" s="1"/>
  <c r="R254" i="161"/>
  <c r="S254" i="161" s="1"/>
  <c r="GW5" i="42"/>
  <c r="GX5" i="42" s="1"/>
  <c r="R262" i="161"/>
  <c r="S262" i="161" s="1"/>
  <c r="GW13" i="42"/>
  <c r="R285" i="161"/>
  <c r="S285" i="161" s="1"/>
  <c r="BY5" i="42"/>
  <c r="R293" i="161"/>
  <c r="S293" i="161" s="1"/>
  <c r="BY13" i="42"/>
  <c r="R296" i="161"/>
  <c r="S296" i="161" s="1"/>
  <c r="R300" i="161"/>
  <c r="S300" i="161" s="1"/>
  <c r="BY20" i="42"/>
  <c r="BZ20" i="42" s="1"/>
  <c r="R321" i="161"/>
  <c r="S321" i="161" s="1"/>
  <c r="AK10" i="42"/>
  <c r="AL10" i="42" s="1"/>
  <c r="R329" i="161"/>
  <c r="S329" i="161" s="1"/>
  <c r="AK18" i="42"/>
  <c r="R353" i="161"/>
  <c r="S353" i="161" s="1"/>
  <c r="BI11" i="42"/>
  <c r="R361" i="161"/>
  <c r="S361" i="161" s="1"/>
  <c r="BI19" i="42"/>
  <c r="R384" i="161"/>
  <c r="S384" i="161" s="1"/>
  <c r="EC11" i="42"/>
  <c r="R392" i="161"/>
  <c r="S392" i="161" s="1"/>
  <c r="EC19" i="42"/>
  <c r="R416" i="161"/>
  <c r="S416" i="161" s="1"/>
  <c r="BA12" i="42"/>
  <c r="R424" i="161"/>
  <c r="S424" i="161" s="1"/>
  <c r="BA20" i="42"/>
  <c r="BB20" i="42" s="1"/>
  <c r="R440" i="161"/>
  <c r="S440" i="161" s="1"/>
  <c r="CO5" i="42"/>
  <c r="CP5" i="42" s="1"/>
  <c r="R448" i="161"/>
  <c r="S448" i="161" s="1"/>
  <c r="CO13" i="42"/>
  <c r="R455" i="161"/>
  <c r="S455" i="161" s="1"/>
  <c r="CO20" i="42"/>
  <c r="R470" i="161"/>
  <c r="S470" i="161" s="1"/>
  <c r="DE6" i="42"/>
  <c r="R473" i="161"/>
  <c r="S473" i="161" s="1"/>
  <c r="R477" i="161"/>
  <c r="S477" i="161" s="1"/>
  <c r="DE13" i="42"/>
  <c r="R485" i="161"/>
  <c r="S485" i="161" s="1"/>
  <c r="DE21" i="42"/>
  <c r="R501" i="161"/>
  <c r="S501" i="161" s="1"/>
  <c r="DM8" i="42"/>
  <c r="R508" i="161"/>
  <c r="S508" i="161" s="1"/>
  <c r="DM15" i="42"/>
  <c r="DN15" i="42" s="1"/>
  <c r="R727" i="161"/>
  <c r="S727" i="161" s="1"/>
  <c r="GG7" i="42"/>
  <c r="R735" i="161"/>
  <c r="S735" i="161" s="1"/>
  <c r="GG15" i="42"/>
  <c r="GH15" i="42" s="1"/>
  <c r="R743" i="161"/>
  <c r="S743" i="161" s="1"/>
  <c r="GG23" i="42"/>
  <c r="R759" i="161"/>
  <c r="S759" i="161" s="1"/>
  <c r="BQ8" i="42"/>
  <c r="R767" i="161"/>
  <c r="S767" i="161" s="1"/>
  <c r="BQ16" i="42"/>
  <c r="R775" i="161"/>
  <c r="S775" i="161" s="1"/>
  <c r="BQ24" i="42"/>
  <c r="R791" i="161"/>
  <c r="S791" i="161" s="1"/>
  <c r="HE9" i="42"/>
  <c r="R799" i="161"/>
  <c r="S799" i="161" s="1"/>
  <c r="HE17" i="42"/>
  <c r="R807" i="161"/>
  <c r="S807" i="161" s="1"/>
  <c r="HE25" i="42"/>
  <c r="U26" i="68" s="1"/>
  <c r="R34" i="161"/>
  <c r="S34" i="161" s="1"/>
  <c r="E5" i="42"/>
  <c r="F5" i="42" s="1"/>
  <c r="K520" i="161"/>
  <c r="R520" i="161" s="1"/>
  <c r="S520" i="161" s="1"/>
  <c r="U15" i="147"/>
  <c r="R35" i="161"/>
  <c r="S35" i="161" s="1"/>
  <c r="K33" i="161"/>
  <c r="R33" i="161" s="1"/>
  <c r="S33" i="161" s="1"/>
  <c r="H520" i="161"/>
  <c r="E26" i="147"/>
  <c r="D26" i="147"/>
  <c r="R48" i="161"/>
  <c r="S48" i="161" s="1"/>
  <c r="R53" i="161"/>
  <c r="S53" i="161" s="1"/>
  <c r="L33" i="161"/>
  <c r="U16" i="147"/>
  <c r="U8" i="147"/>
  <c r="U14" i="147"/>
  <c r="R40" i="161"/>
  <c r="S40" i="161" s="1"/>
  <c r="R45" i="161"/>
  <c r="S45" i="161" s="1"/>
  <c r="U13" i="147"/>
  <c r="U6" i="147"/>
  <c r="U11" i="147"/>
  <c r="H33" i="161"/>
  <c r="U18" i="147"/>
  <c r="U10" i="147"/>
  <c r="R37" i="161"/>
  <c r="S37" i="161" s="1"/>
  <c r="G33" i="161"/>
  <c r="I33" i="161"/>
  <c r="J33" i="161"/>
  <c r="J520" i="161"/>
  <c r="I520" i="161"/>
  <c r="G520" i="161"/>
  <c r="L520" i="161"/>
  <c r="II25" i="47"/>
  <c r="II20" i="47"/>
  <c r="II21" i="47"/>
  <c r="II22" i="47"/>
  <c r="II23" i="47"/>
  <c r="II24" i="47"/>
  <c r="II19" i="47"/>
  <c r="IQ5" i="47"/>
  <c r="IQ6" i="47"/>
  <c r="IQ7" i="47"/>
  <c r="IQ8" i="47"/>
  <c r="IQ9" i="47"/>
  <c r="IQ10" i="47"/>
  <c r="IQ11" i="47"/>
  <c r="IQ12" i="47"/>
  <c r="IQ13" i="47"/>
  <c r="IQ14" i="47"/>
  <c r="IQ15" i="47"/>
  <c r="IQ16" i="47"/>
  <c r="IQ17" i="47"/>
  <c r="IQ18" i="47"/>
  <c r="IQ19" i="47"/>
  <c r="IQ20" i="47"/>
  <c r="IQ21" i="47"/>
  <c r="IQ22" i="47"/>
  <c r="IQ23" i="47"/>
  <c r="IQ24" i="47"/>
  <c r="IQ4" i="47"/>
  <c r="IJ24" i="47"/>
  <c r="IJ20" i="47"/>
  <c r="IJ21" i="47"/>
  <c r="IJ22" i="47"/>
  <c r="IJ23" i="47"/>
  <c r="IJ19" i="47"/>
  <c r="IJ14" i="47"/>
  <c r="IL19" i="47"/>
  <c r="IK19" i="47"/>
  <c r="IL14" i="47"/>
  <c r="IK14" i="47"/>
  <c r="IL9" i="47"/>
  <c r="IK9" i="47"/>
  <c r="IJ4" i="47"/>
  <c r="IK4" i="47"/>
  <c r="IL4" i="47"/>
  <c r="II14" i="47"/>
  <c r="II4" i="47"/>
  <c r="GY26" i="42" l="1"/>
  <c r="GI26" i="42"/>
  <c r="FC26" i="42"/>
  <c r="EU26" i="42"/>
  <c r="CI26" i="42"/>
  <c r="AU26" i="42"/>
  <c r="BC26" i="42"/>
  <c r="O26" i="42"/>
  <c r="AM26" i="42"/>
  <c r="EE26" i="42"/>
  <c r="DO26" i="42"/>
  <c r="BK26" i="42"/>
  <c r="HM23" i="42"/>
  <c r="HM6" i="42"/>
  <c r="S244" i="161"/>
  <c r="HM5" i="42"/>
  <c r="HM25" i="42"/>
  <c r="HU25" i="42" s="1"/>
  <c r="HM16" i="42"/>
  <c r="HM21" i="42"/>
  <c r="HM12" i="42"/>
  <c r="HM19" i="42"/>
  <c r="HM24" i="42"/>
  <c r="HU24" i="42" s="1"/>
  <c r="HM18" i="42"/>
  <c r="HM15" i="42"/>
  <c r="HM7" i="42"/>
  <c r="HM22" i="42"/>
  <c r="HM17" i="42"/>
  <c r="HM8" i="42"/>
  <c r="HM13" i="42"/>
  <c r="HM11" i="42"/>
  <c r="HM14" i="42"/>
  <c r="HM10" i="42"/>
  <c r="HM20" i="42"/>
  <c r="HM9" i="42"/>
  <c r="I75" i="44"/>
  <c r="I76" i="44"/>
  <c r="I77" i="44"/>
  <c r="I78" i="44"/>
  <c r="I79" i="44"/>
  <c r="I59" i="44"/>
  <c r="I60" i="44"/>
  <c r="I61" i="44"/>
  <c r="I62" i="44"/>
  <c r="I63" i="44"/>
  <c r="I64" i="44"/>
  <c r="I65" i="44"/>
  <c r="I66" i="44"/>
  <c r="I67" i="44"/>
  <c r="I68" i="44"/>
  <c r="I69" i="44"/>
  <c r="I70" i="44"/>
  <c r="I71" i="44"/>
  <c r="I72" i="44"/>
  <c r="I73" i="44"/>
  <c r="I74" i="44"/>
  <c r="G6" i="147"/>
  <c r="G7" i="147"/>
  <c r="G8" i="147"/>
  <c r="G9" i="147"/>
  <c r="G10" i="147"/>
  <c r="G11" i="147"/>
  <c r="G12" i="147"/>
  <c r="G13" i="147"/>
  <c r="G14" i="147"/>
  <c r="G15" i="147"/>
  <c r="G16" i="147"/>
  <c r="G17" i="147"/>
  <c r="G18" i="147"/>
  <c r="G19" i="147"/>
  <c r="G20" i="147"/>
  <c r="G21" i="147"/>
  <c r="G22" i="147"/>
  <c r="G23" i="147"/>
  <c r="G24" i="147"/>
  <c r="G25" i="147"/>
  <c r="G26" i="147"/>
  <c r="G5" i="147"/>
  <c r="H25" i="45" l="1"/>
  <c r="H24" i="45"/>
  <c r="H23" i="45"/>
  <c r="H22" i="45"/>
  <c r="H21" i="45"/>
  <c r="H20" i="45"/>
  <c r="H19" i="45"/>
  <c r="H18" i="45"/>
  <c r="H17" i="45"/>
  <c r="H16" i="45"/>
  <c r="H15" i="45"/>
  <c r="H14" i="45"/>
  <c r="H13" i="45"/>
  <c r="H12" i="45"/>
  <c r="H11" i="45"/>
  <c r="H10" i="45"/>
  <c r="H9" i="45"/>
  <c r="H8" i="45"/>
  <c r="H7" i="45"/>
  <c r="H6" i="45"/>
  <c r="H5" i="45"/>
  <c r="H4" i="45"/>
  <c r="F21" i="158" l="1"/>
  <c r="F22" i="158"/>
  <c r="F23" i="158"/>
  <c r="F20" i="158"/>
  <c r="F25" i="87"/>
  <c r="F24" i="87"/>
  <c r="B16" i="146"/>
  <c r="B17" i="146" s="1"/>
  <c r="B21" i="146"/>
  <c r="B18" i="146"/>
  <c r="B22" i="146"/>
  <c r="B23" i="146"/>
  <c r="B24" i="146"/>
  <c r="B25" i="146"/>
  <c r="B19" i="146"/>
  <c r="B24" i="87"/>
  <c r="B23" i="87"/>
  <c r="B22" i="87"/>
  <c r="B21" i="87"/>
  <c r="X107" i="43"/>
  <c r="X105" i="43"/>
  <c r="X97" i="43"/>
  <c r="X96" i="43"/>
  <c r="X94" i="43"/>
  <c r="X93" i="43"/>
  <c r="X92" i="43"/>
  <c r="X90" i="43"/>
  <c r="X89" i="43"/>
  <c r="X88" i="43"/>
  <c r="X83" i="43"/>
  <c r="X82" i="43"/>
  <c r="X81" i="43"/>
  <c r="AC72" i="43"/>
  <c r="AB72" i="43"/>
  <c r="Z72" i="43"/>
  <c r="Y72" i="43"/>
  <c r="AC71" i="43"/>
  <c r="AB71" i="43"/>
  <c r="Z71" i="43"/>
  <c r="Y71" i="43"/>
  <c r="AC70" i="43"/>
  <c r="Z70" i="43"/>
  <c r="Y70" i="43"/>
  <c r="AC69" i="43"/>
  <c r="AB69" i="43"/>
  <c r="Z69" i="43"/>
  <c r="Y69" i="43"/>
  <c r="AC68" i="43"/>
  <c r="AB68" i="43"/>
  <c r="Z68" i="43"/>
  <c r="Y68" i="43"/>
  <c r="AC67" i="43"/>
  <c r="Z67" i="43"/>
  <c r="Y67" i="43"/>
  <c r="AC65" i="43"/>
  <c r="AB65" i="43"/>
  <c r="Z65" i="43"/>
  <c r="Y65" i="43"/>
  <c r="AC62" i="43"/>
  <c r="AB62" i="43"/>
  <c r="Z62" i="43"/>
  <c r="Y62" i="43"/>
  <c r="AC60" i="43"/>
  <c r="AB60" i="43"/>
  <c r="Z60" i="43"/>
  <c r="Y60" i="43"/>
  <c r="AC59" i="43"/>
  <c r="AB59" i="43"/>
  <c r="Z59" i="43"/>
  <c r="Y59" i="43"/>
  <c r="AC55" i="43"/>
  <c r="AB55" i="43"/>
  <c r="Z55" i="43"/>
  <c r="Y55" i="43"/>
  <c r="AC54" i="43"/>
  <c r="AB54" i="43"/>
  <c r="Z54" i="43"/>
  <c r="Y54" i="43"/>
  <c r="AC51" i="43"/>
  <c r="AB51" i="43"/>
  <c r="Z51" i="43"/>
  <c r="Y51" i="43"/>
  <c r="AC52" i="43"/>
  <c r="AB52" i="43"/>
  <c r="Z52" i="43"/>
  <c r="Y52" i="43"/>
  <c r="AC50" i="43"/>
  <c r="AB50" i="43"/>
  <c r="Z50" i="43"/>
  <c r="Y50" i="43"/>
  <c r="AC49" i="43"/>
  <c r="AB49" i="43"/>
  <c r="Z49" i="43"/>
  <c r="Y49" i="43"/>
  <c r="AC48" i="43"/>
  <c r="AB48" i="43"/>
  <c r="Z48" i="43"/>
  <c r="Y48" i="43"/>
  <c r="Z46" i="43"/>
  <c r="AC46" i="43"/>
  <c r="Y46" i="43"/>
  <c r="AF48" i="43"/>
  <c r="AF49" i="43"/>
  <c r="AF50" i="43"/>
  <c r="AF51" i="43"/>
  <c r="AF52" i="43"/>
  <c r="AF54" i="43"/>
  <c r="AF55" i="43"/>
  <c r="AF59" i="43"/>
  <c r="AF60" i="43"/>
  <c r="AF62" i="43"/>
  <c r="AF65" i="43"/>
  <c r="AF67" i="43"/>
  <c r="AF68" i="43"/>
  <c r="AF69" i="43"/>
  <c r="AF70" i="43"/>
  <c r="AF71" i="43"/>
  <c r="AF72" i="43"/>
  <c r="AF46" i="43"/>
  <c r="F12" i="146"/>
  <c r="J15" i="152"/>
  <c r="J14" i="152"/>
  <c r="J13" i="152"/>
  <c r="J12" i="152"/>
  <c r="BO64" i="44"/>
  <c r="T5" i="85"/>
  <c r="H6" i="158"/>
  <c r="H7" i="158" s="1"/>
  <c r="H8" i="158" s="1"/>
  <c r="H9" i="158" s="1"/>
  <c r="H10" i="158" s="1"/>
  <c r="H11" i="158" s="1"/>
  <c r="H12" i="158" s="1"/>
  <c r="H13" i="158" s="1"/>
  <c r="H14" i="158" s="1"/>
  <c r="H15" i="158" s="1"/>
  <c r="H16" i="158" s="1"/>
  <c r="N8" i="158"/>
  <c r="N9" i="158"/>
  <c r="N10" i="158"/>
  <c r="N11" i="158"/>
  <c r="N12" i="158"/>
  <c r="N13" i="158"/>
  <c r="N14" i="158"/>
  <c r="N15" i="158"/>
  <c r="N16" i="158"/>
  <c r="N17" i="158"/>
  <c r="N18" i="158"/>
  <c r="N19" i="158"/>
  <c r="N20" i="158"/>
  <c r="N21" i="158"/>
  <c r="N22" i="158"/>
  <c r="N23" i="158"/>
  <c r="N24" i="158"/>
  <c r="N25" i="158"/>
  <c r="N7" i="158"/>
  <c r="S18" i="158"/>
  <c r="M18" i="158" s="1"/>
  <c r="U25" i="158"/>
  <c r="R7" i="158"/>
  <c r="U7" i="158"/>
  <c r="R8" i="158"/>
  <c r="U8" i="158"/>
  <c r="R9" i="158"/>
  <c r="U9" i="158"/>
  <c r="R10" i="158"/>
  <c r="U10" i="158"/>
  <c r="R11" i="158"/>
  <c r="U11" i="158"/>
  <c r="V11" i="158"/>
  <c r="R12" i="158"/>
  <c r="U12" i="158"/>
  <c r="R13" i="158"/>
  <c r="S13" i="158"/>
  <c r="M13" i="158" s="1"/>
  <c r="U13" i="158"/>
  <c r="R14" i="158"/>
  <c r="S14" i="158"/>
  <c r="M14" i="158" s="1"/>
  <c r="U14" i="158"/>
  <c r="R15" i="158"/>
  <c r="S15" i="158"/>
  <c r="M15" i="158" s="1"/>
  <c r="U15" i="158"/>
  <c r="R16" i="158"/>
  <c r="S16" i="158"/>
  <c r="M16" i="158" s="1"/>
  <c r="U16" i="158"/>
  <c r="V16" i="158"/>
  <c r="R17" i="158"/>
  <c r="S17" i="158"/>
  <c r="M17" i="158" s="1"/>
  <c r="U17" i="158"/>
  <c r="U18" i="158"/>
  <c r="R19" i="158"/>
  <c r="U19" i="158"/>
  <c r="R20" i="158"/>
  <c r="T20" i="158"/>
  <c r="M20" i="158" s="1"/>
  <c r="U20" i="158"/>
  <c r="R21" i="158"/>
  <c r="T21" i="158"/>
  <c r="M21" i="158" s="1"/>
  <c r="U21" i="158"/>
  <c r="R22" i="158"/>
  <c r="T22" i="158"/>
  <c r="M22" i="158" s="1"/>
  <c r="U22" i="158"/>
  <c r="R23" i="158"/>
  <c r="U23" i="158"/>
  <c r="R24" i="158"/>
  <c r="U24" i="158"/>
  <c r="U6" i="158"/>
  <c r="V6" i="158"/>
  <c r="R6" i="158"/>
  <c r="B25" i="158"/>
  <c r="B24" i="158"/>
  <c r="B23" i="158"/>
  <c r="B22" i="158"/>
  <c r="B21" i="158"/>
  <c r="B18" i="158"/>
  <c r="B6" i="158"/>
  <c r="C21" i="158"/>
  <c r="D21" i="158" s="1"/>
  <c r="C16" i="158"/>
  <c r="E16" i="158" s="1"/>
  <c r="C6" i="158"/>
  <c r="D6" i="158" s="1"/>
  <c r="BT58" i="44"/>
  <c r="V5" i="158"/>
  <c r="U5" i="158"/>
  <c r="T5" i="158"/>
  <c r="S5" i="158"/>
  <c r="R5" i="158"/>
  <c r="W4" i="158"/>
  <c r="W2" i="158"/>
  <c r="U25" i="156"/>
  <c r="B25" i="156"/>
  <c r="U24" i="156"/>
  <c r="R24" i="156"/>
  <c r="B24" i="156"/>
  <c r="U23" i="156"/>
  <c r="R23" i="156"/>
  <c r="B23" i="156"/>
  <c r="U22" i="156"/>
  <c r="R22" i="156"/>
  <c r="B22" i="156"/>
  <c r="U21" i="156"/>
  <c r="R21" i="156"/>
  <c r="N21" i="156"/>
  <c r="C21" i="156"/>
  <c r="E21" i="156" s="1"/>
  <c r="B21" i="156"/>
  <c r="U20" i="156"/>
  <c r="R20" i="156"/>
  <c r="N20" i="156"/>
  <c r="U19" i="156"/>
  <c r="R19" i="156"/>
  <c r="N19" i="156"/>
  <c r="U18" i="156"/>
  <c r="S18" i="156"/>
  <c r="M18" i="156" s="1"/>
  <c r="R18" i="156"/>
  <c r="N18" i="156"/>
  <c r="U17" i="156"/>
  <c r="S17" i="156"/>
  <c r="M17" i="156" s="1"/>
  <c r="R17" i="156"/>
  <c r="N17" i="156"/>
  <c r="V16" i="156"/>
  <c r="U16" i="156"/>
  <c r="S16" i="156"/>
  <c r="M16" i="156" s="1"/>
  <c r="R16" i="156"/>
  <c r="N16" i="156"/>
  <c r="C16" i="156"/>
  <c r="D16" i="156" s="1"/>
  <c r="B16" i="156"/>
  <c r="U15" i="156"/>
  <c r="S15" i="156"/>
  <c r="M15" i="156" s="1"/>
  <c r="R15" i="156"/>
  <c r="N15" i="156"/>
  <c r="U14" i="156"/>
  <c r="S14" i="156"/>
  <c r="M14" i="156" s="1"/>
  <c r="R14" i="156"/>
  <c r="N14" i="156"/>
  <c r="U13" i="156"/>
  <c r="R13" i="156"/>
  <c r="N13" i="156"/>
  <c r="U12" i="156"/>
  <c r="R12" i="156"/>
  <c r="N12" i="156"/>
  <c r="V11" i="156"/>
  <c r="U11" i="156"/>
  <c r="R11" i="156"/>
  <c r="N11" i="156"/>
  <c r="U10" i="156"/>
  <c r="R10" i="156"/>
  <c r="N10" i="156"/>
  <c r="U9" i="156"/>
  <c r="R9" i="156"/>
  <c r="N9" i="156"/>
  <c r="U8" i="156"/>
  <c r="R8" i="156"/>
  <c r="N8" i="156"/>
  <c r="U7" i="156"/>
  <c r="R7" i="156"/>
  <c r="N7" i="156"/>
  <c r="V6" i="156"/>
  <c r="U6" i="156"/>
  <c r="R6" i="156"/>
  <c r="N6" i="156"/>
  <c r="C6" i="156"/>
  <c r="D6" i="156" s="1"/>
  <c r="B6" i="156"/>
  <c r="B10" i="156" s="1"/>
  <c r="B9" i="156"/>
  <c r="V5" i="156"/>
  <c r="U5" i="156"/>
  <c r="T5" i="156"/>
  <c r="S5" i="156"/>
  <c r="R5" i="156"/>
  <c r="W4" i="156"/>
  <c r="W2" i="156"/>
  <c r="B7" i="156"/>
  <c r="B11" i="156"/>
  <c r="IE58" i="44"/>
  <c r="HV58" i="44"/>
  <c r="GL58" i="44"/>
  <c r="FT58" i="44"/>
  <c r="U25" i="155"/>
  <c r="M25" i="155" s="1"/>
  <c r="C25" i="155"/>
  <c r="E25" i="155" s="1"/>
  <c r="B25" i="155"/>
  <c r="U24" i="155"/>
  <c r="S24" i="155"/>
  <c r="M24" i="155" s="1"/>
  <c r="O24" i="155" s="1"/>
  <c r="R24" i="155"/>
  <c r="C24" i="155"/>
  <c r="E24" i="155" s="1"/>
  <c r="B24" i="155"/>
  <c r="U23" i="155"/>
  <c r="S23" i="155"/>
  <c r="M23" i="155" s="1"/>
  <c r="R23" i="155"/>
  <c r="C23" i="155"/>
  <c r="E23" i="155" s="1"/>
  <c r="B23" i="155"/>
  <c r="U22" i="155"/>
  <c r="S22" i="155"/>
  <c r="M22" i="155" s="1"/>
  <c r="O22" i="155" s="1"/>
  <c r="R22" i="155"/>
  <c r="C22" i="155"/>
  <c r="E22" i="155" s="1"/>
  <c r="B22" i="155"/>
  <c r="U21" i="155"/>
  <c r="S21" i="155"/>
  <c r="M21" i="155" s="1"/>
  <c r="R21" i="155"/>
  <c r="N21" i="155"/>
  <c r="C21" i="155"/>
  <c r="E21" i="155" s="1"/>
  <c r="B21" i="155"/>
  <c r="U20" i="155"/>
  <c r="S20" i="155"/>
  <c r="M20" i="155" s="1"/>
  <c r="R20" i="155"/>
  <c r="N20" i="155"/>
  <c r="U19" i="155"/>
  <c r="S19" i="155"/>
  <c r="M19" i="155" s="1"/>
  <c r="R19" i="155"/>
  <c r="N19" i="155"/>
  <c r="U18" i="155"/>
  <c r="S18" i="155"/>
  <c r="M18" i="155" s="1"/>
  <c r="R18" i="155"/>
  <c r="N18" i="155"/>
  <c r="U17" i="155"/>
  <c r="S17" i="155"/>
  <c r="M17" i="155" s="1"/>
  <c r="R17" i="155"/>
  <c r="N17" i="155"/>
  <c r="V16" i="155"/>
  <c r="U16" i="155"/>
  <c r="S16" i="155"/>
  <c r="M16" i="155" s="1"/>
  <c r="R16" i="155"/>
  <c r="N16" i="155"/>
  <c r="C16" i="155"/>
  <c r="B16" i="155"/>
  <c r="U15" i="155"/>
  <c r="S15" i="155"/>
  <c r="M15" i="155" s="1"/>
  <c r="R15" i="155"/>
  <c r="N15" i="155"/>
  <c r="U14" i="155"/>
  <c r="S14" i="155"/>
  <c r="M14" i="155" s="1"/>
  <c r="R14" i="155"/>
  <c r="N14" i="155"/>
  <c r="U13" i="155"/>
  <c r="S13" i="155"/>
  <c r="M13" i="155" s="1"/>
  <c r="R13" i="155"/>
  <c r="N13" i="155"/>
  <c r="U12" i="155"/>
  <c r="R12" i="155"/>
  <c r="N12" i="155"/>
  <c r="V11" i="155"/>
  <c r="U11" i="155"/>
  <c r="R11" i="155"/>
  <c r="N11" i="155"/>
  <c r="U10" i="155"/>
  <c r="R10" i="155"/>
  <c r="N10" i="155"/>
  <c r="U9" i="155"/>
  <c r="R9" i="155"/>
  <c r="N9" i="155"/>
  <c r="U8" i="155"/>
  <c r="R8" i="155"/>
  <c r="N8" i="155"/>
  <c r="U7" i="155"/>
  <c r="R7" i="155"/>
  <c r="N7" i="155"/>
  <c r="V6" i="155"/>
  <c r="U6" i="155"/>
  <c r="R6" i="155"/>
  <c r="N6" i="155"/>
  <c r="C6" i="155"/>
  <c r="D6" i="155" s="1"/>
  <c r="B6" i="155"/>
  <c r="B10" i="155" s="1"/>
  <c r="V5" i="155"/>
  <c r="U5" i="155"/>
  <c r="T5" i="155"/>
  <c r="S5" i="155"/>
  <c r="R5" i="155"/>
  <c r="W4" i="155"/>
  <c r="W2" i="155"/>
  <c r="U25" i="154"/>
  <c r="M25" i="154" s="1"/>
  <c r="O25" i="154" s="1"/>
  <c r="C25" i="154"/>
  <c r="D25" i="154" s="1"/>
  <c r="B25" i="154"/>
  <c r="U24" i="154"/>
  <c r="S24" i="154"/>
  <c r="M24" i="154" s="1"/>
  <c r="O24" i="154" s="1"/>
  <c r="R24" i="154"/>
  <c r="C24" i="154"/>
  <c r="E24" i="154" s="1"/>
  <c r="B24" i="154"/>
  <c r="U23" i="154"/>
  <c r="T23" i="154"/>
  <c r="M23" i="154" s="1"/>
  <c r="O23" i="154" s="1"/>
  <c r="S23" i="154"/>
  <c r="R23" i="154"/>
  <c r="C23" i="154"/>
  <c r="E23" i="154" s="1"/>
  <c r="B23" i="154"/>
  <c r="U22" i="154"/>
  <c r="T22" i="154"/>
  <c r="M22" i="154" s="1"/>
  <c r="O22" i="154" s="1"/>
  <c r="S22" i="154"/>
  <c r="R22" i="154"/>
  <c r="C22" i="154"/>
  <c r="D22" i="154" s="1"/>
  <c r="B22" i="154"/>
  <c r="U21" i="154"/>
  <c r="S21" i="154"/>
  <c r="M21" i="154" s="1"/>
  <c r="R21" i="154"/>
  <c r="N21" i="154"/>
  <c r="C21" i="154"/>
  <c r="D21" i="154" s="1"/>
  <c r="B21" i="154"/>
  <c r="U20" i="154"/>
  <c r="R20" i="154"/>
  <c r="N20" i="154"/>
  <c r="U19" i="154"/>
  <c r="R19" i="154"/>
  <c r="N19" i="154"/>
  <c r="U18" i="154"/>
  <c r="S18" i="154"/>
  <c r="M18" i="154" s="1"/>
  <c r="R18" i="154"/>
  <c r="N18" i="154"/>
  <c r="U17" i="154"/>
  <c r="S17" i="154"/>
  <c r="M17" i="154" s="1"/>
  <c r="R17" i="154"/>
  <c r="N17" i="154"/>
  <c r="V16" i="154"/>
  <c r="U16" i="154"/>
  <c r="S16" i="154"/>
  <c r="M16" i="154" s="1"/>
  <c r="R16" i="154"/>
  <c r="N16" i="154"/>
  <c r="C16" i="154"/>
  <c r="E16" i="154" s="1"/>
  <c r="B16" i="154"/>
  <c r="U15" i="154"/>
  <c r="S15" i="154"/>
  <c r="M15" i="154" s="1"/>
  <c r="R15" i="154"/>
  <c r="N15" i="154"/>
  <c r="U14" i="154"/>
  <c r="S14" i="154"/>
  <c r="M14" i="154" s="1"/>
  <c r="R14" i="154"/>
  <c r="N14" i="154"/>
  <c r="U13" i="154"/>
  <c r="S13" i="154"/>
  <c r="M13" i="154" s="1"/>
  <c r="R13" i="154"/>
  <c r="N13" i="154"/>
  <c r="U12" i="154"/>
  <c r="R12" i="154"/>
  <c r="N12" i="154"/>
  <c r="V11" i="154"/>
  <c r="U11" i="154"/>
  <c r="R11" i="154"/>
  <c r="N11" i="154"/>
  <c r="U10" i="154"/>
  <c r="R10" i="154"/>
  <c r="N10" i="154"/>
  <c r="U9" i="154"/>
  <c r="R9" i="154"/>
  <c r="N9" i="154"/>
  <c r="U8" i="154"/>
  <c r="R8" i="154"/>
  <c r="N8" i="154"/>
  <c r="U7" i="154"/>
  <c r="R7" i="154"/>
  <c r="N7" i="154"/>
  <c r="V6" i="154"/>
  <c r="U6" i="154"/>
  <c r="R6" i="154"/>
  <c r="N6" i="154"/>
  <c r="C6" i="154"/>
  <c r="E6" i="154" s="1"/>
  <c r="B6" i="154"/>
  <c r="V5" i="154"/>
  <c r="U5" i="154"/>
  <c r="T5" i="154"/>
  <c r="S5" i="154"/>
  <c r="R5" i="154"/>
  <c r="W4" i="154"/>
  <c r="W2" i="154"/>
  <c r="EU58" i="44"/>
  <c r="U25" i="153"/>
  <c r="M25" i="153" s="1"/>
  <c r="B25" i="153"/>
  <c r="U24" i="153"/>
  <c r="S24" i="153"/>
  <c r="M24" i="153" s="1"/>
  <c r="O24" i="153" s="1"/>
  <c r="R24" i="153"/>
  <c r="B24" i="153"/>
  <c r="U23" i="153"/>
  <c r="S23" i="153"/>
  <c r="M23" i="153" s="1"/>
  <c r="O23" i="153" s="1"/>
  <c r="R23" i="153"/>
  <c r="B23" i="153"/>
  <c r="U22" i="153"/>
  <c r="S22" i="153"/>
  <c r="M22" i="153" s="1"/>
  <c r="O22" i="153" s="1"/>
  <c r="R22" i="153"/>
  <c r="B22" i="153"/>
  <c r="U21" i="153"/>
  <c r="S21" i="153"/>
  <c r="M21" i="153" s="1"/>
  <c r="R21" i="153"/>
  <c r="N21" i="153"/>
  <c r="C21" i="153"/>
  <c r="E21" i="153" s="1"/>
  <c r="B21" i="153"/>
  <c r="B20" i="153" s="1"/>
  <c r="U20" i="153"/>
  <c r="S20" i="153"/>
  <c r="M20" i="153" s="1"/>
  <c r="N20" i="153"/>
  <c r="U19" i="153"/>
  <c r="S19" i="153"/>
  <c r="M19" i="153" s="1"/>
  <c r="R19" i="153"/>
  <c r="N19" i="153"/>
  <c r="U18" i="153"/>
  <c r="S18" i="153"/>
  <c r="M18" i="153" s="1"/>
  <c r="R18" i="153"/>
  <c r="N18" i="153"/>
  <c r="U17" i="153"/>
  <c r="S17" i="153"/>
  <c r="M17" i="153" s="1"/>
  <c r="R17" i="153"/>
  <c r="N17" i="153"/>
  <c r="V16" i="153"/>
  <c r="U16" i="153"/>
  <c r="S16" i="153"/>
  <c r="M16" i="153" s="1"/>
  <c r="R16" i="153"/>
  <c r="N16" i="153"/>
  <c r="C16" i="153"/>
  <c r="E16" i="153" s="1"/>
  <c r="B16" i="153"/>
  <c r="U15" i="153"/>
  <c r="S15" i="153"/>
  <c r="M15" i="153" s="1"/>
  <c r="R15" i="153"/>
  <c r="N15" i="153"/>
  <c r="U14" i="153"/>
  <c r="S14" i="153"/>
  <c r="M14" i="153" s="1"/>
  <c r="R14" i="153"/>
  <c r="N14" i="153"/>
  <c r="U13" i="153"/>
  <c r="R13" i="153"/>
  <c r="N13" i="153"/>
  <c r="U12" i="153"/>
  <c r="R12" i="153"/>
  <c r="N12" i="153"/>
  <c r="V11" i="153"/>
  <c r="U11" i="153"/>
  <c r="R11" i="153"/>
  <c r="N11" i="153"/>
  <c r="U10" i="153"/>
  <c r="R10" i="153"/>
  <c r="N10" i="153"/>
  <c r="U9" i="153"/>
  <c r="R9" i="153"/>
  <c r="N9" i="153"/>
  <c r="U8" i="153"/>
  <c r="R8" i="153"/>
  <c r="N8" i="153"/>
  <c r="U7" i="153"/>
  <c r="R7" i="153"/>
  <c r="N7" i="153"/>
  <c r="V6" i="153"/>
  <c r="U6" i="153"/>
  <c r="R6" i="153"/>
  <c r="N6" i="153"/>
  <c r="C6" i="153"/>
  <c r="D6" i="153" s="1"/>
  <c r="B6" i="153"/>
  <c r="V5" i="153"/>
  <c r="U5" i="153"/>
  <c r="T5" i="153"/>
  <c r="S5" i="153"/>
  <c r="R5" i="153"/>
  <c r="W4" i="153"/>
  <c r="W2" i="153"/>
  <c r="U25" i="152"/>
  <c r="M25" i="152" s="1"/>
  <c r="O25" i="152" s="1"/>
  <c r="C25" i="152"/>
  <c r="B25" i="152"/>
  <c r="U24" i="152"/>
  <c r="T24" i="152"/>
  <c r="M24" i="152" s="1"/>
  <c r="S24" i="152"/>
  <c r="R24" i="152"/>
  <c r="C24" i="152"/>
  <c r="B24" i="152"/>
  <c r="U23" i="152"/>
  <c r="T23" i="152"/>
  <c r="M23" i="152" s="1"/>
  <c r="O23" i="152" s="1"/>
  <c r="S23" i="152"/>
  <c r="R23" i="152"/>
  <c r="C23" i="152"/>
  <c r="E23" i="152" s="1"/>
  <c r="B23" i="152"/>
  <c r="U22" i="152"/>
  <c r="T22" i="152"/>
  <c r="M22" i="152" s="1"/>
  <c r="O22" i="152" s="1"/>
  <c r="S22" i="152"/>
  <c r="R22" i="152"/>
  <c r="C22" i="152"/>
  <c r="E22" i="152" s="1"/>
  <c r="B22" i="152"/>
  <c r="U21" i="152"/>
  <c r="S21" i="152"/>
  <c r="M21" i="152" s="1"/>
  <c r="N21" i="152"/>
  <c r="C21" i="152"/>
  <c r="D21" i="152" s="1"/>
  <c r="B21" i="152"/>
  <c r="U20" i="152"/>
  <c r="T20" i="152"/>
  <c r="M20" i="152" s="1"/>
  <c r="N20" i="152"/>
  <c r="J20" i="152"/>
  <c r="U19" i="152"/>
  <c r="N19" i="152"/>
  <c r="J19" i="152"/>
  <c r="U18" i="152"/>
  <c r="S18" i="152"/>
  <c r="M18" i="152" s="1"/>
  <c r="N18" i="152"/>
  <c r="J18" i="152"/>
  <c r="U17" i="152"/>
  <c r="S17" i="152"/>
  <c r="M17" i="152" s="1"/>
  <c r="N17" i="152"/>
  <c r="J17" i="152"/>
  <c r="U16" i="152"/>
  <c r="S16" i="152"/>
  <c r="M16" i="152" s="1"/>
  <c r="R16" i="152"/>
  <c r="N16" i="152"/>
  <c r="C16" i="152"/>
  <c r="E16" i="152" s="1"/>
  <c r="B16" i="152"/>
  <c r="U15" i="152"/>
  <c r="S15" i="152"/>
  <c r="R15" i="152"/>
  <c r="N15" i="152"/>
  <c r="U14" i="152"/>
  <c r="S14" i="152"/>
  <c r="R14" i="152"/>
  <c r="N14" i="152"/>
  <c r="U13" i="152"/>
  <c r="S13" i="152"/>
  <c r="R13" i="152"/>
  <c r="N13" i="152"/>
  <c r="U12" i="152"/>
  <c r="R12" i="152"/>
  <c r="N12" i="152"/>
  <c r="U11" i="152"/>
  <c r="R11" i="152"/>
  <c r="N11" i="152"/>
  <c r="U10" i="152"/>
  <c r="R10" i="152"/>
  <c r="N10" i="152"/>
  <c r="J10" i="152"/>
  <c r="U9" i="152"/>
  <c r="R9" i="152"/>
  <c r="N9" i="152"/>
  <c r="J9" i="152"/>
  <c r="U8" i="152"/>
  <c r="R8" i="152"/>
  <c r="N8" i="152"/>
  <c r="J8" i="152"/>
  <c r="U7" i="152"/>
  <c r="R7" i="152"/>
  <c r="N7" i="152"/>
  <c r="J7" i="152"/>
  <c r="U6" i="152"/>
  <c r="R6" i="152"/>
  <c r="N6" i="152"/>
  <c r="C6" i="152"/>
  <c r="E6" i="152" s="1"/>
  <c r="B6" i="152"/>
  <c r="V5" i="152"/>
  <c r="U5" i="152"/>
  <c r="T5" i="152"/>
  <c r="S5" i="152"/>
  <c r="R5" i="152"/>
  <c r="W4" i="152"/>
  <c r="W2" i="152"/>
  <c r="U25" i="151"/>
  <c r="M25" i="151" s="1"/>
  <c r="C25" i="151"/>
  <c r="D25" i="151" s="1"/>
  <c r="B25" i="151"/>
  <c r="U24" i="151"/>
  <c r="S24" i="151"/>
  <c r="M24" i="151" s="1"/>
  <c r="O24" i="151" s="1"/>
  <c r="R24" i="151"/>
  <c r="C24" i="151"/>
  <c r="D24" i="151" s="1"/>
  <c r="B24" i="151"/>
  <c r="U23" i="151"/>
  <c r="S23" i="151"/>
  <c r="M23" i="151" s="1"/>
  <c r="O23" i="151" s="1"/>
  <c r="R23" i="151"/>
  <c r="C23" i="151"/>
  <c r="D23" i="151" s="1"/>
  <c r="B23" i="151"/>
  <c r="U22" i="151"/>
  <c r="S22" i="151"/>
  <c r="M22" i="151" s="1"/>
  <c r="O22" i="151" s="1"/>
  <c r="R22" i="151"/>
  <c r="C22" i="151"/>
  <c r="E22" i="151" s="1"/>
  <c r="B22" i="151"/>
  <c r="U21" i="151"/>
  <c r="S21" i="151"/>
  <c r="M21" i="151" s="1"/>
  <c r="R21" i="151"/>
  <c r="N21" i="151"/>
  <c r="C21" i="151"/>
  <c r="D21" i="151" s="1"/>
  <c r="B21" i="151"/>
  <c r="U20" i="151"/>
  <c r="T20" i="151"/>
  <c r="M20" i="151" s="1"/>
  <c r="S20" i="151"/>
  <c r="R20" i="151"/>
  <c r="N20" i="151"/>
  <c r="U19" i="151"/>
  <c r="S19" i="151"/>
  <c r="M19" i="151" s="1"/>
  <c r="R19" i="151"/>
  <c r="N19" i="151"/>
  <c r="U18" i="151"/>
  <c r="S18" i="151"/>
  <c r="M18" i="151" s="1"/>
  <c r="R18" i="151"/>
  <c r="N18" i="151"/>
  <c r="U17" i="151"/>
  <c r="S17" i="151"/>
  <c r="M17" i="151" s="1"/>
  <c r="R17" i="151"/>
  <c r="N17" i="151"/>
  <c r="V16" i="151"/>
  <c r="U16" i="151"/>
  <c r="S16" i="151"/>
  <c r="M16" i="151" s="1"/>
  <c r="R16" i="151"/>
  <c r="N16" i="151"/>
  <c r="C16" i="151"/>
  <c r="D16" i="151" s="1"/>
  <c r="B16" i="151"/>
  <c r="U15" i="151"/>
  <c r="S15" i="151"/>
  <c r="M15" i="151" s="1"/>
  <c r="R15" i="151"/>
  <c r="N15" i="151"/>
  <c r="U14" i="151"/>
  <c r="S14" i="151"/>
  <c r="M14" i="151" s="1"/>
  <c r="R14" i="151"/>
  <c r="N14" i="151"/>
  <c r="U13" i="151"/>
  <c r="S13" i="151"/>
  <c r="M13" i="151" s="1"/>
  <c r="R13" i="151"/>
  <c r="N13" i="151"/>
  <c r="U12" i="151"/>
  <c r="R12" i="151"/>
  <c r="N12" i="151"/>
  <c r="V11" i="151"/>
  <c r="U11" i="151"/>
  <c r="R11" i="151"/>
  <c r="N11" i="151"/>
  <c r="U10" i="151"/>
  <c r="R10" i="151"/>
  <c r="N10" i="151"/>
  <c r="U9" i="151"/>
  <c r="R9" i="151"/>
  <c r="N9" i="151"/>
  <c r="U8" i="151"/>
  <c r="R8" i="151"/>
  <c r="N8" i="151"/>
  <c r="U7" i="151"/>
  <c r="R7" i="151"/>
  <c r="N7" i="151"/>
  <c r="U6" i="151"/>
  <c r="R6" i="151"/>
  <c r="N6" i="151"/>
  <c r="C6" i="151"/>
  <c r="E6" i="151" s="1"/>
  <c r="B6" i="151"/>
  <c r="V5" i="151"/>
  <c r="U5" i="151"/>
  <c r="T5" i="151"/>
  <c r="S5" i="151"/>
  <c r="R5" i="151"/>
  <c r="W4" i="151"/>
  <c r="W2" i="151"/>
  <c r="U25" i="150"/>
  <c r="M25" i="150" s="1"/>
  <c r="O25" i="150" s="1"/>
  <c r="B25" i="150"/>
  <c r="U24" i="150"/>
  <c r="M24" i="150" s="1"/>
  <c r="B24" i="150"/>
  <c r="U23" i="150"/>
  <c r="M23" i="150" s="1"/>
  <c r="B23" i="150"/>
  <c r="U22" i="150"/>
  <c r="S22" i="150"/>
  <c r="M22" i="150" s="1"/>
  <c r="O22" i="150" s="1"/>
  <c r="R22" i="150"/>
  <c r="B22" i="150"/>
  <c r="U21" i="150"/>
  <c r="S21" i="150"/>
  <c r="M21" i="150" s="1"/>
  <c r="R21" i="150"/>
  <c r="N21" i="150"/>
  <c r="C21" i="150"/>
  <c r="E21" i="150" s="1"/>
  <c r="B21" i="150"/>
  <c r="U20" i="150"/>
  <c r="S20" i="150"/>
  <c r="M20" i="150" s="1"/>
  <c r="R20" i="150"/>
  <c r="N20" i="150"/>
  <c r="U19" i="150"/>
  <c r="S19" i="150"/>
  <c r="M19" i="150" s="1"/>
  <c r="N19" i="150"/>
  <c r="U18" i="150"/>
  <c r="S18" i="150"/>
  <c r="M18" i="150" s="1"/>
  <c r="R18" i="150"/>
  <c r="N18" i="150"/>
  <c r="U17" i="150"/>
  <c r="S17" i="150"/>
  <c r="M17" i="150" s="1"/>
  <c r="R17" i="150"/>
  <c r="N17" i="150"/>
  <c r="V16" i="150"/>
  <c r="U16" i="150"/>
  <c r="S16" i="150"/>
  <c r="M16" i="150" s="1"/>
  <c r="R16" i="150"/>
  <c r="N16" i="150"/>
  <c r="C16" i="150"/>
  <c r="D16" i="150" s="1"/>
  <c r="B16" i="150"/>
  <c r="U15" i="150"/>
  <c r="S15" i="150"/>
  <c r="M15" i="150" s="1"/>
  <c r="R15" i="150"/>
  <c r="N15" i="150"/>
  <c r="U14" i="150"/>
  <c r="S14" i="150"/>
  <c r="M14" i="150" s="1"/>
  <c r="R14" i="150"/>
  <c r="N14" i="150"/>
  <c r="U13" i="150"/>
  <c r="S13" i="150"/>
  <c r="M13" i="150" s="1"/>
  <c r="R13" i="150"/>
  <c r="N13" i="150"/>
  <c r="U12" i="150"/>
  <c r="R12" i="150"/>
  <c r="N12" i="150"/>
  <c r="V11" i="150"/>
  <c r="U11" i="150"/>
  <c r="R11" i="150"/>
  <c r="N11" i="150"/>
  <c r="U10" i="150"/>
  <c r="R10" i="150"/>
  <c r="N10" i="150"/>
  <c r="U9" i="150"/>
  <c r="R9" i="150"/>
  <c r="N9" i="150"/>
  <c r="U8" i="150"/>
  <c r="R8" i="150"/>
  <c r="N8" i="150"/>
  <c r="U7" i="150"/>
  <c r="R7" i="150"/>
  <c r="N7" i="150"/>
  <c r="V6" i="150"/>
  <c r="U6" i="150"/>
  <c r="R6" i="150"/>
  <c r="N6" i="150"/>
  <c r="C6" i="150"/>
  <c r="E6" i="150" s="1"/>
  <c r="B6" i="150"/>
  <c r="V5" i="150"/>
  <c r="U5" i="150"/>
  <c r="T5" i="150"/>
  <c r="S5" i="150"/>
  <c r="R5" i="150"/>
  <c r="W4" i="150"/>
  <c r="W2" i="150"/>
  <c r="U25" i="149"/>
  <c r="M25" i="149" s="1"/>
  <c r="O25" i="149" s="1"/>
  <c r="B25" i="149"/>
  <c r="U24" i="149"/>
  <c r="S24" i="149"/>
  <c r="M24" i="149" s="1"/>
  <c r="O24" i="149" s="1"/>
  <c r="R24" i="149"/>
  <c r="B24" i="149"/>
  <c r="U23" i="149"/>
  <c r="S23" i="149"/>
  <c r="M23" i="149" s="1"/>
  <c r="O23" i="149" s="1"/>
  <c r="R23" i="149"/>
  <c r="B23" i="149"/>
  <c r="U22" i="149"/>
  <c r="S22" i="149"/>
  <c r="M22" i="149" s="1"/>
  <c r="O22" i="149" s="1"/>
  <c r="R22" i="149"/>
  <c r="B22" i="149"/>
  <c r="U21" i="149"/>
  <c r="S21" i="149"/>
  <c r="M21" i="149" s="1"/>
  <c r="R21" i="149"/>
  <c r="N21" i="149"/>
  <c r="C21" i="149"/>
  <c r="B21" i="149"/>
  <c r="U20" i="149"/>
  <c r="S20" i="149"/>
  <c r="M20" i="149" s="1"/>
  <c r="R20" i="149"/>
  <c r="N20" i="149"/>
  <c r="U19" i="149"/>
  <c r="N19" i="149"/>
  <c r="U18" i="149"/>
  <c r="S18" i="149"/>
  <c r="M18" i="149" s="1"/>
  <c r="N18" i="149"/>
  <c r="U17" i="149"/>
  <c r="S17" i="149"/>
  <c r="M17" i="149" s="1"/>
  <c r="R17" i="149"/>
  <c r="N17" i="149"/>
  <c r="V16" i="149"/>
  <c r="U16" i="149"/>
  <c r="S16" i="149"/>
  <c r="M16" i="149" s="1"/>
  <c r="R16" i="149"/>
  <c r="N16" i="149"/>
  <c r="C16" i="149"/>
  <c r="D16" i="149" s="1"/>
  <c r="B16" i="149"/>
  <c r="U15" i="149"/>
  <c r="S15" i="149"/>
  <c r="M15" i="149" s="1"/>
  <c r="R15" i="149"/>
  <c r="N15" i="149"/>
  <c r="U14" i="149"/>
  <c r="S14" i="149"/>
  <c r="M14" i="149" s="1"/>
  <c r="R14" i="149"/>
  <c r="N14" i="149"/>
  <c r="U13" i="149"/>
  <c r="R13" i="149"/>
  <c r="N13" i="149"/>
  <c r="U12" i="149"/>
  <c r="R12" i="149"/>
  <c r="N12" i="149"/>
  <c r="V11" i="149"/>
  <c r="U11" i="149"/>
  <c r="R11" i="149"/>
  <c r="N11" i="149"/>
  <c r="U10" i="149"/>
  <c r="R10" i="149"/>
  <c r="N10" i="149"/>
  <c r="U9" i="149"/>
  <c r="R9" i="149"/>
  <c r="N9" i="149"/>
  <c r="U8" i="149"/>
  <c r="R8" i="149"/>
  <c r="N8" i="149"/>
  <c r="U7" i="149"/>
  <c r="R7" i="149"/>
  <c r="N7" i="149"/>
  <c r="V6" i="149"/>
  <c r="U6" i="149"/>
  <c r="R6" i="149"/>
  <c r="N6" i="149"/>
  <c r="C6" i="149"/>
  <c r="E6" i="149" s="1"/>
  <c r="B6" i="149"/>
  <c r="V5" i="149"/>
  <c r="U5" i="149"/>
  <c r="T5" i="149"/>
  <c r="S5" i="149"/>
  <c r="R5" i="149"/>
  <c r="W4" i="149"/>
  <c r="W2" i="149"/>
  <c r="U25" i="148"/>
  <c r="M25" i="148" s="1"/>
  <c r="C25" i="148"/>
  <c r="D25" i="148" s="1"/>
  <c r="B25" i="148"/>
  <c r="U24" i="148"/>
  <c r="R24" i="148"/>
  <c r="M24" i="148" s="1"/>
  <c r="O24" i="148" s="1"/>
  <c r="C24" i="148"/>
  <c r="E24" i="148" s="1"/>
  <c r="B24" i="148"/>
  <c r="U23" i="148"/>
  <c r="T23" i="148"/>
  <c r="M23" i="148" s="1"/>
  <c r="R23" i="148"/>
  <c r="C23" i="148"/>
  <c r="E23" i="148" s="1"/>
  <c r="B23" i="148"/>
  <c r="U22" i="148"/>
  <c r="T22" i="148"/>
  <c r="M22" i="148" s="1"/>
  <c r="O22" i="148" s="1"/>
  <c r="R22" i="148"/>
  <c r="C22" i="148"/>
  <c r="D22" i="148" s="1"/>
  <c r="B22" i="148"/>
  <c r="U21" i="148"/>
  <c r="T21" i="148"/>
  <c r="M21" i="148" s="1"/>
  <c r="R21" i="148"/>
  <c r="N21" i="148"/>
  <c r="C21" i="148"/>
  <c r="E21" i="148" s="1"/>
  <c r="B21" i="148"/>
  <c r="B18" i="148" s="1"/>
  <c r="U20" i="148"/>
  <c r="T20" i="148"/>
  <c r="M20" i="148" s="1"/>
  <c r="R20" i="148"/>
  <c r="N20" i="148"/>
  <c r="U19" i="148"/>
  <c r="S19" i="148"/>
  <c r="M19" i="148" s="1"/>
  <c r="R19" i="148"/>
  <c r="N19" i="148"/>
  <c r="U18" i="148"/>
  <c r="R18" i="148"/>
  <c r="N18" i="148"/>
  <c r="U17" i="148"/>
  <c r="R17" i="148"/>
  <c r="N17" i="148"/>
  <c r="V16" i="148"/>
  <c r="U16" i="148"/>
  <c r="R16" i="148"/>
  <c r="N16" i="148"/>
  <c r="C16" i="148"/>
  <c r="E16" i="148" s="1"/>
  <c r="B16" i="148"/>
  <c r="U15" i="148"/>
  <c r="R15" i="148"/>
  <c r="N15" i="148"/>
  <c r="U14" i="148"/>
  <c r="R14" i="148"/>
  <c r="N14" i="148"/>
  <c r="U13" i="148"/>
  <c r="R13" i="148"/>
  <c r="N13" i="148"/>
  <c r="U12" i="148"/>
  <c r="R12" i="148"/>
  <c r="N12" i="148"/>
  <c r="V11" i="148"/>
  <c r="U11" i="148"/>
  <c r="R11" i="148"/>
  <c r="N11" i="148"/>
  <c r="U10" i="148"/>
  <c r="R10" i="148"/>
  <c r="N10" i="148"/>
  <c r="U9" i="148"/>
  <c r="R9" i="148"/>
  <c r="N9" i="148"/>
  <c r="U8" i="148"/>
  <c r="R8" i="148"/>
  <c r="N8" i="148"/>
  <c r="U7" i="148"/>
  <c r="R7" i="148"/>
  <c r="N7" i="148"/>
  <c r="V6" i="148"/>
  <c r="U6" i="148"/>
  <c r="R6" i="148"/>
  <c r="N6" i="148"/>
  <c r="C6" i="148"/>
  <c r="E6" i="148" s="1"/>
  <c r="B6" i="148"/>
  <c r="V5" i="148"/>
  <c r="U5" i="148"/>
  <c r="T5" i="148"/>
  <c r="S5" i="148"/>
  <c r="R5" i="148"/>
  <c r="W4" i="148"/>
  <c r="W2" i="148"/>
  <c r="V28" i="147"/>
  <c r="B25" i="147"/>
  <c r="B24" i="147"/>
  <c r="B23" i="147"/>
  <c r="B22" i="147"/>
  <c r="C21" i="147"/>
  <c r="D21" i="147" s="1"/>
  <c r="B21" i="147"/>
  <c r="S17" i="147"/>
  <c r="M17" i="147" s="1"/>
  <c r="R17" i="147"/>
  <c r="V16" i="147"/>
  <c r="S16" i="147"/>
  <c r="M16" i="147" s="1"/>
  <c r="R16" i="147"/>
  <c r="B16" i="147"/>
  <c r="W15" i="147"/>
  <c r="S15" i="147"/>
  <c r="M15" i="147" s="1"/>
  <c r="R15" i="147"/>
  <c r="R14" i="147"/>
  <c r="R13" i="147"/>
  <c r="R12" i="147"/>
  <c r="V11" i="147"/>
  <c r="R11" i="147"/>
  <c r="R10" i="147"/>
  <c r="R9" i="147"/>
  <c r="R8" i="147"/>
  <c r="R7" i="147"/>
  <c r="V6" i="147"/>
  <c r="R6" i="147"/>
  <c r="N6" i="147"/>
  <c r="B6" i="147"/>
  <c r="B15" i="147" s="1"/>
  <c r="V5" i="147"/>
  <c r="U5" i="147"/>
  <c r="T5" i="147"/>
  <c r="S5" i="147"/>
  <c r="R5" i="147"/>
  <c r="W4" i="147"/>
  <c r="W2" i="147"/>
  <c r="V28" i="146"/>
  <c r="U25" i="146"/>
  <c r="C25" i="146"/>
  <c r="E25" i="146" s="1"/>
  <c r="U24" i="146"/>
  <c r="S24" i="146"/>
  <c r="R24" i="146"/>
  <c r="C24" i="146"/>
  <c r="E24" i="146" s="1"/>
  <c r="U23" i="146"/>
  <c r="T23" i="146"/>
  <c r="M23" i="146" s="1"/>
  <c r="O23" i="146" s="1"/>
  <c r="S23" i="146"/>
  <c r="R23" i="146"/>
  <c r="F23" i="146"/>
  <c r="C23" i="146"/>
  <c r="D23" i="146" s="1"/>
  <c r="U22" i="146"/>
  <c r="T22" i="146"/>
  <c r="M22" i="146" s="1"/>
  <c r="O22" i="146" s="1"/>
  <c r="S22" i="146"/>
  <c r="R22" i="146"/>
  <c r="F22" i="146"/>
  <c r="C22" i="146"/>
  <c r="E22" i="146" s="1"/>
  <c r="U21" i="146"/>
  <c r="T21" i="146"/>
  <c r="M21" i="146" s="1"/>
  <c r="S21" i="146"/>
  <c r="R21" i="146"/>
  <c r="F21" i="146"/>
  <c r="C21" i="146"/>
  <c r="D21" i="146" s="1"/>
  <c r="U20" i="146"/>
  <c r="T20" i="146"/>
  <c r="M20" i="146" s="1"/>
  <c r="S20" i="146"/>
  <c r="R20" i="146"/>
  <c r="N20" i="146"/>
  <c r="F20" i="146"/>
  <c r="U19" i="146"/>
  <c r="T19" i="146"/>
  <c r="M19" i="146" s="1"/>
  <c r="S19" i="146"/>
  <c r="R19" i="146"/>
  <c r="N19" i="146"/>
  <c r="F19" i="146"/>
  <c r="U18" i="146"/>
  <c r="T18" i="146"/>
  <c r="M18" i="146" s="1"/>
  <c r="S18" i="146"/>
  <c r="N18" i="146"/>
  <c r="F18" i="146"/>
  <c r="U17" i="146"/>
  <c r="T17" i="146"/>
  <c r="M17" i="146" s="1"/>
  <c r="S17" i="146"/>
  <c r="R17" i="146"/>
  <c r="N17" i="146"/>
  <c r="F17" i="146"/>
  <c r="V16" i="146"/>
  <c r="U16" i="146"/>
  <c r="T16" i="146"/>
  <c r="M16" i="146" s="1"/>
  <c r="S16" i="146"/>
  <c r="R16" i="146"/>
  <c r="N16" i="146"/>
  <c r="F16" i="146"/>
  <c r="C16" i="146"/>
  <c r="E16" i="146" s="1"/>
  <c r="U15" i="146"/>
  <c r="T15" i="146"/>
  <c r="M15" i="146" s="1"/>
  <c r="S15" i="146"/>
  <c r="R15" i="146"/>
  <c r="N15" i="146"/>
  <c r="F15" i="146"/>
  <c r="U14" i="146"/>
  <c r="T14" i="146"/>
  <c r="M14" i="146" s="1"/>
  <c r="S14" i="146"/>
  <c r="R14" i="146"/>
  <c r="N14" i="146"/>
  <c r="F14" i="146"/>
  <c r="U13" i="146"/>
  <c r="T13" i="146"/>
  <c r="M13" i="146" s="1"/>
  <c r="S13" i="146"/>
  <c r="R13" i="146"/>
  <c r="N13" i="146"/>
  <c r="F13" i="146"/>
  <c r="U12" i="146"/>
  <c r="T12" i="146"/>
  <c r="M12" i="146" s="1"/>
  <c r="R12" i="146"/>
  <c r="N12" i="146"/>
  <c r="V11" i="146"/>
  <c r="U11" i="146"/>
  <c r="R11" i="146"/>
  <c r="N11" i="146"/>
  <c r="U10" i="146"/>
  <c r="R10" i="146"/>
  <c r="N10" i="146"/>
  <c r="U9" i="146"/>
  <c r="R9" i="146"/>
  <c r="N9" i="146"/>
  <c r="U8" i="146"/>
  <c r="R8" i="146"/>
  <c r="N8" i="146"/>
  <c r="U7" i="146"/>
  <c r="R7" i="146"/>
  <c r="N7" i="146"/>
  <c r="V6" i="146"/>
  <c r="U6" i="146"/>
  <c r="R6" i="146"/>
  <c r="N6" i="146"/>
  <c r="C6" i="146"/>
  <c r="E6" i="146" s="1"/>
  <c r="B6" i="146"/>
  <c r="V5" i="146"/>
  <c r="U5" i="146"/>
  <c r="T5" i="146"/>
  <c r="S5" i="146"/>
  <c r="R5" i="146"/>
  <c r="W4" i="146"/>
  <c r="W2" i="146"/>
  <c r="AJ58" i="44"/>
  <c r="U25" i="144"/>
  <c r="B25" i="144"/>
  <c r="U24" i="144"/>
  <c r="B24" i="144"/>
  <c r="U23" i="144"/>
  <c r="B23" i="144"/>
  <c r="U22" i="144"/>
  <c r="M22" i="144"/>
  <c r="O22" i="144" s="1"/>
  <c r="B22" i="144"/>
  <c r="U21" i="144"/>
  <c r="S21" i="144"/>
  <c r="M21" i="144" s="1"/>
  <c r="R21" i="144"/>
  <c r="N21" i="144"/>
  <c r="C21" i="144"/>
  <c r="E21" i="144" s="1"/>
  <c r="B21" i="144"/>
  <c r="U20" i="144"/>
  <c r="R20" i="144"/>
  <c r="N20" i="144"/>
  <c r="U19" i="144"/>
  <c r="R19" i="144"/>
  <c r="N19" i="144"/>
  <c r="U18" i="144"/>
  <c r="N18" i="144"/>
  <c r="U17" i="144"/>
  <c r="N17" i="144"/>
  <c r="V16" i="144"/>
  <c r="U16" i="144"/>
  <c r="S16" i="144"/>
  <c r="M16" i="144" s="1"/>
  <c r="R16" i="144"/>
  <c r="N16" i="144"/>
  <c r="C16" i="144"/>
  <c r="E16" i="144" s="1"/>
  <c r="B16" i="144"/>
  <c r="U15" i="144"/>
  <c r="S15" i="144"/>
  <c r="M15" i="144" s="1"/>
  <c r="R15" i="144"/>
  <c r="N15" i="144"/>
  <c r="U14" i="144"/>
  <c r="R14" i="144"/>
  <c r="N14" i="144"/>
  <c r="U13" i="144"/>
  <c r="R13" i="144"/>
  <c r="N13" i="144"/>
  <c r="U12" i="144"/>
  <c r="R12" i="144"/>
  <c r="N12" i="144"/>
  <c r="V11" i="144"/>
  <c r="U11" i="144"/>
  <c r="R11" i="144"/>
  <c r="N11" i="144"/>
  <c r="U10" i="144"/>
  <c r="R10" i="144"/>
  <c r="N10" i="144"/>
  <c r="U9" i="144"/>
  <c r="R9" i="144"/>
  <c r="N9" i="144"/>
  <c r="U8" i="144"/>
  <c r="R8" i="144"/>
  <c r="N8" i="144"/>
  <c r="U7" i="144"/>
  <c r="R7" i="144"/>
  <c r="N7" i="144"/>
  <c r="V6" i="144"/>
  <c r="U6" i="144"/>
  <c r="R6" i="144"/>
  <c r="N6" i="144"/>
  <c r="C6" i="144"/>
  <c r="E6" i="144" s="1"/>
  <c r="B6" i="144"/>
  <c r="V5" i="144"/>
  <c r="U5" i="144"/>
  <c r="T5" i="144"/>
  <c r="S5" i="144"/>
  <c r="R5" i="144"/>
  <c r="W4" i="144"/>
  <c r="W2" i="144"/>
  <c r="U25" i="143"/>
  <c r="M25" i="143" s="1"/>
  <c r="O25" i="143" s="1"/>
  <c r="C25" i="143"/>
  <c r="B25" i="143"/>
  <c r="U24" i="143"/>
  <c r="R24" i="143"/>
  <c r="M24" i="143" s="1"/>
  <c r="O24" i="143" s="1"/>
  <c r="C24" i="143"/>
  <c r="E24" i="143" s="1"/>
  <c r="B24" i="143"/>
  <c r="U23" i="143"/>
  <c r="T23" i="143"/>
  <c r="M23" i="143" s="1"/>
  <c r="O23" i="143" s="1"/>
  <c r="R23" i="143"/>
  <c r="C23" i="143"/>
  <c r="E23" i="143" s="1"/>
  <c r="B23" i="143"/>
  <c r="U22" i="143"/>
  <c r="T22" i="143"/>
  <c r="M22" i="143" s="1"/>
  <c r="O22" i="143" s="1"/>
  <c r="R22" i="143"/>
  <c r="C22" i="143"/>
  <c r="D22" i="143" s="1"/>
  <c r="B22" i="143"/>
  <c r="U21" i="143"/>
  <c r="T21" i="143"/>
  <c r="M21" i="143" s="1"/>
  <c r="R21" i="143"/>
  <c r="N21" i="143"/>
  <c r="C21" i="143"/>
  <c r="D21" i="143" s="1"/>
  <c r="B21" i="143"/>
  <c r="U20" i="143"/>
  <c r="T20" i="143"/>
  <c r="M20" i="143" s="1"/>
  <c r="R20" i="143"/>
  <c r="N20" i="143"/>
  <c r="U19" i="143"/>
  <c r="R19" i="143"/>
  <c r="N19" i="143"/>
  <c r="U18" i="143"/>
  <c r="S18" i="143"/>
  <c r="M18" i="143" s="1"/>
  <c r="R18" i="143"/>
  <c r="N18" i="143"/>
  <c r="U17" i="143"/>
  <c r="S17" i="143"/>
  <c r="M17" i="143" s="1"/>
  <c r="R17" i="143"/>
  <c r="N17" i="143"/>
  <c r="V16" i="143"/>
  <c r="U16" i="143"/>
  <c r="S16" i="143"/>
  <c r="M16" i="143" s="1"/>
  <c r="R16" i="143"/>
  <c r="N16" i="143"/>
  <c r="C16" i="143"/>
  <c r="B16" i="143"/>
  <c r="U15" i="143"/>
  <c r="S15" i="143"/>
  <c r="M15" i="143" s="1"/>
  <c r="R15" i="143"/>
  <c r="N15" i="143"/>
  <c r="U14" i="143"/>
  <c r="S14" i="143"/>
  <c r="M14" i="143" s="1"/>
  <c r="R14" i="143"/>
  <c r="N14" i="143"/>
  <c r="U13" i="143"/>
  <c r="R13" i="143"/>
  <c r="N13" i="143"/>
  <c r="U12" i="143"/>
  <c r="R12" i="143"/>
  <c r="N12" i="143"/>
  <c r="V11" i="143"/>
  <c r="U11" i="143"/>
  <c r="R11" i="143"/>
  <c r="N11" i="143"/>
  <c r="U10" i="143"/>
  <c r="R10" i="143"/>
  <c r="N10" i="143"/>
  <c r="U9" i="143"/>
  <c r="R9" i="143"/>
  <c r="N9" i="143"/>
  <c r="U8" i="143"/>
  <c r="R8" i="143"/>
  <c r="N8" i="143"/>
  <c r="U7" i="143"/>
  <c r="R7" i="143"/>
  <c r="N7" i="143"/>
  <c r="V6" i="143"/>
  <c r="U6" i="143"/>
  <c r="R6" i="143"/>
  <c r="N6" i="143"/>
  <c r="C6" i="143"/>
  <c r="D6" i="143" s="1"/>
  <c r="B6" i="143"/>
  <c r="B14" i="143" s="1"/>
  <c r="V5" i="143"/>
  <c r="U5" i="143"/>
  <c r="T5" i="143"/>
  <c r="S5" i="143"/>
  <c r="R5" i="143"/>
  <c r="W4" i="143"/>
  <c r="W2" i="143"/>
  <c r="BB58" i="44"/>
  <c r="M25" i="142"/>
  <c r="B25" i="142"/>
  <c r="U24" i="142"/>
  <c r="S24" i="142"/>
  <c r="M24" i="142" s="1"/>
  <c r="B24" i="142"/>
  <c r="U23" i="142"/>
  <c r="S23" i="142"/>
  <c r="M23" i="142" s="1"/>
  <c r="B23" i="142"/>
  <c r="U22" i="142"/>
  <c r="S22" i="142"/>
  <c r="M22" i="142" s="1"/>
  <c r="B22" i="142"/>
  <c r="U21" i="142"/>
  <c r="S21" i="142"/>
  <c r="M21" i="142" s="1"/>
  <c r="N21" i="142"/>
  <c r="C21" i="142"/>
  <c r="E21" i="142" s="1"/>
  <c r="B21" i="142"/>
  <c r="U20" i="142"/>
  <c r="S20" i="142"/>
  <c r="M20" i="142" s="1"/>
  <c r="N20" i="142"/>
  <c r="U19" i="142"/>
  <c r="S19" i="142"/>
  <c r="M19" i="142" s="1"/>
  <c r="N19" i="142"/>
  <c r="U18" i="142"/>
  <c r="S18" i="142"/>
  <c r="M18" i="142" s="1"/>
  <c r="N18" i="142"/>
  <c r="U17" i="142"/>
  <c r="S17" i="142"/>
  <c r="M17" i="142" s="1"/>
  <c r="N17" i="142"/>
  <c r="V16" i="142"/>
  <c r="U16" i="142"/>
  <c r="S16" i="142"/>
  <c r="M16" i="142" s="1"/>
  <c r="N16" i="142"/>
  <c r="C16" i="142"/>
  <c r="E16" i="142" s="1"/>
  <c r="B16" i="142"/>
  <c r="U15" i="142"/>
  <c r="S15" i="142"/>
  <c r="M15" i="142" s="1"/>
  <c r="N15" i="142"/>
  <c r="U14" i="142"/>
  <c r="S14" i="142"/>
  <c r="M14" i="142" s="1"/>
  <c r="N14" i="142"/>
  <c r="U13" i="142"/>
  <c r="S13" i="142"/>
  <c r="M13" i="142" s="1"/>
  <c r="N13" i="142"/>
  <c r="U12" i="142"/>
  <c r="N12" i="142"/>
  <c r="V11" i="142"/>
  <c r="U11" i="142"/>
  <c r="N11" i="142"/>
  <c r="U10" i="142"/>
  <c r="N10" i="142"/>
  <c r="U9" i="142"/>
  <c r="N9" i="142"/>
  <c r="U8" i="142"/>
  <c r="N8" i="142"/>
  <c r="U7" i="142"/>
  <c r="N7" i="142"/>
  <c r="V6" i="142"/>
  <c r="U6" i="142"/>
  <c r="R6" i="142"/>
  <c r="N6" i="142"/>
  <c r="C6" i="142"/>
  <c r="D6" i="142" s="1"/>
  <c r="B6" i="142"/>
  <c r="B8" i="142" s="1"/>
  <c r="V5" i="142"/>
  <c r="U5" i="142"/>
  <c r="T5" i="142"/>
  <c r="S5" i="142"/>
  <c r="R5" i="142"/>
  <c r="W4" i="142"/>
  <c r="W2" i="142"/>
  <c r="M25" i="141"/>
  <c r="O25" i="141" s="1"/>
  <c r="C25" i="141"/>
  <c r="D25" i="141" s="1"/>
  <c r="B25" i="141"/>
  <c r="U24" i="141"/>
  <c r="S24" i="141"/>
  <c r="M24" i="141" s="1"/>
  <c r="R24" i="141"/>
  <c r="C24" i="141"/>
  <c r="E24" i="141" s="1"/>
  <c r="B24" i="141"/>
  <c r="U23" i="141"/>
  <c r="T23" i="141"/>
  <c r="M23" i="141" s="1"/>
  <c r="O23" i="141" s="1"/>
  <c r="S23" i="141"/>
  <c r="R23" i="141"/>
  <c r="C23" i="141"/>
  <c r="D23" i="141" s="1"/>
  <c r="B23" i="141"/>
  <c r="U22" i="141"/>
  <c r="T22" i="141"/>
  <c r="M22" i="141" s="1"/>
  <c r="O22" i="141" s="1"/>
  <c r="S22" i="141"/>
  <c r="R22" i="141"/>
  <c r="C22" i="141"/>
  <c r="D22" i="141" s="1"/>
  <c r="B22" i="141"/>
  <c r="U21" i="141"/>
  <c r="T21" i="141"/>
  <c r="M21" i="141" s="1"/>
  <c r="S21" i="141"/>
  <c r="R21" i="141"/>
  <c r="N21" i="141"/>
  <c r="C21" i="141"/>
  <c r="E21" i="141" s="1"/>
  <c r="B21" i="141"/>
  <c r="U20" i="141"/>
  <c r="T20" i="141"/>
  <c r="M20" i="141" s="1"/>
  <c r="S20" i="141"/>
  <c r="R20" i="141"/>
  <c r="N20" i="141"/>
  <c r="U19" i="141"/>
  <c r="S19" i="141"/>
  <c r="M19" i="141" s="1"/>
  <c r="R19" i="141"/>
  <c r="N19" i="141"/>
  <c r="U18" i="141"/>
  <c r="S18" i="141"/>
  <c r="M18" i="141" s="1"/>
  <c r="R18" i="141"/>
  <c r="N18" i="141"/>
  <c r="U17" i="141"/>
  <c r="S17" i="141"/>
  <c r="M17" i="141" s="1"/>
  <c r="R17" i="141"/>
  <c r="N17" i="141"/>
  <c r="V16" i="141"/>
  <c r="U16" i="141"/>
  <c r="S16" i="141"/>
  <c r="M16" i="141" s="1"/>
  <c r="R16" i="141"/>
  <c r="N16" i="141"/>
  <c r="C16" i="141"/>
  <c r="D16" i="141" s="1"/>
  <c r="B16" i="141"/>
  <c r="U15" i="141"/>
  <c r="S15" i="141"/>
  <c r="M15" i="141" s="1"/>
  <c r="R15" i="141"/>
  <c r="N15" i="141"/>
  <c r="U14" i="141"/>
  <c r="S14" i="141"/>
  <c r="M14" i="141" s="1"/>
  <c r="R14" i="141"/>
  <c r="N14" i="141"/>
  <c r="U13" i="141"/>
  <c r="S13" i="141"/>
  <c r="M13" i="141" s="1"/>
  <c r="R13" i="141"/>
  <c r="N13" i="141"/>
  <c r="U12" i="141"/>
  <c r="R12" i="141"/>
  <c r="N12" i="141"/>
  <c r="U11" i="141"/>
  <c r="R11" i="141"/>
  <c r="N11" i="141"/>
  <c r="U10" i="141"/>
  <c r="R10" i="141"/>
  <c r="N10" i="141"/>
  <c r="U9" i="141"/>
  <c r="R9" i="141"/>
  <c r="N9" i="141"/>
  <c r="U8" i="141"/>
  <c r="R8" i="141"/>
  <c r="N8" i="141"/>
  <c r="U7" i="141"/>
  <c r="R7" i="141"/>
  <c r="N7" i="141"/>
  <c r="U6" i="141"/>
  <c r="R6" i="141"/>
  <c r="N6" i="141"/>
  <c r="B6" i="141"/>
  <c r="B15" i="141" s="1"/>
  <c r="V5" i="141"/>
  <c r="U5" i="141"/>
  <c r="T5" i="141"/>
  <c r="S5" i="141"/>
  <c r="R5" i="141"/>
  <c r="W4" i="141"/>
  <c r="W2" i="141"/>
  <c r="H5" i="139"/>
  <c r="H6" i="139" s="1"/>
  <c r="H7" i="139" s="1"/>
  <c r="H8" i="139" s="1"/>
  <c r="H9" i="139" s="1"/>
  <c r="H10" i="139" s="1"/>
  <c r="H11" i="139" s="1"/>
  <c r="H12" i="139" s="1"/>
  <c r="CC58" i="44"/>
  <c r="U25" i="139"/>
  <c r="M25" i="139" s="1"/>
  <c r="O25" i="139" s="1"/>
  <c r="B25" i="139"/>
  <c r="U24" i="139"/>
  <c r="S24" i="139"/>
  <c r="M24" i="139" s="1"/>
  <c r="R24" i="139"/>
  <c r="B24" i="139"/>
  <c r="U23" i="139"/>
  <c r="S23" i="139"/>
  <c r="M23" i="139" s="1"/>
  <c r="O23" i="139" s="1"/>
  <c r="R23" i="139"/>
  <c r="B23" i="139"/>
  <c r="U22" i="139"/>
  <c r="S22" i="139"/>
  <c r="M22" i="139" s="1"/>
  <c r="O22" i="139" s="1"/>
  <c r="R22" i="139"/>
  <c r="B22" i="139"/>
  <c r="U21" i="139"/>
  <c r="S21" i="139"/>
  <c r="R21" i="139"/>
  <c r="N21" i="139"/>
  <c r="C21" i="139"/>
  <c r="D21" i="139" s="1"/>
  <c r="B21" i="139"/>
  <c r="U20" i="139"/>
  <c r="S20" i="139"/>
  <c r="R20" i="139"/>
  <c r="N20" i="139"/>
  <c r="U19" i="139"/>
  <c r="S19" i="139"/>
  <c r="R19" i="139"/>
  <c r="N19" i="139"/>
  <c r="U18" i="139"/>
  <c r="S18" i="139"/>
  <c r="N18" i="139"/>
  <c r="U17" i="139"/>
  <c r="S17" i="139"/>
  <c r="R17" i="139"/>
  <c r="N17" i="139"/>
  <c r="V16" i="139"/>
  <c r="U16" i="139"/>
  <c r="S16" i="139"/>
  <c r="R16" i="139"/>
  <c r="N16" i="139"/>
  <c r="O16" i="139" s="1"/>
  <c r="L16" i="139" s="1"/>
  <c r="C16" i="139"/>
  <c r="E16" i="139" s="1"/>
  <c r="B16" i="139"/>
  <c r="B11" i="139" s="1"/>
  <c r="U15" i="139"/>
  <c r="S15" i="139"/>
  <c r="R15" i="139"/>
  <c r="N15" i="139"/>
  <c r="U14" i="139"/>
  <c r="S14" i="139"/>
  <c r="R14" i="139"/>
  <c r="N14" i="139"/>
  <c r="U13" i="139"/>
  <c r="R13" i="139"/>
  <c r="N13" i="139"/>
  <c r="U12" i="139"/>
  <c r="R12" i="139"/>
  <c r="N12" i="139"/>
  <c r="V11" i="139"/>
  <c r="U11" i="139"/>
  <c r="R11" i="139"/>
  <c r="N11" i="139"/>
  <c r="U10" i="139"/>
  <c r="R10" i="139"/>
  <c r="N10" i="139"/>
  <c r="U9" i="139"/>
  <c r="R9" i="139"/>
  <c r="N9" i="139"/>
  <c r="U8" i="139"/>
  <c r="R8" i="139"/>
  <c r="N8" i="139"/>
  <c r="U7" i="139"/>
  <c r="R7" i="139"/>
  <c r="N7" i="139"/>
  <c r="V6" i="139"/>
  <c r="U6" i="139"/>
  <c r="R6" i="139"/>
  <c r="N6" i="139"/>
  <c r="C6" i="139"/>
  <c r="D6" i="139" s="1"/>
  <c r="B6" i="139"/>
  <c r="V5" i="139"/>
  <c r="U5" i="139"/>
  <c r="T5" i="139"/>
  <c r="S5" i="139"/>
  <c r="R5" i="139"/>
  <c r="W4" i="139"/>
  <c r="W2" i="139"/>
  <c r="U25" i="138"/>
  <c r="M25" i="138" s="1"/>
  <c r="O25" i="138" s="1"/>
  <c r="C25" i="138"/>
  <c r="E25" i="138" s="1"/>
  <c r="B25" i="138"/>
  <c r="U24" i="138"/>
  <c r="S24" i="138"/>
  <c r="M24" i="138" s="1"/>
  <c r="O24" i="138" s="1"/>
  <c r="R24" i="138"/>
  <c r="C24" i="138"/>
  <c r="B24" i="138"/>
  <c r="U23" i="138"/>
  <c r="S23" i="138"/>
  <c r="M23" i="138" s="1"/>
  <c r="O23" i="138" s="1"/>
  <c r="R23" i="138"/>
  <c r="C23" i="138"/>
  <c r="B23" i="138"/>
  <c r="U22" i="138"/>
  <c r="S22" i="138"/>
  <c r="M22" i="138" s="1"/>
  <c r="O22" i="138" s="1"/>
  <c r="R22" i="138"/>
  <c r="C22" i="138"/>
  <c r="B22" i="138"/>
  <c r="U21" i="138"/>
  <c r="S21" i="138"/>
  <c r="M21" i="138" s="1"/>
  <c r="R21" i="138"/>
  <c r="N21" i="138"/>
  <c r="C21" i="138"/>
  <c r="E21" i="138" s="1"/>
  <c r="B21" i="138"/>
  <c r="U20" i="138"/>
  <c r="S20" i="138"/>
  <c r="M20" i="138" s="1"/>
  <c r="R20" i="138"/>
  <c r="N20" i="138"/>
  <c r="U19" i="138"/>
  <c r="S19" i="138"/>
  <c r="M19" i="138" s="1"/>
  <c r="R19" i="138"/>
  <c r="N19" i="138"/>
  <c r="U18" i="138"/>
  <c r="S18" i="138"/>
  <c r="M18" i="138" s="1"/>
  <c r="R18" i="138"/>
  <c r="N18" i="138"/>
  <c r="U17" i="138"/>
  <c r="S17" i="138"/>
  <c r="M17" i="138" s="1"/>
  <c r="R17" i="138"/>
  <c r="N17" i="138"/>
  <c r="V16" i="138"/>
  <c r="U16" i="138"/>
  <c r="S16" i="138"/>
  <c r="M16" i="138" s="1"/>
  <c r="R16" i="138"/>
  <c r="N16" i="138"/>
  <c r="C16" i="138"/>
  <c r="E16" i="138" s="1"/>
  <c r="B16" i="138"/>
  <c r="B18" i="138" s="1"/>
  <c r="U15" i="138"/>
  <c r="S15" i="138"/>
  <c r="M15" i="138" s="1"/>
  <c r="R15" i="138"/>
  <c r="N15" i="138"/>
  <c r="U14" i="138"/>
  <c r="S14" i="138"/>
  <c r="M14" i="138" s="1"/>
  <c r="R14" i="138"/>
  <c r="N14" i="138"/>
  <c r="U13" i="138"/>
  <c r="S13" i="138"/>
  <c r="M13" i="138" s="1"/>
  <c r="R13" i="138"/>
  <c r="N13" i="138"/>
  <c r="U12" i="138"/>
  <c r="S12" i="138"/>
  <c r="M12" i="138" s="1"/>
  <c r="R12" i="138"/>
  <c r="N12" i="138"/>
  <c r="U11" i="138"/>
  <c r="S11" i="138"/>
  <c r="M11" i="138" s="1"/>
  <c r="R11" i="138"/>
  <c r="N11" i="138"/>
  <c r="U10" i="138"/>
  <c r="S10" i="138"/>
  <c r="M10" i="138" s="1"/>
  <c r="R10" i="138"/>
  <c r="N10" i="138"/>
  <c r="U9" i="138"/>
  <c r="S9" i="138"/>
  <c r="M9" i="138" s="1"/>
  <c r="R9" i="138"/>
  <c r="N9" i="138"/>
  <c r="U8" i="138"/>
  <c r="S8" i="138"/>
  <c r="M8" i="138" s="1"/>
  <c r="R8" i="138"/>
  <c r="N8" i="138"/>
  <c r="U7" i="138"/>
  <c r="S7" i="138"/>
  <c r="M7" i="138" s="1"/>
  <c r="R7" i="138"/>
  <c r="N7" i="138"/>
  <c r="U6" i="138"/>
  <c r="S6" i="138"/>
  <c r="M6" i="138" s="1"/>
  <c r="R6" i="138"/>
  <c r="N6" i="138"/>
  <c r="C6" i="138"/>
  <c r="D6" i="138" s="1"/>
  <c r="B6" i="138"/>
  <c r="V5" i="138"/>
  <c r="U5" i="138"/>
  <c r="T5" i="138"/>
  <c r="S5" i="138"/>
  <c r="R5" i="138"/>
  <c r="W4" i="138"/>
  <c r="W2" i="138"/>
  <c r="B9" i="141"/>
  <c r="B14" i="148"/>
  <c r="B13" i="146"/>
  <c r="B12" i="146"/>
  <c r="B15" i="146"/>
  <c r="B14" i="146"/>
  <c r="B20" i="154"/>
  <c r="B10" i="138"/>
  <c r="E21" i="152"/>
  <c r="D21" i="155"/>
  <c r="E21" i="154"/>
  <c r="B8" i="150"/>
  <c r="B10" i="150"/>
  <c r="B18" i="150"/>
  <c r="B14" i="150"/>
  <c r="B15" i="150"/>
  <c r="B17" i="138"/>
  <c r="B19" i="138"/>
  <c r="B20" i="139"/>
  <c r="B10" i="141"/>
  <c r="B13" i="141"/>
  <c r="B14" i="141"/>
  <c r="E22" i="143"/>
  <c r="B20" i="143"/>
  <c r="D16" i="144"/>
  <c r="B20" i="147"/>
  <c r="B13" i="153"/>
  <c r="B9" i="153"/>
  <c r="B15" i="153"/>
  <c r="B8" i="153"/>
  <c r="B10" i="153"/>
  <c r="B7" i="153"/>
  <c r="B11" i="153"/>
  <c r="B12" i="153"/>
  <c r="B14" i="153"/>
  <c r="B12" i="150"/>
  <c r="B7" i="150"/>
  <c r="B9" i="150"/>
  <c r="B11" i="150"/>
  <c r="B18" i="147"/>
  <c r="B19" i="147"/>
  <c r="B13" i="147"/>
  <c r="B17" i="147"/>
  <c r="B8" i="146"/>
  <c r="D24" i="146"/>
  <c r="B11" i="146"/>
  <c r="B9" i="146"/>
  <c r="B10" i="146"/>
  <c r="B7" i="146"/>
  <c r="B8" i="144"/>
  <c r="B10" i="143"/>
  <c r="B17" i="143"/>
  <c r="D24" i="143"/>
  <c r="B19" i="143"/>
  <c r="B9" i="143"/>
  <c r="B18" i="143"/>
  <c r="B7" i="141"/>
  <c r="B12" i="141"/>
  <c r="B8" i="141"/>
  <c r="B11" i="141"/>
  <c r="B10" i="139"/>
  <c r="B7" i="139"/>
  <c r="B7" i="138"/>
  <c r="B15" i="138"/>
  <c r="B11" i="138"/>
  <c r="B12" i="138"/>
  <c r="B9" i="138"/>
  <c r="B14" i="138"/>
  <c r="B8" i="138"/>
  <c r="B13" i="138"/>
  <c r="U25" i="131"/>
  <c r="M25" i="131" s="1"/>
  <c r="O25" i="131" s="1"/>
  <c r="C25" i="131"/>
  <c r="E25" i="131" s="1"/>
  <c r="B25" i="131"/>
  <c r="U24" i="131"/>
  <c r="S24" i="131"/>
  <c r="M24" i="131" s="1"/>
  <c r="O24" i="131" s="1"/>
  <c r="R24" i="131"/>
  <c r="C24" i="131"/>
  <c r="E24" i="131" s="1"/>
  <c r="B24" i="131"/>
  <c r="U23" i="131"/>
  <c r="T23" i="131"/>
  <c r="M23" i="131" s="1"/>
  <c r="O23" i="131" s="1"/>
  <c r="S23" i="131"/>
  <c r="R23" i="131"/>
  <c r="C23" i="131"/>
  <c r="D23" i="131" s="1"/>
  <c r="B23" i="131"/>
  <c r="U22" i="131"/>
  <c r="T22" i="131"/>
  <c r="M22" i="131" s="1"/>
  <c r="O22" i="131" s="1"/>
  <c r="S22" i="131"/>
  <c r="R22" i="131"/>
  <c r="C22" i="131"/>
  <c r="E22" i="131" s="1"/>
  <c r="B22" i="131"/>
  <c r="U21" i="131"/>
  <c r="T21" i="131"/>
  <c r="M21" i="131"/>
  <c r="S21" i="131"/>
  <c r="R21" i="131"/>
  <c r="N21" i="131"/>
  <c r="C21" i="131"/>
  <c r="D21" i="131" s="1"/>
  <c r="B21" i="131"/>
  <c r="U20" i="131"/>
  <c r="T20" i="131"/>
  <c r="M20" i="131" s="1"/>
  <c r="S20" i="131"/>
  <c r="R20" i="131"/>
  <c r="N20" i="131"/>
  <c r="U19" i="131"/>
  <c r="S19" i="131"/>
  <c r="M19" i="131" s="1"/>
  <c r="R19" i="131"/>
  <c r="N19" i="131"/>
  <c r="U18" i="131"/>
  <c r="S18" i="131"/>
  <c r="M18" i="131" s="1"/>
  <c r="R18" i="131"/>
  <c r="N18" i="131"/>
  <c r="U17" i="131"/>
  <c r="S17" i="131"/>
  <c r="M17" i="131" s="1"/>
  <c r="R17" i="131"/>
  <c r="N17" i="131"/>
  <c r="V16" i="131"/>
  <c r="U16" i="131"/>
  <c r="S16" i="131"/>
  <c r="M16" i="131" s="1"/>
  <c r="R16" i="131"/>
  <c r="N16" i="131"/>
  <c r="C16" i="131"/>
  <c r="D16" i="131" s="1"/>
  <c r="B16" i="131"/>
  <c r="B14" i="131" s="1"/>
  <c r="U15" i="131"/>
  <c r="S15" i="131"/>
  <c r="M15" i="131" s="1"/>
  <c r="R15" i="131"/>
  <c r="N15" i="131"/>
  <c r="U14" i="131"/>
  <c r="S14" i="131"/>
  <c r="M14" i="131" s="1"/>
  <c r="R14" i="131"/>
  <c r="N14" i="131"/>
  <c r="U13" i="131"/>
  <c r="S13" i="131"/>
  <c r="M13" i="131" s="1"/>
  <c r="R13" i="131"/>
  <c r="N13" i="131"/>
  <c r="U12" i="131"/>
  <c r="R12" i="131"/>
  <c r="N12" i="131"/>
  <c r="V11" i="131"/>
  <c r="U11" i="131"/>
  <c r="R11" i="131"/>
  <c r="N11" i="131"/>
  <c r="U10" i="131"/>
  <c r="R10" i="131"/>
  <c r="N10" i="131"/>
  <c r="U9" i="131"/>
  <c r="R9" i="131"/>
  <c r="N9" i="131"/>
  <c r="U8" i="131"/>
  <c r="R8" i="131"/>
  <c r="N8" i="131"/>
  <c r="U7" i="131"/>
  <c r="R7" i="131"/>
  <c r="N7" i="131"/>
  <c r="V6" i="131"/>
  <c r="U6" i="131"/>
  <c r="R6" i="131"/>
  <c r="N6" i="131"/>
  <c r="C6" i="131"/>
  <c r="E6" i="131" s="1"/>
  <c r="B6" i="131"/>
  <c r="V5" i="131"/>
  <c r="U5" i="131"/>
  <c r="T5" i="131"/>
  <c r="S5" i="131"/>
  <c r="R5" i="131"/>
  <c r="W4" i="131"/>
  <c r="W2" i="131"/>
  <c r="DD58" i="44"/>
  <c r="U25" i="114"/>
  <c r="M25" i="114" s="1"/>
  <c r="O25" i="114" s="1"/>
  <c r="C25" i="114"/>
  <c r="E25" i="114" s="1"/>
  <c r="B25" i="114"/>
  <c r="U24" i="114"/>
  <c r="S24" i="114"/>
  <c r="M24" i="114" s="1"/>
  <c r="O24" i="114" s="1"/>
  <c r="R24" i="114"/>
  <c r="C24" i="114"/>
  <c r="E24" i="114" s="1"/>
  <c r="B24" i="114"/>
  <c r="U23" i="114"/>
  <c r="T23" i="114"/>
  <c r="M23" i="114" s="1"/>
  <c r="O23" i="114" s="1"/>
  <c r="S23" i="114"/>
  <c r="R23" i="114"/>
  <c r="C23" i="114"/>
  <c r="D23" i="114" s="1"/>
  <c r="B23" i="114"/>
  <c r="U22" i="114"/>
  <c r="T22" i="114"/>
  <c r="M22" i="114" s="1"/>
  <c r="O22" i="114" s="1"/>
  <c r="S22" i="114"/>
  <c r="R22" i="114"/>
  <c r="C22" i="114"/>
  <c r="E22" i="114" s="1"/>
  <c r="B22" i="114"/>
  <c r="U21" i="114"/>
  <c r="T21" i="114"/>
  <c r="M21" i="114" s="1"/>
  <c r="S21" i="114"/>
  <c r="R21" i="114"/>
  <c r="N21" i="114"/>
  <c r="C21" i="114"/>
  <c r="E21" i="114" s="1"/>
  <c r="B21" i="114"/>
  <c r="B18" i="114" s="1"/>
  <c r="U20" i="114"/>
  <c r="T20" i="114"/>
  <c r="M20" i="114" s="1"/>
  <c r="S20" i="114"/>
  <c r="R20" i="114"/>
  <c r="N20" i="114"/>
  <c r="U19" i="114"/>
  <c r="S19" i="114"/>
  <c r="M19" i="114" s="1"/>
  <c r="R19" i="114"/>
  <c r="N19" i="114"/>
  <c r="U18" i="114"/>
  <c r="S18" i="114"/>
  <c r="M18" i="114" s="1"/>
  <c r="R18" i="114"/>
  <c r="N18" i="114"/>
  <c r="U17" i="114"/>
  <c r="S17" i="114"/>
  <c r="M17" i="114" s="1"/>
  <c r="R17" i="114"/>
  <c r="N17" i="114"/>
  <c r="V16" i="114"/>
  <c r="U16" i="114"/>
  <c r="S16" i="114"/>
  <c r="M16" i="114" s="1"/>
  <c r="R16" i="114"/>
  <c r="N16" i="114"/>
  <c r="C16" i="114"/>
  <c r="D16" i="114" s="1"/>
  <c r="B16" i="114"/>
  <c r="U15" i="114"/>
  <c r="S15" i="114"/>
  <c r="M15" i="114" s="1"/>
  <c r="R15" i="114"/>
  <c r="N15" i="114"/>
  <c r="U14" i="114"/>
  <c r="S14" i="114"/>
  <c r="M14" i="114" s="1"/>
  <c r="R14" i="114"/>
  <c r="N14" i="114"/>
  <c r="U13" i="114"/>
  <c r="S13" i="114"/>
  <c r="M13" i="114" s="1"/>
  <c r="R13" i="114"/>
  <c r="N13" i="114"/>
  <c r="U12" i="114"/>
  <c r="R12" i="114"/>
  <c r="N12" i="114"/>
  <c r="V11" i="114"/>
  <c r="U11" i="114"/>
  <c r="R11" i="114"/>
  <c r="N11" i="114"/>
  <c r="U10" i="114"/>
  <c r="R10" i="114"/>
  <c r="N10" i="114"/>
  <c r="U9" i="114"/>
  <c r="R9" i="114"/>
  <c r="N9" i="114"/>
  <c r="U8" i="114"/>
  <c r="R8" i="114"/>
  <c r="N8" i="114"/>
  <c r="U7" i="114"/>
  <c r="R7" i="114"/>
  <c r="N7" i="114"/>
  <c r="V6" i="114"/>
  <c r="U6" i="114"/>
  <c r="R6" i="114"/>
  <c r="N6" i="114"/>
  <c r="C6" i="114"/>
  <c r="E6" i="114" s="1"/>
  <c r="B6" i="114"/>
  <c r="B8" i="114" s="1"/>
  <c r="V5" i="114"/>
  <c r="U5" i="114"/>
  <c r="T5" i="114"/>
  <c r="S5" i="114"/>
  <c r="R5" i="114"/>
  <c r="W4" i="114"/>
  <c r="W2" i="114"/>
  <c r="D25" i="114"/>
  <c r="D6" i="131"/>
  <c r="U25" i="95"/>
  <c r="M25" i="95" s="1"/>
  <c r="O25" i="95" s="1"/>
  <c r="B25" i="95"/>
  <c r="U24" i="95"/>
  <c r="S24" i="95"/>
  <c r="M24" i="95" s="1"/>
  <c r="O24" i="95" s="1"/>
  <c r="R24" i="95"/>
  <c r="B24" i="95"/>
  <c r="U23" i="95"/>
  <c r="S23" i="95"/>
  <c r="M23" i="95" s="1"/>
  <c r="O23" i="95" s="1"/>
  <c r="R23" i="95"/>
  <c r="B23" i="95"/>
  <c r="U22" i="95"/>
  <c r="S22" i="95"/>
  <c r="M22" i="95" s="1"/>
  <c r="O22" i="95" s="1"/>
  <c r="R22" i="95"/>
  <c r="B22" i="95"/>
  <c r="U21" i="95"/>
  <c r="S21" i="95"/>
  <c r="M21" i="95" s="1"/>
  <c r="R21" i="95"/>
  <c r="N21" i="95"/>
  <c r="C21" i="95"/>
  <c r="B21" i="95"/>
  <c r="U20" i="95"/>
  <c r="S20" i="95"/>
  <c r="M20" i="95" s="1"/>
  <c r="R20" i="95"/>
  <c r="N20" i="95"/>
  <c r="U19" i="95"/>
  <c r="S19" i="95"/>
  <c r="M19" i="95" s="1"/>
  <c r="R19" i="95"/>
  <c r="N19" i="95"/>
  <c r="U18" i="95"/>
  <c r="R18" i="95"/>
  <c r="N18" i="95"/>
  <c r="U17" i="95"/>
  <c r="S17" i="95"/>
  <c r="M17" i="95" s="1"/>
  <c r="R17" i="95"/>
  <c r="N17" i="95"/>
  <c r="U16" i="95"/>
  <c r="S16" i="95"/>
  <c r="M16" i="95" s="1"/>
  <c r="R16" i="95"/>
  <c r="N16" i="95"/>
  <c r="C16" i="95"/>
  <c r="D16" i="95" s="1"/>
  <c r="B16" i="95"/>
  <c r="B19" i="95" s="1"/>
  <c r="U15" i="95"/>
  <c r="S15" i="95"/>
  <c r="M15" i="95" s="1"/>
  <c r="R15" i="95"/>
  <c r="N15" i="95"/>
  <c r="U14" i="95"/>
  <c r="S14" i="95"/>
  <c r="M14" i="95" s="1"/>
  <c r="R14" i="95"/>
  <c r="N14" i="95"/>
  <c r="U13" i="95"/>
  <c r="S13" i="95"/>
  <c r="M13" i="95" s="1"/>
  <c r="R13" i="95"/>
  <c r="N13" i="95"/>
  <c r="U12" i="95"/>
  <c r="R12" i="95"/>
  <c r="N12" i="95"/>
  <c r="U11" i="95"/>
  <c r="R11" i="95"/>
  <c r="N11" i="95"/>
  <c r="U10" i="95"/>
  <c r="R10" i="95"/>
  <c r="N10" i="95"/>
  <c r="U9" i="95"/>
  <c r="R9" i="95"/>
  <c r="N9" i="95"/>
  <c r="U8" i="95"/>
  <c r="R8" i="95"/>
  <c r="N8" i="95"/>
  <c r="U7" i="95"/>
  <c r="R7" i="95"/>
  <c r="N7" i="95"/>
  <c r="U6" i="95"/>
  <c r="R6" i="95"/>
  <c r="N6" i="95"/>
  <c r="B6" i="95"/>
  <c r="V5" i="95"/>
  <c r="U5" i="95"/>
  <c r="T5" i="95"/>
  <c r="S5" i="95"/>
  <c r="R5" i="95"/>
  <c r="W4" i="95"/>
  <c r="W2" i="95"/>
  <c r="U25" i="92"/>
  <c r="M25" i="92" s="1"/>
  <c r="C25" i="92"/>
  <c r="E25" i="92" s="1"/>
  <c r="B25" i="92"/>
  <c r="U24" i="92"/>
  <c r="S24" i="92"/>
  <c r="M24" i="92" s="1"/>
  <c r="O24" i="92" s="1"/>
  <c r="R24" i="92"/>
  <c r="C24" i="92"/>
  <c r="E24" i="92" s="1"/>
  <c r="B24" i="92"/>
  <c r="U23" i="92"/>
  <c r="S23" i="92"/>
  <c r="M23" i="92" s="1"/>
  <c r="O23" i="92" s="1"/>
  <c r="R23" i="92"/>
  <c r="C23" i="92"/>
  <c r="D23" i="92" s="1"/>
  <c r="B23" i="92"/>
  <c r="U22" i="92"/>
  <c r="S22" i="92"/>
  <c r="M22" i="92" s="1"/>
  <c r="O22" i="92" s="1"/>
  <c r="R22" i="92"/>
  <c r="C22" i="92"/>
  <c r="D22" i="92" s="1"/>
  <c r="B22" i="92"/>
  <c r="U21" i="92"/>
  <c r="S21" i="92"/>
  <c r="M21" i="92" s="1"/>
  <c r="R21" i="92"/>
  <c r="N21" i="92"/>
  <c r="C21" i="92"/>
  <c r="D21" i="92" s="1"/>
  <c r="B21" i="92"/>
  <c r="U20" i="92"/>
  <c r="S20" i="92"/>
  <c r="M20" i="92" s="1"/>
  <c r="R20" i="92"/>
  <c r="N20" i="92"/>
  <c r="U19" i="92"/>
  <c r="S19" i="92"/>
  <c r="M19" i="92" s="1"/>
  <c r="R19" i="92"/>
  <c r="N19" i="92"/>
  <c r="U18" i="92"/>
  <c r="S18" i="92"/>
  <c r="M18" i="92" s="1"/>
  <c r="R18" i="92"/>
  <c r="N18" i="92"/>
  <c r="U17" i="92"/>
  <c r="S17" i="92"/>
  <c r="M17" i="92" s="1"/>
  <c r="R17" i="92"/>
  <c r="N17" i="92"/>
  <c r="V16" i="92"/>
  <c r="U16" i="92"/>
  <c r="S16" i="92"/>
  <c r="M16" i="92" s="1"/>
  <c r="R16" i="92"/>
  <c r="N16" i="92"/>
  <c r="C16" i="92"/>
  <c r="E16" i="92" s="1"/>
  <c r="B16" i="92"/>
  <c r="U15" i="92"/>
  <c r="S15" i="92"/>
  <c r="M15" i="92" s="1"/>
  <c r="R15" i="92"/>
  <c r="N15" i="92"/>
  <c r="U14" i="92"/>
  <c r="S14" i="92"/>
  <c r="M14" i="92" s="1"/>
  <c r="R14" i="92"/>
  <c r="N14" i="92"/>
  <c r="U13" i="92"/>
  <c r="S13" i="92"/>
  <c r="M13" i="92" s="1"/>
  <c r="R13" i="92"/>
  <c r="N13" i="92"/>
  <c r="U12" i="92"/>
  <c r="R12" i="92"/>
  <c r="N12" i="92"/>
  <c r="V11" i="92"/>
  <c r="U11" i="92"/>
  <c r="R11" i="92"/>
  <c r="N11" i="92"/>
  <c r="U10" i="92"/>
  <c r="R10" i="92"/>
  <c r="N10" i="92"/>
  <c r="U9" i="92"/>
  <c r="R9" i="92"/>
  <c r="N9" i="92"/>
  <c r="U8" i="92"/>
  <c r="R8" i="92"/>
  <c r="N8" i="92"/>
  <c r="U7" i="92"/>
  <c r="R7" i="92"/>
  <c r="N7" i="92"/>
  <c r="V6" i="92"/>
  <c r="U6" i="92"/>
  <c r="R6" i="92"/>
  <c r="N6" i="92"/>
  <c r="C6" i="92"/>
  <c r="E6" i="92" s="1"/>
  <c r="B6" i="92"/>
  <c r="V5" i="92"/>
  <c r="U5" i="92"/>
  <c r="T5" i="92"/>
  <c r="S5" i="92"/>
  <c r="R5" i="92"/>
  <c r="W4" i="92"/>
  <c r="W2" i="92"/>
  <c r="QP4" i="45"/>
  <c r="B15" i="95"/>
  <c r="FN4" i="45"/>
  <c r="I58" i="44"/>
  <c r="HI17" i="42"/>
  <c r="W18" i="68" s="1"/>
  <c r="HA17" i="42"/>
  <c r="W18" i="92" s="1"/>
  <c r="GS17" i="42"/>
  <c r="W18" i="131" s="1"/>
  <c r="GK17" i="42"/>
  <c r="W18" i="87" s="1"/>
  <c r="V16" i="87"/>
  <c r="V11" i="87"/>
  <c r="V6" i="87"/>
  <c r="U7" i="87"/>
  <c r="U8" i="87"/>
  <c r="U9" i="87"/>
  <c r="U10" i="87"/>
  <c r="U11" i="87"/>
  <c r="U12" i="87"/>
  <c r="U13" i="87"/>
  <c r="U14" i="87"/>
  <c r="U15" i="87"/>
  <c r="U16" i="87"/>
  <c r="U17" i="87"/>
  <c r="U18" i="87"/>
  <c r="U19" i="87"/>
  <c r="U20" i="87"/>
  <c r="U21" i="87"/>
  <c r="U22" i="87"/>
  <c r="U23" i="87"/>
  <c r="U24" i="87"/>
  <c r="U25" i="87"/>
  <c r="M25" i="87" s="1"/>
  <c r="O25" i="87" s="1"/>
  <c r="U6" i="87"/>
  <c r="T18" i="87"/>
  <c r="M18" i="87" s="1"/>
  <c r="T19" i="87"/>
  <c r="M19" i="87" s="1"/>
  <c r="T24" i="87"/>
  <c r="M24" i="87" s="1"/>
  <c r="T23" i="87"/>
  <c r="M23" i="87" s="1"/>
  <c r="O23" i="87" s="1"/>
  <c r="T22" i="87"/>
  <c r="M22" i="87" s="1"/>
  <c r="O22" i="87" s="1"/>
  <c r="T21" i="87"/>
  <c r="M21" i="87" s="1"/>
  <c r="T20" i="87"/>
  <c r="M20" i="87" s="1"/>
  <c r="S14" i="87"/>
  <c r="M14" i="87" s="1"/>
  <c r="S15" i="87"/>
  <c r="M15" i="87" s="1"/>
  <c r="S16" i="87"/>
  <c r="M16" i="87" s="1"/>
  <c r="S17" i="87"/>
  <c r="M17" i="87" s="1"/>
  <c r="S18" i="87"/>
  <c r="S19" i="87"/>
  <c r="S20" i="87"/>
  <c r="S21" i="87"/>
  <c r="S22" i="87"/>
  <c r="S23" i="87"/>
  <c r="S24" i="87"/>
  <c r="S13" i="87"/>
  <c r="M13" i="87" s="1"/>
  <c r="R7" i="87"/>
  <c r="R8" i="87"/>
  <c r="R9" i="87"/>
  <c r="R10" i="87"/>
  <c r="R11" i="87"/>
  <c r="R12" i="87"/>
  <c r="R13" i="87"/>
  <c r="R14" i="87"/>
  <c r="R15" i="87"/>
  <c r="R16" i="87"/>
  <c r="R17" i="87"/>
  <c r="R18" i="87"/>
  <c r="R19" i="87"/>
  <c r="R20" i="87"/>
  <c r="R21" i="87"/>
  <c r="R22" i="87"/>
  <c r="R23" i="87"/>
  <c r="R24" i="87"/>
  <c r="R6" i="87"/>
  <c r="N7" i="87"/>
  <c r="N8" i="87"/>
  <c r="N9" i="87"/>
  <c r="N10" i="87"/>
  <c r="N11" i="87"/>
  <c r="N12" i="87"/>
  <c r="N13" i="87"/>
  <c r="N14" i="87"/>
  <c r="N15" i="87"/>
  <c r="N16" i="87"/>
  <c r="N17" i="87"/>
  <c r="N18" i="87"/>
  <c r="N19" i="87"/>
  <c r="N20" i="87"/>
  <c r="N21" i="87"/>
  <c r="N6" i="87"/>
  <c r="C25" i="87"/>
  <c r="E25" i="87" s="1"/>
  <c r="C24" i="87"/>
  <c r="D24" i="87" s="1"/>
  <c r="C23" i="87"/>
  <c r="D23" i="87" s="1"/>
  <c r="C22" i="87"/>
  <c r="C21" i="87"/>
  <c r="E21" i="87" s="1"/>
  <c r="C16" i="87"/>
  <c r="E16" i="87" s="1"/>
  <c r="C6" i="87"/>
  <c r="D6" i="87" s="1"/>
  <c r="B16" i="87"/>
  <c r="B6" i="87"/>
  <c r="V5" i="87"/>
  <c r="U5" i="87"/>
  <c r="T5" i="87"/>
  <c r="S5" i="87"/>
  <c r="R5" i="87"/>
  <c r="W4" i="87"/>
  <c r="W2" i="87"/>
  <c r="GC17" i="42"/>
  <c r="W18" i="114" s="1"/>
  <c r="GU58" i="44"/>
  <c r="FM17" i="42"/>
  <c r="W18" i="85" s="1"/>
  <c r="U7" i="85"/>
  <c r="U8" i="85"/>
  <c r="U9" i="85"/>
  <c r="U10" i="85"/>
  <c r="U11" i="85"/>
  <c r="U12" i="85"/>
  <c r="U13" i="85"/>
  <c r="U14" i="85"/>
  <c r="U15" i="85"/>
  <c r="U16" i="85"/>
  <c r="U17" i="85"/>
  <c r="U18" i="85"/>
  <c r="U19" i="85"/>
  <c r="U20" i="85"/>
  <c r="U21" i="85"/>
  <c r="U22" i="85"/>
  <c r="U23" i="85"/>
  <c r="U24" i="85"/>
  <c r="U25" i="85"/>
  <c r="U6" i="85"/>
  <c r="T20" i="85"/>
  <c r="T21" i="85"/>
  <c r="T23" i="85"/>
  <c r="T22" i="85"/>
  <c r="S14" i="85"/>
  <c r="M14" i="85" s="1"/>
  <c r="S15" i="85"/>
  <c r="M15" i="85"/>
  <c r="S16" i="85"/>
  <c r="M16" i="85" s="1"/>
  <c r="S17" i="85"/>
  <c r="M17" i="85" s="1"/>
  <c r="S18" i="85"/>
  <c r="M18" i="85" s="1"/>
  <c r="S19" i="85"/>
  <c r="M19" i="85" s="1"/>
  <c r="S20" i="85"/>
  <c r="S21" i="85"/>
  <c r="S22" i="85"/>
  <c r="S23" i="85"/>
  <c r="S24" i="85"/>
  <c r="S13" i="85"/>
  <c r="M13" i="85" s="1"/>
  <c r="R7" i="85"/>
  <c r="R8" i="85"/>
  <c r="R9" i="85"/>
  <c r="R10" i="85"/>
  <c r="R11" i="85"/>
  <c r="R12" i="85"/>
  <c r="R13" i="85"/>
  <c r="R14" i="85"/>
  <c r="R15" i="85"/>
  <c r="R16" i="85"/>
  <c r="R17" i="85"/>
  <c r="R18" i="85"/>
  <c r="R19" i="85"/>
  <c r="R20" i="85"/>
  <c r="R21" i="85"/>
  <c r="R22" i="85"/>
  <c r="R23" i="85"/>
  <c r="R24" i="85"/>
  <c r="R6" i="85"/>
  <c r="N7" i="85"/>
  <c r="N8" i="85"/>
  <c r="N9" i="85"/>
  <c r="N10" i="85"/>
  <c r="N11" i="85"/>
  <c r="N12" i="85"/>
  <c r="N13" i="85"/>
  <c r="N14" i="85"/>
  <c r="N15" i="85"/>
  <c r="N16" i="85"/>
  <c r="N17" i="85"/>
  <c r="N18" i="85"/>
  <c r="N19" i="85"/>
  <c r="N20" i="85"/>
  <c r="N21" i="85"/>
  <c r="N6" i="85"/>
  <c r="C25" i="85"/>
  <c r="D25" i="85" s="1"/>
  <c r="C24" i="85"/>
  <c r="E24" i="85" s="1"/>
  <c r="C23" i="85"/>
  <c r="E23" i="85" s="1"/>
  <c r="C22" i="85"/>
  <c r="C21" i="85"/>
  <c r="E21" i="85" s="1"/>
  <c r="C16" i="85"/>
  <c r="E16" i="85" s="1"/>
  <c r="C6" i="85"/>
  <c r="D6" i="85" s="1"/>
  <c r="B25" i="85"/>
  <c r="B24" i="85"/>
  <c r="B23" i="85"/>
  <c r="B22" i="85"/>
  <c r="B21" i="85"/>
  <c r="B16" i="85"/>
  <c r="B20" i="85" s="1"/>
  <c r="B6" i="85"/>
  <c r="V5" i="85"/>
  <c r="U5" i="85"/>
  <c r="S5" i="85"/>
  <c r="R5" i="85"/>
  <c r="W4" i="85"/>
  <c r="W2" i="85"/>
  <c r="EW17" i="42"/>
  <c r="W18" i="154" s="1"/>
  <c r="EW18" i="42"/>
  <c r="W19" i="154" s="1"/>
  <c r="EW19" i="42"/>
  <c r="W20" i="154" s="1"/>
  <c r="FK58" i="44"/>
  <c r="D21" i="87"/>
  <c r="EL58" i="44"/>
  <c r="F24" i="152"/>
  <c r="F23" i="152"/>
  <c r="F22" i="152"/>
  <c r="F20" i="152"/>
  <c r="DQ17" i="42"/>
  <c r="W18" i="151" s="1"/>
  <c r="EC58" i="44"/>
  <c r="CU58" i="44"/>
  <c r="CC17" i="42"/>
  <c r="W18" i="138" s="1"/>
  <c r="CL58" i="44"/>
  <c r="DL4" i="45"/>
  <c r="DL5" i="45"/>
  <c r="DL6" i="45"/>
  <c r="DL7" i="45"/>
  <c r="DL8" i="45"/>
  <c r="DL9" i="45"/>
  <c r="DL10" i="45"/>
  <c r="DL11" i="45"/>
  <c r="DL12" i="45"/>
  <c r="DL13" i="45"/>
  <c r="DL14" i="45"/>
  <c r="DL15" i="45"/>
  <c r="DL16" i="45"/>
  <c r="DL17" i="45"/>
  <c r="DL18" i="45"/>
  <c r="DL19" i="45"/>
  <c r="DL20" i="45"/>
  <c r="DL21" i="45"/>
  <c r="DL22" i="45"/>
  <c r="DL23" i="45"/>
  <c r="DL24" i="45"/>
  <c r="DL25" i="45"/>
  <c r="AW5" i="42"/>
  <c r="AW6" i="42"/>
  <c r="W7" i="142" s="1"/>
  <c r="AW7" i="42"/>
  <c r="W8" i="142" s="1"/>
  <c r="AW8" i="42"/>
  <c r="AW9" i="42"/>
  <c r="W10" i="142" s="1"/>
  <c r="AW10" i="42"/>
  <c r="W11" i="142" s="1"/>
  <c r="AW11" i="42"/>
  <c r="W12" i="142" s="1"/>
  <c r="AW12" i="42"/>
  <c r="W13" i="142" s="1"/>
  <c r="AW13" i="42"/>
  <c r="W14" i="142" s="1"/>
  <c r="AW14" i="42"/>
  <c r="W15" i="142" s="1"/>
  <c r="AW15" i="42"/>
  <c r="W16" i="142" s="1"/>
  <c r="AW16" i="42"/>
  <c r="W17" i="142" s="1"/>
  <c r="AW18" i="42"/>
  <c r="W19" i="142" s="1"/>
  <c r="AW19" i="42"/>
  <c r="W20" i="142" s="1"/>
  <c r="AW20" i="42"/>
  <c r="W21" i="142" s="1"/>
  <c r="AW21" i="42"/>
  <c r="W22" i="142" s="1"/>
  <c r="AW22" i="42"/>
  <c r="W23" i="142" s="1"/>
  <c r="AW23" i="42"/>
  <c r="W24" i="142" s="1"/>
  <c r="BE5" i="42"/>
  <c r="BE26" i="42" s="1"/>
  <c r="BE6" i="42"/>
  <c r="BE7" i="42"/>
  <c r="BE8" i="42"/>
  <c r="BE9" i="42"/>
  <c r="BE10" i="42"/>
  <c r="W11" i="141" s="1"/>
  <c r="BE11" i="42"/>
  <c r="W12" i="141" s="1"/>
  <c r="BE12" i="42"/>
  <c r="W13" i="141" s="1"/>
  <c r="BE13" i="42"/>
  <c r="W14" i="141" s="1"/>
  <c r="BE14" i="42"/>
  <c r="W15" i="141" s="1"/>
  <c r="BE15" i="42"/>
  <c r="W16" i="141" s="1"/>
  <c r="BE16" i="42"/>
  <c r="W17" i="141" s="1"/>
  <c r="BE18" i="42"/>
  <c r="W19" i="141" s="1"/>
  <c r="BE19" i="42"/>
  <c r="W20" i="141" s="1"/>
  <c r="BE20" i="42"/>
  <c r="W21" i="141" s="1"/>
  <c r="BE21" i="42"/>
  <c r="W22" i="141" s="1"/>
  <c r="BE22" i="42"/>
  <c r="W23" i="141" s="1"/>
  <c r="BE23" i="42"/>
  <c r="W24" i="141" s="1"/>
  <c r="BK58" i="44"/>
  <c r="AS58" i="44"/>
  <c r="RH25" i="45"/>
  <c r="RH24" i="45"/>
  <c r="RH23" i="45"/>
  <c r="RH22" i="45"/>
  <c r="RH21" i="45"/>
  <c r="RH20" i="45"/>
  <c r="RH19" i="45"/>
  <c r="RH18" i="45"/>
  <c r="RH17" i="45"/>
  <c r="RH16" i="45"/>
  <c r="RH15" i="45"/>
  <c r="RH14" i="45"/>
  <c r="RH13" i="45"/>
  <c r="RH12" i="45"/>
  <c r="RH11" i="45"/>
  <c r="RH10" i="45"/>
  <c r="RH9" i="45"/>
  <c r="RH8" i="45"/>
  <c r="RH7" i="45"/>
  <c r="RH6" i="45"/>
  <c r="RH5" i="45"/>
  <c r="RH4" i="45"/>
  <c r="QP5" i="45"/>
  <c r="QP6" i="45"/>
  <c r="QP7" i="45"/>
  <c r="QP8" i="45"/>
  <c r="QP9" i="45"/>
  <c r="QP10" i="45"/>
  <c r="QP11" i="45"/>
  <c r="QP12" i="45"/>
  <c r="QP13" i="45"/>
  <c r="QP14" i="45"/>
  <c r="QP15" i="45"/>
  <c r="QP16" i="45"/>
  <c r="QP17" i="45"/>
  <c r="QP18" i="45"/>
  <c r="QP19" i="45"/>
  <c r="QP20" i="45"/>
  <c r="QP21" i="45"/>
  <c r="QP22" i="45"/>
  <c r="QP23" i="45"/>
  <c r="QP24" i="45"/>
  <c r="QP25" i="45"/>
  <c r="PX25" i="45"/>
  <c r="PX24" i="45"/>
  <c r="PX23" i="45"/>
  <c r="PX22" i="45"/>
  <c r="PX21" i="45"/>
  <c r="PX20" i="45"/>
  <c r="PX19" i="45"/>
  <c r="PX18" i="45"/>
  <c r="PX17" i="45"/>
  <c r="PX16" i="45"/>
  <c r="PX15" i="45"/>
  <c r="PX14" i="45"/>
  <c r="PX13" i="45"/>
  <c r="PX12" i="45"/>
  <c r="PX11" i="45"/>
  <c r="PX10" i="45"/>
  <c r="PX9" i="45"/>
  <c r="PX8" i="45"/>
  <c r="PX7" i="45"/>
  <c r="PX6" i="45"/>
  <c r="PX5" i="45"/>
  <c r="PX4" i="45"/>
  <c r="PF25" i="45"/>
  <c r="PF24" i="45"/>
  <c r="PF23" i="45"/>
  <c r="PF22" i="45"/>
  <c r="PF21" i="45"/>
  <c r="PF20" i="45"/>
  <c r="PF19" i="45"/>
  <c r="PF18" i="45"/>
  <c r="PF17" i="45"/>
  <c r="PF16" i="45"/>
  <c r="PF15" i="45"/>
  <c r="PF14" i="45"/>
  <c r="PF13" i="45"/>
  <c r="PF12" i="45"/>
  <c r="PF11" i="45"/>
  <c r="PF10" i="45"/>
  <c r="PF9" i="45"/>
  <c r="PF8" i="45"/>
  <c r="PF7" i="45"/>
  <c r="PF6" i="45"/>
  <c r="PF5" i="45"/>
  <c r="PF4" i="45"/>
  <c r="ON25" i="45"/>
  <c r="ON24" i="45"/>
  <c r="ON23" i="45"/>
  <c r="ON22" i="45"/>
  <c r="ON21" i="45"/>
  <c r="ON20" i="45"/>
  <c r="ON19" i="45"/>
  <c r="ON18" i="45"/>
  <c r="ON17" i="45"/>
  <c r="ON16" i="45"/>
  <c r="ON15" i="45"/>
  <c r="ON14" i="45"/>
  <c r="ON13" i="45"/>
  <c r="ON12" i="45"/>
  <c r="ON11" i="45"/>
  <c r="ON10" i="45"/>
  <c r="ON9" i="45"/>
  <c r="ON8" i="45"/>
  <c r="ON7" i="45"/>
  <c r="ON6" i="45"/>
  <c r="ON5" i="45"/>
  <c r="ON4" i="45"/>
  <c r="NV25" i="45"/>
  <c r="NV24" i="45"/>
  <c r="NV23" i="45"/>
  <c r="NV22" i="45"/>
  <c r="NV21" i="45"/>
  <c r="NV20" i="45"/>
  <c r="NV19" i="45"/>
  <c r="NV18" i="45"/>
  <c r="NV17" i="45"/>
  <c r="NV16" i="45"/>
  <c r="NV15" i="45"/>
  <c r="NV14" i="45"/>
  <c r="NV13" i="45"/>
  <c r="NV12" i="45"/>
  <c r="NV11" i="45"/>
  <c r="NV10" i="45"/>
  <c r="NV9" i="45"/>
  <c r="NV8" i="45"/>
  <c r="NV7" i="45"/>
  <c r="NV6" i="45"/>
  <c r="NV5" i="45"/>
  <c r="NV4" i="45"/>
  <c r="ND25" i="45"/>
  <c r="ND24" i="45"/>
  <c r="ND23" i="45"/>
  <c r="ND22" i="45"/>
  <c r="ND21" i="45"/>
  <c r="ND20" i="45"/>
  <c r="ND19" i="45"/>
  <c r="ND18" i="45"/>
  <c r="ND17" i="45"/>
  <c r="ND16" i="45"/>
  <c r="ND15" i="45"/>
  <c r="ND14" i="45"/>
  <c r="ND13" i="45"/>
  <c r="ND12" i="45"/>
  <c r="ND11" i="45"/>
  <c r="ND10" i="45"/>
  <c r="ND9" i="45"/>
  <c r="ND8" i="45"/>
  <c r="ND7" i="45"/>
  <c r="ND6" i="45"/>
  <c r="ND5" i="45"/>
  <c r="ND4" i="45"/>
  <c r="ML25" i="45"/>
  <c r="ML24" i="45"/>
  <c r="ML23" i="45"/>
  <c r="ML22" i="45"/>
  <c r="ML21" i="45"/>
  <c r="ML20" i="45"/>
  <c r="ML19" i="45"/>
  <c r="ML18" i="45"/>
  <c r="ML17" i="45"/>
  <c r="ML16" i="45"/>
  <c r="ML15" i="45"/>
  <c r="ML14" i="45"/>
  <c r="ML13" i="45"/>
  <c r="ML12" i="45"/>
  <c r="ML11" i="45"/>
  <c r="ML10" i="45"/>
  <c r="ML9" i="45"/>
  <c r="ML8" i="45"/>
  <c r="ML7" i="45"/>
  <c r="ML6" i="45"/>
  <c r="ML5" i="45"/>
  <c r="ML4" i="45"/>
  <c r="LT25" i="45"/>
  <c r="LT24" i="45"/>
  <c r="LT23" i="45"/>
  <c r="LT22" i="45"/>
  <c r="LT21" i="45"/>
  <c r="LT20" i="45"/>
  <c r="LT19" i="45"/>
  <c r="LT18" i="45"/>
  <c r="LT17" i="45"/>
  <c r="LT16" i="45"/>
  <c r="LT15" i="45"/>
  <c r="LT14" i="45"/>
  <c r="LT13" i="45"/>
  <c r="LT12" i="45"/>
  <c r="LT11" i="45"/>
  <c r="LT10" i="45"/>
  <c r="LT9" i="45"/>
  <c r="LT8" i="45"/>
  <c r="LT7" i="45"/>
  <c r="LT6" i="45"/>
  <c r="LT5" i="45"/>
  <c r="LT4" i="45"/>
  <c r="LB25" i="45"/>
  <c r="LB24" i="45"/>
  <c r="LB23" i="45"/>
  <c r="LB22" i="45"/>
  <c r="LB21" i="45"/>
  <c r="LB20" i="45"/>
  <c r="LB19" i="45"/>
  <c r="LB18" i="45"/>
  <c r="LB17" i="45"/>
  <c r="LB16" i="45"/>
  <c r="LB15" i="45"/>
  <c r="LB14" i="45"/>
  <c r="LB13" i="45"/>
  <c r="LB12" i="45"/>
  <c r="LB11" i="45"/>
  <c r="LB10" i="45"/>
  <c r="LB9" i="45"/>
  <c r="LB8" i="45"/>
  <c r="LB7" i="45"/>
  <c r="LB6" i="45"/>
  <c r="LB5" i="45"/>
  <c r="LB4" i="45"/>
  <c r="KJ25" i="45"/>
  <c r="KJ24" i="45"/>
  <c r="KJ23" i="45"/>
  <c r="KJ22" i="45"/>
  <c r="KJ21" i="45"/>
  <c r="KJ20" i="45"/>
  <c r="KJ19" i="45"/>
  <c r="KJ18" i="45"/>
  <c r="KJ17" i="45"/>
  <c r="KJ16" i="45"/>
  <c r="KJ15" i="45"/>
  <c r="KJ14" i="45"/>
  <c r="KJ13" i="45"/>
  <c r="KJ12" i="45"/>
  <c r="KJ11" i="45"/>
  <c r="KJ10" i="45"/>
  <c r="KJ9" i="45"/>
  <c r="KJ8" i="45"/>
  <c r="KJ7" i="45"/>
  <c r="KJ6" i="45"/>
  <c r="KJ5" i="45"/>
  <c r="KJ4" i="45"/>
  <c r="JR25" i="45"/>
  <c r="JR24" i="45"/>
  <c r="JR23" i="45"/>
  <c r="JR22" i="45"/>
  <c r="JR21" i="45"/>
  <c r="JR20" i="45"/>
  <c r="JR19" i="45"/>
  <c r="JR18" i="45"/>
  <c r="JR17" i="45"/>
  <c r="JR16" i="45"/>
  <c r="JR15" i="45"/>
  <c r="JR14" i="45"/>
  <c r="JR13" i="45"/>
  <c r="JR12" i="45"/>
  <c r="JR11" i="45"/>
  <c r="JR10" i="45"/>
  <c r="JR9" i="45"/>
  <c r="JR8" i="45"/>
  <c r="JR7" i="45"/>
  <c r="JR6" i="45"/>
  <c r="JR5" i="45"/>
  <c r="JR4" i="45"/>
  <c r="IZ25" i="45"/>
  <c r="IZ24" i="45"/>
  <c r="IZ23" i="45"/>
  <c r="IZ22" i="45"/>
  <c r="IZ21" i="45"/>
  <c r="IZ20" i="45"/>
  <c r="IZ19" i="45"/>
  <c r="IZ18" i="45"/>
  <c r="IZ17" i="45"/>
  <c r="IZ16" i="45"/>
  <c r="IZ15" i="45"/>
  <c r="IZ14" i="45"/>
  <c r="IZ13" i="45"/>
  <c r="IZ12" i="45"/>
  <c r="IZ11" i="45"/>
  <c r="IZ10" i="45"/>
  <c r="IZ9" i="45"/>
  <c r="IZ8" i="45"/>
  <c r="IZ7" i="45"/>
  <c r="IZ6" i="45"/>
  <c r="IZ5" i="45"/>
  <c r="IZ4" i="45"/>
  <c r="IH25" i="45"/>
  <c r="IH24" i="45"/>
  <c r="IH23" i="45"/>
  <c r="IH22" i="45"/>
  <c r="IH21" i="45"/>
  <c r="IH20" i="45"/>
  <c r="IH19" i="45"/>
  <c r="IH18" i="45"/>
  <c r="IH17" i="45"/>
  <c r="IH16" i="45"/>
  <c r="IH15" i="45"/>
  <c r="IH14" i="45"/>
  <c r="IH13" i="45"/>
  <c r="IH12" i="45"/>
  <c r="IH11" i="45"/>
  <c r="IH10" i="45"/>
  <c r="IH9" i="45"/>
  <c r="IH8" i="45"/>
  <c r="IH7" i="45"/>
  <c r="IH6" i="45"/>
  <c r="IH5" i="45"/>
  <c r="IH4" i="45"/>
  <c r="HP25" i="45"/>
  <c r="HP24" i="45"/>
  <c r="HP23" i="45"/>
  <c r="HP22" i="45"/>
  <c r="HP21" i="45"/>
  <c r="HP20" i="45"/>
  <c r="HP19" i="45"/>
  <c r="HP18" i="45"/>
  <c r="HP17" i="45"/>
  <c r="HP16" i="45"/>
  <c r="HP15" i="45"/>
  <c r="HP14" i="45"/>
  <c r="HP13" i="45"/>
  <c r="HP12" i="45"/>
  <c r="HP11" i="45"/>
  <c r="HP10" i="45"/>
  <c r="HP9" i="45"/>
  <c r="HP8" i="45"/>
  <c r="HP7" i="45"/>
  <c r="HP6" i="45"/>
  <c r="HP5" i="45"/>
  <c r="HP4" i="45"/>
  <c r="GX25" i="45"/>
  <c r="GX24" i="45"/>
  <c r="GX23" i="45"/>
  <c r="GX22" i="45"/>
  <c r="GX21" i="45"/>
  <c r="GX20" i="45"/>
  <c r="GX19" i="45"/>
  <c r="GX18" i="45"/>
  <c r="GX17" i="45"/>
  <c r="GX16" i="45"/>
  <c r="GX15" i="45"/>
  <c r="GX14" i="45"/>
  <c r="GX13" i="45"/>
  <c r="GX12" i="45"/>
  <c r="GX11" i="45"/>
  <c r="GX10" i="45"/>
  <c r="GX9" i="45"/>
  <c r="GX8" i="45"/>
  <c r="GX7" i="45"/>
  <c r="GX6" i="45"/>
  <c r="GX5" i="45"/>
  <c r="GX4" i="45"/>
  <c r="GF25" i="45"/>
  <c r="GF24" i="45"/>
  <c r="GF23" i="45"/>
  <c r="GF22" i="45"/>
  <c r="GF21" i="45"/>
  <c r="GF20" i="45"/>
  <c r="GF19" i="45"/>
  <c r="GF18" i="45"/>
  <c r="GF17" i="45"/>
  <c r="GF16" i="45"/>
  <c r="GF15" i="45"/>
  <c r="GF14" i="45"/>
  <c r="GF13" i="45"/>
  <c r="GF12" i="45"/>
  <c r="GF11" i="45"/>
  <c r="GF10" i="45"/>
  <c r="GF9" i="45"/>
  <c r="GF8" i="45"/>
  <c r="GF7" i="45"/>
  <c r="GF6" i="45"/>
  <c r="GF5" i="45"/>
  <c r="GF4" i="45"/>
  <c r="FN25" i="45"/>
  <c r="FN24" i="45"/>
  <c r="FN23" i="45"/>
  <c r="FN22" i="45"/>
  <c r="FN21" i="45"/>
  <c r="FN20" i="45"/>
  <c r="FN19" i="45"/>
  <c r="FN18" i="45"/>
  <c r="FN17" i="45"/>
  <c r="FN16" i="45"/>
  <c r="FN15" i="45"/>
  <c r="FN14" i="45"/>
  <c r="FN13" i="45"/>
  <c r="FN12" i="45"/>
  <c r="FN11" i="45"/>
  <c r="FN10" i="45"/>
  <c r="FN9" i="45"/>
  <c r="FN8" i="45"/>
  <c r="FN7" i="45"/>
  <c r="FN6" i="45"/>
  <c r="FN5" i="45"/>
  <c r="EV25" i="45"/>
  <c r="EV24" i="45"/>
  <c r="EV23" i="45"/>
  <c r="EV22" i="45"/>
  <c r="EV21" i="45"/>
  <c r="EV20" i="45"/>
  <c r="EV19" i="45"/>
  <c r="EV18" i="45"/>
  <c r="EV17" i="45"/>
  <c r="EV16" i="45"/>
  <c r="EV15" i="45"/>
  <c r="EV14" i="45"/>
  <c r="EV13" i="45"/>
  <c r="EV12" i="45"/>
  <c r="EV11" i="45"/>
  <c r="EV10" i="45"/>
  <c r="EV9" i="45"/>
  <c r="EV8" i="45"/>
  <c r="EV7" i="45"/>
  <c r="EV6" i="45"/>
  <c r="EV5" i="45"/>
  <c r="EV4" i="45"/>
  <c r="ED25" i="45"/>
  <c r="ED24" i="45"/>
  <c r="ED23" i="45"/>
  <c r="ED22" i="45"/>
  <c r="ED21" i="45"/>
  <c r="ED20" i="45"/>
  <c r="ED19" i="45"/>
  <c r="ED18" i="45"/>
  <c r="ED17" i="45"/>
  <c r="ED16" i="45"/>
  <c r="ED15" i="45"/>
  <c r="ED14" i="45"/>
  <c r="ED13" i="45"/>
  <c r="ED12" i="45"/>
  <c r="ED11" i="45"/>
  <c r="ED10" i="45"/>
  <c r="ED9" i="45"/>
  <c r="ED8" i="45"/>
  <c r="ED7" i="45"/>
  <c r="ED6" i="45"/>
  <c r="ED5" i="45"/>
  <c r="ED4" i="45"/>
  <c r="CT25" i="45"/>
  <c r="CT24" i="45"/>
  <c r="CT23" i="45"/>
  <c r="CT22" i="45"/>
  <c r="CT21" i="45"/>
  <c r="CT20" i="45"/>
  <c r="CT19" i="45"/>
  <c r="CT18" i="45"/>
  <c r="CT17" i="45"/>
  <c r="CT16" i="45"/>
  <c r="CT15" i="45"/>
  <c r="CT14" i="45"/>
  <c r="CT13" i="45"/>
  <c r="CT12" i="45"/>
  <c r="CT11" i="45"/>
  <c r="CT10" i="45"/>
  <c r="CT9" i="45"/>
  <c r="CT8" i="45"/>
  <c r="CT7" i="45"/>
  <c r="CT6" i="45"/>
  <c r="CT5" i="45"/>
  <c r="CT4" i="45"/>
  <c r="CB24" i="45"/>
  <c r="CB23" i="45"/>
  <c r="CB22" i="45"/>
  <c r="CB21" i="45"/>
  <c r="CB20" i="45"/>
  <c r="CB19" i="45"/>
  <c r="CB18" i="45"/>
  <c r="CB17" i="45"/>
  <c r="CB16" i="45"/>
  <c r="CB15" i="45"/>
  <c r="CB14" i="45"/>
  <c r="CB13" i="45"/>
  <c r="CB12" i="45"/>
  <c r="CB11" i="45"/>
  <c r="CB10" i="45"/>
  <c r="CB9" i="45"/>
  <c r="CB8" i="45"/>
  <c r="CB7" i="45"/>
  <c r="BJ25" i="45"/>
  <c r="BJ24" i="45"/>
  <c r="BJ23" i="45"/>
  <c r="BJ22" i="45"/>
  <c r="BJ21" i="45"/>
  <c r="BJ20" i="45"/>
  <c r="BJ19" i="45"/>
  <c r="BJ18" i="45"/>
  <c r="BJ17" i="45"/>
  <c r="BJ16" i="45"/>
  <c r="BJ15" i="45"/>
  <c r="BJ14" i="45"/>
  <c r="BJ13" i="45"/>
  <c r="BJ12" i="45"/>
  <c r="BJ11" i="45"/>
  <c r="BJ10" i="45"/>
  <c r="BJ9" i="45"/>
  <c r="BJ8" i="45"/>
  <c r="BJ7" i="45"/>
  <c r="BJ6" i="45"/>
  <c r="BJ5" i="45"/>
  <c r="BJ4" i="45"/>
  <c r="AR25" i="45"/>
  <c r="AR24" i="45"/>
  <c r="AR23" i="45"/>
  <c r="AR22" i="45"/>
  <c r="AR21" i="45"/>
  <c r="AR20" i="45"/>
  <c r="AR19" i="45"/>
  <c r="AR18" i="45"/>
  <c r="AR17" i="45"/>
  <c r="AR16" i="45"/>
  <c r="AR15" i="45"/>
  <c r="AR14" i="45"/>
  <c r="AR13" i="45"/>
  <c r="AR12" i="45"/>
  <c r="AR11" i="45"/>
  <c r="AR10" i="45"/>
  <c r="AR9" i="45"/>
  <c r="AR8" i="45"/>
  <c r="AR7" i="45"/>
  <c r="AR6" i="45"/>
  <c r="AR5" i="45"/>
  <c r="AR4" i="45"/>
  <c r="Z5" i="45"/>
  <c r="Z25" i="45"/>
  <c r="Z24" i="45"/>
  <c r="Z23" i="45"/>
  <c r="Z22" i="45"/>
  <c r="Z21" i="45"/>
  <c r="Z20" i="45"/>
  <c r="Z19" i="45"/>
  <c r="Z18" i="45"/>
  <c r="Z17" i="45"/>
  <c r="Z16" i="45"/>
  <c r="Z15" i="45"/>
  <c r="Z14" i="45"/>
  <c r="Z13" i="45"/>
  <c r="Z12" i="45"/>
  <c r="Z11" i="45"/>
  <c r="Z10" i="45"/>
  <c r="Z9" i="45"/>
  <c r="Z8" i="45"/>
  <c r="Z7" i="45"/>
  <c r="Z6" i="45"/>
  <c r="Z4" i="45"/>
  <c r="U25" i="68"/>
  <c r="M25" i="68" s="1"/>
  <c r="O25" i="68" s="1"/>
  <c r="B25" i="68"/>
  <c r="U24" i="68"/>
  <c r="S24" i="68"/>
  <c r="M24" i="68" s="1"/>
  <c r="O24" i="68" s="1"/>
  <c r="R24" i="68"/>
  <c r="B24" i="68"/>
  <c r="U23" i="68"/>
  <c r="S23" i="68"/>
  <c r="M23" i="68" s="1"/>
  <c r="O23" i="68" s="1"/>
  <c r="R23" i="68"/>
  <c r="B23" i="68"/>
  <c r="U22" i="68"/>
  <c r="S22" i="68"/>
  <c r="M22" i="68" s="1"/>
  <c r="O22" i="68" s="1"/>
  <c r="R22" i="68"/>
  <c r="B22" i="68"/>
  <c r="U21" i="68"/>
  <c r="S21" i="68"/>
  <c r="M21" i="68" s="1"/>
  <c r="R21" i="68"/>
  <c r="N21" i="68"/>
  <c r="C21" i="68"/>
  <c r="D21" i="68" s="1"/>
  <c r="B21" i="68"/>
  <c r="U20" i="68"/>
  <c r="S20" i="68"/>
  <c r="M20" i="68" s="1"/>
  <c r="R20" i="68"/>
  <c r="N20" i="68"/>
  <c r="U19" i="68"/>
  <c r="S19" i="68"/>
  <c r="M19" i="68" s="1"/>
  <c r="R19" i="68"/>
  <c r="N19" i="68"/>
  <c r="U18" i="68"/>
  <c r="S18" i="68"/>
  <c r="M18" i="68" s="1"/>
  <c r="R18" i="68"/>
  <c r="N18" i="68"/>
  <c r="U17" i="68"/>
  <c r="S17" i="68"/>
  <c r="M17" i="68" s="1"/>
  <c r="R17" i="68"/>
  <c r="N17" i="68"/>
  <c r="V16" i="68"/>
  <c r="U16" i="68"/>
  <c r="S16" i="68"/>
  <c r="M16" i="68" s="1"/>
  <c r="R16" i="68"/>
  <c r="N16" i="68"/>
  <c r="C16" i="68"/>
  <c r="B16" i="68"/>
  <c r="U15" i="68"/>
  <c r="S15" i="68"/>
  <c r="M15" i="68" s="1"/>
  <c r="R15" i="68"/>
  <c r="N15" i="68"/>
  <c r="U14" i="68"/>
  <c r="S14" i="68"/>
  <c r="M14" i="68" s="1"/>
  <c r="R14" i="68"/>
  <c r="N14" i="68"/>
  <c r="U13" i="68"/>
  <c r="S13" i="68"/>
  <c r="M13" i="68" s="1"/>
  <c r="R13" i="68"/>
  <c r="N13" i="68"/>
  <c r="U12" i="68"/>
  <c r="R12" i="68"/>
  <c r="N12" i="68"/>
  <c r="V11" i="68"/>
  <c r="U11" i="68"/>
  <c r="R11" i="68"/>
  <c r="N11" i="68"/>
  <c r="U10" i="68"/>
  <c r="R10" i="68"/>
  <c r="N10" i="68"/>
  <c r="U9" i="68"/>
  <c r="R9" i="68"/>
  <c r="N9" i="68"/>
  <c r="U8" i="68"/>
  <c r="R8" i="68"/>
  <c r="N8" i="68"/>
  <c r="U7" i="68"/>
  <c r="R7" i="68"/>
  <c r="N7" i="68"/>
  <c r="U6" i="68"/>
  <c r="R6" i="68"/>
  <c r="N6" i="68"/>
  <c r="C6" i="68"/>
  <c r="B6" i="68"/>
  <c r="B14" i="68" s="1"/>
  <c r="V5" i="68"/>
  <c r="U5" i="68"/>
  <c r="T5" i="68"/>
  <c r="S5" i="68"/>
  <c r="R5" i="68"/>
  <c r="W4" i="68"/>
  <c r="W2" i="68"/>
  <c r="U25" i="63"/>
  <c r="U24" i="63"/>
  <c r="U23" i="63"/>
  <c r="U22" i="63"/>
  <c r="U21" i="63"/>
  <c r="N21" i="63"/>
  <c r="C21" i="63"/>
  <c r="D21" i="63" s="1"/>
  <c r="U20" i="63"/>
  <c r="N20" i="63"/>
  <c r="U19" i="63"/>
  <c r="R19" i="63"/>
  <c r="N19" i="63"/>
  <c r="U18" i="63"/>
  <c r="S18" i="63"/>
  <c r="M18" i="63" s="1"/>
  <c r="N18" i="63"/>
  <c r="U17" i="63"/>
  <c r="S17" i="63"/>
  <c r="M17" i="63" s="1"/>
  <c r="R17" i="63"/>
  <c r="N17" i="63"/>
  <c r="V16" i="63"/>
  <c r="U16" i="63"/>
  <c r="S16" i="63"/>
  <c r="M16" i="63" s="1"/>
  <c r="R16" i="63"/>
  <c r="N16" i="63"/>
  <c r="C16" i="63"/>
  <c r="D16" i="63" s="1"/>
  <c r="U15" i="63"/>
  <c r="S15" i="63"/>
  <c r="M15" i="63" s="1"/>
  <c r="R15" i="63"/>
  <c r="N15" i="63"/>
  <c r="U14" i="63"/>
  <c r="S14" i="63"/>
  <c r="M14" i="63" s="1"/>
  <c r="R14" i="63"/>
  <c r="N14" i="63"/>
  <c r="U13" i="63"/>
  <c r="R13" i="63"/>
  <c r="N13" i="63"/>
  <c r="U12" i="63"/>
  <c r="R12" i="63"/>
  <c r="N12" i="63"/>
  <c r="V11" i="63"/>
  <c r="U11" i="63"/>
  <c r="R11" i="63"/>
  <c r="N11" i="63"/>
  <c r="U10" i="63"/>
  <c r="R10" i="63"/>
  <c r="N10" i="63"/>
  <c r="U9" i="63"/>
  <c r="R9" i="63"/>
  <c r="N9" i="63"/>
  <c r="U8" i="63"/>
  <c r="R8" i="63"/>
  <c r="N8" i="63"/>
  <c r="U7" i="63"/>
  <c r="R7" i="63"/>
  <c r="N7" i="63"/>
  <c r="V6" i="63"/>
  <c r="U6" i="63"/>
  <c r="R6" i="63"/>
  <c r="N6" i="63"/>
  <c r="C6" i="63"/>
  <c r="E6" i="63" s="1"/>
  <c r="V5" i="63"/>
  <c r="U5" i="63"/>
  <c r="T5" i="63"/>
  <c r="S5" i="63"/>
  <c r="R5" i="63"/>
  <c r="W4" i="63"/>
  <c r="W2" i="63"/>
  <c r="B18" i="68"/>
  <c r="B19" i="68"/>
  <c r="B17" i="68"/>
  <c r="B20" i="68"/>
  <c r="PS4" i="45"/>
  <c r="G5" i="131" s="1"/>
  <c r="HD58" i="44"/>
  <c r="MY4" i="45"/>
  <c r="IC4" i="45"/>
  <c r="G5" i="150" s="1"/>
  <c r="DT58" i="44"/>
  <c r="AA58" i="44"/>
  <c r="U4" i="45"/>
  <c r="HX74" i="44"/>
  <c r="HX69" i="44"/>
  <c r="HX59" i="44"/>
  <c r="HX56" i="44"/>
  <c r="HX25" i="47"/>
  <c r="HO74" i="44"/>
  <c r="HO69" i="44"/>
  <c r="HO59" i="44"/>
  <c r="HO56" i="44"/>
  <c r="HO25" i="47"/>
  <c r="HJ67" i="44" s="1"/>
  <c r="HF74" i="44"/>
  <c r="HF69" i="44"/>
  <c r="HF59" i="44"/>
  <c r="HF56" i="44"/>
  <c r="HF25" i="47"/>
  <c r="GW74" i="44"/>
  <c r="GW69" i="44"/>
  <c r="GW59" i="44"/>
  <c r="GW56" i="44"/>
  <c r="GW25" i="47"/>
  <c r="GR64" i="44" s="1"/>
  <c r="GN74" i="44"/>
  <c r="GN69" i="44"/>
  <c r="GN59" i="44"/>
  <c r="GN56" i="44"/>
  <c r="GN25" i="47"/>
  <c r="GE74" i="44"/>
  <c r="GE69" i="44"/>
  <c r="GE56" i="44"/>
  <c r="GE25" i="47"/>
  <c r="FZ59" i="44" s="1"/>
  <c r="FV74" i="44"/>
  <c r="FV69" i="44"/>
  <c r="FV59" i="44"/>
  <c r="FV56" i="44"/>
  <c r="FM74" i="44"/>
  <c r="FM69" i="44"/>
  <c r="FM59" i="44"/>
  <c r="FM56" i="44"/>
  <c r="FD74" i="44"/>
  <c r="FD69" i="44"/>
  <c r="FM25" i="47"/>
  <c r="FH62" i="44" s="1"/>
  <c r="FD59" i="44"/>
  <c r="FD56" i="44"/>
  <c r="FE25" i="47"/>
  <c r="EW56" i="44"/>
  <c r="EN74" i="44"/>
  <c r="EN69" i="44"/>
  <c r="EN59" i="44"/>
  <c r="EN56" i="44"/>
  <c r="EM25" i="47"/>
  <c r="EE74" i="44"/>
  <c r="EE69" i="44"/>
  <c r="EE59" i="44"/>
  <c r="EE56" i="44"/>
  <c r="DV74" i="44"/>
  <c r="DV69" i="44"/>
  <c r="DV59" i="44"/>
  <c r="DV56" i="44"/>
  <c r="DM74" i="44"/>
  <c r="DM69" i="44"/>
  <c r="DM59" i="44"/>
  <c r="DM56" i="44"/>
  <c r="DF74" i="44"/>
  <c r="G21" i="158" s="1"/>
  <c r="DF59" i="44"/>
  <c r="G6" i="158" s="1"/>
  <c r="DF56" i="44"/>
  <c r="CW74" i="44"/>
  <c r="CW69" i="44"/>
  <c r="CW59" i="44"/>
  <c r="CW56" i="44"/>
  <c r="CN74" i="44"/>
  <c r="CN69" i="44"/>
  <c r="CN59" i="44"/>
  <c r="CN56" i="44"/>
  <c r="CE56" i="44"/>
  <c r="CE59" i="44"/>
  <c r="CE69" i="44"/>
  <c r="CE74" i="44"/>
  <c r="BV74" i="44"/>
  <c r="BV69" i="44"/>
  <c r="BV59" i="44"/>
  <c r="BV56" i="44"/>
  <c r="BT25" i="47"/>
  <c r="BQ68" i="44" s="1"/>
  <c r="BM56" i="44"/>
  <c r="BD74" i="44"/>
  <c r="BD69" i="44"/>
  <c r="BD56" i="44"/>
  <c r="AU74" i="44"/>
  <c r="AU69" i="44"/>
  <c r="AU59" i="44"/>
  <c r="AU56" i="44"/>
  <c r="AS25" i="47"/>
  <c r="AL74" i="44"/>
  <c r="AL69" i="44"/>
  <c r="AL59" i="44"/>
  <c r="AL56" i="44"/>
  <c r="AC74" i="44"/>
  <c r="AC69" i="44"/>
  <c r="AC59" i="44"/>
  <c r="AC56" i="44"/>
  <c r="AA25" i="47"/>
  <c r="T74" i="44"/>
  <c r="T69" i="44"/>
  <c r="T59" i="44"/>
  <c r="T56" i="44"/>
  <c r="R25" i="47"/>
  <c r="K74" i="44"/>
  <c r="K69" i="44"/>
  <c r="K59" i="44"/>
  <c r="K56" i="44"/>
  <c r="B74" i="44"/>
  <c r="B56" i="44"/>
  <c r="IG25" i="47"/>
  <c r="FV25" i="47"/>
  <c r="EV25" i="47"/>
  <c r="ED25" i="47"/>
  <c r="DU25" i="47"/>
  <c r="DQ65" i="44" s="1"/>
  <c r="DD25" i="47"/>
  <c r="CU25" i="47"/>
  <c r="CL25" i="47"/>
  <c r="CC25" i="47"/>
  <c r="BK25" i="47"/>
  <c r="BB25" i="47"/>
  <c r="AJ25" i="47"/>
  <c r="I25" i="47"/>
  <c r="HM58" i="44"/>
  <c r="N66" i="44"/>
  <c r="N67" i="44"/>
  <c r="N68" i="44"/>
  <c r="N70" i="44"/>
  <c r="N71" i="44"/>
  <c r="N72" i="44"/>
  <c r="N73" i="44"/>
  <c r="N74" i="44"/>
  <c r="N75" i="44"/>
  <c r="N76" i="44"/>
  <c r="N65" i="44"/>
  <c r="N69" i="44"/>
  <c r="BF74" i="44"/>
  <c r="AM69" i="44"/>
  <c r="AM74" i="44"/>
  <c r="AM59" i="44"/>
  <c r="AM64" i="44"/>
  <c r="IE59" i="44"/>
  <c r="IE60" i="44"/>
  <c r="IF60" i="44"/>
  <c r="IE61" i="44"/>
  <c r="IF61" i="44"/>
  <c r="IE62" i="44"/>
  <c r="IF62" i="44"/>
  <c r="IE63" i="44"/>
  <c r="IF63" i="44"/>
  <c r="IE64" i="44"/>
  <c r="IF64" i="44"/>
  <c r="IE65" i="44"/>
  <c r="IF65" i="44"/>
  <c r="IE66" i="44"/>
  <c r="IF66" i="44"/>
  <c r="IE67" i="44"/>
  <c r="IF67" i="44"/>
  <c r="IE68" i="44"/>
  <c r="IF68" i="44"/>
  <c r="IE69" i="44"/>
  <c r="IF69" i="44"/>
  <c r="IE70" i="44"/>
  <c r="IF70" i="44"/>
  <c r="IE71" i="44"/>
  <c r="IF71" i="44"/>
  <c r="IE72" i="44"/>
  <c r="IF72" i="44"/>
  <c r="IE73" i="44"/>
  <c r="IF73" i="44"/>
  <c r="IE74" i="44"/>
  <c r="IF74" i="44"/>
  <c r="IF59" i="44"/>
  <c r="HV60" i="44"/>
  <c r="HW60" i="44"/>
  <c r="HV61" i="44"/>
  <c r="HW61" i="44"/>
  <c r="HV62" i="44"/>
  <c r="HW62" i="44"/>
  <c r="HV63" i="44"/>
  <c r="HW63" i="44"/>
  <c r="HV64" i="44"/>
  <c r="HW64" i="44"/>
  <c r="HV65" i="44"/>
  <c r="HW65" i="44"/>
  <c r="HV66" i="44"/>
  <c r="HW66" i="44"/>
  <c r="HV67" i="44"/>
  <c r="HW67" i="44"/>
  <c r="HV68" i="44"/>
  <c r="HW68" i="44"/>
  <c r="HV69" i="44"/>
  <c r="HW69" i="44"/>
  <c r="HV70" i="44"/>
  <c r="HW70" i="44"/>
  <c r="HV71" i="44"/>
  <c r="HW71" i="44"/>
  <c r="HV72" i="44"/>
  <c r="HW72" i="44"/>
  <c r="HV73" i="44"/>
  <c r="HW73" i="44"/>
  <c r="HV74" i="44"/>
  <c r="HW74" i="44"/>
  <c r="HW59" i="44"/>
  <c r="HV59" i="44"/>
  <c r="HN64" i="44"/>
  <c r="HN69" i="44"/>
  <c r="HN74" i="44"/>
  <c r="HN59" i="44"/>
  <c r="HM59" i="44"/>
  <c r="HD60" i="44"/>
  <c r="HE60" i="44"/>
  <c r="HD61" i="44"/>
  <c r="HE61" i="44"/>
  <c r="HD62" i="44"/>
  <c r="HE62" i="44"/>
  <c r="HD63" i="44"/>
  <c r="HE63" i="44"/>
  <c r="HD64" i="44"/>
  <c r="HE64" i="44"/>
  <c r="HD65" i="44"/>
  <c r="HE65" i="44"/>
  <c r="HD66" i="44"/>
  <c r="HE66" i="44"/>
  <c r="HD67" i="44"/>
  <c r="HE67" i="44"/>
  <c r="HD68" i="44"/>
  <c r="HE68" i="44"/>
  <c r="HD69" i="44"/>
  <c r="HE69" i="44"/>
  <c r="HD70" i="44"/>
  <c r="HE70" i="44"/>
  <c r="HD71" i="44"/>
  <c r="HE71" i="44"/>
  <c r="HD72" i="44"/>
  <c r="HE72" i="44"/>
  <c r="HD73" i="44"/>
  <c r="HE73" i="44"/>
  <c r="HD74" i="44"/>
  <c r="HE74" i="44"/>
  <c r="HE59" i="44"/>
  <c r="HD59" i="44"/>
  <c r="GU60" i="44"/>
  <c r="GV60" i="44"/>
  <c r="GU61" i="44"/>
  <c r="GV61" i="44"/>
  <c r="GU62" i="44"/>
  <c r="GV62" i="44"/>
  <c r="GU63" i="44"/>
  <c r="GV63" i="44"/>
  <c r="GU64" i="44"/>
  <c r="GV64" i="44"/>
  <c r="GU65" i="44"/>
  <c r="GV65" i="44"/>
  <c r="GU66" i="44"/>
  <c r="GV66" i="44"/>
  <c r="GU67" i="44"/>
  <c r="GV67" i="44"/>
  <c r="GU68" i="44"/>
  <c r="GV68" i="44"/>
  <c r="GU69" i="44"/>
  <c r="GV69" i="44"/>
  <c r="GU70" i="44"/>
  <c r="GV70" i="44"/>
  <c r="GU71" i="44"/>
  <c r="GV71" i="44"/>
  <c r="GU72" i="44"/>
  <c r="GV72" i="44"/>
  <c r="GU73" i="44"/>
  <c r="GV73" i="44"/>
  <c r="GU74" i="44"/>
  <c r="GV74" i="44"/>
  <c r="GV59" i="44"/>
  <c r="GU59" i="44"/>
  <c r="GL59" i="44"/>
  <c r="GL60" i="44"/>
  <c r="GM60" i="44"/>
  <c r="GL61" i="44"/>
  <c r="GM61" i="44"/>
  <c r="GL62" i="44"/>
  <c r="GM62" i="44"/>
  <c r="GL63" i="44"/>
  <c r="GM63" i="44"/>
  <c r="GL64" i="44"/>
  <c r="GM64" i="44"/>
  <c r="GL65" i="44"/>
  <c r="GM65" i="44"/>
  <c r="GL66" i="44"/>
  <c r="GM66" i="44"/>
  <c r="GL67" i="44"/>
  <c r="GM67" i="44"/>
  <c r="GL68" i="44"/>
  <c r="GM68" i="44"/>
  <c r="GL69" i="44"/>
  <c r="GM69" i="44"/>
  <c r="GL70" i="44"/>
  <c r="GM70" i="44"/>
  <c r="GL71" i="44"/>
  <c r="GM71" i="44"/>
  <c r="GL72" i="44"/>
  <c r="GM72" i="44"/>
  <c r="GL73" i="44"/>
  <c r="GM73" i="44"/>
  <c r="GL74" i="44"/>
  <c r="GM74" i="44"/>
  <c r="GM59" i="44"/>
  <c r="GC60" i="44"/>
  <c r="GD60" i="44"/>
  <c r="GC61" i="44"/>
  <c r="GD61" i="44"/>
  <c r="GC62" i="44"/>
  <c r="GD62" i="44"/>
  <c r="GC63" i="44"/>
  <c r="GD63" i="44"/>
  <c r="GC64" i="44"/>
  <c r="GD64" i="44"/>
  <c r="GC65" i="44"/>
  <c r="GD65" i="44"/>
  <c r="GC66" i="44"/>
  <c r="GD66" i="44"/>
  <c r="GC67" i="44"/>
  <c r="GD67" i="44"/>
  <c r="GC68" i="44"/>
  <c r="GD68" i="44"/>
  <c r="GC69" i="44"/>
  <c r="GD69" i="44"/>
  <c r="GC70" i="44"/>
  <c r="GD70" i="44"/>
  <c r="GC71" i="44"/>
  <c r="GD71" i="44"/>
  <c r="GC72" i="44"/>
  <c r="GD72" i="44"/>
  <c r="GC73" i="44"/>
  <c r="GD73" i="44"/>
  <c r="GC74" i="44"/>
  <c r="GD74" i="44"/>
  <c r="GD59" i="44"/>
  <c r="GC59" i="44"/>
  <c r="FT60" i="44"/>
  <c r="FU60" i="44"/>
  <c r="FT61" i="44"/>
  <c r="FU61" i="44"/>
  <c r="FT62" i="44"/>
  <c r="FU62" i="44"/>
  <c r="FT63" i="44"/>
  <c r="FU63" i="44"/>
  <c r="FT64" i="44"/>
  <c r="FU64" i="44"/>
  <c r="FT65" i="44"/>
  <c r="FU65" i="44"/>
  <c r="FT66" i="44"/>
  <c r="FU66" i="44"/>
  <c r="FT67" i="44"/>
  <c r="FU67" i="44"/>
  <c r="FT68" i="44"/>
  <c r="FU68" i="44"/>
  <c r="FT69" i="44"/>
  <c r="FU69" i="44"/>
  <c r="FT70" i="44"/>
  <c r="FU70" i="44"/>
  <c r="FT71" i="44"/>
  <c r="FU71" i="44"/>
  <c r="FT72" i="44"/>
  <c r="FU72" i="44"/>
  <c r="FT73" i="44"/>
  <c r="FU73" i="44"/>
  <c r="FT74" i="44"/>
  <c r="FU74" i="44"/>
  <c r="FU59" i="44"/>
  <c r="FT59" i="44"/>
  <c r="FK60" i="44"/>
  <c r="FL60" i="44"/>
  <c r="FK61" i="44"/>
  <c r="FL61" i="44"/>
  <c r="FK62" i="44"/>
  <c r="FL62" i="44"/>
  <c r="FK63" i="44"/>
  <c r="FL63" i="44"/>
  <c r="FK64" i="44"/>
  <c r="FL64" i="44"/>
  <c r="FK65" i="44"/>
  <c r="FL65" i="44"/>
  <c r="FK66" i="44"/>
  <c r="FL66" i="44"/>
  <c r="FK67" i="44"/>
  <c r="FL67" i="44"/>
  <c r="FK68" i="44"/>
  <c r="FL68" i="44"/>
  <c r="FK69" i="44"/>
  <c r="FL69" i="44"/>
  <c r="FK70" i="44"/>
  <c r="FL70" i="44"/>
  <c r="FK71" i="44"/>
  <c r="FL71" i="44"/>
  <c r="FK72" i="44"/>
  <c r="FL72" i="44"/>
  <c r="FK73" i="44"/>
  <c r="FL73" i="44"/>
  <c r="FK74" i="44"/>
  <c r="FL74" i="44"/>
  <c r="FL59" i="44"/>
  <c r="FK59" i="44"/>
  <c r="EU60" i="44"/>
  <c r="EV60" i="44"/>
  <c r="EU61" i="44"/>
  <c r="EV61" i="44"/>
  <c r="EU62" i="44"/>
  <c r="EV62" i="44"/>
  <c r="EU63" i="44"/>
  <c r="EV63" i="44"/>
  <c r="EU64" i="44"/>
  <c r="EV64" i="44"/>
  <c r="EU65" i="44"/>
  <c r="EV65" i="44"/>
  <c r="EU66" i="44"/>
  <c r="EV66" i="44"/>
  <c r="EU67" i="44"/>
  <c r="EV67" i="44"/>
  <c r="EU68" i="44"/>
  <c r="EV68" i="44"/>
  <c r="EU69" i="44"/>
  <c r="EV69" i="44"/>
  <c r="EU70" i="44"/>
  <c r="EV70" i="44"/>
  <c r="EU71" i="44"/>
  <c r="EV71" i="44"/>
  <c r="EU72" i="44"/>
  <c r="EV72" i="44"/>
  <c r="EU73" i="44"/>
  <c r="EV73" i="44"/>
  <c r="EU74" i="44"/>
  <c r="EV74" i="44"/>
  <c r="EV59" i="44"/>
  <c r="EU59" i="44"/>
  <c r="EL60" i="44"/>
  <c r="EM60" i="44"/>
  <c r="EL61" i="44"/>
  <c r="EM61" i="44"/>
  <c r="EL62" i="44"/>
  <c r="EM62" i="44"/>
  <c r="EL63" i="44"/>
  <c r="EM63" i="44"/>
  <c r="EL64" i="44"/>
  <c r="EM64" i="44"/>
  <c r="EL65" i="44"/>
  <c r="EM65" i="44"/>
  <c r="EL66" i="44"/>
  <c r="EM66" i="44"/>
  <c r="EL67" i="44"/>
  <c r="EM67" i="44"/>
  <c r="EL68" i="44"/>
  <c r="EM68" i="44"/>
  <c r="EL69" i="44"/>
  <c r="EM69" i="44"/>
  <c r="EL70" i="44"/>
  <c r="EM70" i="44"/>
  <c r="EL71" i="44"/>
  <c r="EM71" i="44"/>
  <c r="EL72" i="44"/>
  <c r="EM72" i="44"/>
  <c r="EL73" i="44"/>
  <c r="EM73" i="44"/>
  <c r="EL74" i="44"/>
  <c r="EM74" i="44"/>
  <c r="EM59" i="44"/>
  <c r="EL59" i="44"/>
  <c r="EC60" i="44"/>
  <c r="ED60" i="44"/>
  <c r="EC61" i="44"/>
  <c r="ED61" i="44"/>
  <c r="EC62" i="44"/>
  <c r="ED62" i="44"/>
  <c r="EC63" i="44"/>
  <c r="ED63" i="44"/>
  <c r="EC64" i="44"/>
  <c r="ED64" i="44"/>
  <c r="EC65" i="44"/>
  <c r="ED65" i="44"/>
  <c r="EC66" i="44"/>
  <c r="ED66" i="44"/>
  <c r="EC67" i="44"/>
  <c r="ED67" i="44"/>
  <c r="EC68" i="44"/>
  <c r="ED68" i="44"/>
  <c r="EC69" i="44"/>
  <c r="ED69" i="44"/>
  <c r="EC70" i="44"/>
  <c r="ED70" i="44"/>
  <c r="EC71" i="44"/>
  <c r="ED71" i="44"/>
  <c r="EC72" i="44"/>
  <c r="ED72" i="44"/>
  <c r="EC73" i="44"/>
  <c r="ED73" i="44"/>
  <c r="EC74" i="44"/>
  <c r="ED74" i="44"/>
  <c r="ED59" i="44"/>
  <c r="EC59" i="44"/>
  <c r="DT60" i="44"/>
  <c r="DU60" i="44"/>
  <c r="DT61" i="44"/>
  <c r="DU61" i="44"/>
  <c r="DT62" i="44"/>
  <c r="DU62" i="44"/>
  <c r="DT63" i="44"/>
  <c r="DU63" i="44"/>
  <c r="DT64" i="44"/>
  <c r="DU64" i="44"/>
  <c r="DT65" i="44"/>
  <c r="DU65" i="44"/>
  <c r="DT66" i="44"/>
  <c r="DU66" i="44"/>
  <c r="DT67" i="44"/>
  <c r="DU67" i="44"/>
  <c r="DT68" i="44"/>
  <c r="DU68" i="44"/>
  <c r="DT69" i="44"/>
  <c r="DU69" i="44"/>
  <c r="DT70" i="44"/>
  <c r="DU70" i="44"/>
  <c r="DT71" i="44"/>
  <c r="DU71" i="44"/>
  <c r="DT72" i="44"/>
  <c r="DU72" i="44"/>
  <c r="DT73" i="44"/>
  <c r="DU73" i="44"/>
  <c r="DT74" i="44"/>
  <c r="DU74" i="44"/>
  <c r="DU59" i="44"/>
  <c r="DT59" i="44"/>
  <c r="DE60" i="44"/>
  <c r="DE61" i="44"/>
  <c r="DE62" i="44"/>
  <c r="DE63" i="44"/>
  <c r="DE64" i="44"/>
  <c r="DE65" i="44"/>
  <c r="DE66" i="44"/>
  <c r="DE67" i="44"/>
  <c r="DE68" i="44"/>
  <c r="DE69" i="44"/>
  <c r="DE70" i="44"/>
  <c r="DE71" i="44"/>
  <c r="DE72" i="44"/>
  <c r="DE73" i="44"/>
  <c r="DE74" i="44"/>
  <c r="DE59" i="44"/>
  <c r="CV60" i="44"/>
  <c r="CV61" i="44"/>
  <c r="CV62" i="44"/>
  <c r="CV63" i="44"/>
  <c r="CV64" i="44"/>
  <c r="CV65" i="44"/>
  <c r="CV66" i="44"/>
  <c r="CV67" i="44"/>
  <c r="CV68" i="44"/>
  <c r="CV69" i="44"/>
  <c r="CV70" i="44"/>
  <c r="CV71" i="44"/>
  <c r="CV72" i="44"/>
  <c r="CV73" i="44"/>
  <c r="CV74" i="44"/>
  <c r="CV59" i="44"/>
  <c r="CM60" i="44"/>
  <c r="CM61" i="44"/>
  <c r="CM62" i="44"/>
  <c r="CM63" i="44"/>
  <c r="CM64" i="44"/>
  <c r="CM65" i="44"/>
  <c r="CM66" i="44"/>
  <c r="CM67" i="44"/>
  <c r="CM68" i="44"/>
  <c r="CM69" i="44"/>
  <c r="CM70" i="44"/>
  <c r="CM71" i="44"/>
  <c r="CM72" i="44"/>
  <c r="CM73" i="44"/>
  <c r="CM74" i="44"/>
  <c r="CM59" i="44"/>
  <c r="CD60" i="44"/>
  <c r="CD61" i="44"/>
  <c r="CD62" i="44"/>
  <c r="CD63" i="44"/>
  <c r="CD64" i="44"/>
  <c r="CD65" i="44"/>
  <c r="CD66" i="44"/>
  <c r="CD67" i="44"/>
  <c r="CD68" i="44"/>
  <c r="CD69" i="44"/>
  <c r="CD70" i="44"/>
  <c r="CD71" i="44"/>
  <c r="CD72" i="44"/>
  <c r="CD73" i="44"/>
  <c r="CD74" i="44"/>
  <c r="CD59" i="44"/>
  <c r="HN70" i="44"/>
  <c r="HN66" i="44"/>
  <c r="HN62" i="44"/>
  <c r="HN73" i="44"/>
  <c r="HN65" i="44"/>
  <c r="HN61" i="44"/>
  <c r="HN72" i="44"/>
  <c r="HN68" i="44"/>
  <c r="HN60" i="44"/>
  <c r="HN71" i="44"/>
  <c r="HN67" i="44"/>
  <c r="HN63" i="44"/>
  <c r="HM66" i="44"/>
  <c r="HM73" i="44"/>
  <c r="HM69" i="44"/>
  <c r="HM65" i="44"/>
  <c r="HM61" i="44"/>
  <c r="HM62" i="44"/>
  <c r="HM72" i="44"/>
  <c r="HM68" i="44"/>
  <c r="HM64" i="44"/>
  <c r="HM60" i="44"/>
  <c r="HM70" i="44"/>
  <c r="HM74" i="44"/>
  <c r="HM71" i="44"/>
  <c r="HM67" i="44"/>
  <c r="HM63" i="44"/>
  <c r="CL72" i="44"/>
  <c r="CL68" i="44"/>
  <c r="CL64" i="44"/>
  <c r="CL60" i="44"/>
  <c r="CU72" i="44"/>
  <c r="CU68" i="44"/>
  <c r="CU64" i="44"/>
  <c r="CU60" i="44"/>
  <c r="DD72" i="44"/>
  <c r="DD68" i="44"/>
  <c r="DD64" i="44"/>
  <c r="DD60" i="44"/>
  <c r="CL59" i="44"/>
  <c r="CU59" i="44"/>
  <c r="DD59" i="44"/>
  <c r="CL71" i="44"/>
  <c r="CL67" i="44"/>
  <c r="CL63" i="44"/>
  <c r="CU71" i="44"/>
  <c r="CU67" i="44"/>
  <c r="CU63" i="44"/>
  <c r="DD71" i="44"/>
  <c r="DD67" i="44"/>
  <c r="DD63" i="44"/>
  <c r="CL74" i="44"/>
  <c r="CL70" i="44"/>
  <c r="CL66" i="44"/>
  <c r="CL62" i="44"/>
  <c r="CU74" i="44"/>
  <c r="CU70" i="44"/>
  <c r="CU66" i="44"/>
  <c r="CU62" i="44"/>
  <c r="DD74" i="44"/>
  <c r="DD70" i="44"/>
  <c r="DD66" i="44"/>
  <c r="DD62" i="44"/>
  <c r="CL73" i="44"/>
  <c r="CL69" i="44"/>
  <c r="CL65" i="44"/>
  <c r="CL61" i="44"/>
  <c r="CU73" i="44"/>
  <c r="CU69" i="44"/>
  <c r="CU65" i="44"/>
  <c r="CU61" i="44"/>
  <c r="DD73" i="44"/>
  <c r="DD69" i="44"/>
  <c r="DD65" i="44"/>
  <c r="DD61" i="44"/>
  <c r="BU60" i="44"/>
  <c r="BU61" i="44"/>
  <c r="BU62" i="44"/>
  <c r="BU63" i="44"/>
  <c r="BU64" i="44"/>
  <c r="BU65" i="44"/>
  <c r="BU66" i="44"/>
  <c r="BU67" i="44"/>
  <c r="BU68" i="44"/>
  <c r="BU69" i="44"/>
  <c r="BU70" i="44"/>
  <c r="BU71" i="44"/>
  <c r="BU72" i="44"/>
  <c r="BU73" i="44"/>
  <c r="BU74" i="44"/>
  <c r="BU59" i="44"/>
  <c r="BL60" i="44"/>
  <c r="BL61" i="44"/>
  <c r="BL62" i="44"/>
  <c r="BL63" i="44"/>
  <c r="BL64" i="44"/>
  <c r="BL65" i="44"/>
  <c r="BL66" i="44"/>
  <c r="BL67" i="44"/>
  <c r="BL68" i="44"/>
  <c r="BD31" i="44"/>
  <c r="BL69" i="44"/>
  <c r="BL70" i="44"/>
  <c r="BL71" i="44"/>
  <c r="BL72" i="44"/>
  <c r="BL73" i="44"/>
  <c r="BL74" i="44"/>
  <c r="BL59" i="44"/>
  <c r="BB60" i="44"/>
  <c r="BB61" i="44"/>
  <c r="BB62" i="44"/>
  <c r="BB63" i="44"/>
  <c r="BB64" i="44"/>
  <c r="BB65" i="44"/>
  <c r="BB66" i="44"/>
  <c r="BB67" i="44"/>
  <c r="BB68" i="44"/>
  <c r="BB69" i="44"/>
  <c r="BB70" i="44"/>
  <c r="BB71" i="44"/>
  <c r="BB72" i="44"/>
  <c r="BB73" i="44"/>
  <c r="BB74" i="44"/>
  <c r="BB59" i="44"/>
  <c r="AT60" i="44"/>
  <c r="AT61" i="44"/>
  <c r="AT62" i="44"/>
  <c r="AT63" i="44"/>
  <c r="AT64" i="44"/>
  <c r="AT65" i="44"/>
  <c r="AT66" i="44"/>
  <c r="AT67" i="44"/>
  <c r="AT68" i="44"/>
  <c r="AT69" i="44"/>
  <c r="AT70" i="44"/>
  <c r="AT71" i="44"/>
  <c r="AT72" i="44"/>
  <c r="AT73" i="44"/>
  <c r="AT74" i="44"/>
  <c r="AT59" i="44"/>
  <c r="AS59" i="44"/>
  <c r="BK59" i="44"/>
  <c r="AS71" i="44"/>
  <c r="BK71" i="44"/>
  <c r="BC74" i="44"/>
  <c r="BC70" i="44"/>
  <c r="BC66" i="44"/>
  <c r="BC62" i="44"/>
  <c r="BK67" i="44"/>
  <c r="AS74" i="44"/>
  <c r="AS70" i="44"/>
  <c r="AS66" i="44"/>
  <c r="AS62" i="44"/>
  <c r="BK74" i="44"/>
  <c r="BK70" i="44"/>
  <c r="BK66" i="44"/>
  <c r="BK62" i="44"/>
  <c r="BC71" i="44"/>
  <c r="BC63" i="44"/>
  <c r="AS67" i="44"/>
  <c r="BC73" i="44"/>
  <c r="BC69" i="44"/>
  <c r="BC65" i="44"/>
  <c r="BC61" i="44"/>
  <c r="AS61" i="44"/>
  <c r="BK73" i="44"/>
  <c r="BK69" i="44"/>
  <c r="BK65" i="44"/>
  <c r="BK61" i="44"/>
  <c r="BC67" i="44"/>
  <c r="AS63" i="44"/>
  <c r="BK63" i="44"/>
  <c r="AS73" i="44"/>
  <c r="AS65" i="44"/>
  <c r="BC72" i="44"/>
  <c r="BC68" i="44"/>
  <c r="BC64" i="44"/>
  <c r="BC60" i="44"/>
  <c r="BC59" i="44"/>
  <c r="AS69" i="44"/>
  <c r="AS72" i="44"/>
  <c r="AS68" i="44"/>
  <c r="AS64" i="44"/>
  <c r="AS60" i="44"/>
  <c r="BK72" i="44"/>
  <c r="BK68" i="44"/>
  <c r="BK64" i="44"/>
  <c r="BK60" i="44"/>
  <c r="AK60" i="44"/>
  <c r="AK61" i="44"/>
  <c r="AK63" i="44"/>
  <c r="AK64" i="44"/>
  <c r="AK65" i="44"/>
  <c r="AK66" i="44"/>
  <c r="AK67" i="44"/>
  <c r="AK68" i="44"/>
  <c r="AK69" i="44"/>
  <c r="AK70" i="44"/>
  <c r="AK71" i="44"/>
  <c r="AK73" i="44"/>
  <c r="AK74" i="44"/>
  <c r="AK59" i="44"/>
  <c r="AB60" i="44"/>
  <c r="AB61" i="44"/>
  <c r="AB62" i="44"/>
  <c r="AB63" i="44"/>
  <c r="AB64" i="44"/>
  <c r="AB65" i="44"/>
  <c r="AB66" i="44"/>
  <c r="AB67" i="44"/>
  <c r="AB68" i="44"/>
  <c r="AB69" i="44"/>
  <c r="AB70" i="44"/>
  <c r="AB71" i="44"/>
  <c r="AB72" i="44"/>
  <c r="AB73" i="44"/>
  <c r="AB74" i="44"/>
  <c r="AB59" i="44"/>
  <c r="S60" i="44"/>
  <c r="S61" i="44"/>
  <c r="S62" i="44"/>
  <c r="S63" i="44"/>
  <c r="S64" i="44"/>
  <c r="S65" i="44"/>
  <c r="S66" i="44"/>
  <c r="S67" i="44"/>
  <c r="S68" i="44"/>
  <c r="S69" i="44"/>
  <c r="S70" i="44"/>
  <c r="S71" i="44"/>
  <c r="S72" i="44"/>
  <c r="S73" i="44"/>
  <c r="S74" i="44"/>
  <c r="S59" i="44"/>
  <c r="J59" i="44"/>
  <c r="IJ72" i="44"/>
  <c r="IK73" i="44"/>
  <c r="IJ73" i="44"/>
  <c r="IK68" i="44"/>
  <c r="IK67" i="44"/>
  <c r="AK62" i="44"/>
  <c r="IK62" i="44"/>
  <c r="IK61" i="44"/>
  <c r="AK72" i="44"/>
  <c r="IK71" i="44"/>
  <c r="IJ69" i="44"/>
  <c r="AJ59" i="44"/>
  <c r="R73" i="44"/>
  <c r="R65" i="44"/>
  <c r="AA71" i="44"/>
  <c r="AA67" i="44"/>
  <c r="AA63" i="44"/>
  <c r="AJ71" i="44"/>
  <c r="AJ67" i="44"/>
  <c r="AJ63" i="44"/>
  <c r="R64" i="44"/>
  <c r="R71" i="44"/>
  <c r="R63" i="44"/>
  <c r="AA74" i="44"/>
  <c r="AA70" i="44"/>
  <c r="AA66" i="44"/>
  <c r="AA62" i="44"/>
  <c r="AJ74" i="44"/>
  <c r="AJ70" i="44"/>
  <c r="AJ66" i="44"/>
  <c r="AJ62" i="44"/>
  <c r="R66" i="44"/>
  <c r="AA59" i="44"/>
  <c r="R62" i="44"/>
  <c r="R70" i="44"/>
  <c r="R69" i="44"/>
  <c r="R61" i="44"/>
  <c r="AA73" i="44"/>
  <c r="AA69" i="44"/>
  <c r="AA65" i="44"/>
  <c r="AA61" i="44"/>
  <c r="AJ73" i="44"/>
  <c r="AJ69" i="44"/>
  <c r="AJ65" i="44"/>
  <c r="AJ61" i="44"/>
  <c r="R68" i="44"/>
  <c r="R72" i="44"/>
  <c r="R60" i="44"/>
  <c r="R67" i="44"/>
  <c r="R59" i="44"/>
  <c r="AA72" i="44"/>
  <c r="AA68" i="44"/>
  <c r="AA64" i="44"/>
  <c r="AA60" i="44"/>
  <c r="AJ72" i="44"/>
  <c r="AJ68" i="44"/>
  <c r="AJ64" i="44"/>
  <c r="AJ60" i="44"/>
  <c r="IJ61" i="44"/>
  <c r="IJ71" i="44"/>
  <c r="IJ68" i="44"/>
  <c r="IJ62" i="44"/>
  <c r="F23" i="85"/>
  <c r="F23" i="154"/>
  <c r="F23" i="141"/>
  <c r="F23" i="143"/>
  <c r="F22" i="85"/>
  <c r="F22" i="154"/>
  <c r="F22" i="151"/>
  <c r="F22" i="148"/>
  <c r="F22" i="141"/>
  <c r="F22" i="143"/>
  <c r="HY74" i="44"/>
  <c r="HP74" i="44"/>
  <c r="HG74" i="44"/>
  <c r="GX74" i="44"/>
  <c r="GO74" i="44"/>
  <c r="F21" i="85"/>
  <c r="FW74" i="44"/>
  <c r="FO74" i="44"/>
  <c r="FN74" i="44"/>
  <c r="EX74" i="44"/>
  <c r="EO74" i="44"/>
  <c r="EF74" i="44"/>
  <c r="F21" i="151"/>
  <c r="DW74" i="44"/>
  <c r="DN74" i="44"/>
  <c r="DG74" i="44"/>
  <c r="CX74" i="44"/>
  <c r="F21" i="148"/>
  <c r="CO74" i="44"/>
  <c r="CF74" i="44"/>
  <c r="BW74" i="44"/>
  <c r="BO74" i="44"/>
  <c r="BN74" i="44"/>
  <c r="F21" i="141"/>
  <c r="AV74" i="44"/>
  <c r="F21" i="143"/>
  <c r="J21" i="143"/>
  <c r="AD74" i="44"/>
  <c r="U74" i="44"/>
  <c r="L74" i="44"/>
  <c r="C74" i="44"/>
  <c r="F20" i="85"/>
  <c r="F20" i="151"/>
  <c r="DI73" i="44"/>
  <c r="F20" i="148"/>
  <c r="F20" i="141"/>
  <c r="F20" i="143"/>
  <c r="HA71" i="44"/>
  <c r="GR71" i="44"/>
  <c r="IG69" i="44"/>
  <c r="IB69" i="44"/>
  <c r="HG69" i="44"/>
  <c r="GF69" i="44"/>
  <c r="FZ69" i="44"/>
  <c r="EX69" i="44"/>
  <c r="EF69" i="44"/>
  <c r="CX69" i="44"/>
  <c r="CO69" i="44"/>
  <c r="CF69" i="44"/>
  <c r="BW69" i="44"/>
  <c r="BE69" i="44"/>
  <c r="AV69" i="44"/>
  <c r="J16" i="143"/>
  <c r="AD69" i="44"/>
  <c r="U69" i="44"/>
  <c r="L69" i="44"/>
  <c r="C16" i="147"/>
  <c r="D16" i="147" s="1"/>
  <c r="GR68" i="44"/>
  <c r="X68" i="44"/>
  <c r="O68" i="44"/>
  <c r="F68" i="44"/>
  <c r="X67" i="44"/>
  <c r="O67" i="44"/>
  <c r="HA66" i="44"/>
  <c r="GR66" i="44"/>
  <c r="X66" i="44"/>
  <c r="O66" i="44"/>
  <c r="X65" i="44"/>
  <c r="O65" i="44"/>
  <c r="HG64" i="44"/>
  <c r="FW64" i="44"/>
  <c r="EX64" i="44"/>
  <c r="EF64" i="44"/>
  <c r="CX64" i="44"/>
  <c r="CO64" i="44"/>
  <c r="CF64" i="44"/>
  <c r="BW64" i="44"/>
  <c r="BE64" i="44"/>
  <c r="AW64" i="44"/>
  <c r="J11" i="143"/>
  <c r="AD64" i="44"/>
  <c r="X64" i="44"/>
  <c r="U64" i="44"/>
  <c r="O64" i="44"/>
  <c r="L64" i="44"/>
  <c r="C64" i="44"/>
  <c r="HJ63" i="44"/>
  <c r="X63" i="44"/>
  <c r="O63" i="44"/>
  <c r="GR62" i="44"/>
  <c r="X62" i="44"/>
  <c r="O62" i="44"/>
  <c r="X61" i="44"/>
  <c r="O61" i="44"/>
  <c r="GR60" i="44"/>
  <c r="X60" i="44"/>
  <c r="O60" i="44"/>
  <c r="HA59" i="44"/>
  <c r="GR59" i="44"/>
  <c r="C6" i="95"/>
  <c r="D6" i="95" s="1"/>
  <c r="J6" i="151"/>
  <c r="J6" i="142"/>
  <c r="J6" i="143"/>
  <c r="X59" i="44"/>
  <c r="O59" i="44"/>
  <c r="C6" i="147"/>
  <c r="J6" i="158"/>
  <c r="J11" i="158"/>
  <c r="DH74" i="44"/>
  <c r="J21" i="158"/>
  <c r="J26" i="158" s="1"/>
  <c r="J16" i="158"/>
  <c r="DI74" i="44"/>
  <c r="DI75" i="44"/>
  <c r="J6" i="149"/>
  <c r="J11" i="147"/>
  <c r="J11" i="149"/>
  <c r="J16" i="147"/>
  <c r="J16" i="139"/>
  <c r="J21" i="146"/>
  <c r="J26" i="146" s="1"/>
  <c r="J11" i="144"/>
  <c r="J6" i="114"/>
  <c r="J6" i="144"/>
  <c r="J6" i="138"/>
  <c r="J6" i="150"/>
  <c r="J11" i="138"/>
  <c r="J11" i="150"/>
  <c r="J16" i="156"/>
  <c r="J16" i="141"/>
  <c r="J16" i="148"/>
  <c r="J16" i="151"/>
  <c r="J21" i="148"/>
  <c r="J21" i="150"/>
  <c r="IK64" i="44"/>
  <c r="J11" i="151"/>
  <c r="J16" i="144"/>
  <c r="J21" i="139"/>
  <c r="J21" i="149"/>
  <c r="J26" i="149" s="1"/>
  <c r="IK69" i="44"/>
  <c r="J21" i="142"/>
  <c r="J21" i="138"/>
  <c r="J16" i="146"/>
  <c r="J16" i="142"/>
  <c r="J16" i="138"/>
  <c r="J16" i="150"/>
  <c r="J16" i="154"/>
  <c r="J21" i="156"/>
  <c r="J6" i="147"/>
  <c r="J11" i="146"/>
  <c r="J21" i="144"/>
  <c r="J21" i="154"/>
  <c r="J6" i="146"/>
  <c r="J6" i="148"/>
  <c r="J6" i="154"/>
  <c r="J6" i="95"/>
  <c r="J11" i="156"/>
  <c r="J11" i="141"/>
  <c r="J11" i="148"/>
  <c r="J11" i="154"/>
  <c r="J16" i="149"/>
  <c r="J21" i="147"/>
  <c r="J21" i="151"/>
  <c r="FE74" i="44"/>
  <c r="IK74" i="44"/>
  <c r="J21" i="155"/>
  <c r="J21" i="153"/>
  <c r="J6" i="153"/>
  <c r="J6" i="155"/>
  <c r="J16" i="153"/>
  <c r="J16" i="155"/>
  <c r="J11" i="155"/>
  <c r="J11" i="153"/>
  <c r="F20" i="87"/>
  <c r="F22" i="87"/>
  <c r="J11" i="131"/>
  <c r="J16" i="114"/>
  <c r="J21" i="131"/>
  <c r="F22" i="131"/>
  <c r="J6" i="92"/>
  <c r="F23" i="131"/>
  <c r="J16" i="92"/>
  <c r="J11" i="95"/>
  <c r="F19" i="87"/>
  <c r="J21" i="114"/>
  <c r="F21" i="131"/>
  <c r="F22" i="114"/>
  <c r="F20" i="131"/>
  <c r="J6" i="131"/>
  <c r="F21" i="114"/>
  <c r="J16" i="131"/>
  <c r="F21" i="87"/>
  <c r="J11" i="114"/>
  <c r="J15" i="114" s="1"/>
  <c r="J11" i="92"/>
  <c r="F23" i="114"/>
  <c r="F23" i="87"/>
  <c r="J16" i="95"/>
  <c r="J17" i="95" s="1"/>
  <c r="J18" i="95" s="1"/>
  <c r="J19" i="95" s="1"/>
  <c r="J20" i="95" s="1"/>
  <c r="J21" i="95" s="1"/>
  <c r="J22" i="95" s="1"/>
  <c r="J23" i="95" s="1"/>
  <c r="J24" i="95" s="1"/>
  <c r="J25" i="95" s="1"/>
  <c r="J26" i="95" s="1"/>
  <c r="J27" i="95" s="1"/>
  <c r="F18" i="87"/>
  <c r="F20" i="114"/>
  <c r="J21" i="92"/>
  <c r="J16" i="85"/>
  <c r="J6" i="87"/>
  <c r="J16" i="87"/>
  <c r="FW59" i="44"/>
  <c r="HY59" i="44"/>
  <c r="J11" i="87"/>
  <c r="J8" i="87" s="1"/>
  <c r="BE74" i="44"/>
  <c r="AD59" i="44"/>
  <c r="CF59" i="44"/>
  <c r="DN59" i="44"/>
  <c r="HG59" i="44"/>
  <c r="EX59" i="44"/>
  <c r="L59" i="44"/>
  <c r="CO59" i="44"/>
  <c r="AV59" i="44"/>
  <c r="DW59" i="44"/>
  <c r="CX59" i="44"/>
  <c r="U59" i="44"/>
  <c r="EF59" i="44"/>
  <c r="FF74" i="44"/>
  <c r="GP74" i="44"/>
  <c r="GY74" i="44"/>
  <c r="J21" i="87"/>
  <c r="FX74" i="44"/>
  <c r="J21" i="85"/>
  <c r="FX59" i="44"/>
  <c r="J6" i="85"/>
  <c r="FX64" i="44"/>
  <c r="J11" i="85"/>
  <c r="HH74" i="44"/>
  <c r="AN69" i="44"/>
  <c r="M74" i="44"/>
  <c r="CG74" i="44"/>
  <c r="BF64" i="44"/>
  <c r="DX59" i="44"/>
  <c r="M69" i="44"/>
  <c r="CG69" i="44"/>
  <c r="M59" i="44"/>
  <c r="AN74" i="44"/>
  <c r="M64" i="44"/>
  <c r="AN64" i="44"/>
  <c r="CP59" i="44"/>
  <c r="DX74" i="44"/>
  <c r="BF69" i="44"/>
  <c r="CP69" i="44"/>
  <c r="CP74" i="44"/>
  <c r="CP64" i="44"/>
  <c r="CG59" i="44"/>
  <c r="CG64" i="44"/>
  <c r="AN59" i="44"/>
  <c r="CQ73" i="44"/>
  <c r="BG75" i="44"/>
  <c r="AO76" i="44"/>
  <c r="BG74" i="44"/>
  <c r="CQ75" i="44"/>
  <c r="CQ76" i="44"/>
  <c r="CQ74" i="44"/>
  <c r="DY75" i="44"/>
  <c r="AO73" i="44"/>
  <c r="BG73" i="44"/>
  <c r="AO74" i="44"/>
  <c r="DY74" i="44"/>
  <c r="BG76" i="44"/>
  <c r="AO75" i="44"/>
  <c r="C69" i="44"/>
  <c r="C59" i="44"/>
  <c r="BW59" i="44"/>
  <c r="V69" i="44"/>
  <c r="J16" i="68"/>
  <c r="DO74" i="44"/>
  <c r="V64" i="44"/>
  <c r="J16" i="63"/>
  <c r="CY69" i="44"/>
  <c r="AE74" i="44"/>
  <c r="J21" i="63"/>
  <c r="J26" i="63" s="1"/>
  <c r="AW59" i="44"/>
  <c r="AE69" i="44"/>
  <c r="D74" i="44"/>
  <c r="J11" i="63"/>
  <c r="BX69" i="44"/>
  <c r="CY59" i="44"/>
  <c r="V59" i="44"/>
  <c r="J6" i="63"/>
  <c r="AE64" i="44"/>
  <c r="J11" i="68"/>
  <c r="J10" i="68" s="1"/>
  <c r="J9" i="68" s="1"/>
  <c r="J8" i="68" s="1"/>
  <c r="J7" i="68" s="1"/>
  <c r="J6" i="68" s="1"/>
  <c r="HQ74" i="44"/>
  <c r="AE59" i="44"/>
  <c r="D64" i="44"/>
  <c r="CY64" i="44"/>
  <c r="BX74" i="44"/>
  <c r="AW69" i="44"/>
  <c r="GG69" i="44"/>
  <c r="AW74" i="44"/>
  <c r="D69" i="44"/>
  <c r="CY74" i="44"/>
  <c r="D59" i="44"/>
  <c r="V74" i="44"/>
  <c r="EP74" i="44"/>
  <c r="HZ74" i="44"/>
  <c r="J21" i="68"/>
  <c r="FF59" i="44"/>
  <c r="GG59" i="44"/>
  <c r="HH59" i="44"/>
  <c r="FF64" i="44"/>
  <c r="HI74" i="44"/>
  <c r="HI75" i="44"/>
  <c r="DX64" i="44"/>
  <c r="GP64" i="44"/>
  <c r="HQ64" i="44"/>
  <c r="EP69" i="44"/>
  <c r="FX69" i="44"/>
  <c r="GY69" i="44"/>
  <c r="GQ74" i="44"/>
  <c r="FG76" i="44"/>
  <c r="FO59" i="44"/>
  <c r="GP59" i="44"/>
  <c r="FO64" i="44"/>
  <c r="DH69" i="44"/>
  <c r="GZ71" i="44"/>
  <c r="FY73" i="44"/>
  <c r="FG75" i="44"/>
  <c r="HQ59" i="44"/>
  <c r="DQ62" i="44"/>
  <c r="HZ64" i="44"/>
  <c r="ER65" i="44"/>
  <c r="ER66" i="44"/>
  <c r="HH69" i="44"/>
  <c r="GQ73" i="44"/>
  <c r="FY76" i="44"/>
  <c r="DH59" i="44"/>
  <c r="EP59" i="44"/>
  <c r="ER60" i="44"/>
  <c r="ER61" i="44"/>
  <c r="ER62" i="44"/>
  <c r="DH64" i="44"/>
  <c r="EP64" i="44"/>
  <c r="GY64" i="44"/>
  <c r="ER67" i="44"/>
  <c r="DO69" i="44"/>
  <c r="FF69" i="44"/>
  <c r="FY75" i="44"/>
  <c r="GQ76" i="44"/>
  <c r="ER59" i="44"/>
  <c r="GY59" i="44"/>
  <c r="ER63" i="44"/>
  <c r="ER64" i="44"/>
  <c r="ER68" i="44"/>
  <c r="HQ69" i="44"/>
  <c r="GZ73" i="44"/>
  <c r="GZ74" i="44"/>
  <c r="GQ75" i="44"/>
  <c r="DO59" i="44"/>
  <c r="DO64" i="44"/>
  <c r="HH64" i="44"/>
  <c r="DX69" i="44"/>
  <c r="FO69" i="44"/>
  <c r="GP69" i="44"/>
  <c r="DY73" i="44"/>
  <c r="HI73" i="44"/>
  <c r="FY74" i="44"/>
  <c r="GZ76" i="44"/>
  <c r="GG64" i="44"/>
  <c r="HZ69" i="44"/>
  <c r="GZ72" i="44"/>
  <c r="GZ75" i="44"/>
  <c r="HI76" i="44"/>
  <c r="DW64" i="44"/>
  <c r="GO64" i="44"/>
  <c r="HP64" i="44"/>
  <c r="EO69" i="44"/>
  <c r="FW69" i="44"/>
  <c r="GX69" i="44"/>
  <c r="FN59" i="44"/>
  <c r="GO59" i="44"/>
  <c r="FN64" i="44"/>
  <c r="DG69" i="44"/>
  <c r="G16" i="158" s="1"/>
  <c r="DN69" i="44"/>
  <c r="FE69" i="44"/>
  <c r="EO59" i="44"/>
  <c r="DG64" i="44"/>
  <c r="GX59" i="44"/>
  <c r="HP69" i="44"/>
  <c r="GX64" i="44"/>
  <c r="DN64" i="44"/>
  <c r="DW69" i="44"/>
  <c r="FN69" i="44"/>
  <c r="GO69" i="44"/>
  <c r="HY64" i="44"/>
  <c r="DG59" i="44"/>
  <c r="EO64" i="44"/>
  <c r="GF64" i="44"/>
  <c r="HY69" i="44"/>
  <c r="HP59" i="44"/>
  <c r="FE59" i="44"/>
  <c r="GF59" i="44"/>
  <c r="FE64" i="44"/>
  <c r="II64" i="44"/>
  <c r="J18" i="141"/>
  <c r="J20" i="141"/>
  <c r="J19" i="141"/>
  <c r="J17" i="141"/>
  <c r="J14" i="92"/>
  <c r="J19" i="153"/>
  <c r="J8" i="114"/>
  <c r="J10" i="92"/>
  <c r="J7" i="92"/>
  <c r="J9" i="92"/>
  <c r="J8" i="92"/>
  <c r="I5" i="42"/>
  <c r="EY26" i="42"/>
  <c r="HA24" i="42"/>
  <c r="W25" i="92" s="1"/>
  <c r="EO24" i="42"/>
  <c r="W25" i="158"/>
  <c r="HU23" i="42"/>
  <c r="HI23" i="42"/>
  <c r="W24" i="68" s="1"/>
  <c r="HA23" i="42"/>
  <c r="W24" i="92" s="1"/>
  <c r="GS23" i="42"/>
  <c r="W24" i="131" s="1"/>
  <c r="GK23" i="42"/>
  <c r="W24" i="87" s="1"/>
  <c r="GC23" i="42"/>
  <c r="W24" i="114" s="1"/>
  <c r="FU23" i="42"/>
  <c r="W24" i="95" s="1"/>
  <c r="FM23" i="42"/>
  <c r="W24" i="85" s="1"/>
  <c r="FE23" i="42"/>
  <c r="W24" i="155" s="1"/>
  <c r="EW23" i="42"/>
  <c r="W24" i="154" s="1"/>
  <c r="EG23" i="42"/>
  <c r="W24" i="153" s="1"/>
  <c r="DY23" i="42"/>
  <c r="W24" i="152" s="1"/>
  <c r="DQ23" i="42"/>
  <c r="W24" i="151" s="1"/>
  <c r="DI23" i="42"/>
  <c r="W24" i="150" s="1"/>
  <c r="DA23" i="42"/>
  <c r="W24" i="158" s="1"/>
  <c r="CS23" i="42"/>
  <c r="W24" i="149" s="1"/>
  <c r="CK23" i="42"/>
  <c r="W24" i="148" s="1"/>
  <c r="CC23" i="42"/>
  <c r="W24" i="138" s="1"/>
  <c r="BU23" i="42"/>
  <c r="W24" i="139" s="1"/>
  <c r="BM23" i="42"/>
  <c r="W24" i="63" s="1"/>
  <c r="AO23" i="42"/>
  <c r="W24" i="143" s="1"/>
  <c r="AG23" i="42"/>
  <c r="W24" i="144" s="1"/>
  <c r="Y23" i="42"/>
  <c r="W24" i="156" s="1"/>
  <c r="Q23" i="42"/>
  <c r="W24" i="146" s="1"/>
  <c r="I23" i="42"/>
  <c r="W24" i="147" s="1"/>
  <c r="HU22" i="42"/>
  <c r="HI22" i="42"/>
  <c r="W23" i="68" s="1"/>
  <c r="HA22" i="42"/>
  <c r="W23" i="92" s="1"/>
  <c r="GS22" i="42"/>
  <c r="W23" i="131" s="1"/>
  <c r="GK22" i="42"/>
  <c r="W23" i="87" s="1"/>
  <c r="GC22" i="42"/>
  <c r="W23" i="114" s="1"/>
  <c r="FU22" i="42"/>
  <c r="W23" i="95" s="1"/>
  <c r="FM22" i="42"/>
  <c r="W23" i="85" s="1"/>
  <c r="FE22" i="42"/>
  <c r="W23" i="155" s="1"/>
  <c r="EW22" i="42"/>
  <c r="W23" i="154" s="1"/>
  <c r="EO22" i="42"/>
  <c r="EG22" i="42"/>
  <c r="W23" i="153" s="1"/>
  <c r="DY22" i="42"/>
  <c r="W23" i="152" s="1"/>
  <c r="DQ22" i="42"/>
  <c r="W23" i="151" s="1"/>
  <c r="DI22" i="42"/>
  <c r="W23" i="150" s="1"/>
  <c r="DA22" i="42"/>
  <c r="W23" i="158" s="1"/>
  <c r="CS22" i="42"/>
  <c r="W23" i="149" s="1"/>
  <c r="CK22" i="42"/>
  <c r="W23" i="148" s="1"/>
  <c r="CC22" i="42"/>
  <c r="W23" i="138" s="1"/>
  <c r="BU22" i="42"/>
  <c r="W23" i="139" s="1"/>
  <c r="BM22" i="42"/>
  <c r="W23" i="63" s="1"/>
  <c r="AO22" i="42"/>
  <c r="W23" i="143" s="1"/>
  <c r="AG22" i="42"/>
  <c r="W23" i="144" s="1"/>
  <c r="Y22" i="42"/>
  <c r="W23" i="156" s="1"/>
  <c r="Q22" i="42"/>
  <c r="W23" i="146" s="1"/>
  <c r="I22" i="42"/>
  <c r="W23" i="147" s="1"/>
  <c r="HU21" i="42"/>
  <c r="HI21" i="42"/>
  <c r="W22" i="68" s="1"/>
  <c r="HA21" i="42"/>
  <c r="W22" i="92" s="1"/>
  <c r="GS21" i="42"/>
  <c r="W22" i="131" s="1"/>
  <c r="GK21" i="42"/>
  <c r="W22" i="87" s="1"/>
  <c r="GC21" i="42"/>
  <c r="W22" i="114" s="1"/>
  <c r="FU21" i="42"/>
  <c r="W22" i="95" s="1"/>
  <c r="FM21" i="42"/>
  <c r="W22" i="85" s="1"/>
  <c r="FE21" i="42"/>
  <c r="W22" i="155" s="1"/>
  <c r="EW21" i="42"/>
  <c r="W22" i="154" s="1"/>
  <c r="EO21" i="42"/>
  <c r="EG21" i="42"/>
  <c r="W22" i="153" s="1"/>
  <c r="DY21" i="42"/>
  <c r="W22" i="152" s="1"/>
  <c r="DQ21" i="42"/>
  <c r="W22" i="151" s="1"/>
  <c r="DI21" i="42"/>
  <c r="W22" i="150" s="1"/>
  <c r="DA21" i="42"/>
  <c r="W22" i="158" s="1"/>
  <c r="CS21" i="42"/>
  <c r="W22" i="149" s="1"/>
  <c r="CK21" i="42"/>
  <c r="W22" i="148" s="1"/>
  <c r="CC21" i="42"/>
  <c r="W22" i="138" s="1"/>
  <c r="BU21" i="42"/>
  <c r="W22" i="139" s="1"/>
  <c r="BM21" i="42"/>
  <c r="W22" i="63" s="1"/>
  <c r="AO21" i="42"/>
  <c r="W22" i="143" s="1"/>
  <c r="AG21" i="42"/>
  <c r="W22" i="144" s="1"/>
  <c r="Y21" i="42"/>
  <c r="W22" i="156" s="1"/>
  <c r="Q21" i="42"/>
  <c r="W22" i="146" s="1"/>
  <c r="I21" i="42"/>
  <c r="W22" i="147" s="1"/>
  <c r="HI20" i="42"/>
  <c r="W21" i="68" s="1"/>
  <c r="GS20" i="42"/>
  <c r="W21" i="131" s="1"/>
  <c r="GK20" i="42"/>
  <c r="W21" i="87" s="1"/>
  <c r="GC20" i="42"/>
  <c r="W21" i="114" s="1"/>
  <c r="FU20" i="42"/>
  <c r="W21" i="95" s="1"/>
  <c r="FM20" i="42"/>
  <c r="W21" i="85" s="1"/>
  <c r="FE20" i="42"/>
  <c r="W21" i="155" s="1"/>
  <c r="EW20" i="42"/>
  <c r="W21" i="154" s="1"/>
  <c r="EO20" i="42"/>
  <c r="EG20" i="42"/>
  <c r="W21" i="153" s="1"/>
  <c r="DQ20" i="42"/>
  <c r="W21" i="151" s="1"/>
  <c r="DI20" i="42"/>
  <c r="W21" i="150" s="1"/>
  <c r="DA20" i="42"/>
  <c r="W21" i="158" s="1"/>
  <c r="CS20" i="42"/>
  <c r="W21" i="149" s="1"/>
  <c r="CK20" i="42"/>
  <c r="W21" i="148" s="1"/>
  <c r="CC20" i="42"/>
  <c r="W21" i="138" s="1"/>
  <c r="BU20" i="42"/>
  <c r="W21" i="139" s="1"/>
  <c r="BM20" i="42"/>
  <c r="W21" i="63" s="1"/>
  <c r="AO20" i="42"/>
  <c r="W21" i="143" s="1"/>
  <c r="W21" i="144"/>
  <c r="Y20" i="42"/>
  <c r="W21" i="156" s="1"/>
  <c r="Q20" i="42"/>
  <c r="W21" i="146" s="1"/>
  <c r="I20" i="42"/>
  <c r="W21" i="147" s="1"/>
  <c r="HU19" i="42"/>
  <c r="HI19" i="42"/>
  <c r="W20" i="68" s="1"/>
  <c r="HA19" i="42"/>
  <c r="W20" i="92" s="1"/>
  <c r="GS19" i="42"/>
  <c r="W20" i="131" s="1"/>
  <c r="GK19" i="42"/>
  <c r="W20" i="87" s="1"/>
  <c r="GC19" i="42"/>
  <c r="W20" i="114" s="1"/>
  <c r="FU19" i="42"/>
  <c r="W20" i="95" s="1"/>
  <c r="FM19" i="42"/>
  <c r="W20" i="85" s="1"/>
  <c r="FE19" i="42"/>
  <c r="W20" i="155" s="1"/>
  <c r="EO19" i="42"/>
  <c r="DY19" i="42"/>
  <c r="DQ19" i="42"/>
  <c r="W20" i="151" s="1"/>
  <c r="DI19" i="42"/>
  <c r="W20" i="150" s="1"/>
  <c r="DA19" i="42"/>
  <c r="W20" i="158" s="1"/>
  <c r="CS19" i="42"/>
  <c r="W20" i="149" s="1"/>
  <c r="CK19" i="42"/>
  <c r="W20" i="148" s="1"/>
  <c r="CC19" i="42"/>
  <c r="W20" i="138" s="1"/>
  <c r="BU19" i="42"/>
  <c r="W20" i="139" s="1"/>
  <c r="BM19" i="42"/>
  <c r="W20" i="63" s="1"/>
  <c r="AO19" i="42"/>
  <c r="W20" i="143" s="1"/>
  <c r="AG19" i="42"/>
  <c r="W20" i="144" s="1"/>
  <c r="Y19" i="42"/>
  <c r="W20" i="156" s="1"/>
  <c r="Q19" i="42"/>
  <c r="W20" i="146" s="1"/>
  <c r="I19" i="42"/>
  <c r="W20" i="147" s="1"/>
  <c r="HI18" i="42"/>
  <c r="W19" i="68" s="1"/>
  <c r="HA18" i="42"/>
  <c r="W19" i="92" s="1"/>
  <c r="GS18" i="42"/>
  <c r="W19" i="131" s="1"/>
  <c r="GK18" i="42"/>
  <c r="W19" i="87" s="1"/>
  <c r="GC18" i="42"/>
  <c r="W19" i="114" s="1"/>
  <c r="FU18" i="42"/>
  <c r="W19" i="95" s="1"/>
  <c r="FM18" i="42"/>
  <c r="W19" i="85" s="1"/>
  <c r="FE18" i="42"/>
  <c r="W19" i="155" s="1"/>
  <c r="EO18" i="42"/>
  <c r="EG18" i="42"/>
  <c r="W19" i="153" s="1"/>
  <c r="DY18" i="42"/>
  <c r="DQ18" i="42"/>
  <c r="W19" i="151" s="1"/>
  <c r="DA18" i="42"/>
  <c r="W19" i="158" s="1"/>
  <c r="CS18" i="42"/>
  <c r="CK18" i="42"/>
  <c r="W19" i="148" s="1"/>
  <c r="CC18" i="42"/>
  <c r="W19" i="138" s="1"/>
  <c r="BU18" i="42"/>
  <c r="W19" i="139" s="1"/>
  <c r="BM18" i="42"/>
  <c r="W19" i="63" s="1"/>
  <c r="AO18" i="42"/>
  <c r="W19" i="143" s="1"/>
  <c r="AG18" i="42"/>
  <c r="W19" i="144" s="1"/>
  <c r="Q18" i="42"/>
  <c r="W19" i="146" s="1"/>
  <c r="HU17" i="42"/>
  <c r="HU16" i="42"/>
  <c r="HI16" i="42"/>
  <c r="W17" i="68" s="1"/>
  <c r="HA16" i="42"/>
  <c r="W17" i="92" s="1"/>
  <c r="GS16" i="42"/>
  <c r="W17" i="131" s="1"/>
  <c r="GK16" i="42"/>
  <c r="W17" i="87" s="1"/>
  <c r="GC16" i="42"/>
  <c r="W17" i="114" s="1"/>
  <c r="FU16" i="42"/>
  <c r="W17" i="95" s="1"/>
  <c r="FM16" i="42"/>
  <c r="FE16" i="42"/>
  <c r="W17" i="155" s="1"/>
  <c r="EW16" i="42"/>
  <c r="W17" i="154" s="1"/>
  <c r="EO16" i="42"/>
  <c r="EG16" i="42"/>
  <c r="W17" i="153" s="1"/>
  <c r="DQ16" i="42"/>
  <c r="W17" i="151" s="1"/>
  <c r="DI16" i="42"/>
  <c r="W17" i="150" s="1"/>
  <c r="DA16" i="42"/>
  <c r="W17" i="158" s="1"/>
  <c r="CS16" i="42"/>
  <c r="CK16" i="42"/>
  <c r="CC16" i="42"/>
  <c r="W17" i="138" s="1"/>
  <c r="BU16" i="42"/>
  <c r="W17" i="139" s="1"/>
  <c r="BM16" i="42"/>
  <c r="W17" i="63" s="1"/>
  <c r="AO16" i="42"/>
  <c r="W17" i="143" s="1"/>
  <c r="AG16" i="42"/>
  <c r="W17" i="144" s="1"/>
  <c r="Y16" i="42"/>
  <c r="W17" i="156" s="1"/>
  <c r="Q16" i="42"/>
  <c r="W17" i="146" s="1"/>
  <c r="I16" i="42"/>
  <c r="W17" i="147" s="1"/>
  <c r="HI15" i="42"/>
  <c r="W16" i="68" s="1"/>
  <c r="HA15" i="42"/>
  <c r="W16" i="92" s="1"/>
  <c r="GS15" i="42"/>
  <c r="W16" i="131" s="1"/>
  <c r="GK15" i="42"/>
  <c r="W16" i="87" s="1"/>
  <c r="GC15" i="42"/>
  <c r="W16" i="114" s="1"/>
  <c r="FU15" i="42"/>
  <c r="W16" i="95" s="1"/>
  <c r="FM15" i="42"/>
  <c r="W16" i="85" s="1"/>
  <c r="FE15" i="42"/>
  <c r="W16" i="155" s="1"/>
  <c r="EW15" i="42"/>
  <c r="W16" i="154" s="1"/>
  <c r="EO15" i="42"/>
  <c r="EG15" i="42"/>
  <c r="W16" i="153" s="1"/>
  <c r="DY15" i="42"/>
  <c r="W16" i="152" s="1"/>
  <c r="DQ15" i="42"/>
  <c r="W16" i="151" s="1"/>
  <c r="DI15" i="42"/>
  <c r="W16" i="150" s="1"/>
  <c r="DA15" i="42"/>
  <c r="W16" i="158" s="1"/>
  <c r="CS15" i="42"/>
  <c r="W16" i="149" s="1"/>
  <c r="CK15" i="42"/>
  <c r="CC15" i="42"/>
  <c r="W16" i="138" s="1"/>
  <c r="BU15" i="42"/>
  <c r="W16" i="139" s="1"/>
  <c r="BM15" i="42"/>
  <c r="W16" i="63" s="1"/>
  <c r="AO15" i="42"/>
  <c r="W16" i="143" s="1"/>
  <c r="AG15" i="42"/>
  <c r="W16" i="144" s="1"/>
  <c r="Y15" i="42"/>
  <c r="W16" i="156" s="1"/>
  <c r="Q15" i="42"/>
  <c r="W16" i="146" s="1"/>
  <c r="I15" i="42"/>
  <c r="W16" i="147" s="1"/>
  <c r="HI14" i="42"/>
  <c r="W15" i="68" s="1"/>
  <c r="HA14" i="42"/>
  <c r="W15" i="92" s="1"/>
  <c r="GS14" i="42"/>
  <c r="W15" i="131" s="1"/>
  <c r="GK14" i="42"/>
  <c r="W15" i="87" s="1"/>
  <c r="GC14" i="42"/>
  <c r="W15" i="114" s="1"/>
  <c r="FU14" i="42"/>
  <c r="W15" i="95" s="1"/>
  <c r="FM14" i="42"/>
  <c r="W15" i="85" s="1"/>
  <c r="FE14" i="42"/>
  <c r="W15" i="155" s="1"/>
  <c r="EW14" i="42"/>
  <c r="W15" i="154" s="1"/>
  <c r="EO14" i="42"/>
  <c r="EG14" i="42"/>
  <c r="W15" i="153" s="1"/>
  <c r="DY14" i="42"/>
  <c r="W15" i="152" s="1"/>
  <c r="DQ14" i="42"/>
  <c r="W15" i="151" s="1"/>
  <c r="DI14" i="42"/>
  <c r="W15" i="150" s="1"/>
  <c r="DA14" i="42"/>
  <c r="W15" i="158" s="1"/>
  <c r="CS14" i="42"/>
  <c r="W15" i="149" s="1"/>
  <c r="CC14" i="42"/>
  <c r="W15" i="138" s="1"/>
  <c r="BU14" i="42"/>
  <c r="W15" i="139" s="1"/>
  <c r="BM14" i="42"/>
  <c r="W15" i="63" s="1"/>
  <c r="AO14" i="42"/>
  <c r="W15" i="143" s="1"/>
  <c r="AG14" i="42"/>
  <c r="W15" i="144" s="1"/>
  <c r="Y14" i="42"/>
  <c r="W15" i="156" s="1"/>
  <c r="Q14" i="42"/>
  <c r="W15" i="146" s="1"/>
  <c r="HI13" i="42"/>
  <c r="W14" i="68" s="1"/>
  <c r="HA13" i="42"/>
  <c r="W14" i="92" s="1"/>
  <c r="GS13" i="42"/>
  <c r="W14" i="131" s="1"/>
  <c r="GK13" i="42"/>
  <c r="W14" i="87" s="1"/>
  <c r="GC13" i="42"/>
  <c r="W14" i="114" s="1"/>
  <c r="FU13" i="42"/>
  <c r="W14" i="95" s="1"/>
  <c r="FM13" i="42"/>
  <c r="W14" i="85" s="1"/>
  <c r="FE13" i="42"/>
  <c r="W14" i="155" s="1"/>
  <c r="EW13" i="42"/>
  <c r="W14" i="154" s="1"/>
  <c r="EO13" i="42"/>
  <c r="EG13" i="42"/>
  <c r="W14" i="153" s="1"/>
  <c r="DY13" i="42"/>
  <c r="W14" i="152" s="1"/>
  <c r="DQ13" i="42"/>
  <c r="W14" i="151" s="1"/>
  <c r="DI13" i="42"/>
  <c r="W14" i="150" s="1"/>
  <c r="DA13" i="42"/>
  <c r="W14" i="158" s="1"/>
  <c r="CS13" i="42"/>
  <c r="W14" i="149" s="1"/>
  <c r="CC13" i="42"/>
  <c r="W14" i="138" s="1"/>
  <c r="BU13" i="42"/>
  <c r="W14" i="139" s="1"/>
  <c r="BM13" i="42"/>
  <c r="W14" i="63" s="1"/>
  <c r="AO13" i="42"/>
  <c r="W14" i="143" s="1"/>
  <c r="AG13" i="42"/>
  <c r="W14" i="144" s="1"/>
  <c r="Y13" i="42"/>
  <c r="W14" i="156" s="1"/>
  <c r="Q13" i="42"/>
  <c r="W14" i="146" s="1"/>
  <c r="I13" i="42"/>
  <c r="W13" i="68"/>
  <c r="HA12" i="42"/>
  <c r="W13" i="92" s="1"/>
  <c r="GS12" i="42"/>
  <c r="W13" i="131" s="1"/>
  <c r="GK12" i="42"/>
  <c r="W13" i="87" s="1"/>
  <c r="GC12" i="42"/>
  <c r="W13" i="114" s="1"/>
  <c r="FU12" i="42"/>
  <c r="W13" i="95" s="1"/>
  <c r="FM12" i="42"/>
  <c r="W13" i="85" s="1"/>
  <c r="FE12" i="42"/>
  <c r="W13" i="155" s="1"/>
  <c r="EW12" i="42"/>
  <c r="W13" i="154" s="1"/>
  <c r="EO12" i="42"/>
  <c r="EG12" i="42"/>
  <c r="W13" i="153" s="1"/>
  <c r="DY12" i="42"/>
  <c r="W13" i="152" s="1"/>
  <c r="DQ12" i="42"/>
  <c r="W13" i="151" s="1"/>
  <c r="DI12" i="42"/>
  <c r="W13" i="150" s="1"/>
  <c r="DA12" i="42"/>
  <c r="W13" i="158" s="1"/>
  <c r="CS12" i="42"/>
  <c r="W13" i="149" s="1"/>
  <c r="CC12" i="42"/>
  <c r="W13" i="138" s="1"/>
  <c r="BU12" i="42"/>
  <c r="W13" i="139" s="1"/>
  <c r="BM12" i="42"/>
  <c r="W13" i="63" s="1"/>
  <c r="AO12" i="42"/>
  <c r="AG12" i="42"/>
  <c r="Y12" i="42"/>
  <c r="I12" i="42"/>
  <c r="HI11" i="42"/>
  <c r="W12" i="68" s="1"/>
  <c r="HA11" i="42"/>
  <c r="W12" i="92" s="1"/>
  <c r="GS11" i="42"/>
  <c r="W12" i="131" s="1"/>
  <c r="GK11" i="42"/>
  <c r="GC11" i="42"/>
  <c r="FU11" i="42"/>
  <c r="W12" i="95" s="1"/>
  <c r="FM11" i="42"/>
  <c r="W12" i="87" s="1"/>
  <c r="FE11" i="42"/>
  <c r="W12" i="155" s="1"/>
  <c r="EW11" i="42"/>
  <c r="W12" i="154" s="1"/>
  <c r="EO11" i="42"/>
  <c r="EG11" i="42"/>
  <c r="W12" i="153" s="1"/>
  <c r="DY11" i="42"/>
  <c r="DI11" i="42"/>
  <c r="W12" i="150"/>
  <c r="DA11" i="42"/>
  <c r="W12" i="158" s="1"/>
  <c r="CS11" i="42"/>
  <c r="W12" i="149" s="1"/>
  <c r="CC11" i="42"/>
  <c r="W12" i="138" s="1"/>
  <c r="BU11" i="42"/>
  <c r="W12" i="139" s="1"/>
  <c r="BM11" i="42"/>
  <c r="W12" i="63" s="1"/>
  <c r="AO11" i="42"/>
  <c r="AG11" i="42"/>
  <c r="Y11" i="42"/>
  <c r="Q11" i="42"/>
  <c r="I11" i="42"/>
  <c r="HI10" i="42"/>
  <c r="W11" i="68" s="1"/>
  <c r="HA10" i="42"/>
  <c r="W11" i="92" s="1"/>
  <c r="GS10" i="42"/>
  <c r="GK10" i="42"/>
  <c r="GC10" i="42"/>
  <c r="FU10" i="42"/>
  <c r="W11" i="95" s="1"/>
  <c r="FM10" i="42"/>
  <c r="FE10" i="42"/>
  <c r="W11" i="155" s="1"/>
  <c r="EW10" i="42"/>
  <c r="W11" i="114" s="1"/>
  <c r="EO10" i="42"/>
  <c r="EG10" i="42"/>
  <c r="W11" i="158" s="1"/>
  <c r="DY10" i="42"/>
  <c r="DQ10" i="42"/>
  <c r="W11" i="152" s="1"/>
  <c r="DI10" i="42"/>
  <c r="W11" i="150" s="1"/>
  <c r="DA10" i="42"/>
  <c r="CS10" i="42"/>
  <c r="W11" i="149" s="1"/>
  <c r="CC10" i="42"/>
  <c r="W11" i="138" s="1"/>
  <c r="BU10" i="42"/>
  <c r="W11" i="139" s="1"/>
  <c r="BM10" i="42"/>
  <c r="W11" i="63" s="1"/>
  <c r="AO10" i="42"/>
  <c r="AG10" i="42"/>
  <c r="Y10" i="42"/>
  <c r="Q10" i="42"/>
  <c r="I10" i="42"/>
  <c r="HI9" i="42"/>
  <c r="W10" i="68" s="1"/>
  <c r="HA9" i="42"/>
  <c r="W10" i="92" s="1"/>
  <c r="GS9" i="42"/>
  <c r="GK9" i="42"/>
  <c r="GC9" i="42"/>
  <c r="FU9" i="42"/>
  <c r="W10" i="95" s="1"/>
  <c r="FM9" i="42"/>
  <c r="FE9" i="42"/>
  <c r="W10" i="155" s="1"/>
  <c r="EW9" i="42"/>
  <c r="W10" i="114" s="1"/>
  <c r="EO9" i="42"/>
  <c r="EG9" i="42"/>
  <c r="W10" i="158" s="1"/>
  <c r="DY9" i="42"/>
  <c r="DQ9" i="42"/>
  <c r="DI9" i="42"/>
  <c r="W10" i="150" s="1"/>
  <c r="DA9" i="42"/>
  <c r="CS9" i="42"/>
  <c r="W10" i="149" s="1"/>
  <c r="CC9" i="42"/>
  <c r="W10" i="138" s="1"/>
  <c r="BU9" i="42"/>
  <c r="W10" i="139" s="1"/>
  <c r="BM9" i="42"/>
  <c r="W10" i="63" s="1"/>
  <c r="AO9" i="42"/>
  <c r="AG9" i="42"/>
  <c r="Y9" i="42"/>
  <c r="Q9" i="42"/>
  <c r="I9" i="42"/>
  <c r="HI8" i="42"/>
  <c r="W9" i="68" s="1"/>
  <c r="HA8" i="42"/>
  <c r="W9" i="92" s="1"/>
  <c r="GS8" i="42"/>
  <c r="GK8" i="42"/>
  <c r="GC8" i="42"/>
  <c r="FU8" i="42"/>
  <c r="W9" i="95" s="1"/>
  <c r="FM8" i="42"/>
  <c r="FE8" i="42"/>
  <c r="W9" i="155" s="1"/>
  <c r="EW8" i="42"/>
  <c r="W9" i="114" s="1"/>
  <c r="EO8" i="42"/>
  <c r="EG8" i="42"/>
  <c r="W9" i="158" s="1"/>
  <c r="DY8" i="42"/>
  <c r="DQ8" i="42"/>
  <c r="W9" i="152" s="1"/>
  <c r="DI8" i="42"/>
  <c r="W9" i="150" s="1"/>
  <c r="DA8" i="42"/>
  <c r="CS8" i="42"/>
  <c r="W9" i="149" s="1"/>
  <c r="CC8" i="42"/>
  <c r="W9" i="138" s="1"/>
  <c r="BU8" i="42"/>
  <c r="BM8" i="42"/>
  <c r="W9" i="63" s="1"/>
  <c r="AO8" i="42"/>
  <c r="AG8" i="42"/>
  <c r="Y8" i="42"/>
  <c r="Q8" i="42"/>
  <c r="I8" i="42"/>
  <c r="HI7" i="42"/>
  <c r="W8" i="68" s="1"/>
  <c r="HA7" i="42"/>
  <c r="W8" i="92" s="1"/>
  <c r="GS7" i="42"/>
  <c r="GK7" i="42"/>
  <c r="GC7" i="42"/>
  <c r="FU7" i="42"/>
  <c r="W8" i="95" s="1"/>
  <c r="FM7" i="42"/>
  <c r="FE7" i="42"/>
  <c r="W8" i="155" s="1"/>
  <c r="EW7" i="42"/>
  <c r="EO7" i="42"/>
  <c r="EG7" i="42"/>
  <c r="DY7" i="42"/>
  <c r="DQ7" i="42"/>
  <c r="W8" i="152" s="1"/>
  <c r="DI7" i="42"/>
  <c r="W8" i="150" s="1"/>
  <c r="DA7" i="42"/>
  <c r="CS7" i="42"/>
  <c r="W8" i="149" s="1"/>
  <c r="CC7" i="42"/>
  <c r="W8" i="138" s="1"/>
  <c r="BU7" i="42"/>
  <c r="W8" i="139" s="1"/>
  <c r="BM7" i="42"/>
  <c r="W8" i="63" s="1"/>
  <c r="AO7" i="42"/>
  <c r="AG7" i="42"/>
  <c r="Y7" i="42"/>
  <c r="Q7" i="42"/>
  <c r="I7" i="42"/>
  <c r="HI6" i="42"/>
  <c r="W7" i="68" s="1"/>
  <c r="HA6" i="42"/>
  <c r="W7" i="92" s="1"/>
  <c r="GS6" i="42"/>
  <c r="GK6" i="42"/>
  <c r="GC6" i="42"/>
  <c r="FU6" i="42"/>
  <c r="W7" i="95" s="1"/>
  <c r="FM6" i="42"/>
  <c r="FE6" i="42"/>
  <c r="W7" i="155" s="1"/>
  <c r="EW6" i="42"/>
  <c r="W7" i="154" s="1"/>
  <c r="EO6" i="42"/>
  <c r="EG6" i="42"/>
  <c r="W7" i="158" s="1"/>
  <c r="DY6" i="42"/>
  <c r="DQ6" i="42"/>
  <c r="W7" i="152" s="1"/>
  <c r="DI6" i="42"/>
  <c r="W7" i="150" s="1"/>
  <c r="DA6" i="42"/>
  <c r="CS6" i="42"/>
  <c r="W7" i="149" s="1"/>
  <c r="CC6" i="42"/>
  <c r="W7" i="138" s="1"/>
  <c r="BU6" i="42"/>
  <c r="W7" i="139" s="1"/>
  <c r="BM6" i="42"/>
  <c r="W7" i="63" s="1"/>
  <c r="AO6" i="42"/>
  <c r="AG6" i="42"/>
  <c r="Y6" i="42"/>
  <c r="Q6" i="42"/>
  <c r="I6" i="42"/>
  <c r="HU5" i="42"/>
  <c r="HI5" i="42"/>
  <c r="HA5" i="42"/>
  <c r="GS5" i="42"/>
  <c r="GK5" i="42"/>
  <c r="GC5" i="42"/>
  <c r="FU5" i="42"/>
  <c r="FM5" i="42"/>
  <c r="FM26" i="42" s="1"/>
  <c r="FE5" i="42"/>
  <c r="EW5" i="42"/>
  <c r="EO5" i="42"/>
  <c r="EG5" i="42"/>
  <c r="DY5" i="42"/>
  <c r="DQ5" i="42"/>
  <c r="DI5" i="42"/>
  <c r="DA5" i="42"/>
  <c r="DA26" i="42" s="1"/>
  <c r="CS5" i="42"/>
  <c r="CC5" i="42"/>
  <c r="BU5" i="42"/>
  <c r="BM5" i="42"/>
  <c r="AO5" i="42"/>
  <c r="AG5" i="42"/>
  <c r="Y5" i="42"/>
  <c r="Y26" i="42" s="1"/>
  <c r="Q5" i="42"/>
  <c r="Q26" i="42" s="1"/>
  <c r="HU14" i="42"/>
  <c r="HU10" i="42"/>
  <c r="HU15" i="42"/>
  <c r="HU12" i="42"/>
  <c r="HU13" i="42"/>
  <c r="HU11" i="42"/>
  <c r="W8" i="158"/>
  <c r="W8" i="153"/>
  <c r="W10" i="154"/>
  <c r="W8" i="154"/>
  <c r="W8" i="114"/>
  <c r="W6" i="158"/>
  <c r="W7" i="151"/>
  <c r="W11" i="151"/>
  <c r="W10" i="151"/>
  <c r="W10" i="152"/>
  <c r="W9" i="154"/>
  <c r="W9" i="131"/>
  <c r="Y89" i="43" l="1"/>
  <c r="IO69" i="44"/>
  <c r="IN69" i="44"/>
  <c r="O24" i="142"/>
  <c r="O22" i="142"/>
  <c r="D24" i="85"/>
  <c r="D22" i="152"/>
  <c r="J18" i="142"/>
  <c r="J14" i="144"/>
  <c r="E6" i="87"/>
  <c r="D6" i="154"/>
  <c r="J15" i="141"/>
  <c r="E23" i="146"/>
  <c r="D6" i="151"/>
  <c r="D6" i="150"/>
  <c r="J17" i="68"/>
  <c r="J10" i="155"/>
  <c r="D6" i="148"/>
  <c r="D16" i="153"/>
  <c r="E16" i="151"/>
  <c r="E16" i="149"/>
  <c r="D21" i="141"/>
  <c r="D23" i="154"/>
  <c r="AD72" i="43"/>
  <c r="J7" i="138"/>
  <c r="D25" i="92"/>
  <c r="J18" i="146"/>
  <c r="D24" i="92"/>
  <c r="J17" i="146"/>
  <c r="DV80" i="44"/>
  <c r="HO80" i="44"/>
  <c r="H5" i="92" s="1"/>
  <c r="I5" i="92" s="1"/>
  <c r="J14" i="131"/>
  <c r="B80" i="44"/>
  <c r="H5" i="147" s="1"/>
  <c r="I5" i="147" s="1"/>
  <c r="P5" i="147" s="1"/>
  <c r="J7" i="131"/>
  <c r="E21" i="131"/>
  <c r="E16" i="114"/>
  <c r="D21" i="150"/>
  <c r="D22" i="131"/>
  <c r="J9" i="95"/>
  <c r="J19" i="143"/>
  <c r="J10" i="147"/>
  <c r="D23" i="143"/>
  <c r="AD49" i="43"/>
  <c r="AD52" i="43"/>
  <c r="AD54" i="43"/>
  <c r="D24" i="131"/>
  <c r="J8" i="155"/>
  <c r="D23" i="85"/>
  <c r="J20" i="143"/>
  <c r="E21" i="146"/>
  <c r="E25" i="148"/>
  <c r="J9" i="155"/>
  <c r="J8" i="147"/>
  <c r="J14" i="95"/>
  <c r="J14" i="114"/>
  <c r="J12" i="155"/>
  <c r="J14" i="154"/>
  <c r="J7" i="156"/>
  <c r="J15" i="151"/>
  <c r="BV80" i="44"/>
  <c r="CN80" i="44"/>
  <c r="H5" i="148" s="1"/>
  <c r="T24" i="157" s="1"/>
  <c r="W24" i="157" s="1"/>
  <c r="EN80" i="44"/>
  <c r="GN80" i="44"/>
  <c r="H5" i="114" s="1"/>
  <c r="I5" i="114" s="1"/>
  <c r="Q5" i="114" s="1"/>
  <c r="E6" i="158"/>
  <c r="J7" i="155"/>
  <c r="J9" i="147"/>
  <c r="G25" i="158"/>
  <c r="G24" i="158"/>
  <c r="G23" i="158"/>
  <c r="G22" i="158"/>
  <c r="J27" i="147"/>
  <c r="J25" i="147"/>
  <c r="J24" i="147"/>
  <c r="J23" i="147"/>
  <c r="J22" i="147"/>
  <c r="T80" i="44"/>
  <c r="D24" i="154"/>
  <c r="J8" i="138"/>
  <c r="J15" i="138"/>
  <c r="AL80" i="44"/>
  <c r="HF80" i="44"/>
  <c r="H5" i="131" s="1"/>
  <c r="H6" i="131" s="1"/>
  <c r="I6" i="131" s="1"/>
  <c r="D21" i="153"/>
  <c r="D25" i="155"/>
  <c r="AU80" i="44"/>
  <c r="J8" i="95"/>
  <c r="J9" i="138"/>
  <c r="BD80" i="44"/>
  <c r="H5" i="141" s="1"/>
  <c r="H6" i="141" s="1"/>
  <c r="DM80" i="44"/>
  <c r="EE80" i="44"/>
  <c r="H5" i="152" s="1"/>
  <c r="H6" i="152" s="1"/>
  <c r="FM80" i="44"/>
  <c r="H5" i="155" s="1"/>
  <c r="T33" i="157" s="1"/>
  <c r="W33" i="157" s="1"/>
  <c r="E6" i="153"/>
  <c r="J10" i="138"/>
  <c r="H5" i="146"/>
  <c r="T15" i="157" s="1"/>
  <c r="W15" i="157" s="1"/>
  <c r="CW80" i="44"/>
  <c r="H5" i="149" s="1"/>
  <c r="I5" i="149" s="1"/>
  <c r="GE80" i="44"/>
  <c r="H5" i="95" s="1"/>
  <c r="H6" i="95" s="1"/>
  <c r="HX80" i="44"/>
  <c r="H5" i="68" s="1"/>
  <c r="I5" i="68" s="1"/>
  <c r="CE80" i="44"/>
  <c r="GW80" i="44"/>
  <c r="J7" i="147"/>
  <c r="J9" i="85"/>
  <c r="AC80" i="44"/>
  <c r="FD80" i="44"/>
  <c r="H5" i="154" s="1"/>
  <c r="I5" i="154" s="1"/>
  <c r="Q5" i="154" s="1"/>
  <c r="D25" i="87"/>
  <c r="GC58" i="44"/>
  <c r="G5" i="85"/>
  <c r="FV80" i="44"/>
  <c r="W6" i="95"/>
  <c r="W28" i="95" s="1"/>
  <c r="FU26" i="42"/>
  <c r="CK26" i="42"/>
  <c r="I26" i="42"/>
  <c r="DQ26" i="42"/>
  <c r="W28" i="156"/>
  <c r="M26" i="156" s="1"/>
  <c r="O26" i="156" s="1"/>
  <c r="W6" i="142"/>
  <c r="AW26" i="42"/>
  <c r="W11" i="153"/>
  <c r="GC26" i="42"/>
  <c r="AO26" i="42"/>
  <c r="DY26" i="42"/>
  <c r="GK26" i="42"/>
  <c r="AG26" i="42"/>
  <c r="W12" i="85"/>
  <c r="BM26" i="42"/>
  <c r="EG26" i="42"/>
  <c r="GS26" i="42"/>
  <c r="W28" i="148"/>
  <c r="W6" i="139"/>
  <c r="BU26" i="42"/>
  <c r="W6" i="92"/>
  <c r="W28" i="92" s="1"/>
  <c r="HA26" i="42"/>
  <c r="X106" i="43" s="1"/>
  <c r="W6" i="150"/>
  <c r="DI26" i="42"/>
  <c r="W12" i="114"/>
  <c r="CC26" i="42"/>
  <c r="EW26" i="42"/>
  <c r="W6" i="68"/>
  <c r="W28" i="68" s="1"/>
  <c r="M26" i="68" s="1"/>
  <c r="O26" i="68" s="1"/>
  <c r="W6" i="149"/>
  <c r="CS26" i="42"/>
  <c r="W6" i="155"/>
  <c r="W28" i="155" s="1"/>
  <c r="FE26" i="42"/>
  <c r="W28" i="158"/>
  <c r="O21" i="146"/>
  <c r="W28" i="144"/>
  <c r="M26" i="144" s="1"/>
  <c r="O26" i="144" s="1"/>
  <c r="W28" i="150"/>
  <c r="W28" i="146"/>
  <c r="W28" i="147"/>
  <c r="M6" i="147" s="1"/>
  <c r="W28" i="152"/>
  <c r="O6" i="152" s="1"/>
  <c r="W28" i="141"/>
  <c r="M26" i="141" s="1"/>
  <c r="O26" i="141" s="1"/>
  <c r="AE67" i="43"/>
  <c r="AD59" i="43"/>
  <c r="M24" i="144"/>
  <c r="O24" i="144" s="1"/>
  <c r="J10" i="95"/>
  <c r="J20" i="63"/>
  <c r="B13" i="131"/>
  <c r="B20" i="138"/>
  <c r="O24" i="152"/>
  <c r="B19" i="154"/>
  <c r="J20" i="151"/>
  <c r="J13" i="155"/>
  <c r="B11" i="131"/>
  <c r="B12" i="131"/>
  <c r="B13" i="142"/>
  <c r="B13" i="150"/>
  <c r="O24" i="150"/>
  <c r="O23" i="155"/>
  <c r="J7" i="95"/>
  <c r="J17" i="151"/>
  <c r="J8" i="156"/>
  <c r="J14" i="155"/>
  <c r="J12" i="154"/>
  <c r="B9" i="142"/>
  <c r="D23" i="152"/>
  <c r="E16" i="150"/>
  <c r="O24" i="141"/>
  <c r="O25" i="142"/>
  <c r="B11" i="149"/>
  <c r="O25" i="153"/>
  <c r="O25" i="155"/>
  <c r="B18" i="156"/>
  <c r="O23" i="150"/>
  <c r="O25" i="151"/>
  <c r="J18" i="151"/>
  <c r="J14" i="151"/>
  <c r="J17" i="139"/>
  <c r="J15" i="139"/>
  <c r="J14" i="139" s="1"/>
  <c r="J13" i="139" s="1"/>
  <c r="J12" i="139" s="1"/>
  <c r="J11" i="139" s="1"/>
  <c r="J10" i="139" s="1"/>
  <c r="J9" i="139" s="1"/>
  <c r="J8" i="139" s="1"/>
  <c r="J7" i="139" s="1"/>
  <c r="J6" i="139" s="1"/>
  <c r="B10" i="131"/>
  <c r="B9" i="131"/>
  <c r="B12" i="155"/>
  <c r="B19" i="148"/>
  <c r="B19" i="131"/>
  <c r="O24" i="87"/>
  <c r="O25" i="92"/>
  <c r="B8" i="131"/>
  <c r="B7" i="131"/>
  <c r="B17" i="153"/>
  <c r="B17" i="139"/>
  <c r="O24" i="139"/>
  <c r="B17" i="141"/>
  <c r="O23" i="142"/>
  <c r="J10" i="156"/>
  <c r="J13" i="95"/>
  <c r="J12" i="114"/>
  <c r="B14" i="142"/>
  <c r="D25" i="138"/>
  <c r="O23" i="148"/>
  <c r="J9" i="156"/>
  <c r="J25" i="156"/>
  <c r="J24" i="156"/>
  <c r="J23" i="156"/>
  <c r="J22" i="156"/>
  <c r="J24" i="143"/>
  <c r="J25" i="143"/>
  <c r="J23" i="143"/>
  <c r="J22" i="143"/>
  <c r="E16" i="63"/>
  <c r="B7" i="85"/>
  <c r="B15" i="131"/>
  <c r="D6" i="149"/>
  <c r="D23" i="155"/>
  <c r="O25" i="148"/>
  <c r="R58" i="44"/>
  <c r="G5" i="146"/>
  <c r="O15" i="149"/>
  <c r="O14" i="152"/>
  <c r="W8" i="85"/>
  <c r="W11" i="154"/>
  <c r="W28" i="154" s="1"/>
  <c r="W9" i="87"/>
  <c r="W9" i="85"/>
  <c r="W10" i="131"/>
  <c r="W7" i="85"/>
  <c r="W9" i="153"/>
  <c r="W7" i="87"/>
  <c r="W7" i="114"/>
  <c r="W28" i="114" s="1"/>
  <c r="O18" i="152"/>
  <c r="W8" i="151"/>
  <c r="W7" i="153"/>
  <c r="W11" i="131"/>
  <c r="W11" i="85"/>
  <c r="W11" i="87"/>
  <c r="W10" i="85"/>
  <c r="W10" i="153"/>
  <c r="O19" i="153"/>
  <c r="O16" i="153"/>
  <c r="O17" i="155"/>
  <c r="M11" i="150"/>
  <c r="O11" i="150" s="1"/>
  <c r="O14" i="85"/>
  <c r="HU6" i="42"/>
  <c r="HU18" i="42"/>
  <c r="HU20" i="42"/>
  <c r="HU9" i="42"/>
  <c r="O13" i="131"/>
  <c r="W17" i="85"/>
  <c r="O18" i="150"/>
  <c r="O16" i="149"/>
  <c r="W17" i="149"/>
  <c r="W28" i="149" s="1"/>
  <c r="M6" i="149" s="1"/>
  <c r="O6" i="149" s="1"/>
  <c r="O8" i="138"/>
  <c r="M10" i="156"/>
  <c r="O10" i="156" s="1"/>
  <c r="J15" i="153"/>
  <c r="D21" i="142"/>
  <c r="E22" i="154"/>
  <c r="AE54" i="43"/>
  <c r="J10" i="85"/>
  <c r="J8" i="149"/>
  <c r="D24" i="114"/>
  <c r="J17" i="158"/>
  <c r="J12" i="141"/>
  <c r="J13" i="141"/>
  <c r="AD69" i="43"/>
  <c r="J10" i="141"/>
  <c r="J9" i="141" s="1"/>
  <c r="J8" i="141" s="1"/>
  <c r="J7" i="141" s="1"/>
  <c r="J6" i="141" s="1"/>
  <c r="J15" i="85"/>
  <c r="J14" i="141"/>
  <c r="E25" i="85"/>
  <c r="D21" i="138"/>
  <c r="J10" i="151"/>
  <c r="J12" i="151"/>
  <c r="J13" i="156"/>
  <c r="J9" i="143"/>
  <c r="E6" i="155"/>
  <c r="AE46" i="43"/>
  <c r="J19" i="146"/>
  <c r="J15" i="144"/>
  <c r="J9" i="87"/>
  <c r="J12" i="148"/>
  <c r="J7" i="114"/>
  <c r="D21" i="85"/>
  <c r="E25" i="154"/>
  <c r="T22" i="157"/>
  <c r="W22" i="157" s="1"/>
  <c r="J20" i="146"/>
  <c r="J12" i="146"/>
  <c r="J14" i="143"/>
  <c r="Q5" i="139"/>
  <c r="AD65" i="43"/>
  <c r="J20" i="144"/>
  <c r="J18" i="114"/>
  <c r="J8" i="153"/>
  <c r="J19" i="144"/>
  <c r="D6" i="63"/>
  <c r="D6" i="144"/>
  <c r="J17" i="114"/>
  <c r="J18" i="144"/>
  <c r="J12" i="144"/>
  <c r="J7" i="150"/>
  <c r="J7" i="158"/>
  <c r="D16" i="148"/>
  <c r="D16" i="158"/>
  <c r="J20" i="114"/>
  <c r="J17" i="144"/>
  <c r="J13" i="144"/>
  <c r="J14" i="85"/>
  <c r="J13" i="92"/>
  <c r="D16" i="146"/>
  <c r="J19" i="114"/>
  <c r="J18" i="153"/>
  <c r="J15" i="154"/>
  <c r="J13" i="148"/>
  <c r="E16" i="156"/>
  <c r="AE50" i="43"/>
  <c r="AE55" i="43"/>
  <c r="AE60" i="43"/>
  <c r="AE72" i="43"/>
  <c r="J17" i="153"/>
  <c r="J20" i="153"/>
  <c r="J13" i="138"/>
  <c r="J12" i="138"/>
  <c r="E23" i="87"/>
  <c r="D25" i="131"/>
  <c r="D21" i="148"/>
  <c r="J10" i="154"/>
  <c r="D21" i="114"/>
  <c r="J13" i="154"/>
  <c r="J8" i="148"/>
  <c r="E16" i="131"/>
  <c r="E21" i="158"/>
  <c r="J19" i="87"/>
  <c r="J19" i="142"/>
  <c r="J8" i="154"/>
  <c r="J17" i="142"/>
  <c r="J12" i="92"/>
  <c r="J9" i="158"/>
  <c r="J17" i="85"/>
  <c r="J10" i="158"/>
  <c r="J17" i="92"/>
  <c r="J9" i="154"/>
  <c r="J8" i="150"/>
  <c r="J15" i="92"/>
  <c r="J15" i="149"/>
  <c r="J18" i="85"/>
  <c r="J12" i="85"/>
  <c r="J13" i="114"/>
  <c r="J12" i="149"/>
  <c r="J8" i="146"/>
  <c r="J10" i="149"/>
  <c r="E21" i="92"/>
  <c r="E22" i="92"/>
  <c r="E23" i="92"/>
  <c r="E22" i="141"/>
  <c r="AD48" i="43"/>
  <c r="AD50" i="43"/>
  <c r="AD60" i="43"/>
  <c r="J20" i="92"/>
  <c r="J18" i="150"/>
  <c r="J19" i="85"/>
  <c r="J18" i="92"/>
  <c r="J7" i="154"/>
  <c r="J20" i="85"/>
  <c r="D16" i="92"/>
  <c r="J19" i="92"/>
  <c r="J20" i="68"/>
  <c r="J18" i="156"/>
  <c r="J15" i="158"/>
  <c r="D6" i="114"/>
  <c r="D22" i="146"/>
  <c r="J13" i="85"/>
  <c r="J15" i="155"/>
  <c r="J15" i="146"/>
  <c r="J18" i="139"/>
  <c r="D16" i="85"/>
  <c r="D16" i="152"/>
  <c r="J19" i="156"/>
  <c r="J10" i="63"/>
  <c r="J19" i="147"/>
  <c r="H5" i="150"/>
  <c r="I5" i="150" s="1"/>
  <c r="Q5" i="150" s="1"/>
  <c r="E6" i="142"/>
  <c r="J18" i="68"/>
  <c r="J13" i="68"/>
  <c r="J14" i="68"/>
  <c r="AE71" i="43"/>
  <c r="J10" i="131"/>
  <c r="J9" i="131"/>
  <c r="J10" i="87"/>
  <c r="J12" i="87"/>
  <c r="J7" i="87"/>
  <c r="J19" i="154"/>
  <c r="J17" i="154"/>
  <c r="J18" i="154"/>
  <c r="J20" i="154"/>
  <c r="J20" i="155"/>
  <c r="J10" i="153"/>
  <c r="J9" i="153"/>
  <c r="J7" i="149"/>
  <c r="J9" i="149"/>
  <c r="J14" i="148"/>
  <c r="J15" i="148"/>
  <c r="J10" i="148"/>
  <c r="J9" i="148"/>
  <c r="J7" i="148"/>
  <c r="J17" i="148"/>
  <c r="J12" i="63"/>
  <c r="J18" i="63"/>
  <c r="J19" i="63"/>
  <c r="J14" i="63"/>
  <c r="J8" i="142"/>
  <c r="J12" i="143"/>
  <c r="J14" i="156"/>
  <c r="AE48" i="43"/>
  <c r="J15" i="156"/>
  <c r="J20" i="156"/>
  <c r="J12" i="156"/>
  <c r="J17" i="156"/>
  <c r="J20" i="147"/>
  <c r="J15" i="147"/>
  <c r="J17" i="147"/>
  <c r="J13" i="147"/>
  <c r="J14" i="147"/>
  <c r="J18" i="147"/>
  <c r="J12" i="147"/>
  <c r="IJ70" i="44"/>
  <c r="IJ67" i="44"/>
  <c r="FQ63" i="44"/>
  <c r="HJ59" i="44"/>
  <c r="HJ61" i="44"/>
  <c r="B8" i="139"/>
  <c r="B20" i="141"/>
  <c r="B10" i="148"/>
  <c r="B15" i="148"/>
  <c r="B9" i="148"/>
  <c r="B20" i="156"/>
  <c r="B12" i="148"/>
  <c r="DQ64" i="44"/>
  <c r="FQ66" i="44"/>
  <c r="DQ61" i="44"/>
  <c r="FQ71" i="44"/>
  <c r="HJ64" i="44"/>
  <c r="B7" i="68"/>
  <c r="B19" i="114"/>
  <c r="B15" i="139"/>
  <c r="B12" i="149"/>
  <c r="B17" i="156"/>
  <c r="FQ62" i="44"/>
  <c r="HJ66" i="44"/>
  <c r="B9" i="139"/>
  <c r="B17" i="149"/>
  <c r="B7" i="148"/>
  <c r="FQ60" i="44"/>
  <c r="HJ68" i="44"/>
  <c r="B18" i="139"/>
  <c r="B19" i="139"/>
  <c r="B18" i="153"/>
  <c r="B13" i="148"/>
  <c r="B17" i="148"/>
  <c r="B20" i="131"/>
  <c r="FQ65" i="44"/>
  <c r="DQ60" i="44"/>
  <c r="DQ66" i="44"/>
  <c r="FQ73" i="44"/>
  <c r="HJ62" i="44"/>
  <c r="B14" i="139"/>
  <c r="B13" i="139"/>
  <c r="B20" i="148"/>
  <c r="B8" i="148"/>
  <c r="B19" i="141"/>
  <c r="B18" i="141"/>
  <c r="B19" i="144"/>
  <c r="B7" i="114"/>
  <c r="FQ70" i="44"/>
  <c r="FQ59" i="44"/>
  <c r="B18" i="131"/>
  <c r="DQ59" i="44"/>
  <c r="FQ68" i="44"/>
  <c r="DQ63" i="44"/>
  <c r="FQ69" i="44"/>
  <c r="FQ72" i="44"/>
  <c r="FQ67" i="44"/>
  <c r="FQ61" i="44"/>
  <c r="DQ68" i="44"/>
  <c r="DQ67" i="44"/>
  <c r="FQ64" i="44"/>
  <c r="HJ60" i="44"/>
  <c r="HJ65" i="44"/>
  <c r="B17" i="131"/>
  <c r="B12" i="139"/>
  <c r="B19" i="153"/>
  <c r="B11" i="148"/>
  <c r="B15" i="142"/>
  <c r="B20" i="146"/>
  <c r="B18" i="95"/>
  <c r="GR70" i="44"/>
  <c r="GR61" i="44"/>
  <c r="GR63" i="44"/>
  <c r="GR65" i="44"/>
  <c r="GR69" i="44"/>
  <c r="GR72" i="44"/>
  <c r="GR73" i="44"/>
  <c r="GR67" i="44"/>
  <c r="B11" i="155"/>
  <c r="B17" i="154"/>
  <c r="IK65" i="44"/>
  <c r="B18" i="154"/>
  <c r="IK66" i="44"/>
  <c r="B10" i="154"/>
  <c r="IJ66" i="44"/>
  <c r="IG74" i="44"/>
  <c r="II59" i="44"/>
  <c r="IH59" i="44"/>
  <c r="B17" i="150"/>
  <c r="IK72" i="44"/>
  <c r="B8" i="158"/>
  <c r="BN59" i="44"/>
  <c r="BO59" i="44"/>
  <c r="BN69" i="44"/>
  <c r="BN64" i="44"/>
  <c r="BO69" i="44"/>
  <c r="BH65" i="44"/>
  <c r="B11" i="142"/>
  <c r="B20" i="142"/>
  <c r="IH64" i="44"/>
  <c r="B7" i="142"/>
  <c r="B12" i="142"/>
  <c r="B18" i="142"/>
  <c r="B10" i="142"/>
  <c r="B15" i="143"/>
  <c r="B11" i="143"/>
  <c r="B12" i="143"/>
  <c r="B13" i="143"/>
  <c r="B7" i="143"/>
  <c r="B8" i="143"/>
  <c r="II69" i="44"/>
  <c r="II74" i="44"/>
  <c r="B12" i="156"/>
  <c r="B15" i="156"/>
  <c r="B13" i="156"/>
  <c r="B14" i="156"/>
  <c r="B8" i="156"/>
  <c r="B19" i="156"/>
  <c r="IH74" i="44"/>
  <c r="HU8" i="42"/>
  <c r="W13" i="143"/>
  <c r="W28" i="143" s="1"/>
  <c r="M26" i="143" s="1"/>
  <c r="O26" i="143" s="1"/>
  <c r="W9" i="139"/>
  <c r="W28" i="139" s="1"/>
  <c r="HU7" i="42"/>
  <c r="W6" i="138"/>
  <c r="W28" i="138" s="1"/>
  <c r="W6" i="153"/>
  <c r="W8" i="131"/>
  <c r="W6" i="63"/>
  <c r="W28" i="63" s="1"/>
  <c r="M26" i="63" s="1"/>
  <c r="O26" i="63" s="1"/>
  <c r="W7" i="131"/>
  <c r="W9" i="142"/>
  <c r="W8" i="87"/>
  <c r="W9" i="151"/>
  <c r="W10" i="87"/>
  <c r="O6" i="138"/>
  <c r="O17" i="63"/>
  <c r="O13" i="87"/>
  <c r="O15" i="153"/>
  <c r="O20" i="141"/>
  <c r="O21" i="114"/>
  <c r="O18" i="131"/>
  <c r="O16" i="138"/>
  <c r="O14" i="149"/>
  <c r="O21" i="152"/>
  <c r="O12" i="138"/>
  <c r="O15" i="144"/>
  <c r="AG64" i="44"/>
  <c r="B17" i="85"/>
  <c r="B18" i="85"/>
  <c r="B14" i="87"/>
  <c r="B12" i="87"/>
  <c r="B7" i="87"/>
  <c r="B9" i="87"/>
  <c r="B11" i="87"/>
  <c r="B13" i="87"/>
  <c r="B15" i="87"/>
  <c r="B15" i="151"/>
  <c r="B10" i="151"/>
  <c r="B11" i="151"/>
  <c r="B9" i="151"/>
  <c r="B13" i="151"/>
  <c r="B8" i="151"/>
  <c r="B7" i="151"/>
  <c r="B12" i="151"/>
  <c r="B12" i="158"/>
  <c r="B14" i="158"/>
  <c r="B15" i="158"/>
  <c r="B13" i="158"/>
  <c r="B10" i="158"/>
  <c r="B11" i="158"/>
  <c r="B9" i="158"/>
  <c r="IK70" i="44"/>
  <c r="B11" i="68"/>
  <c r="B9" i="68"/>
  <c r="B15" i="68"/>
  <c r="B13" i="68"/>
  <c r="B8" i="68"/>
  <c r="B10" i="68"/>
  <c r="B12" i="68"/>
  <c r="B10" i="87"/>
  <c r="B13" i="95"/>
  <c r="B14" i="95"/>
  <c r="B7" i="95"/>
  <c r="B11" i="95"/>
  <c r="B8" i="95"/>
  <c r="B10" i="95"/>
  <c r="B9" i="95"/>
  <c r="B12" i="95"/>
  <c r="B20" i="158"/>
  <c r="B19" i="158"/>
  <c r="B17" i="158"/>
  <c r="B6" i="63"/>
  <c r="B12" i="85"/>
  <c r="B13" i="85"/>
  <c r="B8" i="85"/>
  <c r="B14" i="85"/>
  <c r="B15" i="85"/>
  <c r="B20" i="151"/>
  <c r="B17" i="151"/>
  <c r="B18" i="151"/>
  <c r="B13" i="152"/>
  <c r="B12" i="152"/>
  <c r="B18" i="152"/>
  <c r="B14" i="152"/>
  <c r="B10" i="152"/>
  <c r="B7" i="152"/>
  <c r="B8" i="152"/>
  <c r="B9" i="152"/>
  <c r="B17" i="152"/>
  <c r="B11" i="152"/>
  <c r="B15" i="152"/>
  <c r="B14" i="154"/>
  <c r="B9" i="154"/>
  <c r="B13" i="154"/>
  <c r="B11" i="154"/>
  <c r="B7" i="154"/>
  <c r="B15" i="154"/>
  <c r="IJ60" i="44"/>
  <c r="B9" i="85"/>
  <c r="IK63" i="44"/>
  <c r="B8" i="87"/>
  <c r="B19" i="149"/>
  <c r="B18" i="149"/>
  <c r="B20" i="149"/>
  <c r="B20" i="150"/>
  <c r="B19" i="150"/>
  <c r="B11" i="85"/>
  <c r="B13" i="92"/>
  <c r="B7" i="92"/>
  <c r="B12" i="92"/>
  <c r="B9" i="92"/>
  <c r="B11" i="92"/>
  <c r="B15" i="92"/>
  <c r="B17" i="92"/>
  <c r="B19" i="92"/>
  <c r="B18" i="92"/>
  <c r="B20" i="95"/>
  <c r="B17" i="95"/>
  <c r="B9" i="114"/>
  <c r="B10" i="114"/>
  <c r="B12" i="114"/>
  <c r="B13" i="114"/>
  <c r="B15" i="114"/>
  <c r="B11" i="114"/>
  <c r="B17" i="114"/>
  <c r="B20" i="114"/>
  <c r="B8" i="154"/>
  <c r="B19" i="87"/>
  <c r="B17" i="87"/>
  <c r="B20" i="87"/>
  <c r="B18" i="87"/>
  <c r="B10" i="85"/>
  <c r="B14" i="149"/>
  <c r="B13" i="149"/>
  <c r="B15" i="149"/>
  <c r="B7" i="149"/>
  <c r="B8" i="149"/>
  <c r="B9" i="149"/>
  <c r="B10" i="149"/>
  <c r="B19" i="85"/>
  <c r="B10" i="92"/>
  <c r="B14" i="151"/>
  <c r="B17" i="155"/>
  <c r="IJ65" i="44"/>
  <c r="IJ63" i="44"/>
  <c r="B8" i="92"/>
  <c r="B14" i="92"/>
  <c r="B17" i="142"/>
  <c r="B19" i="142"/>
  <c r="B7" i="144"/>
  <c r="B13" i="144"/>
  <c r="B14" i="144"/>
  <c r="B12" i="144"/>
  <c r="B18" i="144"/>
  <c r="B17" i="144"/>
  <c r="B11" i="144"/>
  <c r="B10" i="144"/>
  <c r="B9" i="144"/>
  <c r="B20" i="144"/>
  <c r="B15" i="144"/>
  <c r="B12" i="147"/>
  <c r="B8" i="147"/>
  <c r="B14" i="147"/>
  <c r="B10" i="147"/>
  <c r="B7" i="147"/>
  <c r="B9" i="147"/>
  <c r="B11" i="147"/>
  <c r="IK60" i="44"/>
  <c r="IH69" i="44"/>
  <c r="H5" i="142"/>
  <c r="I5" i="142" s="1"/>
  <c r="B20" i="92"/>
  <c r="B14" i="114"/>
  <c r="B19" i="152"/>
  <c r="B19" i="151"/>
  <c r="B20" i="152"/>
  <c r="B12" i="154"/>
  <c r="B8" i="155"/>
  <c r="B19" i="155"/>
  <c r="B18" i="155"/>
  <c r="B13" i="155"/>
  <c r="B20" i="155"/>
  <c r="B14" i="155"/>
  <c r="B7" i="155"/>
  <c r="B15" i="155"/>
  <c r="B9" i="155"/>
  <c r="B7" i="158"/>
  <c r="H5" i="151"/>
  <c r="T28" i="157" s="1"/>
  <c r="W28" i="157" s="1"/>
  <c r="EW80" i="44"/>
  <c r="H5" i="85"/>
  <c r="H6" i="85" s="1"/>
  <c r="G8" i="158"/>
  <c r="I8" i="158" s="1"/>
  <c r="G7" i="158"/>
  <c r="I7" i="158" s="1"/>
  <c r="I6" i="158"/>
  <c r="H13" i="139"/>
  <c r="H14" i="139" s="1"/>
  <c r="H15" i="139" s="1"/>
  <c r="H16" i="139" s="1"/>
  <c r="H17" i="139" s="1"/>
  <c r="H18" i="139" s="1"/>
  <c r="H19" i="139" s="1"/>
  <c r="H20" i="139" s="1"/>
  <c r="H21" i="139" s="1"/>
  <c r="J19" i="155"/>
  <c r="J9" i="146"/>
  <c r="J7" i="146"/>
  <c r="J20" i="158"/>
  <c r="J12" i="158"/>
  <c r="J15" i="87"/>
  <c r="J13" i="149"/>
  <c r="E21" i="63"/>
  <c r="E6" i="85"/>
  <c r="D16" i="87"/>
  <c r="E24" i="87"/>
  <c r="E23" i="131"/>
  <c r="D23" i="148"/>
  <c r="J20" i="148"/>
  <c r="J17" i="155"/>
  <c r="J10" i="146"/>
  <c r="J19" i="148"/>
  <c r="J19" i="158"/>
  <c r="J14" i="149"/>
  <c r="E23" i="114"/>
  <c r="D16" i="142"/>
  <c r="D24" i="148"/>
  <c r="E22" i="148"/>
  <c r="E6" i="139"/>
  <c r="AD51" i="43"/>
  <c r="AD55" i="43"/>
  <c r="AD68" i="43"/>
  <c r="AE70" i="43"/>
  <c r="H5" i="156"/>
  <c r="H6" i="156" s="1"/>
  <c r="J20" i="87"/>
  <c r="J18" i="155"/>
  <c r="J9" i="142"/>
  <c r="J8" i="158"/>
  <c r="E16" i="147"/>
  <c r="I9" i="139"/>
  <c r="D25" i="146"/>
  <c r="D21" i="144"/>
  <c r="D16" i="138"/>
  <c r="D24" i="155"/>
  <c r="E16" i="141"/>
  <c r="E23" i="141"/>
  <c r="D24" i="141"/>
  <c r="E25" i="141"/>
  <c r="E6" i="156"/>
  <c r="J8" i="63"/>
  <c r="J17" i="87"/>
  <c r="J20" i="131"/>
  <c r="J10" i="114"/>
  <c r="J11" i="142"/>
  <c r="J10" i="142"/>
  <c r="J18" i="148"/>
  <c r="J17" i="149"/>
  <c r="J9" i="114"/>
  <c r="J18" i="149"/>
  <c r="J12" i="131"/>
  <c r="J13" i="146"/>
  <c r="J8" i="131"/>
  <c r="D21" i="156"/>
  <c r="AE65" i="43"/>
  <c r="J17" i="63"/>
  <c r="J9" i="63"/>
  <c r="J18" i="87"/>
  <c r="J18" i="131"/>
  <c r="J19" i="139"/>
  <c r="J13" i="158"/>
  <c r="J13" i="87"/>
  <c r="J14" i="146"/>
  <c r="J15" i="150"/>
  <c r="D16" i="139"/>
  <c r="D22" i="155"/>
  <c r="AD71" i="43"/>
  <c r="J7" i="63"/>
  <c r="J19" i="149"/>
  <c r="J14" i="158"/>
  <c r="J14" i="87"/>
  <c r="H5" i="87"/>
  <c r="I5" i="87" s="1"/>
  <c r="J13" i="63"/>
  <c r="J18" i="158"/>
  <c r="J20" i="149"/>
  <c r="J15" i="63"/>
  <c r="J7" i="142"/>
  <c r="E21" i="68"/>
  <c r="D6" i="146"/>
  <c r="D6" i="152"/>
  <c r="D16" i="154"/>
  <c r="E6" i="143"/>
  <c r="E21" i="147"/>
  <c r="J17" i="138"/>
  <c r="J19" i="138"/>
  <c r="J18" i="138"/>
  <c r="J20" i="138"/>
  <c r="J20" i="139"/>
  <c r="J8" i="143"/>
  <c r="J10" i="143"/>
  <c r="J7" i="143"/>
  <c r="H5" i="138"/>
  <c r="I5" i="138" s="1"/>
  <c r="J19" i="68"/>
  <c r="J15" i="68"/>
  <c r="J12" i="68"/>
  <c r="J9" i="144"/>
  <c r="J7" i="144"/>
  <c r="J8" i="144"/>
  <c r="J10" i="144"/>
  <c r="J19" i="150"/>
  <c r="J17" i="150"/>
  <c r="H5" i="144"/>
  <c r="I5" i="144" s="1"/>
  <c r="J20" i="150"/>
  <c r="E6" i="95"/>
  <c r="J12" i="153"/>
  <c r="J14" i="153"/>
  <c r="J13" i="153"/>
  <c r="J7" i="153"/>
  <c r="J12" i="150"/>
  <c r="J9" i="150"/>
  <c r="J14" i="150"/>
  <c r="J13" i="150"/>
  <c r="J10" i="150"/>
  <c r="J19" i="151"/>
  <c r="J7" i="151"/>
  <c r="J8" i="151"/>
  <c r="J13" i="151"/>
  <c r="J9" i="151"/>
  <c r="J17" i="131"/>
  <c r="J15" i="131"/>
  <c r="J19" i="131"/>
  <c r="J13" i="131"/>
  <c r="J7" i="85"/>
  <c r="J8" i="85"/>
  <c r="J15" i="95"/>
  <c r="IJ74" i="44"/>
  <c r="IJ64" i="44"/>
  <c r="H5" i="143"/>
  <c r="I5" i="143" s="1"/>
  <c r="Q5" i="143" s="1"/>
  <c r="G17" i="158"/>
  <c r="H5" i="153"/>
  <c r="D22" i="138"/>
  <c r="E22" i="138"/>
  <c r="J20" i="142"/>
  <c r="J14" i="138"/>
  <c r="E21" i="95"/>
  <c r="D21" i="95"/>
  <c r="D25" i="152"/>
  <c r="E25" i="152"/>
  <c r="H17" i="158"/>
  <c r="H18" i="158" s="1"/>
  <c r="H19" i="158" s="1"/>
  <c r="H20" i="158" s="1"/>
  <c r="H21" i="158" s="1"/>
  <c r="I16" i="158"/>
  <c r="J12" i="95"/>
  <c r="D6" i="147"/>
  <c r="E6" i="147"/>
  <c r="J13" i="143"/>
  <c r="J15" i="143"/>
  <c r="J17" i="143"/>
  <c r="J18" i="143"/>
  <c r="D21" i="149"/>
  <c r="E21" i="149"/>
  <c r="G14" i="158"/>
  <c r="I14" i="158" s="1"/>
  <c r="G13" i="158"/>
  <c r="I13" i="158" s="1"/>
  <c r="G18" i="158"/>
  <c r="G15" i="158"/>
  <c r="I15" i="158" s="1"/>
  <c r="G10" i="158"/>
  <c r="I10" i="158" s="1"/>
  <c r="G11" i="158"/>
  <c r="I11" i="158" s="1"/>
  <c r="G19" i="158"/>
  <c r="G9" i="158"/>
  <c r="I9" i="158" s="1"/>
  <c r="G12" i="158"/>
  <c r="I12" i="158" s="1"/>
  <c r="G20" i="158"/>
  <c r="D25" i="143"/>
  <c r="E25" i="143"/>
  <c r="D24" i="152"/>
  <c r="E24" i="152"/>
  <c r="E16" i="143"/>
  <c r="D16" i="143"/>
  <c r="D16" i="155"/>
  <c r="E16" i="155"/>
  <c r="E16" i="68"/>
  <c r="D16" i="68"/>
  <c r="E6" i="68"/>
  <c r="D6" i="68"/>
  <c r="AD62" i="43"/>
  <c r="AE62" i="43"/>
  <c r="D22" i="87"/>
  <c r="E22" i="87"/>
  <c r="D24" i="138"/>
  <c r="E24" i="138"/>
  <c r="E21" i="139"/>
  <c r="E21" i="151"/>
  <c r="D22" i="151"/>
  <c r="E23" i="151"/>
  <c r="E24" i="151"/>
  <c r="E25" i="151"/>
  <c r="E22" i="85"/>
  <c r="D22" i="85"/>
  <c r="D23" i="138"/>
  <c r="E23" i="138"/>
  <c r="AE49" i="43"/>
  <c r="AE52" i="43"/>
  <c r="AE59" i="43"/>
  <c r="AE69" i="43"/>
  <c r="D6" i="92"/>
  <c r="AE68" i="43"/>
  <c r="E21" i="143"/>
  <c r="AE51" i="43"/>
  <c r="E16" i="95"/>
  <c r="D22" i="114"/>
  <c r="E6" i="138"/>
  <c r="O19" i="150"/>
  <c r="O14" i="151"/>
  <c r="O15" i="150"/>
  <c r="O18" i="154"/>
  <c r="O18" i="155"/>
  <c r="O14" i="154"/>
  <c r="O21" i="92"/>
  <c r="O16" i="154"/>
  <c r="O15" i="154"/>
  <c r="O17" i="139"/>
  <c r="O15" i="139"/>
  <c r="O15" i="142"/>
  <c r="O17" i="85"/>
  <c r="O14" i="138"/>
  <c r="O17" i="87"/>
  <c r="O19" i="138"/>
  <c r="O15" i="114"/>
  <c r="O19" i="148"/>
  <c r="O13" i="152"/>
  <c r="O20" i="149"/>
  <c r="O19" i="85"/>
  <c r="O20" i="151"/>
  <c r="O14" i="139"/>
  <c r="O19" i="141"/>
  <c r="O18" i="142"/>
  <c r="O17" i="68"/>
  <c r="O20" i="142"/>
  <c r="O14" i="153"/>
  <c r="O21" i="149"/>
  <c r="O20" i="146"/>
  <c r="O14" i="143"/>
  <c r="O18" i="138"/>
  <c r="O16" i="144"/>
  <c r="O15" i="141"/>
  <c r="O17" i="152"/>
  <c r="O13" i="155"/>
  <c r="O18" i="153"/>
  <c r="O16" i="156"/>
  <c r="O16" i="87"/>
  <c r="O18" i="114"/>
  <c r="O14" i="131"/>
  <c r="O16" i="155"/>
  <c r="O19" i="155"/>
  <c r="O15" i="156"/>
  <c r="O17" i="131"/>
  <c r="O19" i="68"/>
  <c r="O14" i="87"/>
  <c r="O20" i="138"/>
  <c r="O16" i="141"/>
  <c r="O16" i="68"/>
  <c r="O15" i="85"/>
  <c r="O16" i="131"/>
  <c r="O15" i="68"/>
  <c r="O14" i="92"/>
  <c r="O21" i="138"/>
  <c r="O15" i="87"/>
  <c r="O18" i="149"/>
  <c r="O14" i="95"/>
  <c r="O21" i="95"/>
  <c r="O20" i="150"/>
  <c r="O17" i="142"/>
  <c r="O18" i="87"/>
  <c r="O21" i="139"/>
  <c r="O20" i="139"/>
  <c r="O18" i="141"/>
  <c r="O13" i="142"/>
  <c r="O16" i="152"/>
  <c r="O16" i="147"/>
  <c r="O19" i="151"/>
  <c r="O14" i="68"/>
  <c r="O19" i="114"/>
  <c r="O7" i="138"/>
  <c r="O15" i="63"/>
  <c r="O13" i="85"/>
  <c r="O17" i="146"/>
  <c r="O16" i="63"/>
  <c r="O21" i="87"/>
  <c r="O19" i="131"/>
  <c r="O16" i="151"/>
  <c r="O15" i="95"/>
  <c r="O15" i="131"/>
  <c r="O13" i="154"/>
  <c r="O15" i="147"/>
  <c r="O20" i="148"/>
  <c r="O17" i="154"/>
  <c r="O15" i="151"/>
  <c r="O16" i="146"/>
  <c r="O15" i="143"/>
  <c r="O11" i="138"/>
  <c r="O21" i="68"/>
  <c r="O20" i="87"/>
  <c r="O19" i="139"/>
  <c r="O16" i="143"/>
  <c r="O17" i="156"/>
  <c r="O20" i="155"/>
  <c r="O20" i="131"/>
  <c r="O21" i="155"/>
  <c r="O19" i="95"/>
  <c r="O17" i="95"/>
  <c r="O20" i="152"/>
  <c r="O19" i="146"/>
  <c r="O13" i="114"/>
  <c r="O14" i="114"/>
  <c r="O19" i="92"/>
  <c r="O20" i="92"/>
  <c r="O13" i="68"/>
  <c r="O20" i="153"/>
  <c r="O20" i="143"/>
  <c r="O13" i="138"/>
  <c r="O17" i="153"/>
  <c r="O17" i="147"/>
  <c r="O21" i="142"/>
  <c r="O14" i="156"/>
  <c r="O21" i="148"/>
  <c r="O16" i="114"/>
  <c r="O17" i="151"/>
  <c r="O21" i="151"/>
  <c r="O14" i="150"/>
  <c r="O14" i="141"/>
  <c r="O10" i="138"/>
  <c r="O17" i="150"/>
  <c r="O18" i="151"/>
  <c r="O13" i="150"/>
  <c r="O14" i="155"/>
  <c r="O21" i="153"/>
  <c r="O18" i="92"/>
  <c r="O21" i="131"/>
  <c r="O15" i="138"/>
  <c r="O15" i="155"/>
  <c r="O21" i="154"/>
  <c r="O13" i="92"/>
  <c r="O17" i="92"/>
  <c r="O15" i="146"/>
  <c r="O18" i="146"/>
  <c r="O14" i="63"/>
  <c r="O14" i="146"/>
  <c r="O13" i="151"/>
  <c r="O13" i="141"/>
  <c r="O18" i="143"/>
  <c r="O13" i="146"/>
  <c r="O17" i="149"/>
  <c r="O21" i="150"/>
  <c r="O16" i="85"/>
  <c r="O19" i="87"/>
  <c r="O9" i="138"/>
  <c r="O15" i="152"/>
  <c r="O16" i="95"/>
  <c r="O19" i="142"/>
  <c r="O16" i="150"/>
  <c r="O16" i="142"/>
  <c r="O17" i="114"/>
  <c r="O12" i="146"/>
  <c r="O14" i="142"/>
  <c r="O18" i="68"/>
  <c r="O16" i="92"/>
  <c r="O21" i="144"/>
  <c r="O21" i="141"/>
  <c r="O21" i="143"/>
  <c r="O20" i="68"/>
  <c r="O18" i="85"/>
  <c r="O13" i="95"/>
  <c r="O20" i="95"/>
  <c r="O15" i="92"/>
  <c r="O18" i="139"/>
  <c r="O17" i="141"/>
  <c r="O17" i="143"/>
  <c r="O17" i="138"/>
  <c r="O18" i="63"/>
  <c r="O20" i="114"/>
  <c r="O18" i="156"/>
  <c r="Q5" i="147"/>
  <c r="K17" i="139" l="1"/>
  <c r="IN74" i="44"/>
  <c r="IO74" i="44"/>
  <c r="IN80" i="44"/>
  <c r="I18" i="158"/>
  <c r="I21" i="158"/>
  <c r="H22" i="158"/>
  <c r="H23" i="158" s="1"/>
  <c r="H24" i="158" s="1"/>
  <c r="H25" i="158" s="1"/>
  <c r="H26" i="158" s="1"/>
  <c r="W28" i="142"/>
  <c r="M23" i="156"/>
  <c r="O23" i="156" s="1"/>
  <c r="M24" i="156"/>
  <c r="O24" i="156" s="1"/>
  <c r="HR26" i="42"/>
  <c r="M22" i="156"/>
  <c r="O22" i="156" s="1"/>
  <c r="M25" i="156"/>
  <c r="O25" i="156" s="1"/>
  <c r="W28" i="151"/>
  <c r="M25" i="144"/>
  <c r="O25" i="144" s="1"/>
  <c r="M23" i="144"/>
  <c r="O23" i="144" s="1"/>
  <c r="W28" i="153"/>
  <c r="W28" i="87"/>
  <c r="M7" i="87" s="1"/>
  <c r="O7" i="87" s="1"/>
  <c r="M22" i="63"/>
  <c r="O22" i="63" s="1"/>
  <c r="W28" i="131"/>
  <c r="M8" i="131" s="1"/>
  <c r="O8" i="131" s="1"/>
  <c r="W28" i="85"/>
  <c r="M21" i="85" s="1"/>
  <c r="O21" i="85" s="1"/>
  <c r="M25" i="63"/>
  <c r="O25" i="63" s="1"/>
  <c r="M23" i="63"/>
  <c r="O23" i="63" s="1"/>
  <c r="M24" i="63"/>
  <c r="O24" i="63" s="1"/>
  <c r="I21" i="139"/>
  <c r="H22" i="139"/>
  <c r="P5" i="143"/>
  <c r="T35" i="157"/>
  <c r="W35" i="157" s="1"/>
  <c r="M13" i="148"/>
  <c r="O13" i="148" s="1"/>
  <c r="HU27" i="42"/>
  <c r="X99" i="43"/>
  <c r="M8" i="95"/>
  <c r="O8" i="95" s="1"/>
  <c r="I5" i="95"/>
  <c r="M11" i="156"/>
  <c r="O11" i="156" s="1"/>
  <c r="M7" i="156"/>
  <c r="O7" i="156" s="1"/>
  <c r="M12" i="150"/>
  <c r="O12" i="150" s="1"/>
  <c r="M11" i="149"/>
  <c r="O11" i="149" s="1"/>
  <c r="M8" i="150"/>
  <c r="O8" i="150" s="1"/>
  <c r="M9" i="150"/>
  <c r="O9" i="150" s="1"/>
  <c r="M7" i="150"/>
  <c r="O7" i="150" s="1"/>
  <c r="O10" i="152"/>
  <c r="M6" i="150"/>
  <c r="O6" i="150" s="1"/>
  <c r="M10" i="150"/>
  <c r="O10" i="150" s="1"/>
  <c r="O9" i="152"/>
  <c r="M6" i="92"/>
  <c r="O6" i="92" s="1"/>
  <c r="O11" i="152"/>
  <c r="O7" i="152"/>
  <c r="O12" i="152"/>
  <c r="M19" i="152"/>
  <c r="O19" i="152" s="1"/>
  <c r="O8" i="152"/>
  <c r="HU26" i="42"/>
  <c r="X102" i="43"/>
  <c r="M10" i="95"/>
  <c r="O10" i="95" s="1"/>
  <c r="M9" i="149"/>
  <c r="O9" i="149" s="1"/>
  <c r="M19" i="149"/>
  <c r="O19" i="149" s="1"/>
  <c r="M7" i="149"/>
  <c r="O7" i="149" s="1"/>
  <c r="M12" i="149"/>
  <c r="O12" i="149" s="1"/>
  <c r="M13" i="149"/>
  <c r="O13" i="149" s="1"/>
  <c r="M8" i="149"/>
  <c r="O8" i="149" s="1"/>
  <c r="M10" i="149"/>
  <c r="O10" i="149" s="1"/>
  <c r="M8" i="156"/>
  <c r="O8" i="156" s="1"/>
  <c r="M9" i="156"/>
  <c r="O9" i="156" s="1"/>
  <c r="M20" i="156"/>
  <c r="O20" i="156" s="1"/>
  <c r="M13" i="156"/>
  <c r="O13" i="156" s="1"/>
  <c r="M12" i="156"/>
  <c r="O12" i="156" s="1"/>
  <c r="M21" i="156"/>
  <c r="O21" i="156" s="1"/>
  <c r="M6" i="156"/>
  <c r="O6" i="156" s="1"/>
  <c r="M19" i="156"/>
  <c r="O19" i="156" s="1"/>
  <c r="M20" i="147"/>
  <c r="O20" i="147" s="1"/>
  <c r="P5" i="139"/>
  <c r="H6" i="150"/>
  <c r="I6" i="150" s="1"/>
  <c r="I5" i="131"/>
  <c r="P5" i="131" s="1"/>
  <c r="I5" i="155"/>
  <c r="Q5" i="155" s="1"/>
  <c r="H6" i="155"/>
  <c r="H7" i="155" s="1"/>
  <c r="H8" i="155" s="1"/>
  <c r="T27" i="157"/>
  <c r="W27" i="157" s="1"/>
  <c r="T16" i="157"/>
  <c r="W16" i="157" s="1"/>
  <c r="I5" i="156"/>
  <c r="I5" i="148"/>
  <c r="Q5" i="148" s="1"/>
  <c r="I19" i="158"/>
  <c r="H7" i="131"/>
  <c r="I7" i="131" s="1"/>
  <c r="T38" i="157"/>
  <c r="W38" i="157" s="1"/>
  <c r="I5" i="141"/>
  <c r="P5" i="141" s="1"/>
  <c r="T34" i="157"/>
  <c r="I5" i="85"/>
  <c r="Q5" i="85" s="1"/>
  <c r="P5" i="149"/>
  <c r="P5" i="114"/>
  <c r="H5" i="63"/>
  <c r="I5" i="63" s="1"/>
  <c r="P5" i="142"/>
  <c r="Q5" i="142" s="1"/>
  <c r="P5" i="68"/>
  <c r="P5" i="92"/>
  <c r="P5" i="87"/>
  <c r="P5" i="154"/>
  <c r="H6" i="151"/>
  <c r="H7" i="151" s="1"/>
  <c r="P5" i="150"/>
  <c r="H6" i="148"/>
  <c r="P5" i="138"/>
  <c r="Q5" i="138"/>
  <c r="T20" i="157"/>
  <c r="W20" i="157" s="1"/>
  <c r="M6" i="146"/>
  <c r="O6" i="146" s="1"/>
  <c r="M7" i="146"/>
  <c r="O7" i="146" s="1"/>
  <c r="M10" i="146"/>
  <c r="O10" i="146" s="1"/>
  <c r="M11" i="146"/>
  <c r="O11" i="146" s="1"/>
  <c r="M8" i="146"/>
  <c r="O8" i="146" s="1"/>
  <c r="M9" i="146"/>
  <c r="O9" i="146" s="1"/>
  <c r="M20" i="154"/>
  <c r="O20" i="154" s="1"/>
  <c r="M19" i="154"/>
  <c r="O19" i="154" s="1"/>
  <c r="M11" i="154"/>
  <c r="O11" i="154" s="1"/>
  <c r="M6" i="154"/>
  <c r="O6" i="154" s="1"/>
  <c r="M9" i="154"/>
  <c r="O9" i="154" s="1"/>
  <c r="M10" i="154"/>
  <c r="O10" i="154" s="1"/>
  <c r="M7" i="154"/>
  <c r="O7" i="154" s="1"/>
  <c r="M12" i="154"/>
  <c r="O12" i="154" s="1"/>
  <c r="M8" i="154"/>
  <c r="O8" i="154" s="1"/>
  <c r="M6" i="68"/>
  <c r="O6" i="68" s="1"/>
  <c r="M10" i="68"/>
  <c r="O10" i="68" s="1"/>
  <c r="M9" i="68"/>
  <c r="O9" i="68" s="1"/>
  <c r="M8" i="68"/>
  <c r="O8" i="68" s="1"/>
  <c r="M11" i="68"/>
  <c r="O11" i="68" s="1"/>
  <c r="M7" i="68"/>
  <c r="O7" i="68" s="1"/>
  <c r="M12" i="68"/>
  <c r="O12" i="68" s="1"/>
  <c r="M6" i="131"/>
  <c r="O6" i="131" s="1"/>
  <c r="M10" i="87"/>
  <c r="O10" i="87" s="1"/>
  <c r="H7" i="141"/>
  <c r="I6" i="141"/>
  <c r="Q5" i="68"/>
  <c r="I5" i="151"/>
  <c r="L14" i="158"/>
  <c r="K14" i="158" s="1"/>
  <c r="B16" i="63"/>
  <c r="B7" i="63" s="1"/>
  <c r="I5" i="146"/>
  <c r="Q5" i="146" s="1"/>
  <c r="L16" i="158"/>
  <c r="K16" i="158" s="1"/>
  <c r="H6" i="146"/>
  <c r="I6" i="146" s="1"/>
  <c r="T19" i="157"/>
  <c r="W19" i="157" s="1"/>
  <c r="H6" i="142"/>
  <c r="P5" i="144"/>
  <c r="Q5" i="144"/>
  <c r="Q5" i="92"/>
  <c r="I14" i="139"/>
  <c r="L15" i="139" s="1"/>
  <c r="I5" i="152"/>
  <c r="I18" i="139"/>
  <c r="T29" i="157"/>
  <c r="W29" i="157" s="1"/>
  <c r="I20" i="139"/>
  <c r="T37" i="157"/>
  <c r="W37" i="157" s="1"/>
  <c r="H6" i="87"/>
  <c r="Q5" i="87"/>
  <c r="I20" i="158"/>
  <c r="H6" i="114"/>
  <c r="T36" i="157"/>
  <c r="W36" i="157" s="1"/>
  <c r="J15" i="142"/>
  <c r="J14" i="142"/>
  <c r="J13" i="142"/>
  <c r="J12" i="142"/>
  <c r="I19" i="139"/>
  <c r="Q5" i="149"/>
  <c r="T30" i="157"/>
  <c r="W30" i="157" s="1"/>
  <c r="H6" i="153"/>
  <c r="I5" i="153"/>
  <c r="T32" i="157"/>
  <c r="W32" i="157" s="1"/>
  <c r="H6" i="154"/>
  <c r="I6" i="85"/>
  <c r="H7" i="85"/>
  <c r="I17" i="158"/>
  <c r="L17" i="158" s="1"/>
  <c r="K17" i="158" s="1"/>
  <c r="T18" i="157"/>
  <c r="W18" i="157" s="1"/>
  <c r="H6" i="143"/>
  <c r="H7" i="152"/>
  <c r="I6" i="152"/>
  <c r="T14" i="157"/>
  <c r="H6" i="147"/>
  <c r="L15" i="158"/>
  <c r="K15" i="158" s="1"/>
  <c r="I6" i="156"/>
  <c r="H7" i="156"/>
  <c r="T39" i="157"/>
  <c r="W39" i="157" s="1"/>
  <c r="H6" i="92"/>
  <c r="H7" i="95"/>
  <c r="I6" i="95"/>
  <c r="T23" i="157"/>
  <c r="W23" i="157" s="1"/>
  <c r="H6" i="138"/>
  <c r="T40" i="157"/>
  <c r="W40" i="157" s="1"/>
  <c r="H6" i="68"/>
  <c r="L13" i="158"/>
  <c r="K13" i="158" s="1"/>
  <c r="T17" i="157"/>
  <c r="W17" i="157" s="1"/>
  <c r="H6" i="144"/>
  <c r="H7" i="144" s="1"/>
  <c r="G5" i="158"/>
  <c r="I5" i="158" s="1"/>
  <c r="T25" i="157"/>
  <c r="W25" i="157" s="1"/>
  <c r="H6" i="149"/>
  <c r="HO15" i="42" l="1"/>
  <c r="HO10" i="42"/>
  <c r="HO20" i="42"/>
  <c r="HR25" i="42"/>
  <c r="B15" i="63"/>
  <c r="I25" i="158"/>
  <c r="I24" i="158"/>
  <c r="L21" i="139"/>
  <c r="L20" i="158"/>
  <c r="K20" i="158" s="1"/>
  <c r="I22" i="158"/>
  <c r="I26" i="158"/>
  <c r="H27" i="158"/>
  <c r="I23" i="158"/>
  <c r="W34" i="157"/>
  <c r="M11" i="131"/>
  <c r="O11" i="131" s="1"/>
  <c r="M9" i="131"/>
  <c r="O9" i="131" s="1"/>
  <c r="M12" i="131"/>
  <c r="O12" i="131" s="1"/>
  <c r="M10" i="131"/>
  <c r="O10" i="131" s="1"/>
  <c r="M7" i="131"/>
  <c r="O7" i="131" s="1"/>
  <c r="L7" i="131" s="1"/>
  <c r="K7" i="131" s="1"/>
  <c r="M9" i="85"/>
  <c r="O9" i="85" s="1"/>
  <c r="M8" i="85"/>
  <c r="O8" i="85" s="1"/>
  <c r="M20" i="85"/>
  <c r="O20" i="85" s="1"/>
  <c r="M12" i="85"/>
  <c r="O12" i="85" s="1"/>
  <c r="M10" i="85"/>
  <c r="O10" i="85" s="1"/>
  <c r="M6" i="85"/>
  <c r="O6" i="85" s="1"/>
  <c r="M11" i="85"/>
  <c r="O11" i="85" s="1"/>
  <c r="M7" i="85"/>
  <c r="O7" i="85" s="1"/>
  <c r="M8" i="87"/>
  <c r="O8" i="87" s="1"/>
  <c r="M11" i="87"/>
  <c r="O11" i="87" s="1"/>
  <c r="M9" i="87"/>
  <c r="O9" i="87" s="1"/>
  <c r="M24" i="85"/>
  <c r="O24" i="85" s="1"/>
  <c r="M23" i="85"/>
  <c r="O23" i="85" s="1"/>
  <c r="M22" i="85"/>
  <c r="O22" i="85" s="1"/>
  <c r="M25" i="85"/>
  <c r="O25" i="85" s="1"/>
  <c r="M6" i="87"/>
  <c r="O6" i="87" s="1"/>
  <c r="M12" i="87"/>
  <c r="O12" i="87" s="1"/>
  <c r="Q5" i="63"/>
  <c r="I22" i="139"/>
  <c r="L22" i="139" s="1"/>
  <c r="H23" i="139"/>
  <c r="L14" i="139"/>
  <c r="H7" i="150"/>
  <c r="H8" i="150" s="1"/>
  <c r="L6" i="146"/>
  <c r="K6" i="146" s="1"/>
  <c r="I7" i="155"/>
  <c r="I6" i="155"/>
  <c r="M7" i="148"/>
  <c r="O7" i="148" s="1"/>
  <c r="M8" i="148"/>
  <c r="O8" i="148" s="1"/>
  <c r="M14" i="148"/>
  <c r="O14" i="148" s="1"/>
  <c r="X101" i="43"/>
  <c r="M11" i="148"/>
  <c r="O11" i="148" s="1"/>
  <c r="M12" i="148"/>
  <c r="O12" i="148" s="1"/>
  <c r="M17" i="148"/>
  <c r="O17" i="148" s="1"/>
  <c r="M15" i="148"/>
  <c r="O15" i="148" s="1"/>
  <c r="M16" i="148"/>
  <c r="O16" i="148" s="1"/>
  <c r="M10" i="148"/>
  <c r="O10" i="148" s="1"/>
  <c r="M6" i="148"/>
  <c r="O6" i="148" s="1"/>
  <c r="X91" i="43"/>
  <c r="M9" i="148"/>
  <c r="O9" i="148" s="1"/>
  <c r="M18" i="148"/>
  <c r="O18" i="148" s="1"/>
  <c r="M7" i="95"/>
  <c r="O7" i="95" s="1"/>
  <c r="M6" i="95"/>
  <c r="O6" i="95" s="1"/>
  <c r="M11" i="95"/>
  <c r="O11" i="95" s="1"/>
  <c r="H8" i="131"/>
  <c r="I8" i="131" s="1"/>
  <c r="L8" i="131" s="1"/>
  <c r="K8" i="131" s="1"/>
  <c r="L6" i="131"/>
  <c r="Q5" i="131"/>
  <c r="M18" i="95"/>
  <c r="O18" i="95" s="1"/>
  <c r="M12" i="95"/>
  <c r="O12" i="95" s="1"/>
  <c r="M9" i="95"/>
  <c r="O9" i="95" s="1"/>
  <c r="P5" i="95"/>
  <c r="HR6" i="42"/>
  <c r="HW6" i="42" s="1"/>
  <c r="HR14" i="42"/>
  <c r="HW14" i="42" s="1"/>
  <c r="HR22" i="42"/>
  <c r="HR7" i="42"/>
  <c r="HR15" i="42"/>
  <c r="HR23" i="42"/>
  <c r="HW23" i="42" s="1"/>
  <c r="HR8" i="42"/>
  <c r="HW8" i="42" s="1"/>
  <c r="HR16" i="42"/>
  <c r="HR24" i="42"/>
  <c r="HW24" i="42" s="1"/>
  <c r="HR9" i="42"/>
  <c r="HW9" i="42" s="1"/>
  <c r="HR17" i="42"/>
  <c r="HR10" i="42"/>
  <c r="HR18" i="42"/>
  <c r="HW18" i="42" s="1"/>
  <c r="HR11" i="42"/>
  <c r="HW11" i="42" s="1"/>
  <c r="HR19" i="42"/>
  <c r="HR21" i="42"/>
  <c r="HR12" i="42"/>
  <c r="HW12" i="42" s="1"/>
  <c r="HR20" i="42"/>
  <c r="HW20" i="42" s="1"/>
  <c r="HR13" i="42"/>
  <c r="L6" i="150"/>
  <c r="M10" i="92"/>
  <c r="O10" i="92" s="1"/>
  <c r="X104" i="43"/>
  <c r="M7" i="92"/>
  <c r="O7" i="92" s="1"/>
  <c r="M9" i="92"/>
  <c r="O9" i="92" s="1"/>
  <c r="M11" i="92"/>
  <c r="O11" i="92" s="1"/>
  <c r="M12" i="92"/>
  <c r="O12" i="92" s="1"/>
  <c r="M8" i="92"/>
  <c r="O8" i="92" s="1"/>
  <c r="M8" i="63"/>
  <c r="O8" i="63" s="1"/>
  <c r="M13" i="63"/>
  <c r="O13" i="63" s="1"/>
  <c r="M11" i="63"/>
  <c r="O11" i="63" s="1"/>
  <c r="M20" i="63"/>
  <c r="O20" i="63" s="1"/>
  <c r="M21" i="63"/>
  <c r="O21" i="63" s="1"/>
  <c r="M12" i="63"/>
  <c r="O12" i="63" s="1"/>
  <c r="M9" i="63"/>
  <c r="O9" i="63" s="1"/>
  <c r="M7" i="63"/>
  <c r="O7" i="63" s="1"/>
  <c r="M19" i="63"/>
  <c r="O19" i="63" s="1"/>
  <c r="M10" i="63"/>
  <c r="O10" i="63" s="1"/>
  <c r="M6" i="63"/>
  <c r="O6" i="63" s="1"/>
  <c r="M9" i="144"/>
  <c r="O9" i="144" s="1"/>
  <c r="M7" i="144"/>
  <c r="O7" i="144" s="1"/>
  <c r="M11" i="144"/>
  <c r="O11" i="144" s="1"/>
  <c r="M18" i="144"/>
  <c r="O18" i="144" s="1"/>
  <c r="M19" i="144"/>
  <c r="O19" i="144" s="1"/>
  <c r="M17" i="144"/>
  <c r="O17" i="144" s="1"/>
  <c r="M12" i="144"/>
  <c r="O12" i="144" s="1"/>
  <c r="M10" i="144"/>
  <c r="O10" i="144" s="1"/>
  <c r="M6" i="144"/>
  <c r="O6" i="144" s="1"/>
  <c r="M13" i="144"/>
  <c r="O13" i="144" s="1"/>
  <c r="M8" i="144"/>
  <c r="O8" i="144" s="1"/>
  <c r="M14" i="144"/>
  <c r="O14" i="144" s="1"/>
  <c r="M20" i="144"/>
  <c r="O20" i="144" s="1"/>
  <c r="X84" i="43"/>
  <c r="M11" i="147"/>
  <c r="O11" i="147" s="1"/>
  <c r="M13" i="147"/>
  <c r="O13" i="147" s="1"/>
  <c r="M14" i="147"/>
  <c r="O14" i="147" s="1"/>
  <c r="M24" i="147"/>
  <c r="O24" i="147" s="1"/>
  <c r="M10" i="147"/>
  <c r="O10" i="147" s="1"/>
  <c r="M22" i="147"/>
  <c r="O22" i="147" s="1"/>
  <c r="M21" i="147"/>
  <c r="O21" i="147" s="1"/>
  <c r="M18" i="147"/>
  <c r="O18" i="147" s="1"/>
  <c r="M23" i="147"/>
  <c r="O23" i="147" s="1"/>
  <c r="M12" i="147"/>
  <c r="O12" i="147" s="1"/>
  <c r="M7" i="147"/>
  <c r="O7" i="147" s="1"/>
  <c r="M19" i="147"/>
  <c r="O19" i="147" s="1"/>
  <c r="M8" i="147"/>
  <c r="O8" i="147" s="1"/>
  <c r="M9" i="147"/>
  <c r="O9" i="147" s="1"/>
  <c r="M26" i="147"/>
  <c r="O6" i="147"/>
  <c r="M25" i="147"/>
  <c r="O25" i="147" s="1"/>
  <c r="P5" i="156"/>
  <c r="Q5" i="156" s="1"/>
  <c r="P5" i="155"/>
  <c r="H6" i="63"/>
  <c r="H7" i="63" s="1"/>
  <c r="P5" i="148"/>
  <c r="P5" i="85"/>
  <c r="I6" i="151"/>
  <c r="Q5" i="141"/>
  <c r="T21" i="157"/>
  <c r="W21" i="157" s="1"/>
  <c r="L18" i="139"/>
  <c r="L6" i="156"/>
  <c r="L20" i="139"/>
  <c r="B14" i="63"/>
  <c r="L6" i="85"/>
  <c r="P5" i="146"/>
  <c r="B10" i="63"/>
  <c r="I6" i="148"/>
  <c r="H7" i="148"/>
  <c r="B8" i="63"/>
  <c r="H7" i="146"/>
  <c r="I7" i="146" s="1"/>
  <c r="L7" i="146" s="1"/>
  <c r="K7" i="146" s="1"/>
  <c r="X95" i="43"/>
  <c r="M12" i="141"/>
  <c r="O12" i="141" s="1"/>
  <c r="M10" i="141"/>
  <c r="O10" i="141" s="1"/>
  <c r="M9" i="141"/>
  <c r="O9" i="141" s="1"/>
  <c r="M8" i="141"/>
  <c r="O8" i="141" s="1"/>
  <c r="M6" i="141"/>
  <c r="O6" i="141" s="1"/>
  <c r="M11" i="141"/>
  <c r="O11" i="141" s="1"/>
  <c r="M7" i="141"/>
  <c r="O7" i="141" s="1"/>
  <c r="O6" i="142"/>
  <c r="M11" i="142"/>
  <c r="M8" i="142"/>
  <c r="M7" i="142"/>
  <c r="M10" i="142"/>
  <c r="M12" i="142"/>
  <c r="M9" i="142"/>
  <c r="M12" i="143"/>
  <c r="O12" i="143" s="1"/>
  <c r="M6" i="143"/>
  <c r="O6" i="143" s="1"/>
  <c r="M19" i="143"/>
  <c r="O19" i="143" s="1"/>
  <c r="M10" i="143"/>
  <c r="O10" i="143" s="1"/>
  <c r="M8" i="143"/>
  <c r="O8" i="143" s="1"/>
  <c r="M11" i="143"/>
  <c r="O11" i="143" s="1"/>
  <c r="M13" i="143"/>
  <c r="O13" i="143" s="1"/>
  <c r="M9" i="143"/>
  <c r="O9" i="143" s="1"/>
  <c r="M7" i="143"/>
  <c r="O7" i="143" s="1"/>
  <c r="M25" i="158"/>
  <c r="M11" i="158"/>
  <c r="L11" i="158" s="1"/>
  <c r="K11" i="158" s="1"/>
  <c r="M7" i="158"/>
  <c r="L7" i="158" s="1"/>
  <c r="K7" i="158" s="1"/>
  <c r="M19" i="158"/>
  <c r="L19" i="158" s="1"/>
  <c r="K19" i="158" s="1"/>
  <c r="M23" i="158"/>
  <c r="M24" i="158"/>
  <c r="M10" i="158"/>
  <c r="L10" i="158" s="1"/>
  <c r="K10" i="158" s="1"/>
  <c r="M8" i="158"/>
  <c r="L8" i="158" s="1"/>
  <c r="K8" i="158" s="1"/>
  <c r="M12" i="158"/>
  <c r="L12" i="158" s="1"/>
  <c r="K12" i="158" s="1"/>
  <c r="M9" i="158"/>
  <c r="L9" i="158" s="1"/>
  <c r="K9" i="158" s="1"/>
  <c r="M6" i="158"/>
  <c r="L6" i="158" s="1"/>
  <c r="K6" i="158" s="1"/>
  <c r="M12" i="153"/>
  <c r="O12" i="153" s="1"/>
  <c r="M9" i="153"/>
  <c r="O9" i="153" s="1"/>
  <c r="M11" i="153"/>
  <c r="O11" i="153" s="1"/>
  <c r="M13" i="153"/>
  <c r="O13" i="153" s="1"/>
  <c r="M6" i="153"/>
  <c r="O6" i="153" s="1"/>
  <c r="M10" i="153"/>
  <c r="O10" i="153" s="1"/>
  <c r="M7" i="153"/>
  <c r="O7" i="153" s="1"/>
  <c r="M8" i="153"/>
  <c r="O8" i="153" s="1"/>
  <c r="X87" i="43"/>
  <c r="X86" i="43"/>
  <c r="X85" i="43"/>
  <c r="O13" i="139"/>
  <c r="O11" i="139"/>
  <c r="O12" i="139"/>
  <c r="O7" i="139"/>
  <c r="O6" i="139"/>
  <c r="M7" i="155"/>
  <c r="M11" i="155"/>
  <c r="O11" i="155" s="1"/>
  <c r="M9" i="155"/>
  <c r="O9" i="155" s="1"/>
  <c r="M6" i="155"/>
  <c r="O6" i="155" s="1"/>
  <c r="M10" i="155"/>
  <c r="O10" i="155" s="1"/>
  <c r="M12" i="155"/>
  <c r="O12" i="155" s="1"/>
  <c r="M8" i="155"/>
  <c r="O8" i="155" s="1"/>
  <c r="X103" i="43"/>
  <c r="M10" i="114"/>
  <c r="O10" i="114" s="1"/>
  <c r="M12" i="114"/>
  <c r="O12" i="114" s="1"/>
  <c r="M7" i="114"/>
  <c r="O7" i="114" s="1"/>
  <c r="M9" i="114"/>
  <c r="O9" i="114" s="1"/>
  <c r="M6" i="114"/>
  <c r="O6" i="114" s="1"/>
  <c r="M11" i="114"/>
  <c r="O11" i="114" s="1"/>
  <c r="M8" i="114"/>
  <c r="O8" i="114" s="1"/>
  <c r="M12" i="151"/>
  <c r="O12" i="151" s="1"/>
  <c r="M11" i="151"/>
  <c r="O11" i="151" s="1"/>
  <c r="M7" i="151"/>
  <c r="O7" i="151" s="1"/>
  <c r="M6" i="151"/>
  <c r="O6" i="151" s="1"/>
  <c r="M9" i="151"/>
  <c r="O9" i="151" s="1"/>
  <c r="M10" i="151"/>
  <c r="O10" i="151" s="1"/>
  <c r="M8" i="151"/>
  <c r="O8" i="151" s="1"/>
  <c r="X100" i="43"/>
  <c r="P5" i="151"/>
  <c r="Q5" i="151"/>
  <c r="L21" i="158"/>
  <c r="K21" i="158" s="1"/>
  <c r="K23" i="158" s="1"/>
  <c r="L23" i="158" s="1"/>
  <c r="B21" i="63"/>
  <c r="B22" i="63" s="1"/>
  <c r="B23" i="63" s="1"/>
  <c r="B24" i="63" s="1"/>
  <c r="B25" i="63" s="1"/>
  <c r="B26" i="63" s="1"/>
  <c r="B27" i="63" s="1"/>
  <c r="Q27" i="63" s="1"/>
  <c r="B13" i="63"/>
  <c r="I6" i="142"/>
  <c r="H7" i="142"/>
  <c r="B11" i="63"/>
  <c r="H8" i="141"/>
  <c r="I7" i="141"/>
  <c r="B9" i="63"/>
  <c r="B12" i="63"/>
  <c r="L19" i="139"/>
  <c r="L6" i="152"/>
  <c r="H7" i="87"/>
  <c r="I6" i="87"/>
  <c r="H7" i="114"/>
  <c r="I6" i="114"/>
  <c r="P5" i="152"/>
  <c r="Q5" i="152"/>
  <c r="H8" i="156"/>
  <c r="I7" i="156"/>
  <c r="L7" i="156" s="1"/>
  <c r="K7" i="156" s="1"/>
  <c r="I6" i="68"/>
  <c r="L6" i="68" s="1"/>
  <c r="H7" i="68"/>
  <c r="I7" i="95"/>
  <c r="H8" i="95"/>
  <c r="H7" i="147"/>
  <c r="I6" i="147"/>
  <c r="W14" i="157"/>
  <c r="H8" i="151"/>
  <c r="I7" i="151"/>
  <c r="H8" i="85"/>
  <c r="I7" i="85"/>
  <c r="H9" i="155"/>
  <c r="I8" i="155"/>
  <c r="H8" i="144"/>
  <c r="I7" i="144"/>
  <c r="H7" i="149"/>
  <c r="I6" i="149"/>
  <c r="L6" i="149" s="1"/>
  <c r="I6" i="143"/>
  <c r="H7" i="143"/>
  <c r="I6" i="154"/>
  <c r="L6" i="154" s="1"/>
  <c r="H7" i="154"/>
  <c r="H8" i="152"/>
  <c r="I7" i="152"/>
  <c r="L7" i="152" s="1"/>
  <c r="H7" i="138"/>
  <c r="I6" i="138"/>
  <c r="L6" i="138" s="1"/>
  <c r="L18" i="158"/>
  <c r="K18" i="158" s="1"/>
  <c r="I6" i="144"/>
  <c r="I6" i="92"/>
  <c r="L6" i="92" s="1"/>
  <c r="H7" i="92"/>
  <c r="Q5" i="153"/>
  <c r="P5" i="153"/>
  <c r="Q5" i="158"/>
  <c r="P5" i="158"/>
  <c r="I6" i="153"/>
  <c r="H7" i="153"/>
  <c r="K7" i="152" l="1"/>
  <c r="K6" i="131"/>
  <c r="K6" i="85"/>
  <c r="K6" i="150"/>
  <c r="K6" i="152"/>
  <c r="K22" i="139"/>
  <c r="K21" i="139"/>
  <c r="K20" i="139"/>
  <c r="K19" i="139"/>
  <c r="K18" i="139"/>
  <c r="K16" i="139"/>
  <c r="K15" i="139"/>
  <c r="K14" i="139"/>
  <c r="L12" i="139"/>
  <c r="L11" i="139"/>
  <c r="L7" i="139"/>
  <c r="L6" i="139"/>
  <c r="P6" i="139" s="1"/>
  <c r="O11" i="142"/>
  <c r="O9" i="142"/>
  <c r="O12" i="142"/>
  <c r="O10" i="142"/>
  <c r="O8" i="142"/>
  <c r="O7" i="142"/>
  <c r="HW16" i="42"/>
  <c r="HW19" i="42"/>
  <c r="HW21" i="42"/>
  <c r="HV25" i="42"/>
  <c r="HW25" i="42"/>
  <c r="HW15" i="42"/>
  <c r="HW10" i="42"/>
  <c r="HW7" i="42"/>
  <c r="HW13" i="42"/>
  <c r="HW17" i="42"/>
  <c r="HW22" i="42"/>
  <c r="X108" i="43"/>
  <c r="L7" i="85"/>
  <c r="K7" i="85" s="1"/>
  <c r="I7" i="150"/>
  <c r="L7" i="150" s="1"/>
  <c r="K7" i="150" s="1"/>
  <c r="T41" i="157"/>
  <c r="W41" i="157" s="1"/>
  <c r="T43" i="157"/>
  <c r="L6" i="87"/>
  <c r="O26" i="147"/>
  <c r="I23" i="139"/>
  <c r="L23" i="139" s="1"/>
  <c r="H24" i="139"/>
  <c r="L7" i="95"/>
  <c r="K7" i="95" s="1"/>
  <c r="HV22" i="42"/>
  <c r="L6" i="95"/>
  <c r="L6" i="148"/>
  <c r="HV23" i="42"/>
  <c r="P6" i="131"/>
  <c r="Q6" i="131" s="1"/>
  <c r="H9" i="131"/>
  <c r="H10" i="131" s="1"/>
  <c r="H11" i="131" s="1"/>
  <c r="HV21" i="42"/>
  <c r="HV24" i="42"/>
  <c r="P6" i="150"/>
  <c r="Q6" i="150" s="1"/>
  <c r="L6" i="143"/>
  <c r="K6" i="143" s="1"/>
  <c r="L6" i="155"/>
  <c r="K6" i="155" s="1"/>
  <c r="L6" i="153"/>
  <c r="L7" i="141"/>
  <c r="K7" i="141" s="1"/>
  <c r="L6" i="142"/>
  <c r="L6" i="144"/>
  <c r="K6" i="144" s="1"/>
  <c r="K25" i="158"/>
  <c r="L25" i="158" s="1"/>
  <c r="P6" i="156"/>
  <c r="Q6" i="156" s="1"/>
  <c r="P6" i="85"/>
  <c r="Q6" i="85" s="1"/>
  <c r="L6" i="151"/>
  <c r="I6" i="63"/>
  <c r="L6" i="114"/>
  <c r="K6" i="114" s="1"/>
  <c r="K6" i="156"/>
  <c r="H8" i="146"/>
  <c r="I8" i="146" s="1"/>
  <c r="L8" i="146" s="1"/>
  <c r="K8" i="146" s="1"/>
  <c r="P6" i="146"/>
  <c r="Q6" i="146" s="1"/>
  <c r="K22" i="158"/>
  <c r="I7" i="148"/>
  <c r="L7" i="148" s="1"/>
  <c r="K7" i="148" s="1"/>
  <c r="H8" i="148"/>
  <c r="HV16" i="42"/>
  <c r="HV18" i="42"/>
  <c r="P6" i="152"/>
  <c r="Q6" i="152" s="1"/>
  <c r="O9" i="139"/>
  <c r="P6" i="158"/>
  <c r="Q6" i="158" s="1"/>
  <c r="L7" i="151"/>
  <c r="K7" i="151" s="1"/>
  <c r="L8" i="155"/>
  <c r="K8" i="155" s="1"/>
  <c r="HV17" i="42"/>
  <c r="HV14" i="42"/>
  <c r="O10" i="139"/>
  <c r="HV20" i="42"/>
  <c r="O8" i="139"/>
  <c r="HV19" i="42"/>
  <c r="L6" i="141"/>
  <c r="HV13" i="42"/>
  <c r="L13" i="139"/>
  <c r="O7" i="155"/>
  <c r="L7" i="155" s="1"/>
  <c r="K7" i="155" s="1"/>
  <c r="HV15" i="42"/>
  <c r="H8" i="63"/>
  <c r="I7" i="63"/>
  <c r="B17" i="63"/>
  <c r="H8" i="142"/>
  <c r="I7" i="142"/>
  <c r="L7" i="142" s="1"/>
  <c r="I8" i="141"/>
  <c r="L8" i="141" s="1"/>
  <c r="K8" i="141" s="1"/>
  <c r="H9" i="141"/>
  <c r="B18" i="63"/>
  <c r="B20" i="63"/>
  <c r="B19" i="63"/>
  <c r="P5" i="63" s="1"/>
  <c r="I7" i="87"/>
  <c r="L7" i="87" s="1"/>
  <c r="K7" i="87" s="1"/>
  <c r="H8" i="87"/>
  <c r="H8" i="114"/>
  <c r="I7" i="114"/>
  <c r="L7" i="114" s="1"/>
  <c r="K7" i="114" s="1"/>
  <c r="H8" i="92"/>
  <c r="I7" i="92"/>
  <c r="L7" i="92" s="1"/>
  <c r="K7" i="92" s="1"/>
  <c r="H9" i="156"/>
  <c r="I8" i="156"/>
  <c r="L8" i="156" s="1"/>
  <c r="K8" i="156" s="1"/>
  <c r="K6" i="92"/>
  <c r="P6" i="92"/>
  <c r="H9" i="152"/>
  <c r="I8" i="152"/>
  <c r="L8" i="152" s="1"/>
  <c r="I9" i="155"/>
  <c r="L9" i="155" s="1"/>
  <c r="K9" i="155" s="1"/>
  <c r="H10" i="155"/>
  <c r="H8" i="68"/>
  <c r="I7" i="68"/>
  <c r="L7" i="68" s="1"/>
  <c r="K7" i="68" s="1"/>
  <c r="H8" i="154"/>
  <c r="I7" i="154"/>
  <c r="L7" i="154" s="1"/>
  <c r="K7" i="154" s="1"/>
  <c r="K6" i="68"/>
  <c r="P6" i="68"/>
  <c r="H8" i="147"/>
  <c r="I7" i="147"/>
  <c r="H8" i="153"/>
  <c r="I7" i="153"/>
  <c r="L7" i="153" s="1"/>
  <c r="K7" i="153" s="1"/>
  <c r="H8" i="149"/>
  <c r="I7" i="149"/>
  <c r="L7" i="149" s="1"/>
  <c r="K7" i="149" s="1"/>
  <c r="H9" i="85"/>
  <c r="I8" i="85"/>
  <c r="L8" i="85" s="1"/>
  <c r="K8" i="85" s="1"/>
  <c r="H9" i="150"/>
  <c r="I8" i="150"/>
  <c r="L8" i="150" s="1"/>
  <c r="K8" i="150" s="1"/>
  <c r="K6" i="149"/>
  <c r="P6" i="149"/>
  <c r="K6" i="138"/>
  <c r="P6" i="138"/>
  <c r="I7" i="143"/>
  <c r="L7" i="143" s="1"/>
  <c r="K7" i="143" s="1"/>
  <c r="H8" i="143"/>
  <c r="L7" i="144"/>
  <c r="K7" i="144" s="1"/>
  <c r="K6" i="154"/>
  <c r="P6" i="154"/>
  <c r="H8" i="138"/>
  <c r="I7" i="138"/>
  <c r="L7" i="138" s="1"/>
  <c r="K7" i="138" s="1"/>
  <c r="I8" i="144"/>
  <c r="L8" i="144" s="1"/>
  <c r="K8" i="144" s="1"/>
  <c r="H9" i="144"/>
  <c r="H9" i="151"/>
  <c r="I8" i="151"/>
  <c r="L8" i="151" s="1"/>
  <c r="K8" i="151" s="1"/>
  <c r="H9" i="95"/>
  <c r="I8" i="95"/>
  <c r="L8" i="95" s="1"/>
  <c r="K8" i="95" s="1"/>
  <c r="K8" i="152" l="1"/>
  <c r="K6" i="87"/>
  <c r="P6" i="95"/>
  <c r="Q6" i="95" s="1"/>
  <c r="K6" i="151"/>
  <c r="K6" i="153"/>
  <c r="K6" i="148"/>
  <c r="K23" i="139"/>
  <c r="K6" i="139"/>
  <c r="K13" i="139"/>
  <c r="K12" i="139"/>
  <c r="K11" i="139"/>
  <c r="L10" i="139"/>
  <c r="L9" i="139"/>
  <c r="L8" i="139"/>
  <c r="K7" i="139"/>
  <c r="K7" i="142"/>
  <c r="K6" i="142"/>
  <c r="K6" i="147"/>
  <c r="P6" i="147"/>
  <c r="Q6" i="147" s="1"/>
  <c r="P6" i="87"/>
  <c r="P7" i="87" s="1"/>
  <c r="H25" i="139"/>
  <c r="L24" i="139"/>
  <c r="P6" i="143"/>
  <c r="Q6" i="143" s="1"/>
  <c r="I10" i="131"/>
  <c r="K6" i="95"/>
  <c r="P7" i="95"/>
  <c r="Q7" i="95" s="1"/>
  <c r="P6" i="148"/>
  <c r="P7" i="148" s="1"/>
  <c r="P7" i="131"/>
  <c r="Q7" i="131" s="1"/>
  <c r="I9" i="131"/>
  <c r="L9" i="131" s="1"/>
  <c r="K9" i="131" s="1"/>
  <c r="P7" i="150"/>
  <c r="Q7" i="150" s="1"/>
  <c r="P6" i="144"/>
  <c r="P7" i="144" s="1"/>
  <c r="P6" i="155"/>
  <c r="P7" i="155" s="1"/>
  <c r="P6" i="153"/>
  <c r="Q6" i="153" s="1"/>
  <c r="P6" i="151"/>
  <c r="P7" i="151" s="1"/>
  <c r="P6" i="142"/>
  <c r="P7" i="142" s="1"/>
  <c r="P7" i="156"/>
  <c r="Q7" i="156" s="1"/>
  <c r="H9" i="146"/>
  <c r="H10" i="146" s="1"/>
  <c r="L7" i="63"/>
  <c r="K7" i="63" s="1"/>
  <c r="P6" i="114"/>
  <c r="P7" i="114" s="1"/>
  <c r="P7" i="85"/>
  <c r="Q7" i="85" s="1"/>
  <c r="P7" i="146"/>
  <c r="P8" i="146" s="1"/>
  <c r="P7" i="158"/>
  <c r="Q7" i="158" s="1"/>
  <c r="P7" i="152"/>
  <c r="Q7" i="152" s="1"/>
  <c r="L22" i="158"/>
  <c r="K24" i="158"/>
  <c r="L24" i="158" s="1"/>
  <c r="H9" i="148"/>
  <c r="I8" i="148"/>
  <c r="L8" i="148" s="1"/>
  <c r="K8" i="148" s="1"/>
  <c r="P7" i="139"/>
  <c r="Q6" i="139"/>
  <c r="K6" i="141"/>
  <c r="P6" i="141"/>
  <c r="HV26" i="42"/>
  <c r="L6" i="63"/>
  <c r="K6" i="63" s="1"/>
  <c r="H9" i="63"/>
  <c r="I8" i="63"/>
  <c r="L8" i="63" s="1"/>
  <c r="K8" i="63" s="1"/>
  <c r="K7" i="147"/>
  <c r="H9" i="142"/>
  <c r="I8" i="142"/>
  <c r="L8" i="142" s="1"/>
  <c r="H10" i="141"/>
  <c r="I9" i="141"/>
  <c r="L9" i="141" s="1"/>
  <c r="K9" i="141" s="1"/>
  <c r="I8" i="114"/>
  <c r="L8" i="114" s="1"/>
  <c r="K8" i="114" s="1"/>
  <c r="H9" i="114"/>
  <c r="H9" i="87"/>
  <c r="I8" i="87"/>
  <c r="L8" i="87" s="1"/>
  <c r="K8" i="87" s="1"/>
  <c r="I9" i="151"/>
  <c r="L9" i="151" s="1"/>
  <c r="K9" i="151" s="1"/>
  <c r="H10" i="151"/>
  <c r="H10" i="150"/>
  <c r="I9" i="150"/>
  <c r="L9" i="150" s="1"/>
  <c r="K9" i="150" s="1"/>
  <c r="H9" i="154"/>
  <c r="I8" i="154"/>
  <c r="L8" i="154" s="1"/>
  <c r="K8" i="154" s="1"/>
  <c r="I9" i="152"/>
  <c r="L9" i="152" s="1"/>
  <c r="H10" i="152"/>
  <c r="H10" i="144"/>
  <c r="I9" i="144"/>
  <c r="L9" i="144" s="1"/>
  <c r="K9" i="144" s="1"/>
  <c r="P7" i="154"/>
  <c r="Q6" i="154"/>
  <c r="P7" i="92"/>
  <c r="Q6" i="92"/>
  <c r="P7" i="149"/>
  <c r="Q6" i="149"/>
  <c r="H9" i="143"/>
  <c r="I8" i="143"/>
  <c r="L8" i="143" s="1"/>
  <c r="K8" i="143" s="1"/>
  <c r="P7" i="138"/>
  <c r="Q6" i="138"/>
  <c r="I9" i="85"/>
  <c r="L9" i="85" s="1"/>
  <c r="K9" i="85" s="1"/>
  <c r="H10" i="85"/>
  <c r="H9" i="153"/>
  <c r="I8" i="153"/>
  <c r="L8" i="153" s="1"/>
  <c r="K8" i="153" s="1"/>
  <c r="I8" i="68"/>
  <c r="L8" i="68" s="1"/>
  <c r="K8" i="68" s="1"/>
  <c r="H9" i="68"/>
  <c r="I9" i="156"/>
  <c r="L9" i="156" s="1"/>
  <c r="K9" i="156" s="1"/>
  <c r="H10" i="156"/>
  <c r="H12" i="131"/>
  <c r="I11" i="131"/>
  <c r="H9" i="147"/>
  <c r="I8" i="147"/>
  <c r="Q6" i="68"/>
  <c r="P7" i="68"/>
  <c r="H10" i="95"/>
  <c r="I9" i="95"/>
  <c r="L9" i="95" s="1"/>
  <c r="K9" i="95" s="1"/>
  <c r="I10" i="155"/>
  <c r="L10" i="155" s="1"/>
  <c r="K10" i="155" s="1"/>
  <c r="H11" i="155"/>
  <c r="I8" i="138"/>
  <c r="L8" i="138" s="1"/>
  <c r="K8" i="138" s="1"/>
  <c r="H9" i="138"/>
  <c r="H9" i="149"/>
  <c r="I8" i="149"/>
  <c r="L8" i="149" s="1"/>
  <c r="K8" i="149" s="1"/>
  <c r="H9" i="92"/>
  <c r="I8" i="92"/>
  <c r="L8" i="92" s="1"/>
  <c r="K8" i="92" s="1"/>
  <c r="K9" i="152" l="1"/>
  <c r="K24" i="139"/>
  <c r="K10" i="139"/>
  <c r="K9" i="139"/>
  <c r="K8" i="139"/>
  <c r="K8" i="142"/>
  <c r="Q6" i="87"/>
  <c r="I25" i="139"/>
  <c r="L25" i="139" s="1"/>
  <c r="H26" i="139"/>
  <c r="L11" i="131"/>
  <c r="K11" i="131" s="1"/>
  <c r="P7" i="143"/>
  <c r="Q7" i="143" s="1"/>
  <c r="I9" i="146"/>
  <c r="L9" i="146" s="1"/>
  <c r="K9" i="146" s="1"/>
  <c r="Q6" i="148"/>
  <c r="P8" i="95"/>
  <c r="Q8" i="95" s="1"/>
  <c r="P8" i="131"/>
  <c r="Q8" i="131" s="1"/>
  <c r="P8" i="158"/>
  <c r="P9" i="158" s="1"/>
  <c r="L10" i="131"/>
  <c r="K10" i="131" s="1"/>
  <c r="P8" i="150"/>
  <c r="Q8" i="150" s="1"/>
  <c r="Q6" i="155"/>
  <c r="P8" i="156"/>
  <c r="P9" i="156" s="1"/>
  <c r="Q6" i="144"/>
  <c r="Q6" i="142"/>
  <c r="P7" i="153"/>
  <c r="P8" i="153" s="1"/>
  <c r="Q6" i="151"/>
  <c r="P8" i="85"/>
  <c r="Q8" i="85" s="1"/>
  <c r="Q6" i="114"/>
  <c r="P8" i="152"/>
  <c r="Q8" i="152" s="1"/>
  <c r="Q7" i="146"/>
  <c r="H10" i="148"/>
  <c r="I9" i="148"/>
  <c r="L9" i="148" s="1"/>
  <c r="K9" i="148" s="1"/>
  <c r="Q7" i="148"/>
  <c r="P8" i="148"/>
  <c r="Q6" i="141"/>
  <c r="P7" i="141"/>
  <c r="P7" i="147"/>
  <c r="Q7" i="147" s="1"/>
  <c r="P8" i="139"/>
  <c r="Q7" i="139"/>
  <c r="P8" i="155"/>
  <c r="Q7" i="155"/>
  <c r="P6" i="63"/>
  <c r="L8" i="147"/>
  <c r="K8" i="147" s="1"/>
  <c r="H11" i="141"/>
  <c r="I10" i="141"/>
  <c r="L10" i="141" s="1"/>
  <c r="K10" i="141" s="1"/>
  <c r="H10" i="63"/>
  <c r="I9" i="63"/>
  <c r="L9" i="63" s="1"/>
  <c r="K9" i="63" s="1"/>
  <c r="H10" i="142"/>
  <c r="I9" i="142"/>
  <c r="L9" i="142" s="1"/>
  <c r="P8" i="151"/>
  <c r="Q8" i="151" s="1"/>
  <c r="Q7" i="151"/>
  <c r="Q7" i="142"/>
  <c r="P8" i="142"/>
  <c r="P8" i="87"/>
  <c r="Q7" i="87"/>
  <c r="H10" i="87"/>
  <c r="I9" i="87"/>
  <c r="L9" i="87" s="1"/>
  <c r="K9" i="87" s="1"/>
  <c r="P8" i="114"/>
  <c r="Q7" i="114"/>
  <c r="H10" i="114"/>
  <c r="I9" i="114"/>
  <c r="L9" i="114" s="1"/>
  <c r="K9" i="114" s="1"/>
  <c r="H10" i="149"/>
  <c r="I9" i="149"/>
  <c r="L9" i="149" s="1"/>
  <c r="K9" i="149" s="1"/>
  <c r="Q8" i="146"/>
  <c r="I9" i="143"/>
  <c r="L9" i="143" s="1"/>
  <c r="K9" i="143" s="1"/>
  <c r="H10" i="143"/>
  <c r="P8" i="92"/>
  <c r="Q7" i="92"/>
  <c r="I10" i="156"/>
  <c r="L10" i="156" s="1"/>
  <c r="K10" i="156" s="1"/>
  <c r="H11" i="156"/>
  <c r="H10" i="138"/>
  <c r="I9" i="138"/>
  <c r="L9" i="138" s="1"/>
  <c r="K9" i="138" s="1"/>
  <c r="H10" i="68"/>
  <c r="I9" i="68"/>
  <c r="L9" i="68" s="1"/>
  <c r="K9" i="68" s="1"/>
  <c r="I10" i="144"/>
  <c r="L10" i="144" s="1"/>
  <c r="K10" i="144" s="1"/>
  <c r="H11" i="144"/>
  <c r="I10" i="152"/>
  <c r="L10" i="152" s="1"/>
  <c r="H11" i="152"/>
  <c r="H11" i="95"/>
  <c r="I10" i="95"/>
  <c r="L10" i="95" s="1"/>
  <c r="K10" i="95" s="1"/>
  <c r="I12" i="131"/>
  <c r="L12" i="131" s="1"/>
  <c r="K12" i="131" s="1"/>
  <c r="H13" i="131"/>
  <c r="P8" i="138"/>
  <c r="Q7" i="138"/>
  <c r="H11" i="146"/>
  <c r="I10" i="146"/>
  <c r="Q7" i="144"/>
  <c r="P8" i="144"/>
  <c r="H10" i="154"/>
  <c r="I9" i="154"/>
  <c r="L9" i="154" s="1"/>
  <c r="K9" i="154" s="1"/>
  <c r="H10" i="147"/>
  <c r="I9" i="147"/>
  <c r="Q7" i="149"/>
  <c r="P8" i="149"/>
  <c r="P8" i="68"/>
  <c r="Q7" i="68"/>
  <c r="H10" i="153"/>
  <c r="I9" i="153"/>
  <c r="L9" i="153" s="1"/>
  <c r="K9" i="153" s="1"/>
  <c r="Q7" i="154"/>
  <c r="P8" i="154"/>
  <c r="H11" i="150"/>
  <c r="I10" i="150"/>
  <c r="L10" i="150" s="1"/>
  <c r="K10" i="150" s="1"/>
  <c r="H10" i="92"/>
  <c r="I9" i="92"/>
  <c r="L9" i="92" s="1"/>
  <c r="K9" i="92" s="1"/>
  <c r="H12" i="155"/>
  <c r="I11" i="155"/>
  <c r="L11" i="155" s="1"/>
  <c r="K11" i="155" s="1"/>
  <c r="H11" i="85"/>
  <c r="I10" i="85"/>
  <c r="L10" i="85" s="1"/>
  <c r="K10" i="85" s="1"/>
  <c r="I10" i="151"/>
  <c r="L10" i="151" s="1"/>
  <c r="K10" i="151" s="1"/>
  <c r="H11" i="151"/>
  <c r="K10" i="152" l="1"/>
  <c r="K25" i="139"/>
  <c r="K9" i="142"/>
  <c r="I26" i="139"/>
  <c r="L26" i="139" s="1"/>
  <c r="H27" i="139"/>
  <c r="P8" i="143"/>
  <c r="P9" i="143" s="1"/>
  <c r="P9" i="146"/>
  <c r="Q9" i="146" s="1"/>
  <c r="L10" i="146"/>
  <c r="K10" i="146" s="1"/>
  <c r="P9" i="95"/>
  <c r="Q9" i="95" s="1"/>
  <c r="P9" i="131"/>
  <c r="Q9" i="131" s="1"/>
  <c r="Q8" i="158"/>
  <c r="P9" i="150"/>
  <c r="P10" i="150" s="1"/>
  <c r="Q7" i="153"/>
  <c r="Q8" i="156"/>
  <c r="P9" i="85"/>
  <c r="Q9" i="85" s="1"/>
  <c r="P9" i="152"/>
  <c r="Q9" i="152" s="1"/>
  <c r="P9" i="151"/>
  <c r="Q9" i="151" s="1"/>
  <c r="Q8" i="148"/>
  <c r="P9" i="148"/>
  <c r="I10" i="148"/>
  <c r="L10" i="148" s="1"/>
  <c r="K10" i="148" s="1"/>
  <c r="H11" i="148"/>
  <c r="P9" i="155"/>
  <c r="Q8" i="155"/>
  <c r="Q8" i="139"/>
  <c r="P9" i="139"/>
  <c r="Q7" i="141"/>
  <c r="P8" i="141"/>
  <c r="H12" i="141"/>
  <c r="I11" i="141"/>
  <c r="L11" i="141" s="1"/>
  <c r="K11" i="141" s="1"/>
  <c r="P8" i="147"/>
  <c r="Q8" i="147" s="1"/>
  <c r="L9" i="147"/>
  <c r="I10" i="142"/>
  <c r="L10" i="142" s="1"/>
  <c r="H11" i="142"/>
  <c r="Q8" i="142"/>
  <c r="P9" i="142"/>
  <c r="H11" i="63"/>
  <c r="I10" i="63"/>
  <c r="L10" i="63" s="1"/>
  <c r="K10" i="63" s="1"/>
  <c r="P7" i="63"/>
  <c r="Q6" i="63"/>
  <c r="P9" i="114"/>
  <c r="Q8" i="114"/>
  <c r="I10" i="87"/>
  <c r="L10" i="87" s="1"/>
  <c r="K10" i="87" s="1"/>
  <c r="H11" i="87"/>
  <c r="H11" i="114"/>
  <c r="I10" i="114"/>
  <c r="L10" i="114" s="1"/>
  <c r="K10" i="114" s="1"/>
  <c r="Q8" i="87"/>
  <c r="P9" i="87"/>
  <c r="H12" i="151"/>
  <c r="I11" i="151"/>
  <c r="L11" i="151" s="1"/>
  <c r="K11" i="151" s="1"/>
  <c r="H11" i="154"/>
  <c r="I10" i="154"/>
  <c r="L10" i="154" s="1"/>
  <c r="K10" i="154" s="1"/>
  <c r="Q8" i="153"/>
  <c r="P9" i="153"/>
  <c r="I11" i="95"/>
  <c r="L11" i="95" s="1"/>
  <c r="K11" i="95" s="1"/>
  <c r="H12" i="95"/>
  <c r="H11" i="68"/>
  <c r="I10" i="68"/>
  <c r="L10" i="68" s="1"/>
  <c r="K10" i="68" s="1"/>
  <c r="P9" i="92"/>
  <c r="Q8" i="92"/>
  <c r="H11" i="92"/>
  <c r="I10" i="92"/>
  <c r="L10" i="92" s="1"/>
  <c r="K10" i="92" s="1"/>
  <c r="Q8" i="149"/>
  <c r="P9" i="149"/>
  <c r="H12" i="152"/>
  <c r="I11" i="152"/>
  <c r="L11" i="152" s="1"/>
  <c r="I10" i="143"/>
  <c r="L10" i="143" s="1"/>
  <c r="K10" i="143" s="1"/>
  <c r="H11" i="143"/>
  <c r="P9" i="144"/>
  <c r="Q8" i="144"/>
  <c r="P10" i="156"/>
  <c r="Q9" i="156"/>
  <c r="H11" i="138"/>
  <c r="I10" i="138"/>
  <c r="L10" i="138" s="1"/>
  <c r="K10" i="138" s="1"/>
  <c r="H12" i="85"/>
  <c r="I11" i="85"/>
  <c r="L11" i="85" s="1"/>
  <c r="K11" i="85" s="1"/>
  <c r="H12" i="150"/>
  <c r="I11" i="150"/>
  <c r="L11" i="150" s="1"/>
  <c r="K11" i="150" s="1"/>
  <c r="I10" i="153"/>
  <c r="L10" i="153" s="1"/>
  <c r="K10" i="153" s="1"/>
  <c r="H11" i="153"/>
  <c r="I11" i="144"/>
  <c r="L11" i="144" s="1"/>
  <c r="K11" i="144" s="1"/>
  <c r="H12" i="144"/>
  <c r="I10" i="149"/>
  <c r="L10" i="149" s="1"/>
  <c r="K10" i="149" s="1"/>
  <c r="H11" i="149"/>
  <c r="H12" i="156"/>
  <c r="I11" i="156"/>
  <c r="L11" i="156" s="1"/>
  <c r="K11" i="156" s="1"/>
  <c r="H12" i="146"/>
  <c r="I11" i="146"/>
  <c r="L11" i="146" s="1"/>
  <c r="K11" i="146" s="1"/>
  <c r="P9" i="154"/>
  <c r="Q8" i="154"/>
  <c r="P9" i="68"/>
  <c r="Q8" i="68"/>
  <c r="I10" i="147"/>
  <c r="H11" i="147"/>
  <c r="Q8" i="138"/>
  <c r="P9" i="138"/>
  <c r="Q9" i="158"/>
  <c r="P10" i="158"/>
  <c r="H13" i="155"/>
  <c r="I12" i="155"/>
  <c r="L12" i="155" s="1"/>
  <c r="K12" i="155" s="1"/>
  <c r="H14" i="131"/>
  <c r="I13" i="131"/>
  <c r="L13" i="131" s="1"/>
  <c r="K13" i="131" s="1"/>
  <c r="K11" i="152" l="1"/>
  <c r="K10" i="142"/>
  <c r="K26" i="139"/>
  <c r="Q8" i="143"/>
  <c r="P10" i="146"/>
  <c r="Q10" i="146" s="1"/>
  <c r="P10" i="131"/>
  <c r="Q10" i="131" s="1"/>
  <c r="P10" i="95"/>
  <c r="Q10" i="95" s="1"/>
  <c r="Q9" i="150"/>
  <c r="P10" i="85"/>
  <c r="Q10" i="85" s="1"/>
  <c r="P10" i="151"/>
  <c r="Q10" i="151" s="1"/>
  <c r="P10" i="152"/>
  <c r="Q10" i="152" s="1"/>
  <c r="P9" i="147"/>
  <c r="Q9" i="147" s="1"/>
  <c r="Q9" i="148"/>
  <c r="P10" i="148"/>
  <c r="H12" i="148"/>
  <c r="I11" i="148"/>
  <c r="L11" i="148" s="1"/>
  <c r="K11" i="148" s="1"/>
  <c r="Q8" i="141"/>
  <c r="P9" i="141"/>
  <c r="Q9" i="139"/>
  <c r="P10" i="139"/>
  <c r="P10" i="155"/>
  <c r="Q9" i="155"/>
  <c r="Q7" i="63"/>
  <c r="P8" i="63"/>
  <c r="H12" i="142"/>
  <c r="I11" i="142"/>
  <c r="L11" i="142" s="1"/>
  <c r="H13" i="141"/>
  <c r="I12" i="141"/>
  <c r="L12" i="141" s="1"/>
  <c r="K12" i="141" s="1"/>
  <c r="I11" i="63"/>
  <c r="L11" i="63" s="1"/>
  <c r="K11" i="63" s="1"/>
  <c r="H12" i="63"/>
  <c r="L10" i="147"/>
  <c r="Q9" i="142"/>
  <c r="P10" i="142"/>
  <c r="H12" i="114"/>
  <c r="I11" i="114"/>
  <c r="L11" i="114" s="1"/>
  <c r="K11" i="114" s="1"/>
  <c r="H12" i="87"/>
  <c r="I11" i="87"/>
  <c r="L11" i="87" s="1"/>
  <c r="K11" i="87" s="1"/>
  <c r="Q9" i="87"/>
  <c r="P10" i="87"/>
  <c r="Q9" i="114"/>
  <c r="P10" i="114"/>
  <c r="Q9" i="138"/>
  <c r="P10" i="138"/>
  <c r="H13" i="156"/>
  <c r="I12" i="156"/>
  <c r="L12" i="156" s="1"/>
  <c r="K12" i="156" s="1"/>
  <c r="H12" i="68"/>
  <c r="I11" i="68"/>
  <c r="L11" i="68" s="1"/>
  <c r="K11" i="68" s="1"/>
  <c r="P11" i="150"/>
  <c r="Q10" i="150"/>
  <c r="P11" i="156"/>
  <c r="Q10" i="156"/>
  <c r="I12" i="150"/>
  <c r="L12" i="150" s="1"/>
  <c r="K12" i="150" s="1"/>
  <c r="H13" i="150"/>
  <c r="H12" i="149"/>
  <c r="I11" i="149"/>
  <c r="L11" i="149" s="1"/>
  <c r="K11" i="149" s="1"/>
  <c r="Q9" i="144"/>
  <c r="P10" i="144"/>
  <c r="I11" i="92"/>
  <c r="L11" i="92" s="1"/>
  <c r="K11" i="92" s="1"/>
  <c r="H12" i="92"/>
  <c r="Q9" i="153"/>
  <c r="P10" i="153"/>
  <c r="Q9" i="154"/>
  <c r="P10" i="154"/>
  <c r="H15" i="131"/>
  <c r="I14" i="131"/>
  <c r="L14" i="131" s="1"/>
  <c r="K14" i="131" s="1"/>
  <c r="H13" i="146"/>
  <c r="I12" i="146"/>
  <c r="L12" i="146" s="1"/>
  <c r="K12" i="146" s="1"/>
  <c r="I11" i="147"/>
  <c r="H12" i="147"/>
  <c r="I12" i="85"/>
  <c r="L12" i="85" s="1"/>
  <c r="K12" i="85" s="1"/>
  <c r="H13" i="85"/>
  <c r="H12" i="154"/>
  <c r="I11" i="154"/>
  <c r="L11" i="154" s="1"/>
  <c r="K11" i="154" s="1"/>
  <c r="H12" i="153"/>
  <c r="I11" i="153"/>
  <c r="L11" i="153" s="1"/>
  <c r="K11" i="153" s="1"/>
  <c r="H13" i="95"/>
  <c r="I12" i="95"/>
  <c r="L12" i="95" s="1"/>
  <c r="K12" i="95" s="1"/>
  <c r="H14" i="155"/>
  <c r="I13" i="155"/>
  <c r="L13" i="155" s="1"/>
  <c r="K13" i="155" s="1"/>
  <c r="Q9" i="68"/>
  <c r="P10" i="68"/>
  <c r="I12" i="144"/>
  <c r="L12" i="144" s="1"/>
  <c r="K12" i="144" s="1"/>
  <c r="H13" i="144"/>
  <c r="I12" i="152"/>
  <c r="L12" i="152" s="1"/>
  <c r="H13" i="152"/>
  <c r="P10" i="143"/>
  <c r="Q9" i="143"/>
  <c r="I11" i="143"/>
  <c r="L11" i="143" s="1"/>
  <c r="K11" i="143" s="1"/>
  <c r="H12" i="143"/>
  <c r="P11" i="158"/>
  <c r="Q10" i="158"/>
  <c r="I11" i="138"/>
  <c r="L11" i="138" s="1"/>
  <c r="K11" i="138" s="1"/>
  <c r="H12" i="138"/>
  <c r="P10" i="149"/>
  <c r="Q9" i="149"/>
  <c r="Q9" i="92"/>
  <c r="P10" i="92"/>
  <c r="I12" i="151"/>
  <c r="L12" i="151" s="1"/>
  <c r="K12" i="151" s="1"/>
  <c r="H13" i="151"/>
  <c r="K12" i="152" l="1"/>
  <c r="K11" i="142"/>
  <c r="P11" i="146"/>
  <c r="P12" i="146" s="1"/>
  <c r="P11" i="131"/>
  <c r="Q11" i="131" s="1"/>
  <c r="P11" i="95"/>
  <c r="Q11" i="95" s="1"/>
  <c r="P11" i="85"/>
  <c r="Q11" i="85" s="1"/>
  <c r="P10" i="147"/>
  <c r="Q10" i="147" s="1"/>
  <c r="P11" i="151"/>
  <c r="P12" i="151" s="1"/>
  <c r="Q12" i="151" s="1"/>
  <c r="P11" i="152"/>
  <c r="Q11" i="152" s="1"/>
  <c r="H13" i="148"/>
  <c r="I12" i="148"/>
  <c r="L12" i="148" s="1"/>
  <c r="K12" i="148" s="1"/>
  <c r="Q10" i="148"/>
  <c r="P11" i="148"/>
  <c r="P11" i="155"/>
  <c r="Q10" i="155"/>
  <c r="Q10" i="139"/>
  <c r="P11" i="139"/>
  <c r="Q9" i="141"/>
  <c r="P10" i="141"/>
  <c r="K10" i="147"/>
  <c r="Q10" i="142"/>
  <c r="P11" i="142"/>
  <c r="P9" i="63"/>
  <c r="Q8" i="63"/>
  <c r="H14" i="141"/>
  <c r="I13" i="141"/>
  <c r="L13" i="141" s="1"/>
  <c r="K13" i="141" s="1"/>
  <c r="I12" i="63"/>
  <c r="L12" i="63" s="1"/>
  <c r="K12" i="63" s="1"/>
  <c r="H13" i="63"/>
  <c r="H13" i="142"/>
  <c r="I12" i="142"/>
  <c r="L12" i="142" s="1"/>
  <c r="P11" i="114"/>
  <c r="Q10" i="114"/>
  <c r="H13" i="87"/>
  <c r="I12" i="87"/>
  <c r="L12" i="87" s="1"/>
  <c r="K12" i="87" s="1"/>
  <c r="H13" i="114"/>
  <c r="I12" i="114"/>
  <c r="L12" i="114" s="1"/>
  <c r="K12" i="114" s="1"/>
  <c r="Q10" i="87"/>
  <c r="P11" i="87"/>
  <c r="Q11" i="150"/>
  <c r="P12" i="150"/>
  <c r="H14" i="95"/>
  <c r="I13" i="95"/>
  <c r="L13" i="95" s="1"/>
  <c r="K13" i="95" s="1"/>
  <c r="P11" i="144"/>
  <c r="Q10" i="144"/>
  <c r="H13" i="92"/>
  <c r="I12" i="92"/>
  <c r="L12" i="92" s="1"/>
  <c r="K12" i="92" s="1"/>
  <c r="H13" i="138"/>
  <c r="I12" i="138"/>
  <c r="L12" i="138" s="1"/>
  <c r="K12" i="138" s="1"/>
  <c r="P11" i="92"/>
  <c r="Q10" i="92"/>
  <c r="H16" i="131"/>
  <c r="I15" i="131"/>
  <c r="L15" i="131" s="1"/>
  <c r="K15" i="131" s="1"/>
  <c r="H15" i="155"/>
  <c r="I14" i="155"/>
  <c r="L14" i="155" s="1"/>
  <c r="K14" i="155" s="1"/>
  <c r="I13" i="151"/>
  <c r="L13" i="151" s="1"/>
  <c r="K13" i="151" s="1"/>
  <c r="H14" i="151"/>
  <c r="H14" i="144"/>
  <c r="I13" i="144"/>
  <c r="L13" i="144" s="1"/>
  <c r="K13" i="144" s="1"/>
  <c r="I13" i="146"/>
  <c r="L13" i="146" s="1"/>
  <c r="K13" i="146" s="1"/>
  <c r="H14" i="146"/>
  <c r="H14" i="150"/>
  <c r="I13" i="150"/>
  <c r="L13" i="150" s="1"/>
  <c r="K13" i="150" s="1"/>
  <c r="Q11" i="158"/>
  <c r="P12" i="158"/>
  <c r="P11" i="143"/>
  <c r="Q10" i="143"/>
  <c r="I12" i="153"/>
  <c r="L12" i="153" s="1"/>
  <c r="K12" i="153" s="1"/>
  <c r="H13" i="153"/>
  <c r="H13" i="147"/>
  <c r="I13" i="147" s="1"/>
  <c r="I12" i="147"/>
  <c r="Q10" i="154"/>
  <c r="P11" i="154"/>
  <c r="P12" i="156"/>
  <c r="Q11" i="156"/>
  <c r="I12" i="68"/>
  <c r="L12" i="68" s="1"/>
  <c r="K12" i="68" s="1"/>
  <c r="H13" i="68"/>
  <c r="H14" i="152"/>
  <c r="I13" i="152"/>
  <c r="L13" i="152" s="1"/>
  <c r="P11" i="68"/>
  <c r="Q10" i="68"/>
  <c r="I12" i="149"/>
  <c r="L12" i="149" s="1"/>
  <c r="K12" i="149" s="1"/>
  <c r="H13" i="149"/>
  <c r="P11" i="149"/>
  <c r="Q10" i="149"/>
  <c r="I12" i="154"/>
  <c r="L12" i="154" s="1"/>
  <c r="K12" i="154" s="1"/>
  <c r="H13" i="154"/>
  <c r="P11" i="153"/>
  <c r="Q10" i="153"/>
  <c r="H14" i="156"/>
  <c r="I13" i="156"/>
  <c r="L13" i="156" s="1"/>
  <c r="K13" i="156" s="1"/>
  <c r="H13" i="143"/>
  <c r="I12" i="143"/>
  <c r="L12" i="143" s="1"/>
  <c r="K12" i="143" s="1"/>
  <c r="I13" i="85"/>
  <c r="L13" i="85" s="1"/>
  <c r="K13" i="85" s="1"/>
  <c r="H14" i="85"/>
  <c r="P11" i="138"/>
  <c r="Q10" i="138"/>
  <c r="K13" i="152" l="1"/>
  <c r="K12" i="142"/>
  <c r="Q12" i="146"/>
  <c r="P13" i="146"/>
  <c r="Q11" i="146"/>
  <c r="P12" i="131"/>
  <c r="P13" i="131" s="1"/>
  <c r="P12" i="95"/>
  <c r="Q12" i="95" s="1"/>
  <c r="P12" i="85"/>
  <c r="Q12" i="85" s="1"/>
  <c r="P11" i="147"/>
  <c r="Q11" i="147" s="1"/>
  <c r="Q11" i="151"/>
  <c r="P12" i="152"/>
  <c r="Q12" i="152" s="1"/>
  <c r="K11" i="147"/>
  <c r="I13" i="148"/>
  <c r="L13" i="148" s="1"/>
  <c r="K13" i="148" s="1"/>
  <c r="H14" i="148"/>
  <c r="Q11" i="148"/>
  <c r="P12" i="148"/>
  <c r="Q10" i="141"/>
  <c r="P11" i="141"/>
  <c r="Q11" i="139"/>
  <c r="P12" i="139"/>
  <c r="P12" i="155"/>
  <c r="Q11" i="155"/>
  <c r="P13" i="151"/>
  <c r="Q13" i="151" s="1"/>
  <c r="L12" i="147"/>
  <c r="K12" i="147" s="1"/>
  <c r="P10" i="63"/>
  <c r="Q9" i="63"/>
  <c r="I13" i="142"/>
  <c r="L13" i="142" s="1"/>
  <c r="H14" i="142"/>
  <c r="H15" i="141"/>
  <c r="I14" i="141"/>
  <c r="L14" i="141" s="1"/>
  <c r="K14" i="141" s="1"/>
  <c r="I13" i="63"/>
  <c r="L13" i="63" s="1"/>
  <c r="K13" i="63" s="1"/>
  <c r="H14" i="63"/>
  <c r="P12" i="142"/>
  <c r="Q11" i="142"/>
  <c r="H14" i="87"/>
  <c r="I13" i="87"/>
  <c r="L13" i="87" s="1"/>
  <c r="K13" i="87" s="1"/>
  <c r="Q11" i="114"/>
  <c r="P12" i="114"/>
  <c r="P12" i="87"/>
  <c r="Q11" i="87"/>
  <c r="H14" i="114"/>
  <c r="I13" i="114"/>
  <c r="L13" i="114" s="1"/>
  <c r="K13" i="114" s="1"/>
  <c r="I13" i="68"/>
  <c r="L13" i="68" s="1"/>
  <c r="K13" i="68" s="1"/>
  <c r="H14" i="68"/>
  <c r="I14" i="146"/>
  <c r="L14" i="146" s="1"/>
  <c r="K14" i="146" s="1"/>
  <c r="H15" i="146"/>
  <c r="H14" i="143"/>
  <c r="I13" i="143"/>
  <c r="L13" i="143" s="1"/>
  <c r="K13" i="143" s="1"/>
  <c r="P12" i="149"/>
  <c r="Q11" i="149"/>
  <c r="P12" i="92"/>
  <c r="Q11" i="92"/>
  <c r="Q11" i="138"/>
  <c r="P12" i="138"/>
  <c r="H15" i="156"/>
  <c r="I14" i="156"/>
  <c r="L14" i="156" s="1"/>
  <c r="K14" i="156" s="1"/>
  <c r="P13" i="156"/>
  <c r="Q12" i="156"/>
  <c r="P12" i="143"/>
  <c r="Q11" i="143"/>
  <c r="I13" i="153"/>
  <c r="L13" i="153" s="1"/>
  <c r="K13" i="153" s="1"/>
  <c r="H14" i="153"/>
  <c r="I15" i="155"/>
  <c r="L15" i="155" s="1"/>
  <c r="K15" i="155" s="1"/>
  <c r="H16" i="155"/>
  <c r="H14" i="92"/>
  <c r="I13" i="92"/>
  <c r="L13" i="92" s="1"/>
  <c r="K13" i="92" s="1"/>
  <c r="I13" i="149"/>
  <c r="L13" i="149" s="1"/>
  <c r="K13" i="149" s="1"/>
  <c r="H14" i="149"/>
  <c r="I14" i="85"/>
  <c r="L14" i="85" s="1"/>
  <c r="K14" i="85" s="1"/>
  <c r="H15" i="85"/>
  <c r="I13" i="154"/>
  <c r="L13" i="154" s="1"/>
  <c r="K13" i="154" s="1"/>
  <c r="H14" i="154"/>
  <c r="P12" i="154"/>
  <c r="Q11" i="154"/>
  <c r="Q12" i="158"/>
  <c r="P13" i="158"/>
  <c r="P13" i="150"/>
  <c r="Q12" i="150"/>
  <c r="P12" i="153"/>
  <c r="Q11" i="153"/>
  <c r="Q11" i="68"/>
  <c r="P12" i="68"/>
  <c r="H15" i="144"/>
  <c r="I14" i="144"/>
  <c r="L14" i="144" s="1"/>
  <c r="K14" i="144" s="1"/>
  <c r="I16" i="131"/>
  <c r="L16" i="131" s="1"/>
  <c r="K16" i="131" s="1"/>
  <c r="H17" i="131"/>
  <c r="Q11" i="144"/>
  <c r="P12" i="144"/>
  <c r="I14" i="151"/>
  <c r="L14" i="151" s="1"/>
  <c r="K14" i="151" s="1"/>
  <c r="H15" i="151"/>
  <c r="H15" i="152"/>
  <c r="I14" i="152"/>
  <c r="L14" i="152" s="1"/>
  <c r="H14" i="147"/>
  <c r="I14" i="150"/>
  <c r="L14" i="150" s="1"/>
  <c r="K14" i="150" s="1"/>
  <c r="H15" i="150"/>
  <c r="I13" i="138"/>
  <c r="L13" i="138" s="1"/>
  <c r="K13" i="138" s="1"/>
  <c r="H14" i="138"/>
  <c r="H15" i="95"/>
  <c r="I14" i="95"/>
  <c r="L14" i="95" s="1"/>
  <c r="K14" i="95" s="1"/>
  <c r="K14" i="152" l="1"/>
  <c r="K13" i="142"/>
  <c r="Q13" i="146"/>
  <c r="P14" i="146"/>
  <c r="Q12" i="131"/>
  <c r="P13" i="95"/>
  <c r="Q13" i="95" s="1"/>
  <c r="P14" i="131"/>
  <c r="Q13" i="131"/>
  <c r="P13" i="85"/>
  <c r="Q13" i="85" s="1"/>
  <c r="P13" i="152"/>
  <c r="Q13" i="152" s="1"/>
  <c r="P13" i="148"/>
  <c r="Q12" i="148"/>
  <c r="H15" i="148"/>
  <c r="I14" i="148"/>
  <c r="L14" i="148" s="1"/>
  <c r="K14" i="148" s="1"/>
  <c r="P13" i="155"/>
  <c r="Q12" i="155"/>
  <c r="P13" i="139"/>
  <c r="Q12" i="139"/>
  <c r="P14" i="151"/>
  <c r="Q14" i="151" s="1"/>
  <c r="P12" i="147"/>
  <c r="Q12" i="147" s="1"/>
  <c r="P12" i="141"/>
  <c r="Q11" i="141"/>
  <c r="H15" i="142"/>
  <c r="I14" i="142"/>
  <c r="L14" i="142" s="1"/>
  <c r="H16" i="141"/>
  <c r="I15" i="141"/>
  <c r="L15" i="141" s="1"/>
  <c r="K15" i="141" s="1"/>
  <c r="Q12" i="142"/>
  <c r="P13" i="142"/>
  <c r="P11" i="63"/>
  <c r="Q10" i="63"/>
  <c r="L13" i="147"/>
  <c r="H15" i="63"/>
  <c r="I14" i="63"/>
  <c r="L14" i="63" s="1"/>
  <c r="K14" i="63" s="1"/>
  <c r="Q12" i="114"/>
  <c r="P13" i="114"/>
  <c r="Q12" i="87"/>
  <c r="P13" i="87"/>
  <c r="H15" i="114"/>
  <c r="I14" i="114"/>
  <c r="L14" i="114" s="1"/>
  <c r="K14" i="114" s="1"/>
  <c r="H15" i="87"/>
  <c r="I14" i="87"/>
  <c r="L14" i="87" s="1"/>
  <c r="K14" i="87" s="1"/>
  <c r="I16" i="155"/>
  <c r="L16" i="155" s="1"/>
  <c r="K16" i="155" s="1"/>
  <c r="H17" i="155"/>
  <c r="Q12" i="144"/>
  <c r="P13" i="144"/>
  <c r="H16" i="150"/>
  <c r="I15" i="150"/>
  <c r="L15" i="150" s="1"/>
  <c r="K15" i="150" s="1"/>
  <c r="Q12" i="154"/>
  <c r="P13" i="154"/>
  <c r="I14" i="92"/>
  <c r="L14" i="92" s="1"/>
  <c r="K14" i="92" s="1"/>
  <c r="H15" i="92"/>
  <c r="I15" i="156"/>
  <c r="L15" i="156" s="1"/>
  <c r="K15" i="156" s="1"/>
  <c r="H16" i="156"/>
  <c r="P13" i="149"/>
  <c r="Q12" i="149"/>
  <c r="H15" i="147"/>
  <c r="I14" i="147"/>
  <c r="H16" i="85"/>
  <c r="I15" i="85"/>
  <c r="L15" i="85" s="1"/>
  <c r="K15" i="85" s="1"/>
  <c r="I14" i="153"/>
  <c r="L14" i="153" s="1"/>
  <c r="K14" i="153" s="1"/>
  <c r="H15" i="153"/>
  <c r="H16" i="146"/>
  <c r="I15" i="146"/>
  <c r="L15" i="146" s="1"/>
  <c r="K15" i="146" s="1"/>
  <c r="I17" i="131"/>
  <c r="L17" i="131" s="1"/>
  <c r="K17" i="131" s="1"/>
  <c r="H18" i="131"/>
  <c r="I14" i="154"/>
  <c r="L14" i="154" s="1"/>
  <c r="K14" i="154" s="1"/>
  <c r="H15" i="154"/>
  <c r="I15" i="144"/>
  <c r="L15" i="144" s="1"/>
  <c r="K15" i="144" s="1"/>
  <c r="H16" i="144"/>
  <c r="P14" i="156"/>
  <c r="Q13" i="156"/>
  <c r="Q12" i="138"/>
  <c r="P13" i="138"/>
  <c r="P13" i="153"/>
  <c r="Q12" i="153"/>
  <c r="I14" i="143"/>
  <c r="L14" i="143" s="1"/>
  <c r="K14" i="143" s="1"/>
  <c r="H15" i="143"/>
  <c r="P14" i="150"/>
  <c r="Q13" i="150"/>
  <c r="H16" i="95"/>
  <c r="I15" i="95"/>
  <c r="L15" i="95" s="1"/>
  <c r="K15" i="95" s="1"/>
  <c r="H16" i="152"/>
  <c r="I15" i="152"/>
  <c r="L15" i="152" s="1"/>
  <c r="P13" i="68"/>
  <c r="Q12" i="68"/>
  <c r="Q13" i="158"/>
  <c r="P14" i="158"/>
  <c r="H15" i="149"/>
  <c r="I14" i="149"/>
  <c r="L14" i="149" s="1"/>
  <c r="K14" i="149" s="1"/>
  <c r="H15" i="68"/>
  <c r="I14" i="68"/>
  <c r="L14" i="68" s="1"/>
  <c r="K14" i="68" s="1"/>
  <c r="H16" i="151"/>
  <c r="I15" i="151"/>
  <c r="L15" i="151" s="1"/>
  <c r="K15" i="151" s="1"/>
  <c r="Q12" i="143"/>
  <c r="P13" i="143"/>
  <c r="I14" i="138"/>
  <c r="L14" i="138" s="1"/>
  <c r="K14" i="138" s="1"/>
  <c r="H15" i="138"/>
  <c r="P13" i="92"/>
  <c r="Q12" i="92"/>
  <c r="K15" i="152" l="1"/>
  <c r="K14" i="142"/>
  <c r="Q14" i="146"/>
  <c r="P15" i="146"/>
  <c r="P14" i="95"/>
  <c r="Q14" i="95" s="1"/>
  <c r="P15" i="131"/>
  <c r="Q14" i="131"/>
  <c r="P14" i="85"/>
  <c r="Q14" i="85" s="1"/>
  <c r="P14" i="152"/>
  <c r="Q14" i="152" s="1"/>
  <c r="I15" i="148"/>
  <c r="L15" i="148" s="1"/>
  <c r="K15" i="148" s="1"/>
  <c r="H16" i="148"/>
  <c r="P14" i="148"/>
  <c r="Q13" i="148"/>
  <c r="P14" i="139"/>
  <c r="Q13" i="139"/>
  <c r="Q12" i="141"/>
  <c r="P13" i="141"/>
  <c r="P13" i="147"/>
  <c r="P14" i="155"/>
  <c r="Q13" i="155"/>
  <c r="K13" i="147"/>
  <c r="Q11" i="63"/>
  <c r="P12" i="63"/>
  <c r="L14" i="147"/>
  <c r="K14" i="147" s="1"/>
  <c r="H16" i="142"/>
  <c r="I15" i="142"/>
  <c r="L15" i="142" s="1"/>
  <c r="Q13" i="142"/>
  <c r="P14" i="142"/>
  <c r="I15" i="63"/>
  <c r="L15" i="63" s="1"/>
  <c r="K15" i="63" s="1"/>
  <c r="H16" i="63"/>
  <c r="I16" i="141"/>
  <c r="L16" i="141" s="1"/>
  <c r="K16" i="141" s="1"/>
  <c r="H17" i="141"/>
  <c r="I15" i="114"/>
  <c r="L15" i="114" s="1"/>
  <c r="K15" i="114" s="1"/>
  <c r="H16" i="114"/>
  <c r="Q13" i="87"/>
  <c r="P14" i="87"/>
  <c r="H16" i="87"/>
  <c r="I15" i="87"/>
  <c r="L15" i="87" s="1"/>
  <c r="K15" i="87" s="1"/>
  <c r="P14" i="114"/>
  <c r="Q13" i="114"/>
  <c r="Q13" i="138"/>
  <c r="P14" i="138"/>
  <c r="P15" i="150"/>
  <c r="Q14" i="150"/>
  <c r="H17" i="85"/>
  <c r="I16" i="85"/>
  <c r="L16" i="85" s="1"/>
  <c r="K16" i="85" s="1"/>
  <c r="Q14" i="158"/>
  <c r="P15" i="158"/>
  <c r="Q13" i="154"/>
  <c r="P14" i="154"/>
  <c r="Q13" i="144"/>
  <c r="P14" i="144"/>
  <c r="H17" i="151"/>
  <c r="I16" i="151"/>
  <c r="L16" i="151" s="1"/>
  <c r="K16" i="151" s="1"/>
  <c r="Q13" i="68"/>
  <c r="P14" i="68"/>
  <c r="Q14" i="156"/>
  <c r="P15" i="156"/>
  <c r="I16" i="146"/>
  <c r="L16" i="146" s="1"/>
  <c r="K16" i="146" s="1"/>
  <c r="H17" i="146"/>
  <c r="I15" i="147"/>
  <c r="H16" i="147"/>
  <c r="H19" i="131"/>
  <c r="I18" i="131"/>
  <c r="L18" i="131" s="1"/>
  <c r="K18" i="131" s="1"/>
  <c r="H16" i="143"/>
  <c r="I15" i="143"/>
  <c r="L15" i="143" s="1"/>
  <c r="K15" i="143" s="1"/>
  <c r="I16" i="144"/>
  <c r="L16" i="144" s="1"/>
  <c r="K16" i="144" s="1"/>
  <c r="H17" i="144"/>
  <c r="I17" i="155"/>
  <c r="L17" i="155" s="1"/>
  <c r="K17" i="155" s="1"/>
  <c r="H18" i="155"/>
  <c r="Q13" i="92"/>
  <c r="P14" i="92"/>
  <c r="H16" i="68"/>
  <c r="I15" i="68"/>
  <c r="L15" i="68" s="1"/>
  <c r="K15" i="68" s="1"/>
  <c r="I16" i="152"/>
  <c r="L16" i="152" s="1"/>
  <c r="K16" i="152" s="1"/>
  <c r="H17" i="152"/>
  <c r="P14" i="149"/>
  <c r="Q13" i="149"/>
  <c r="H17" i="150"/>
  <c r="I16" i="150"/>
  <c r="L16" i="150" s="1"/>
  <c r="K16" i="150" s="1"/>
  <c r="Q13" i="143"/>
  <c r="P14" i="143"/>
  <c r="P15" i="151"/>
  <c r="I15" i="138"/>
  <c r="L15" i="138" s="1"/>
  <c r="K15" i="138" s="1"/>
  <c r="H16" i="138"/>
  <c r="H16" i="154"/>
  <c r="I15" i="154"/>
  <c r="L15" i="154" s="1"/>
  <c r="K15" i="154" s="1"/>
  <c r="I15" i="153"/>
  <c r="L15" i="153" s="1"/>
  <c r="K15" i="153" s="1"/>
  <c r="H16" i="153"/>
  <c r="H17" i="156"/>
  <c r="I16" i="156"/>
  <c r="L16" i="156" s="1"/>
  <c r="K16" i="156" s="1"/>
  <c r="H16" i="92"/>
  <c r="I15" i="92"/>
  <c r="L15" i="92" s="1"/>
  <c r="K15" i="92" s="1"/>
  <c r="I15" i="149"/>
  <c r="L15" i="149" s="1"/>
  <c r="K15" i="149" s="1"/>
  <c r="H16" i="149"/>
  <c r="I16" i="95"/>
  <c r="L16" i="95" s="1"/>
  <c r="K16" i="95" s="1"/>
  <c r="H17" i="95"/>
  <c r="P14" i="153"/>
  <c r="Q13" i="153"/>
  <c r="K15" i="142" l="1"/>
  <c r="Q13" i="147"/>
  <c r="P14" i="147"/>
  <c r="Q14" i="147" s="1"/>
  <c r="Q15" i="146"/>
  <c r="P16" i="146"/>
  <c r="P15" i="95"/>
  <c r="Q15" i="95" s="1"/>
  <c r="P15" i="85"/>
  <c r="Q15" i="85" s="1"/>
  <c r="Q15" i="131"/>
  <c r="P16" i="131"/>
  <c r="P15" i="152"/>
  <c r="Q15" i="152" s="1"/>
  <c r="P16" i="151"/>
  <c r="Q16" i="151" s="1"/>
  <c r="Q14" i="148"/>
  <c r="P15" i="148"/>
  <c r="I16" i="148"/>
  <c r="L16" i="148" s="1"/>
  <c r="K16" i="148" s="1"/>
  <c r="H17" i="148"/>
  <c r="Q14" i="155"/>
  <c r="P15" i="155"/>
  <c r="Q13" i="141"/>
  <c r="P14" i="141"/>
  <c r="Q15" i="151"/>
  <c r="Q14" i="139"/>
  <c r="P15" i="139"/>
  <c r="I16" i="142"/>
  <c r="L16" i="142" s="1"/>
  <c r="H17" i="142"/>
  <c r="L15" i="147"/>
  <c r="K15" i="147" s="1"/>
  <c r="Q14" i="142"/>
  <c r="P15" i="142"/>
  <c r="P13" i="63"/>
  <c r="Q12" i="63"/>
  <c r="H18" i="141"/>
  <c r="I17" i="141"/>
  <c r="L17" i="141" s="1"/>
  <c r="K17" i="141" s="1"/>
  <c r="H17" i="63"/>
  <c r="I16" i="63"/>
  <c r="L16" i="63" s="1"/>
  <c r="K16" i="63" s="1"/>
  <c r="H17" i="87"/>
  <c r="I16" i="87"/>
  <c r="L16" i="87" s="1"/>
  <c r="K16" i="87" s="1"/>
  <c r="Q14" i="87"/>
  <c r="P15" i="87"/>
  <c r="P15" i="114"/>
  <c r="Q14" i="114"/>
  <c r="I16" i="114"/>
  <c r="L16" i="114" s="1"/>
  <c r="K16" i="114" s="1"/>
  <c r="H17" i="114"/>
  <c r="H17" i="153"/>
  <c r="I16" i="153"/>
  <c r="L16" i="153" s="1"/>
  <c r="K16" i="153" s="1"/>
  <c r="Q14" i="154"/>
  <c r="P15" i="154"/>
  <c r="I17" i="144"/>
  <c r="L17" i="144" s="1"/>
  <c r="K17" i="144" s="1"/>
  <c r="H18" i="144"/>
  <c r="I17" i="146"/>
  <c r="L17" i="146" s="1"/>
  <c r="K17" i="146" s="1"/>
  <c r="H18" i="146"/>
  <c r="H18" i="85"/>
  <c r="I17" i="85"/>
  <c r="L17" i="85" s="1"/>
  <c r="K17" i="85" s="1"/>
  <c r="I17" i="150"/>
  <c r="L17" i="150" s="1"/>
  <c r="K17" i="150" s="1"/>
  <c r="H18" i="150"/>
  <c r="I16" i="68"/>
  <c r="L16" i="68" s="1"/>
  <c r="K16" i="68" s="1"/>
  <c r="H17" i="68"/>
  <c r="H18" i="151"/>
  <c r="I17" i="151"/>
  <c r="L17" i="151" s="1"/>
  <c r="K17" i="151" s="1"/>
  <c r="P15" i="153"/>
  <c r="Q14" i="153"/>
  <c r="H17" i="92"/>
  <c r="I16" i="92"/>
  <c r="L16" i="92" s="1"/>
  <c r="K16" i="92" s="1"/>
  <c r="H17" i="154"/>
  <c r="I16" i="154"/>
  <c r="L16" i="154" s="1"/>
  <c r="K16" i="154" s="1"/>
  <c r="Q15" i="156"/>
  <c r="P16" i="156"/>
  <c r="P16" i="150"/>
  <c r="Q15" i="150"/>
  <c r="H17" i="138"/>
  <c r="I16" i="138"/>
  <c r="L16" i="138" s="1"/>
  <c r="K16" i="138" s="1"/>
  <c r="P15" i="149"/>
  <c r="Q14" i="149"/>
  <c r="H17" i="143"/>
  <c r="I16" i="143"/>
  <c r="L16" i="143" s="1"/>
  <c r="K16" i="143" s="1"/>
  <c r="Q15" i="158"/>
  <c r="P16" i="158"/>
  <c r="P15" i="92"/>
  <c r="Q14" i="92"/>
  <c r="I17" i="95"/>
  <c r="L17" i="95" s="1"/>
  <c r="K17" i="95" s="1"/>
  <c r="H18" i="95"/>
  <c r="I16" i="149"/>
  <c r="L16" i="149" s="1"/>
  <c r="K16" i="149" s="1"/>
  <c r="H17" i="149"/>
  <c r="H20" i="131"/>
  <c r="I19" i="131"/>
  <c r="L19" i="131" s="1"/>
  <c r="K19" i="131" s="1"/>
  <c r="P15" i="144"/>
  <c r="Q14" i="144"/>
  <c r="P15" i="138"/>
  <c r="Q14" i="138"/>
  <c r="H18" i="156"/>
  <c r="I17" i="156"/>
  <c r="L17" i="156" s="1"/>
  <c r="K17" i="156" s="1"/>
  <c r="P15" i="143"/>
  <c r="Q14" i="143"/>
  <c r="H18" i="152"/>
  <c r="I17" i="152"/>
  <c r="L17" i="152" s="1"/>
  <c r="K17" i="152" s="1"/>
  <c r="H19" i="155"/>
  <c r="I18" i="155"/>
  <c r="L18" i="155" s="1"/>
  <c r="K18" i="155" s="1"/>
  <c r="H17" i="147"/>
  <c r="I16" i="147"/>
  <c r="P15" i="68"/>
  <c r="Q14" i="68"/>
  <c r="K16" i="142" l="1"/>
  <c r="P17" i="146"/>
  <c r="Q16" i="146"/>
  <c r="P16" i="95"/>
  <c r="Q16" i="95" s="1"/>
  <c r="P16" i="85"/>
  <c r="Q16" i="85" s="1"/>
  <c r="Q16" i="131"/>
  <c r="P17" i="131"/>
  <c r="P16" i="152"/>
  <c r="Q16" i="152" s="1"/>
  <c r="P15" i="147"/>
  <c r="Q15" i="147" s="1"/>
  <c r="H18" i="148"/>
  <c r="I17" i="148"/>
  <c r="L17" i="148" s="1"/>
  <c r="K17" i="148" s="1"/>
  <c r="Q15" i="148"/>
  <c r="P16" i="148"/>
  <c r="Q15" i="139"/>
  <c r="P16" i="139"/>
  <c r="P15" i="141"/>
  <c r="Q14" i="141"/>
  <c r="P16" i="155"/>
  <c r="Q15" i="155"/>
  <c r="Q13" i="63"/>
  <c r="P14" i="63"/>
  <c r="P16" i="142"/>
  <c r="Q15" i="142"/>
  <c r="I17" i="63"/>
  <c r="L17" i="63" s="1"/>
  <c r="K17" i="63" s="1"/>
  <c r="H18" i="63"/>
  <c r="I17" i="142"/>
  <c r="L17" i="142" s="1"/>
  <c r="H18" i="142"/>
  <c r="L16" i="147"/>
  <c r="K16" i="147" s="1"/>
  <c r="I18" i="141"/>
  <c r="L18" i="141" s="1"/>
  <c r="K18" i="141" s="1"/>
  <c r="H19" i="141"/>
  <c r="P16" i="114"/>
  <c r="Q15" i="114"/>
  <c r="P16" i="87"/>
  <c r="Q15" i="87"/>
  <c r="H18" i="87"/>
  <c r="I17" i="87"/>
  <c r="L17" i="87" s="1"/>
  <c r="K17" i="87" s="1"/>
  <c r="P17" i="151"/>
  <c r="Q17" i="151" s="1"/>
  <c r="I17" i="114"/>
  <c r="L17" i="114" s="1"/>
  <c r="K17" i="114" s="1"/>
  <c r="H18" i="114"/>
  <c r="H19" i="95"/>
  <c r="I18" i="95"/>
  <c r="L18" i="95" s="1"/>
  <c r="K18" i="95" s="1"/>
  <c r="P17" i="158"/>
  <c r="Q16" i="158"/>
  <c r="H19" i="151"/>
  <c r="I18" i="151"/>
  <c r="L18" i="151" s="1"/>
  <c r="K18" i="151" s="1"/>
  <c r="H18" i="153"/>
  <c r="I17" i="153"/>
  <c r="L17" i="153" s="1"/>
  <c r="K17" i="153" s="1"/>
  <c r="I17" i="147"/>
  <c r="H18" i="147"/>
  <c r="H19" i="156"/>
  <c r="I18" i="156"/>
  <c r="L18" i="156" s="1"/>
  <c r="K18" i="156" s="1"/>
  <c r="Q16" i="150"/>
  <c r="P17" i="150"/>
  <c r="I17" i="92"/>
  <c r="L17" i="92" s="1"/>
  <c r="K17" i="92" s="1"/>
  <c r="H18" i="92"/>
  <c r="I17" i="68"/>
  <c r="L17" i="68" s="1"/>
  <c r="K17" i="68" s="1"/>
  <c r="H18" i="68"/>
  <c r="H19" i="144"/>
  <c r="I18" i="144"/>
  <c r="L18" i="144" s="1"/>
  <c r="K18" i="144" s="1"/>
  <c r="I20" i="131"/>
  <c r="L20" i="131" s="1"/>
  <c r="K20" i="131" s="1"/>
  <c r="H21" i="131"/>
  <c r="P17" i="156"/>
  <c r="Q16" i="156"/>
  <c r="Q15" i="138"/>
  <c r="P16" i="138"/>
  <c r="I18" i="152"/>
  <c r="L18" i="152" s="1"/>
  <c r="K18" i="152" s="1"/>
  <c r="H19" i="152"/>
  <c r="P16" i="144"/>
  <c r="Q15" i="144"/>
  <c r="P16" i="92"/>
  <c r="Q15" i="92"/>
  <c r="P16" i="149"/>
  <c r="Q15" i="149"/>
  <c r="P16" i="154"/>
  <c r="Q15" i="154"/>
  <c r="I17" i="149"/>
  <c r="L17" i="149" s="1"/>
  <c r="K17" i="149" s="1"/>
  <c r="H18" i="149"/>
  <c r="I17" i="143"/>
  <c r="L17" i="143" s="1"/>
  <c r="K17" i="143" s="1"/>
  <c r="H18" i="143"/>
  <c r="P16" i="153"/>
  <c r="Q15" i="153"/>
  <c r="H19" i="85"/>
  <c r="I18" i="85"/>
  <c r="L18" i="85" s="1"/>
  <c r="K18" i="85" s="1"/>
  <c r="I19" i="155"/>
  <c r="L19" i="155" s="1"/>
  <c r="K19" i="155" s="1"/>
  <c r="H20" i="155"/>
  <c r="H19" i="150"/>
  <c r="I18" i="150"/>
  <c r="L18" i="150" s="1"/>
  <c r="K18" i="150" s="1"/>
  <c r="Q15" i="68"/>
  <c r="P16" i="68"/>
  <c r="Q15" i="143"/>
  <c r="P16" i="143"/>
  <c r="I17" i="138"/>
  <c r="L17" i="138" s="1"/>
  <c r="K17" i="138" s="1"/>
  <c r="H18" i="138"/>
  <c r="I17" i="154"/>
  <c r="L17" i="154" s="1"/>
  <c r="K17" i="154" s="1"/>
  <c r="H18" i="154"/>
  <c r="I18" i="146"/>
  <c r="L18" i="146" s="1"/>
  <c r="K18" i="146" s="1"/>
  <c r="H19" i="146"/>
  <c r="K17" i="142" l="1"/>
  <c r="I21" i="131"/>
  <c r="L21" i="131" s="1"/>
  <c r="K21" i="131" s="1"/>
  <c r="H22" i="131"/>
  <c r="Q17" i="146"/>
  <c r="P18" i="146"/>
  <c r="P17" i="95"/>
  <c r="Q17" i="95" s="1"/>
  <c r="P17" i="85"/>
  <c r="Q17" i="85" s="1"/>
  <c r="P18" i="131"/>
  <c r="Q17" i="131"/>
  <c r="P17" i="152"/>
  <c r="Q17" i="152" s="1"/>
  <c r="P16" i="147"/>
  <c r="Q16" i="147" s="1"/>
  <c r="P18" i="151"/>
  <c r="Q18" i="151" s="1"/>
  <c r="Q16" i="148"/>
  <c r="P17" i="148"/>
  <c r="H19" i="148"/>
  <c r="I18" i="148"/>
  <c r="L18" i="148" s="1"/>
  <c r="K18" i="148" s="1"/>
  <c r="Q16" i="155"/>
  <c r="P17" i="155"/>
  <c r="Q15" i="141"/>
  <c r="P16" i="141"/>
  <c r="Q16" i="139"/>
  <c r="P17" i="139"/>
  <c r="L17" i="147"/>
  <c r="K17" i="147" s="1"/>
  <c r="H20" i="141"/>
  <c r="I19" i="141"/>
  <c r="L19" i="141" s="1"/>
  <c r="K19" i="141" s="1"/>
  <c r="I18" i="63"/>
  <c r="L18" i="63" s="1"/>
  <c r="K18" i="63" s="1"/>
  <c r="H19" i="63"/>
  <c r="I18" i="142"/>
  <c r="L18" i="142" s="1"/>
  <c r="H19" i="142"/>
  <c r="P17" i="142"/>
  <c r="Q16" i="142"/>
  <c r="Q14" i="63"/>
  <c r="P15" i="63"/>
  <c r="H19" i="114"/>
  <c r="I18" i="114"/>
  <c r="L18" i="114" s="1"/>
  <c r="K18" i="114" s="1"/>
  <c r="H19" i="87"/>
  <c r="I18" i="87"/>
  <c r="L18" i="87" s="1"/>
  <c r="K18" i="87" s="1"/>
  <c r="P17" i="87"/>
  <c r="Q16" i="87"/>
  <c r="Q16" i="114"/>
  <c r="P17" i="114"/>
  <c r="P17" i="92"/>
  <c r="Q16" i="92"/>
  <c r="I20" i="155"/>
  <c r="L20" i="155" s="1"/>
  <c r="K20" i="155" s="1"/>
  <c r="H21" i="155"/>
  <c r="Q17" i="150"/>
  <c r="P18" i="150"/>
  <c r="H20" i="146"/>
  <c r="I19" i="146"/>
  <c r="L19" i="146" s="1"/>
  <c r="K19" i="146" s="1"/>
  <c r="P17" i="143"/>
  <c r="Q16" i="143"/>
  <c r="P18" i="156"/>
  <c r="Q17" i="156"/>
  <c r="I19" i="95"/>
  <c r="L19" i="95" s="1"/>
  <c r="K19" i="95" s="1"/>
  <c r="H20" i="95"/>
  <c r="H19" i="149"/>
  <c r="I18" i="149"/>
  <c r="L18" i="149" s="1"/>
  <c r="K18" i="149" s="1"/>
  <c r="H19" i="154"/>
  <c r="I18" i="154"/>
  <c r="L18" i="154" s="1"/>
  <c r="K18" i="154" s="1"/>
  <c r="Q16" i="68"/>
  <c r="P17" i="68"/>
  <c r="Q16" i="144"/>
  <c r="P17" i="144"/>
  <c r="I18" i="153"/>
  <c r="L18" i="153" s="1"/>
  <c r="K18" i="153" s="1"/>
  <c r="H19" i="153"/>
  <c r="H20" i="152"/>
  <c r="I19" i="152"/>
  <c r="L19" i="152" s="1"/>
  <c r="K19" i="152" s="1"/>
  <c r="I18" i="138"/>
  <c r="L18" i="138" s="1"/>
  <c r="K18" i="138" s="1"/>
  <c r="H19" i="138"/>
  <c r="I19" i="85"/>
  <c r="L19" i="85" s="1"/>
  <c r="K19" i="85" s="1"/>
  <c r="H20" i="85"/>
  <c r="I19" i="144"/>
  <c r="L19" i="144" s="1"/>
  <c r="K19" i="144" s="1"/>
  <c r="H20" i="144"/>
  <c r="H20" i="151"/>
  <c r="I19" i="151"/>
  <c r="L19" i="151" s="1"/>
  <c r="K19" i="151" s="1"/>
  <c r="P17" i="138"/>
  <c r="Q16" i="138"/>
  <c r="H20" i="150"/>
  <c r="I19" i="150"/>
  <c r="L19" i="150" s="1"/>
  <c r="K19" i="150" s="1"/>
  <c r="Q16" i="153"/>
  <c r="P17" i="153"/>
  <c r="Q16" i="149"/>
  <c r="P17" i="149"/>
  <c r="H20" i="156"/>
  <c r="I19" i="156"/>
  <c r="L19" i="156" s="1"/>
  <c r="K19" i="156" s="1"/>
  <c r="Q17" i="158"/>
  <c r="P18" i="158"/>
  <c r="Q16" i="154"/>
  <c r="P17" i="154"/>
  <c r="H19" i="68"/>
  <c r="I18" i="68"/>
  <c r="L18" i="68" s="1"/>
  <c r="K18" i="68" s="1"/>
  <c r="H19" i="143"/>
  <c r="I18" i="143"/>
  <c r="L18" i="143" s="1"/>
  <c r="K18" i="143" s="1"/>
  <c r="I18" i="92"/>
  <c r="L18" i="92" s="1"/>
  <c r="K18" i="92" s="1"/>
  <c r="H19" i="92"/>
  <c r="I18" i="147"/>
  <c r="H19" i="147"/>
  <c r="K18" i="142" l="1"/>
  <c r="I21" i="155"/>
  <c r="K21" i="155" s="1"/>
  <c r="H22" i="155"/>
  <c r="I22" i="131"/>
  <c r="L22" i="131" s="1"/>
  <c r="K22" i="131" s="1"/>
  <c r="H23" i="131"/>
  <c r="Q18" i="146"/>
  <c r="P19" i="146"/>
  <c r="P18" i="95"/>
  <c r="Q18" i="95" s="1"/>
  <c r="P18" i="85"/>
  <c r="P19" i="85" s="1"/>
  <c r="Q19" i="85" s="1"/>
  <c r="Q18" i="131"/>
  <c r="P19" i="131"/>
  <c r="P18" i="152"/>
  <c r="Q18" i="152" s="1"/>
  <c r="P19" i="151"/>
  <c r="Q19" i="151" s="1"/>
  <c r="H20" i="148"/>
  <c r="I19" i="148"/>
  <c r="L19" i="148" s="1"/>
  <c r="K19" i="148" s="1"/>
  <c r="Q17" i="148"/>
  <c r="P18" i="148"/>
  <c r="Q16" i="141"/>
  <c r="P17" i="141"/>
  <c r="P17" i="147"/>
  <c r="Q17" i="147" s="1"/>
  <c r="Q17" i="155"/>
  <c r="P18" i="155"/>
  <c r="Q17" i="139"/>
  <c r="P18" i="139"/>
  <c r="Q15" i="63"/>
  <c r="P16" i="63"/>
  <c r="I19" i="63"/>
  <c r="L19" i="63" s="1"/>
  <c r="K19" i="63" s="1"/>
  <c r="H20" i="63"/>
  <c r="Q17" i="142"/>
  <c r="P18" i="142"/>
  <c r="I20" i="141"/>
  <c r="L20" i="141" s="1"/>
  <c r="K20" i="141" s="1"/>
  <c r="H21" i="141"/>
  <c r="H20" i="142"/>
  <c r="I19" i="142"/>
  <c r="L19" i="142" s="1"/>
  <c r="L18" i="147"/>
  <c r="K18" i="147" s="1"/>
  <c r="Q17" i="87"/>
  <c r="P18" i="87"/>
  <c r="Q17" i="114"/>
  <c r="P18" i="114"/>
  <c r="H20" i="87"/>
  <c r="I19" i="87"/>
  <c r="L19" i="87" s="1"/>
  <c r="K19" i="87" s="1"/>
  <c r="I19" i="114"/>
  <c r="L19" i="114" s="1"/>
  <c r="K19" i="114" s="1"/>
  <c r="H20" i="114"/>
  <c r="H21" i="150"/>
  <c r="I20" i="150"/>
  <c r="L20" i="150" s="1"/>
  <c r="K20" i="150" s="1"/>
  <c r="H20" i="92"/>
  <c r="I19" i="92"/>
  <c r="L19" i="92" s="1"/>
  <c r="K19" i="92" s="1"/>
  <c r="I19" i="68"/>
  <c r="L19" i="68" s="1"/>
  <c r="K19" i="68" s="1"/>
  <c r="H20" i="68"/>
  <c r="I20" i="144"/>
  <c r="L20" i="144" s="1"/>
  <c r="K20" i="144" s="1"/>
  <c r="H21" i="144"/>
  <c r="H20" i="153"/>
  <c r="I19" i="153"/>
  <c r="L19" i="153" s="1"/>
  <c r="K19" i="153" s="1"/>
  <c r="P18" i="154"/>
  <c r="Q17" i="154"/>
  <c r="H20" i="154"/>
  <c r="I19" i="154"/>
  <c r="L19" i="154" s="1"/>
  <c r="K19" i="154" s="1"/>
  <c r="Q17" i="143"/>
  <c r="P18" i="143"/>
  <c r="I20" i="156"/>
  <c r="L20" i="156" s="1"/>
  <c r="K20" i="156" s="1"/>
  <c r="H21" i="156"/>
  <c r="Q17" i="144"/>
  <c r="P18" i="144"/>
  <c r="H20" i="143"/>
  <c r="I19" i="143"/>
  <c r="L19" i="143" s="1"/>
  <c r="K19" i="143" s="1"/>
  <c r="P18" i="149"/>
  <c r="Q17" i="149"/>
  <c r="H20" i="149"/>
  <c r="I19" i="149"/>
  <c r="L19" i="149" s="1"/>
  <c r="K19" i="149" s="1"/>
  <c r="H21" i="146"/>
  <c r="I20" i="146"/>
  <c r="L20" i="146" s="1"/>
  <c r="K20" i="146" s="1"/>
  <c r="Q17" i="92"/>
  <c r="P18" i="92"/>
  <c r="H20" i="138"/>
  <c r="I19" i="138"/>
  <c r="L19" i="138" s="1"/>
  <c r="K19" i="138" s="1"/>
  <c r="H21" i="95"/>
  <c r="I20" i="95"/>
  <c r="L20" i="95" s="1"/>
  <c r="K20" i="95" s="1"/>
  <c r="Q18" i="150"/>
  <c r="P19" i="150"/>
  <c r="P18" i="153"/>
  <c r="Q17" i="153"/>
  <c r="P18" i="138"/>
  <c r="Q17" i="138"/>
  <c r="H21" i="85"/>
  <c r="I20" i="85"/>
  <c r="L20" i="85" s="1"/>
  <c r="K20" i="85" s="1"/>
  <c r="H20" i="147"/>
  <c r="I19" i="147"/>
  <c r="Q17" i="68"/>
  <c r="P18" i="68"/>
  <c r="P19" i="158"/>
  <c r="Q18" i="158"/>
  <c r="H21" i="151"/>
  <c r="I20" i="151"/>
  <c r="L20" i="151" s="1"/>
  <c r="K20" i="151" s="1"/>
  <c r="H21" i="152"/>
  <c r="I20" i="152"/>
  <c r="L20" i="152" s="1"/>
  <c r="K20" i="152" s="1"/>
  <c r="Q18" i="156"/>
  <c r="P19" i="156"/>
  <c r="K19" i="142" l="1"/>
  <c r="I21" i="146"/>
  <c r="L21" i="146" s="1"/>
  <c r="K21" i="146" s="1"/>
  <c r="H22" i="146"/>
  <c r="Q18" i="138"/>
  <c r="P19" i="138"/>
  <c r="I21" i="85"/>
  <c r="L21" i="85" s="1"/>
  <c r="K21" i="85" s="1"/>
  <c r="H22" i="85"/>
  <c r="I21" i="156"/>
  <c r="L21" i="156" s="1"/>
  <c r="K21" i="156" s="1"/>
  <c r="H22" i="156"/>
  <c r="I21" i="150"/>
  <c r="L21" i="150" s="1"/>
  <c r="K21" i="150" s="1"/>
  <c r="H22" i="150"/>
  <c r="I23" i="131"/>
  <c r="L23" i="131" s="1"/>
  <c r="K23" i="131" s="1"/>
  <c r="H24" i="131"/>
  <c r="I21" i="151"/>
  <c r="H22" i="151"/>
  <c r="I21" i="144"/>
  <c r="L21" i="144" s="1"/>
  <c r="K21" i="144" s="1"/>
  <c r="H22" i="144"/>
  <c r="I21" i="141"/>
  <c r="L21" i="141" s="1"/>
  <c r="K21" i="141" s="1"/>
  <c r="H22" i="141"/>
  <c r="I22" i="155"/>
  <c r="L22" i="155" s="1"/>
  <c r="K22" i="155" s="1"/>
  <c r="H23" i="155"/>
  <c r="I21" i="95"/>
  <c r="L21" i="95" s="1"/>
  <c r="K21" i="95" s="1"/>
  <c r="H22" i="95"/>
  <c r="I21" i="152"/>
  <c r="L21" i="152" s="1"/>
  <c r="K21" i="152" s="1"/>
  <c r="H22" i="152"/>
  <c r="Q19" i="146"/>
  <c r="P20" i="146"/>
  <c r="P19" i="95"/>
  <c r="Q19" i="95" s="1"/>
  <c r="Q18" i="85"/>
  <c r="P20" i="131"/>
  <c r="Q19" i="131"/>
  <c r="P19" i="152"/>
  <c r="Q19" i="152" s="1"/>
  <c r="P19" i="148"/>
  <c r="Q18" i="148"/>
  <c r="I20" i="148"/>
  <c r="L20" i="148" s="1"/>
  <c r="K20" i="148" s="1"/>
  <c r="H21" i="148"/>
  <c r="Q18" i="155"/>
  <c r="P19" i="155"/>
  <c r="P18" i="147"/>
  <c r="Q18" i="147" s="1"/>
  <c r="P18" i="141"/>
  <c r="Q17" i="141"/>
  <c r="Q18" i="139"/>
  <c r="P19" i="139"/>
  <c r="H21" i="63"/>
  <c r="I20" i="63"/>
  <c r="L20" i="63" s="1"/>
  <c r="K20" i="63" s="1"/>
  <c r="P19" i="142"/>
  <c r="Q18" i="142"/>
  <c r="L19" i="147"/>
  <c r="K19" i="147" s="1"/>
  <c r="H21" i="142"/>
  <c r="I20" i="142"/>
  <c r="L20" i="142" s="1"/>
  <c r="Q16" i="63"/>
  <c r="P17" i="63"/>
  <c r="I20" i="87"/>
  <c r="L20" i="87" s="1"/>
  <c r="K20" i="87" s="1"/>
  <c r="H21" i="87"/>
  <c r="P19" i="114"/>
  <c r="Q18" i="114"/>
  <c r="P19" i="87"/>
  <c r="Q18" i="87"/>
  <c r="H21" i="114"/>
  <c r="I20" i="114"/>
  <c r="L20" i="114" s="1"/>
  <c r="K20" i="114" s="1"/>
  <c r="P20" i="151"/>
  <c r="Q20" i="151" s="1"/>
  <c r="P20" i="156"/>
  <c r="Q19" i="156"/>
  <c r="I20" i="143"/>
  <c r="L20" i="143" s="1"/>
  <c r="K20" i="143" s="1"/>
  <c r="H21" i="143"/>
  <c r="H21" i="154"/>
  <c r="I20" i="154"/>
  <c r="L20" i="154" s="1"/>
  <c r="K20" i="154" s="1"/>
  <c r="Q19" i="158"/>
  <c r="P20" i="158"/>
  <c r="Q18" i="144"/>
  <c r="P19" i="144"/>
  <c r="H21" i="68"/>
  <c r="I20" i="68"/>
  <c r="L20" i="68" s="1"/>
  <c r="K20" i="68" s="1"/>
  <c r="P20" i="150"/>
  <c r="Q19" i="150"/>
  <c r="P20" i="85"/>
  <c r="Q20" i="85" s="1"/>
  <c r="H21" i="149"/>
  <c r="I20" i="149"/>
  <c r="L20" i="149" s="1"/>
  <c r="K20" i="149" s="1"/>
  <c r="Q18" i="154"/>
  <c r="P19" i="154"/>
  <c r="Q18" i="68"/>
  <c r="P19" i="68"/>
  <c r="H21" i="153"/>
  <c r="I20" i="153"/>
  <c r="L20" i="153" s="1"/>
  <c r="K20" i="153" s="1"/>
  <c r="H21" i="147"/>
  <c r="I21" i="147" s="1"/>
  <c r="I20" i="147"/>
  <c r="P19" i="153"/>
  <c r="Q18" i="153"/>
  <c r="I20" i="138"/>
  <c r="L20" i="138" s="1"/>
  <c r="K20" i="138" s="1"/>
  <c r="H21" i="138"/>
  <c r="P19" i="149"/>
  <c r="Q18" i="149"/>
  <c r="H21" i="92"/>
  <c r="I20" i="92"/>
  <c r="L20" i="92" s="1"/>
  <c r="K20" i="92" s="1"/>
  <c r="L21" i="151"/>
  <c r="K21" i="151" s="1"/>
  <c r="Q18" i="92"/>
  <c r="P19" i="92"/>
  <c r="Q18" i="143"/>
  <c r="P19" i="143"/>
  <c r="K20" i="142" l="1"/>
  <c r="I22" i="146"/>
  <c r="L22" i="146" s="1"/>
  <c r="K22" i="146" s="1"/>
  <c r="H23" i="146"/>
  <c r="P20" i="138"/>
  <c r="Q19" i="138"/>
  <c r="I23" i="155"/>
  <c r="L23" i="155" s="1"/>
  <c r="K23" i="155" s="1"/>
  <c r="H24" i="155"/>
  <c r="I24" i="131"/>
  <c r="L24" i="131" s="1"/>
  <c r="K24" i="131" s="1"/>
  <c r="H25" i="131"/>
  <c r="I21" i="138"/>
  <c r="L21" i="138" s="1"/>
  <c r="K21" i="138" s="1"/>
  <c r="H22" i="138"/>
  <c r="I21" i="153"/>
  <c r="L21" i="153" s="1"/>
  <c r="K21" i="153" s="1"/>
  <c r="H22" i="153"/>
  <c r="I21" i="63"/>
  <c r="L21" i="63" s="1"/>
  <c r="K21" i="63" s="1"/>
  <c r="H22" i="63"/>
  <c r="I21" i="148"/>
  <c r="L21" i="148" s="1"/>
  <c r="K21" i="148" s="1"/>
  <c r="H22" i="148"/>
  <c r="I22" i="150"/>
  <c r="L22" i="150" s="1"/>
  <c r="K22" i="150" s="1"/>
  <c r="H23" i="150"/>
  <c r="I21" i="68"/>
  <c r="L21" i="68" s="1"/>
  <c r="K21" i="68" s="1"/>
  <c r="H22" i="68"/>
  <c r="I21" i="142"/>
  <c r="L21" i="142" s="1"/>
  <c r="H22" i="142"/>
  <c r="I22" i="152"/>
  <c r="L22" i="152" s="1"/>
  <c r="K22" i="152" s="1"/>
  <c r="H23" i="152"/>
  <c r="I22" i="144"/>
  <c r="L22" i="144" s="1"/>
  <c r="K22" i="144" s="1"/>
  <c r="H23" i="144"/>
  <c r="I22" i="156"/>
  <c r="L22" i="156" s="1"/>
  <c r="K22" i="156" s="1"/>
  <c r="H23" i="156"/>
  <c r="I22" i="141"/>
  <c r="L22" i="141" s="1"/>
  <c r="K22" i="141" s="1"/>
  <c r="H23" i="141"/>
  <c r="I21" i="154"/>
  <c r="L21" i="154" s="1"/>
  <c r="K21" i="154" s="1"/>
  <c r="H22" i="154"/>
  <c r="I21" i="92"/>
  <c r="L21" i="92" s="1"/>
  <c r="K21" i="92" s="1"/>
  <c r="H22" i="92"/>
  <c r="I21" i="143"/>
  <c r="L21" i="143" s="1"/>
  <c r="K21" i="143" s="1"/>
  <c r="H22" i="143"/>
  <c r="I21" i="114"/>
  <c r="L21" i="114" s="1"/>
  <c r="K21" i="114" s="1"/>
  <c r="H22" i="114"/>
  <c r="H23" i="95"/>
  <c r="I22" i="95"/>
  <c r="L22" i="95" s="1"/>
  <c r="K22" i="95" s="1"/>
  <c r="I22" i="151"/>
  <c r="L22" i="151" s="1"/>
  <c r="K22" i="151" s="1"/>
  <c r="H23" i="151"/>
  <c r="H23" i="85"/>
  <c r="I22" i="85"/>
  <c r="L22" i="85" s="1"/>
  <c r="K22" i="85" s="1"/>
  <c r="I21" i="87"/>
  <c r="L21" i="87" s="1"/>
  <c r="K21" i="87" s="1"/>
  <c r="H22" i="87"/>
  <c r="I21" i="149"/>
  <c r="L21" i="149" s="1"/>
  <c r="K21" i="149" s="1"/>
  <c r="H22" i="149"/>
  <c r="Q20" i="146"/>
  <c r="P21" i="146"/>
  <c r="P20" i="95"/>
  <c r="Q20" i="95" s="1"/>
  <c r="Q20" i="131"/>
  <c r="P21" i="131"/>
  <c r="P20" i="152"/>
  <c r="Q20" i="152" s="1"/>
  <c r="P19" i="147"/>
  <c r="Q19" i="147" s="1"/>
  <c r="Q19" i="148"/>
  <c r="P20" i="148"/>
  <c r="P19" i="141"/>
  <c r="Q18" i="141"/>
  <c r="Q19" i="139"/>
  <c r="P20" i="139"/>
  <c r="Q19" i="155"/>
  <c r="P20" i="155"/>
  <c r="Q17" i="63"/>
  <c r="P18" i="63"/>
  <c r="Q19" i="142"/>
  <c r="P20" i="142"/>
  <c r="L20" i="147"/>
  <c r="K20" i="147" s="1"/>
  <c r="L21" i="147"/>
  <c r="K21" i="147" s="1"/>
  <c r="H22" i="147"/>
  <c r="I22" i="147" s="1"/>
  <c r="P20" i="87"/>
  <c r="Q19" i="87"/>
  <c r="P21" i="85"/>
  <c r="Q21" i="85" s="1"/>
  <c r="P20" i="114"/>
  <c r="Q19" i="114"/>
  <c r="Q19" i="153"/>
  <c r="P20" i="153"/>
  <c r="Q19" i="154"/>
  <c r="P20" i="154"/>
  <c r="Q20" i="150"/>
  <c r="P21" i="150"/>
  <c r="Q19" i="92"/>
  <c r="P20" i="92"/>
  <c r="Q19" i="149"/>
  <c r="P20" i="149"/>
  <c r="P21" i="158"/>
  <c r="Q20" i="158"/>
  <c r="P21" i="151"/>
  <c r="Q21" i="151" s="1"/>
  <c r="P20" i="143"/>
  <c r="Q19" i="143"/>
  <c r="Q19" i="144"/>
  <c r="P20" i="144"/>
  <c r="P20" i="68"/>
  <c r="Q19" i="68"/>
  <c r="Q20" i="156"/>
  <c r="P21" i="156"/>
  <c r="K21" i="142" l="1"/>
  <c r="H24" i="146"/>
  <c r="I23" i="146"/>
  <c r="L23" i="146" s="1"/>
  <c r="K23" i="146" s="1"/>
  <c r="Q20" i="114"/>
  <c r="P21" i="114"/>
  <c r="Q20" i="138"/>
  <c r="P21" i="138"/>
  <c r="I23" i="144"/>
  <c r="L23" i="144" s="1"/>
  <c r="K23" i="144" s="1"/>
  <c r="H24" i="144"/>
  <c r="H23" i="143"/>
  <c r="I22" i="143"/>
  <c r="L22" i="143" s="1"/>
  <c r="K22" i="143" s="1"/>
  <c r="I23" i="156"/>
  <c r="L23" i="156" s="1"/>
  <c r="K23" i="156" s="1"/>
  <c r="H24" i="156"/>
  <c r="I22" i="68"/>
  <c r="L22" i="68" s="1"/>
  <c r="K22" i="68" s="1"/>
  <c r="H23" i="68"/>
  <c r="I22" i="153"/>
  <c r="L22" i="153" s="1"/>
  <c r="K22" i="153" s="1"/>
  <c r="H23" i="153"/>
  <c r="I22" i="92"/>
  <c r="L22" i="92" s="1"/>
  <c r="K22" i="92" s="1"/>
  <c r="H23" i="92"/>
  <c r="H24" i="85"/>
  <c r="I23" i="85"/>
  <c r="L23" i="85" s="1"/>
  <c r="K23" i="85" s="1"/>
  <c r="I23" i="150"/>
  <c r="L23" i="150" s="1"/>
  <c r="K23" i="150" s="1"/>
  <c r="H24" i="150"/>
  <c r="H23" i="149"/>
  <c r="I22" i="149"/>
  <c r="L22" i="149" s="1"/>
  <c r="K22" i="149" s="1"/>
  <c r="I22" i="154"/>
  <c r="L22" i="154" s="1"/>
  <c r="K22" i="154" s="1"/>
  <c r="H23" i="154"/>
  <c r="I23" i="152"/>
  <c r="L23" i="152" s="1"/>
  <c r="K23" i="152" s="1"/>
  <c r="H24" i="152"/>
  <c r="H23" i="148"/>
  <c r="I22" i="148"/>
  <c r="L22" i="148" s="1"/>
  <c r="K22" i="148" s="1"/>
  <c r="H26" i="131"/>
  <c r="I25" i="131"/>
  <c r="L25" i="131" s="1"/>
  <c r="K25" i="131" s="1"/>
  <c r="I22" i="138"/>
  <c r="L22" i="138" s="1"/>
  <c r="K22" i="138" s="1"/>
  <c r="H23" i="138"/>
  <c r="H24" i="95"/>
  <c r="I23" i="95"/>
  <c r="L23" i="95" s="1"/>
  <c r="K23" i="95" s="1"/>
  <c r="I22" i="87"/>
  <c r="L22" i="87" s="1"/>
  <c r="K22" i="87" s="1"/>
  <c r="H23" i="87"/>
  <c r="I22" i="114"/>
  <c r="L22" i="114" s="1"/>
  <c r="K22" i="114" s="1"/>
  <c r="H23" i="114"/>
  <c r="I23" i="141"/>
  <c r="L23" i="141" s="1"/>
  <c r="K23" i="141" s="1"/>
  <c r="H24" i="141"/>
  <c r="I22" i="142"/>
  <c r="L22" i="142" s="1"/>
  <c r="H23" i="142"/>
  <c r="I22" i="63"/>
  <c r="L22" i="63" s="1"/>
  <c r="K22" i="63" s="1"/>
  <c r="H23" i="63"/>
  <c r="I24" i="155"/>
  <c r="L24" i="155" s="1"/>
  <c r="K24" i="155" s="1"/>
  <c r="H25" i="155"/>
  <c r="I23" i="151"/>
  <c r="L23" i="151" s="1"/>
  <c r="K23" i="151" s="1"/>
  <c r="H24" i="151"/>
  <c r="Q21" i="146"/>
  <c r="P22" i="146"/>
  <c r="P21" i="95"/>
  <c r="Q21" i="95" s="1"/>
  <c r="Q21" i="131"/>
  <c r="P22" i="131"/>
  <c r="P21" i="152"/>
  <c r="Q21" i="152" s="1"/>
  <c r="P20" i="147"/>
  <c r="P21" i="147" s="1"/>
  <c r="Q20" i="148"/>
  <c r="P21" i="148"/>
  <c r="P21" i="155"/>
  <c r="Q20" i="155"/>
  <c r="P21" i="139"/>
  <c r="Q20" i="139"/>
  <c r="Q19" i="141"/>
  <c r="P20" i="141"/>
  <c r="P19" i="63"/>
  <c r="Q18" i="63"/>
  <c r="Q20" i="142"/>
  <c r="P21" i="142"/>
  <c r="H23" i="147"/>
  <c r="I23" i="147" s="1"/>
  <c r="L22" i="147"/>
  <c r="K22" i="147" s="1"/>
  <c r="Q20" i="87"/>
  <c r="P21" i="87"/>
  <c r="Q20" i="68"/>
  <c r="P21" i="68"/>
  <c r="Q20" i="149"/>
  <c r="P21" i="149"/>
  <c r="P21" i="143"/>
  <c r="Q20" i="143"/>
  <c r="Q20" i="154"/>
  <c r="P21" i="154"/>
  <c r="P22" i="158"/>
  <c r="Q21" i="158"/>
  <c r="P22" i="150"/>
  <c r="Q21" i="150"/>
  <c r="P22" i="85"/>
  <c r="P22" i="151"/>
  <c r="Q22" i="151" s="1"/>
  <c r="Q20" i="153"/>
  <c r="P21" i="153"/>
  <c r="Q20" i="144"/>
  <c r="P21" i="144"/>
  <c r="P22" i="156"/>
  <c r="Q21" i="156"/>
  <c r="Q20" i="92"/>
  <c r="P21" i="92"/>
  <c r="K22" i="142" l="1"/>
  <c r="H25" i="146"/>
  <c r="I24" i="146"/>
  <c r="L24" i="146" s="1"/>
  <c r="K24" i="146" s="1"/>
  <c r="Q21" i="114"/>
  <c r="P22" i="114"/>
  <c r="Q21" i="138"/>
  <c r="P22" i="138"/>
  <c r="Q20" i="141"/>
  <c r="P21" i="141"/>
  <c r="Q21" i="148"/>
  <c r="P22" i="148"/>
  <c r="I23" i="63"/>
  <c r="L23" i="63" s="1"/>
  <c r="K23" i="63" s="1"/>
  <c r="H24" i="63"/>
  <c r="H24" i="87"/>
  <c r="I23" i="87"/>
  <c r="L23" i="87" s="1"/>
  <c r="K23" i="87" s="1"/>
  <c r="I24" i="150"/>
  <c r="L24" i="150" s="1"/>
  <c r="K24" i="150" s="1"/>
  <c r="H25" i="150"/>
  <c r="H24" i="68"/>
  <c r="I23" i="68"/>
  <c r="L23" i="68" s="1"/>
  <c r="K23" i="68" s="1"/>
  <c r="H24" i="148"/>
  <c r="I23" i="148"/>
  <c r="L23" i="148" s="1"/>
  <c r="K23" i="148" s="1"/>
  <c r="I24" i="156"/>
  <c r="L24" i="156" s="1"/>
  <c r="K24" i="156" s="1"/>
  <c r="H25" i="156"/>
  <c r="H25" i="151"/>
  <c r="I24" i="151"/>
  <c r="L24" i="151" s="1"/>
  <c r="K24" i="151" s="1"/>
  <c r="H25" i="141"/>
  <c r="I24" i="141"/>
  <c r="L24" i="141" s="1"/>
  <c r="H24" i="138"/>
  <c r="I23" i="138"/>
  <c r="L23" i="138" s="1"/>
  <c r="K23" i="138" s="1"/>
  <c r="I23" i="154"/>
  <c r="L23" i="154" s="1"/>
  <c r="K23" i="154" s="1"/>
  <c r="H24" i="154"/>
  <c r="I23" i="92"/>
  <c r="L23" i="92" s="1"/>
  <c r="K23" i="92" s="1"/>
  <c r="H24" i="92"/>
  <c r="H25" i="95"/>
  <c r="I24" i="95"/>
  <c r="L24" i="95" s="1"/>
  <c r="K24" i="95" s="1"/>
  <c r="H24" i="143"/>
  <c r="I23" i="143"/>
  <c r="L23" i="143" s="1"/>
  <c r="K23" i="143" s="1"/>
  <c r="I23" i="142"/>
  <c r="L23" i="142" s="1"/>
  <c r="H24" i="142"/>
  <c r="H25" i="85"/>
  <c r="I24" i="85"/>
  <c r="L24" i="85" s="1"/>
  <c r="K24" i="85" s="1"/>
  <c r="H26" i="155"/>
  <c r="I25" i="155"/>
  <c r="L25" i="155" s="1"/>
  <c r="K25" i="155" s="1"/>
  <c r="I23" i="114"/>
  <c r="L23" i="114" s="1"/>
  <c r="K23" i="114" s="1"/>
  <c r="H24" i="114"/>
  <c r="I23" i="153"/>
  <c r="L23" i="153" s="1"/>
  <c r="K23" i="153" s="1"/>
  <c r="H24" i="153"/>
  <c r="I24" i="144"/>
  <c r="L24" i="144" s="1"/>
  <c r="K24" i="144" s="1"/>
  <c r="H25" i="144"/>
  <c r="I24" i="152"/>
  <c r="L24" i="152" s="1"/>
  <c r="K24" i="152" s="1"/>
  <c r="H25" i="152"/>
  <c r="H27" i="131"/>
  <c r="I26" i="131"/>
  <c r="L26" i="131" s="1"/>
  <c r="K26" i="131" s="1"/>
  <c r="H24" i="149"/>
  <c r="I23" i="149"/>
  <c r="L23" i="149" s="1"/>
  <c r="K23" i="149" s="1"/>
  <c r="Q22" i="146"/>
  <c r="P23" i="146"/>
  <c r="P22" i="95"/>
  <c r="P23" i="95" s="1"/>
  <c r="P23" i="131"/>
  <c r="Q22" i="131"/>
  <c r="P22" i="153"/>
  <c r="P22" i="154"/>
  <c r="P22" i="152"/>
  <c r="Q20" i="147"/>
  <c r="P22" i="92"/>
  <c r="P23" i="85"/>
  <c r="Q23" i="85" s="1"/>
  <c r="P22" i="139"/>
  <c r="Q21" i="139"/>
  <c r="P22" i="155"/>
  <c r="Q21" i="155"/>
  <c r="Q19" i="63"/>
  <c r="P20" i="63"/>
  <c r="P23" i="151"/>
  <c r="P22" i="142"/>
  <c r="Q21" i="142"/>
  <c r="H24" i="147"/>
  <c r="I24" i="147" s="1"/>
  <c r="L23" i="147"/>
  <c r="K23" i="147" s="1"/>
  <c r="P22" i="87"/>
  <c r="Q21" i="87"/>
  <c r="Q22" i="85"/>
  <c r="P23" i="150"/>
  <c r="Q22" i="150"/>
  <c r="Q21" i="149"/>
  <c r="Q21" i="153"/>
  <c r="Q21" i="154"/>
  <c r="Q21" i="144"/>
  <c r="P22" i="144"/>
  <c r="Q21" i="143"/>
  <c r="P22" i="143"/>
  <c r="P22" i="149"/>
  <c r="Q22" i="158"/>
  <c r="P23" i="158"/>
  <c r="P22" i="147"/>
  <c r="Q21" i="147"/>
  <c r="Q22" i="156"/>
  <c r="P23" i="156"/>
  <c r="Q21" i="92"/>
  <c r="P22" i="68"/>
  <c r="Q21" i="68"/>
  <c r="K23" i="142" l="1"/>
  <c r="I25" i="146"/>
  <c r="L25" i="146" s="1"/>
  <c r="K25" i="146" s="1"/>
  <c r="H26" i="146"/>
  <c r="Q22" i="114"/>
  <c r="P23" i="114"/>
  <c r="P24" i="95"/>
  <c r="Q24" i="95" s="1"/>
  <c r="Q21" i="141"/>
  <c r="P22" i="141"/>
  <c r="P23" i="138"/>
  <c r="Q22" i="138"/>
  <c r="P24" i="151"/>
  <c r="Q24" i="151" s="1"/>
  <c r="Q22" i="152"/>
  <c r="P23" i="152"/>
  <c r="Q22" i="148"/>
  <c r="P23" i="148"/>
  <c r="K24" i="141"/>
  <c r="I25" i="152"/>
  <c r="L25" i="152" s="1"/>
  <c r="K25" i="152" s="1"/>
  <c r="H26" i="152"/>
  <c r="H26" i="95"/>
  <c r="I25" i="95"/>
  <c r="L25" i="95" s="1"/>
  <c r="K25" i="95" s="1"/>
  <c r="H26" i="85"/>
  <c r="I25" i="85"/>
  <c r="L25" i="85" s="1"/>
  <c r="K25" i="85" s="1"/>
  <c r="I24" i="153"/>
  <c r="L24" i="153" s="1"/>
  <c r="K24" i="153" s="1"/>
  <c r="H25" i="153"/>
  <c r="I24" i="142"/>
  <c r="L24" i="142" s="1"/>
  <c r="H25" i="142"/>
  <c r="I24" i="154"/>
  <c r="L24" i="154" s="1"/>
  <c r="K24" i="154" s="1"/>
  <c r="H25" i="154"/>
  <c r="I25" i="156"/>
  <c r="L25" i="156" s="1"/>
  <c r="K25" i="156" s="1"/>
  <c r="H26" i="156"/>
  <c r="H27" i="155"/>
  <c r="I26" i="155"/>
  <c r="L26" i="155" s="1"/>
  <c r="I24" i="68"/>
  <c r="L24" i="68" s="1"/>
  <c r="K24" i="68" s="1"/>
  <c r="H25" i="68"/>
  <c r="I24" i="92"/>
  <c r="L24" i="92" s="1"/>
  <c r="K24" i="92" s="1"/>
  <c r="H25" i="92"/>
  <c r="H26" i="151"/>
  <c r="I25" i="151"/>
  <c r="L25" i="151" s="1"/>
  <c r="K25" i="151" s="1"/>
  <c r="H25" i="149"/>
  <c r="I24" i="149"/>
  <c r="L24" i="149" s="1"/>
  <c r="K24" i="149" s="1"/>
  <c r="H25" i="87"/>
  <c r="I24" i="87"/>
  <c r="L24" i="87" s="1"/>
  <c r="K24" i="87" s="1"/>
  <c r="H26" i="141"/>
  <c r="I25" i="141"/>
  <c r="L25" i="141" s="1"/>
  <c r="H26" i="144"/>
  <c r="I25" i="144"/>
  <c r="L25" i="144" s="1"/>
  <c r="K25" i="144" s="1"/>
  <c r="H26" i="150"/>
  <c r="I25" i="150"/>
  <c r="L25" i="150" s="1"/>
  <c r="K25" i="150" s="1"/>
  <c r="H25" i="114"/>
  <c r="I24" i="114"/>
  <c r="L24" i="114" s="1"/>
  <c r="K24" i="114" s="1"/>
  <c r="I24" i="63"/>
  <c r="L24" i="63" s="1"/>
  <c r="K24" i="63" s="1"/>
  <c r="H25" i="63"/>
  <c r="I24" i="143"/>
  <c r="L24" i="143" s="1"/>
  <c r="K24" i="143" s="1"/>
  <c r="H25" i="143"/>
  <c r="H25" i="138"/>
  <c r="I24" i="138"/>
  <c r="L24" i="138" s="1"/>
  <c r="K24" i="138" s="1"/>
  <c r="H25" i="148"/>
  <c r="I24" i="148"/>
  <c r="L24" i="148" s="1"/>
  <c r="K24" i="148" s="1"/>
  <c r="Q23" i="146"/>
  <c r="P24" i="146"/>
  <c r="Q22" i="95"/>
  <c r="Q23" i="131"/>
  <c r="P24" i="131"/>
  <c r="P24" i="85"/>
  <c r="Q23" i="95"/>
  <c r="Q23" i="151"/>
  <c r="P23" i="155"/>
  <c r="Q22" i="155"/>
  <c r="Q22" i="139"/>
  <c r="P23" i="139"/>
  <c r="Q22" i="142"/>
  <c r="P23" i="142"/>
  <c r="Q20" i="63"/>
  <c r="P21" i="63"/>
  <c r="H25" i="147"/>
  <c r="I25" i="147" s="1"/>
  <c r="L24" i="147"/>
  <c r="K24" i="147" s="1"/>
  <c r="Q22" i="87"/>
  <c r="P23" i="87"/>
  <c r="P23" i="149"/>
  <c r="Q22" i="149"/>
  <c r="P23" i="144"/>
  <c r="Q22" i="144"/>
  <c r="Q22" i="143"/>
  <c r="P23" i="143"/>
  <c r="Q23" i="158"/>
  <c r="P24" i="158"/>
  <c r="Q23" i="156"/>
  <c r="P24" i="156"/>
  <c r="P23" i="154"/>
  <c r="Q22" i="154"/>
  <c r="Q22" i="68"/>
  <c r="P23" i="68"/>
  <c r="P23" i="92"/>
  <c r="Q22" i="92"/>
  <c r="P23" i="153"/>
  <c r="Q22" i="153"/>
  <c r="Q22" i="147"/>
  <c r="P23" i="147"/>
  <c r="P24" i="150"/>
  <c r="Q23" i="150"/>
  <c r="K24" i="142" l="1"/>
  <c r="I26" i="146"/>
  <c r="L26" i="146" s="1"/>
  <c r="K26" i="146" s="1"/>
  <c r="H27" i="146"/>
  <c r="Q23" i="114"/>
  <c r="P24" i="114"/>
  <c r="K26" i="155"/>
  <c r="P25" i="95"/>
  <c r="Q23" i="138"/>
  <c r="P24" i="138"/>
  <c r="Q24" i="138" s="1"/>
  <c r="Q22" i="141"/>
  <c r="P23" i="141"/>
  <c r="P24" i="152"/>
  <c r="Q23" i="152"/>
  <c r="Q23" i="148"/>
  <c r="P24" i="148"/>
  <c r="K25" i="141"/>
  <c r="P25" i="85"/>
  <c r="Q25" i="85" s="1"/>
  <c r="H26" i="153"/>
  <c r="I25" i="153"/>
  <c r="L25" i="153" s="1"/>
  <c r="K25" i="153" s="1"/>
  <c r="P25" i="151"/>
  <c r="I25" i="148"/>
  <c r="L25" i="148" s="1"/>
  <c r="K25" i="148" s="1"/>
  <c r="H26" i="148"/>
  <c r="H26" i="114"/>
  <c r="I25" i="114"/>
  <c r="L25" i="114" s="1"/>
  <c r="K25" i="114" s="1"/>
  <c r="H26" i="87"/>
  <c r="I25" i="87"/>
  <c r="L25" i="87" s="1"/>
  <c r="K25" i="87" s="1"/>
  <c r="H26" i="138"/>
  <c r="I25" i="138"/>
  <c r="L25" i="138" s="1"/>
  <c r="I26" i="150"/>
  <c r="L26" i="150" s="1"/>
  <c r="K26" i="150" s="1"/>
  <c r="H27" i="150"/>
  <c r="H26" i="149"/>
  <c r="I25" i="149"/>
  <c r="L25" i="149" s="1"/>
  <c r="K25" i="149" s="1"/>
  <c r="H26" i="143"/>
  <c r="I25" i="143"/>
  <c r="L25" i="143" s="1"/>
  <c r="K25" i="143" s="1"/>
  <c r="I26" i="156"/>
  <c r="L26" i="156" s="1"/>
  <c r="K26" i="156" s="1"/>
  <c r="H27" i="156"/>
  <c r="H27" i="144"/>
  <c r="I26" i="144"/>
  <c r="L26" i="144" s="1"/>
  <c r="K26" i="144" s="1"/>
  <c r="H27" i="151"/>
  <c r="I26" i="151"/>
  <c r="L26" i="151" s="1"/>
  <c r="K26" i="151" s="1"/>
  <c r="I26" i="85"/>
  <c r="L26" i="85" s="1"/>
  <c r="K26" i="85" s="1"/>
  <c r="H27" i="85"/>
  <c r="H26" i="63"/>
  <c r="I25" i="63"/>
  <c r="L25" i="63" s="1"/>
  <c r="K25" i="63" s="1"/>
  <c r="H26" i="92"/>
  <c r="I25" i="92"/>
  <c r="L25" i="92" s="1"/>
  <c r="K25" i="92" s="1"/>
  <c r="H26" i="154"/>
  <c r="I25" i="154"/>
  <c r="L25" i="154" s="1"/>
  <c r="K25" i="154" s="1"/>
  <c r="I26" i="141"/>
  <c r="L26" i="141" s="1"/>
  <c r="K26" i="141" s="1"/>
  <c r="H27" i="141"/>
  <c r="H27" i="95"/>
  <c r="I26" i="95"/>
  <c r="L26" i="95" s="1"/>
  <c r="K26" i="95" s="1"/>
  <c r="H26" i="68"/>
  <c r="I25" i="68"/>
  <c r="L25" i="68" s="1"/>
  <c r="K25" i="68" s="1"/>
  <c r="I25" i="142"/>
  <c r="L25" i="142" s="1"/>
  <c r="H26" i="142"/>
  <c r="I26" i="152"/>
  <c r="L26" i="152" s="1"/>
  <c r="K26" i="152" s="1"/>
  <c r="H27" i="152"/>
  <c r="P25" i="146"/>
  <c r="Q24" i="146"/>
  <c r="P25" i="131"/>
  <c r="P26" i="131" s="1"/>
  <c r="Q26" i="131" s="1"/>
  <c r="Q24" i="131"/>
  <c r="Q24" i="85"/>
  <c r="P24" i="139"/>
  <c r="Q23" i="139"/>
  <c r="Q23" i="155"/>
  <c r="P24" i="155"/>
  <c r="P22" i="63"/>
  <c r="Q21" i="63"/>
  <c r="P24" i="142"/>
  <c r="Q23" i="142"/>
  <c r="H26" i="147"/>
  <c r="I26" i="147" s="1"/>
  <c r="L26" i="147" s="1"/>
  <c r="L25" i="147"/>
  <c r="K25" i="147" s="1"/>
  <c r="Q23" i="87"/>
  <c r="P24" i="87"/>
  <c r="P24" i="154"/>
  <c r="Q23" i="154"/>
  <c r="Q23" i="153"/>
  <c r="P24" i="153"/>
  <c r="P25" i="156"/>
  <c r="Q24" i="156"/>
  <c r="P25" i="158"/>
  <c r="P26" i="158" s="1"/>
  <c r="Q26" i="158" s="1"/>
  <c r="Q24" i="158"/>
  <c r="Q23" i="144"/>
  <c r="P24" i="144"/>
  <c r="Q23" i="92"/>
  <c r="P24" i="92"/>
  <c r="P24" i="149"/>
  <c r="Q23" i="149"/>
  <c r="Q23" i="147"/>
  <c r="P24" i="147"/>
  <c r="P24" i="68"/>
  <c r="Q23" i="68"/>
  <c r="P24" i="143"/>
  <c r="Q23" i="143"/>
  <c r="Q24" i="150"/>
  <c r="P25" i="150"/>
  <c r="K25" i="142" l="1"/>
  <c r="P25" i="114"/>
  <c r="Q25" i="114" s="1"/>
  <c r="Q24" i="114"/>
  <c r="Q25" i="95"/>
  <c r="P26" i="95"/>
  <c r="Q26" i="95" s="1"/>
  <c r="Q23" i="141"/>
  <c r="P24" i="141"/>
  <c r="P26" i="150"/>
  <c r="Q26" i="150" s="1"/>
  <c r="Q25" i="151"/>
  <c r="P26" i="151"/>
  <c r="Q26" i="151" s="1"/>
  <c r="Q24" i="152"/>
  <c r="P25" i="152"/>
  <c r="Q24" i="148"/>
  <c r="P25" i="148"/>
  <c r="K25" i="138"/>
  <c r="P25" i="138"/>
  <c r="P26" i="156"/>
  <c r="Q26" i="156" s="1"/>
  <c r="H27" i="148"/>
  <c r="I26" i="148"/>
  <c r="L26" i="148" s="1"/>
  <c r="K26" i="148" s="1"/>
  <c r="H27" i="142"/>
  <c r="I26" i="142"/>
  <c r="L26" i="142" s="1"/>
  <c r="H27" i="143"/>
  <c r="I26" i="143"/>
  <c r="L26" i="143" s="1"/>
  <c r="I26" i="87"/>
  <c r="L26" i="87" s="1"/>
  <c r="K26" i="87" s="1"/>
  <c r="H27" i="87"/>
  <c r="I26" i="154"/>
  <c r="L26" i="154" s="1"/>
  <c r="K26" i="154" s="1"/>
  <c r="H27" i="154"/>
  <c r="I26" i="149"/>
  <c r="L26" i="149" s="1"/>
  <c r="K26" i="149" s="1"/>
  <c r="H27" i="149"/>
  <c r="I26" i="114"/>
  <c r="L26" i="114" s="1"/>
  <c r="H27" i="114"/>
  <c r="I26" i="92"/>
  <c r="L26" i="92" s="1"/>
  <c r="K26" i="92" s="1"/>
  <c r="H27" i="92"/>
  <c r="I26" i="68"/>
  <c r="L26" i="68" s="1"/>
  <c r="K26" i="68" s="1"/>
  <c r="H27" i="68"/>
  <c r="I26" i="63"/>
  <c r="L26" i="63" s="1"/>
  <c r="K26" i="63" s="1"/>
  <c r="H27" i="63"/>
  <c r="H27" i="138"/>
  <c r="I26" i="138"/>
  <c r="L26" i="138" s="1"/>
  <c r="H27" i="153"/>
  <c r="I26" i="153"/>
  <c r="L26" i="153" s="1"/>
  <c r="K26" i="153" s="1"/>
  <c r="Q25" i="146"/>
  <c r="P26" i="146"/>
  <c r="Q26" i="146" s="1"/>
  <c r="Q25" i="131"/>
  <c r="K26" i="147"/>
  <c r="H27" i="147"/>
  <c r="Q24" i="155"/>
  <c r="P25" i="155"/>
  <c r="P26" i="155" s="1"/>
  <c r="Q26" i="155" s="1"/>
  <c r="Q24" i="139"/>
  <c r="P25" i="139"/>
  <c r="P26" i="139" s="1"/>
  <c r="Q26" i="139" s="1"/>
  <c r="Q24" i="142"/>
  <c r="P25" i="142"/>
  <c r="Q22" i="63"/>
  <c r="P23" i="63"/>
  <c r="P25" i="87"/>
  <c r="Q24" i="87"/>
  <c r="Q25" i="150"/>
  <c r="P25" i="147"/>
  <c r="P26" i="147" s="1"/>
  <c r="Q24" i="147"/>
  <c r="Q25" i="158"/>
  <c r="P25" i="149"/>
  <c r="Q24" i="149"/>
  <c r="Q25" i="156"/>
  <c r="Q24" i="92"/>
  <c r="P25" i="92"/>
  <c r="P26" i="92" s="1"/>
  <c r="Q26" i="92" s="1"/>
  <c r="P25" i="153"/>
  <c r="Q24" i="153"/>
  <c r="Q24" i="143"/>
  <c r="P25" i="143"/>
  <c r="Q25" i="143" s="1"/>
  <c r="Q24" i="144"/>
  <c r="P25" i="144"/>
  <c r="P26" i="144" s="1"/>
  <c r="Q26" i="144" s="1"/>
  <c r="Q24" i="68"/>
  <c r="P25" i="68"/>
  <c r="P25" i="154"/>
  <c r="Q24" i="154"/>
  <c r="K26" i="138" l="1"/>
  <c r="P26" i="68"/>
  <c r="Q26" i="68" s="1"/>
  <c r="P26" i="87"/>
  <c r="Q26" i="87" s="1"/>
  <c r="Q25" i="154"/>
  <c r="P26" i="154"/>
  <c r="Q26" i="154" s="1"/>
  <c r="P26" i="153"/>
  <c r="Q26" i="153" s="1"/>
  <c r="K26" i="114"/>
  <c r="P26" i="114"/>
  <c r="Q26" i="114" s="1"/>
  <c r="Q24" i="141"/>
  <c r="P25" i="141"/>
  <c r="P26" i="152"/>
  <c r="Q26" i="152" s="1"/>
  <c r="Q25" i="152"/>
  <c r="P26" i="149"/>
  <c r="Q26" i="149" s="1"/>
  <c r="P26" i="148"/>
  <c r="Q26" i="148" s="1"/>
  <c r="Q25" i="148"/>
  <c r="P26" i="138"/>
  <c r="Q26" i="138" s="1"/>
  <c r="Q25" i="138"/>
  <c r="K26" i="143"/>
  <c r="P26" i="143"/>
  <c r="Q26" i="143" s="1"/>
  <c r="K26" i="142"/>
  <c r="P26" i="142"/>
  <c r="Q26" i="142" s="1"/>
  <c r="Q26" i="147"/>
  <c r="Q25" i="139"/>
  <c r="Q25" i="155"/>
  <c r="P24" i="63"/>
  <c r="P25" i="63" s="1"/>
  <c r="Q23" i="63"/>
  <c r="Q25" i="142"/>
  <c r="Q25" i="147"/>
  <c r="Q25" i="87"/>
  <c r="Q25" i="149"/>
  <c r="Q25" i="68"/>
  <c r="Q25" i="153"/>
  <c r="Q25" i="144"/>
  <c r="Q25" i="92"/>
  <c r="Q25" i="141" l="1"/>
  <c r="P26" i="141"/>
  <c r="Q26" i="141" s="1"/>
  <c r="Q25" i="63"/>
  <c r="P26" i="63"/>
  <c r="Q26" i="63" s="1"/>
  <c r="Q24" i="63"/>
  <c r="J22" i="146" l="1"/>
  <c r="J23" i="146"/>
  <c r="J27" i="146"/>
  <c r="J25" i="146"/>
  <c r="J24" i="146"/>
  <c r="J27" i="142"/>
  <c r="J22" i="142"/>
  <c r="J23" i="142"/>
  <c r="J25" i="142"/>
  <c r="J24" i="142"/>
  <c r="J22" i="141"/>
  <c r="J23" i="141"/>
  <c r="J24" i="141"/>
  <c r="J25" i="141"/>
  <c r="J27" i="141"/>
  <c r="J27" i="63"/>
  <c r="J22" i="63"/>
  <c r="J23" i="63"/>
  <c r="J25" i="63"/>
  <c r="J24" i="63"/>
  <c r="J22" i="139"/>
  <c r="J23" i="139"/>
  <c r="J24" i="139"/>
  <c r="J25" i="139"/>
  <c r="J27" i="139"/>
  <c r="J27" i="138"/>
  <c r="J22" i="138"/>
  <c r="J23" i="138"/>
  <c r="J25" i="138"/>
  <c r="J24" i="138"/>
  <c r="J22" i="148"/>
  <c r="J23" i="148"/>
  <c r="J24" i="148"/>
  <c r="J25" i="148"/>
  <c r="J27" i="148"/>
  <c r="J27" i="144"/>
  <c r="J22" i="144"/>
  <c r="J23" i="144"/>
  <c r="J25" i="144"/>
  <c r="J24" i="144"/>
  <c r="J22" i="149"/>
  <c r="J23" i="149"/>
  <c r="J24" i="149"/>
  <c r="J25" i="149"/>
  <c r="J27" i="149"/>
  <c r="J27" i="158"/>
  <c r="J22" i="158"/>
  <c r="J23" i="158"/>
  <c r="J25" i="158"/>
  <c r="J24" i="158"/>
  <c r="J22" i="150"/>
  <c r="J23" i="150"/>
  <c r="J24" i="150"/>
  <c r="J25" i="150"/>
  <c r="J27" i="150"/>
  <c r="J22" i="151"/>
  <c r="J23" i="151"/>
  <c r="J24" i="151"/>
  <c r="J25" i="151"/>
  <c r="J27" i="151"/>
  <c r="J22" i="153"/>
  <c r="J23" i="153"/>
  <c r="J24" i="153"/>
  <c r="J25" i="153"/>
  <c r="J27" i="153"/>
  <c r="J22" i="154"/>
  <c r="J23" i="154"/>
  <c r="J24" i="154"/>
  <c r="J25" i="154"/>
  <c r="J27" i="154"/>
  <c r="J22" i="155"/>
  <c r="J23" i="155"/>
  <c r="J24" i="155"/>
  <c r="J25" i="155"/>
  <c r="J27" i="155"/>
  <c r="J22" i="85"/>
  <c r="J23" i="85"/>
  <c r="J24" i="85"/>
  <c r="J25" i="85"/>
  <c r="J27" i="85"/>
  <c r="J22" i="114"/>
  <c r="J23" i="114"/>
  <c r="J24" i="114"/>
  <c r="J25" i="114"/>
  <c r="J27" i="114"/>
  <c r="J22" i="87"/>
  <c r="J23" i="87"/>
  <c r="J24" i="87"/>
  <c r="J25" i="87"/>
  <c r="J27" i="87"/>
  <c r="J22" i="131"/>
  <c r="J23" i="131"/>
  <c r="J24" i="131"/>
  <c r="J25" i="131"/>
  <c r="J27" i="131"/>
  <c r="J22" i="92"/>
  <c r="J23" i="92"/>
  <c r="J24" i="92"/>
  <c r="J25" i="92"/>
  <c r="J27" i="92"/>
  <c r="J22" i="68"/>
  <c r="J23" i="68"/>
  <c r="J24" i="68"/>
  <c r="J25" i="68"/>
  <c r="J27" i="68"/>
  <c r="Y108" i="4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Roberto Pilli</author>
  </authors>
  <commentList>
    <comment ref="BU3" authorId="0" shapeId="0" xr:uid="{00000000-0006-0000-0100-000012000000}">
      <text>
        <r>
          <rPr>
            <b/>
            <sz val="9"/>
            <color indexed="81"/>
            <rFont val="Tahoma"/>
            <family val="2"/>
          </rPr>
          <t>Roberto Pilli:</t>
        </r>
        <r>
          <rPr>
            <sz val="9"/>
            <color indexed="81"/>
            <rFont val="Tahoma"/>
            <family val="2"/>
          </rPr>
          <t xml:space="preserve">
Defined as "Managed Forest Land"</t>
        </r>
      </text>
    </comment>
    <comment ref="CP3" authorId="0" shapeId="0" xr:uid="{00000000-0006-0000-0100-000017000000}">
      <text>
        <r>
          <rPr>
            <b/>
            <sz val="9"/>
            <color indexed="81"/>
            <rFont val="Tahoma"/>
            <family val="2"/>
          </rPr>
          <t>Roberto Pilli:</t>
        </r>
        <r>
          <rPr>
            <sz val="9"/>
            <color indexed="81"/>
            <rFont val="Tahoma"/>
            <family val="2"/>
          </rPr>
          <t xml:space="preserve">
Tab A1.3</t>
        </r>
      </text>
    </comment>
    <comment ref="CQ3" authorId="0" shapeId="0" xr:uid="{00000000-0006-0000-0100-000018000000}">
      <text>
        <r>
          <rPr>
            <b/>
            <sz val="9"/>
            <color indexed="81"/>
            <rFont val="Tahoma"/>
            <family val="2"/>
          </rPr>
          <t>Roberto Pilli:</t>
        </r>
        <r>
          <rPr>
            <sz val="9"/>
            <color indexed="81"/>
            <rFont val="Tahoma"/>
            <family val="2"/>
          </rPr>
          <t xml:space="preserve">
Tab A1.4</t>
        </r>
      </text>
    </comment>
    <comment ref="EQ3" authorId="0" shapeId="0" xr:uid="{00000000-0006-0000-0100-000023000000}">
      <text>
        <r>
          <rPr>
            <b/>
            <sz val="9"/>
            <color indexed="81"/>
            <rFont val="Tahoma"/>
            <family val="2"/>
          </rPr>
          <t>Roberto Pilli:</t>
        </r>
        <r>
          <rPr>
            <sz val="9"/>
            <color indexed="81"/>
            <rFont val="Tahoma"/>
            <family val="2"/>
          </rPr>
          <t xml:space="preserve">
Tab A1.3</t>
        </r>
      </text>
    </comment>
    <comment ref="ER3" authorId="0" shapeId="0" xr:uid="{00000000-0006-0000-0100-000024000000}">
      <text>
        <r>
          <rPr>
            <b/>
            <sz val="9"/>
            <color indexed="81"/>
            <rFont val="Tahoma"/>
            <family val="2"/>
          </rPr>
          <t>Roberto Pilli:</t>
        </r>
        <r>
          <rPr>
            <sz val="9"/>
            <color indexed="81"/>
            <rFont val="Tahoma"/>
            <family val="2"/>
          </rPr>
          <t xml:space="preserve">
Tab A1.4</t>
        </r>
      </text>
    </comment>
    <comment ref="CE4" authorId="0" shapeId="0" xr:uid="{00000000-0006-0000-0100-00003B000000}">
      <text>
        <r>
          <rPr>
            <b/>
            <sz val="9"/>
            <color indexed="81"/>
            <rFont val="Tahoma"/>
            <family val="2"/>
          </rPr>
          <t>Roberto Pilli:</t>
        </r>
        <r>
          <rPr>
            <sz val="9"/>
            <color indexed="81"/>
            <rFont val="Tahoma"/>
            <family val="2"/>
          </rPr>
          <t xml:space="preserve">
87% Temperate forest</t>
        </r>
      </text>
    </comment>
    <comment ref="BT13" authorId="0" shapeId="0" xr:uid="{6EBE3B2F-BA8E-4D39-9980-CF168B3BF365}">
      <text>
        <r>
          <rPr>
            <b/>
            <sz val="9"/>
            <color indexed="81"/>
            <rFont val="Tahoma"/>
            <family val="2"/>
          </rPr>
          <t>Permanently Sustainably Managed Forests (see pag 20NFAP)</t>
        </r>
      </text>
    </comment>
    <comment ref="GN20" authorId="0" shapeId="0" xr:uid="{00000000-0006-0000-0100-00003D000000}">
      <text>
        <r>
          <rPr>
            <b/>
            <sz val="9"/>
            <color indexed="81"/>
            <rFont val="Tahoma"/>
            <family val="2"/>
          </rPr>
          <t>Roberto Pilli:</t>
        </r>
        <r>
          <rPr>
            <sz val="9"/>
            <color indexed="81"/>
            <rFont val="Tahoma"/>
            <family val="2"/>
          </rPr>
          <t xml:space="preserve">
Tab 4.A GHGI</t>
        </r>
      </text>
    </comment>
    <comment ref="AS21" authorId="0" shapeId="0" xr:uid="{00000000-0006-0000-0100-00003E000000}">
      <text>
        <r>
          <rPr>
            <b/>
            <sz val="9"/>
            <color indexed="81"/>
            <rFont val="Tahoma"/>
            <family val="2"/>
          </rPr>
          <t>Roberto Pilli:</t>
        </r>
        <r>
          <rPr>
            <sz val="9"/>
            <color indexed="81"/>
            <rFont val="Tahoma"/>
            <family val="2"/>
          </rPr>
          <t xml:space="preserve">
as reported in GHGI</t>
        </r>
      </text>
    </comment>
    <comment ref="BM25" authorId="0" shapeId="0" xr:uid="{00000000-0006-0000-0100-000040000000}">
      <text>
        <r>
          <rPr>
            <b/>
            <sz val="9"/>
            <color indexed="81"/>
            <rFont val="Tahoma"/>
            <family val="2"/>
          </rPr>
          <t>Roberto Pilli:</t>
        </r>
        <r>
          <rPr>
            <sz val="9"/>
            <color indexed="81"/>
            <rFont val="Tahoma"/>
            <family val="2"/>
          </rPr>
          <t xml:space="preserve">
According to Greece NFAP and National Inventory Report (NIR), the GS is referred to 1.247 kha, defined as "Permanent Managed Forests" (see pag.21, Tab. 6, NFAP). For this reason, the GS reported to FRA should be scaled to this area.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Roberto Pilli</author>
  </authors>
  <commentList>
    <comment ref="N6" authorId="0" shapeId="0" xr:uid="{00000000-0006-0000-1300-000001000000}">
      <text>
        <r>
          <rPr>
            <sz val="9"/>
            <color indexed="81"/>
            <rFont val="Tahoma"/>
            <family val="2"/>
          </rPr>
          <t xml:space="preserve">
Not Considered</t>
        </r>
      </text>
    </comment>
    <comment ref="K22" authorId="0" shapeId="0" xr:uid="{00000000-0006-0000-1300-000002000000}">
      <text>
        <r>
          <rPr>
            <b/>
            <sz val="9"/>
            <color indexed="81"/>
            <rFont val="Tahoma"/>
            <family val="2"/>
          </rPr>
          <t>Roberto Pilli:</t>
        </r>
        <r>
          <rPr>
            <sz val="9"/>
            <color indexed="81"/>
            <rFont val="Tahoma"/>
            <family val="2"/>
          </rPr>
          <t xml:space="preserve">
assumed as constant after 2015</t>
        </r>
      </text>
    </comment>
    <comment ref="J26" authorId="0" shapeId="0" xr:uid="{CC279115-0E4F-4EA1-9DE7-3EA578B46196}">
      <text>
        <r>
          <rPr>
            <b/>
            <sz val="9"/>
            <color indexed="81"/>
            <rFont val="Tahoma"/>
            <family val="2"/>
          </rPr>
          <t>assumed as constant since 2015</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Roberto Pilli</author>
  </authors>
  <commentList>
    <comment ref="J6" authorId="0" shapeId="0" xr:uid="{2C7221EA-02AF-40A6-B948-8BE3A24C8CA2}">
      <text>
        <r>
          <rPr>
            <b/>
            <sz val="9"/>
            <color indexed="81"/>
            <rFont val="Tahoma"/>
            <family val="2"/>
          </rPr>
          <t>Assumed as constant until 2010</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Roberto Pilli</author>
  </authors>
  <commentList>
    <comment ref="T4" authorId="0" shapeId="0" xr:uid="{00000000-0006-0000-1A00-000001000000}">
      <text>
        <r>
          <rPr>
            <b/>
            <sz val="9"/>
            <color indexed="81"/>
            <rFont val="Tahoma"/>
            <family val="2"/>
          </rPr>
          <t>Roberto Pilli:</t>
        </r>
        <r>
          <rPr>
            <sz val="9"/>
            <color indexed="81"/>
            <rFont val="Tahoma"/>
            <family val="2"/>
          </rPr>
          <t xml:space="preserve">
removals calculated u.b.</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Roberto Pilli</author>
  </authors>
  <commentList>
    <comment ref="C6" authorId="0" shapeId="0" xr:uid="{00000000-0006-0000-1B00-000001000000}">
      <text>
        <r>
          <rPr>
            <sz val="9"/>
            <color indexed="81"/>
            <rFont val="Tahoma"/>
            <family val="2"/>
          </rPr>
          <t>SoEF 2020</t>
        </r>
      </text>
    </comment>
    <comment ref="J17" authorId="0" shapeId="0" xr:uid="{1402D36C-2B5F-4012-BFE4-E5EFD87A12C6}">
      <text>
        <r>
          <rPr>
            <b/>
            <sz val="9"/>
            <color indexed="81"/>
            <rFont val="Tahoma"/>
            <family val="2"/>
          </rPr>
          <t>Assumed as constant since 2010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Roberto Pilli</author>
  </authors>
  <commentList>
    <comment ref="H5" authorId="0" shapeId="0" xr:uid="{00000000-0006-0000-1C00-000001000000}">
      <text>
        <r>
          <rPr>
            <b/>
            <sz val="9"/>
            <color indexed="81"/>
            <rFont val="Tahoma"/>
            <family val="2"/>
          </rPr>
          <t>Roberto Pilli:</t>
        </r>
        <r>
          <rPr>
            <sz val="9"/>
            <color indexed="81"/>
            <rFont val="Tahoma"/>
            <family val="2"/>
          </rPr>
          <t xml:space="preserve">
Calibration vs 2015</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Roberto Pilli</author>
  </authors>
  <commentList>
    <comment ref="B21" authorId="0" shapeId="0" xr:uid="{00000000-0006-0000-1D00-000001000000}">
      <text>
        <r>
          <rPr>
            <b/>
            <sz val="9"/>
            <color indexed="81"/>
            <rFont val="Tahoma"/>
            <family val="2"/>
          </rPr>
          <t>Forest area reported to EFA</t>
        </r>
      </text>
    </comment>
    <comment ref="B22" authorId="0" shapeId="0" xr:uid="{00000000-0006-0000-1D00-000002000000}">
      <text>
        <r>
          <rPr>
            <b/>
            <sz val="9"/>
            <color indexed="81"/>
            <rFont val="Tahoma"/>
            <family val="2"/>
          </rPr>
          <t>Forest area reported to EFA</t>
        </r>
      </text>
    </comment>
    <comment ref="B23" authorId="0" shapeId="0" xr:uid="{00000000-0006-0000-1D00-000003000000}">
      <text>
        <r>
          <rPr>
            <b/>
            <sz val="9"/>
            <color indexed="81"/>
            <rFont val="Tahoma"/>
            <family val="2"/>
          </rPr>
          <t>Forest area reported to EFA</t>
        </r>
      </text>
    </comment>
    <comment ref="B24" authorId="0" shapeId="0" xr:uid="{00000000-0006-0000-1D00-000004000000}">
      <text>
        <r>
          <rPr>
            <b/>
            <sz val="9"/>
            <color indexed="81"/>
            <rFont val="Tahoma"/>
            <family val="2"/>
          </rPr>
          <t>Forest area reported to EFA</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Roberto Pilli</author>
  </authors>
  <commentList>
    <comment ref="L3" authorId="0" shapeId="0" xr:uid="{00000000-0006-0000-1F00-000001000000}">
      <text>
        <r>
          <rPr>
            <b/>
            <sz val="9"/>
            <color indexed="81"/>
            <rFont val="Tahoma"/>
            <family val="2"/>
          </rPr>
          <t>Roberto Pilli:</t>
        </r>
        <r>
          <rPr>
            <sz val="9"/>
            <color indexed="81"/>
            <rFont val="Tahoma"/>
            <family val="2"/>
          </rPr>
          <t xml:space="preserve">
Estimated as NAI per ha multiplied by the area</t>
        </r>
      </text>
    </comment>
    <comment ref="M3" authorId="0" shapeId="0" xr:uid="{00000000-0006-0000-1F00-000002000000}">
      <text>
        <r>
          <rPr>
            <b/>
            <sz val="9"/>
            <color indexed="81"/>
            <rFont val="Tahoma"/>
            <family val="2"/>
          </rPr>
          <t>Roberto Pilli:</t>
        </r>
        <r>
          <rPr>
            <sz val="9"/>
            <color indexed="81"/>
            <rFont val="Tahoma"/>
            <family val="2"/>
          </rPr>
          <t xml:space="preserve">
</t>
        </r>
        <r>
          <rPr>
            <b/>
            <sz val="9"/>
            <color indexed="81"/>
            <rFont val="Tahoma"/>
            <family val="2"/>
          </rPr>
          <t>As reported by:
1. ESA_for_vol  (if available), otherwise from
2. ESA_for_remov total removals o.b., if available, otherwise from
3. ESA_for_remov total removals u.b. (further corrected to account for bark), if available, otherwise from
4. FAOSTAT, removals u.b. (further corrected to account for bark)</t>
        </r>
      </text>
    </comment>
    <comment ref="N3" authorId="0" shapeId="0" xr:uid="{00000000-0006-0000-1F00-000003000000}">
      <text>
        <r>
          <rPr>
            <b/>
            <sz val="9"/>
            <color indexed="81"/>
            <rFont val="Tahoma"/>
            <family val="2"/>
          </rPr>
          <t>Percentage amount of primary residues, expressed as percentage of annual removals, as estimated from the CBM's output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Roberto Pilli</author>
  </authors>
  <commentList>
    <comment ref="G2" authorId="0" shapeId="0" xr:uid="{00000000-0006-0000-0200-000001000000}">
      <text>
        <r>
          <rPr>
            <b/>
            <sz val="9"/>
            <color indexed="81"/>
            <rFont val="Tahoma"/>
            <family val="2"/>
          </rPr>
          <t>Roberto Pilli:</t>
        </r>
        <r>
          <rPr>
            <sz val="9"/>
            <color indexed="81"/>
            <rFont val="Tahoma"/>
            <family val="2"/>
          </rPr>
          <t xml:space="preserve">
See Annals of Forest Science (2019) 76: 24
https://doi.org/10.1007/s13595-019-0800-8</t>
        </r>
      </text>
    </comment>
    <comment ref="Y2" authorId="0" shapeId="0" xr:uid="{00000000-0006-0000-0200-000002000000}">
      <text>
        <r>
          <rPr>
            <b/>
            <sz val="9"/>
            <color indexed="81"/>
            <rFont val="Tahoma"/>
            <family val="2"/>
          </rPr>
          <t>Roberto Pilli:</t>
        </r>
        <r>
          <rPr>
            <sz val="9"/>
            <color indexed="81"/>
            <rFont val="Tahoma"/>
            <family val="2"/>
          </rPr>
          <t xml:space="preserve">
See Annals of Forest Science (2019) 76: 24
https://doi.org/10.1007/s13595-019-0800-8</t>
        </r>
      </text>
    </comment>
    <comment ref="AH2" authorId="0" shapeId="0" xr:uid="{00000000-0006-0000-0200-000003000000}">
      <text>
        <r>
          <rPr>
            <b/>
            <sz val="9"/>
            <color indexed="81"/>
            <rFont val="Tahoma"/>
            <family val="2"/>
          </rPr>
          <t>Roberto Pilli:</t>
        </r>
        <r>
          <rPr>
            <sz val="9"/>
            <color indexed="81"/>
            <rFont val="Tahoma"/>
            <family val="2"/>
          </rPr>
          <t xml:space="preserve">
See Annals of Forest Science (2019) 76: 24
https://doi.org/10.1007/s13595-019-0800-8</t>
        </r>
      </text>
    </comment>
    <comment ref="AQ2" authorId="0" shapeId="0" xr:uid="{00000000-0006-0000-0200-000004000000}">
      <text>
        <r>
          <rPr>
            <b/>
            <sz val="9"/>
            <color indexed="81"/>
            <rFont val="Tahoma"/>
            <family val="2"/>
          </rPr>
          <t>Roberto Pilli:</t>
        </r>
        <r>
          <rPr>
            <sz val="9"/>
            <color indexed="81"/>
            <rFont val="Tahoma"/>
            <family val="2"/>
          </rPr>
          <t xml:space="preserve">
See Annals of Forest Science (2019) 76: 24
https://doi.org/10.1007/s13595-019-0800-8</t>
        </r>
      </text>
    </comment>
    <comment ref="AZ2" authorId="0" shapeId="0" xr:uid="{00000000-0006-0000-0200-000005000000}">
      <text>
        <r>
          <rPr>
            <b/>
            <sz val="9"/>
            <color indexed="81"/>
            <rFont val="Tahoma"/>
            <family val="2"/>
          </rPr>
          <t>Roberto Pilli:</t>
        </r>
        <r>
          <rPr>
            <sz val="9"/>
            <color indexed="81"/>
            <rFont val="Tahoma"/>
            <family val="2"/>
          </rPr>
          <t xml:space="preserve">
See Annals of Forest Science (2019) 76: 24
https://doi.org/10.1007/s13595-019-0800-8</t>
        </r>
      </text>
    </comment>
    <comment ref="BI2" authorId="0" shapeId="0" xr:uid="{00000000-0006-0000-0200-000006000000}">
      <text>
        <r>
          <rPr>
            <b/>
            <sz val="9"/>
            <color indexed="81"/>
            <rFont val="Tahoma"/>
            <family val="2"/>
          </rPr>
          <t>Roberto Pilli:</t>
        </r>
        <r>
          <rPr>
            <sz val="9"/>
            <color indexed="81"/>
            <rFont val="Tahoma"/>
            <family val="2"/>
          </rPr>
          <t xml:space="preserve">
See Annals of Forest Science (2019) 76: 24
https://doi.org/10.1007/s13595-019-0800-8</t>
        </r>
      </text>
    </comment>
    <comment ref="CA2" authorId="0" shapeId="0" xr:uid="{00000000-0006-0000-0200-000007000000}">
      <text>
        <r>
          <rPr>
            <b/>
            <sz val="9"/>
            <color indexed="81"/>
            <rFont val="Tahoma"/>
            <family val="2"/>
          </rPr>
          <t>Roberto Pilli:</t>
        </r>
        <r>
          <rPr>
            <sz val="9"/>
            <color indexed="81"/>
            <rFont val="Tahoma"/>
            <family val="2"/>
          </rPr>
          <t xml:space="preserve">
See Annals of Forest Science (2019) 76: 24
https://doi.org/10.1007/s13595-019-0800-8</t>
        </r>
      </text>
    </comment>
    <comment ref="CJ2" authorId="0" shapeId="0" xr:uid="{00000000-0006-0000-0200-000008000000}">
      <text>
        <r>
          <rPr>
            <b/>
            <sz val="9"/>
            <color indexed="81"/>
            <rFont val="Tahoma"/>
            <family val="2"/>
          </rPr>
          <t>Roberto Pilli:</t>
        </r>
        <r>
          <rPr>
            <sz val="9"/>
            <color indexed="81"/>
            <rFont val="Tahoma"/>
            <family val="2"/>
          </rPr>
          <t xml:space="preserve">
See Annals of Forest Science (2019) 76: 24
https://doi.org/10.1007/s13595-019-0800-8</t>
        </r>
      </text>
    </comment>
    <comment ref="DR2" authorId="0" shapeId="0" xr:uid="{00000000-0006-0000-0200-000009000000}">
      <text>
        <r>
          <rPr>
            <b/>
            <sz val="9"/>
            <color indexed="81"/>
            <rFont val="Tahoma"/>
            <family val="2"/>
          </rPr>
          <t>Roberto Pilli:</t>
        </r>
        <r>
          <rPr>
            <sz val="9"/>
            <color indexed="81"/>
            <rFont val="Tahoma"/>
            <family val="2"/>
          </rPr>
          <t xml:space="preserve">
See Annals of Forest Science (2019) 76: 24
https://doi.org/10.1007/s13595-019-0800-8</t>
        </r>
      </text>
    </comment>
    <comment ref="EA2" authorId="0" shapeId="0" xr:uid="{00000000-0006-0000-0200-00000A000000}">
      <text>
        <r>
          <rPr>
            <b/>
            <sz val="9"/>
            <color indexed="81"/>
            <rFont val="Tahoma"/>
            <family val="2"/>
          </rPr>
          <t>Roberto Pilli:</t>
        </r>
        <r>
          <rPr>
            <sz val="9"/>
            <color indexed="81"/>
            <rFont val="Tahoma"/>
            <family val="2"/>
          </rPr>
          <t xml:space="preserve">
See Annals of Forest Science (2019) 76: 24
https://doi.org/10.1007/s13595-019-0800-8</t>
        </r>
      </text>
    </comment>
    <comment ref="ES2" authorId="0" shapeId="0" xr:uid="{00000000-0006-0000-0200-00000B000000}">
      <text>
        <r>
          <rPr>
            <b/>
            <sz val="9"/>
            <color indexed="81"/>
            <rFont val="Tahoma"/>
            <family val="2"/>
          </rPr>
          <t>Roberto Pilli:</t>
        </r>
        <r>
          <rPr>
            <sz val="9"/>
            <color indexed="81"/>
            <rFont val="Tahoma"/>
            <family val="2"/>
          </rPr>
          <t xml:space="preserve">
See Annals of Forest Science (2019) 76: 24
https://doi.org/10.1007/s13595-019-0800-8</t>
        </r>
      </text>
    </comment>
    <comment ref="FR2" authorId="0" shapeId="0" xr:uid="{00000000-0006-0000-0200-00000C000000}">
      <text>
        <r>
          <rPr>
            <b/>
            <sz val="9"/>
            <color indexed="81"/>
            <rFont val="Tahoma"/>
            <family val="2"/>
          </rPr>
          <t>Roberto Pilli:</t>
        </r>
        <r>
          <rPr>
            <sz val="9"/>
            <color indexed="81"/>
            <rFont val="Tahoma"/>
            <family val="2"/>
          </rPr>
          <t xml:space="preserve">
See Annals of Forest Science (2019) 76: 24
https://doi.org/10.1007/s13595-019-0800-8</t>
        </r>
      </text>
    </comment>
    <comment ref="GJ2" authorId="0" shapeId="0" xr:uid="{00000000-0006-0000-0200-00000D000000}">
      <text>
        <r>
          <rPr>
            <b/>
            <sz val="9"/>
            <color indexed="81"/>
            <rFont val="Tahoma"/>
            <family val="2"/>
          </rPr>
          <t>Roberto Pilli:</t>
        </r>
        <r>
          <rPr>
            <sz val="9"/>
            <color indexed="81"/>
            <rFont val="Tahoma"/>
            <family val="2"/>
          </rPr>
          <t xml:space="preserve">
See Annals of Forest Science (2019) 76: 24
https://doi.org/10.1007/s13595-019-0800-8</t>
        </r>
      </text>
    </comment>
    <comment ref="GS2" authorId="0" shapeId="0" xr:uid="{00000000-0006-0000-0200-00000E000000}">
      <text>
        <r>
          <rPr>
            <b/>
            <sz val="9"/>
            <color indexed="81"/>
            <rFont val="Tahoma"/>
            <family val="2"/>
          </rPr>
          <t>Roberto Pilli:</t>
        </r>
        <r>
          <rPr>
            <sz val="9"/>
            <color indexed="81"/>
            <rFont val="Tahoma"/>
            <family val="2"/>
          </rPr>
          <t xml:space="preserve">
See Annals of Forest Science (2019) 76: 24
https://doi.org/10.1007/s13595-019-0800-8</t>
        </r>
      </text>
    </comment>
    <comment ref="HB2" authorId="0" shapeId="0" xr:uid="{00000000-0006-0000-0200-00000F000000}">
      <text>
        <r>
          <rPr>
            <b/>
            <sz val="9"/>
            <color indexed="81"/>
            <rFont val="Tahoma"/>
            <family val="2"/>
          </rPr>
          <t>Roberto Pilli:</t>
        </r>
        <r>
          <rPr>
            <sz val="9"/>
            <color indexed="81"/>
            <rFont val="Tahoma"/>
            <family val="2"/>
          </rPr>
          <t xml:space="preserve">
See Annals of Forest Science (2019) 76: 24
https://doi.org/10.1007/s13595-019-0800-8</t>
        </r>
      </text>
    </comment>
    <comment ref="HK2" authorId="0" shapeId="0" xr:uid="{00000000-0006-0000-0200-000010000000}">
      <text>
        <r>
          <rPr>
            <b/>
            <sz val="9"/>
            <color indexed="81"/>
            <rFont val="Tahoma"/>
            <family val="2"/>
          </rPr>
          <t>Roberto Pilli:</t>
        </r>
        <r>
          <rPr>
            <sz val="9"/>
            <color indexed="81"/>
            <rFont val="Tahoma"/>
            <family val="2"/>
          </rPr>
          <t xml:space="preserve">
See Annals of Forest Science (2019) 76: 24
https://doi.org/10.1007/s13595-019-0800-8</t>
        </r>
      </text>
    </comment>
    <comment ref="HT2" authorId="0" shapeId="0" xr:uid="{00000000-0006-0000-0200-000011000000}">
      <text>
        <r>
          <rPr>
            <b/>
            <sz val="9"/>
            <color indexed="81"/>
            <rFont val="Tahoma"/>
            <family val="2"/>
          </rPr>
          <t>Roberto Pilli:</t>
        </r>
        <r>
          <rPr>
            <sz val="9"/>
            <color indexed="81"/>
            <rFont val="Tahoma"/>
            <family val="2"/>
          </rPr>
          <t xml:space="preserve">
See Annals of Forest Science (2019) 76: 24
https://doi.org/10.1007/s13595-019-0800-8</t>
        </r>
      </text>
    </comment>
    <comment ref="IC2" authorId="0" shapeId="0" xr:uid="{00000000-0006-0000-0200-000012000000}">
      <text>
        <r>
          <rPr>
            <b/>
            <sz val="9"/>
            <color indexed="81"/>
            <rFont val="Tahoma"/>
            <family val="2"/>
          </rPr>
          <t>Roberto Pilli:</t>
        </r>
        <r>
          <rPr>
            <sz val="9"/>
            <color indexed="81"/>
            <rFont val="Tahoma"/>
            <family val="2"/>
          </rPr>
          <t xml:space="preserve">
See Annals of Forest Science (2019) 76: 24
https://doi.org/10.1007/s13595-019-0800-8</t>
        </r>
      </text>
    </comment>
    <comment ref="B9" authorId="0" shapeId="0" xr:uid="{00000000-0006-0000-0200-000013000000}">
      <text>
        <r>
          <rPr>
            <b/>
            <sz val="9"/>
            <color indexed="81"/>
            <rFont val="Tahoma"/>
            <family val="2"/>
          </rPr>
          <t>Roberto Pilli:</t>
        </r>
        <r>
          <rPr>
            <sz val="9"/>
            <color indexed="81"/>
            <rFont val="Tahoma"/>
            <family val="2"/>
          </rPr>
          <t xml:space="preserve">
Not specified</t>
        </r>
      </text>
    </comment>
    <comment ref="G9" authorId="0" shapeId="0" xr:uid="{00000000-0006-0000-0200-000014000000}">
      <text>
        <r>
          <rPr>
            <b/>
            <sz val="9"/>
            <color indexed="81"/>
            <rFont val="Tahoma"/>
            <family val="2"/>
          </rPr>
          <t>Roberto Pilli:</t>
        </r>
        <r>
          <rPr>
            <sz val="9"/>
            <color indexed="81"/>
            <rFont val="Tahoma"/>
            <family val="2"/>
          </rPr>
          <t xml:space="preserve">
Including bole o.b. (see Tab 1 and 2)
NFI value as reported on Tab. 4</t>
        </r>
      </text>
    </comment>
    <comment ref="H9" authorId="0" shapeId="0" xr:uid="{00000000-0006-0000-0200-000015000000}">
      <text>
        <r>
          <rPr>
            <b/>
            <sz val="9"/>
            <color indexed="81"/>
            <rFont val="Tahoma"/>
            <family val="2"/>
          </rPr>
          <t>Roberto Pilli:</t>
        </r>
        <r>
          <rPr>
            <sz val="9"/>
            <color indexed="81"/>
            <rFont val="Tahoma"/>
            <family val="2"/>
          </rPr>
          <t xml:space="preserve">
Including Stump, bole with bark and top</t>
        </r>
      </text>
    </comment>
    <comment ref="K9" authorId="0" shapeId="0" xr:uid="{00000000-0006-0000-0200-000016000000}">
      <text>
        <r>
          <rPr>
            <b/>
            <sz val="9"/>
            <color indexed="81"/>
            <rFont val="Tahoma"/>
            <family val="2"/>
          </rPr>
          <t>Roberto Pilli:</t>
        </r>
        <r>
          <rPr>
            <sz val="9"/>
            <color indexed="81"/>
            <rFont val="Tahoma"/>
            <family val="2"/>
          </rPr>
          <t xml:space="preserve">
- volume of living trees higher than 3m with branches
- The data for growing stock of coniferous are over bark and for broadleaves are under bark.
- NO reclassification into FRA 2020 categories</t>
        </r>
      </text>
    </comment>
    <comment ref="N9" authorId="0" shapeId="0" xr:uid="{00000000-0006-0000-0200-000019000000}">
      <text>
        <r>
          <rPr>
            <b/>
            <sz val="9"/>
            <color indexed="81"/>
            <rFont val="Tahoma"/>
            <family val="2"/>
          </rPr>
          <t>Roberto Pilli:</t>
        </r>
        <r>
          <rPr>
            <sz val="9"/>
            <color indexed="81"/>
            <rFont val="Tahoma"/>
            <family val="2"/>
          </rPr>
          <t xml:space="preserve">
Closing Stock</t>
        </r>
      </text>
    </comment>
    <comment ref="T9" authorId="0" shapeId="0" xr:uid="{00000000-0006-0000-0200-00001A000000}">
      <text>
        <r>
          <rPr>
            <b/>
            <sz val="9"/>
            <color indexed="81"/>
            <rFont val="Tahoma"/>
            <family val="2"/>
          </rPr>
          <t>Roberto Pilli:</t>
        </r>
        <r>
          <rPr>
            <sz val="9"/>
            <color indexed="81"/>
            <rFont val="Tahoma"/>
            <family val="2"/>
          </rPr>
          <t xml:space="preserve">
</t>
        </r>
        <r>
          <rPr>
            <b/>
            <sz val="9"/>
            <color indexed="81"/>
            <rFont val="Tahoma"/>
            <family val="2"/>
          </rPr>
          <t>Reclassification into FRA 2020 categories</t>
        </r>
        <r>
          <rPr>
            <sz val="9"/>
            <color indexed="81"/>
            <rFont val="Tahoma"/>
            <family val="2"/>
          </rPr>
          <t xml:space="preserve">
National data on growing stock are reported under bark.
The following under to over bark coefficients were used for recalculation:
Coniferous: 1.1000011
Broadleaved: 1.1500069</t>
        </r>
      </text>
    </comment>
    <comment ref="Y9" authorId="0" shapeId="0" xr:uid="{00000000-0006-0000-0200-00001B000000}">
      <text>
        <r>
          <rPr>
            <b/>
            <sz val="9"/>
            <color indexed="81"/>
            <rFont val="Tahoma"/>
            <family val="2"/>
          </rPr>
          <t>Roberto Pilli:</t>
        </r>
        <r>
          <rPr>
            <sz val="9"/>
            <color indexed="81"/>
            <rFont val="Tahoma"/>
            <family val="2"/>
          </rPr>
          <t xml:space="preserve">
Including bole u.b. and large branches (see Tab 1 and  2)
NFI value as reported on Tab. 4</t>
        </r>
      </text>
    </comment>
    <comment ref="Z9" authorId="0" shapeId="0" xr:uid="{00000000-0006-0000-0200-00001C000000}">
      <text>
        <r>
          <rPr>
            <b/>
            <sz val="9"/>
            <color indexed="81"/>
            <rFont val="Tahoma"/>
            <family val="2"/>
          </rPr>
          <t>Roberto Pilli:</t>
        </r>
        <r>
          <rPr>
            <sz val="9"/>
            <color indexed="81"/>
            <rFont val="Tahoma"/>
            <family val="2"/>
          </rPr>
          <t xml:space="preserve">
Including Stump, bole with bark and top</t>
        </r>
      </text>
    </comment>
    <comment ref="AC9" authorId="0" shapeId="0" xr:uid="{00000000-0006-0000-0200-00001D000000}">
      <text>
        <r>
          <rPr>
            <b/>
            <sz val="9"/>
            <color indexed="81"/>
            <rFont val="Tahoma"/>
            <family val="2"/>
          </rPr>
          <t>Roberto Pilli:</t>
        </r>
        <r>
          <rPr>
            <sz val="9"/>
            <color indexed="81"/>
            <rFont val="Tahoma"/>
            <family val="2"/>
          </rPr>
          <t xml:space="preserve">
Total forest growing stock in 1990 and 2000 was estimated from standard yield tables and knowledge on the area distribution to species and age classes from the two forest surveys in 1990 and 2000. The average volume per hectare was subsequently upscaled with the satellite based forest area.</t>
        </r>
      </text>
    </comment>
    <comment ref="AH9" authorId="0" shapeId="0" xr:uid="{00000000-0006-0000-0200-00001E000000}">
      <text>
        <r>
          <rPr>
            <b/>
            <sz val="9"/>
            <color indexed="81"/>
            <rFont val="Tahoma"/>
            <family val="2"/>
          </rPr>
          <t>Roberto Pilli:</t>
        </r>
        <r>
          <rPr>
            <sz val="9"/>
            <color indexed="81"/>
            <rFont val="Tahoma"/>
            <family val="2"/>
          </rPr>
          <t xml:space="preserve">
Including bole o.b., stump, branches and top (see Tab 1 and  2)
NFI value as reported on Tab. 4</t>
        </r>
      </text>
    </comment>
    <comment ref="AI9" authorId="0" shapeId="0" xr:uid="{00000000-0006-0000-0200-00001F000000}">
      <text>
        <r>
          <rPr>
            <b/>
            <sz val="9"/>
            <color indexed="81"/>
            <rFont val="Tahoma"/>
            <family val="2"/>
          </rPr>
          <t>Roberto Pilli:</t>
        </r>
        <r>
          <rPr>
            <sz val="9"/>
            <color indexed="81"/>
            <rFont val="Tahoma"/>
            <family val="2"/>
          </rPr>
          <t xml:space="preserve">
Including Stump, bole with bark and top</t>
        </r>
      </text>
    </comment>
    <comment ref="AL9" authorId="0" shapeId="0" xr:uid="{00000000-0006-0000-0200-000020000000}">
      <text>
        <r>
          <rPr>
            <b/>
            <sz val="9"/>
            <color indexed="81"/>
            <rFont val="Tahoma"/>
            <family val="2"/>
          </rPr>
          <t>Roberto Pilli:</t>
        </r>
        <r>
          <rPr>
            <sz val="9"/>
            <color indexed="81"/>
            <rFont val="Tahoma"/>
            <family val="2"/>
          </rPr>
          <t xml:space="preserve">
</t>
        </r>
        <r>
          <rPr>
            <b/>
            <sz val="9"/>
            <color indexed="81"/>
            <rFont val="Tahoma"/>
            <family val="2"/>
          </rPr>
          <t>National classification and definitions</t>
        </r>
        <r>
          <rPr>
            <sz val="9"/>
            <color indexed="81"/>
            <rFont val="Tahoma"/>
            <family val="2"/>
          </rPr>
          <t xml:space="preserve">
Volume over bark of all living trees or shortly dead but useble trees with a minimum diameter of 7 cm at breast height. Includes the stem from ground level up to a top diameter of 7 cm, excluding branches, including stumps.
</t>
        </r>
        <r>
          <rPr>
            <b/>
            <sz val="9"/>
            <color indexed="81"/>
            <rFont val="Tahoma"/>
            <family val="2"/>
          </rPr>
          <t>Reclassification into FRA 2020 categories</t>
        </r>
        <r>
          <rPr>
            <sz val="9"/>
            <color indexed="81"/>
            <rFont val="Tahoma"/>
            <family val="2"/>
          </rPr>
          <t xml:space="preserve">
no reclassification</t>
        </r>
      </text>
    </comment>
    <comment ref="AQ9" authorId="0" shapeId="0" xr:uid="{00000000-0006-0000-0200-000021000000}">
      <text>
        <r>
          <rPr>
            <b/>
            <sz val="9"/>
            <color indexed="81"/>
            <rFont val="Tahoma"/>
            <family val="2"/>
          </rPr>
          <t>Roberto Pilli:</t>
        </r>
        <r>
          <rPr>
            <sz val="9"/>
            <color indexed="81"/>
            <rFont val="Tahoma"/>
            <family val="2"/>
          </rPr>
          <t xml:space="preserve">
Including bole o.b., large branches and stump (see Tab 1 and  2)
NFI value as reported on Tab. 4</t>
        </r>
      </text>
    </comment>
    <comment ref="AR9" authorId="0" shapeId="0" xr:uid="{00000000-0006-0000-0200-000022000000}">
      <text>
        <r>
          <rPr>
            <b/>
            <sz val="9"/>
            <color indexed="81"/>
            <rFont val="Tahoma"/>
            <family val="2"/>
          </rPr>
          <t>Roberto Pilli:</t>
        </r>
        <r>
          <rPr>
            <sz val="9"/>
            <color indexed="81"/>
            <rFont val="Tahoma"/>
            <family val="2"/>
          </rPr>
          <t xml:space="preserve">
Including Stump, bole with bark and top</t>
        </r>
      </text>
    </comment>
    <comment ref="AU9" authorId="0" shapeId="0" xr:uid="{00000000-0006-0000-0200-000023000000}">
      <text>
        <r>
          <rPr>
            <b/>
            <sz val="9"/>
            <color indexed="81"/>
            <rFont val="Tahoma"/>
            <family val="2"/>
          </rPr>
          <t>Roberto Pilli:</t>
        </r>
        <r>
          <rPr>
            <sz val="9"/>
            <color indexed="81"/>
            <rFont val="Tahoma"/>
            <family val="2"/>
          </rPr>
          <t xml:space="preserve">
National classification and definitions
Comply with FRA definitions</t>
        </r>
      </text>
    </comment>
    <comment ref="AZ9" authorId="0" shapeId="0" xr:uid="{00000000-0006-0000-0200-000024000000}">
      <text>
        <r>
          <rPr>
            <b/>
            <sz val="9"/>
            <color indexed="81"/>
            <rFont val="Tahoma"/>
            <family val="2"/>
          </rPr>
          <t>Roberto Pilli:</t>
        </r>
        <r>
          <rPr>
            <sz val="9"/>
            <color indexed="81"/>
            <rFont val="Tahoma"/>
            <family val="2"/>
          </rPr>
          <t xml:space="preserve">
Including bole o.b. and stem top (see Tab 1 and  2)
NFI value as reported on Tab. 4</t>
        </r>
      </text>
    </comment>
    <comment ref="BA9" authorId="0" shapeId="0" xr:uid="{00000000-0006-0000-0200-000025000000}">
      <text>
        <r>
          <rPr>
            <b/>
            <sz val="9"/>
            <color indexed="81"/>
            <rFont val="Tahoma"/>
            <family val="2"/>
          </rPr>
          <t>Roberto Pilli:</t>
        </r>
        <r>
          <rPr>
            <sz val="9"/>
            <color indexed="81"/>
            <rFont val="Tahoma"/>
            <family val="2"/>
          </rPr>
          <t xml:space="preserve">
Including Stump, bole with bark and top</t>
        </r>
      </text>
    </comment>
    <comment ref="BD9" authorId="0" shapeId="0" xr:uid="{00000000-0006-0000-0200-000026000000}">
      <text>
        <r>
          <rPr>
            <b/>
            <sz val="9"/>
            <color indexed="81"/>
            <rFont val="Tahoma"/>
            <family val="2"/>
          </rPr>
          <t>Roberto Pilli:</t>
        </r>
        <r>
          <rPr>
            <sz val="9"/>
            <color indexed="81"/>
            <rFont val="Tahoma"/>
            <family val="2"/>
          </rPr>
          <t xml:space="preserve">
Volume estimated according to FAO growing stock definitions.</t>
        </r>
      </text>
    </comment>
    <comment ref="BI9" authorId="0" shapeId="0" xr:uid="{00000000-0006-0000-0200-000027000000}">
      <text>
        <r>
          <rPr>
            <b/>
            <sz val="9"/>
            <color indexed="81"/>
            <rFont val="Tahoma"/>
            <family val="2"/>
          </rPr>
          <t>Roberto Pilli:</t>
        </r>
        <r>
          <rPr>
            <sz val="9"/>
            <color indexed="81"/>
            <rFont val="Tahoma"/>
            <family val="2"/>
          </rPr>
          <t xml:space="preserve">
Including bole o.b. (see Tab 1 and  2)
NFI value as reported on Tab. 4</t>
        </r>
      </text>
    </comment>
    <comment ref="BJ9" authorId="0" shapeId="0" xr:uid="{00000000-0006-0000-0200-000028000000}">
      <text>
        <r>
          <rPr>
            <b/>
            <sz val="9"/>
            <color indexed="81"/>
            <rFont val="Tahoma"/>
            <family val="2"/>
          </rPr>
          <t>Roberto Pilli:</t>
        </r>
        <r>
          <rPr>
            <sz val="9"/>
            <color indexed="81"/>
            <rFont val="Tahoma"/>
            <family val="2"/>
          </rPr>
          <t xml:space="preserve">
Including Stump, bole with bark and top</t>
        </r>
      </text>
    </comment>
    <comment ref="BM9" authorId="0" shapeId="0" xr:uid="{00000000-0006-0000-0200-000029000000}">
      <text>
        <r>
          <rPr>
            <b/>
            <sz val="9"/>
            <color indexed="81"/>
            <rFont val="Tahoma"/>
            <family val="2"/>
          </rPr>
          <t>Roberto Pilli:</t>
        </r>
        <r>
          <rPr>
            <sz val="9"/>
            <color indexed="81"/>
            <rFont val="Tahoma"/>
            <family val="2"/>
          </rPr>
          <t xml:space="preserve">
No information reported</t>
        </r>
      </text>
    </comment>
    <comment ref="BV9" authorId="0" shapeId="0" xr:uid="{00000000-0006-0000-0200-00002A000000}">
      <text>
        <r>
          <rPr>
            <b/>
            <sz val="9"/>
            <color indexed="81"/>
            <rFont val="Tahoma"/>
            <family val="2"/>
          </rPr>
          <t>Roberto Pilli:</t>
        </r>
        <r>
          <rPr>
            <sz val="9"/>
            <color indexed="81"/>
            <rFont val="Tahoma"/>
            <family val="2"/>
          </rPr>
          <t xml:space="preserve">
</t>
        </r>
        <r>
          <rPr>
            <b/>
            <sz val="9"/>
            <color indexed="81"/>
            <rFont val="Tahoma"/>
            <family val="2"/>
          </rPr>
          <t>National definition</t>
        </r>
        <r>
          <rPr>
            <sz val="9"/>
            <color indexed="81"/>
            <rFont val="Tahoma"/>
            <family val="2"/>
          </rPr>
          <t xml:space="preserve">
Volume ob. of living treese with dbh&gt;10 cm
</t>
        </r>
        <r>
          <rPr>
            <b/>
            <sz val="9"/>
            <color indexed="81"/>
            <rFont val="Tahoma"/>
            <family val="2"/>
          </rPr>
          <t>Reclassification in FRA 2020</t>
        </r>
        <r>
          <rPr>
            <sz val="9"/>
            <color indexed="81"/>
            <rFont val="Tahoma"/>
            <family val="2"/>
          </rPr>
          <t xml:space="preserve">
All data were riclassified according to FRA 2020</t>
        </r>
      </text>
    </comment>
    <comment ref="CA9" authorId="0" shapeId="0" xr:uid="{00000000-0006-0000-0200-00002B000000}">
      <text>
        <r>
          <rPr>
            <b/>
            <sz val="9"/>
            <color indexed="81"/>
            <rFont val="Tahoma"/>
            <family val="2"/>
          </rPr>
          <t>Roberto Pilli:</t>
        </r>
        <r>
          <rPr>
            <sz val="9"/>
            <color indexed="81"/>
            <rFont val="Tahoma"/>
            <family val="2"/>
          </rPr>
          <t xml:space="preserve">
Including bole o.b. (see Tab 1 and  2)
NFI value as reported on Tab. 4</t>
        </r>
      </text>
    </comment>
    <comment ref="CB9" authorId="0" shapeId="0" xr:uid="{00000000-0006-0000-0200-00002C000000}">
      <text>
        <r>
          <rPr>
            <b/>
            <sz val="9"/>
            <color indexed="81"/>
            <rFont val="Tahoma"/>
            <family val="2"/>
          </rPr>
          <t>Roberto Pilli:</t>
        </r>
        <r>
          <rPr>
            <sz val="9"/>
            <color indexed="81"/>
            <rFont val="Tahoma"/>
            <family val="2"/>
          </rPr>
          <t xml:space="preserve">
Including Stump, bole with bark and top</t>
        </r>
      </text>
    </comment>
    <comment ref="CE9" authorId="0" shapeId="0" xr:uid="{00000000-0006-0000-0200-00002D000000}">
      <text>
        <r>
          <rPr>
            <b/>
            <sz val="9"/>
            <color indexed="81"/>
            <rFont val="Tahoma"/>
            <family val="2"/>
          </rPr>
          <t>Roberto Pilli:</t>
        </r>
        <r>
          <rPr>
            <sz val="9"/>
            <color indexed="81"/>
            <rFont val="Tahoma"/>
            <family val="2"/>
          </rPr>
          <t xml:space="preserve">
</t>
        </r>
        <r>
          <rPr>
            <b/>
            <sz val="9"/>
            <color indexed="81"/>
            <rFont val="Tahoma"/>
            <family val="2"/>
          </rPr>
          <t>National definition</t>
        </r>
        <r>
          <rPr>
            <sz val="9"/>
            <color indexed="81"/>
            <rFont val="Tahoma"/>
            <family val="2"/>
          </rPr>
          <t xml:space="preserve">
volume o.b of living trees with dbh&gt;7.5 cm, including top until 7 cm.
This definition does not exactly correspond to the definition of volume stipulated in the FRA 2020. However, all the results transmitted in the previous FRA reports are expressed in IFN volume, therefore it appeared preferable to keep the previous figures and to maintain the same definition of the volume.
The conversion factors tested to include tops and stem &lt; 7.5 cm, lead to a difference of
volume between the two definitions very low (&lt;1%). It is also less than the confidence interval with which the volume is calculated.</t>
        </r>
      </text>
    </comment>
    <comment ref="CJ9" authorId="0" shapeId="0" xr:uid="{00000000-0006-0000-0200-00002E000000}">
      <text>
        <r>
          <rPr>
            <b/>
            <sz val="9"/>
            <color indexed="81"/>
            <rFont val="Tahoma"/>
            <family val="2"/>
          </rPr>
          <t>Roberto Pilli:</t>
        </r>
        <r>
          <rPr>
            <sz val="9"/>
            <color indexed="81"/>
            <rFont val="Tahoma"/>
            <family val="2"/>
          </rPr>
          <t xml:space="preserve">
Including bole o.b. and stump (see Tab 1 and  2)
NFI value as reported on Tab. 4</t>
        </r>
      </text>
    </comment>
    <comment ref="CK9" authorId="0" shapeId="0" xr:uid="{00000000-0006-0000-0200-00002F000000}">
      <text>
        <r>
          <rPr>
            <b/>
            <sz val="9"/>
            <color indexed="81"/>
            <rFont val="Tahoma"/>
            <family val="2"/>
          </rPr>
          <t>Roberto Pilli:</t>
        </r>
        <r>
          <rPr>
            <sz val="9"/>
            <color indexed="81"/>
            <rFont val="Tahoma"/>
            <family val="2"/>
          </rPr>
          <t xml:space="preserve">
Including Stump, bole with bark and top</t>
        </r>
      </text>
    </comment>
    <comment ref="CN9" authorId="0" shapeId="0" xr:uid="{00000000-0006-0000-0200-000030000000}">
      <text>
        <r>
          <rPr>
            <b/>
            <sz val="9"/>
            <color indexed="81"/>
            <rFont val="Tahoma"/>
            <family val="2"/>
          </rPr>
          <t>Roberto Pilli:</t>
        </r>
        <r>
          <rPr>
            <sz val="9"/>
            <color indexed="81"/>
            <rFont val="Tahoma"/>
            <family val="2"/>
          </rPr>
          <t xml:space="preserve">
</t>
        </r>
        <r>
          <rPr>
            <b/>
            <sz val="9"/>
            <color indexed="81"/>
            <rFont val="Tahoma"/>
            <family val="2"/>
          </rPr>
          <t>National classification and definitions</t>
        </r>
        <r>
          <rPr>
            <sz val="9"/>
            <color indexed="81"/>
            <rFont val="Tahoma"/>
            <family val="2"/>
          </rPr>
          <t xml:space="preserve">
Calculated growing stock refers to volume over bark of all living trees with a minimum diameter of 10 cm at breast height (or above buttress if these are higher). Includes the stem from ground level up to a top diameter of 7 cm, excluding branches with diameter under 7cm.
No reclassification into FRA 2020</t>
        </r>
      </text>
    </comment>
    <comment ref="CW9" authorId="0" shapeId="0" xr:uid="{00000000-0006-0000-0200-000031000000}">
      <text>
        <r>
          <rPr>
            <b/>
            <sz val="9"/>
            <color indexed="81"/>
            <rFont val="Tahoma"/>
            <family val="2"/>
          </rPr>
          <t>Roberto Pilli:</t>
        </r>
        <r>
          <rPr>
            <sz val="9"/>
            <color indexed="81"/>
            <rFont val="Tahoma"/>
            <family val="2"/>
          </rPr>
          <t xml:space="preserve">
</t>
        </r>
        <r>
          <rPr>
            <b/>
            <sz val="9"/>
            <color indexed="81"/>
            <rFont val="Tahoma"/>
            <family val="2"/>
          </rPr>
          <t>National classification and definitions</t>
        </r>
        <r>
          <rPr>
            <sz val="9"/>
            <color indexed="81"/>
            <rFont val="Tahoma"/>
            <family val="2"/>
          </rPr>
          <t xml:space="preserve">
Volume over bark of all living trees with a minimum diameter of 4,5 cm at breast height; volume is estimated above stumps; it includes branches and stem top up to the diameter of 5 cm.
GS values for the year 2015 were extrapolated from the data series between 1985 and 2005, as the third NFI is still ongoing and the new GS data are not yet available. For these reasons, for the years 2016-2020 the values of the year 2015 have been repeated.</t>
        </r>
      </text>
    </comment>
    <comment ref="DB9" authorId="0" shapeId="0" xr:uid="{00000000-0006-0000-0200-000032000000}">
      <text>
        <r>
          <rPr>
            <b/>
            <sz val="9"/>
            <color indexed="81"/>
            <rFont val="Tahoma"/>
            <family val="2"/>
          </rPr>
          <t>Roberto Pilli:</t>
        </r>
        <r>
          <rPr>
            <sz val="9"/>
            <color indexed="81"/>
            <rFont val="Tahoma"/>
            <family val="2"/>
          </rPr>
          <t xml:space="preserve">
NFI 2005, GS including bole o.b. and large branches (source Gasparini &amp; Tabacchi 2011)</t>
        </r>
      </text>
    </comment>
    <comment ref="DF9" authorId="0" shapeId="0" xr:uid="{00000000-0006-0000-0200-000033000000}">
      <text>
        <r>
          <rPr>
            <b/>
            <sz val="9"/>
            <color indexed="81"/>
            <rFont val="Tahoma"/>
            <family val="2"/>
          </rPr>
          <t>Roberto Pilli:</t>
        </r>
        <r>
          <rPr>
            <sz val="9"/>
            <color indexed="81"/>
            <rFont val="Tahoma"/>
            <family val="2"/>
          </rPr>
          <t xml:space="preserve">
</t>
        </r>
        <r>
          <rPr>
            <b/>
            <sz val="9"/>
            <color indexed="81"/>
            <rFont val="Tahoma"/>
            <family val="2"/>
          </rPr>
          <t>National classification and definitions</t>
        </r>
        <r>
          <rPr>
            <sz val="9"/>
            <color indexed="81"/>
            <rFont val="Tahoma"/>
            <family val="2"/>
          </rPr>
          <t xml:space="preserve">
Volume over bark of all living trees more than 12 cm in diameter at breast height. Includes the stem from stump height up to a top diameter of 7cm. It does not include branches. (deviation from the relevant FRA2020 definition in relation to dbh and top diameter)</t>
        </r>
      </text>
    </comment>
    <comment ref="DM9" authorId="0" shapeId="0" xr:uid="{00000000-0006-0000-0200-000034000000}">
      <text>
        <r>
          <rPr>
            <b/>
            <sz val="9"/>
            <color indexed="81"/>
            <rFont val="Tahoma"/>
            <family val="2"/>
          </rPr>
          <t>Roberto Pilli:</t>
        </r>
        <r>
          <rPr>
            <sz val="9"/>
            <color indexed="81"/>
            <rFont val="Tahoma"/>
            <family val="2"/>
          </rPr>
          <t xml:space="preserve">
</t>
        </r>
        <r>
          <rPr>
            <b/>
            <sz val="9"/>
            <color indexed="81"/>
            <rFont val="Tahoma"/>
            <family val="2"/>
          </rPr>
          <t>National classification and definitions</t>
        </r>
        <r>
          <rPr>
            <sz val="9"/>
            <color indexed="81"/>
            <rFont val="Tahoma"/>
            <family val="2"/>
          </rPr>
          <t xml:space="preserve">
FRA 2020 definitions and categories have been used</t>
        </r>
      </text>
    </comment>
    <comment ref="DR9" authorId="0" shapeId="0" xr:uid="{00000000-0006-0000-0200-000035000000}">
      <text>
        <r>
          <rPr>
            <b/>
            <sz val="9"/>
            <color indexed="81"/>
            <rFont val="Tahoma"/>
            <family val="2"/>
          </rPr>
          <t>Roberto Pilli:</t>
        </r>
        <r>
          <rPr>
            <sz val="9"/>
            <color indexed="81"/>
            <rFont val="Tahoma"/>
            <family val="2"/>
          </rPr>
          <t xml:space="preserve">
Including bole o.b. and stem top (see Tab 1 and  2)
NFI value as reported on Tab. 4</t>
        </r>
      </text>
    </comment>
    <comment ref="DS9" authorId="0" shapeId="0" xr:uid="{00000000-0006-0000-0200-000036000000}">
      <text>
        <r>
          <rPr>
            <b/>
            <sz val="9"/>
            <color indexed="81"/>
            <rFont val="Tahoma"/>
            <family val="2"/>
          </rPr>
          <t>Roberto Pilli:</t>
        </r>
        <r>
          <rPr>
            <sz val="9"/>
            <color indexed="81"/>
            <rFont val="Tahoma"/>
            <family val="2"/>
          </rPr>
          <t xml:space="preserve">
Including Stump, bole with bark and top</t>
        </r>
      </text>
    </comment>
    <comment ref="DV9" authorId="0" shapeId="0" xr:uid="{00000000-0006-0000-0200-000037000000}">
      <text>
        <r>
          <rPr>
            <b/>
            <sz val="9"/>
            <color indexed="81"/>
            <rFont val="Tahoma"/>
            <family val="2"/>
          </rPr>
          <t>Roberto Pilli:</t>
        </r>
        <r>
          <rPr>
            <sz val="9"/>
            <color indexed="81"/>
            <rFont val="Tahoma"/>
            <family val="2"/>
          </rPr>
          <t xml:space="preserve">
</t>
        </r>
        <r>
          <rPr>
            <b/>
            <sz val="9"/>
            <color indexed="81"/>
            <rFont val="Tahoma"/>
            <family val="2"/>
          </rPr>
          <t>National classification and definitions</t>
        </r>
        <r>
          <rPr>
            <sz val="9"/>
            <color indexed="81"/>
            <rFont val="Tahoma"/>
            <family val="2"/>
          </rPr>
          <t xml:space="preserve">
Volume over bark of all living trees more than 2 cm in diameter at breast height (or above buttress if these are higher). Includes the stem from root collar level. Branches are not included.
</t>
        </r>
        <r>
          <rPr>
            <b/>
            <sz val="9"/>
            <color indexed="81"/>
            <rFont val="Tahoma"/>
            <family val="2"/>
          </rPr>
          <t>Reclassification into FRA 2020 categories</t>
        </r>
        <r>
          <rPr>
            <sz val="9"/>
            <color indexed="81"/>
            <rFont val="Tahoma"/>
            <family val="2"/>
          </rPr>
          <t xml:space="preserve">
Not necessary</t>
        </r>
      </text>
    </comment>
    <comment ref="EA9" authorId="0" shapeId="0" xr:uid="{00000000-0006-0000-0200-000038000000}">
      <text>
        <r>
          <rPr>
            <b/>
            <sz val="9"/>
            <color indexed="81"/>
            <rFont val="Tahoma"/>
            <family val="2"/>
          </rPr>
          <t>Roberto Pilli:</t>
        </r>
        <r>
          <rPr>
            <sz val="9"/>
            <color indexed="81"/>
            <rFont val="Tahoma"/>
            <family val="2"/>
          </rPr>
          <t xml:space="preserve">
Including bole o.b., stump and stem top (see Tab 1 and  2)
NFI value as reported on Tab. 4</t>
        </r>
      </text>
    </comment>
    <comment ref="EB9" authorId="0" shapeId="0" xr:uid="{00000000-0006-0000-0200-000039000000}">
      <text>
        <r>
          <rPr>
            <b/>
            <sz val="9"/>
            <color indexed="81"/>
            <rFont val="Tahoma"/>
            <family val="2"/>
          </rPr>
          <t>Roberto Pilli:</t>
        </r>
        <r>
          <rPr>
            <sz val="9"/>
            <color indexed="81"/>
            <rFont val="Tahoma"/>
            <family val="2"/>
          </rPr>
          <t xml:space="preserve">
Including Stump, bole with bark and top</t>
        </r>
      </text>
    </comment>
    <comment ref="EN9" authorId="0" shapeId="0" xr:uid="{00000000-0006-0000-0200-00003A000000}">
      <text>
        <r>
          <rPr>
            <b/>
            <sz val="9"/>
            <color indexed="81"/>
            <rFont val="Tahoma"/>
            <family val="2"/>
          </rPr>
          <t>Roberto Pilli:</t>
        </r>
        <r>
          <rPr>
            <sz val="9"/>
            <color indexed="81"/>
            <rFont val="Tahoma"/>
            <family val="2"/>
          </rPr>
          <t xml:space="preserve">
No specific information on volume definition is reported</t>
        </r>
      </text>
    </comment>
    <comment ref="ES9" authorId="0" shapeId="0" xr:uid="{00000000-0006-0000-0200-00003B000000}">
      <text>
        <r>
          <rPr>
            <b/>
            <sz val="9"/>
            <color indexed="81"/>
            <rFont val="Tahoma"/>
            <family val="2"/>
          </rPr>
          <t>Roberto Pilli:</t>
        </r>
        <r>
          <rPr>
            <sz val="9"/>
            <color indexed="81"/>
            <rFont val="Tahoma"/>
            <family val="2"/>
          </rPr>
          <t xml:space="preserve">
Including bole o.b. and large branches (see Tab 1 and  2)
NFI value as reported on Tab. 4</t>
        </r>
      </text>
    </comment>
    <comment ref="ET9" authorId="0" shapeId="0" xr:uid="{00000000-0006-0000-0200-00003C000000}">
      <text>
        <r>
          <rPr>
            <b/>
            <sz val="9"/>
            <color indexed="81"/>
            <rFont val="Tahoma"/>
            <family val="2"/>
          </rPr>
          <t>Roberto Pilli:</t>
        </r>
        <r>
          <rPr>
            <sz val="9"/>
            <color indexed="81"/>
            <rFont val="Tahoma"/>
            <family val="2"/>
          </rPr>
          <t xml:space="preserve">
Including Stump, bole with bark and top</t>
        </r>
      </text>
    </comment>
    <comment ref="EW9" authorId="0" shapeId="0" xr:uid="{00000000-0006-0000-0200-00003D000000}">
      <text>
        <r>
          <rPr>
            <b/>
            <sz val="9"/>
            <color indexed="81"/>
            <rFont val="Tahoma"/>
            <family val="2"/>
          </rPr>
          <t>Roberto Pilli:</t>
        </r>
        <r>
          <rPr>
            <sz val="9"/>
            <color indexed="81"/>
            <rFont val="Tahoma"/>
            <family val="2"/>
          </rPr>
          <t xml:space="preserve">
No data reported</t>
        </r>
      </text>
    </comment>
    <comment ref="FD9" authorId="0" shapeId="0" xr:uid="{00000000-0006-0000-0200-00003E000000}">
      <text>
        <r>
          <rPr>
            <b/>
            <sz val="9"/>
            <color indexed="81"/>
            <rFont val="Tahoma"/>
            <family val="2"/>
          </rPr>
          <t>Roberto Pilli:</t>
        </r>
        <r>
          <rPr>
            <sz val="9"/>
            <color indexed="81"/>
            <rFont val="Tahoma"/>
            <family val="2"/>
          </rPr>
          <t xml:space="preserve">
</t>
        </r>
        <r>
          <rPr>
            <b/>
            <sz val="9"/>
            <color indexed="81"/>
            <rFont val="Tahoma"/>
            <family val="2"/>
          </rPr>
          <t>National classification and definitions</t>
        </r>
        <r>
          <rPr>
            <sz val="9"/>
            <color indexed="81"/>
            <rFont val="Tahoma"/>
            <family val="2"/>
          </rPr>
          <t xml:space="preserve">
Volume over bark of all living trees with a minimum diameter of 5 cm at breast height. Includes the stem from ground level up to a top diameter of 0 cm, excluding branches.
</t>
        </r>
        <r>
          <rPr>
            <b/>
            <sz val="9"/>
            <color indexed="81"/>
            <rFont val="Tahoma"/>
            <family val="2"/>
          </rPr>
          <t>Reclassification into FRA 2020 categories</t>
        </r>
        <r>
          <rPr>
            <sz val="9"/>
            <color indexed="81"/>
            <rFont val="Tahoma"/>
            <family val="2"/>
          </rPr>
          <t xml:space="preserve">
Based on the defnition of the Dutch Growing Stock, congruent with the Dutch NFI's, Growing stock is defined as all trees with a minimal diameter of 5cm dbh. The FRA defnition states trees with at least a dbh of 10cm</t>
        </r>
      </text>
    </comment>
    <comment ref="FM9" authorId="0" shapeId="0" xr:uid="{00000000-0006-0000-0200-00003F000000}">
      <text>
        <r>
          <rPr>
            <b/>
            <sz val="9"/>
            <color indexed="81"/>
            <rFont val="Tahoma"/>
            <family val="2"/>
          </rPr>
          <t>Roberto Pilli:</t>
        </r>
        <r>
          <rPr>
            <sz val="9"/>
            <color indexed="81"/>
            <rFont val="Tahoma"/>
            <family val="2"/>
          </rPr>
          <t xml:space="preserve">
</t>
        </r>
        <r>
          <rPr>
            <b/>
            <sz val="9"/>
            <color indexed="81"/>
            <rFont val="Tahoma"/>
            <family val="2"/>
          </rPr>
          <t>National classification and definitions</t>
        </r>
        <r>
          <rPr>
            <sz val="9"/>
            <color indexed="81"/>
            <rFont val="Tahoma"/>
            <family val="2"/>
          </rPr>
          <t xml:space="preserve">
Volume over bark of all standing trees
Minimum diameter (cm) at breast height of trees included in growing stock: 10
Minimum diameter (cm) at the top end of stem for calculation of growing stock: 0
Branches are not included.
Volume refers to above ground.
</t>
        </r>
        <r>
          <rPr>
            <b/>
            <sz val="9"/>
            <color indexed="81"/>
            <rFont val="Tahoma"/>
            <family val="2"/>
          </rPr>
          <t>Reclassification into FRA 2020 categories</t>
        </r>
        <r>
          <rPr>
            <sz val="9"/>
            <color indexed="81"/>
            <rFont val="Tahoma"/>
            <family val="2"/>
          </rPr>
          <t xml:space="preserve">
FRA 2020 Growing stock = NFI Growing stock (forests in yield) - Dead wood trees (forests in yield) + Estimated growing stock in protective forest without yield.
Linear interpolation and extrapolation between 1994 (NFI 1992/96), 2001 (NFI 2000/02), 2008 (NFI 2007/09) and 2017 (NFI 2016/18) is used.</t>
        </r>
      </text>
    </comment>
    <comment ref="FR9" authorId="0" shapeId="0" xr:uid="{00000000-0006-0000-0200-000040000000}">
      <text>
        <r>
          <rPr>
            <b/>
            <sz val="9"/>
            <color indexed="81"/>
            <rFont val="Tahoma"/>
            <family val="2"/>
          </rPr>
          <t>Roberto Pilli:</t>
        </r>
        <r>
          <rPr>
            <sz val="9"/>
            <color indexed="81"/>
            <rFont val="Tahoma"/>
            <family val="2"/>
          </rPr>
          <t xml:space="preserve">
Including bole o.b. and stem top (see Tab 1 and  2)
NFI value as reported on Tab. 4</t>
        </r>
      </text>
    </comment>
    <comment ref="FS9" authorId="0" shapeId="0" xr:uid="{00000000-0006-0000-0200-000041000000}">
      <text>
        <r>
          <rPr>
            <b/>
            <sz val="9"/>
            <color indexed="81"/>
            <rFont val="Tahoma"/>
            <family val="2"/>
          </rPr>
          <t>Roberto Pilli:</t>
        </r>
        <r>
          <rPr>
            <sz val="9"/>
            <color indexed="81"/>
            <rFont val="Tahoma"/>
            <family val="2"/>
          </rPr>
          <t xml:space="preserve">
Including Stump, bole with bark and top</t>
        </r>
      </text>
    </comment>
    <comment ref="FV9" authorId="0" shapeId="0" xr:uid="{00000000-0006-0000-0200-000042000000}">
      <text>
        <r>
          <rPr>
            <b/>
            <sz val="9"/>
            <color indexed="81"/>
            <rFont val="Tahoma"/>
            <family val="2"/>
          </rPr>
          <t>Roberto Pilli:</t>
        </r>
        <r>
          <rPr>
            <sz val="9"/>
            <color indexed="81"/>
            <rFont val="Tahoma"/>
            <family val="2"/>
          </rPr>
          <t xml:space="preserve">
</t>
        </r>
        <r>
          <rPr>
            <b/>
            <sz val="9"/>
            <color indexed="81"/>
            <rFont val="Tahoma"/>
            <family val="2"/>
          </rPr>
          <t>National classification and definitions</t>
        </r>
        <r>
          <rPr>
            <sz val="9"/>
            <color indexed="81"/>
            <rFont val="Tahoma"/>
            <family val="2"/>
          </rPr>
          <t xml:space="preserve">
Growing stock: volume over bark of all living trees with a minimum diameter of 7 cm at breast height. Volume is estimated from stump level up to a top diameter of 7 cm, including branches (up to 7 cm diameter).
</t>
        </r>
        <r>
          <rPr>
            <b/>
            <sz val="9"/>
            <color indexed="81"/>
            <rFont val="Tahoma"/>
            <family val="2"/>
          </rPr>
          <t>Reclassification into FRA 2020 categories</t>
        </r>
        <r>
          <rPr>
            <sz val="9"/>
            <color indexed="81"/>
            <rFont val="Tahoma"/>
            <family val="2"/>
          </rPr>
          <t xml:space="preserve">
It's not possible to recalculate country data using FAO definition of growing stock (10 cm of dbh, stem with tops but without branches, from ground level instead of stump level)</t>
        </r>
      </text>
    </comment>
    <comment ref="GE9" authorId="0" shapeId="0" xr:uid="{00000000-0006-0000-0200-000043000000}">
      <text>
        <r>
          <rPr>
            <b/>
            <sz val="9"/>
            <color indexed="81"/>
            <rFont val="Tahoma"/>
            <family val="2"/>
          </rPr>
          <t>Roberto Pilli:</t>
        </r>
        <r>
          <rPr>
            <sz val="9"/>
            <color indexed="81"/>
            <rFont val="Tahoma"/>
            <family val="2"/>
          </rPr>
          <t xml:space="preserve">
No information reported</t>
        </r>
      </text>
    </comment>
    <comment ref="GJ9" authorId="0" shapeId="0" xr:uid="{00000000-0006-0000-0200-000044000000}">
      <text>
        <r>
          <rPr>
            <b/>
            <sz val="9"/>
            <color indexed="81"/>
            <rFont val="Tahoma"/>
            <family val="2"/>
          </rPr>
          <t>Roberto Pilli:</t>
        </r>
        <r>
          <rPr>
            <sz val="9"/>
            <color indexed="81"/>
            <rFont val="Tahoma"/>
            <family val="2"/>
          </rPr>
          <t xml:space="preserve">
Including bole o.b. and stump (see Tab 1 and  2)
NFI value as reported on Tab. 4</t>
        </r>
      </text>
    </comment>
    <comment ref="GK9" authorId="0" shapeId="0" xr:uid="{00000000-0006-0000-0200-000045000000}">
      <text>
        <r>
          <rPr>
            <b/>
            <sz val="9"/>
            <color indexed="81"/>
            <rFont val="Tahoma"/>
            <family val="2"/>
          </rPr>
          <t>Roberto Pilli:</t>
        </r>
        <r>
          <rPr>
            <sz val="9"/>
            <color indexed="81"/>
            <rFont val="Tahoma"/>
            <family val="2"/>
          </rPr>
          <t xml:space="preserve">
Including Stump, bole with bark and top</t>
        </r>
      </text>
    </comment>
    <comment ref="GN9" authorId="0" shapeId="0" xr:uid="{00000000-0006-0000-0200-000046000000}">
      <text>
        <r>
          <rPr>
            <b/>
            <sz val="9"/>
            <color indexed="81"/>
            <rFont val="Tahoma"/>
            <family val="2"/>
          </rPr>
          <t>Roberto Pilli:</t>
        </r>
        <r>
          <rPr>
            <sz val="9"/>
            <color indexed="81"/>
            <rFont val="Tahoma"/>
            <family val="2"/>
          </rPr>
          <t xml:space="preserve">
No information reported</t>
        </r>
      </text>
    </comment>
    <comment ref="GS9" authorId="0" shapeId="0" xr:uid="{00000000-0006-0000-0200-000047000000}">
      <text>
        <r>
          <rPr>
            <b/>
            <sz val="9"/>
            <color indexed="81"/>
            <rFont val="Tahoma"/>
            <family val="2"/>
          </rPr>
          <t>Roberto Pilli:</t>
        </r>
        <r>
          <rPr>
            <sz val="9"/>
            <color indexed="81"/>
            <rFont val="Tahoma"/>
            <family val="2"/>
          </rPr>
          <t xml:space="preserve">
Including bole o.b., branches and stem top (see Tab 1 and  2)
NFI value as reported on Tab. 4</t>
        </r>
      </text>
    </comment>
    <comment ref="GT9" authorId="0" shapeId="0" xr:uid="{00000000-0006-0000-0200-000048000000}">
      <text>
        <r>
          <rPr>
            <b/>
            <sz val="9"/>
            <color indexed="81"/>
            <rFont val="Tahoma"/>
            <family val="2"/>
          </rPr>
          <t>Roberto Pilli:</t>
        </r>
        <r>
          <rPr>
            <sz val="9"/>
            <color indexed="81"/>
            <rFont val="Tahoma"/>
            <family val="2"/>
          </rPr>
          <t xml:space="preserve">
Including Stump, bole with bark and top</t>
        </r>
      </text>
    </comment>
    <comment ref="GW9" authorId="0" shapeId="0" xr:uid="{00000000-0006-0000-0200-000049000000}">
      <text>
        <r>
          <rPr>
            <b/>
            <sz val="9"/>
            <color indexed="81"/>
            <rFont val="Tahoma"/>
            <family val="2"/>
          </rPr>
          <t>Roberto Pilli:</t>
        </r>
        <r>
          <rPr>
            <sz val="9"/>
            <color indexed="81"/>
            <rFont val="Tahoma"/>
            <family val="2"/>
          </rPr>
          <t xml:space="preserve">
</t>
        </r>
        <r>
          <rPr>
            <b/>
            <sz val="9"/>
            <color indexed="81"/>
            <rFont val="Tahoma"/>
            <family val="2"/>
          </rPr>
          <t>National classification and definitions</t>
        </r>
        <r>
          <rPr>
            <sz val="9"/>
            <color indexed="81"/>
            <rFont val="Tahoma"/>
            <family val="2"/>
          </rPr>
          <t xml:space="preserve">
Calculated growing stock presents stem volume over bark above stump height up to a stem top diameter of 7.0 cm and including branches with a diameter &gt;= 7.0 cm
</t>
        </r>
        <r>
          <rPr>
            <b/>
            <sz val="9"/>
            <color indexed="81"/>
            <rFont val="Tahoma"/>
            <family val="2"/>
          </rPr>
          <t>Reclassification into FRA 2020 categories</t>
        </r>
        <r>
          <rPr>
            <sz val="9"/>
            <color indexed="81"/>
            <rFont val="Tahoma"/>
            <family val="2"/>
          </rPr>
          <t xml:space="preserve">
Minimum diamater used: 10 cm,
minimum top diameter used: 7 cm,
minimum branch diameter used: 7 cm,
volume above stump.</t>
        </r>
      </text>
    </comment>
    <comment ref="HB9" authorId="0" shapeId="0" xr:uid="{00000000-0006-0000-0200-00004A000000}">
      <text>
        <r>
          <rPr>
            <b/>
            <sz val="9"/>
            <color indexed="81"/>
            <rFont val="Tahoma"/>
            <family val="2"/>
          </rPr>
          <t>Roberto Pilli:</t>
        </r>
        <r>
          <rPr>
            <sz val="9"/>
            <color indexed="81"/>
            <rFont val="Tahoma"/>
            <family val="2"/>
          </rPr>
          <t xml:space="preserve">
Including bole o.b. and  large branches (see Tab 1 and  2)
NFI value as reported on Tab. 4</t>
        </r>
      </text>
    </comment>
    <comment ref="HC9" authorId="0" shapeId="0" xr:uid="{00000000-0006-0000-0200-00004B000000}">
      <text>
        <r>
          <rPr>
            <b/>
            <sz val="9"/>
            <color indexed="81"/>
            <rFont val="Tahoma"/>
            <family val="2"/>
          </rPr>
          <t>Roberto Pilli:</t>
        </r>
        <r>
          <rPr>
            <sz val="9"/>
            <color indexed="81"/>
            <rFont val="Tahoma"/>
            <family val="2"/>
          </rPr>
          <t xml:space="preserve">
Including Stump, bole with bark and top</t>
        </r>
      </text>
    </comment>
    <comment ref="HF9" authorId="0" shapeId="0" xr:uid="{00000000-0006-0000-0200-00004C000000}">
      <text>
        <r>
          <rPr>
            <b/>
            <sz val="9"/>
            <color indexed="81"/>
            <rFont val="Tahoma"/>
            <family val="2"/>
          </rPr>
          <t>Roberto Pilli:</t>
        </r>
        <r>
          <rPr>
            <sz val="9"/>
            <color indexed="81"/>
            <rFont val="Tahoma"/>
            <family val="2"/>
          </rPr>
          <t xml:space="preserve">
</t>
        </r>
        <r>
          <rPr>
            <b/>
            <sz val="9"/>
            <color indexed="81"/>
            <rFont val="Tahoma"/>
            <family val="2"/>
          </rPr>
          <t>National classification and definitions</t>
        </r>
        <r>
          <rPr>
            <sz val="9"/>
            <color indexed="81"/>
            <rFont val="Tahoma"/>
            <family val="2"/>
          </rPr>
          <t xml:space="preserve">
Volume of all living trees with diameter at breast height more than 7 cm under bark. It includes the stem from stump up to the top with diameter of 7 cm.
</t>
        </r>
        <r>
          <rPr>
            <b/>
            <sz val="9"/>
            <color indexed="81"/>
            <rFont val="Tahoma"/>
            <family val="2"/>
          </rPr>
          <t>Reclassification into FRA 2020 categories</t>
        </r>
        <r>
          <rPr>
            <sz val="9"/>
            <color indexed="81"/>
            <rFont val="Tahoma"/>
            <family val="2"/>
          </rPr>
          <t xml:space="preserve">
The growing stock was converted into the over bark volume by the following empirical conversion factors derived from the data obtained within the National Forest Inventory and Monitoring (2015-2016): Norway spruce 1,090438; European beech 1,08463; oaks 1,259711; pines 1,103717; European silver fir 1,102278; European hornbeam 1,077637; European larch 1,285266; maples 1,091881; ashes 1,240556; Black locust 1,302583; all conifers 1,102727; all broadleaves 1,129242; average for all tree species 1,119555.
Also previous reporting years were recalculated according to listed new conversion factors.</t>
        </r>
      </text>
    </comment>
    <comment ref="HK9" authorId="0" shapeId="0" xr:uid="{00000000-0006-0000-0200-00004D000000}">
      <text>
        <r>
          <rPr>
            <b/>
            <sz val="9"/>
            <color indexed="81"/>
            <rFont val="Tahoma"/>
            <family val="2"/>
          </rPr>
          <t>Roberto Pilli:</t>
        </r>
        <r>
          <rPr>
            <sz val="9"/>
            <color indexed="81"/>
            <rFont val="Tahoma"/>
            <family val="2"/>
          </rPr>
          <t xml:space="preserve">
Including bole u.b. and large branches (see Tab 1 and  2)
NFI value as reported on Tab. 4</t>
        </r>
      </text>
    </comment>
    <comment ref="HL9" authorId="0" shapeId="0" xr:uid="{00000000-0006-0000-0200-00004E000000}">
      <text>
        <r>
          <rPr>
            <b/>
            <sz val="9"/>
            <color indexed="81"/>
            <rFont val="Tahoma"/>
            <family val="2"/>
          </rPr>
          <t>Roberto Pilli:</t>
        </r>
        <r>
          <rPr>
            <sz val="9"/>
            <color indexed="81"/>
            <rFont val="Tahoma"/>
            <family val="2"/>
          </rPr>
          <t xml:space="preserve">
Including Stump, bole with bark and top</t>
        </r>
      </text>
    </comment>
    <comment ref="HO9" authorId="0" shapeId="0" xr:uid="{00000000-0006-0000-0200-00004F000000}">
      <text>
        <r>
          <rPr>
            <b/>
            <sz val="9"/>
            <color indexed="81"/>
            <rFont val="Tahoma"/>
            <family val="2"/>
          </rPr>
          <t>Roberto Pilli:</t>
        </r>
        <r>
          <rPr>
            <sz val="9"/>
            <color indexed="81"/>
            <rFont val="Tahoma"/>
            <family val="2"/>
          </rPr>
          <t xml:space="preserve">
</t>
        </r>
        <r>
          <rPr>
            <b/>
            <sz val="9"/>
            <color indexed="81"/>
            <rFont val="Tahoma"/>
            <family val="2"/>
          </rPr>
          <t>National classification and definitions</t>
        </r>
        <r>
          <rPr>
            <sz val="9"/>
            <color indexed="81"/>
            <rFont val="Tahoma"/>
            <family val="2"/>
          </rPr>
          <t xml:space="preserve">
Minimum dbh=0 cm over bark used (height &gt; 1.3 meters). The growing stock is defined as living stem volume above stump.</t>
        </r>
      </text>
    </comment>
    <comment ref="HT9" authorId="0" shapeId="0" xr:uid="{00000000-0006-0000-0200-000050000000}">
      <text>
        <r>
          <rPr>
            <b/>
            <sz val="9"/>
            <color indexed="81"/>
            <rFont val="Tahoma"/>
            <family val="2"/>
          </rPr>
          <t>Roberto Pilli:</t>
        </r>
        <r>
          <rPr>
            <sz val="9"/>
            <color indexed="81"/>
            <rFont val="Tahoma"/>
            <family val="2"/>
          </rPr>
          <t xml:space="preserve">
Including bole o.b. and stem top (see Tab  1 and  2)
NFI value as reported on Tab. 4</t>
        </r>
      </text>
    </comment>
    <comment ref="HU9" authorId="0" shapeId="0" xr:uid="{00000000-0006-0000-0200-000051000000}">
      <text>
        <r>
          <rPr>
            <b/>
            <sz val="9"/>
            <color indexed="81"/>
            <rFont val="Tahoma"/>
            <family val="2"/>
          </rPr>
          <t>Roberto Pilli:</t>
        </r>
        <r>
          <rPr>
            <sz val="9"/>
            <color indexed="81"/>
            <rFont val="Tahoma"/>
            <family val="2"/>
          </rPr>
          <t xml:space="preserve">
Including Stump, bole with bark and top</t>
        </r>
      </text>
    </comment>
    <comment ref="HX9" authorId="0" shapeId="0" xr:uid="{00000000-0006-0000-0200-000052000000}">
      <text>
        <r>
          <rPr>
            <b/>
            <sz val="9"/>
            <color indexed="81"/>
            <rFont val="Tahoma"/>
            <family val="2"/>
          </rPr>
          <t>Roberto Pilli:</t>
        </r>
        <r>
          <rPr>
            <sz val="9"/>
            <color indexed="81"/>
            <rFont val="Tahoma"/>
            <family val="2"/>
          </rPr>
          <t xml:space="preserve">
</t>
        </r>
        <r>
          <rPr>
            <b/>
            <sz val="9"/>
            <color indexed="81"/>
            <rFont val="Tahoma"/>
            <family val="2"/>
          </rPr>
          <t>National classification and definitions</t>
        </r>
        <r>
          <rPr>
            <sz val="9"/>
            <color indexed="81"/>
            <rFont val="Tahoma"/>
            <family val="2"/>
          </rPr>
          <t xml:space="preserve">
According to FRA definitions except that figures reported is minimum dbh 0 cm, i.e. not according to the FRA definitions
</t>
        </r>
        <r>
          <rPr>
            <b/>
            <sz val="9"/>
            <color indexed="81"/>
            <rFont val="Tahoma"/>
            <family val="2"/>
          </rPr>
          <t>Reclassification into FRA 2020 categories</t>
        </r>
        <r>
          <rPr>
            <sz val="9"/>
            <color indexed="81"/>
            <rFont val="Tahoma"/>
            <family val="2"/>
          </rPr>
          <t xml:space="preserve">
Sweden can not reclassify according to the FRA regeneration classes (Naturally/Planted). Sweden do not keep track on when and how forests have been regenerated and in the Swedish NFI we only discribe forest history 25 years before inventory, i.e. for forests with stand age &gt;= 25 years no information is registered on regeneration type.</t>
        </r>
      </text>
    </comment>
    <comment ref="IC9" authorId="0" shapeId="0" xr:uid="{00000000-0006-0000-0200-000053000000}">
      <text>
        <r>
          <rPr>
            <b/>
            <sz val="9"/>
            <color indexed="81"/>
            <rFont val="Tahoma"/>
            <family val="2"/>
          </rPr>
          <t>Roberto Pilli:</t>
        </r>
        <r>
          <rPr>
            <sz val="9"/>
            <color indexed="81"/>
            <rFont val="Tahoma"/>
            <family val="2"/>
          </rPr>
          <t xml:space="preserve">
Including bole o.b. and stem top (see Tab  1 and  2)
NFI value as reported on Tab. 4</t>
        </r>
      </text>
    </comment>
    <comment ref="ID9" authorId="0" shapeId="0" xr:uid="{00000000-0006-0000-0200-000054000000}">
      <text>
        <r>
          <rPr>
            <b/>
            <sz val="9"/>
            <color indexed="81"/>
            <rFont val="Tahoma"/>
            <family val="2"/>
          </rPr>
          <t>Roberto Pilli:</t>
        </r>
        <r>
          <rPr>
            <sz val="9"/>
            <color indexed="81"/>
            <rFont val="Tahoma"/>
            <family val="2"/>
          </rPr>
          <t xml:space="preserve">
Including Stump, bole with bark and top</t>
        </r>
      </text>
    </comment>
    <comment ref="IG9" authorId="0" shapeId="0" xr:uid="{00000000-0006-0000-0200-000056000000}">
      <text>
        <r>
          <rPr>
            <b/>
            <sz val="9"/>
            <color indexed="81"/>
            <rFont val="Tahoma"/>
            <family val="2"/>
          </rPr>
          <t>Roberto Pilli:</t>
        </r>
        <r>
          <rPr>
            <sz val="9"/>
            <color indexed="81"/>
            <rFont val="Tahoma"/>
            <family val="2"/>
          </rPr>
          <t xml:space="preserve">
Missing values for some years</t>
        </r>
      </text>
    </comment>
    <comment ref="IH9" authorId="0" shapeId="0" xr:uid="{00000000-0006-0000-0200-000057000000}">
      <text>
        <r>
          <rPr>
            <b/>
            <sz val="9"/>
            <color indexed="81"/>
            <rFont val="Tahoma"/>
            <family val="2"/>
          </rPr>
          <t>Roberto Pilli:</t>
        </r>
        <r>
          <rPr>
            <sz val="9"/>
            <color indexed="81"/>
            <rFont val="Tahoma"/>
            <family val="2"/>
          </rPr>
          <t xml:space="preserve">
Missing values for some years</t>
        </r>
      </text>
    </comment>
    <comment ref="II9" authorId="0" shapeId="0" xr:uid="{00000000-0006-0000-0200-000058000000}">
      <text>
        <r>
          <rPr>
            <b/>
            <sz val="9"/>
            <color indexed="81"/>
            <rFont val="Tahoma"/>
            <family val="2"/>
          </rPr>
          <t>Roberto Pilli:</t>
        </r>
        <r>
          <rPr>
            <sz val="9"/>
            <color indexed="81"/>
            <rFont val="Tahoma"/>
            <family val="2"/>
          </rPr>
          <t xml:space="preserve">
Missing values for some years</t>
        </r>
      </text>
    </comment>
    <comment ref="GN10" authorId="0" shapeId="0" xr:uid="{00000000-0006-0000-0200-000059000000}">
      <text>
        <r>
          <rPr>
            <b/>
            <sz val="9"/>
            <color indexed="81"/>
            <rFont val="Tahoma"/>
            <family val="2"/>
          </rPr>
          <t>Roberto Pilli:</t>
        </r>
        <r>
          <rPr>
            <sz val="9"/>
            <color indexed="81"/>
            <rFont val="Tahoma"/>
            <family val="2"/>
          </rPr>
          <t xml:space="preserve">
Data for the years 1990, 2000, 2005 and 2010 is estimated based on NFI1985 (which was stand inventory), using the relationship between forest area and the growing stock by unit of area (211.5 m3 per hectare), adjusting the growing stock with the forest area variation.
Growing stock in 2015 was adjusted according to final results of the NFI 2012.</t>
        </r>
      </text>
    </comment>
    <comment ref="G11" authorId="0" shapeId="0" xr:uid="{00000000-0006-0000-0200-00005A000000}">
      <text>
        <r>
          <rPr>
            <b/>
            <sz val="9"/>
            <color indexed="81"/>
            <rFont val="Tahoma"/>
            <family val="2"/>
          </rPr>
          <t>Roberto Pilli:</t>
        </r>
        <r>
          <rPr>
            <sz val="9"/>
            <color indexed="81"/>
            <rFont val="Tahoma"/>
            <family val="2"/>
          </rPr>
          <t xml:space="preserve">
NFI 1994-2008 (see Table 7)</t>
        </r>
      </text>
    </comment>
    <comment ref="AQ12" authorId="0" shapeId="0" xr:uid="{00000000-0006-0000-0200-00005B000000}">
      <text>
        <r>
          <rPr>
            <b/>
            <sz val="9"/>
            <color indexed="81"/>
            <rFont val="Tahoma"/>
            <family val="2"/>
          </rPr>
          <t>Roberto Pilli:</t>
        </r>
        <r>
          <rPr>
            <sz val="9"/>
            <color indexed="81"/>
            <rFont val="Tahoma"/>
            <family val="2"/>
          </rPr>
          <t xml:space="preserve">
NFI 2001-2002 (see Table 7)</t>
        </r>
      </text>
    </comment>
    <comment ref="CA12" authorId="0" shapeId="0" xr:uid="{00000000-0006-0000-0200-00005C000000}">
      <text>
        <r>
          <rPr>
            <b/>
            <sz val="9"/>
            <color indexed="81"/>
            <rFont val="Tahoma"/>
            <family val="2"/>
          </rPr>
          <t>Roberto Pilli:</t>
        </r>
        <r>
          <rPr>
            <sz val="9"/>
            <color indexed="81"/>
            <rFont val="Tahoma"/>
            <family val="2"/>
          </rPr>
          <t xml:space="preserve">
NFI 1997-2007 (see Table 7)</t>
        </r>
      </text>
    </comment>
    <comment ref="GJ16" authorId="0" shapeId="0" xr:uid="{00000000-0006-0000-0200-00005D000000}">
      <text>
        <r>
          <rPr>
            <b/>
            <sz val="9"/>
            <color indexed="81"/>
            <rFont val="Tahoma"/>
            <family val="2"/>
          </rPr>
          <t>Roberto Pilli:</t>
        </r>
        <r>
          <rPr>
            <sz val="9"/>
            <color indexed="81"/>
            <rFont val="Tahoma"/>
            <family val="2"/>
          </rPr>
          <t xml:space="preserve">
NFI 2005-2006 (see Table 7)</t>
        </r>
      </text>
    </comment>
    <comment ref="HK16" authorId="0" shapeId="0" xr:uid="{00000000-0006-0000-0200-00005E000000}">
      <text>
        <r>
          <rPr>
            <b/>
            <sz val="9"/>
            <color indexed="81"/>
            <rFont val="Tahoma"/>
            <family val="2"/>
          </rPr>
          <t>Roberto Pilli:</t>
        </r>
        <r>
          <rPr>
            <sz val="9"/>
            <color indexed="81"/>
            <rFont val="Tahoma"/>
            <family val="2"/>
          </rPr>
          <t xml:space="preserve">
NFI 2005-2006 (see Table 7)</t>
        </r>
      </text>
    </comment>
    <comment ref="FR18" authorId="0" shapeId="0" xr:uid="{00000000-0006-0000-0200-00005F000000}">
      <text>
        <r>
          <rPr>
            <b/>
            <sz val="9"/>
            <color indexed="81"/>
            <rFont val="Tahoma"/>
            <family val="2"/>
          </rPr>
          <t>Roberto Pilli:</t>
        </r>
        <r>
          <rPr>
            <sz val="9"/>
            <color indexed="81"/>
            <rFont val="Tahoma"/>
            <family val="2"/>
          </rPr>
          <t xml:space="preserve">
NFI 2009-2013 (see Table 7)</t>
        </r>
      </text>
    </comment>
    <comment ref="BQ19" authorId="0" shapeId="0" xr:uid="{00000000-0006-0000-0200-000060000000}">
      <text>
        <r>
          <rPr>
            <b/>
            <sz val="9"/>
            <color indexed="81"/>
            <rFont val="Tahoma"/>
            <family val="2"/>
          </rPr>
          <t>Roberto Pilli:</t>
        </r>
        <r>
          <rPr>
            <sz val="9"/>
            <color indexed="81"/>
            <rFont val="Tahoma"/>
            <family val="2"/>
          </rPr>
          <t xml:space="preserve">
referred to 1.247 kha, defined as "Permanent Managed Forests", according to Greece NIR and NFAP (see pag.21, Tab. 6, NFAP)</t>
        </r>
      </text>
    </comment>
    <comment ref="BI20" authorId="0" shapeId="0" xr:uid="{00000000-0006-0000-0200-000061000000}">
      <text>
        <r>
          <rPr>
            <b/>
            <sz val="9"/>
            <color indexed="81"/>
            <rFont val="Tahoma"/>
            <family val="2"/>
          </rPr>
          <t>Roberto Pilli:</t>
        </r>
        <r>
          <rPr>
            <sz val="9"/>
            <color indexed="81"/>
            <rFont val="Tahoma"/>
            <family val="2"/>
          </rPr>
          <t xml:space="preserve">
NFI 2009-2012 (see Table 7)</t>
        </r>
      </text>
    </comment>
    <comment ref="GS20" authorId="0" shapeId="0" xr:uid="{00000000-0006-0000-0200-000062000000}">
      <text>
        <r>
          <rPr>
            <b/>
            <sz val="9"/>
            <color indexed="81"/>
            <rFont val="Tahoma"/>
            <family val="2"/>
          </rPr>
          <t>Roberto Pilli:</t>
        </r>
        <r>
          <rPr>
            <sz val="9"/>
            <color indexed="81"/>
            <rFont val="Tahoma"/>
            <family val="2"/>
          </rPr>
          <t xml:space="preserve">
NFI 2008-2012 (see Table 7)</t>
        </r>
      </text>
    </comment>
    <comment ref="AZ21" authorId="0" shapeId="0" xr:uid="{00000000-0006-0000-0200-000063000000}">
      <text>
        <r>
          <rPr>
            <b/>
            <sz val="9"/>
            <color indexed="81"/>
            <rFont val="Tahoma"/>
            <family val="2"/>
          </rPr>
          <t>Roberto Pilli:</t>
        </r>
        <r>
          <rPr>
            <sz val="9"/>
            <color indexed="81"/>
            <rFont val="Tahoma"/>
            <family val="2"/>
          </rPr>
          <t xml:space="preserve">
NFI 2009-2013 (see Table 7)</t>
        </r>
      </text>
    </comment>
    <comment ref="CJ21" authorId="0" shapeId="0" xr:uid="{00000000-0006-0000-0200-000064000000}">
      <text>
        <r>
          <rPr>
            <b/>
            <sz val="9"/>
            <color indexed="81"/>
            <rFont val="Tahoma"/>
            <family val="2"/>
          </rPr>
          <t>Roberto Pilli:</t>
        </r>
        <r>
          <rPr>
            <sz val="9"/>
            <color indexed="81"/>
            <rFont val="Tahoma"/>
            <family val="2"/>
          </rPr>
          <t xml:space="preserve">
NFI 2009-2013 (see Table 7)</t>
        </r>
      </text>
    </comment>
    <comment ref="DR21" authorId="0" shapeId="0" xr:uid="{00000000-0006-0000-0200-000065000000}">
      <text>
        <r>
          <rPr>
            <b/>
            <sz val="9"/>
            <color indexed="81"/>
            <rFont val="Tahoma"/>
            <family val="2"/>
          </rPr>
          <t>Roberto Pilli:</t>
        </r>
        <r>
          <rPr>
            <sz val="9"/>
            <color indexed="81"/>
            <rFont val="Tahoma"/>
            <family val="2"/>
          </rPr>
          <t xml:space="preserve">
NFI 2009-2013 (see Table 7)</t>
        </r>
      </text>
    </comment>
    <comment ref="HT21" authorId="0" shapeId="0" xr:uid="{00000000-0006-0000-0200-000066000000}">
      <text>
        <r>
          <rPr>
            <b/>
            <sz val="9"/>
            <color indexed="81"/>
            <rFont val="Tahoma"/>
            <family val="2"/>
          </rPr>
          <t>Roberto Pilli:</t>
        </r>
        <r>
          <rPr>
            <sz val="9"/>
            <color indexed="81"/>
            <rFont val="Tahoma"/>
            <family val="2"/>
          </rPr>
          <t xml:space="preserve">
NFI 2009-2013 (see Table 7)</t>
        </r>
      </text>
    </comment>
    <comment ref="EA22" authorId="0" shapeId="0" xr:uid="{00000000-0006-0000-0200-000067000000}">
      <text>
        <r>
          <rPr>
            <b/>
            <sz val="9"/>
            <color indexed="81"/>
            <rFont val="Tahoma"/>
            <family val="2"/>
          </rPr>
          <t>Roberto Pilli:</t>
        </r>
        <r>
          <rPr>
            <sz val="9"/>
            <color indexed="81"/>
            <rFont val="Tahoma"/>
            <family val="2"/>
          </rPr>
          <t xml:space="preserve">
NFI 2010-2014 (see Table 7)</t>
        </r>
      </text>
    </comment>
    <comment ref="ES22" authorId="0" shapeId="0" xr:uid="{00000000-0006-0000-0200-000068000000}">
      <text>
        <r>
          <rPr>
            <b/>
            <sz val="9"/>
            <color indexed="81"/>
            <rFont val="Tahoma"/>
            <family val="2"/>
          </rPr>
          <t>Roberto Pilli:</t>
        </r>
        <r>
          <rPr>
            <sz val="9"/>
            <color indexed="81"/>
            <rFont val="Tahoma"/>
            <family val="2"/>
          </rPr>
          <t xml:space="preserve">
NFI 2010-2014 (see Table 7)</t>
        </r>
      </text>
    </comment>
    <comment ref="HB22" authorId="0" shapeId="0" xr:uid="{00000000-0006-0000-0200-000069000000}">
      <text>
        <r>
          <rPr>
            <b/>
            <sz val="9"/>
            <color indexed="81"/>
            <rFont val="Tahoma"/>
            <family val="2"/>
          </rPr>
          <t>Roberto Pilli:</t>
        </r>
        <r>
          <rPr>
            <sz val="9"/>
            <color indexed="81"/>
            <rFont val="Tahoma"/>
            <family val="2"/>
          </rPr>
          <t xml:space="preserve">
NFI 2012 (see Table 7)</t>
        </r>
      </text>
    </comment>
    <comment ref="Y23" authorId="0" shapeId="0" xr:uid="{00000000-0006-0000-0200-00006A000000}">
      <text>
        <r>
          <rPr>
            <b/>
            <sz val="9"/>
            <color indexed="81"/>
            <rFont val="Tahoma"/>
            <family val="2"/>
          </rPr>
          <t>Roberto Pilli:</t>
        </r>
        <r>
          <rPr>
            <sz val="9"/>
            <color indexed="81"/>
            <rFont val="Tahoma"/>
            <family val="2"/>
          </rPr>
          <t xml:space="preserve">
NFI 2011-2015 (see Table 7)</t>
        </r>
      </text>
    </comment>
    <comment ref="IC23" authorId="0" shapeId="0" xr:uid="{00000000-0006-0000-0200-00006B000000}">
      <text>
        <r>
          <rPr>
            <b/>
            <sz val="9"/>
            <color indexed="81"/>
            <rFont val="Tahoma"/>
            <family val="2"/>
          </rPr>
          <t>Roberto Pilli:</t>
        </r>
        <r>
          <rPr>
            <sz val="9"/>
            <color indexed="81"/>
            <rFont val="Tahoma"/>
            <family val="2"/>
          </rPr>
          <t xml:space="preserve">
NFI 2011-2015 (see Table 7)</t>
        </r>
      </text>
    </comment>
    <comment ref="AH24" authorId="0" shapeId="0" xr:uid="{00000000-0006-0000-0200-00006C000000}">
      <text>
        <r>
          <rPr>
            <b/>
            <sz val="9"/>
            <color indexed="81"/>
            <rFont val="Tahoma"/>
            <family val="2"/>
          </rPr>
          <t>Roberto Pilli:</t>
        </r>
        <r>
          <rPr>
            <sz val="9"/>
            <color indexed="81"/>
            <rFont val="Tahoma"/>
            <family val="2"/>
          </rPr>
          <t xml:space="preserve">
NFI 2012-2016 (see Table 7)</t>
        </r>
      </text>
    </comment>
    <comment ref="B57" authorId="0" shapeId="0" xr:uid="{00000000-0006-0000-0200-00006D000000}">
      <text>
        <r>
          <rPr>
            <b/>
            <sz val="9"/>
            <color indexed="81"/>
            <rFont val="Tahoma"/>
            <family val="2"/>
          </rPr>
          <t>Roberto Pilli:</t>
        </r>
        <r>
          <rPr>
            <sz val="9"/>
            <color indexed="81"/>
            <rFont val="Tahoma"/>
            <family val="2"/>
          </rPr>
          <t xml:space="preserve">
Not specified</t>
        </r>
      </text>
    </comment>
    <comment ref="K57" authorId="0" shapeId="0" xr:uid="{00000000-0006-0000-0200-00006E000000}">
      <text>
        <r>
          <rPr>
            <b/>
            <sz val="9"/>
            <color indexed="81"/>
            <rFont val="Tahoma"/>
            <family val="2"/>
          </rPr>
          <t>Roberto Pilli:</t>
        </r>
        <r>
          <rPr>
            <sz val="9"/>
            <color indexed="81"/>
            <rFont val="Tahoma"/>
            <family val="2"/>
          </rPr>
          <t xml:space="preserve">
Not specified</t>
        </r>
      </text>
    </comment>
    <comment ref="T57" authorId="0" shapeId="0" xr:uid="{00000000-0006-0000-0200-00006F000000}">
      <text>
        <r>
          <rPr>
            <b/>
            <sz val="9"/>
            <color indexed="81"/>
            <rFont val="Tahoma"/>
            <family val="2"/>
          </rPr>
          <t>Roberto Pilli:</t>
        </r>
        <r>
          <rPr>
            <sz val="9"/>
            <color indexed="81"/>
            <rFont val="Tahoma"/>
            <family val="2"/>
          </rPr>
          <t xml:space="preserve">
Not specified</t>
        </r>
      </text>
    </comment>
    <comment ref="AC57" authorId="0" shapeId="0" xr:uid="{00000000-0006-0000-0200-000070000000}">
      <text>
        <r>
          <rPr>
            <b/>
            <sz val="9"/>
            <color indexed="81"/>
            <rFont val="Tahoma"/>
            <family val="2"/>
          </rPr>
          <t>Roberto Pilli:</t>
        </r>
        <r>
          <rPr>
            <sz val="9"/>
            <color indexed="81"/>
            <rFont val="Tahoma"/>
            <family val="2"/>
          </rPr>
          <t xml:space="preserve">
Not specified</t>
        </r>
      </text>
    </comment>
    <comment ref="AL57" authorId="0" shapeId="0" xr:uid="{00000000-0006-0000-0200-000071000000}">
      <text>
        <r>
          <rPr>
            <b/>
            <sz val="9"/>
            <color indexed="81"/>
            <rFont val="Tahoma"/>
            <family val="2"/>
          </rPr>
          <t>Roberto Pilli:</t>
        </r>
        <r>
          <rPr>
            <sz val="9"/>
            <color indexed="81"/>
            <rFont val="Tahoma"/>
            <family val="2"/>
          </rPr>
          <t xml:space="preserve">
Not specified</t>
        </r>
      </text>
    </comment>
    <comment ref="AU57" authorId="0" shapeId="0" xr:uid="{00000000-0006-0000-0200-000072000000}">
      <text>
        <r>
          <rPr>
            <b/>
            <sz val="9"/>
            <color indexed="81"/>
            <rFont val="Tahoma"/>
            <family val="2"/>
          </rPr>
          <t>Roberto Pilli:</t>
        </r>
        <r>
          <rPr>
            <sz val="9"/>
            <color indexed="81"/>
            <rFont val="Tahoma"/>
            <family val="2"/>
          </rPr>
          <t xml:space="preserve">
Not specified</t>
        </r>
      </text>
    </comment>
    <comment ref="BD57" authorId="0" shapeId="0" xr:uid="{00000000-0006-0000-0200-000073000000}">
      <text>
        <r>
          <rPr>
            <b/>
            <sz val="9"/>
            <color indexed="81"/>
            <rFont val="Tahoma"/>
            <family val="2"/>
          </rPr>
          <t>Roberto Pilli:</t>
        </r>
        <r>
          <rPr>
            <sz val="9"/>
            <color indexed="81"/>
            <rFont val="Tahoma"/>
            <family val="2"/>
          </rPr>
          <t xml:space="preserve">
Not specified</t>
        </r>
      </text>
    </comment>
    <comment ref="BM57" authorId="0" shapeId="0" xr:uid="{00000000-0006-0000-0200-000074000000}">
      <text>
        <r>
          <rPr>
            <b/>
            <sz val="9"/>
            <color indexed="81"/>
            <rFont val="Tahoma"/>
            <family val="2"/>
          </rPr>
          <t>Roberto Pilli:</t>
        </r>
        <r>
          <rPr>
            <sz val="9"/>
            <color indexed="81"/>
            <rFont val="Tahoma"/>
            <family val="2"/>
          </rPr>
          <t xml:space="preserve">
Not specified</t>
        </r>
      </text>
    </comment>
    <comment ref="BV57" authorId="0" shapeId="0" xr:uid="{00000000-0006-0000-0200-000075000000}">
      <text>
        <r>
          <rPr>
            <b/>
            <sz val="9"/>
            <color indexed="81"/>
            <rFont val="Tahoma"/>
            <family val="2"/>
          </rPr>
          <t>Roberto Pilli:</t>
        </r>
        <r>
          <rPr>
            <sz val="9"/>
            <color indexed="81"/>
            <rFont val="Tahoma"/>
            <family val="2"/>
          </rPr>
          <t xml:space="preserve">
Not specified</t>
        </r>
      </text>
    </comment>
    <comment ref="CE57" authorId="0" shapeId="0" xr:uid="{00000000-0006-0000-0200-000076000000}">
      <text>
        <r>
          <rPr>
            <b/>
            <sz val="9"/>
            <color indexed="81"/>
            <rFont val="Tahoma"/>
            <family val="2"/>
          </rPr>
          <t>Roberto Pilli:</t>
        </r>
        <r>
          <rPr>
            <sz val="9"/>
            <color indexed="81"/>
            <rFont val="Tahoma"/>
            <family val="2"/>
          </rPr>
          <t xml:space="preserve">
Not specified</t>
        </r>
      </text>
    </comment>
    <comment ref="CN57" authorId="0" shapeId="0" xr:uid="{00000000-0006-0000-0200-000077000000}">
      <text>
        <r>
          <rPr>
            <b/>
            <sz val="9"/>
            <color indexed="81"/>
            <rFont val="Tahoma"/>
            <family val="2"/>
          </rPr>
          <t>Roberto Pilli:</t>
        </r>
        <r>
          <rPr>
            <sz val="9"/>
            <color indexed="81"/>
            <rFont val="Tahoma"/>
            <family val="2"/>
          </rPr>
          <t xml:space="preserve">
Not specified</t>
        </r>
      </text>
    </comment>
    <comment ref="CW57" authorId="0" shapeId="0" xr:uid="{00000000-0006-0000-0200-000078000000}">
      <text>
        <r>
          <rPr>
            <b/>
            <sz val="9"/>
            <color indexed="81"/>
            <rFont val="Tahoma"/>
            <family val="2"/>
          </rPr>
          <t>Roberto Pilli:</t>
        </r>
        <r>
          <rPr>
            <sz val="9"/>
            <color indexed="81"/>
            <rFont val="Tahoma"/>
            <family val="2"/>
          </rPr>
          <t xml:space="preserve">
Not specified</t>
        </r>
      </text>
    </comment>
    <comment ref="DF57" authorId="0" shapeId="0" xr:uid="{00000000-0006-0000-0200-000079000000}">
      <text>
        <r>
          <rPr>
            <b/>
            <sz val="9"/>
            <color indexed="81"/>
            <rFont val="Tahoma"/>
            <family val="2"/>
          </rPr>
          <t>Roberto Pilli:</t>
        </r>
        <r>
          <rPr>
            <sz val="9"/>
            <color indexed="81"/>
            <rFont val="Tahoma"/>
            <family val="2"/>
          </rPr>
          <t xml:space="preserve">
Not specified</t>
        </r>
      </text>
    </comment>
    <comment ref="DM57" authorId="0" shapeId="0" xr:uid="{00000000-0006-0000-0200-00007A000000}">
      <text>
        <r>
          <rPr>
            <b/>
            <sz val="9"/>
            <color indexed="81"/>
            <rFont val="Tahoma"/>
            <family val="2"/>
          </rPr>
          <t>Roberto Pilli:</t>
        </r>
        <r>
          <rPr>
            <sz val="9"/>
            <color indexed="81"/>
            <rFont val="Tahoma"/>
            <family val="2"/>
          </rPr>
          <t xml:space="preserve">
Not specified</t>
        </r>
      </text>
    </comment>
    <comment ref="DV57" authorId="0" shapeId="0" xr:uid="{00000000-0006-0000-0200-00007B000000}">
      <text>
        <r>
          <rPr>
            <b/>
            <sz val="9"/>
            <color indexed="81"/>
            <rFont val="Tahoma"/>
            <family val="2"/>
          </rPr>
          <t>Roberto Pilli:</t>
        </r>
        <r>
          <rPr>
            <sz val="9"/>
            <color indexed="81"/>
            <rFont val="Tahoma"/>
            <family val="2"/>
          </rPr>
          <t xml:space="preserve">
Not specified</t>
        </r>
      </text>
    </comment>
    <comment ref="EE57" authorId="0" shapeId="0" xr:uid="{00000000-0006-0000-0200-00007C000000}">
      <text>
        <r>
          <rPr>
            <b/>
            <sz val="9"/>
            <color indexed="81"/>
            <rFont val="Tahoma"/>
            <family val="2"/>
          </rPr>
          <t>Roberto Pilli:</t>
        </r>
        <r>
          <rPr>
            <sz val="9"/>
            <color indexed="81"/>
            <rFont val="Tahoma"/>
            <family val="2"/>
          </rPr>
          <t xml:space="preserve">
Not specified</t>
        </r>
      </text>
    </comment>
    <comment ref="EN57" authorId="0" shapeId="0" xr:uid="{00000000-0006-0000-0200-00007D000000}">
      <text>
        <r>
          <rPr>
            <b/>
            <sz val="9"/>
            <color indexed="81"/>
            <rFont val="Tahoma"/>
            <family val="2"/>
          </rPr>
          <t>Roberto Pilli:</t>
        </r>
        <r>
          <rPr>
            <sz val="9"/>
            <color indexed="81"/>
            <rFont val="Tahoma"/>
            <family val="2"/>
          </rPr>
          <t xml:space="preserve">
Not specified</t>
        </r>
      </text>
    </comment>
    <comment ref="EW57" authorId="0" shapeId="0" xr:uid="{00000000-0006-0000-0200-00007E000000}">
      <text>
        <r>
          <rPr>
            <b/>
            <sz val="9"/>
            <color indexed="81"/>
            <rFont val="Tahoma"/>
            <family val="2"/>
          </rPr>
          <t>Roberto Pilli:</t>
        </r>
        <r>
          <rPr>
            <sz val="9"/>
            <color indexed="81"/>
            <rFont val="Tahoma"/>
            <family val="2"/>
          </rPr>
          <t xml:space="preserve">
Not specified</t>
        </r>
      </text>
    </comment>
    <comment ref="FD57" authorId="0" shapeId="0" xr:uid="{00000000-0006-0000-0200-00007F000000}">
      <text>
        <r>
          <rPr>
            <b/>
            <sz val="9"/>
            <color indexed="81"/>
            <rFont val="Tahoma"/>
            <family val="2"/>
          </rPr>
          <t>Roberto Pilli:</t>
        </r>
        <r>
          <rPr>
            <sz val="9"/>
            <color indexed="81"/>
            <rFont val="Tahoma"/>
            <family val="2"/>
          </rPr>
          <t xml:space="preserve">
Not specified</t>
        </r>
      </text>
    </comment>
    <comment ref="FM57" authorId="0" shapeId="0" xr:uid="{00000000-0006-0000-0200-000080000000}">
      <text>
        <r>
          <rPr>
            <b/>
            <sz val="9"/>
            <color indexed="81"/>
            <rFont val="Tahoma"/>
            <family val="2"/>
          </rPr>
          <t>Roberto Pilli:</t>
        </r>
        <r>
          <rPr>
            <sz val="9"/>
            <color indexed="81"/>
            <rFont val="Tahoma"/>
            <family val="2"/>
          </rPr>
          <t xml:space="preserve">
Not specified</t>
        </r>
      </text>
    </comment>
    <comment ref="FV57" authorId="0" shapeId="0" xr:uid="{00000000-0006-0000-0200-000081000000}">
      <text>
        <r>
          <rPr>
            <b/>
            <sz val="9"/>
            <color indexed="81"/>
            <rFont val="Tahoma"/>
            <family val="2"/>
          </rPr>
          <t>Roberto Pilli:</t>
        </r>
        <r>
          <rPr>
            <sz val="9"/>
            <color indexed="81"/>
            <rFont val="Tahoma"/>
            <family val="2"/>
          </rPr>
          <t xml:space="preserve">
Not specified</t>
        </r>
      </text>
    </comment>
    <comment ref="GE57" authorId="0" shapeId="0" xr:uid="{00000000-0006-0000-0200-000082000000}">
      <text>
        <r>
          <rPr>
            <b/>
            <sz val="9"/>
            <color indexed="81"/>
            <rFont val="Tahoma"/>
            <family val="2"/>
          </rPr>
          <t>Roberto Pilli:</t>
        </r>
        <r>
          <rPr>
            <sz val="9"/>
            <color indexed="81"/>
            <rFont val="Tahoma"/>
            <family val="2"/>
          </rPr>
          <t xml:space="preserve">
Not specified</t>
        </r>
      </text>
    </comment>
    <comment ref="GN57" authorId="0" shapeId="0" xr:uid="{00000000-0006-0000-0200-000083000000}">
      <text>
        <r>
          <rPr>
            <b/>
            <sz val="9"/>
            <color indexed="81"/>
            <rFont val="Tahoma"/>
            <family val="2"/>
          </rPr>
          <t>Roberto Pilli:</t>
        </r>
        <r>
          <rPr>
            <sz val="9"/>
            <color indexed="81"/>
            <rFont val="Tahoma"/>
            <family val="2"/>
          </rPr>
          <t xml:space="preserve">
Not specified</t>
        </r>
      </text>
    </comment>
    <comment ref="GW57" authorId="0" shapeId="0" xr:uid="{00000000-0006-0000-0200-000084000000}">
      <text>
        <r>
          <rPr>
            <b/>
            <sz val="9"/>
            <color indexed="81"/>
            <rFont val="Tahoma"/>
            <family val="2"/>
          </rPr>
          <t>Roberto Pilli:</t>
        </r>
        <r>
          <rPr>
            <sz val="9"/>
            <color indexed="81"/>
            <rFont val="Tahoma"/>
            <family val="2"/>
          </rPr>
          <t xml:space="preserve">
Not specified</t>
        </r>
      </text>
    </comment>
    <comment ref="HF57" authorId="0" shapeId="0" xr:uid="{00000000-0006-0000-0200-000085000000}">
      <text>
        <r>
          <rPr>
            <b/>
            <sz val="9"/>
            <color indexed="81"/>
            <rFont val="Tahoma"/>
            <family val="2"/>
          </rPr>
          <t>Roberto Pilli:</t>
        </r>
        <r>
          <rPr>
            <sz val="9"/>
            <color indexed="81"/>
            <rFont val="Tahoma"/>
            <family val="2"/>
          </rPr>
          <t xml:space="preserve">
Not specified</t>
        </r>
      </text>
    </comment>
    <comment ref="HO57" authorId="0" shapeId="0" xr:uid="{00000000-0006-0000-0200-000086000000}">
      <text>
        <r>
          <rPr>
            <b/>
            <sz val="9"/>
            <color indexed="81"/>
            <rFont val="Tahoma"/>
            <family val="2"/>
          </rPr>
          <t>Roberto Pilli:</t>
        </r>
        <r>
          <rPr>
            <sz val="9"/>
            <color indexed="81"/>
            <rFont val="Tahoma"/>
            <family val="2"/>
          </rPr>
          <t xml:space="preserve">
Not specified</t>
        </r>
      </text>
    </comment>
    <comment ref="HX57" authorId="0" shapeId="0" xr:uid="{00000000-0006-0000-0200-000087000000}">
      <text>
        <r>
          <rPr>
            <b/>
            <sz val="9"/>
            <color indexed="81"/>
            <rFont val="Tahoma"/>
            <family val="2"/>
          </rPr>
          <t>Roberto Pilli:</t>
        </r>
        <r>
          <rPr>
            <sz val="9"/>
            <color indexed="81"/>
            <rFont val="Tahoma"/>
            <family val="2"/>
          </rPr>
          <t xml:space="preserve">
Not specified</t>
        </r>
      </text>
    </comment>
    <comment ref="IG57" authorId="0" shapeId="0" xr:uid="{00000000-0006-0000-0200-000089000000}">
      <text>
        <r>
          <rPr>
            <b/>
            <sz val="9"/>
            <color indexed="81"/>
            <rFont val="Tahoma"/>
            <family val="2"/>
          </rPr>
          <t>Roberto Pilli:</t>
        </r>
        <r>
          <rPr>
            <sz val="9"/>
            <color indexed="81"/>
            <rFont val="Tahoma"/>
            <family val="2"/>
          </rPr>
          <t xml:space="preserve">
Missing values for some years</t>
        </r>
      </text>
    </comment>
    <comment ref="IH57" authorId="0" shapeId="0" xr:uid="{00000000-0006-0000-0200-00008A000000}">
      <text>
        <r>
          <rPr>
            <b/>
            <sz val="9"/>
            <color indexed="81"/>
            <rFont val="Tahoma"/>
            <family val="2"/>
          </rPr>
          <t>Roberto Pilli:</t>
        </r>
        <r>
          <rPr>
            <sz val="9"/>
            <color indexed="81"/>
            <rFont val="Tahoma"/>
            <family val="2"/>
          </rPr>
          <t xml:space="preserve">
Missing values for some years</t>
        </r>
      </text>
    </comment>
    <comment ref="II57" authorId="0" shapeId="0" xr:uid="{00000000-0006-0000-0200-00008B000000}">
      <text>
        <r>
          <rPr>
            <b/>
            <sz val="9"/>
            <color indexed="81"/>
            <rFont val="Tahoma"/>
            <family val="2"/>
          </rPr>
          <t>Roberto Pilli:</t>
        </r>
        <r>
          <rPr>
            <sz val="9"/>
            <color indexed="81"/>
            <rFont val="Tahoma"/>
            <family val="2"/>
          </rPr>
          <t xml:space="preserve">
Missing values for some years</t>
        </r>
      </text>
    </comment>
    <comment ref="BM59" authorId="0" shapeId="0" xr:uid="{00000000-0006-0000-0200-00008C000000}">
      <text>
        <r>
          <rPr>
            <b/>
            <sz val="9"/>
            <color indexed="81"/>
            <rFont val="Tahoma"/>
            <family val="2"/>
          </rPr>
          <t>For Greece the GS was not scaled vs the total forest area reported by FRA, but vs the "Managed forest area", as reported by NFAP</t>
        </r>
      </text>
    </comment>
    <comment ref="BM69" authorId="0" shapeId="0" xr:uid="{00000000-0006-0000-0200-00008D000000}">
      <text>
        <r>
          <rPr>
            <sz val="9"/>
            <color indexed="81"/>
            <rFont val="Tahoma"/>
            <family val="2"/>
          </rPr>
          <t>For Greece the GS was not scaled vs the total forest area reported by FRA, but vs the "Managed forest area", as reported by NFAP</t>
        </r>
      </text>
    </comment>
    <comment ref="BM74" authorId="0" shapeId="0" xr:uid="{00000000-0006-0000-0200-00008E000000}">
      <text>
        <r>
          <rPr>
            <sz val="9"/>
            <color indexed="81"/>
            <rFont val="Tahoma"/>
            <family val="2"/>
          </rPr>
          <t>For Greece the GS was not scaled vs the total forest area reported by FRA, but vs the "Managed forest area", as reported by NFAP</t>
        </r>
      </text>
    </comment>
    <comment ref="A80" authorId="0" shapeId="0" xr:uid="{00000000-0006-0000-0200-00008F000000}">
      <text>
        <r>
          <rPr>
            <b/>
            <sz val="9"/>
            <color indexed="81"/>
            <rFont val="Tahoma"/>
            <family val="2"/>
          </rPr>
          <t>The average CF was estimated taking into account possible GS reported by countries on Table A2a (if available)</t>
        </r>
      </text>
    </comment>
    <comment ref="B80" authorId="0" shapeId="0" xr:uid="{EACE7DDF-AB30-456F-BDC6-FB07CCA15E9C}">
      <text>
        <r>
          <rPr>
            <b/>
            <sz val="9"/>
            <color indexed="81"/>
            <rFont val="Tahoma"/>
            <family val="2"/>
          </rPr>
          <t>Calculated on SoEF data</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Roberto Pilli</author>
  </authors>
  <commentList>
    <comment ref="D2" authorId="0" shapeId="0" xr:uid="{B7896E37-D7B8-4584-887D-4739EC47427B}">
      <text>
        <r>
          <rPr>
            <b/>
            <sz val="9"/>
            <color indexed="81"/>
            <rFont val="Tahoma"/>
            <family val="2"/>
          </rPr>
          <t>Only including values directly reported by country since 2011 (excluding Eurostat estimates)</t>
        </r>
      </text>
    </comment>
    <comment ref="FH4" authorId="0" shapeId="0" xr:uid="{00000000-0006-0000-0300-000005000000}">
      <text>
        <r>
          <rPr>
            <sz val="9"/>
            <color indexed="81"/>
            <rFont val="Tahoma"/>
            <family val="2"/>
          </rPr>
          <t>Specific disclaimer added by country</t>
        </r>
      </text>
    </comment>
    <comment ref="Q12" authorId="0" shapeId="0" xr:uid="{00000000-0006-0000-0300-000007000000}">
      <text>
        <r>
          <rPr>
            <b/>
            <sz val="9"/>
            <color indexed="81"/>
            <rFont val="Tahoma"/>
            <family val="2"/>
          </rPr>
          <t>Roberto Pilli:</t>
        </r>
        <r>
          <rPr>
            <sz val="9"/>
            <color indexed="81"/>
            <rFont val="Tahoma"/>
            <family val="2"/>
          </rPr>
          <t xml:space="preserve">
Unconsistent value ...</t>
        </r>
      </text>
    </comment>
    <comment ref="HK13" authorId="0" shapeId="0" xr:uid="{155EC0E1-0784-4324-AB9A-4C2A9EE86063}">
      <text>
        <r>
          <rPr>
            <b/>
            <sz val="9"/>
            <color indexed="81"/>
            <rFont val="Tahoma"/>
            <family val="2"/>
          </rPr>
          <t>Data series largely incomplete before 2008</t>
        </r>
      </text>
    </comment>
    <comment ref="F26" authorId="0" shapeId="0" xr:uid="{00000000-0006-0000-0300-000008000000}">
      <text>
        <r>
          <rPr>
            <b/>
            <sz val="9"/>
            <color indexed="81"/>
            <rFont val="Tahoma"/>
            <family val="2"/>
          </rPr>
          <t>Estimated as the ratio between total fellings reported by SoEF and total removals reported by FAOSATA, including bark,
NOT AVAILABLE (n.a.) if Fellings ≤ Removals</t>
        </r>
      </text>
    </comment>
    <comment ref="N26" authorId="0" shapeId="0" xr:uid="{00000000-0006-0000-0300-000009000000}">
      <text>
        <r>
          <rPr>
            <b/>
            <sz val="9"/>
            <color indexed="81"/>
            <rFont val="Tahoma"/>
            <family val="2"/>
          </rPr>
          <t>Estimated as the ratio between total fellings reported by SoEF and total removals reported by FAOSATA, including bark,
NOT AVAILABLE (n.a.) if Fellings ≤ Removals</t>
        </r>
      </text>
    </comment>
    <comment ref="V26" authorId="0" shapeId="0" xr:uid="{00000000-0006-0000-0300-00000A000000}">
      <text>
        <r>
          <rPr>
            <b/>
            <sz val="9"/>
            <color indexed="81"/>
            <rFont val="Tahoma"/>
            <family val="2"/>
          </rPr>
          <t>Estimated as the ratio between total fellings reported by SoEF and total removals reported by FAOSATA, including bark,
NOT AVAILABLE (n.a.) if Fellings ≤ Removals</t>
        </r>
      </text>
    </comment>
    <comment ref="AD26" authorId="0" shapeId="0" xr:uid="{00000000-0006-0000-0300-00000B000000}">
      <text>
        <r>
          <rPr>
            <b/>
            <sz val="9"/>
            <color indexed="81"/>
            <rFont val="Tahoma"/>
            <family val="2"/>
          </rPr>
          <t>Estimated as the ratio between total fellings reported by SoEF and total removals reported by FAOSATA, including bark,
NOT AVAILABLE (n.a.) if Fellings ≤ Removals</t>
        </r>
      </text>
    </comment>
    <comment ref="AL26" authorId="0" shapeId="0" xr:uid="{00000000-0006-0000-0300-00000C000000}">
      <text>
        <r>
          <rPr>
            <b/>
            <sz val="9"/>
            <color indexed="81"/>
            <rFont val="Tahoma"/>
            <family val="2"/>
          </rPr>
          <t>Estimated as the ratio between total fellings reported by SoEF and total removals reported by FAOSATA, including bark,
NOT AVAILABLE (n.a.) if Fellings ≤ Removals</t>
        </r>
      </text>
    </comment>
    <comment ref="AT26" authorId="0" shapeId="0" xr:uid="{00000000-0006-0000-0300-00000D000000}">
      <text>
        <r>
          <rPr>
            <b/>
            <sz val="9"/>
            <color indexed="81"/>
            <rFont val="Tahoma"/>
            <family val="2"/>
          </rPr>
          <t>Estimated as the ratio between total fellings reported by SoEF and total removals reported by FAOSATA, including bark,
NOT AVAILABLE (n.a.) if Fellings ≤ Removals</t>
        </r>
      </text>
    </comment>
    <comment ref="BB26" authorId="0" shapeId="0" xr:uid="{00000000-0006-0000-0300-00000E000000}">
      <text>
        <r>
          <rPr>
            <b/>
            <sz val="9"/>
            <color indexed="81"/>
            <rFont val="Tahoma"/>
            <family val="2"/>
          </rPr>
          <t>Estimated as the ratio between total fellings reported by SoEF and total removals reported by FAOSATA, including bark,
NOT AVAILABLE (n.a.) if Fellings ≤ Removals</t>
        </r>
      </text>
    </comment>
    <comment ref="BJ26" authorId="0" shapeId="0" xr:uid="{00000000-0006-0000-0300-00000F000000}">
      <text>
        <r>
          <rPr>
            <b/>
            <sz val="9"/>
            <color indexed="81"/>
            <rFont val="Tahoma"/>
            <family val="2"/>
          </rPr>
          <t>Estimated as the ratio between total fellings reported by SoEF and total removals reported by FAOSATA, including bark,
NOT AVAILABLE (n.a.) if Fellings ≤ Removals</t>
        </r>
      </text>
    </comment>
    <comment ref="BR26" authorId="0" shapeId="0" xr:uid="{00000000-0006-0000-0300-000010000000}">
      <text>
        <r>
          <rPr>
            <b/>
            <sz val="9"/>
            <color indexed="81"/>
            <rFont val="Tahoma"/>
            <family val="2"/>
          </rPr>
          <t>Estimated as the ratio between total fellings reported by SoEF and total removals reported by FAOSATA, including bark,
NOT AVAILABLE (n.a.) if Fellings ≤ Removals</t>
        </r>
      </text>
    </comment>
    <comment ref="BZ26" authorId="0" shapeId="0" xr:uid="{00000000-0006-0000-0300-000011000000}">
      <text>
        <r>
          <rPr>
            <b/>
            <sz val="9"/>
            <color indexed="81"/>
            <rFont val="Tahoma"/>
            <family val="2"/>
          </rPr>
          <t>Estimated as the ratio between total fellings reported by SoEF and total removals reported by FAOSATA, including bark,
NOT AVAILABLE (n.a.) if Fellings ≤ Removals</t>
        </r>
      </text>
    </comment>
    <comment ref="CH26" authorId="0" shapeId="0" xr:uid="{00000000-0006-0000-0300-000012000000}">
      <text>
        <r>
          <rPr>
            <b/>
            <sz val="9"/>
            <color indexed="81"/>
            <rFont val="Tahoma"/>
            <family val="2"/>
          </rPr>
          <t>Estimated as the ratio between total fellings reported by SoEF and total removals reported by FAOSATA, including bark,
NOT AVAILABLE (n.a.) if Fellings ≤ Removals</t>
        </r>
      </text>
    </comment>
    <comment ref="CP26" authorId="0" shapeId="0" xr:uid="{00000000-0006-0000-0300-000013000000}">
      <text>
        <r>
          <rPr>
            <b/>
            <sz val="9"/>
            <color indexed="81"/>
            <rFont val="Tahoma"/>
            <family val="2"/>
          </rPr>
          <t>Estimated as the ratio between total fellings reported by SoEF and total removals reported by FAOSATA, including bark,
NOT AVAILABLE (n.a.) if Fellings ≤ Removals</t>
        </r>
      </text>
    </comment>
    <comment ref="CX26" authorId="0" shapeId="0" xr:uid="{00000000-0006-0000-0300-000014000000}">
      <text>
        <r>
          <rPr>
            <b/>
            <sz val="9"/>
            <color indexed="81"/>
            <rFont val="Tahoma"/>
            <family val="2"/>
          </rPr>
          <t>Estimated as the ratio between total fellings reported by SoEF and total removals reported by FAOSATA, including bark,
NOT AVAILABLE (n.a.) if Fellings ≤ Removals</t>
        </r>
      </text>
    </comment>
    <comment ref="DF26" authorId="0" shapeId="0" xr:uid="{00000000-0006-0000-0300-000015000000}">
      <text>
        <r>
          <rPr>
            <b/>
            <sz val="9"/>
            <color indexed="81"/>
            <rFont val="Tahoma"/>
            <family val="2"/>
          </rPr>
          <t>Estimated as the ratio between total fellings reported by SoEF and total removals reported by FAOSATA, including bark,
NOT AVAILABLE (n.a.) if Fellings ≤ Removals</t>
        </r>
      </text>
    </comment>
    <comment ref="DN26" authorId="0" shapeId="0" xr:uid="{00000000-0006-0000-0300-000016000000}">
      <text>
        <r>
          <rPr>
            <b/>
            <sz val="9"/>
            <color indexed="81"/>
            <rFont val="Tahoma"/>
            <family val="2"/>
          </rPr>
          <t>Estimated as the ratio between total fellings reported by SoEF and total removals reported by FAOSATA, including bark,
NOT AVAILABLE (n.a.) if Fellings ≤ Removals</t>
        </r>
      </text>
    </comment>
    <comment ref="DV26" authorId="0" shapeId="0" xr:uid="{00000000-0006-0000-0300-000017000000}">
      <text>
        <r>
          <rPr>
            <b/>
            <sz val="9"/>
            <color indexed="81"/>
            <rFont val="Tahoma"/>
            <family val="2"/>
          </rPr>
          <t>Estimated as the ratio between total fellings reported by SoEF and total removals reported by FAOSATA, including bark,
NOT AVAILABLE (n.a.) if Fellings ≤ Removals</t>
        </r>
      </text>
    </comment>
    <comment ref="ED26" authorId="0" shapeId="0" xr:uid="{00000000-0006-0000-0300-000018000000}">
      <text>
        <r>
          <rPr>
            <b/>
            <sz val="9"/>
            <color indexed="81"/>
            <rFont val="Tahoma"/>
            <family val="2"/>
          </rPr>
          <t>Estimated as the ratio between total fellings reported by SoEF and total removals reported by FAOSATA, including bark,
NOT AVAILABLE (n.a.) if Fellings ≤ Removals</t>
        </r>
      </text>
    </comment>
    <comment ref="ET26" authorId="0" shapeId="0" xr:uid="{00000000-0006-0000-0300-000019000000}">
      <text>
        <r>
          <rPr>
            <b/>
            <sz val="9"/>
            <color indexed="81"/>
            <rFont val="Tahoma"/>
            <family val="2"/>
          </rPr>
          <t>Estimated as the ratio between total fellings reported by SoEF and total removals reported by FAOSATA, including bark,
NOT AVAILABLE (n.a.) if Fellings ≤ Removals</t>
        </r>
      </text>
    </comment>
    <comment ref="FB26" authorId="0" shapeId="0" xr:uid="{00000000-0006-0000-0300-00001A000000}">
      <text>
        <r>
          <rPr>
            <b/>
            <sz val="9"/>
            <color indexed="81"/>
            <rFont val="Tahoma"/>
            <family val="2"/>
          </rPr>
          <t>Estimated as the ratio between total fellings reported by SoEF and total removals reported by FAOSATA, including bark,
NOT AVAILABLE (n.a.) if Fellings ≤ Removals</t>
        </r>
      </text>
    </comment>
    <comment ref="FJ26" authorId="0" shapeId="0" xr:uid="{00000000-0006-0000-0300-00001B000000}">
      <text>
        <r>
          <rPr>
            <b/>
            <sz val="9"/>
            <color indexed="81"/>
            <rFont val="Tahoma"/>
            <family val="2"/>
          </rPr>
          <t>Estimated as the ratio between total fellings reported by SoEF and total removals reported by FAOSATA, including bark,
NOT AVAILABLE (n.a.) if Fellings ≤ Removals</t>
        </r>
      </text>
    </comment>
    <comment ref="FR26" authorId="0" shapeId="0" xr:uid="{00000000-0006-0000-0300-00001C000000}">
      <text>
        <r>
          <rPr>
            <b/>
            <sz val="9"/>
            <color indexed="81"/>
            <rFont val="Tahoma"/>
            <family val="2"/>
          </rPr>
          <t>Estimated as the ratio between total fellings reported by SoEF and total removals reported by FAOSATA, including bark,
NOT AVAILABLE (n.a.) if Fellings ≤ Removals</t>
        </r>
      </text>
    </comment>
    <comment ref="FZ26" authorId="0" shapeId="0" xr:uid="{00000000-0006-0000-0300-00001D000000}">
      <text>
        <r>
          <rPr>
            <b/>
            <sz val="9"/>
            <color indexed="81"/>
            <rFont val="Tahoma"/>
            <family val="2"/>
          </rPr>
          <t>Estimated as the ratio between total fellings reported by SoEF and total removals reported by FAOSATA, including bark,
NOT AVAILABLE (n.a.) if Fellings ≤ Removals</t>
        </r>
      </text>
    </comment>
    <comment ref="GH26" authorId="0" shapeId="0" xr:uid="{00000000-0006-0000-0300-00001E000000}">
      <text>
        <r>
          <rPr>
            <b/>
            <sz val="9"/>
            <color indexed="81"/>
            <rFont val="Tahoma"/>
            <family val="2"/>
          </rPr>
          <t>Estimated as the ratio between total fellings reported by SoEF and total removals reported by FAOSATA, including bark,
NOT AVAILABLE (n.a.) if Fellings ≤ Removals</t>
        </r>
      </text>
    </comment>
    <comment ref="GP26" authorId="0" shapeId="0" xr:uid="{00000000-0006-0000-0300-00001F000000}">
      <text>
        <r>
          <rPr>
            <b/>
            <sz val="9"/>
            <color indexed="81"/>
            <rFont val="Tahoma"/>
            <family val="2"/>
          </rPr>
          <t>Estimated as the ratio between total fellings reported by SoEF and total removals reported by FAOSATA, including bark,
NOT AVAILABLE (n.a.) if Fellings ≤ Removals</t>
        </r>
      </text>
    </comment>
    <comment ref="GX26" authorId="0" shapeId="0" xr:uid="{00000000-0006-0000-0300-000020000000}">
      <text>
        <r>
          <rPr>
            <b/>
            <sz val="9"/>
            <color indexed="81"/>
            <rFont val="Tahoma"/>
            <family val="2"/>
          </rPr>
          <t>Estimated as the ratio between total fellings reported by SoEF and total removals reported by FAOSATA, including bark,
NOT AVAILABLE (n.a.) if Fellings ≤ Removals</t>
        </r>
      </text>
    </comment>
    <comment ref="HF26" authorId="0" shapeId="0" xr:uid="{00000000-0006-0000-0300-000021000000}">
      <text>
        <r>
          <rPr>
            <b/>
            <sz val="9"/>
            <color indexed="81"/>
            <rFont val="Tahoma"/>
            <family val="2"/>
          </rPr>
          <t>Estimated as the ratio between total fellings reported by SoEF and total removals reported by FAOSATA, including bark,
NOT AVAILABLE (n.a.) if Fellings ≤ Removals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Roberto Pilli</author>
  </authors>
  <commentList>
    <comment ref="H5" authorId="0" shapeId="0" xr:uid="{4DB6491E-6FE8-4460-A05F-BC4EFC0EC6FF}">
      <text>
        <r>
          <rPr>
            <b/>
            <sz val="9"/>
            <color indexed="81"/>
            <rFont val="Tahoma"/>
            <family val="2"/>
          </rPr>
          <t>Calculated on SoEF data</t>
        </r>
        <r>
          <rPr>
            <sz val="9"/>
            <color indexed="81"/>
            <rFont val="Tahoma"/>
            <family val="2"/>
          </rPr>
          <t xml:space="preserve">
</t>
        </r>
      </text>
    </comment>
    <comment ref="C6" authorId="0" shapeId="0" xr:uid="{00000000-0006-0000-0700-000001000000}">
      <text>
        <r>
          <rPr>
            <b/>
            <sz val="9"/>
            <color indexed="81"/>
            <rFont val="Tahoma"/>
            <family val="2"/>
          </rPr>
          <t>Roberto Pilli:</t>
        </r>
        <r>
          <rPr>
            <sz val="9"/>
            <color indexed="81"/>
            <rFont val="Tahoma"/>
            <family val="2"/>
          </rPr>
          <t xml:space="preserve">
SoEF 2015
</t>
        </r>
      </text>
    </comment>
    <comment ref="C16" authorId="0" shapeId="0" xr:uid="{00000000-0006-0000-0700-000003000000}">
      <text>
        <r>
          <rPr>
            <b/>
            <sz val="9"/>
            <color indexed="81"/>
            <rFont val="Tahoma"/>
            <family val="2"/>
          </rPr>
          <t>Roberto Pilli:</t>
        </r>
        <r>
          <rPr>
            <sz val="9"/>
            <color indexed="81"/>
            <rFont val="Tahoma"/>
            <family val="2"/>
          </rPr>
          <t xml:space="preserve">
SoEF 2020
</t>
        </r>
      </text>
    </comment>
    <comment ref="C26" authorId="0" shapeId="0" xr:uid="{6897A849-3C90-4204-8181-B0089712F458}">
      <text>
        <r>
          <rPr>
            <b/>
            <sz val="9"/>
            <color indexed="81"/>
            <rFont val="Tahoma"/>
            <family val="2"/>
          </rPr>
          <t>Roberto Pilli:</t>
        </r>
        <r>
          <rPr>
            <sz val="9"/>
            <color indexed="81"/>
            <rFont val="Tahoma"/>
            <family val="2"/>
          </rPr>
          <t xml:space="preserve">
SoEF 2020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Roberto Pilli</author>
  </authors>
  <commentList>
    <comment ref="J6" authorId="0" shapeId="0" xr:uid="{F229A198-2547-4290-91C1-10C5F0F5C0DD}">
      <text>
        <r>
          <rPr>
            <b/>
            <sz val="9"/>
            <color indexed="81"/>
            <rFont val="Tahoma"/>
            <family val="2"/>
          </rPr>
          <t>Assumed as constant and equal to 2005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Roberto Pilli</author>
  </authors>
  <commentList>
    <comment ref="J26" authorId="0" shapeId="0" xr:uid="{F5C16268-DFDC-4B32-9C38-D77D7ABC5E9B}">
      <text>
        <r>
          <rPr>
            <b/>
            <sz val="9"/>
            <color indexed="81"/>
            <rFont val="Tahoma"/>
            <family val="2"/>
          </rPr>
          <t>assumed as constant since 2015</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Roberto Pilli</author>
  </authors>
  <commentList>
    <comment ref="J26" authorId="0" shapeId="0" xr:uid="{CA530A14-26CD-48ED-81FE-340AA830B7F4}">
      <text>
        <r>
          <rPr>
            <b/>
            <sz val="9"/>
            <color indexed="81"/>
            <rFont val="Tahoma"/>
            <family val="2"/>
          </rPr>
          <t>assumed as constant since 2015</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Roberto Pilli</author>
  </authors>
  <commentList>
    <comment ref="B6" authorId="0" shapeId="0" xr:uid="{00000000-0006-0000-1100-000001000000}">
      <text>
        <r>
          <rPr>
            <b/>
            <sz val="9"/>
            <color indexed="81"/>
            <rFont val="Tahoma"/>
            <family val="2"/>
          </rPr>
          <t>Roberto Pilli:</t>
        </r>
        <r>
          <rPr>
            <sz val="9"/>
            <color indexed="81"/>
            <rFont val="Tahoma"/>
            <family val="2"/>
          </rPr>
          <t xml:space="preserve">
Total forest growing stock in 1990 and 2000 was estimated from standard yield tables and knowledge on the area distribution to species and age classes from the two forest surveys in 1990 and 2000. The average volume per hectare was
subsequently upscaled with the satellite based forest area.
Total growing stock in forests and other wooded land in 2010 and onwards was estimated from the registrations with the Danish NFI
Forecasting was done assuming unchanged growing stock per unit area and using the projections from FRA2020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Roberto Pilli</author>
  </authors>
  <commentList>
    <comment ref="J26" authorId="0" shapeId="0" xr:uid="{B89E6F64-FF8F-44BB-AC57-9E3C869DCBD1}">
      <text>
        <r>
          <rPr>
            <b/>
            <sz val="9"/>
            <color indexed="81"/>
            <rFont val="Tahoma"/>
            <family val="2"/>
          </rPr>
          <t>assumed as constant since 2015</t>
        </r>
        <r>
          <rPr>
            <sz val="9"/>
            <color indexed="81"/>
            <rFont val="Tahoma"/>
            <family val="2"/>
          </rPr>
          <t xml:space="preserve">
</t>
        </r>
      </text>
    </comment>
  </commentList>
</comments>
</file>

<file path=xl/sharedStrings.xml><?xml version="1.0" encoding="utf-8"?>
<sst xmlns="http://schemas.openxmlformats.org/spreadsheetml/2006/main" count="10615" uniqueCount="510">
  <si>
    <t>Total - all species</t>
  </si>
  <si>
    <t>Roundwood (wood in the rough)</t>
  </si>
  <si>
    <t>Thousand cubic metres</t>
  </si>
  <si>
    <t>Under bark</t>
  </si>
  <si>
    <t>2000</t>
  </si>
  <si>
    <t>2001</t>
  </si>
  <si>
    <t>2002</t>
  </si>
  <si>
    <t>2003</t>
  </si>
  <si>
    <t>2004</t>
  </si>
  <si>
    <t>2005</t>
  </si>
  <si>
    <t>2006</t>
  </si>
  <si>
    <t>2007</t>
  </si>
  <si>
    <t>2008</t>
  </si>
  <si>
    <t>2009</t>
  </si>
  <si>
    <t>2010</t>
  </si>
  <si>
    <t>2011</t>
  </si>
  <si>
    <t>2012</t>
  </si>
  <si>
    <t>2013</t>
  </si>
  <si>
    <t>2014</t>
  </si>
  <si>
    <t>2015</t>
  </si>
  <si>
    <t>2016</t>
  </si>
  <si>
    <t>2017</t>
  </si>
  <si>
    <t>2018</t>
  </si>
  <si>
    <t>European Union - 27 countries (from 2020)</t>
  </si>
  <si>
    <t>Belgium</t>
  </si>
  <si>
    <t>Bulgaria</t>
  </si>
  <si>
    <t>Czechia</t>
  </si>
  <si>
    <t>Denmark</t>
  </si>
  <si>
    <t>Germany (until 1990 former territory of the FRG)</t>
  </si>
  <si>
    <t>Estonia</t>
  </si>
  <si>
    <t>Ireland</t>
  </si>
  <si>
    <t>Greece</t>
  </si>
  <si>
    <t>Spain</t>
  </si>
  <si>
    <t>France</t>
  </si>
  <si>
    <t>Croatia</t>
  </si>
  <si>
    <t>Italy</t>
  </si>
  <si>
    <t>Cyprus</t>
  </si>
  <si>
    <t>Latvia</t>
  </si>
  <si>
    <t>Lithuania</t>
  </si>
  <si>
    <t>Luxembourg</t>
  </si>
  <si>
    <t>Hungary</t>
  </si>
  <si>
    <t>Malta</t>
  </si>
  <si>
    <t>Netherlands</t>
  </si>
  <si>
    <t>Austria</t>
  </si>
  <si>
    <t>Poland</t>
  </si>
  <si>
    <t>Portugal</t>
  </si>
  <si>
    <t>Romania</t>
  </si>
  <si>
    <t>Slovenia</t>
  </si>
  <si>
    <t>Slovakia</t>
  </si>
  <si>
    <t>Finland</t>
  </si>
  <si>
    <t>Sweden</t>
  </si>
  <si>
    <t>United Kingdom</t>
  </si>
  <si>
    <t>Liechtenstein</t>
  </si>
  <si>
    <t>Norway</t>
  </si>
  <si>
    <t>Switzerland</t>
  </si>
  <si>
    <t>:</t>
  </si>
  <si>
    <t>not available</t>
  </si>
  <si>
    <t>Over bark</t>
  </si>
  <si>
    <t>Removals</t>
  </si>
  <si>
    <t>Forest</t>
  </si>
  <si>
    <t>Unit</t>
  </si>
  <si>
    <t>Roundwood</t>
  </si>
  <si>
    <t>Germany</t>
  </si>
  <si>
    <t>2019</t>
  </si>
  <si>
    <t>Source</t>
  </si>
  <si>
    <t>Description</t>
  </si>
  <si>
    <t>FAOSTAT</t>
  </si>
  <si>
    <t>Country</t>
  </si>
  <si>
    <t>Bark fraction</t>
  </si>
  <si>
    <t>Avg.</t>
  </si>
  <si>
    <t>Rem. O.b./Rem. U.b</t>
  </si>
  <si>
    <t>EFA</t>
  </si>
  <si>
    <t>for_vol</t>
  </si>
  <si>
    <t>Roundwood production</t>
  </si>
  <si>
    <t>SoEF</t>
  </si>
  <si>
    <t>SoEF (Fellings from FAWS)</t>
  </si>
  <si>
    <t>Tot fellings from FAWS</t>
  </si>
  <si>
    <t>SoEF 2015</t>
  </si>
  <si>
    <t>Bark frac.</t>
  </si>
  <si>
    <t>JFSQ for_remov u.b.</t>
  </si>
  <si>
    <t>for_vol_efa</t>
  </si>
  <si>
    <t>FAOSTAT (JFSQ)</t>
  </si>
  <si>
    <t>FRA 2020</t>
  </si>
  <si>
    <t>SoEF 2015-FAWS</t>
  </si>
  <si>
    <t>EFA Tab A2a</t>
  </si>
  <si>
    <t>NFAP</t>
  </si>
  <si>
    <t>Other data</t>
  </si>
  <si>
    <t>FAWS</t>
  </si>
  <si>
    <t>NFI</t>
  </si>
  <si>
    <t>Cost Action E43</t>
  </si>
  <si>
    <t>Bole</t>
  </si>
  <si>
    <t>Stump</t>
  </si>
  <si>
    <t>Top</t>
  </si>
  <si>
    <t>Large br.</t>
  </si>
  <si>
    <t>Small br.</t>
  </si>
  <si>
    <t>O.b</t>
  </si>
  <si>
    <t>CBM</t>
  </si>
  <si>
    <t>TimeStep</t>
  </si>
  <si>
    <t>Vol_ha</t>
  </si>
  <si>
    <t>Vol_ha_II_1</t>
  </si>
  <si>
    <t>Merch_Stock_Change</t>
  </si>
  <si>
    <t>Merch_Harvest_ha</t>
  </si>
  <si>
    <t>Merch_NAI</t>
  </si>
  <si>
    <t>DeltaVol_AG_ha</t>
  </si>
  <si>
    <t>Avg_CBM_WD</t>
  </si>
  <si>
    <t>MerchLitt_Input_ha</t>
  </si>
  <si>
    <t>YTs_Incr</t>
  </si>
  <si>
    <t>Tot_Merch_Vol</t>
  </si>
  <si>
    <t>Tot_Snag_Vol</t>
  </si>
  <si>
    <t>Tot_SubMerch_Vol</t>
  </si>
  <si>
    <t>Tot_Res_Vol</t>
  </si>
  <si>
    <t>Res_Fraction</t>
  </si>
  <si>
    <t>Tot_Area_FT</t>
  </si>
  <si>
    <t>AG_Vol_ha</t>
  </si>
  <si>
    <t>o.b-u.b.</t>
  </si>
  <si>
    <t>o.b.</t>
  </si>
  <si>
    <t>?</t>
  </si>
  <si>
    <t>u.b.</t>
  </si>
  <si>
    <t>o.b (Dbh&gt;9)</t>
  </si>
  <si>
    <t>o.b</t>
  </si>
  <si>
    <t>-</t>
  </si>
  <si>
    <t>u.b</t>
  </si>
  <si>
    <t>SoEF-For</t>
  </si>
  <si>
    <t>CBM Merch.</t>
  </si>
  <si>
    <t>CBM Total AG</t>
  </si>
  <si>
    <t>Other data sources</t>
  </si>
  <si>
    <t>Bark</t>
  </si>
  <si>
    <t>SoEF-FAWS</t>
  </si>
  <si>
    <t>FRA-For</t>
  </si>
  <si>
    <t>FRA-OWL</t>
  </si>
  <si>
    <t>EFA-For</t>
  </si>
  <si>
    <t>EFA-FAWS</t>
  </si>
  <si>
    <t>EFA-OWL</t>
  </si>
  <si>
    <t xml:space="preserve">  </t>
  </si>
  <si>
    <t xml:space="preserve">Growing Stock components </t>
  </si>
  <si>
    <t>HARVEST DATA SOURCES</t>
  </si>
  <si>
    <t>Fraction GS FAWS/Tot For</t>
  </si>
  <si>
    <t>Year</t>
  </si>
  <si>
    <t>Forest Area (kha)</t>
  </si>
  <si>
    <t>Tot NAI</t>
  </si>
  <si>
    <t>Tot Removals</t>
  </si>
  <si>
    <t>Irretriev. losses %</t>
  </si>
  <si>
    <t>Irretriev. losses</t>
  </si>
  <si>
    <r>
      <t>Total
(m</t>
    </r>
    <r>
      <rPr>
        <b/>
        <vertAlign val="superscript"/>
        <sz val="11"/>
        <color rgb="FFFF0000"/>
        <rFont val="Calibri"/>
        <family val="2"/>
        <scheme val="minor"/>
      </rPr>
      <t>3</t>
    </r>
    <r>
      <rPr>
        <b/>
        <sz val="11"/>
        <color rgb="FFFF0000"/>
        <rFont val="Calibri"/>
        <family val="2"/>
        <scheme val="minor"/>
      </rPr>
      <t xml:space="preserve"> 10</t>
    </r>
    <r>
      <rPr>
        <b/>
        <vertAlign val="superscript"/>
        <sz val="11"/>
        <color rgb="FFFF0000"/>
        <rFont val="Calibri"/>
        <family val="2"/>
        <scheme val="minor"/>
      </rPr>
      <t>3</t>
    </r>
    <r>
      <rPr>
        <b/>
        <sz val="11"/>
        <color rgb="FFFF0000"/>
        <rFont val="Calibri"/>
        <family val="2"/>
        <scheme val="minor"/>
      </rPr>
      <t>)</t>
    </r>
  </si>
  <si>
    <r>
      <t>GS per ha
(m</t>
    </r>
    <r>
      <rPr>
        <b/>
        <vertAlign val="superscript"/>
        <sz val="11"/>
        <color rgb="FFFF0000"/>
        <rFont val="Calibri"/>
        <family val="2"/>
        <scheme val="minor"/>
      </rPr>
      <t>3</t>
    </r>
    <r>
      <rPr>
        <b/>
        <sz val="11"/>
        <color rgb="FFFF0000"/>
        <rFont val="Calibri"/>
        <family val="2"/>
        <scheme val="minor"/>
      </rPr>
      <t xml:space="preserve"> ha</t>
    </r>
    <r>
      <rPr>
        <b/>
        <vertAlign val="superscript"/>
        <sz val="11"/>
        <color rgb="FFFF0000"/>
        <rFont val="Calibri"/>
        <family val="2"/>
        <scheme val="minor"/>
      </rPr>
      <t>-1</t>
    </r>
    <r>
      <rPr>
        <b/>
        <sz val="11"/>
        <color rgb="FFFF0000"/>
        <rFont val="Calibri"/>
        <family val="2"/>
        <scheme val="minor"/>
      </rPr>
      <t>)</t>
    </r>
  </si>
  <si>
    <t>Fellings from FAWS</t>
  </si>
  <si>
    <r>
      <t>m3 10</t>
    </r>
    <r>
      <rPr>
        <vertAlign val="superscript"/>
        <sz val="11"/>
        <color theme="1"/>
        <rFont val="Calibri"/>
        <family val="2"/>
        <scheme val="minor"/>
      </rPr>
      <t>3</t>
    </r>
  </si>
  <si>
    <t>relative share</t>
  </si>
  <si>
    <r>
      <t>GS (m</t>
    </r>
    <r>
      <rPr>
        <b/>
        <vertAlign val="superscript"/>
        <sz val="11"/>
        <color theme="1"/>
        <rFont val="Calibri"/>
        <family val="2"/>
        <scheme val="minor"/>
      </rPr>
      <t>3</t>
    </r>
    <r>
      <rPr>
        <b/>
        <sz val="11"/>
        <color theme="1"/>
        <rFont val="Calibri"/>
        <family val="2"/>
        <scheme val="minor"/>
      </rPr>
      <t xml:space="preserve"> 10</t>
    </r>
    <r>
      <rPr>
        <b/>
        <vertAlign val="superscript"/>
        <sz val="11"/>
        <color theme="1"/>
        <rFont val="Calibri"/>
        <family val="2"/>
        <scheme val="minor"/>
      </rPr>
      <t>3</t>
    </r>
    <r>
      <rPr>
        <b/>
        <sz val="11"/>
        <color theme="1"/>
        <rFont val="Calibri"/>
        <family val="2"/>
        <scheme val="minor"/>
      </rPr>
      <t>)</t>
    </r>
  </si>
  <si>
    <t>- 10% GS FRA</t>
  </si>
  <si>
    <t>+ 20% GS FRA</t>
  </si>
  <si>
    <t>Gross_Merch_Incr.</t>
  </si>
  <si>
    <t>NAI</t>
  </si>
  <si>
    <t>FRA/CBM ratio</t>
  </si>
  <si>
    <t>TOP</t>
  </si>
  <si>
    <t>STEM</t>
  </si>
  <si>
    <t>STUMP</t>
  </si>
  <si>
    <t>LARGE BRANCHES</t>
  </si>
  <si>
    <t>SMALL BRANCHES</t>
  </si>
  <si>
    <t>FOLIAGES</t>
  </si>
  <si>
    <t>DEAD TREES</t>
  </si>
  <si>
    <t>CBM-AG</t>
  </si>
  <si>
    <t>CBM-Merch</t>
  </si>
  <si>
    <t xml:space="preserve">FRA - SoEF </t>
  </si>
  <si>
    <t>Cost Action E43*</t>
  </si>
  <si>
    <r>
      <t>m</t>
    </r>
    <r>
      <rPr>
        <b/>
        <vertAlign val="superscript"/>
        <sz val="11"/>
        <color theme="1"/>
        <rFont val="Calibri"/>
        <family val="2"/>
        <scheme val="minor"/>
      </rPr>
      <t>3</t>
    </r>
    <r>
      <rPr>
        <b/>
        <sz val="11"/>
        <color theme="1"/>
        <rFont val="Calibri"/>
        <family val="2"/>
        <scheme val="minor"/>
      </rPr>
      <t xml:space="preserve"> ha</t>
    </r>
    <r>
      <rPr>
        <b/>
        <vertAlign val="superscript"/>
        <sz val="11"/>
        <color theme="1"/>
        <rFont val="Calibri"/>
        <family val="2"/>
        <scheme val="minor"/>
      </rPr>
      <t>-1</t>
    </r>
    <r>
      <rPr>
        <b/>
        <sz val="11"/>
        <color theme="1"/>
        <rFont val="Calibri"/>
        <family val="2"/>
        <scheme val="minor"/>
      </rPr>
      <t xml:space="preserve"> o.b.)</t>
    </r>
  </si>
  <si>
    <t>GS Rectified</t>
  </si>
  <si>
    <r>
      <t>CF</t>
    </r>
    <r>
      <rPr>
        <b/>
        <vertAlign val="subscript"/>
        <sz val="11"/>
        <color theme="1"/>
        <rFont val="Calibri"/>
        <family val="2"/>
        <scheme val="minor"/>
      </rPr>
      <t>GS</t>
    </r>
  </si>
  <si>
    <r>
      <t>GS</t>
    </r>
    <r>
      <rPr>
        <b/>
        <vertAlign val="subscript"/>
        <sz val="11"/>
        <color rgb="FFFF0000"/>
        <rFont val="Calibri"/>
        <family val="2"/>
        <scheme val="minor"/>
      </rPr>
      <t>CBM</t>
    </r>
  </si>
  <si>
    <t>Growing Stock</t>
  </si>
  <si>
    <r>
      <t>m</t>
    </r>
    <r>
      <rPr>
        <b/>
        <vertAlign val="superscript"/>
        <sz val="11"/>
        <color theme="1"/>
        <rFont val="Calibri"/>
        <family val="2"/>
        <scheme val="minor"/>
      </rPr>
      <t>3</t>
    </r>
    <r>
      <rPr>
        <b/>
        <sz val="11"/>
        <color theme="1"/>
        <rFont val="Calibri"/>
        <family val="2"/>
        <scheme val="minor"/>
      </rPr>
      <t xml:space="preserve"> ha</t>
    </r>
    <r>
      <rPr>
        <b/>
        <vertAlign val="superscript"/>
        <sz val="11"/>
        <color theme="1"/>
        <rFont val="Calibri"/>
        <family val="2"/>
        <scheme val="minor"/>
      </rPr>
      <t>-1</t>
    </r>
    <r>
      <rPr>
        <b/>
        <sz val="11"/>
        <color theme="1"/>
        <rFont val="Calibri"/>
        <family val="2"/>
        <scheme val="minor"/>
      </rPr>
      <t xml:space="preserve"> yr</t>
    </r>
    <r>
      <rPr>
        <b/>
        <vertAlign val="superscript"/>
        <sz val="11"/>
        <color theme="1"/>
        <rFont val="Calibri"/>
        <family val="2"/>
        <scheme val="minor"/>
      </rPr>
      <t>-1</t>
    </r>
  </si>
  <si>
    <r>
      <t>Avg. GS</t>
    </r>
    <r>
      <rPr>
        <vertAlign val="subscript"/>
        <sz val="11"/>
        <color theme="1"/>
        <rFont val="Calibri"/>
        <family val="2"/>
        <scheme val="minor"/>
      </rPr>
      <t>FRA</t>
    </r>
    <r>
      <rPr>
        <sz val="11"/>
        <color theme="1"/>
        <rFont val="Calibri"/>
        <family val="2"/>
        <scheme val="minor"/>
      </rPr>
      <t>/GS</t>
    </r>
    <r>
      <rPr>
        <vertAlign val="subscript"/>
        <sz val="11"/>
        <color theme="1"/>
        <rFont val="Calibri"/>
        <family val="2"/>
        <scheme val="minor"/>
      </rPr>
      <t>CBM</t>
    </r>
    <r>
      <rPr>
        <sz val="11"/>
        <color theme="1"/>
        <rFont val="Calibri"/>
        <family val="2"/>
        <scheme val="minor"/>
      </rPr>
      <t xml:space="preserve"> ratio</t>
    </r>
  </si>
  <si>
    <r>
      <t>m</t>
    </r>
    <r>
      <rPr>
        <b/>
        <vertAlign val="superscript"/>
        <sz val="11"/>
        <color theme="1"/>
        <rFont val="Calibri"/>
        <family val="2"/>
        <scheme val="minor"/>
      </rPr>
      <t>3</t>
    </r>
    <r>
      <rPr>
        <b/>
        <sz val="11"/>
        <color theme="1"/>
        <rFont val="Calibri"/>
        <family val="2"/>
        <scheme val="minor"/>
      </rPr>
      <t xml:space="preserve"> ha</t>
    </r>
    <r>
      <rPr>
        <b/>
        <vertAlign val="superscript"/>
        <sz val="11"/>
        <color theme="1"/>
        <rFont val="Calibri"/>
        <family val="2"/>
        <scheme val="minor"/>
      </rPr>
      <t>-1</t>
    </r>
    <r>
      <rPr>
        <b/>
        <sz val="11"/>
        <color theme="1"/>
        <rFont val="Calibri"/>
        <family val="2"/>
        <scheme val="minor"/>
      </rPr>
      <t xml:space="preserve"> o.b.</t>
    </r>
  </si>
  <si>
    <t>Main data sources</t>
  </si>
  <si>
    <t>URL</t>
  </si>
  <si>
    <t>for_area_EFA</t>
  </si>
  <si>
    <t>for_vol_EFA</t>
  </si>
  <si>
    <t>FRA 2020 Country Reports</t>
  </si>
  <si>
    <t>1. Forest extent, characteristics and changes</t>
  </si>
  <si>
    <t>2. Forest growing stock, biomass and carbon</t>
  </si>
  <si>
    <t>https://doi.org/10.1186/s13021-018-0096-2</t>
  </si>
  <si>
    <t>Gschwantner et al. 2019</t>
  </si>
  <si>
    <t>NFAPs</t>
  </si>
  <si>
    <t xml:space="preserve">doi:10.2760/27529 (online), JRC121803. </t>
  </si>
  <si>
    <t>Tables and data extracted</t>
  </si>
  <si>
    <t>(1) AREA</t>
  </si>
  <si>
    <t>(2) BIOMASS GROWING STOCK</t>
  </si>
  <si>
    <t>(3) HARVEST</t>
  </si>
  <si>
    <t>(4) INCREMENT</t>
  </si>
  <si>
    <t>as reported by different data sources:</t>
  </si>
  <si>
    <t>Other ancyllary data</t>
  </si>
  <si>
    <t>i.e. National Forest Inventories</t>
  </si>
  <si>
    <t>Further specified when considered</t>
  </si>
  <si>
    <t>Total Forest area</t>
  </si>
  <si>
    <t>Total Forest Area</t>
  </si>
  <si>
    <t>Forest Available for Wood Supply (FAWS)</t>
  </si>
  <si>
    <t>Other Wooded Land (OWL)</t>
  </si>
  <si>
    <t>Total Forest Area (as considered by country)</t>
  </si>
  <si>
    <t>Total Forest Area (as considered by model)</t>
  </si>
  <si>
    <r>
      <t>All data in ha 10</t>
    </r>
    <r>
      <rPr>
        <b/>
        <vertAlign val="superscript"/>
        <sz val="10"/>
        <color rgb="FFFF0000"/>
        <rFont val="Calibri"/>
        <family val="2"/>
        <scheme val="minor"/>
      </rPr>
      <t>3</t>
    </r>
  </si>
  <si>
    <t>Includes a comparison between data on area (in kha) reported by</t>
  </si>
  <si>
    <t>GROWING STOCK COMPARISON</t>
  </si>
  <si>
    <t>AREA COMPARISON</t>
  </si>
  <si>
    <t>GS of total forest area</t>
  </si>
  <si>
    <t>GS of FAWS</t>
  </si>
  <si>
    <t>GS as reported or estimated according to information made available within country's NFAPs*</t>
  </si>
  <si>
    <t>Reference definition (Cost Action E43), as considered by Gschwantner et al. 2019</t>
  </si>
  <si>
    <t>Other data sources, if available, further specified as notes</t>
  </si>
  <si>
    <t>(further specified as cell's notes)</t>
  </si>
  <si>
    <t>See Tab. 1, 2, 6, 7 and Fig 4</t>
  </si>
  <si>
    <t>**  For further details see "VOLUME AND INCREMENT DATA DERIVED BY THE CBM OUTPUT", Pilli R. &amp; Blujdea V., 2017 URL: https://ec.europa.eu/jrc/en/scientific-tool/eu-archive-index-database-customised-carbon-budget-model-cbm-cfs3)</t>
  </si>
  <si>
    <t>Rows 2-6 specify, when possible, the GS compartment considered by each data source (including information on bark: over bark (o.b.) or under bark (u.b.)) and ancillary information on the share of different GS compartments, as reported by  Gschwantner et al. 2019 (see Tab. 1, 2, 6, 7 and Fig 4). Further information are reported as cell's notes.</t>
  </si>
  <si>
    <t>NFI data, as reported by Gschwantner et al. 2019 (NFI's time intervals are highlighted by grey cells)</t>
  </si>
  <si>
    <r>
      <t>Includes a comparison between data on living biomass growing stock (GS, reported as volume, in m</t>
    </r>
    <r>
      <rPr>
        <b/>
        <vertAlign val="superscript"/>
        <sz val="11"/>
        <rFont val="Arial"/>
        <family val="2"/>
      </rPr>
      <t xml:space="preserve">3 </t>
    </r>
    <r>
      <rPr>
        <b/>
        <sz val="11"/>
        <rFont val="Arial"/>
        <family val="2"/>
      </rPr>
      <t>10</t>
    </r>
    <r>
      <rPr>
        <b/>
        <vertAlign val="superscript"/>
        <sz val="11"/>
        <rFont val="Arial"/>
        <family val="2"/>
      </rPr>
      <t>6</t>
    </r>
    <r>
      <rPr>
        <b/>
        <sz val="11"/>
        <rFont val="Arial"/>
        <family val="2"/>
      </rPr>
      <t>, and per unit of area, in m</t>
    </r>
    <r>
      <rPr>
        <b/>
        <vertAlign val="superscript"/>
        <sz val="11"/>
        <rFont val="Arial"/>
        <family val="2"/>
      </rPr>
      <t>3</t>
    </r>
    <r>
      <rPr>
        <b/>
        <sz val="11"/>
        <rFont val="Arial"/>
        <family val="2"/>
      </rPr>
      <t xml:space="preserve"> ha</t>
    </r>
    <r>
      <rPr>
        <b/>
        <vertAlign val="superscript"/>
        <sz val="11"/>
        <rFont val="Arial"/>
        <family val="2"/>
      </rPr>
      <t>-1</t>
    </r>
    <r>
      <rPr>
        <b/>
        <sz val="11"/>
        <rFont val="Arial"/>
        <family val="2"/>
      </rPr>
      <t>) reported by</t>
    </r>
  </si>
  <si>
    <t>HARVEST COMPARISON</t>
  </si>
  <si>
    <t>Roundwood removals under bark (based on JFSQ data)</t>
  </si>
  <si>
    <t>Volume of Timber, as declared by MSs within Tab. A2a</t>
  </si>
  <si>
    <t>Roundwood production under bark as reported by FAOSTAT (based on JFSQ data)</t>
  </si>
  <si>
    <t>Total removals as considered by CBM (volume o.b., including both merchantable and other wood components, excluding forest residues)</t>
  </si>
  <si>
    <t>The table also highlights possible inconsistencies between different datasources (orange cells), due for example to fellings reported by SoEF&gt; removals, or inconsistencies between JFSQ data reported by EFA and FAOSTAT .</t>
  </si>
  <si>
    <r>
      <t>Includes a comparison between harvest statistics (reported as volume, in m</t>
    </r>
    <r>
      <rPr>
        <b/>
        <vertAlign val="superscript"/>
        <sz val="11"/>
        <rFont val="Arial"/>
        <family val="2"/>
      </rPr>
      <t xml:space="preserve">3 </t>
    </r>
    <r>
      <rPr>
        <b/>
        <sz val="11"/>
        <rFont val="Arial"/>
        <family val="2"/>
      </rPr>
      <t>10</t>
    </r>
    <r>
      <rPr>
        <b/>
        <vertAlign val="superscript"/>
        <sz val="11"/>
        <rFont val="Arial"/>
        <family val="2"/>
      </rPr>
      <t>3</t>
    </r>
    <r>
      <rPr>
        <b/>
        <sz val="11"/>
        <rFont val="Arial"/>
        <family val="2"/>
      </rPr>
      <t>) reported by</t>
    </r>
  </si>
  <si>
    <t>Roundwood removals over bark (based on JFSQ data, converted to over bark volume)</t>
  </si>
  <si>
    <t>COLUMN</t>
  </si>
  <si>
    <t>B</t>
  </si>
  <si>
    <t>C-D-E</t>
  </si>
  <si>
    <t>F</t>
  </si>
  <si>
    <t>G</t>
  </si>
  <si>
    <t>H</t>
  </si>
  <si>
    <t>I</t>
  </si>
  <si>
    <t>J</t>
  </si>
  <si>
    <t>K</t>
  </si>
  <si>
    <t>L</t>
  </si>
  <si>
    <t>Calculated as the ratio between for_remov o.b. and for_remov u.b. (the average is reported on row 25)</t>
  </si>
  <si>
    <r>
      <t>"Rectified" GROWING STOCK per ha (GS</t>
    </r>
    <r>
      <rPr>
        <b/>
        <vertAlign val="subscript"/>
        <sz val="11"/>
        <rFont val="Arial"/>
        <family val="2"/>
      </rPr>
      <t>R</t>
    </r>
    <r>
      <rPr>
        <b/>
        <sz val="11"/>
        <rFont val="Arial"/>
        <family val="2"/>
      </rPr>
      <t>, in m</t>
    </r>
    <r>
      <rPr>
        <b/>
        <vertAlign val="superscript"/>
        <sz val="11"/>
        <rFont val="Arial"/>
        <family val="2"/>
      </rPr>
      <t>3</t>
    </r>
    <r>
      <rPr>
        <b/>
        <sz val="11"/>
        <rFont val="Arial"/>
        <family val="2"/>
      </rPr>
      <t xml:space="preserve"> ha</t>
    </r>
    <r>
      <rPr>
        <b/>
        <vertAlign val="superscript"/>
        <sz val="11"/>
        <rFont val="Arial"/>
        <family val="2"/>
      </rPr>
      <t>-1</t>
    </r>
    <r>
      <rPr>
        <b/>
        <sz val="11"/>
        <rFont val="Arial"/>
        <family val="2"/>
      </rPr>
      <t>)  estimated by multiplying the GS reported by CBM by the CF</t>
    </r>
    <r>
      <rPr>
        <b/>
        <vertAlign val="subscript"/>
        <sz val="11"/>
        <rFont val="Arial"/>
        <family val="2"/>
      </rPr>
      <t>GS</t>
    </r>
    <r>
      <rPr>
        <b/>
        <sz val="11"/>
        <rFont val="Arial"/>
        <family val="2"/>
      </rPr>
      <t xml:space="preserve">, as estimated above. </t>
    </r>
  </si>
  <si>
    <r>
      <t>Total amount of  irretrievable losses (m</t>
    </r>
    <r>
      <rPr>
        <b/>
        <vertAlign val="superscript"/>
        <sz val="11"/>
        <rFont val="Arial"/>
        <family val="2"/>
      </rPr>
      <t>3</t>
    </r>
    <r>
      <rPr>
        <b/>
        <sz val="11"/>
        <rFont val="Arial"/>
        <family val="2"/>
      </rPr>
      <t xml:space="preserve"> 10</t>
    </r>
    <r>
      <rPr>
        <b/>
        <vertAlign val="superscript"/>
        <sz val="11"/>
        <rFont val="Arial"/>
        <family val="2"/>
      </rPr>
      <t>3</t>
    </r>
    <r>
      <rPr>
        <b/>
        <sz val="11"/>
        <rFont val="Arial"/>
        <family val="2"/>
      </rPr>
      <t>), estimated by multiplying total annual removals (as reported on col L) by the relative share of  irretrievable losses reported on col N</t>
    </r>
  </si>
  <si>
    <t>M</t>
  </si>
  <si>
    <t>N</t>
  </si>
  <si>
    <t>O</t>
  </si>
  <si>
    <t>DESCRIPTION OF THE CONTENT</t>
  </si>
  <si>
    <r>
      <t>m</t>
    </r>
    <r>
      <rPr>
        <b/>
        <vertAlign val="superscript"/>
        <sz val="10"/>
        <rFont val="Arial"/>
        <family val="2"/>
      </rPr>
      <t>3</t>
    </r>
    <r>
      <rPr>
        <b/>
        <sz val="10"/>
        <rFont val="Arial"/>
        <family val="2"/>
      </rPr>
      <t xml:space="preserve"> 10</t>
    </r>
    <r>
      <rPr>
        <b/>
        <vertAlign val="superscript"/>
        <sz val="10"/>
        <rFont val="Arial"/>
        <family val="2"/>
      </rPr>
      <t>3</t>
    </r>
    <r>
      <rPr>
        <b/>
        <sz val="10"/>
        <rFont val="Arial"/>
        <family val="2"/>
      </rPr>
      <t xml:space="preserve"> u.b</t>
    </r>
  </si>
  <si>
    <r>
      <t>m</t>
    </r>
    <r>
      <rPr>
        <b/>
        <vertAlign val="superscript"/>
        <sz val="10"/>
        <rFont val="Arial"/>
        <family val="2"/>
      </rPr>
      <t>3</t>
    </r>
    <r>
      <rPr>
        <b/>
        <sz val="10"/>
        <rFont val="Arial"/>
        <family val="2"/>
      </rPr>
      <t xml:space="preserve"> 10</t>
    </r>
    <r>
      <rPr>
        <b/>
        <vertAlign val="superscript"/>
        <sz val="10"/>
        <rFont val="Arial"/>
        <family val="2"/>
      </rPr>
      <t>3</t>
    </r>
    <r>
      <rPr>
        <b/>
        <sz val="10"/>
        <rFont val="Arial"/>
        <family val="2"/>
      </rPr>
      <t xml:space="preserve"> o.b</t>
    </r>
  </si>
  <si>
    <r>
      <t>TOTAL GROWING STOCK in m</t>
    </r>
    <r>
      <rPr>
        <b/>
        <vertAlign val="superscript"/>
        <sz val="10"/>
        <color rgb="FFFF0000"/>
        <rFont val="Calibri"/>
        <family val="2"/>
        <scheme val="minor"/>
      </rPr>
      <t>3</t>
    </r>
    <r>
      <rPr>
        <b/>
        <sz val="10"/>
        <color rgb="FFFF0000"/>
        <rFont val="Calibri"/>
        <family val="2"/>
        <scheme val="minor"/>
      </rPr>
      <t xml:space="preserve"> 10</t>
    </r>
    <r>
      <rPr>
        <b/>
        <vertAlign val="superscript"/>
        <sz val="10"/>
        <color rgb="FFFF0000"/>
        <rFont val="Calibri"/>
        <family val="2"/>
        <scheme val="minor"/>
      </rPr>
      <t>6</t>
    </r>
  </si>
  <si>
    <r>
      <t>TOTAL GROWING STOCK per ha (m</t>
    </r>
    <r>
      <rPr>
        <b/>
        <vertAlign val="superscript"/>
        <sz val="10"/>
        <color rgb="FFFF0000"/>
        <rFont val="Calibri"/>
        <family val="2"/>
        <scheme val="minor"/>
      </rPr>
      <t>3</t>
    </r>
    <r>
      <rPr>
        <b/>
        <sz val="10"/>
        <color rgb="FFFF0000"/>
        <rFont val="Calibri"/>
        <family val="2"/>
        <scheme val="minor"/>
      </rPr>
      <t xml:space="preserve"> ha</t>
    </r>
    <r>
      <rPr>
        <b/>
        <vertAlign val="superscript"/>
        <sz val="10"/>
        <color rgb="FFFF0000"/>
        <rFont val="Calibri"/>
        <family val="2"/>
        <scheme val="minor"/>
      </rPr>
      <t>-1</t>
    </r>
    <r>
      <rPr>
        <b/>
        <sz val="10"/>
        <color rgb="FFFF0000"/>
        <rFont val="Calibri"/>
        <family val="2"/>
        <scheme val="minor"/>
      </rPr>
      <t>)</t>
    </r>
  </si>
  <si>
    <t>n.c.</t>
  </si>
  <si>
    <r>
      <t>GS</t>
    </r>
    <r>
      <rPr>
        <b/>
        <vertAlign val="subscript"/>
        <sz val="11"/>
        <color rgb="FFFF0000"/>
        <rFont val="Calibri"/>
        <family val="2"/>
        <scheme val="minor"/>
      </rPr>
      <t>FAO</t>
    </r>
  </si>
  <si>
    <t>NOTES</t>
  </si>
  <si>
    <t>Removals reported by PL to for_vol are u.b.</t>
  </si>
  <si>
    <t>P - Q</t>
  </si>
  <si>
    <t>R - W</t>
  </si>
  <si>
    <r>
      <t>Harvest data (in m</t>
    </r>
    <r>
      <rPr>
        <b/>
        <vertAlign val="superscript"/>
        <sz val="11"/>
        <rFont val="Arial"/>
        <family val="2"/>
      </rPr>
      <t>3</t>
    </r>
    <r>
      <rPr>
        <b/>
        <sz val="11"/>
        <rFont val="Arial"/>
        <family val="2"/>
      </rPr>
      <t xml:space="preserve"> 10</t>
    </r>
    <r>
      <rPr>
        <b/>
        <vertAlign val="superscript"/>
        <sz val="11"/>
        <rFont val="Arial"/>
        <family val="2"/>
      </rPr>
      <t>3</t>
    </r>
    <r>
      <rPr>
        <b/>
        <sz val="11"/>
        <rFont val="Arial"/>
        <family val="2"/>
      </rPr>
      <t>), as reported on the Harvest_Comparison sheet (as described before)</t>
    </r>
  </si>
  <si>
    <t>A</t>
  </si>
  <si>
    <r>
      <t>Closing GS (m</t>
    </r>
    <r>
      <rPr>
        <b/>
        <vertAlign val="superscript"/>
        <sz val="11"/>
        <color theme="1"/>
        <rFont val="Calibri"/>
        <family val="2"/>
        <scheme val="minor"/>
      </rPr>
      <t>3</t>
    </r>
    <r>
      <rPr>
        <b/>
        <sz val="11"/>
        <color theme="1"/>
        <rFont val="Calibri"/>
        <family val="2"/>
        <scheme val="minor"/>
      </rPr>
      <t xml:space="preserve"> 10</t>
    </r>
    <r>
      <rPr>
        <b/>
        <vertAlign val="superscript"/>
        <sz val="11"/>
        <color theme="1"/>
        <rFont val="Calibri"/>
        <family val="2"/>
        <scheme val="minor"/>
      </rPr>
      <t>3</t>
    </r>
    <r>
      <rPr>
        <b/>
        <sz val="11"/>
        <color theme="1"/>
        <rFont val="Calibri"/>
        <family val="2"/>
        <scheme val="minor"/>
      </rPr>
      <t>)</t>
    </r>
  </si>
  <si>
    <r>
      <t>Relative share of irretrievable losses, expressed as % of annual removals, derived by the CBM output.</t>
    </r>
    <r>
      <rPr>
        <b/>
        <sz val="11"/>
        <color rgb="FFFF0000"/>
        <rFont val="Arial"/>
        <family val="2"/>
      </rPr>
      <t xml:space="preserve"> *</t>
    </r>
  </si>
  <si>
    <t>For Greece the GS was not scaled vs the total forest area reported by FRA, but vs the "Managed forest area", as reported by NFAP</t>
  </si>
  <si>
    <t xml:space="preserve">https://link.springer.com/article/10.1007/s13595-019-0800-8 </t>
  </si>
  <si>
    <t xml:space="preserve">http://www.fao.org/faostat/en/#data/FO </t>
  </si>
  <si>
    <t xml:space="preserve">http://www.fao.org/forest-resources-assessment/fra-2020/country-reports/en/ </t>
  </si>
  <si>
    <t xml:space="preserve">https://ec.europa.eu/eurostat/web/forestry/data/database </t>
  </si>
  <si>
    <t>According to FRA 2020, data for the years 1990, 2000, 2005 and 2010 are estimated based on NFI1985 (which was stand inventory), using the relationship between forest area and the growing stock by unit of area (211.5 m3 per hectare), adjusting the growing stock with the forest area variation.</t>
  </si>
  <si>
    <r>
      <t>Closing GROWING STOCK (in m</t>
    </r>
    <r>
      <rPr>
        <b/>
        <vertAlign val="superscript"/>
        <sz val="11"/>
        <rFont val="Arial"/>
        <family val="2"/>
      </rPr>
      <t>3</t>
    </r>
    <r>
      <rPr>
        <b/>
        <sz val="11"/>
        <rFont val="Arial"/>
        <family val="2"/>
      </rPr>
      <t xml:space="preserve"> 10</t>
    </r>
    <r>
      <rPr>
        <b/>
        <vertAlign val="superscript"/>
        <sz val="11"/>
        <rFont val="Arial"/>
        <family val="2"/>
      </rPr>
      <t>3</t>
    </r>
    <r>
      <rPr>
        <b/>
        <sz val="11"/>
        <rFont val="Arial"/>
        <family val="2"/>
      </rPr>
      <t>) reported by the country to EFA within Table A2a, if available.</t>
    </r>
  </si>
  <si>
    <r>
      <t>Total annual removals (in m</t>
    </r>
    <r>
      <rPr>
        <b/>
        <vertAlign val="superscript"/>
        <sz val="11"/>
        <rFont val="Arial"/>
        <family val="2"/>
      </rPr>
      <t>3</t>
    </r>
    <r>
      <rPr>
        <b/>
        <sz val="11"/>
        <rFont val="Arial"/>
        <family val="2"/>
      </rPr>
      <t xml:space="preserve"> 10</t>
    </r>
    <r>
      <rPr>
        <b/>
        <vertAlign val="superscript"/>
        <sz val="11"/>
        <rFont val="Arial"/>
        <family val="2"/>
      </rPr>
      <t>3</t>
    </r>
    <r>
      <rPr>
        <b/>
        <sz val="11"/>
        <rFont val="Arial"/>
        <family val="2"/>
      </rPr>
      <t xml:space="preserve">) estimated as:
(i) Total removals o.b. reported by the for_vol table (reported on col </t>
    </r>
    <r>
      <rPr>
        <b/>
        <sz val="11"/>
        <color rgb="FFFF0000"/>
        <rFont val="Arial"/>
        <family val="2"/>
      </rPr>
      <t>T</t>
    </r>
    <r>
      <rPr>
        <b/>
        <sz val="11"/>
        <rFont val="Arial"/>
        <family val="2"/>
      </rPr>
      <t xml:space="preserve">, only for countries already reporting some data within Table A2a) if available, otherwise
(ii) Total removals o.b. reported by the for_remov o.b. table (reported on col </t>
    </r>
    <r>
      <rPr>
        <b/>
        <sz val="11"/>
        <color rgb="FFFF0000"/>
        <rFont val="Arial"/>
        <family val="2"/>
      </rPr>
      <t>S</t>
    </r>
    <r>
      <rPr>
        <b/>
        <sz val="11"/>
        <rFont val="Arial"/>
        <family val="2"/>
      </rPr>
      <t xml:space="preserve">) if available, otherwise
(iii)Total removals u.b. reported by the for_remov u.b. table (reported on col </t>
    </r>
    <r>
      <rPr>
        <b/>
        <sz val="11"/>
        <color rgb="FFFF0000"/>
        <rFont val="Arial"/>
        <family val="2"/>
      </rPr>
      <t>R</t>
    </r>
    <r>
      <rPr>
        <b/>
        <sz val="11"/>
        <rFont val="Arial"/>
        <family val="2"/>
      </rPr>
      <t xml:space="preserve">), further corrected to account for the bark fraction (as reported on cell 26C) if available, otherwise
(iv) Total removals u.b. reported by FAOSTAT (reported on col </t>
    </r>
    <r>
      <rPr>
        <b/>
        <sz val="11"/>
        <color rgb="FFFF0000"/>
        <rFont val="Arial"/>
        <family val="2"/>
      </rPr>
      <t>U</t>
    </r>
    <r>
      <rPr>
        <b/>
        <sz val="11"/>
        <rFont val="Arial"/>
        <family val="2"/>
      </rPr>
      <t xml:space="preserve">), further corrected to account for the bark fraction (as reported on cell 26C)
An average correction factor to account for bark (see col </t>
    </r>
    <r>
      <rPr>
        <b/>
        <sz val="11"/>
        <color rgb="FFFF0000"/>
        <rFont val="Arial"/>
        <family val="2"/>
      </rPr>
      <t>W</t>
    </r>
    <r>
      <rPr>
        <b/>
        <sz val="11"/>
        <rFont val="Arial"/>
        <family val="2"/>
      </rPr>
      <t>) was estimated as the ratio between removals reported by tables for_remov u.b. and o.b (see row 25, sheet Harvest_Comparison).</t>
    </r>
  </si>
  <si>
    <r>
      <t xml:space="preserve">The country's sheets also include some notes (if relevant) and a figure comparing the growing stock reported by FRA, with the corresponding confidence intervals (-10% </t>
    </r>
    <r>
      <rPr>
        <b/>
        <sz val="11"/>
        <rFont val="Calibri"/>
        <family val="2"/>
      </rPr>
      <t>÷</t>
    </r>
    <r>
      <rPr>
        <b/>
        <sz val="8.8000000000000007"/>
        <rFont val="Arial"/>
        <family val="2"/>
      </rPr>
      <t xml:space="preserve"> </t>
    </r>
    <r>
      <rPr>
        <b/>
        <sz val="11"/>
        <rFont val="Arial"/>
        <family val="2"/>
      </rPr>
      <t>+20%), with the total GS estimated within this sheet and reported by countries within table A2a (if available).</t>
    </r>
  </si>
  <si>
    <t>Final GS estimated</t>
  </si>
  <si>
    <r>
      <t>Total Growing Stock (in m</t>
    </r>
    <r>
      <rPr>
        <b/>
        <vertAlign val="superscript"/>
        <sz val="11"/>
        <rFont val="Arial"/>
        <family val="2"/>
      </rPr>
      <t>3</t>
    </r>
    <r>
      <rPr>
        <b/>
        <sz val="11"/>
        <rFont val="Arial"/>
        <family val="2"/>
      </rPr>
      <t xml:space="preserve"> 10</t>
    </r>
    <r>
      <rPr>
        <b/>
        <vertAlign val="superscript"/>
        <sz val="11"/>
        <rFont val="Arial"/>
        <family val="2"/>
      </rPr>
      <t>3</t>
    </r>
    <r>
      <rPr>
        <b/>
        <sz val="11"/>
        <rFont val="Arial"/>
        <family val="2"/>
      </rPr>
      <t xml:space="preserve">) estimated from 2000 to 2019 as:
</t>
    </r>
    <r>
      <rPr>
        <b/>
        <i/>
        <sz val="11"/>
        <rFont val="Arial"/>
        <family val="2"/>
      </rPr>
      <t>GS</t>
    </r>
    <r>
      <rPr>
        <b/>
        <i/>
        <vertAlign val="subscript"/>
        <sz val="11"/>
        <rFont val="Arial"/>
        <family val="2"/>
      </rPr>
      <t>t</t>
    </r>
    <r>
      <rPr>
        <b/>
        <i/>
        <sz val="11"/>
        <rFont val="Arial"/>
        <family val="2"/>
      </rPr>
      <t>= GS</t>
    </r>
    <r>
      <rPr>
        <b/>
        <i/>
        <vertAlign val="subscript"/>
        <sz val="11"/>
        <rFont val="Arial"/>
        <family val="2"/>
      </rPr>
      <t>t-1</t>
    </r>
    <r>
      <rPr>
        <b/>
        <i/>
        <sz val="11"/>
        <rFont val="Arial"/>
        <family val="2"/>
      </rPr>
      <t xml:space="preserve"> + Tot_NAI - Tot_Removals -Irretrievable_Losses</t>
    </r>
    <r>
      <rPr>
        <b/>
        <sz val="11"/>
        <rFont val="Arial"/>
        <family val="2"/>
      </rPr>
      <t xml:space="preserve"> 
Col P reports the same value per unit of area. When a complete data series is already reported to EFA, estimates are only reported for missing years.</t>
    </r>
  </si>
  <si>
    <t>Balancing item*</t>
  </si>
  <si>
    <t>* applied to countries already reporting data on table A2a, to align present estimates to data reported by country.</t>
  </si>
  <si>
    <t>Percentage share of non-merchantable volume components, derived from Fig. 4 and Tab 6, as reported in Gschwantner et al. 2019</t>
  </si>
  <si>
    <t>NFI GS</t>
  </si>
  <si>
    <t>NFI year</t>
  </si>
  <si>
    <t>N.A.</t>
  </si>
  <si>
    <t>Comparable year</t>
  </si>
  <si>
    <t>Delta FRA 2020</t>
  </si>
  <si>
    <t>Delta SoEF 2015</t>
  </si>
  <si>
    <t>MS reporting</t>
  </si>
  <si>
    <t>EUROSTAT - JFSQ u.b (for_remov)</t>
  </si>
  <si>
    <t>EUROSTAT - JFSQ o.b (for_remov)</t>
  </si>
  <si>
    <t>FAOSTAT - JFSQ u.b</t>
  </si>
  <si>
    <t>SoEF - Fellings FAWS</t>
  </si>
  <si>
    <t>Removals u.b</t>
  </si>
  <si>
    <t>Total harvest at EU level - data source comparison</t>
  </si>
  <si>
    <t>EUROSTAT/FAOSTAT (ub)</t>
  </si>
  <si>
    <t>CBM/FAOSTAT (ob)</t>
  </si>
  <si>
    <t>FAOSTAT/EUROSTAT (ob)</t>
  </si>
  <si>
    <t>National Forest Accounting Plans - see Korosuo, et al. Forest reference levels under Regulation (EU) 2018/841 for the period 2021-2025, EUR 30403 EN, Publications Office of the European Union, Luxembourg, 2020, ISBN 978-92-76-23161-5 (online)</t>
  </si>
  <si>
    <t>Carbon Budget Model - various model's outputs</t>
  </si>
  <si>
    <t>Res. Frac.</t>
  </si>
  <si>
    <t>n.a.</t>
  </si>
  <si>
    <t>n.a</t>
  </si>
  <si>
    <t>Harvest Correction factors</t>
  </si>
  <si>
    <t>Average</t>
  </si>
  <si>
    <t>SoEF/FAOSTAT</t>
  </si>
  <si>
    <t>For SI, since country reported a consistent dataset since 2012, and the forest area reported to EFA is lower than the forest area reported to FRA, for 2015 we directly used the area reported to EFA.</t>
  </si>
  <si>
    <t>JFSQ for_remov o.b.</t>
  </si>
  <si>
    <t>EUROSTAT EFA Tab.A2a (for_vol_efa)</t>
  </si>
  <si>
    <t>JFSQ for_remov o.b.*</t>
  </si>
  <si>
    <r>
      <rPr>
        <b/>
        <sz val="11"/>
        <color rgb="FFFF0000"/>
        <rFont val="Arial"/>
        <family val="2"/>
      </rPr>
      <t>*</t>
    </r>
    <r>
      <rPr>
        <sz val="11"/>
        <rFont val="Arial"/>
        <family val="2"/>
      </rPr>
      <t xml:space="preserve"> Removals reported by FR to EFA only refers to FAWS. Additional removals are reported under category: Other Wooded Lands</t>
    </r>
  </si>
  <si>
    <r>
      <t xml:space="preserve">France </t>
    </r>
    <r>
      <rPr>
        <b/>
        <sz val="11"/>
        <color rgb="FFFF0000"/>
        <rFont val="Arial"/>
        <family val="2"/>
      </rPr>
      <t>*</t>
    </r>
  </si>
  <si>
    <t/>
  </si>
  <si>
    <t>UPDATE</t>
  </si>
  <si>
    <t>Logging residues</t>
  </si>
  <si>
    <t>2020</t>
  </si>
  <si>
    <t>SoEF 2020</t>
  </si>
  <si>
    <t>Total EU27</t>
  </si>
  <si>
    <t>IRW_C_ub</t>
  </si>
  <si>
    <t>IRW_NC_ub</t>
  </si>
  <si>
    <t>FW_C_ub</t>
  </si>
  <si>
    <t>FW_NC_ub</t>
  </si>
  <si>
    <t>IRW_ub</t>
  </si>
  <si>
    <t>FW_ub</t>
  </si>
  <si>
    <t>C_share</t>
  </si>
  <si>
    <t>NC_share</t>
  </si>
  <si>
    <t>Total_ub</t>
  </si>
  <si>
    <t>IRW_C</t>
  </si>
  <si>
    <t>IRW_NC</t>
  </si>
  <si>
    <t>FW_C</t>
  </si>
  <si>
    <t>FW_NC</t>
  </si>
  <si>
    <t>TS</t>
  </si>
  <si>
    <t>Harvest_CBM</t>
  </si>
  <si>
    <t>FAO_ob</t>
  </si>
  <si>
    <t>Delta</t>
  </si>
  <si>
    <t>AT</t>
  </si>
  <si>
    <t>BE</t>
  </si>
  <si>
    <t>BE_LUX</t>
  </si>
  <si>
    <t>BG</t>
  </si>
  <si>
    <t>HR</t>
  </si>
  <si>
    <t>CY</t>
  </si>
  <si>
    <t>CZ</t>
  </si>
  <si>
    <t>DK</t>
  </si>
  <si>
    <t>EE</t>
  </si>
  <si>
    <t>FI</t>
  </si>
  <si>
    <t>FR</t>
  </si>
  <si>
    <t>Tot_Harvest</t>
  </si>
  <si>
    <t>DE</t>
  </si>
  <si>
    <t>Total_Harvest</t>
  </si>
  <si>
    <t>EL</t>
  </si>
  <si>
    <t>HU</t>
  </si>
  <si>
    <t>IE</t>
  </si>
  <si>
    <t>IT</t>
  </si>
  <si>
    <t>LV</t>
  </si>
  <si>
    <t>LT</t>
  </si>
  <si>
    <t>LU</t>
  </si>
  <si>
    <t>MT</t>
  </si>
  <si>
    <t>NL</t>
  </si>
  <si>
    <t>PL</t>
  </si>
  <si>
    <t>PT</t>
  </si>
  <si>
    <t>RO</t>
  </si>
  <si>
    <t>SK</t>
  </si>
  <si>
    <t>SI</t>
  </si>
  <si>
    <t>ES</t>
  </si>
  <si>
    <t>SE</t>
  </si>
  <si>
    <t>© FRA 2022</t>
  </si>
  <si>
    <t>million m³ over bark</t>
  </si>
  <si>
    <t>Data extracted on 11/10/2022 16:50:08 from [ESTAT]</t>
  </si>
  <si>
    <t xml:space="preserve">Dataset: </t>
  </si>
  <si>
    <t>Volume of timber over bark (source: EFA questionnaire) [FOR_VOL_EFA__custom_3559767]</t>
  </si>
  <si>
    <t xml:space="preserve">Last updated: </t>
  </si>
  <si>
    <t>23/08/2022 23:00</t>
  </si>
  <si>
    <t>Time frequency</t>
  </si>
  <si>
    <t>Annual</t>
  </si>
  <si>
    <t>Stock or flow</t>
  </si>
  <si>
    <t>Closing stock</t>
  </si>
  <si>
    <t>Forestry indicators</t>
  </si>
  <si>
    <t>Unit of measure</t>
  </si>
  <si>
    <t>TIME</t>
  </si>
  <si>
    <t>GEO (Labels)</t>
  </si>
  <si>
    <t>s</t>
  </si>
  <si>
    <t>e</t>
  </si>
  <si>
    <t>p</t>
  </si>
  <si>
    <t>Bosnia and Herzegovina</t>
  </si>
  <si>
    <t>Special value</t>
  </si>
  <si>
    <t>Available flags:</t>
  </si>
  <si>
    <t>estimated</t>
  </si>
  <si>
    <t>provisional</t>
  </si>
  <si>
    <t>Eurostat estimate</t>
  </si>
  <si>
    <t>SoEF For</t>
  </si>
  <si>
    <t>Data extracted on 14/10/2022 08:31:16 from [ESTAT]</t>
  </si>
  <si>
    <t>Roundwood removals by type of wood and assortment [FOR_REMOV__custom_3584573]</t>
  </si>
  <si>
    <t>20/06/2022 23:00</t>
  </si>
  <si>
    <t>Tree species</t>
  </si>
  <si>
    <t>Wood products</t>
  </si>
  <si>
    <t>Under bark / over bark</t>
  </si>
  <si>
    <t>ep</t>
  </si>
  <si>
    <t>estimated, provisional</t>
  </si>
  <si>
    <t>Data extracted on 14/10/2022 08:31:18 from [ESTAT]</t>
  </si>
  <si>
    <t>Data extracted on 11/10/2022 16:50:30 from [ESTAT]</t>
  </si>
  <si>
    <t>1000 m³ over bark</t>
  </si>
  <si>
    <t>Fellings</t>
  </si>
  <si>
    <t>Natural losses</t>
  </si>
  <si>
    <t>1990 - FAWS</t>
  </si>
  <si>
    <t>2000 - FAWS</t>
  </si>
  <si>
    <t>2005 - FAWS</t>
  </si>
  <si>
    <t>2010 - FAWS</t>
  </si>
  <si>
    <t>2015 - FAWS</t>
  </si>
  <si>
    <t>Total fellings (over bark, including primary forest residues) referred to total forest area OR FAWS if not reported for total forest area</t>
  </si>
  <si>
    <t>Data extracted on 17/10/2022 17:48:31 from [ESTAT]</t>
  </si>
  <si>
    <t>Volume of timber over bark (source: EFA questionnaire) [FOR_VOL_EFA__custom_3608268]</t>
  </si>
  <si>
    <t>Net annual increment</t>
  </si>
  <si>
    <t>b</t>
  </si>
  <si>
    <t>break in time series</t>
  </si>
  <si>
    <t>Data extracted on 17/10/2022 17:48:33 from [ESTAT]</t>
  </si>
  <si>
    <t>Forest available for wood supply</t>
  </si>
  <si>
    <t>Since SoEF does not report data on GS for 2000, the share of FAWS/Tot forest area in 2000 was assumed equal to the share estimated for 2005</t>
  </si>
  <si>
    <t>Forest area and GS for 2010 as reported from SoEF</t>
  </si>
  <si>
    <t>SoEF -FAWS</t>
  </si>
  <si>
    <t>The first part of this worksheet includes an overall comparison, from 2000 to 2020, for 27 EU MS and at EU level, between data on:</t>
  </si>
  <si>
    <t>https://fra-data.fao.org/FE/panEuropean/home/</t>
  </si>
  <si>
    <t>Forest area</t>
  </si>
  <si>
    <t>Growing stock</t>
  </si>
  <si>
    <t>Net Annual Increment</t>
  </si>
  <si>
    <t>GS of total forest area, if available (or FAWS) as reported by countries</t>
  </si>
  <si>
    <t>Merchantable GS as estimated by model' output **</t>
  </si>
  <si>
    <t>Total Aboveground GS, as estimated by model's output **</t>
  </si>
  <si>
    <t>* The original values reported by NFAPs, were harmonised in order to estimate the GS, when available. At this purpose, country-specific correction factors (based on the information directly provided within the NFAPs and on other ancillary data) were applied to account for the bark's fraction or to convert to volume the amount of biomass reported as tons of carbon. The complexity of this harmonization and the uncertainty of underlying data suggests that these estimates should be considered with some caution (Korosuo, et al. 2021).</t>
  </si>
  <si>
    <t>Rem/Fel</t>
  </si>
  <si>
    <t>Fraction of primary logging residues estimated as the ratio between Removals o.b. and Fellings (IF Fellings&gt;Removals)</t>
  </si>
  <si>
    <r>
      <rPr>
        <b/>
        <sz val="11"/>
        <color rgb="FFFF0000"/>
        <rFont val="Arial"/>
        <family val="2"/>
      </rPr>
      <t xml:space="preserve">* </t>
    </r>
    <r>
      <rPr>
        <b/>
        <sz val="11"/>
        <rFont val="Arial"/>
        <family val="2"/>
      </rPr>
      <t>For Cyprus, due to the lack of data provided by CBM, the sheet reports the GS reported by FRA 2020, further interpolated for missing data, with a CF</t>
    </r>
    <r>
      <rPr>
        <b/>
        <vertAlign val="subscript"/>
        <sz val="11"/>
        <rFont val="Arial"/>
        <family val="2"/>
      </rPr>
      <t xml:space="preserve">GS </t>
    </r>
    <r>
      <rPr>
        <b/>
        <sz val="11"/>
        <rFont val="Arial"/>
        <family val="2"/>
      </rPr>
      <t>= 1. Irretrievable losses were not considered.</t>
    </r>
  </si>
  <si>
    <t>Sequence of years from 1999 to 2020</t>
  </si>
  <si>
    <t>The second part of this worksheet includes 26 sheets (excluding MT) reporting for each country:</t>
  </si>
  <si>
    <r>
      <t>Biomass GROWING STOCK (in m</t>
    </r>
    <r>
      <rPr>
        <b/>
        <vertAlign val="superscript"/>
        <sz val="11"/>
        <rFont val="Arial"/>
        <family val="2"/>
      </rPr>
      <t>3</t>
    </r>
    <r>
      <rPr>
        <b/>
        <sz val="11"/>
        <rFont val="Arial"/>
        <family val="2"/>
      </rPr>
      <t xml:space="preserve"> 10</t>
    </r>
    <r>
      <rPr>
        <b/>
        <vertAlign val="superscript"/>
        <sz val="11"/>
        <rFont val="Arial"/>
        <family val="2"/>
      </rPr>
      <t>3</t>
    </r>
    <r>
      <rPr>
        <b/>
        <sz val="11"/>
        <rFont val="Arial"/>
        <family val="2"/>
      </rPr>
      <t xml:space="preserve">)  reported by FRA 2020 for 2000, 2010, 2015 and for the period 2016-2020, if available (sometimes these values are constant or a simple linear interpolation of previous data series). Columns D and E also report the confidence interval -10% </t>
    </r>
    <r>
      <rPr>
        <b/>
        <sz val="11"/>
        <rFont val="Calibri"/>
        <family val="2"/>
      </rPr>
      <t>÷</t>
    </r>
    <r>
      <rPr>
        <b/>
        <sz val="11"/>
        <rFont val="Arial"/>
        <family val="2"/>
      </rPr>
      <t xml:space="preserve"> +20% referred to the same values. In some cases, when FRA does not report any value, the SoEF data were reported (see further notes on countries' sheets).</t>
    </r>
  </si>
  <si>
    <r>
      <t>Merchantable GROWING STOCK per ha (GS</t>
    </r>
    <r>
      <rPr>
        <b/>
        <vertAlign val="subscript"/>
        <sz val="11"/>
        <rFont val="Arial"/>
        <family val="2"/>
      </rPr>
      <t>CBM</t>
    </r>
    <r>
      <rPr>
        <b/>
        <sz val="11"/>
        <rFont val="Arial"/>
        <family val="2"/>
      </rPr>
      <t>, in m</t>
    </r>
    <r>
      <rPr>
        <b/>
        <vertAlign val="superscript"/>
        <sz val="11"/>
        <rFont val="Arial"/>
        <family val="2"/>
      </rPr>
      <t>3</t>
    </r>
    <r>
      <rPr>
        <b/>
        <sz val="11"/>
        <rFont val="Arial"/>
        <family val="2"/>
      </rPr>
      <t xml:space="preserve"> ha</t>
    </r>
    <r>
      <rPr>
        <b/>
        <vertAlign val="superscript"/>
        <sz val="11"/>
        <rFont val="Arial"/>
        <family val="2"/>
      </rPr>
      <t>-1</t>
    </r>
    <r>
      <rPr>
        <b/>
        <sz val="11"/>
        <rFont val="Arial"/>
        <family val="2"/>
      </rPr>
      <t>)  estimated by CBM for the period 1999-2020</t>
    </r>
  </si>
  <si>
    <r>
      <t>Average Correction Factor (CF</t>
    </r>
    <r>
      <rPr>
        <b/>
        <vertAlign val="subscript"/>
        <sz val="11"/>
        <rFont val="Arial"/>
        <family val="2"/>
      </rPr>
      <t>GS</t>
    </r>
    <r>
      <rPr>
        <b/>
        <sz val="11"/>
        <rFont val="Arial"/>
        <family val="2"/>
      </rPr>
      <t>) applied to GS</t>
    </r>
    <r>
      <rPr>
        <b/>
        <vertAlign val="subscript"/>
        <sz val="11"/>
        <rFont val="Arial"/>
        <family val="2"/>
      </rPr>
      <t>CBM</t>
    </r>
    <r>
      <rPr>
        <b/>
        <sz val="11"/>
        <rFont val="Arial"/>
        <family val="2"/>
      </rPr>
      <t>, to account both for different definitions of the biomass’ components considered by CBM and by country’s data reported to FAO (or EFA, if available), and for possible inaccuracies of the model output</t>
    </r>
    <r>
      <rPr>
        <b/>
        <sz val="11"/>
        <color rgb="FFFF0000"/>
        <rFont val="Arial"/>
        <family val="2"/>
      </rPr>
      <t>*</t>
    </r>
    <r>
      <rPr>
        <b/>
        <sz val="11"/>
        <rFont val="Arial"/>
        <family val="2"/>
      </rPr>
      <t xml:space="preserve">. This parameter was estimated as (see sheet Growing_Stock_Comp, row 77):  </t>
    </r>
  </si>
  <si>
    <t>Ratio between the GS of FAWS and the GS of the total forest area, as reported by SoEF for 2000, 2005, 2010, 2015 and 2020 (if available). A linear interpolation between these values is also reported (blue cells).</t>
  </si>
  <si>
    <r>
      <t>Net Annual Increment per ha (NAI, in m</t>
    </r>
    <r>
      <rPr>
        <b/>
        <vertAlign val="superscript"/>
        <sz val="11"/>
        <rFont val="Arial"/>
        <family val="2"/>
      </rPr>
      <t>3</t>
    </r>
    <r>
      <rPr>
        <b/>
        <sz val="11"/>
        <rFont val="Arial"/>
        <family val="2"/>
      </rPr>
      <t xml:space="preserve"> ha</t>
    </r>
    <r>
      <rPr>
        <b/>
        <vertAlign val="superscript"/>
        <sz val="11"/>
        <rFont val="Arial"/>
        <family val="2"/>
      </rPr>
      <t>-1</t>
    </r>
    <r>
      <rPr>
        <b/>
        <sz val="11"/>
        <rFont val="Arial"/>
        <family val="2"/>
      </rPr>
      <t xml:space="preserve"> yr</t>
    </r>
    <r>
      <rPr>
        <b/>
        <vertAlign val="superscript"/>
        <sz val="11"/>
        <rFont val="Arial"/>
        <family val="2"/>
      </rPr>
      <t>-1</t>
    </r>
    <r>
      <rPr>
        <b/>
        <sz val="11"/>
        <rFont val="Arial"/>
        <family val="2"/>
      </rPr>
      <t>) estimated as Tot NAI (reported on col L) divided by the area of the previous year, as reported on col B.</t>
    </r>
  </si>
  <si>
    <r>
      <t>Total NAI (in m</t>
    </r>
    <r>
      <rPr>
        <b/>
        <vertAlign val="superscript"/>
        <sz val="11"/>
        <rFont val="Arial"/>
        <family val="2"/>
      </rPr>
      <t>3</t>
    </r>
    <r>
      <rPr>
        <b/>
        <sz val="11"/>
        <rFont val="Arial"/>
        <family val="2"/>
      </rPr>
      <t xml:space="preserve"> 10</t>
    </r>
    <r>
      <rPr>
        <b/>
        <vertAlign val="superscript"/>
        <sz val="11"/>
        <rFont val="Arial"/>
        <family val="2"/>
      </rPr>
      <t>3</t>
    </r>
    <r>
      <rPr>
        <b/>
        <sz val="11"/>
        <rFont val="Arial"/>
        <family val="2"/>
      </rPr>
      <t>) estimated as:
NAI = GSt - GSt-1 + REM + IL 
Where:
GSt and GSt-1 = total rectified GS (GSR multiplied by the corresponding area reported on col B), at different time steps, as reported on col I
REM = total removals, as reported on col L
IL = irretrievable losses, as reported on col N</t>
    </r>
  </si>
  <si>
    <t>* The original values reported by NFAPs, were preliminarily harmonised in order to estimate the GS, NAI and harvest (when available). At this purpose, country-specific correction factors (based on the information directly provided within the NFAPs and on other ancillary data) were applied to account for the bark's fraction or to convert to volume the amount of biomass reported as tons of carbon. The complexity of this harmonization and the uncertainty of underlying data suggests that these estimates should be considered with some caution (Korosuo, et al. 2021).</t>
  </si>
  <si>
    <t>The main data used to compile this spreadsheet are included, as separate sheets, at the end of this file:</t>
  </si>
  <si>
    <t>CBM_Output</t>
  </si>
  <si>
    <t>Sheet</t>
  </si>
  <si>
    <t>Content</t>
  </si>
  <si>
    <t>FAOSTAT_2022</t>
  </si>
  <si>
    <t>Original FAOSTAT data (updated to September 2022), further distinguished between Industrial Roundwood (IRW) and Fuelwood (FW) components (for Coniferous and Non-Coniferous), also converted to over bark volumes and compared with the amount of removals as considered by CBM</t>
  </si>
  <si>
    <t>panEuropean-growingStock</t>
  </si>
  <si>
    <t>ORANGE cells highlight inconsistent values (i.e., Fellings&lt;Removals)</t>
  </si>
  <si>
    <t>Total EU 27</t>
  </si>
  <si>
    <t>year</t>
  </si>
  <si>
    <t>CBM time step</t>
  </si>
  <si>
    <t>Merch volume ha (m3 ha-1 yr-1)</t>
  </si>
  <si>
    <t>Merch stock change ha (m3 ha-1 yr-1)</t>
  </si>
  <si>
    <t>Merch removals ha (m3 ha-1 yr-1)</t>
  </si>
  <si>
    <t>Merch Net Annual Increment ha (m3 ha-1 yr-1)</t>
  </si>
  <si>
    <t>Merchantable NAI=Merch stock change+Merch Removals + Logging residues</t>
  </si>
  <si>
    <t>Total aboveground volume stock change</t>
  </si>
  <si>
    <t>average CBM wood density</t>
  </si>
  <si>
    <t>Average CBM Theoretical Increment</t>
  </si>
  <si>
    <t>Total area (ha)</t>
  </si>
  <si>
    <t>Aboveground volume ha</t>
  </si>
  <si>
    <t>Total merchantable volume</t>
  </si>
  <si>
    <t>Total standing dead volume</t>
  </si>
  <si>
    <t>Total Other Wood components volume (branches, etc.)</t>
  </si>
  <si>
    <t>Total logging residues</t>
  </si>
  <si>
    <t>Fraction of logging residues</t>
  </si>
  <si>
    <t>LEGEND (please note that many of these fields were NOT used within the present analysis and are only reported for completeness)</t>
  </si>
  <si>
    <t>Growing stock as reported from SoEF 2020 for the total forest area and FAWS</t>
  </si>
  <si>
    <t>panEuropean-Felling</t>
  </si>
  <si>
    <t>Fellings and natural losses reported from SoEF 2020 for the total forest area and FWAS</t>
  </si>
  <si>
    <t>panEuropean-Increment</t>
  </si>
  <si>
    <t>Net Annual Increment reported from SoEF 2020 for the total forest area and FWAS</t>
  </si>
  <si>
    <t>EFA_Tab2a_closing_stock</t>
  </si>
  <si>
    <t>source: EFA questionnaire [FOR_VOL_EFA__custom_3559767]</t>
  </si>
  <si>
    <t>Closing stock reported on table for_vol_efa</t>
  </si>
  <si>
    <t>EFA_for_remov_ub</t>
  </si>
  <si>
    <t>Various CBM model outputs</t>
  </si>
  <si>
    <t>Roundwood removals under bark reported on table for_remov EFA</t>
  </si>
  <si>
    <t>EFA_for_remov_ob</t>
  </si>
  <si>
    <t>Roundwood removals over bark reported on table for_remov EFA</t>
  </si>
  <si>
    <t>EFA_for_vol</t>
  </si>
  <si>
    <t>Removals over bark reported on table for_vol_efa</t>
  </si>
  <si>
    <t>EFA_for_vol_NAI_for</t>
  </si>
  <si>
    <t>Net Annual Increment for total forest land reported on table for_vol_efa</t>
  </si>
  <si>
    <t>EFA_for_vol_NAI_FAWS</t>
  </si>
  <si>
    <t>Net Annual Increment for FAWS reported on table for_vol_efa</t>
  </si>
  <si>
    <t>CF 2000-2020</t>
  </si>
  <si>
    <t>CF 2000-2015</t>
  </si>
  <si>
    <t>Comparison between the average Correction Factor applied to the GS estimated from CBM within the persent analysis (CF 2000 - 2020) and in the pervious one (CF 2000-2015)</t>
  </si>
  <si>
    <t>Since SoEF does not report data on FAWS, the share of FAWS was derived from data reported from LU on Table A2a</t>
  </si>
  <si>
    <r>
      <t>Total forest AREA (in ha 10</t>
    </r>
    <r>
      <rPr>
        <b/>
        <vertAlign val="superscript"/>
        <sz val="11"/>
        <rFont val="Arial"/>
        <family val="2"/>
      </rPr>
      <t>3</t>
    </r>
    <r>
      <rPr>
        <b/>
        <sz val="11"/>
        <rFont val="Arial"/>
        <family val="2"/>
      </rPr>
      <t>) reported by FRA 2020 for 2000, 2010, 2015 and for the period 2016-2020, if available (sometimes these values are constant or a simple linear interpolation of previous data series). A linear interpolation between these values is also reported (blue cells) and an extrapolation to 1999, based on a "Forecast function" applied within the interval 2000-2010.</t>
    </r>
  </si>
  <si>
    <t>Total fellings and removals - EU 27</t>
  </si>
  <si>
    <t>FAOSTAT corrected (rem. o.b.)</t>
  </si>
  <si>
    <t>EUROSTAT-JFSQ (rem u.b.)</t>
  </si>
  <si>
    <t>EUROSTAT-JFSQ (rem o.b.)</t>
  </si>
  <si>
    <t>FAOSTAT-JFSQ (rem u.b.)</t>
  </si>
  <si>
    <t>FR reports only values for FAWS to EFA. The removals attributed to total forest area as for_vol_efa were based on the values reported for FAWS.</t>
  </si>
  <si>
    <t xml:space="preserve">* This publication is part of the project Provision of technical and scientific support to DG ESTAT in relation to EU land footprint estimates and gap-filling techniques for European forest accounts (LAFOWA), financially supported by the Directorate-General for the statistical office of the European Union (Eurostat) in the context of the Administrative Arrangement contract n° ESTAT-2021-0372. This project was conducted in paralel with MS reporting for EFA for reference years 2022, therefore it was not always possible to keep the worksheet updated for country reporting for this reference year. This spreadsheet is an updated version of a previous version provided as attachment to the AA ESTAT-2019-03001 (LAFO). For further detailes, please see https://data.jrc.ec.europa.eu/dataset/d4be2da6-54a1-4767-a262-dcebf66bf10b </t>
  </si>
  <si>
    <t>Please note that, according to data reported from official statistics, in some cases, removals have strong  (i.e. &gt; ±20%) interannual variations</t>
  </si>
  <si>
    <t>Please note that, according to data reported from official statistics, in some cases, removals have strong (i.e. &gt; ±20%) interannual variations, mostly due to salvage logging after natural disturbances. In some cases, this may also affect the estimates provided on NAI, which were partially derived from other items.</t>
  </si>
  <si>
    <t>Please note that, according to data reported from official statistics, in some cases, removals have strong (i.e. &gt; ±20%) interannual variations. In some cases, this may also affect the estimates provided on NAI, which were partially derived from other items.</t>
  </si>
  <si>
    <t>Please note that, according to data reported from official statistics, in some cases, removals have strong  (i.e. &gt; ±20%) interannual variations. In some cases, this may also affect the estimates provided on NAI, which were partially derived from other items.</t>
  </si>
  <si>
    <t>Please note that in case of Ireland, inter-annual variations on the GS and NAI are also due to the increasing forest area reported by country (increasing, on average, by 1.3%/yr until 2011, and by 0.8%/yr between 2012 and 2020)</t>
  </si>
  <si>
    <t>Please note that, according to data reported from official statistics, the forest area increases by about +0.8%/yr between 2000 and 2010, and then it is quite constant (+0.01%/yr between 2010 and 2020). This determines a discontinuity on the data series reported for NAI, that is indirectly derived from the other items. For similar reasons, since 2015 onward, the time series estimated for GS is about 15% higher than the GS reported on FRA Country Report.</t>
  </si>
  <si>
    <r>
      <t>Please note that the total removals reported from France (referred to FAWS) between the period 2012-2019 are considerably different from the total removals reported from other data sources (i.e. &lt;32%). Within the same period, France reports, on average, about 10 mil m</t>
    </r>
    <r>
      <rPr>
        <vertAlign val="superscript"/>
        <sz val="10"/>
        <rFont val="Verdana"/>
        <family val="2"/>
      </rPr>
      <t>3</t>
    </r>
    <r>
      <rPr>
        <sz val="10"/>
        <rFont val="Verdana"/>
        <family val="2"/>
      </rPr>
      <t xml:space="preserve"> yr</t>
    </r>
    <r>
      <rPr>
        <vertAlign val="superscript"/>
        <sz val="10"/>
        <rFont val="Verdana"/>
        <family val="2"/>
      </rPr>
      <t>-1</t>
    </r>
    <r>
      <rPr>
        <sz val="10"/>
        <rFont val="Verdana"/>
        <family val="2"/>
      </rPr>
      <t>, as removals attributed to the area classified as OWL, equal to about 0.6 mil ha in 2013, according to FRA. This amount, however, seems to be largely overestimated, attributing to the category OWL an average production equal to about 17 m</t>
    </r>
    <r>
      <rPr>
        <vertAlign val="superscript"/>
        <sz val="10"/>
        <rFont val="Verdana"/>
        <family val="2"/>
      </rPr>
      <t>3</t>
    </r>
    <r>
      <rPr>
        <sz val="10"/>
        <rFont val="Verdana"/>
        <family val="2"/>
      </rPr>
      <t xml:space="preserve"> ha</t>
    </r>
    <r>
      <rPr>
        <vertAlign val="superscript"/>
        <sz val="10"/>
        <rFont val="Verdana"/>
        <family val="2"/>
      </rPr>
      <t>-1</t>
    </r>
    <r>
      <rPr>
        <sz val="10"/>
        <rFont val="Verdana"/>
        <family val="2"/>
      </rPr>
      <t xml:space="preserve"> yr</t>
    </r>
    <r>
      <rPr>
        <vertAlign val="superscript"/>
        <sz val="10"/>
        <rFont val="Verdana"/>
        <family val="2"/>
      </rPr>
      <t>-1</t>
    </r>
    <r>
      <rPr>
        <sz val="10"/>
        <rFont val="Verdana"/>
        <family val="2"/>
      </rPr>
      <t xml:space="preserve"> - largely higher then the production attributed to FAWS.</t>
    </r>
  </si>
  <si>
    <t>Please note that due to some discrepancies on the total removals reported from different data sources, in some cases, removals have strong (i.e. &gt; ±20%) interannual variations.This may also affect the estimates provided on NAI, which were partially derived from other items</t>
  </si>
  <si>
    <t>Please note that, according to data reported from official statistics, in some cases, removals have strong (i.e. &gt; ±20%) interannual variations. In some cases, this may also affect the estimates provided on NAI, which were partially derived from other items</t>
  </si>
  <si>
    <t>Please note that, according to data reported from official statistics, the amount of removals in 2009 was considerable different (&gt; ±20%) then the removals reported on the previous year. This is mostly due to the effect of salvage logging after natural disturbance events.</t>
  </si>
  <si>
    <t>Please note that the GS reported by FRA Country Report for 2000 is considerably lower (&lt;37%) than the GS reported in 2010. As a consequence, the GS estimated by JRC for 2000 is not aligned (i.e. Δ=11.9%) with the value reported on FRA Country Report for PL.</t>
  </si>
  <si>
    <t>Please note that the GS reported by FRA Country Report for 2015 is considerably higher than the GS reported in 2000 (+65%) and 2010 (+61%). As a consequence, the GS estimated by JRC between 2000 and 2010 is not aligned with the values reported by FRA Country Report.</t>
  </si>
  <si>
    <t>Please note that, according to data reported from official statistics, in some cases, removals have strong (i.e. &gt; ±20%) interannual variations, probably due to salvage logging after natural disturbances. This may also affect the estimates provided on NAI, which were partially derived from other items.</t>
  </si>
  <si>
    <t xml:space="preserve">AT </t>
  </si>
  <si>
    <t>Opening stocks</t>
  </si>
  <si>
    <t xml:space="preserve">   Forest</t>
  </si>
  <si>
    <t>FNAWS</t>
  </si>
  <si>
    <t>Net increment</t>
  </si>
  <si>
    <t>Irretrievable losses</t>
  </si>
  <si>
    <t>Balancing Item</t>
  </si>
  <si>
    <t>Closing stocks</t>
  </si>
  <si>
    <t>COMPARISON 2022 vs 2021</t>
  </si>
  <si>
    <t>An additional sheet reports a comparison between the values estimated within the present AA (LAFOWA) and the previous one (LAFO)</t>
  </si>
  <si>
    <t>Avgerage</t>
  </si>
  <si>
    <t>Comparison (see col AU-BN) between the values estimated (EST) or reported by countries (REP) until 2021 (AA LAFO) and estimated within the present AA in 2022 (LAFOWA). The comparison is reported as percentage difference between latest (2022) and previous (2021) values.</t>
  </si>
  <si>
    <t>EST</t>
  </si>
  <si>
    <t>REP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</si>
</sst>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F800]dddd\,\ mmmm\ dd\,\ yyyy"/>
    <numFmt numFmtId="165" formatCode="#,##0.000"/>
    <numFmt numFmtId="166" formatCode="0.0%"/>
    <numFmt numFmtId="167" formatCode="0.0"/>
    <numFmt numFmtId="168" formatCode="_-* #,##0_-;\-* #,##0_-;_-* &quot;-&quot;??_-;_-@_-"/>
    <numFmt numFmtId="169" formatCode="#,##0.##########"/>
  </numFmts>
  <fonts count="124" x14ac:knownFonts="1">
    <font>
      <sz val="11"/>
      <name val="Arial"/>
      <charset val="23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0"/>
      <name val="Arial"/>
      <family val="2"/>
    </font>
    <font>
      <b/>
      <sz val="11"/>
      <name val="Arial"/>
      <family val="2"/>
    </font>
    <font>
      <b/>
      <vertAlign val="superscript"/>
      <sz val="10"/>
      <name val="Arial"/>
      <family val="2"/>
    </font>
    <font>
      <sz val="9"/>
      <color indexed="81"/>
      <name val="Tahoma"/>
      <family val="2"/>
    </font>
    <font>
      <b/>
      <sz val="9"/>
      <color indexed="81"/>
      <name val="Tahoma"/>
      <family val="2"/>
    </font>
    <font>
      <sz val="10"/>
      <color indexed="8"/>
      <name val="Arial"/>
      <family val="2"/>
    </font>
    <font>
      <sz val="11"/>
      <color rgb="FF000000"/>
      <name val="Calibri"/>
      <family val="2"/>
    </font>
    <font>
      <sz val="10"/>
      <name val="Arial"/>
      <family val="2"/>
      <charset val="204"/>
    </font>
    <font>
      <sz val="11"/>
      <name val="Arial"/>
      <family val="2"/>
    </font>
    <font>
      <b/>
      <sz val="11"/>
      <color theme="1"/>
      <name val="Calibri"/>
      <family val="2"/>
      <scheme val="minor"/>
    </font>
    <font>
      <sz val="10"/>
      <color theme="1"/>
      <name val="Calibri"/>
      <family val="2"/>
      <scheme val="minor"/>
    </font>
    <font>
      <sz val="10"/>
      <color rgb="FFFF0000"/>
      <name val="Calibri"/>
      <family val="2"/>
      <scheme val="minor"/>
    </font>
    <font>
      <sz val="10"/>
      <color rgb="FFFF0000"/>
      <name val="Arial"/>
      <family val="2"/>
    </font>
    <font>
      <sz val="11"/>
      <color indexed="8"/>
      <name val="Calibri"/>
      <family val="2"/>
    </font>
    <font>
      <sz val="10"/>
      <name val="Calibri"/>
      <family val="2"/>
      <scheme val="minor"/>
    </font>
    <font>
      <sz val="10"/>
      <color theme="4"/>
      <name val="Calibri"/>
      <family val="2"/>
      <scheme val="minor"/>
    </font>
    <font>
      <sz val="11"/>
      <color rgb="FFFF0000"/>
      <name val="Calibri"/>
      <family val="2"/>
      <scheme val="minor"/>
    </font>
    <font>
      <sz val="11"/>
      <name val="Calibri"/>
      <family val="2"/>
      <scheme val="minor"/>
    </font>
    <font>
      <sz val="11"/>
      <color theme="4"/>
      <name val="Calibri"/>
      <family val="2"/>
      <scheme val="minor"/>
    </font>
    <font>
      <b/>
      <sz val="10"/>
      <name val="Calibri"/>
      <family val="2"/>
      <scheme val="minor"/>
    </font>
    <font>
      <b/>
      <sz val="10"/>
      <color rgb="FFFF0000"/>
      <name val="Calibri"/>
      <family val="2"/>
      <scheme val="minor"/>
    </font>
    <font>
      <b/>
      <sz val="11"/>
      <name val="Calibri"/>
      <family val="2"/>
      <scheme val="minor"/>
    </font>
    <font>
      <b/>
      <sz val="10"/>
      <color theme="1"/>
      <name val="Calibri"/>
      <family val="2"/>
      <scheme val="minor"/>
    </font>
    <font>
      <sz val="10"/>
      <color indexed="8"/>
      <name val="Calibri"/>
      <family val="2"/>
      <scheme val="minor"/>
    </font>
    <font>
      <strike/>
      <sz val="10"/>
      <name val="Calibri"/>
      <family val="2"/>
      <scheme val="minor"/>
    </font>
    <font>
      <sz val="10"/>
      <color rgb="FF000000"/>
      <name val="Calibri"/>
      <family val="2"/>
      <scheme val="minor"/>
    </font>
    <font>
      <sz val="8"/>
      <name val="Arial"/>
      <family val="2"/>
    </font>
    <font>
      <sz val="11"/>
      <color rgb="FFFF0000"/>
      <name val="Arial"/>
      <family val="2"/>
    </font>
    <font>
      <b/>
      <sz val="11"/>
      <color rgb="FFFF0000"/>
      <name val="Arial"/>
      <family val="2"/>
    </font>
    <font>
      <b/>
      <sz val="8"/>
      <color theme="4"/>
      <name val="Calibri"/>
      <family val="2"/>
      <scheme val="minor"/>
    </font>
    <font>
      <b/>
      <sz val="11"/>
      <color rgb="FFFF0000"/>
      <name val="Calibri"/>
      <family val="2"/>
      <scheme val="minor"/>
    </font>
    <font>
      <b/>
      <vertAlign val="superscript"/>
      <sz val="11"/>
      <color theme="1"/>
      <name val="Calibri"/>
      <family val="2"/>
      <scheme val="minor"/>
    </font>
    <font>
      <b/>
      <sz val="9"/>
      <name val="Calibri"/>
      <family val="2"/>
    </font>
    <font>
      <sz val="10"/>
      <color indexed="8"/>
      <name val="Calibri"/>
      <family val="2"/>
    </font>
    <font>
      <b/>
      <sz val="11"/>
      <name val="Calibri"/>
      <family val="2"/>
    </font>
    <font>
      <b/>
      <vertAlign val="superscript"/>
      <sz val="11"/>
      <color rgb="FFFF0000"/>
      <name val="Calibri"/>
      <family val="2"/>
      <scheme val="minor"/>
    </font>
    <font>
      <b/>
      <sz val="10"/>
      <color indexed="8"/>
      <name val="Calibri"/>
      <family val="2"/>
    </font>
    <font>
      <vertAlign val="superscript"/>
      <sz val="11"/>
      <color theme="1"/>
      <name val="Calibri"/>
      <family val="2"/>
      <scheme val="minor"/>
    </font>
    <font>
      <sz val="11"/>
      <color theme="9"/>
      <name val="Calibri"/>
      <family val="2"/>
      <scheme val="minor"/>
    </font>
    <font>
      <sz val="11"/>
      <color rgb="FFFF0000"/>
      <name val="Calibri"/>
      <family val="2"/>
    </font>
    <font>
      <sz val="11"/>
      <name val="Arial"/>
      <family val="2"/>
    </font>
    <font>
      <sz val="11"/>
      <name val="Calibri"/>
      <family val="2"/>
    </font>
    <font>
      <sz val="12"/>
      <color rgb="FF000000"/>
      <name val="Calibri"/>
      <family val="2"/>
    </font>
    <font>
      <sz val="11.5"/>
      <color rgb="FF000000"/>
      <name val="Times New Roman"/>
      <family val="1"/>
    </font>
    <font>
      <sz val="9"/>
      <name val="Calibri"/>
      <family val="2"/>
    </font>
    <font>
      <b/>
      <sz val="9"/>
      <name val="Arial"/>
      <family val="2"/>
    </font>
    <font>
      <b/>
      <vertAlign val="subscript"/>
      <sz val="11"/>
      <color theme="1"/>
      <name val="Calibri"/>
      <family val="2"/>
      <scheme val="minor"/>
    </font>
    <font>
      <b/>
      <vertAlign val="subscript"/>
      <sz val="11"/>
      <color rgb="FFFF0000"/>
      <name val="Calibri"/>
      <family val="2"/>
      <scheme val="minor"/>
    </font>
    <font>
      <vertAlign val="subscript"/>
      <sz val="11"/>
      <color theme="1"/>
      <name val="Calibri"/>
      <family val="2"/>
      <scheme val="minor"/>
    </font>
    <font>
      <u/>
      <sz val="11"/>
      <color theme="10"/>
      <name val="Arial"/>
      <family val="2"/>
    </font>
    <font>
      <b/>
      <vertAlign val="superscript"/>
      <sz val="10"/>
      <color rgb="FFFF0000"/>
      <name val="Calibri"/>
      <family val="2"/>
      <scheme val="minor"/>
    </font>
    <font>
      <b/>
      <sz val="9"/>
      <color rgb="FFFF0000"/>
      <name val="Calibri"/>
      <family val="2"/>
    </font>
    <font>
      <b/>
      <vertAlign val="superscript"/>
      <sz val="11"/>
      <name val="Arial"/>
      <family val="2"/>
    </font>
    <font>
      <b/>
      <i/>
      <sz val="11"/>
      <name val="Arial"/>
      <family val="2"/>
    </font>
    <font>
      <b/>
      <vertAlign val="subscript"/>
      <sz val="11"/>
      <name val="Arial"/>
      <family val="2"/>
    </font>
    <font>
      <b/>
      <i/>
      <vertAlign val="subscript"/>
      <sz val="11"/>
      <name val="Arial"/>
      <family val="2"/>
    </font>
    <font>
      <sz val="11"/>
      <color theme="1"/>
      <name val="Calibri"/>
      <family val="2"/>
    </font>
    <font>
      <b/>
      <sz val="8.8000000000000007"/>
      <name val="Arial"/>
      <family val="2"/>
    </font>
    <font>
      <b/>
      <sz val="8"/>
      <name val="Arial"/>
      <family val="2"/>
    </font>
    <font>
      <sz val="10"/>
      <color indexed="8"/>
      <name val="Calibri"/>
      <family val="2"/>
      <charset val="238"/>
    </font>
    <font>
      <sz val="10"/>
      <color indexed="9"/>
      <name val="Calibri"/>
      <family val="2"/>
      <charset val="238"/>
    </font>
    <font>
      <sz val="10"/>
      <color indexed="62"/>
      <name val="Calibri"/>
      <family val="2"/>
      <charset val="238"/>
    </font>
    <font>
      <b/>
      <sz val="10"/>
      <color indexed="63"/>
      <name val="Calibri"/>
      <family val="2"/>
      <charset val="238"/>
    </font>
    <font>
      <sz val="10"/>
      <color indexed="17"/>
      <name val="Calibri"/>
      <family val="2"/>
      <charset val="238"/>
    </font>
    <font>
      <u/>
      <sz val="10"/>
      <color indexed="12"/>
      <name val="Arial"/>
      <family val="2"/>
      <charset val="204"/>
    </font>
    <font>
      <sz val="10"/>
      <color indexed="52"/>
      <name val="Calibri"/>
      <family val="2"/>
      <charset val="238"/>
    </font>
    <font>
      <b/>
      <sz val="10"/>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0"/>
      <color indexed="60"/>
      <name val="Calibri"/>
      <family val="2"/>
      <charset val="238"/>
    </font>
    <font>
      <sz val="11"/>
      <color theme="1"/>
      <name val="Arial"/>
      <family val="2"/>
    </font>
    <font>
      <sz val="11"/>
      <name val="Arial"/>
      <family val="2"/>
      <charset val="204"/>
    </font>
    <font>
      <sz val="11"/>
      <color theme="1"/>
      <name val="Calibri"/>
      <family val="2"/>
      <charset val="204"/>
      <scheme val="minor"/>
    </font>
    <font>
      <b/>
      <sz val="10"/>
      <color indexed="52"/>
      <name val="Calibri"/>
      <family val="2"/>
      <charset val="238"/>
    </font>
    <font>
      <b/>
      <sz val="10"/>
      <color indexed="8"/>
      <name val="Calibri"/>
      <family val="2"/>
      <charset val="238"/>
    </font>
    <font>
      <i/>
      <sz val="10"/>
      <color indexed="23"/>
      <name val="Calibri"/>
      <family val="2"/>
      <charset val="238"/>
    </font>
    <font>
      <sz val="10"/>
      <color indexed="10"/>
      <name val="Calibri"/>
      <family val="2"/>
      <charset val="238"/>
    </font>
    <font>
      <b/>
      <sz val="18"/>
      <color indexed="56"/>
      <name val="Cambria"/>
      <family val="2"/>
      <charset val="238"/>
    </font>
    <font>
      <sz val="10"/>
      <color indexed="20"/>
      <name val="Calibri"/>
      <family val="2"/>
      <charset val="238"/>
    </font>
    <font>
      <sz val="11"/>
      <color indexed="8"/>
      <name val="Calibri"/>
      <family val="2"/>
      <scheme val="minor"/>
    </font>
    <font>
      <b/>
      <sz val="9"/>
      <color rgb="FFFF0000"/>
      <name val="Arial"/>
      <family val="2"/>
    </font>
    <font>
      <sz val="10"/>
      <color theme="4"/>
      <name val="Arial"/>
      <family val="2"/>
    </font>
    <font>
      <sz val="8"/>
      <name val="Arial"/>
      <family val="2"/>
    </font>
    <font>
      <sz val="10"/>
      <color theme="9"/>
      <name val="Arial"/>
      <family val="2"/>
    </font>
    <font>
      <sz val="11"/>
      <color theme="9"/>
      <name val="Calibri"/>
      <family val="2"/>
    </font>
    <font>
      <sz val="10"/>
      <color rgb="FF00B050"/>
      <name val="Arial"/>
      <family val="2"/>
    </font>
    <font>
      <sz val="11"/>
      <color rgb="FF00B050"/>
      <name val="Calibri"/>
      <family val="2"/>
    </font>
    <font>
      <sz val="9"/>
      <name val="Arial"/>
      <family val="2"/>
    </font>
    <font>
      <b/>
      <sz val="9"/>
      <color indexed="9"/>
      <name val="Arial"/>
      <family val="2"/>
    </font>
    <font>
      <sz val="9"/>
      <color rgb="FFFF0000"/>
      <name val="Arial"/>
      <family val="2"/>
    </font>
    <font>
      <sz val="10"/>
      <color indexed="8"/>
      <name val="Arial"/>
      <family val="2"/>
    </font>
    <font>
      <sz val="11"/>
      <color indexed="8"/>
      <name val="Calibri"/>
      <family val="2"/>
    </font>
    <font>
      <sz val="9"/>
      <name val="Arial"/>
      <family val="2"/>
    </font>
    <font>
      <b/>
      <sz val="9"/>
      <name val="Arial"/>
      <family val="2"/>
    </font>
    <font>
      <b/>
      <sz val="9"/>
      <color indexed="9"/>
      <name val="Arial"/>
      <family val="2"/>
    </font>
    <font>
      <b/>
      <sz val="10"/>
      <color rgb="FFFF0000"/>
      <name val="Arial"/>
      <family val="2"/>
    </font>
    <font>
      <sz val="10"/>
      <name val="Calibri"/>
      <family val="2"/>
    </font>
    <font>
      <sz val="10"/>
      <color theme="1"/>
      <name val="Calibri"/>
      <family val="2"/>
    </font>
    <font>
      <sz val="10"/>
      <color indexed="8"/>
      <name val="Arial"/>
      <family val="2"/>
    </font>
    <font>
      <sz val="11"/>
      <color indexed="8"/>
      <name val="Calibri"/>
      <family val="2"/>
    </font>
    <font>
      <sz val="10"/>
      <name val="Verdana"/>
      <family val="2"/>
    </font>
    <font>
      <vertAlign val="superscript"/>
      <sz val="10"/>
      <name val="Verdana"/>
      <family val="2"/>
    </font>
    <font>
      <b/>
      <sz val="14"/>
      <name val="Arial"/>
      <family val="2"/>
    </font>
  </fonts>
  <fills count="40">
    <fill>
      <patternFill patternType="none"/>
    </fill>
    <fill>
      <patternFill patternType="gray125"/>
    </fill>
    <fill>
      <patternFill patternType="solid">
        <fgColor theme="0" tint="-0.249977111117893"/>
        <bgColor indexed="64"/>
      </patternFill>
    </fill>
    <fill>
      <patternFill patternType="solid">
        <fgColor theme="9"/>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22"/>
        <bgColor indexed="0"/>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49998474074526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0"/>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theme="2" tint="-0.499984740745262"/>
        <bgColor indexed="64"/>
      </patternFill>
    </fill>
    <fill>
      <patternFill patternType="solid">
        <fgColor rgb="FF00B050"/>
        <bgColor indexed="64"/>
      </patternFill>
    </fill>
  </fills>
  <borders count="81">
    <border>
      <left/>
      <right/>
      <top/>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22"/>
      </right>
      <top/>
      <bottom style="thin">
        <color indexed="22"/>
      </bottom>
      <diagonal/>
    </border>
    <border>
      <left style="thin">
        <color indexed="22"/>
      </left>
      <right style="medium">
        <color indexed="64"/>
      </right>
      <top/>
      <bottom style="thin">
        <color indexed="22"/>
      </bottom>
      <diagonal/>
    </border>
    <border>
      <left/>
      <right style="thin">
        <color indexed="64"/>
      </right>
      <top/>
      <bottom style="medium">
        <color indexed="64"/>
      </bottom>
      <diagonal/>
    </border>
    <border>
      <left/>
      <right style="medium">
        <color indexed="64"/>
      </right>
      <top/>
      <bottom style="thin">
        <color indexed="22"/>
      </bottom>
      <diagonal/>
    </border>
    <border>
      <left/>
      <right/>
      <top/>
      <bottom style="thin">
        <color indexed="22"/>
      </bottom>
      <diagonal/>
    </border>
    <border>
      <left/>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medium">
        <color indexed="64"/>
      </left>
      <right/>
      <top/>
      <bottom style="thin">
        <color indexed="64"/>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22"/>
      </bottom>
      <diagonal/>
    </border>
    <border>
      <left style="thin">
        <color indexed="64"/>
      </left>
      <right style="medium">
        <color indexed="64"/>
      </right>
      <top style="thin">
        <color indexed="22"/>
      </top>
      <bottom style="thin">
        <color indexed="22"/>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top style="thin">
        <color indexed="8"/>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thin">
        <color indexed="64"/>
      </right>
      <top/>
      <bottom style="thin">
        <color indexed="22"/>
      </bottom>
      <diagonal/>
    </border>
    <border>
      <left style="thin">
        <color rgb="FFB0B0B0"/>
      </left>
      <right style="thin">
        <color rgb="FFB0B0B0"/>
      </right>
      <top style="thin">
        <color rgb="FFB0B0B0"/>
      </top>
      <bottom style="thin">
        <color rgb="FFB0B0B0"/>
      </bottom>
      <diagonal/>
    </border>
    <border>
      <left style="medium">
        <color indexed="64"/>
      </left>
      <right style="thin">
        <color indexed="64"/>
      </right>
      <top style="thin">
        <color indexed="64"/>
      </top>
      <bottom/>
      <diagonal/>
    </border>
    <border>
      <left/>
      <right style="thin">
        <color indexed="22"/>
      </right>
      <top/>
      <bottom style="medium">
        <color indexed="64"/>
      </bottom>
      <diagonal/>
    </border>
    <border>
      <left style="thin">
        <color indexed="22"/>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s>
  <cellStyleXfs count="103">
    <xf numFmtId="0" fontId="0" fillId="0" borderId="0"/>
    <xf numFmtId="0" fontId="19" fillId="0" borderId="0"/>
    <xf numFmtId="0" fontId="17" fillId="0" borderId="0"/>
    <xf numFmtId="9" fontId="17" fillId="0" borderId="0" applyFont="0" applyFill="0" applyBorder="0" applyAlignment="0" applyProtection="0"/>
    <xf numFmtId="0" fontId="27" fillId="0" borderId="0"/>
    <xf numFmtId="9" fontId="28" fillId="0" borderId="0" applyFont="0" applyFill="0" applyBorder="0" applyAlignment="0" applyProtection="0"/>
    <xf numFmtId="0" fontId="16" fillId="0" borderId="0"/>
    <xf numFmtId="9" fontId="16" fillId="0" borderId="0" applyFont="0" applyFill="0" applyBorder="0" applyAlignment="0" applyProtection="0"/>
    <xf numFmtId="0" fontId="25" fillId="0" borderId="0"/>
    <xf numFmtId="0" fontId="25" fillId="0" borderId="0"/>
    <xf numFmtId="0" fontId="15" fillId="0" borderId="0"/>
    <xf numFmtId="0" fontId="25" fillId="0" borderId="0"/>
    <xf numFmtId="0" fontId="25" fillId="0" borderId="0"/>
    <xf numFmtId="0" fontId="25" fillId="0" borderId="0"/>
    <xf numFmtId="9" fontId="15" fillId="0" borderId="0" applyFont="0" applyFill="0" applyBorder="0" applyAlignment="0" applyProtection="0"/>
    <xf numFmtId="43" fontId="60" fillId="0" borderId="0" applyFont="0" applyFill="0" applyBorder="0" applyAlignment="0" applyProtection="0"/>
    <xf numFmtId="0" fontId="69" fillId="0" borderId="0" applyNumberFormat="0" applyFill="0" applyBorder="0" applyAlignment="0" applyProtection="0"/>
    <xf numFmtId="0" fontId="19" fillId="0" borderId="0"/>
    <xf numFmtId="0" fontId="25" fillId="0" borderId="0"/>
    <xf numFmtId="0" fontId="9" fillId="0" borderId="0"/>
    <xf numFmtId="0" fontId="27" fillId="0" borderId="0"/>
    <xf numFmtId="0" fontId="79" fillId="10" borderId="0" applyNumberFormat="0" applyBorder="0" applyAlignment="0" applyProtection="0"/>
    <xf numFmtId="0" fontId="79" fillId="11"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3" borderId="0" applyNumberFormat="0" applyBorder="0" applyAlignment="0" applyProtection="0"/>
    <xf numFmtId="0" fontId="79" fillId="16" borderId="0" applyNumberFormat="0" applyBorder="0" applyAlignment="0" applyProtection="0"/>
    <xf numFmtId="0" fontId="79" fillId="19" borderId="0" applyNumberFormat="0" applyBorder="0" applyAlignment="0" applyProtection="0"/>
    <xf numFmtId="0" fontId="80" fillId="20"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7" borderId="0" applyNumberFormat="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81" fillId="15" borderId="66" applyNumberFormat="0" applyAlignment="0" applyProtection="0"/>
    <xf numFmtId="0" fontId="82" fillId="28" borderId="67" applyNumberFormat="0" applyAlignment="0" applyProtection="0"/>
    <xf numFmtId="0" fontId="83" fillId="12" borderId="0" applyNumberFormat="0" applyBorder="0" applyAlignment="0" applyProtection="0"/>
    <xf numFmtId="0"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69" fillId="0" borderId="0" applyNumberFormat="0" applyFill="0" applyBorder="0" applyAlignment="0" applyProtection="0"/>
    <xf numFmtId="0" fontId="85" fillId="0" borderId="68" applyNumberFormat="0" applyFill="0" applyAlignment="0" applyProtection="0"/>
    <xf numFmtId="0" fontId="86" fillId="29" borderId="69" applyNumberFormat="0" applyAlignment="0" applyProtection="0"/>
    <xf numFmtId="0" fontId="87" fillId="0" borderId="70" applyNumberFormat="0" applyFill="0" applyAlignment="0" applyProtection="0"/>
    <xf numFmtId="0" fontId="88" fillId="0" borderId="71" applyNumberFormat="0" applyFill="0" applyAlignment="0" applyProtection="0"/>
    <xf numFmtId="0" fontId="89" fillId="0" borderId="72" applyNumberFormat="0" applyFill="0" applyAlignment="0" applyProtection="0"/>
    <xf numFmtId="0" fontId="89" fillId="0" borderId="0" applyNumberFormat="0" applyFill="0" applyBorder="0" applyAlignment="0" applyProtection="0"/>
    <xf numFmtId="0" fontId="90" fillId="30" borderId="0" applyNumberFormat="0" applyBorder="0" applyAlignment="0" applyProtection="0"/>
    <xf numFmtId="0" fontId="27" fillId="0" borderId="0"/>
    <xf numFmtId="0" fontId="9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 fillId="0" borderId="0"/>
    <xf numFmtId="0" fontId="92" fillId="0" borderId="0"/>
    <xf numFmtId="0" fontId="93" fillId="0" borderId="0"/>
    <xf numFmtId="0" fontId="93" fillId="0" borderId="0"/>
    <xf numFmtId="0" fontId="27" fillId="0" borderId="0"/>
    <xf numFmtId="0" fontId="27" fillId="0" borderId="0"/>
    <xf numFmtId="0" fontId="27" fillId="0" borderId="0"/>
    <xf numFmtId="0" fontId="27" fillId="0" borderId="0"/>
    <xf numFmtId="0" fontId="94" fillId="28" borderId="66"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95" fillId="0" borderId="73" applyNumberFormat="0" applyFill="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27" fillId="31" borderId="13" applyNumberFormat="0" applyFont="0" applyAlignment="0" applyProtection="0"/>
    <xf numFmtId="0" fontId="99" fillId="11" borderId="0" applyNumberFormat="0" applyBorder="0" applyAlignment="0" applyProtection="0"/>
    <xf numFmtId="0" fontId="9" fillId="0" borderId="0"/>
    <xf numFmtId="0" fontId="18" fillId="0" borderId="0"/>
    <xf numFmtId="0" fontId="25" fillId="0" borderId="0"/>
    <xf numFmtId="9" fontId="6" fillId="0" borderId="0" applyFont="0" applyFill="0" applyBorder="0" applyAlignment="0" applyProtection="0"/>
    <xf numFmtId="0" fontId="6" fillId="0" borderId="0"/>
    <xf numFmtId="0" fontId="100" fillId="0" borderId="0"/>
    <xf numFmtId="0" fontId="111" fillId="0" borderId="0"/>
    <xf numFmtId="0" fontId="111" fillId="0" borderId="0"/>
    <xf numFmtId="0" fontId="5" fillId="0" borderId="0"/>
    <xf numFmtId="0" fontId="25" fillId="0" borderId="0"/>
    <xf numFmtId="0" fontId="119" fillId="0" borderId="0"/>
    <xf numFmtId="0" fontId="119" fillId="0" borderId="0"/>
    <xf numFmtId="0" fontId="25" fillId="0" borderId="0"/>
  </cellStyleXfs>
  <cellXfs count="709">
    <xf numFmtId="0" fontId="0" fillId="0" borderId="0" xfId="0"/>
    <xf numFmtId="0" fontId="21" fillId="0" borderId="0" xfId="0" applyFont="1"/>
    <xf numFmtId="0" fontId="20" fillId="0" borderId="0" xfId="1" applyFont="1"/>
    <xf numFmtId="0" fontId="21" fillId="0" borderId="0" xfId="1" applyFont="1"/>
    <xf numFmtId="0" fontId="20" fillId="0" borderId="2" xfId="1" applyFont="1" applyBorder="1" applyAlignment="1">
      <alignment vertical="center"/>
    </xf>
    <xf numFmtId="0" fontId="20" fillId="0" borderId="3" xfId="1" applyFont="1" applyBorder="1" applyAlignment="1">
      <alignment vertical="center"/>
    </xf>
    <xf numFmtId="0" fontId="18" fillId="0" borderId="0" xfId="1" applyFont="1"/>
    <xf numFmtId="0" fontId="20" fillId="0" borderId="5"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left" vertical="center"/>
    </xf>
    <xf numFmtId="3" fontId="18" fillId="0" borderId="5" xfId="1" applyNumberFormat="1" applyFont="1" applyBorder="1"/>
    <xf numFmtId="3" fontId="19" fillId="0" borderId="0" xfId="1" applyNumberFormat="1"/>
    <xf numFmtId="0" fontId="19" fillId="0" borderId="0" xfId="1"/>
    <xf numFmtId="0" fontId="17" fillId="0" borderId="0" xfId="2"/>
    <xf numFmtId="1" fontId="19" fillId="0" borderId="0" xfId="1" applyNumberFormat="1"/>
    <xf numFmtId="4" fontId="19" fillId="0" borderId="0" xfId="1" applyNumberFormat="1"/>
    <xf numFmtId="0" fontId="19" fillId="2" borderId="0" xfId="1" applyFill="1"/>
    <xf numFmtId="4" fontId="19" fillId="2" borderId="0" xfId="1" applyNumberFormat="1" applyFill="1"/>
    <xf numFmtId="2" fontId="19" fillId="2" borderId="0" xfId="1" applyNumberFormat="1" applyFill="1"/>
    <xf numFmtId="3" fontId="19" fillId="2" borderId="0" xfId="1" applyNumberFormat="1" applyFill="1"/>
    <xf numFmtId="2" fontId="19" fillId="0" borderId="0" xfId="1" applyNumberFormat="1"/>
    <xf numFmtId="1" fontId="26" fillId="0" borderId="0" xfId="1" applyNumberFormat="1" applyFont="1"/>
    <xf numFmtId="0" fontId="19" fillId="0" borderId="0" xfId="0" applyFont="1"/>
    <xf numFmtId="0" fontId="20" fillId="0" borderId="0" xfId="1" applyFont="1" applyAlignment="1">
      <alignment horizontal="center" vertical="center"/>
    </xf>
    <xf numFmtId="3" fontId="18" fillId="0" borderId="0" xfId="1" applyNumberFormat="1" applyFont="1"/>
    <xf numFmtId="3" fontId="18" fillId="0" borderId="6" xfId="1" applyNumberFormat="1" applyFont="1" applyBorder="1"/>
    <xf numFmtId="0" fontId="20" fillId="0" borderId="3" xfId="1" applyFont="1" applyBorder="1" applyAlignment="1">
      <alignment horizontal="center" vertical="center"/>
    </xf>
    <xf numFmtId="0" fontId="33" fillId="6" borderId="1" xfId="9" applyFont="1" applyFill="1" applyBorder="1" applyAlignment="1">
      <alignment horizontal="center"/>
    </xf>
    <xf numFmtId="0" fontId="33" fillId="0" borderId="13" xfId="9" applyFont="1" applyBorder="1" applyAlignment="1">
      <alignment horizontal="right" wrapText="1"/>
    </xf>
    <xf numFmtId="4" fontId="33" fillId="0" borderId="13" xfId="9" applyNumberFormat="1" applyFont="1" applyBorder="1" applyAlignment="1">
      <alignment horizontal="right" wrapText="1"/>
    </xf>
    <xf numFmtId="0" fontId="25" fillId="0" borderId="0" xfId="9"/>
    <xf numFmtId="0" fontId="20" fillId="0" borderId="2" xfId="1" applyFont="1" applyBorder="1"/>
    <xf numFmtId="0" fontId="20" fillId="0" borderId="3" xfId="1" applyFont="1" applyBorder="1"/>
    <xf numFmtId="0" fontId="20" fillId="0" borderId="4" xfId="1" applyFont="1" applyBorder="1"/>
    <xf numFmtId="3" fontId="34" fillId="0" borderId="5" xfId="1" applyNumberFormat="1" applyFont="1" applyBorder="1"/>
    <xf numFmtId="3" fontId="34" fillId="0" borderId="0" xfId="1" applyNumberFormat="1" applyFont="1"/>
    <xf numFmtId="3" fontId="34" fillId="0" borderId="6" xfId="1" applyNumberFormat="1" applyFont="1" applyBorder="1"/>
    <xf numFmtId="3" fontId="34" fillId="2" borderId="0" xfId="1" applyNumberFormat="1" applyFont="1" applyFill="1"/>
    <xf numFmtId="3" fontId="34" fillId="0" borderId="7" xfId="1" applyNumberFormat="1" applyFont="1" applyBorder="1"/>
    <xf numFmtId="3" fontId="31" fillId="0" borderId="8" xfId="6" applyNumberFormat="1" applyFont="1" applyBorder="1"/>
    <xf numFmtId="3" fontId="34" fillId="0" borderId="8" xfId="1" applyNumberFormat="1" applyFont="1" applyBorder="1"/>
    <xf numFmtId="1" fontId="34" fillId="0" borderId="0" xfId="1" applyNumberFormat="1" applyFont="1"/>
    <xf numFmtId="4" fontId="34" fillId="0" borderId="8" xfId="1" applyNumberFormat="1" applyFont="1" applyBorder="1"/>
    <xf numFmtId="3" fontId="30" fillId="0" borderId="0" xfId="6" applyNumberFormat="1" applyFont="1"/>
    <xf numFmtId="3" fontId="31" fillId="0" borderId="0" xfId="6" applyNumberFormat="1" applyFont="1"/>
    <xf numFmtId="0" fontId="20" fillId="0" borderId="0" xfId="1" applyFont="1" applyAlignment="1">
      <alignment vertical="center"/>
    </xf>
    <xf numFmtId="0" fontId="39" fillId="0" borderId="0" xfId="1" applyFont="1"/>
    <xf numFmtId="0" fontId="40" fillId="0" borderId="0" xfId="1" applyFont="1"/>
    <xf numFmtId="0" fontId="39" fillId="0" borderId="3" xfId="1" applyFont="1" applyBorder="1" applyAlignment="1">
      <alignment vertical="center"/>
    </xf>
    <xf numFmtId="0" fontId="39" fillId="0" borderId="3" xfId="1" applyFont="1" applyBorder="1" applyAlignment="1">
      <alignment horizontal="center" vertical="center"/>
    </xf>
    <xf numFmtId="0" fontId="39" fillId="3" borderId="15" xfId="1" applyFont="1" applyFill="1" applyBorder="1" applyAlignment="1">
      <alignment horizontal="center"/>
    </xf>
    <xf numFmtId="0" fontId="39" fillId="3" borderId="18" xfId="1" applyFont="1" applyFill="1" applyBorder="1" applyAlignment="1">
      <alignment horizontal="center"/>
    </xf>
    <xf numFmtId="0" fontId="39" fillId="0" borderId="15" xfId="1" applyFont="1" applyBorder="1"/>
    <xf numFmtId="166" fontId="39" fillId="3" borderId="18" xfId="5" applyNumberFormat="1" applyFont="1" applyFill="1" applyBorder="1" applyAlignment="1">
      <alignment horizontal="center"/>
    </xf>
    <xf numFmtId="166" fontId="39" fillId="0" borderId="18" xfId="5" applyNumberFormat="1" applyFont="1" applyBorder="1" applyAlignment="1">
      <alignment horizontal="center"/>
    </xf>
    <xf numFmtId="0" fontId="39" fillId="0" borderId="18" xfId="1" applyFont="1" applyBorder="1"/>
    <xf numFmtId="0" fontId="39" fillId="0" borderId="20" xfId="1" applyFont="1" applyBorder="1"/>
    <xf numFmtId="0" fontId="39" fillId="0" borderId="21" xfId="1" applyFont="1" applyBorder="1" applyAlignment="1">
      <alignment horizontal="center" vertical="center"/>
    </xf>
    <xf numFmtId="0" fontId="39" fillId="0" borderId="22" xfId="1" applyFont="1" applyBorder="1" applyAlignment="1">
      <alignment horizontal="center" vertical="center"/>
    </xf>
    <xf numFmtId="0" fontId="39" fillId="0" borderId="20" xfId="1" applyFont="1" applyBorder="1" applyAlignment="1">
      <alignment horizontal="center" vertical="center"/>
    </xf>
    <xf numFmtId="0" fontId="39" fillId="0" borderId="23" xfId="1" applyFont="1" applyBorder="1" applyAlignment="1">
      <alignment horizontal="center" vertical="center"/>
    </xf>
    <xf numFmtId="0" fontId="34" fillId="0" borderId="0" xfId="1" applyFont="1"/>
    <xf numFmtId="0" fontId="39" fillId="0" borderId="24" xfId="1" applyFont="1" applyBorder="1" applyAlignment="1">
      <alignment horizontal="center" vertical="center"/>
    </xf>
    <xf numFmtId="0" fontId="39" fillId="0" borderId="21" xfId="1" applyFont="1" applyBorder="1" applyAlignment="1">
      <alignment vertical="center"/>
    </xf>
    <xf numFmtId="0" fontId="39" fillId="0" borderId="22" xfId="1" applyFont="1" applyBorder="1" applyAlignment="1">
      <alignment vertical="center"/>
    </xf>
    <xf numFmtId="3" fontId="34" fillId="0" borderId="5" xfId="6" applyNumberFormat="1" applyFont="1" applyBorder="1"/>
    <xf numFmtId="4" fontId="34" fillId="0" borderId="0" xfId="1" applyNumberFormat="1" applyFont="1"/>
    <xf numFmtId="4" fontId="34" fillId="0" borderId="6" xfId="1" applyNumberFormat="1" applyFont="1" applyBorder="1"/>
    <xf numFmtId="3" fontId="34" fillId="0" borderId="15" xfId="1" applyNumberFormat="1" applyFont="1" applyBorder="1"/>
    <xf numFmtId="4" fontId="34" fillId="0" borderId="18" xfId="1" applyNumberFormat="1" applyFont="1" applyBorder="1"/>
    <xf numFmtId="0" fontId="42" fillId="0" borderId="20" xfId="6" applyFont="1" applyBorder="1" applyAlignment="1">
      <alignment horizontal="center" vertical="center" wrapText="1"/>
    </xf>
    <xf numFmtId="0" fontId="42" fillId="0" borderId="23" xfId="6" applyFont="1" applyBorder="1" applyAlignment="1">
      <alignment horizontal="center" vertical="center" wrapText="1"/>
    </xf>
    <xf numFmtId="0" fontId="42" fillId="0" borderId="22" xfId="6" applyFont="1" applyBorder="1" applyAlignment="1">
      <alignment horizontal="center" vertical="center" wrapText="1"/>
    </xf>
    <xf numFmtId="0" fontId="42" fillId="0" borderId="24" xfId="6" applyFont="1" applyBorder="1" applyAlignment="1">
      <alignment horizontal="center" vertical="center" wrapText="1"/>
    </xf>
    <xf numFmtId="3" fontId="30" fillId="5" borderId="15" xfId="6" applyNumberFormat="1" applyFont="1" applyFill="1" applyBorder="1"/>
    <xf numFmtId="3" fontId="30" fillId="5" borderId="18" xfId="6" applyNumberFormat="1" applyFont="1" applyFill="1" applyBorder="1"/>
    <xf numFmtId="3" fontId="43" fillId="0" borderId="25" xfId="8" applyNumberFormat="1" applyFont="1" applyBorder="1" applyAlignment="1">
      <alignment horizontal="right" wrapText="1"/>
    </xf>
    <xf numFmtId="3" fontId="43" fillId="0" borderId="26" xfId="8" applyNumberFormat="1" applyFont="1" applyBorder="1" applyAlignment="1">
      <alignment horizontal="right" wrapText="1"/>
    </xf>
    <xf numFmtId="3" fontId="30" fillId="5" borderId="0" xfId="6" applyNumberFormat="1" applyFont="1" applyFill="1"/>
    <xf numFmtId="3" fontId="35" fillId="0" borderId="0" xfId="1" applyNumberFormat="1" applyFont="1"/>
    <xf numFmtId="165" fontId="35" fillId="0" borderId="15" xfId="1" applyNumberFormat="1" applyFont="1" applyBorder="1"/>
    <xf numFmtId="0" fontId="34" fillId="2" borderId="0" xfId="1" applyFont="1" applyFill="1"/>
    <xf numFmtId="4" fontId="34" fillId="2" borderId="0" xfId="1" applyNumberFormat="1" applyFont="1" applyFill="1"/>
    <xf numFmtId="2" fontId="34" fillId="0" borderId="0" xfId="1" applyNumberFormat="1" applyFont="1"/>
    <xf numFmtId="0" fontId="44" fillId="0" borderId="0" xfId="1" applyFont="1"/>
    <xf numFmtId="0" fontId="30" fillId="0" borderId="0" xfId="6" applyFont="1"/>
    <xf numFmtId="1" fontId="45" fillId="0" borderId="0" xfId="1" applyNumberFormat="1" applyFont="1"/>
    <xf numFmtId="0" fontId="39" fillId="0" borderId="3" xfId="1" applyFont="1" applyBorder="1"/>
    <xf numFmtId="0" fontId="39" fillId="0" borderId="4" xfId="1" applyFont="1" applyBorder="1"/>
    <xf numFmtId="0" fontId="39" fillId="3" borderId="5" xfId="1" applyFont="1" applyFill="1" applyBorder="1" applyAlignment="1">
      <alignment horizontal="center"/>
    </xf>
    <xf numFmtId="0" fontId="39" fillId="3" borderId="0" xfId="1" applyFont="1" applyFill="1" applyAlignment="1">
      <alignment horizontal="center"/>
    </xf>
    <xf numFmtId="0" fontId="39" fillId="3" borderId="6" xfId="1" applyFont="1" applyFill="1" applyBorder="1" applyAlignment="1">
      <alignment horizontal="center"/>
    </xf>
    <xf numFmtId="0" fontId="39" fillId="0" borderId="5" xfId="1" applyFont="1" applyBorder="1"/>
    <xf numFmtId="0" fontId="39" fillId="3" borderId="6" xfId="1" applyFont="1" applyFill="1" applyBorder="1"/>
    <xf numFmtId="0" fontId="39" fillId="3" borderId="5" xfId="1" applyFont="1" applyFill="1" applyBorder="1"/>
    <xf numFmtId="166" fontId="39" fillId="3" borderId="0" xfId="5" applyNumberFormat="1" applyFont="1" applyFill="1" applyBorder="1" applyAlignment="1">
      <alignment horizontal="center"/>
    </xf>
    <xf numFmtId="0" fontId="39" fillId="3" borderId="0" xfId="1" applyFont="1" applyFill="1"/>
    <xf numFmtId="166" fontId="39" fillId="0" borderId="0" xfId="5" applyNumberFormat="1" applyFont="1" applyBorder="1" applyAlignment="1">
      <alignment horizontal="center"/>
    </xf>
    <xf numFmtId="9" fontId="34" fillId="0" borderId="18" xfId="7" applyFont="1" applyBorder="1"/>
    <xf numFmtId="3" fontId="35" fillId="0" borderId="15" xfId="1" applyNumberFormat="1" applyFont="1" applyBorder="1"/>
    <xf numFmtId="0" fontId="40" fillId="0" borderId="2" xfId="1" applyFont="1" applyBorder="1"/>
    <xf numFmtId="0" fontId="39" fillId="0" borderId="5" xfId="1" applyFont="1" applyBorder="1" applyAlignment="1">
      <alignment horizontal="center"/>
    </xf>
    <xf numFmtId="0" fontId="39" fillId="0" borderId="0" xfId="1" applyFont="1" applyAlignment="1">
      <alignment horizontal="center"/>
    </xf>
    <xf numFmtId="3" fontId="42" fillId="0" borderId="0" xfId="6" applyNumberFormat="1" applyFont="1"/>
    <xf numFmtId="0" fontId="39" fillId="3" borderId="15" xfId="1" applyFont="1" applyFill="1" applyBorder="1"/>
    <xf numFmtId="3" fontId="43" fillId="0" borderId="28" xfId="8" applyNumberFormat="1" applyFont="1" applyBorder="1" applyAlignment="1">
      <alignment horizontal="right" wrapText="1"/>
    </xf>
    <xf numFmtId="0" fontId="39" fillId="0" borderId="5" xfId="1" applyFont="1" applyBorder="1" applyAlignment="1">
      <alignment horizontal="center" vertical="center"/>
    </xf>
    <xf numFmtId="0" fontId="39" fillId="7" borderId="5" xfId="1" applyFont="1" applyFill="1" applyBorder="1"/>
    <xf numFmtId="0" fontId="39" fillId="0" borderId="6" xfId="1" applyFont="1" applyBorder="1"/>
    <xf numFmtId="3" fontId="43" fillId="0" borderId="29" xfId="8" applyNumberFormat="1" applyFont="1" applyBorder="1" applyAlignment="1">
      <alignment horizontal="right" wrapText="1"/>
    </xf>
    <xf numFmtId="166" fontId="39" fillId="0" borderId="0" xfId="5" applyNumberFormat="1" applyFont="1" applyFill="1" applyBorder="1" applyAlignment="1">
      <alignment horizontal="center"/>
    </xf>
    <xf numFmtId="3" fontId="30" fillId="0" borderId="15" xfId="6" applyNumberFormat="1" applyFont="1" applyBorder="1"/>
    <xf numFmtId="0" fontId="40" fillId="0" borderId="3" xfId="1" applyFont="1" applyBorder="1"/>
    <xf numFmtId="3" fontId="31" fillId="0" borderId="15" xfId="6" applyNumberFormat="1" applyFont="1" applyBorder="1"/>
    <xf numFmtId="0" fontId="39" fillId="0" borderId="32" xfId="1" applyFont="1" applyBorder="1" applyAlignment="1">
      <alignment horizontal="center" vertical="center"/>
    </xf>
    <xf numFmtId="1" fontId="34" fillId="0" borderId="15" xfId="1" applyNumberFormat="1" applyFont="1" applyBorder="1"/>
    <xf numFmtId="0" fontId="39" fillId="0" borderId="34" xfId="1" applyFont="1" applyBorder="1" applyAlignment="1">
      <alignment horizontal="center"/>
    </xf>
    <xf numFmtId="0" fontId="39" fillId="0" borderId="19" xfId="1" applyFont="1" applyBorder="1" applyAlignment="1">
      <alignment horizontal="center" vertical="center"/>
    </xf>
    <xf numFmtId="3" fontId="43" fillId="0" borderId="35" xfId="8" applyNumberFormat="1" applyFont="1" applyBorder="1" applyAlignment="1">
      <alignment horizontal="right" wrapText="1"/>
    </xf>
    <xf numFmtId="3" fontId="43" fillId="0" borderId="36" xfId="8" applyNumberFormat="1" applyFont="1" applyBorder="1" applyAlignment="1">
      <alignment horizontal="right" wrapText="1"/>
    </xf>
    <xf numFmtId="0" fontId="39" fillId="0" borderId="6" xfId="1" applyFont="1" applyBorder="1" applyAlignment="1">
      <alignment horizontal="center"/>
    </xf>
    <xf numFmtId="3" fontId="34" fillId="0" borderId="34" xfId="1" applyNumberFormat="1" applyFont="1" applyBorder="1"/>
    <xf numFmtId="0" fontId="39" fillId="0" borderId="41" xfId="1" applyFont="1" applyBorder="1" applyAlignment="1">
      <alignment horizontal="center"/>
    </xf>
    <xf numFmtId="0" fontId="39" fillId="0" borderId="42" xfId="1" applyFont="1" applyBorder="1" applyAlignment="1">
      <alignment horizontal="center" vertical="center"/>
    </xf>
    <xf numFmtId="3" fontId="43" fillId="0" borderId="43" xfId="8" applyNumberFormat="1" applyFont="1" applyBorder="1" applyAlignment="1">
      <alignment horizontal="right" wrapText="1"/>
    </xf>
    <xf numFmtId="3" fontId="43" fillId="0" borderId="44" xfId="8" applyNumberFormat="1" applyFont="1" applyBorder="1" applyAlignment="1">
      <alignment horizontal="right" wrapText="1"/>
    </xf>
    <xf numFmtId="0" fontId="39" fillId="0" borderId="4" xfId="1" applyFont="1" applyBorder="1" applyAlignment="1">
      <alignment horizontal="center"/>
    </xf>
    <xf numFmtId="3" fontId="30" fillId="8" borderId="15" xfId="6" applyNumberFormat="1" applyFont="1" applyFill="1" applyBorder="1"/>
    <xf numFmtId="3" fontId="30" fillId="8" borderId="18" xfId="6" applyNumberFormat="1" applyFont="1" applyFill="1" applyBorder="1"/>
    <xf numFmtId="165" fontId="35" fillId="8" borderId="15" xfId="1" applyNumberFormat="1" applyFont="1" applyFill="1" applyBorder="1"/>
    <xf numFmtId="4" fontId="34" fillId="8" borderId="18" xfId="1" applyNumberFormat="1" applyFont="1" applyFill="1" applyBorder="1"/>
    <xf numFmtId="3" fontId="34" fillId="8" borderId="15" xfId="1" applyNumberFormat="1" applyFont="1" applyFill="1" applyBorder="1"/>
    <xf numFmtId="3" fontId="34" fillId="8" borderId="16" xfId="1" applyNumberFormat="1" applyFont="1" applyFill="1" applyBorder="1"/>
    <xf numFmtId="4" fontId="34" fillId="8" borderId="27" xfId="1" applyNumberFormat="1" applyFont="1" applyFill="1" applyBorder="1"/>
    <xf numFmtId="4" fontId="47" fillId="0" borderId="0" xfId="0" applyNumberFormat="1" applyFont="1"/>
    <xf numFmtId="0" fontId="15" fillId="0" borderId="0" xfId="10"/>
    <xf numFmtId="0" fontId="29" fillId="0" borderId="4" xfId="10" applyFont="1" applyBorder="1" applyAlignment="1">
      <alignment horizontal="center" vertical="center" wrapText="1"/>
    </xf>
    <xf numFmtId="0" fontId="53" fillId="0" borderId="48" xfId="12" applyFont="1" applyBorder="1" applyAlignment="1">
      <alignment horizontal="center" vertical="center" wrapText="1"/>
    </xf>
    <xf numFmtId="0" fontId="53" fillId="0" borderId="1" xfId="12" applyFont="1" applyBorder="1" applyAlignment="1">
      <alignment horizontal="center" vertical="center" wrapText="1"/>
    </xf>
    <xf numFmtId="0" fontId="53" fillId="0" borderId="49" xfId="12" applyFont="1" applyBorder="1" applyAlignment="1">
      <alignment horizontal="center" vertical="center" wrapText="1"/>
    </xf>
    <xf numFmtId="0" fontId="15" fillId="0" borderId="5" xfId="10" applyBorder="1" applyAlignment="1">
      <alignment horizontal="center" vertical="center"/>
    </xf>
    <xf numFmtId="0" fontId="15" fillId="0" borderId="0" xfId="10" applyAlignment="1">
      <alignment horizontal="center" vertical="center"/>
    </xf>
    <xf numFmtId="0" fontId="15" fillId="0" borderId="6" xfId="10" applyBorder="1" applyAlignment="1">
      <alignment horizontal="center" vertical="center"/>
    </xf>
    <xf numFmtId="0" fontId="29" fillId="0" borderId="5" xfId="10" applyFont="1" applyBorder="1"/>
    <xf numFmtId="3" fontId="38" fillId="0" borderId="5" xfId="10" applyNumberFormat="1" applyFont="1" applyBorder="1"/>
    <xf numFmtId="3" fontId="58" fillId="0" borderId="6" xfId="10" applyNumberFormat="1" applyFont="1" applyBorder="1"/>
    <xf numFmtId="0" fontId="29" fillId="0" borderId="6" xfId="10" applyFont="1" applyBorder="1"/>
    <xf numFmtId="0" fontId="15" fillId="0" borderId="5" xfId="10" applyBorder="1" applyAlignment="1">
      <alignment vertical="center"/>
    </xf>
    <xf numFmtId="3" fontId="29" fillId="4" borderId="5" xfId="10" applyNumberFormat="1" applyFont="1" applyFill="1" applyBorder="1"/>
    <xf numFmtId="3" fontId="37" fillId="0" borderId="5" xfId="10" applyNumberFormat="1" applyFont="1" applyBorder="1"/>
    <xf numFmtId="3" fontId="15" fillId="0" borderId="6" xfId="10" applyNumberFormat="1" applyBorder="1"/>
    <xf numFmtId="2" fontId="0" fillId="0" borderId="0" xfId="14" applyNumberFormat="1" applyFont="1" applyBorder="1"/>
    <xf numFmtId="3" fontId="36" fillId="0" borderId="5" xfId="10" applyNumberFormat="1" applyFont="1" applyBorder="1"/>
    <xf numFmtId="1" fontId="15" fillId="0" borderId="0" xfId="10" applyNumberFormat="1"/>
    <xf numFmtId="4" fontId="15" fillId="0" borderId="0" xfId="10" applyNumberFormat="1"/>
    <xf numFmtId="3" fontId="38" fillId="0" borderId="0" xfId="10" applyNumberFormat="1" applyFont="1"/>
    <xf numFmtId="3" fontId="37" fillId="0" borderId="0" xfId="10" applyNumberFormat="1" applyFont="1"/>
    <xf numFmtId="3" fontId="38" fillId="0" borderId="2" xfId="10" applyNumberFormat="1" applyFont="1" applyBorder="1"/>
    <xf numFmtId="0" fontId="50" fillId="0" borderId="5" xfId="10" applyFont="1" applyBorder="1" applyAlignment="1">
      <alignment horizontal="center" vertical="center" wrapText="1"/>
    </xf>
    <xf numFmtId="0" fontId="29" fillId="0" borderId="6" xfId="10" applyFont="1" applyBorder="1" applyAlignment="1">
      <alignment vertical="center"/>
    </xf>
    <xf numFmtId="2" fontId="15" fillId="0" borderId="6" xfId="10" applyNumberFormat="1" applyBorder="1" applyAlignment="1">
      <alignment horizontal="center"/>
    </xf>
    <xf numFmtId="2" fontId="38" fillId="0" borderId="6" xfId="10" applyNumberFormat="1" applyFont="1" applyBorder="1" applyAlignment="1">
      <alignment horizontal="center"/>
    </xf>
    <xf numFmtId="167" fontId="15" fillId="0" borderId="0" xfId="10" applyNumberFormat="1"/>
    <xf numFmtId="0" fontId="56" fillId="0" borderId="8" xfId="13" applyFont="1" applyBorder="1" applyAlignment="1">
      <alignment vertical="center"/>
    </xf>
    <xf numFmtId="3" fontId="15" fillId="0" borderId="5" xfId="10" applyNumberFormat="1" applyBorder="1"/>
    <xf numFmtId="3" fontId="15" fillId="0" borderId="0" xfId="14" applyNumberFormat="1" applyFont="1" applyBorder="1"/>
    <xf numFmtId="0" fontId="53" fillId="0" borderId="6" xfId="13" applyFont="1" applyBorder="1" applyAlignment="1">
      <alignment horizontal="center" vertical="center" wrapText="1"/>
    </xf>
    <xf numFmtId="0" fontId="18" fillId="0" borderId="5" xfId="1" applyFont="1" applyBorder="1" applyAlignment="1">
      <alignment horizontal="center" vertical="center" wrapText="1"/>
    </xf>
    <xf numFmtId="0" fontId="53" fillId="0" borderId="6" xfId="13" applyFont="1" applyBorder="1" applyAlignment="1">
      <alignment horizontal="center" vertical="center"/>
    </xf>
    <xf numFmtId="0" fontId="53" fillId="0" borderId="5" xfId="13" applyFont="1" applyBorder="1" applyAlignment="1">
      <alignment horizontal="center" vertical="center"/>
    </xf>
    <xf numFmtId="0" fontId="53" fillId="0" borderId="0" xfId="13" applyFont="1" applyAlignment="1">
      <alignment horizontal="center" vertical="center"/>
    </xf>
    <xf numFmtId="3" fontId="53" fillId="0" borderId="5" xfId="13" applyNumberFormat="1" applyFont="1" applyBorder="1" applyAlignment="1">
      <alignment vertical="center"/>
    </xf>
    <xf numFmtId="3" fontId="53" fillId="0" borderId="0" xfId="13" applyNumberFormat="1" applyFont="1" applyAlignment="1">
      <alignment vertical="center"/>
    </xf>
    <xf numFmtId="4" fontId="53" fillId="0" borderId="6" xfId="13" applyNumberFormat="1" applyFont="1" applyBorder="1" applyAlignment="1">
      <alignment vertical="center"/>
    </xf>
    <xf numFmtId="0" fontId="18" fillId="0" borderId="0" xfId="1" applyFont="1" applyAlignment="1">
      <alignment horizontal="center" vertical="center" wrapText="1"/>
    </xf>
    <xf numFmtId="4" fontId="53" fillId="8" borderId="9" xfId="13" applyNumberFormat="1" applyFont="1" applyFill="1" applyBorder="1" applyAlignment="1">
      <alignment vertical="center"/>
    </xf>
    <xf numFmtId="3" fontId="38" fillId="0" borderId="47" xfId="10" applyNumberFormat="1" applyFont="1" applyBorder="1"/>
    <xf numFmtId="3" fontId="37" fillId="0" borderId="46" xfId="10" applyNumberFormat="1" applyFont="1" applyBorder="1"/>
    <xf numFmtId="3" fontId="41" fillId="5" borderId="5" xfId="10" applyNumberFormat="1" applyFont="1" applyFill="1" applyBorder="1"/>
    <xf numFmtId="4" fontId="38" fillId="0" borderId="5" xfId="10" applyNumberFormat="1" applyFont="1" applyBorder="1" applyAlignment="1">
      <alignment horizontal="center"/>
    </xf>
    <xf numFmtId="3" fontId="53" fillId="0" borderId="6" xfId="13" applyNumberFormat="1" applyFont="1" applyBorder="1" applyAlignment="1">
      <alignment vertical="center"/>
    </xf>
    <xf numFmtId="0" fontId="53" fillId="0" borderId="38" xfId="13" applyFont="1" applyBorder="1" applyAlignment="1">
      <alignment horizontal="center" vertical="center"/>
    </xf>
    <xf numFmtId="2" fontId="36" fillId="0" borderId="6" xfId="10" applyNumberFormat="1" applyFont="1" applyBorder="1" applyAlignment="1">
      <alignment horizontal="center"/>
    </xf>
    <xf numFmtId="4" fontId="59" fillId="0" borderId="13" xfId="9" applyNumberFormat="1" applyFont="1" applyBorder="1" applyAlignment="1">
      <alignment horizontal="right" wrapText="1"/>
    </xf>
    <xf numFmtId="0" fontId="59" fillId="6" borderId="1" xfId="9" applyFont="1" applyFill="1" applyBorder="1" applyAlignment="1">
      <alignment horizontal="center"/>
    </xf>
    <xf numFmtId="0" fontId="32" fillId="0" borderId="0" xfId="9" applyFont="1"/>
    <xf numFmtId="0" fontId="14" fillId="0" borderId="0" xfId="10" applyFont="1"/>
    <xf numFmtId="0" fontId="15" fillId="0" borderId="50" xfId="10" applyBorder="1" applyAlignment="1">
      <alignment horizontal="center" vertical="center" wrapText="1"/>
    </xf>
    <xf numFmtId="0" fontId="29" fillId="0" borderId="5" xfId="10" applyFont="1" applyBorder="1" applyAlignment="1">
      <alignment horizontal="center" vertical="center"/>
    </xf>
    <xf numFmtId="0" fontId="29" fillId="0" borderId="3" xfId="10" applyFont="1" applyBorder="1" applyAlignment="1">
      <alignment horizontal="center" vertical="center"/>
    </xf>
    <xf numFmtId="0" fontId="29" fillId="0" borderId="0" xfId="10" applyFont="1" applyAlignment="1">
      <alignment horizontal="center" vertical="center"/>
    </xf>
    <xf numFmtId="0" fontId="29" fillId="0" borderId="6" xfId="10" applyFont="1" applyBorder="1" applyAlignment="1">
      <alignment horizontal="center" vertical="center"/>
    </xf>
    <xf numFmtId="3" fontId="38" fillId="0" borderId="46" xfId="10" applyNumberFormat="1" applyFont="1" applyBorder="1"/>
    <xf numFmtId="1" fontId="36" fillId="0" borderId="5" xfId="10" applyNumberFormat="1" applyFont="1" applyBorder="1"/>
    <xf numFmtId="0" fontId="39" fillId="0" borderId="5" xfId="1" applyFont="1" applyBorder="1" applyAlignment="1">
      <alignment vertical="center"/>
    </xf>
    <xf numFmtId="0" fontId="39" fillId="0" borderId="0" xfId="1" applyFont="1" applyAlignment="1">
      <alignment vertical="center"/>
    </xf>
    <xf numFmtId="0" fontId="39" fillId="0" borderId="0" xfId="1" applyFont="1" applyAlignment="1">
      <alignment horizontal="center" vertical="center"/>
    </xf>
    <xf numFmtId="0" fontId="42" fillId="0" borderId="15" xfId="6" applyFont="1" applyBorder="1" applyAlignment="1">
      <alignment horizontal="center" vertical="center" wrapText="1"/>
    </xf>
    <xf numFmtId="0" fontId="42" fillId="0" borderId="18" xfId="6" applyFont="1" applyBorder="1" applyAlignment="1">
      <alignment horizontal="center" vertical="center" wrapText="1"/>
    </xf>
    <xf numFmtId="0" fontId="42" fillId="0" borderId="0" xfId="6" applyFont="1" applyAlignment="1">
      <alignment horizontal="center" vertical="center" wrapText="1"/>
    </xf>
    <xf numFmtId="0" fontId="39" fillId="0" borderId="0" xfId="1" applyFont="1" applyAlignment="1">
      <alignment horizontal="left"/>
    </xf>
    <xf numFmtId="4" fontId="42" fillId="0" borderId="0" xfId="6" applyNumberFormat="1" applyFont="1" applyAlignment="1">
      <alignment horizontal="center" vertical="center" wrapText="1"/>
    </xf>
    <xf numFmtId="3" fontId="30" fillId="0" borderId="0" xfId="6" applyNumberFormat="1" applyFont="1" applyAlignment="1">
      <alignment horizontal="right" vertical="center" wrapText="1"/>
    </xf>
    <xf numFmtId="3" fontId="36" fillId="0" borderId="46" xfId="10" applyNumberFormat="1" applyFont="1" applyBorder="1"/>
    <xf numFmtId="168" fontId="19" fillId="0" borderId="0" xfId="15" applyNumberFormat="1" applyFont="1"/>
    <xf numFmtId="3" fontId="33" fillId="0" borderId="13" xfId="9" applyNumberFormat="1" applyFont="1" applyBorder="1" applyAlignment="1">
      <alignment horizontal="right" wrapText="1"/>
    </xf>
    <xf numFmtId="0" fontId="18" fillId="0" borderId="6" xfId="1" applyFont="1" applyBorder="1"/>
    <xf numFmtId="4" fontId="18" fillId="2" borderId="0" xfId="1" applyNumberFormat="1" applyFont="1" applyFill="1"/>
    <xf numFmtId="166" fontId="15" fillId="0" borderId="0" xfId="5" applyNumberFormat="1" applyFont="1"/>
    <xf numFmtId="3" fontId="15" fillId="0" borderId="0" xfId="10" applyNumberFormat="1"/>
    <xf numFmtId="9" fontId="34" fillId="0" borderId="15" xfId="5" applyFont="1" applyBorder="1"/>
    <xf numFmtId="3" fontId="41" fillId="0" borderId="5" xfId="10" applyNumberFormat="1" applyFont="1" applyBorder="1"/>
    <xf numFmtId="168" fontId="15" fillId="0" borderId="0" xfId="15" applyNumberFormat="1" applyFont="1"/>
    <xf numFmtId="168" fontId="15" fillId="0" borderId="0" xfId="10" applyNumberFormat="1"/>
    <xf numFmtId="3" fontId="13" fillId="0" borderId="6" xfId="10" applyNumberFormat="1" applyFont="1" applyBorder="1"/>
    <xf numFmtId="2" fontId="37" fillId="0" borderId="0" xfId="14" applyNumberFormat="1" applyFont="1" applyBorder="1"/>
    <xf numFmtId="167" fontId="47" fillId="0" borderId="5" xfId="5" applyNumberFormat="1" applyFont="1" applyBorder="1" applyAlignment="1">
      <alignment horizontal="center"/>
    </xf>
    <xf numFmtId="0" fontId="29" fillId="0" borderId="46" xfId="10" applyFont="1" applyBorder="1" applyAlignment="1">
      <alignment horizontal="center" vertical="center"/>
    </xf>
    <xf numFmtId="167" fontId="0" fillId="0" borderId="5" xfId="5" applyNumberFormat="1" applyFont="1" applyBorder="1" applyAlignment="1">
      <alignment horizontal="center"/>
    </xf>
    <xf numFmtId="2" fontId="37" fillId="0" borderId="0" xfId="5" applyNumberFormat="1" applyFont="1" applyBorder="1"/>
    <xf numFmtId="4" fontId="37" fillId="0" borderId="0" xfId="1" applyNumberFormat="1" applyFont="1"/>
    <xf numFmtId="2" fontId="37" fillId="0" borderId="0" xfId="1" applyNumberFormat="1" applyFont="1"/>
    <xf numFmtId="0" fontId="40" fillId="5" borderId="0" xfId="1" applyFont="1" applyFill="1"/>
    <xf numFmtId="2" fontId="40" fillId="5" borderId="0" xfId="1" applyNumberFormat="1" applyFont="1" applyFill="1"/>
    <xf numFmtId="0" fontId="34" fillId="5" borderId="0" xfId="1" applyFont="1" applyFill="1"/>
    <xf numFmtId="4" fontId="34" fillId="5" borderId="0" xfId="1" applyNumberFormat="1" applyFont="1" applyFill="1"/>
    <xf numFmtId="0" fontId="29" fillId="0" borderId="5" xfId="10" applyFont="1" applyBorder="1" applyAlignment="1">
      <alignment vertical="center"/>
    </xf>
    <xf numFmtId="0" fontId="50" fillId="0" borderId="2" xfId="10" applyFont="1" applyBorder="1" applyAlignment="1">
      <alignment horizontal="center" vertical="center" wrapText="1"/>
    </xf>
    <xf numFmtId="0" fontId="52" fillId="0" borderId="47" xfId="11" applyFont="1" applyBorder="1" applyAlignment="1">
      <alignment horizontal="center" vertical="center" wrapText="1"/>
    </xf>
    <xf numFmtId="0" fontId="54" fillId="0" borderId="46" xfId="11" applyFont="1" applyBorder="1" applyAlignment="1">
      <alignment horizontal="center" vertical="center" wrapText="1"/>
    </xf>
    <xf numFmtId="0" fontId="29" fillId="0" borderId="46" xfId="10" applyFont="1" applyBorder="1"/>
    <xf numFmtId="2" fontId="15" fillId="0" borderId="46" xfId="10" applyNumberFormat="1" applyBorder="1" applyAlignment="1">
      <alignment horizontal="center"/>
    </xf>
    <xf numFmtId="2" fontId="38" fillId="0" borderId="46" xfId="10" applyNumberFormat="1" applyFont="1" applyBorder="1" applyAlignment="1">
      <alignment horizontal="center"/>
    </xf>
    <xf numFmtId="0" fontId="15" fillId="0" borderId="0" xfId="10" applyAlignment="1">
      <alignment vertical="center" wrapText="1"/>
    </xf>
    <xf numFmtId="0" fontId="12" fillId="0" borderId="0" xfId="10" applyFont="1" applyAlignment="1">
      <alignment vertical="center"/>
    </xf>
    <xf numFmtId="0" fontId="50" fillId="0" borderId="3" xfId="10" applyFont="1" applyBorder="1" applyAlignment="1">
      <alignment horizontal="center" vertical="center" wrapText="1"/>
    </xf>
    <xf numFmtId="0" fontId="15" fillId="0" borderId="46" xfId="10" applyBorder="1"/>
    <xf numFmtId="3" fontId="15" fillId="0" borderId="46" xfId="10" applyNumberFormat="1" applyBorder="1"/>
    <xf numFmtId="0" fontId="52" fillId="0" borderId="0" xfId="0" applyFont="1" applyAlignment="1">
      <alignment vertical="center" wrapText="1"/>
    </xf>
    <xf numFmtId="0" fontId="64" fillId="0" borderId="0" xfId="0" applyFont="1" applyAlignment="1">
      <alignment vertical="center" wrapText="1"/>
    </xf>
    <xf numFmtId="0" fontId="61" fillId="0" borderId="0" xfId="0" applyFont="1" applyAlignment="1">
      <alignment vertical="center" wrapText="1"/>
    </xf>
    <xf numFmtId="0" fontId="62" fillId="0" borderId="0" xfId="0" applyFont="1" applyAlignment="1">
      <alignment vertical="center" wrapText="1"/>
    </xf>
    <xf numFmtId="0" fontId="63" fillId="0" borderId="0" xfId="0" applyFont="1" applyAlignment="1">
      <alignment vertical="center" wrapText="1"/>
    </xf>
    <xf numFmtId="0" fontId="69" fillId="0" borderId="0" xfId="16"/>
    <xf numFmtId="0" fontId="71" fillId="0" borderId="0" xfId="0" applyFont="1" applyAlignment="1">
      <alignment vertical="center" wrapText="1"/>
    </xf>
    <xf numFmtId="0" fontId="0" fillId="0" borderId="0" xfId="0" applyAlignment="1">
      <alignment horizontal="left"/>
    </xf>
    <xf numFmtId="0" fontId="39" fillId="0" borderId="39" xfId="1" applyFont="1" applyBorder="1" applyAlignment="1">
      <alignment vertical="center"/>
    </xf>
    <xf numFmtId="0" fontId="42" fillId="0" borderId="40" xfId="6" applyFont="1" applyBorder="1" applyAlignment="1">
      <alignment horizontal="center" vertical="center" wrapText="1"/>
    </xf>
    <xf numFmtId="0" fontId="42" fillId="0" borderId="55" xfId="6" applyFont="1" applyBorder="1" applyAlignment="1">
      <alignment horizontal="center" vertical="center" wrapText="1"/>
    </xf>
    <xf numFmtId="0" fontId="0" fillId="9" borderId="0" xfId="0" applyFill="1"/>
    <xf numFmtId="0" fontId="52" fillId="9" borderId="9" xfId="0" applyFont="1" applyFill="1" applyBorder="1" applyAlignment="1">
      <alignment horizontal="center" vertical="center" wrapText="1"/>
    </xf>
    <xf numFmtId="0" fontId="65" fillId="9" borderId="0" xfId="0" applyFont="1" applyFill="1" applyAlignment="1">
      <alignment horizontal="center" vertical="center"/>
    </xf>
    <xf numFmtId="0" fontId="19" fillId="9" borderId="0" xfId="0" applyFont="1" applyFill="1"/>
    <xf numFmtId="3" fontId="35" fillId="2" borderId="15" xfId="1" applyNumberFormat="1" applyFont="1" applyFill="1" applyBorder="1"/>
    <xf numFmtId="3" fontId="34" fillId="2" borderId="15" xfId="1" applyNumberFormat="1" applyFont="1" applyFill="1" applyBorder="1"/>
    <xf numFmtId="0" fontId="20" fillId="0" borderId="0" xfId="1" applyFont="1" applyAlignment="1">
      <alignment horizontal="left" vertical="center"/>
    </xf>
    <xf numFmtId="0" fontId="21" fillId="0" borderId="3" xfId="1" applyFont="1" applyBorder="1"/>
    <xf numFmtId="0" fontId="48" fillId="0" borderId="0" xfId="0" applyFont="1" applyAlignment="1">
      <alignment vertical="center" wrapText="1"/>
    </xf>
    <xf numFmtId="0" fontId="48" fillId="0" borderId="0" xfId="0" applyFont="1"/>
    <xf numFmtId="0" fontId="21" fillId="0" borderId="19" xfId="0" applyFont="1" applyBorder="1" applyAlignment="1">
      <alignment horizontal="center"/>
    </xf>
    <xf numFmtId="0" fontId="21" fillId="0" borderId="19" xfId="0" applyFont="1" applyBorder="1" applyAlignment="1">
      <alignment horizontal="center" vertical="center"/>
    </xf>
    <xf numFmtId="0" fontId="21" fillId="0" borderId="52" xfId="0" applyFont="1" applyBorder="1" applyAlignment="1">
      <alignment horizontal="center" vertical="center"/>
    </xf>
    <xf numFmtId="4" fontId="38" fillId="0" borderId="2" xfId="10" applyNumberFormat="1" applyFont="1" applyBorder="1"/>
    <xf numFmtId="4" fontId="37" fillId="0" borderId="5" xfId="10" applyNumberFormat="1" applyFont="1" applyBorder="1"/>
    <xf numFmtId="4" fontId="38" fillId="0" borderId="5" xfId="10" applyNumberFormat="1" applyFont="1" applyBorder="1"/>
    <xf numFmtId="2" fontId="19" fillId="0" borderId="0" xfId="14" applyNumberFormat="1" applyFont="1" applyBorder="1"/>
    <xf numFmtId="0" fontId="11" fillId="0" borderId="0" xfId="10" applyFont="1"/>
    <xf numFmtId="0" fontId="29" fillId="0" borderId="0" xfId="10" applyFont="1"/>
    <xf numFmtId="3" fontId="38" fillId="0" borderId="4" xfId="10" applyNumberFormat="1" applyFont="1" applyBorder="1"/>
    <xf numFmtId="3" fontId="37" fillId="0" borderId="6" xfId="10" applyNumberFormat="1" applyFont="1" applyBorder="1"/>
    <xf numFmtId="1" fontId="36" fillId="0" borderId="46" xfId="10" applyNumberFormat="1" applyFont="1" applyBorder="1"/>
    <xf numFmtId="0" fontId="53" fillId="0" borderId="57" xfId="12" applyFont="1" applyBorder="1" applyAlignment="1">
      <alignment horizontal="center" vertical="center" wrapText="1"/>
    </xf>
    <xf numFmtId="0" fontId="50" fillId="0" borderId="47" xfId="10" applyFont="1" applyBorder="1" applyAlignment="1">
      <alignment horizontal="center" vertical="center" wrapText="1"/>
    </xf>
    <xf numFmtId="0" fontId="15" fillId="0" borderId="46" xfId="10" applyBorder="1" applyAlignment="1">
      <alignment vertical="center"/>
    </xf>
    <xf numFmtId="0" fontId="40" fillId="0" borderId="3" xfId="1" applyFont="1" applyBorder="1" applyAlignment="1">
      <alignment vertical="center"/>
    </xf>
    <xf numFmtId="0" fontId="40" fillId="0" borderId="3" xfId="1" applyFont="1" applyBorder="1" applyAlignment="1">
      <alignment horizontal="center" vertical="center"/>
    </xf>
    <xf numFmtId="0" fontId="40" fillId="0" borderId="4" xfId="1" applyFont="1" applyBorder="1" applyAlignment="1">
      <alignment vertical="center"/>
    </xf>
    <xf numFmtId="0" fontId="40" fillId="0" borderId="4" xfId="1" applyFont="1" applyBorder="1"/>
    <xf numFmtId="0" fontId="33" fillId="0" borderId="13" xfId="18" applyFont="1" applyBorder="1" applyAlignment="1">
      <alignment horizontal="right" wrapText="1"/>
    </xf>
    <xf numFmtId="4" fontId="33" fillId="0" borderId="13" xfId="18" applyNumberFormat="1" applyFont="1" applyBorder="1" applyAlignment="1">
      <alignment horizontal="right" wrapText="1"/>
    </xf>
    <xf numFmtId="164" fontId="21" fillId="0" borderId="0" xfId="0" applyNumberFormat="1" applyFont="1"/>
    <xf numFmtId="0" fontId="18" fillId="0" borderId="19" xfId="0" applyFont="1" applyBorder="1"/>
    <xf numFmtId="2" fontId="0" fillId="0" borderId="19" xfId="0" applyNumberFormat="1" applyBorder="1"/>
    <xf numFmtId="0" fontId="21" fillId="0" borderId="52" xfId="0" applyFont="1" applyBorder="1" applyAlignment="1">
      <alignment vertical="center"/>
    </xf>
    <xf numFmtId="0" fontId="76" fillId="0" borderId="0" xfId="10" applyFont="1"/>
    <xf numFmtId="166" fontId="15" fillId="0" borderId="0" xfId="5" applyNumberFormat="1" applyFont="1" applyFill="1" applyBorder="1"/>
    <xf numFmtId="0" fontId="10" fillId="0" borderId="0" xfId="10" applyFont="1"/>
    <xf numFmtId="1" fontId="38" fillId="0" borderId="2" xfId="10" applyNumberFormat="1" applyFont="1" applyBorder="1"/>
    <xf numFmtId="1" fontId="41" fillId="0" borderId="5" xfId="10" applyNumberFormat="1" applyFont="1" applyBorder="1"/>
    <xf numFmtId="1" fontId="38" fillId="0" borderId="5" xfId="10" applyNumberFormat="1" applyFont="1" applyBorder="1"/>
    <xf numFmtId="0" fontId="21" fillId="0" borderId="0" xfId="0" applyFont="1" applyAlignment="1">
      <alignment horizontal="center"/>
    </xf>
    <xf numFmtId="2" fontId="0" fillId="0" borderId="20" xfId="0" applyNumberFormat="1" applyBorder="1"/>
    <xf numFmtId="0" fontId="0" fillId="0" borderId="19" xfId="0" applyBorder="1"/>
    <xf numFmtId="9" fontId="0" fillId="0" borderId="19" xfId="0" applyNumberFormat="1" applyBorder="1"/>
    <xf numFmtId="9" fontId="0" fillId="0" borderId="0" xfId="5" applyFont="1" applyAlignment="1">
      <alignment horizontal="center"/>
    </xf>
    <xf numFmtId="0" fontId="34" fillId="0" borderId="6" xfId="1" applyFont="1" applyBorder="1"/>
    <xf numFmtId="0" fontId="39" fillId="0" borderId="19" xfId="1" applyFont="1" applyBorder="1" applyAlignment="1">
      <alignment horizontal="center"/>
    </xf>
    <xf numFmtId="166" fontId="39" fillId="0" borderId="19" xfId="5" applyNumberFormat="1" applyFont="1" applyFill="1" applyBorder="1" applyAlignment="1">
      <alignment horizontal="center"/>
    </xf>
    <xf numFmtId="0" fontId="48" fillId="0" borderId="19" xfId="0" applyFont="1" applyBorder="1" applyAlignment="1">
      <alignment horizontal="center" vertical="center" wrapText="1"/>
    </xf>
    <xf numFmtId="0" fontId="0" fillId="0" borderId="19" xfId="0" applyBorder="1" applyAlignment="1">
      <alignment horizontal="center"/>
    </xf>
    <xf numFmtId="0" fontId="18" fillId="0" borderId="19" xfId="0" applyFont="1" applyBorder="1" applyAlignment="1">
      <alignment horizontal="left"/>
    </xf>
    <xf numFmtId="166" fontId="0" fillId="0" borderId="0" xfId="0" applyNumberFormat="1"/>
    <xf numFmtId="0" fontId="39" fillId="0" borderId="20" xfId="1" applyFont="1" applyBorder="1" applyAlignment="1">
      <alignment horizontal="center"/>
    </xf>
    <xf numFmtId="0" fontId="48" fillId="0" borderId="20" xfId="0" applyFont="1" applyBorder="1" applyAlignment="1">
      <alignment horizontal="center" vertical="center" wrapText="1"/>
    </xf>
    <xf numFmtId="166" fontId="39" fillId="0" borderId="20" xfId="5" applyNumberFormat="1" applyFont="1" applyFill="1" applyBorder="1" applyAlignment="1">
      <alignment horizontal="center"/>
    </xf>
    <xf numFmtId="0" fontId="0" fillId="0" borderId="20" xfId="0" applyBorder="1" applyAlignment="1">
      <alignment horizontal="center"/>
    </xf>
    <xf numFmtId="0" fontId="19" fillId="0" borderId="19" xfId="0" applyFont="1" applyBorder="1"/>
    <xf numFmtId="3" fontId="0" fillId="0" borderId="19" xfId="0" applyNumberFormat="1" applyBorder="1"/>
    <xf numFmtId="0" fontId="0" fillId="0" borderId="19" xfId="0" applyBorder="1" applyAlignment="1">
      <alignment horizontal="left"/>
    </xf>
    <xf numFmtId="3" fontId="0" fillId="0" borderId="19" xfId="0" applyNumberFormat="1" applyBorder="1" applyAlignment="1">
      <alignment horizontal="left"/>
    </xf>
    <xf numFmtId="0" fontId="19" fillId="0" borderId="59" xfId="0" applyFont="1" applyBorder="1"/>
    <xf numFmtId="0" fontId="19" fillId="0" borderId="60" xfId="0" applyFont="1" applyBorder="1"/>
    <xf numFmtId="0" fontId="19" fillId="0" borderId="61" xfId="0" applyFont="1" applyBorder="1"/>
    <xf numFmtId="1" fontId="34" fillId="0" borderId="62" xfId="5" applyNumberFormat="1" applyFont="1" applyFill="1" applyBorder="1" applyAlignment="1">
      <alignment horizontal="center"/>
    </xf>
    <xf numFmtId="0" fontId="0" fillId="0" borderId="62" xfId="0" applyBorder="1"/>
    <xf numFmtId="0" fontId="0" fillId="0" borderId="42" xfId="0" applyBorder="1"/>
    <xf numFmtId="0" fontId="0" fillId="0" borderId="62" xfId="0" applyBorder="1" applyAlignment="1">
      <alignment horizontal="left"/>
    </xf>
    <xf numFmtId="0" fontId="0" fillId="0" borderId="42" xfId="0" applyBorder="1" applyAlignment="1">
      <alignment horizontal="left"/>
    </xf>
    <xf numFmtId="0" fontId="19" fillId="0" borderId="40" xfId="0" applyFont="1" applyBorder="1"/>
    <xf numFmtId="3" fontId="0" fillId="0" borderId="20" xfId="0" applyNumberFormat="1" applyBorder="1"/>
    <xf numFmtId="0" fontId="0" fillId="0" borderId="20" xfId="0" applyBorder="1"/>
    <xf numFmtId="0" fontId="0" fillId="0" borderId="20" xfId="0" applyBorder="1" applyAlignment="1">
      <alignment horizontal="left"/>
    </xf>
    <xf numFmtId="3" fontId="0" fillId="0" borderId="20" xfId="0" applyNumberFormat="1" applyBorder="1" applyAlignment="1">
      <alignment horizontal="left"/>
    </xf>
    <xf numFmtId="9" fontId="0" fillId="0" borderId="42" xfId="5" applyFont="1" applyBorder="1"/>
    <xf numFmtId="9" fontId="0" fillId="0" borderId="62" xfId="5" applyFont="1" applyBorder="1"/>
    <xf numFmtId="0" fontId="21" fillId="0" borderId="10" xfId="1" applyFont="1" applyBorder="1"/>
    <xf numFmtId="0" fontId="21" fillId="0" borderId="11" xfId="1" applyFont="1" applyBorder="1"/>
    <xf numFmtId="0" fontId="21" fillId="0" borderId="12" xfId="1" applyFont="1" applyBorder="1"/>
    <xf numFmtId="0" fontId="48" fillId="0" borderId="0" xfId="1" applyFont="1"/>
    <xf numFmtId="0" fontId="20" fillId="0" borderId="0" xfId="1" applyFont="1" applyAlignment="1">
      <alignment horizontal="center"/>
    </xf>
    <xf numFmtId="9" fontId="19" fillId="0" borderId="5" xfId="5" applyFont="1" applyBorder="1"/>
    <xf numFmtId="9" fontId="19" fillId="0" borderId="0" xfId="5" applyFont="1" applyBorder="1"/>
    <xf numFmtId="9" fontId="19" fillId="0" borderId="6" xfId="5" applyFont="1" applyBorder="1"/>
    <xf numFmtId="9" fontId="19" fillId="5" borderId="0" xfId="1" applyNumberFormat="1" applyFill="1"/>
    <xf numFmtId="0" fontId="19" fillId="5" borderId="0" xfId="1" applyFill="1"/>
    <xf numFmtId="9" fontId="19" fillId="0" borderId="0" xfId="5" applyFont="1" applyFill="1"/>
    <xf numFmtId="0" fontId="18" fillId="0" borderId="0" xfId="0" applyFont="1"/>
    <xf numFmtId="0" fontId="20" fillId="0" borderId="0" xfId="0" applyFont="1"/>
    <xf numFmtId="0" fontId="21" fillId="2" borderId="0" xfId="1" applyFont="1" applyFill="1" applyAlignment="1">
      <alignment horizontal="center"/>
    </xf>
    <xf numFmtId="9" fontId="21" fillId="2" borderId="0" xfId="5" applyFont="1" applyFill="1" applyAlignment="1">
      <alignment horizontal="center"/>
    </xf>
    <xf numFmtId="0" fontId="18" fillId="0" borderId="62" xfId="0" applyFont="1" applyBorder="1" applyAlignment="1">
      <alignment horizontal="left"/>
    </xf>
    <xf numFmtId="0" fontId="18" fillId="0" borderId="2" xfId="0" applyFont="1" applyBorder="1"/>
    <xf numFmtId="0" fontId="18" fillId="0" borderId="3" xfId="0" applyFont="1" applyBorder="1"/>
    <xf numFmtId="0" fontId="18" fillId="0" borderId="4" xfId="0" applyFont="1" applyBorder="1"/>
    <xf numFmtId="0" fontId="18" fillId="0" borderId="0" xfId="0" applyFont="1" applyAlignment="1">
      <alignment horizontal="center"/>
    </xf>
    <xf numFmtId="9" fontId="18" fillId="0" borderId="0" xfId="0" applyNumberFormat="1" applyFont="1" applyAlignment="1">
      <alignment horizontal="center"/>
    </xf>
    <xf numFmtId="0" fontId="18" fillId="0" borderId="10" xfId="0" applyFont="1" applyBorder="1" applyAlignment="1">
      <alignment horizontal="left"/>
    </xf>
    <xf numFmtId="9" fontId="18" fillId="0" borderId="11" xfId="0" applyNumberFormat="1" applyFont="1" applyBorder="1" applyAlignment="1">
      <alignment horizontal="center"/>
    </xf>
    <xf numFmtId="2" fontId="0" fillId="0" borderId="0" xfId="0" applyNumberFormat="1"/>
    <xf numFmtId="2" fontId="39" fillId="5" borderId="0" xfId="1" applyNumberFormat="1" applyFont="1" applyFill="1"/>
    <xf numFmtId="0" fontId="8" fillId="0" borderId="0" xfId="10" applyFont="1"/>
    <xf numFmtId="0" fontId="7" fillId="0" borderId="0" xfId="10" applyFont="1"/>
    <xf numFmtId="0" fontId="20" fillId="0" borderId="4" xfId="1" applyFont="1" applyBorder="1" applyAlignment="1">
      <alignment horizontal="center" vertical="center"/>
    </xf>
    <xf numFmtId="3" fontId="34" fillId="0" borderId="33" xfId="1" applyNumberFormat="1" applyFont="1" applyBorder="1"/>
    <xf numFmtId="3" fontId="34" fillId="0" borderId="45" xfId="1" applyNumberFormat="1" applyFont="1" applyBorder="1"/>
    <xf numFmtId="3" fontId="31" fillId="2" borderId="0" xfId="1" applyNumberFormat="1" applyFont="1" applyFill="1"/>
    <xf numFmtId="3" fontId="34" fillId="0" borderId="18" xfId="1" applyNumberFormat="1" applyFont="1" applyBorder="1"/>
    <xf numFmtId="3" fontId="35" fillId="0" borderId="18" xfId="1" applyNumberFormat="1" applyFont="1" applyBorder="1"/>
    <xf numFmtId="4" fontId="18" fillId="0" borderId="6" xfId="1" applyNumberFormat="1" applyFont="1" applyBorder="1"/>
    <xf numFmtId="4" fontId="20" fillId="0" borderId="6" xfId="1" applyNumberFormat="1" applyFont="1" applyBorder="1" applyAlignment="1">
      <alignment horizontal="center" vertical="center"/>
    </xf>
    <xf numFmtId="3" fontId="18" fillId="3" borderId="0" xfId="1" applyNumberFormat="1" applyFont="1" applyFill="1"/>
    <xf numFmtId="3" fontId="102" fillId="0" borderId="0" xfId="1" applyNumberFormat="1" applyFont="1"/>
    <xf numFmtId="3" fontId="36" fillId="0" borderId="6" xfId="10" applyNumberFormat="1" applyFont="1" applyBorder="1"/>
    <xf numFmtId="3" fontId="37" fillId="0" borderId="46" xfId="5" applyNumberFormat="1" applyFont="1" applyBorder="1"/>
    <xf numFmtId="3" fontId="36" fillId="0" borderId="0" xfId="10" applyNumberFormat="1" applyFont="1"/>
    <xf numFmtId="3" fontId="38" fillId="0" borderId="6" xfId="10" applyNumberFormat="1" applyFont="1" applyBorder="1"/>
    <xf numFmtId="10" fontId="36" fillId="0" borderId="5" xfId="5" applyNumberFormat="1" applyFont="1" applyBorder="1"/>
    <xf numFmtId="0" fontId="25" fillId="0" borderId="0" xfId="18"/>
    <xf numFmtId="3" fontId="33" fillId="0" borderId="13" xfId="18" applyNumberFormat="1" applyFont="1" applyBorder="1" applyAlignment="1">
      <alignment horizontal="right" wrapText="1"/>
    </xf>
    <xf numFmtId="0" fontId="0" fillId="5" borderId="0" xfId="0" applyFill="1"/>
    <xf numFmtId="0" fontId="33" fillId="32" borderId="1" xfId="18" applyFont="1" applyFill="1" applyBorder="1" applyAlignment="1">
      <alignment horizontal="center"/>
    </xf>
    <xf numFmtId="3" fontId="34" fillId="0" borderId="0" xfId="6" applyNumberFormat="1" applyFont="1"/>
    <xf numFmtId="3" fontId="34" fillId="0" borderId="15" xfId="6" applyNumberFormat="1" applyFont="1" applyBorder="1"/>
    <xf numFmtId="3" fontId="43" fillId="0" borderId="74" xfId="8" applyNumberFormat="1" applyFont="1" applyBorder="1" applyAlignment="1">
      <alignment horizontal="right" wrapText="1"/>
    </xf>
    <xf numFmtId="3" fontId="34" fillId="2" borderId="18" xfId="1" applyNumberFormat="1" applyFont="1" applyFill="1" applyBorder="1"/>
    <xf numFmtId="4" fontId="34" fillId="0" borderId="5" xfId="1" applyNumberFormat="1" applyFont="1" applyBorder="1"/>
    <xf numFmtId="4" fontId="34" fillId="0" borderId="15" xfId="6" applyNumberFormat="1" applyFont="1" applyBorder="1"/>
    <xf numFmtId="4" fontId="43" fillId="0" borderId="36" xfId="8" applyNumberFormat="1" applyFont="1" applyBorder="1" applyAlignment="1">
      <alignment horizontal="right" wrapText="1"/>
    </xf>
    <xf numFmtId="0" fontId="39" fillId="0" borderId="38" xfId="1" applyFont="1" applyBorder="1" applyAlignment="1">
      <alignment horizontal="center" vertical="center"/>
    </xf>
    <xf numFmtId="3" fontId="34" fillId="2" borderId="7" xfId="1" applyNumberFormat="1" applyFont="1" applyFill="1" applyBorder="1"/>
    <xf numFmtId="3" fontId="34" fillId="2" borderId="8" xfId="1" applyNumberFormat="1" applyFont="1" applyFill="1" applyBorder="1"/>
    <xf numFmtId="3" fontId="34" fillId="2" borderId="9" xfId="1" applyNumberFormat="1" applyFont="1" applyFill="1" applyBorder="1"/>
    <xf numFmtId="0" fontId="18" fillId="0" borderId="0" xfId="91" applyAlignment="1" applyProtection="1">
      <alignment vertical="top"/>
      <protection locked="0"/>
    </xf>
    <xf numFmtId="0" fontId="18" fillId="0" borderId="0" xfId="91" applyAlignment="1">
      <alignment horizontal="center"/>
    </xf>
    <xf numFmtId="0" fontId="18" fillId="0" borderId="0" xfId="91"/>
    <xf numFmtId="3" fontId="18" fillId="0" borderId="0" xfId="91" applyNumberFormat="1" applyAlignment="1" applyProtection="1">
      <alignment vertical="top"/>
      <protection locked="0"/>
    </xf>
    <xf numFmtId="4" fontId="18" fillId="0" borderId="0" xfId="91" applyNumberFormat="1"/>
    <xf numFmtId="3" fontId="18" fillId="0" borderId="0" xfId="91" applyNumberFormat="1"/>
    <xf numFmtId="0" fontId="33" fillId="6" borderId="1" xfId="92" applyFont="1" applyFill="1" applyBorder="1" applyAlignment="1">
      <alignment horizontal="center"/>
    </xf>
    <xf numFmtId="9" fontId="18" fillId="0" borderId="0" xfId="91" applyNumberFormat="1"/>
    <xf numFmtId="0" fontId="104" fillId="0" borderId="0" xfId="91" applyFont="1"/>
    <xf numFmtId="4" fontId="105" fillId="0" borderId="13" xfId="92" applyNumberFormat="1" applyFont="1" applyBorder="1" applyAlignment="1">
      <alignment horizontal="right" wrapText="1"/>
    </xf>
    <xf numFmtId="9" fontId="104" fillId="0" borderId="0" xfId="93" applyFont="1"/>
    <xf numFmtId="0" fontId="32" fillId="0" borderId="0" xfId="91" applyFont="1" applyAlignment="1" applyProtection="1">
      <alignment vertical="top"/>
      <protection locked="0"/>
    </xf>
    <xf numFmtId="3" fontId="32" fillId="0" borderId="0" xfId="91" applyNumberFormat="1" applyFont="1" applyAlignment="1" applyProtection="1">
      <alignment vertical="top"/>
      <protection locked="0"/>
    </xf>
    <xf numFmtId="3" fontId="105" fillId="0" borderId="13" xfId="92" applyNumberFormat="1" applyFont="1" applyBorder="1" applyAlignment="1">
      <alignment horizontal="right" wrapText="1"/>
    </xf>
    <xf numFmtId="0" fontId="106" fillId="0" borderId="0" xfId="91" applyFont="1"/>
    <xf numFmtId="4" fontId="107" fillId="0" borderId="13" xfId="92" applyNumberFormat="1" applyFont="1" applyBorder="1" applyAlignment="1">
      <alignment horizontal="right" wrapText="1"/>
    </xf>
    <xf numFmtId="9" fontId="106" fillId="0" borderId="0" xfId="93" applyFont="1"/>
    <xf numFmtId="0" fontId="105" fillId="0" borderId="13" xfId="92" applyFont="1" applyBorder="1" applyAlignment="1">
      <alignment horizontal="right" wrapText="1"/>
    </xf>
    <xf numFmtId="4" fontId="33" fillId="0" borderId="13" xfId="92" applyNumberFormat="1" applyFont="1" applyBorder="1" applyAlignment="1">
      <alignment horizontal="right" wrapText="1"/>
    </xf>
    <xf numFmtId="3" fontId="104" fillId="0" borderId="0" xfId="91" applyNumberFormat="1" applyFont="1"/>
    <xf numFmtId="0" fontId="32" fillId="0" borderId="0" xfId="91" applyFont="1"/>
    <xf numFmtId="0" fontId="6" fillId="0" borderId="0" xfId="94"/>
    <xf numFmtId="0" fontId="6" fillId="0" borderId="0" xfId="94" applyAlignment="1">
      <alignment horizontal="center"/>
    </xf>
    <xf numFmtId="14" fontId="50" fillId="0" borderId="0" xfId="94" applyNumberFormat="1" applyFont="1"/>
    <xf numFmtId="0" fontId="6" fillId="0" borderId="15" xfId="94" applyBorder="1" applyAlignment="1">
      <alignment horizontal="center"/>
    </xf>
    <xf numFmtId="0" fontId="6" fillId="0" borderId="15" xfId="94" applyBorder="1"/>
    <xf numFmtId="0" fontId="108" fillId="0" borderId="0" xfId="95" applyFont="1" applyAlignment="1">
      <alignment horizontal="left" vertical="center"/>
    </xf>
    <xf numFmtId="0" fontId="100" fillId="0" borderId="0" xfId="95"/>
    <xf numFmtId="0" fontId="65" fillId="0" borderId="0" xfId="95" applyFont="1" applyAlignment="1">
      <alignment horizontal="left" vertical="center"/>
    </xf>
    <xf numFmtId="0" fontId="109" fillId="33" borderId="75" xfId="95" applyFont="1" applyFill="1" applyBorder="1" applyAlignment="1">
      <alignment horizontal="right" vertical="center"/>
    </xf>
    <xf numFmtId="0" fontId="65" fillId="34" borderId="75" xfId="95" applyFont="1" applyFill="1" applyBorder="1" applyAlignment="1">
      <alignment horizontal="left" vertical="center"/>
    </xf>
    <xf numFmtId="0" fontId="100" fillId="35" borderId="0" xfId="95" applyFill="1"/>
    <xf numFmtId="0" fontId="65" fillId="36" borderId="75" xfId="95" applyFont="1" applyFill="1" applyBorder="1" applyAlignment="1">
      <alignment horizontal="left" vertical="center"/>
    </xf>
    <xf numFmtId="169" fontId="108" fillId="37" borderId="0" xfId="95" applyNumberFormat="1" applyFont="1" applyFill="1" applyAlignment="1">
      <alignment horizontal="right" vertical="center" shrinkToFit="1"/>
    </xf>
    <xf numFmtId="3" fontId="108" fillId="37" borderId="0" xfId="95" applyNumberFormat="1" applyFont="1" applyFill="1" applyAlignment="1">
      <alignment horizontal="right" vertical="center" shrinkToFit="1"/>
    </xf>
    <xf numFmtId="0" fontId="65" fillId="36" borderId="75" xfId="0" applyFont="1" applyFill="1" applyBorder="1" applyAlignment="1">
      <alignment horizontal="left" vertical="center"/>
    </xf>
    <xf numFmtId="169" fontId="108" fillId="0" borderId="0" xfId="0" applyNumberFormat="1" applyFont="1" applyAlignment="1">
      <alignment horizontal="right" vertical="center" shrinkToFit="1"/>
    </xf>
    <xf numFmtId="3" fontId="108" fillId="0" borderId="0" xfId="0" applyNumberFormat="1" applyFont="1" applyAlignment="1">
      <alignment horizontal="right" vertical="center" shrinkToFit="1"/>
    </xf>
    <xf numFmtId="0" fontId="101" fillId="36" borderId="75" xfId="0" applyFont="1" applyFill="1" applyBorder="1" applyAlignment="1">
      <alignment horizontal="left" vertical="center"/>
    </xf>
    <xf numFmtId="3" fontId="110" fillId="37" borderId="0" xfId="0" applyNumberFormat="1" applyFont="1" applyFill="1" applyAlignment="1">
      <alignment horizontal="right" vertical="center" shrinkToFit="1"/>
    </xf>
    <xf numFmtId="3" fontId="108" fillId="37" borderId="0" xfId="0" applyNumberFormat="1" applyFont="1" applyFill="1" applyAlignment="1">
      <alignment horizontal="right" vertical="center" shrinkToFit="1"/>
    </xf>
    <xf numFmtId="169" fontId="108" fillId="37" borderId="0" xfId="0" applyNumberFormat="1" applyFont="1" applyFill="1" applyAlignment="1">
      <alignment horizontal="right" vertical="center" shrinkToFit="1"/>
    </xf>
    <xf numFmtId="169" fontId="110" fillId="0" borderId="0" xfId="0" applyNumberFormat="1" applyFont="1" applyAlignment="1">
      <alignment horizontal="right" vertical="center" shrinkToFit="1"/>
    </xf>
    <xf numFmtId="3" fontId="110" fillId="0" borderId="0" xfId="0" applyNumberFormat="1" applyFont="1" applyAlignment="1">
      <alignment horizontal="right" vertical="center" shrinkToFit="1"/>
    </xf>
    <xf numFmtId="169" fontId="110" fillId="37" borderId="0" xfId="0" applyNumberFormat="1" applyFont="1" applyFill="1" applyAlignment="1">
      <alignment horizontal="right" vertical="center" shrinkToFit="1"/>
    </xf>
    <xf numFmtId="165" fontId="34" fillId="0" borderId="0" xfId="1" applyNumberFormat="1" applyFont="1"/>
    <xf numFmtId="165" fontId="30" fillId="0" borderId="0" xfId="6" applyNumberFormat="1" applyFont="1"/>
    <xf numFmtId="165" fontId="31" fillId="0" borderId="0" xfId="6" applyNumberFormat="1" applyFont="1"/>
    <xf numFmtId="4" fontId="38" fillId="0" borderId="0" xfId="10" applyNumberFormat="1" applyFont="1" applyAlignment="1">
      <alignment horizontal="center"/>
    </xf>
    <xf numFmtId="167" fontId="0" fillId="0" borderId="0" xfId="5" applyNumberFormat="1" applyFont="1" applyBorder="1" applyAlignment="1">
      <alignment horizontal="center"/>
    </xf>
    <xf numFmtId="0" fontId="29" fillId="8" borderId="5" xfId="10" applyFont="1" applyFill="1" applyBorder="1"/>
    <xf numFmtId="3" fontId="36" fillId="8" borderId="0" xfId="10" applyNumberFormat="1" applyFont="1" applyFill="1"/>
    <xf numFmtId="3" fontId="37" fillId="8" borderId="46" xfId="10" applyNumberFormat="1" applyFont="1" applyFill="1" applyBorder="1"/>
    <xf numFmtId="3" fontId="37" fillId="8" borderId="6" xfId="10" applyNumberFormat="1" applyFont="1" applyFill="1" applyBorder="1"/>
    <xf numFmtId="0" fontId="15" fillId="8" borderId="0" xfId="10" applyFill="1"/>
    <xf numFmtId="2" fontId="37" fillId="8" borderId="0" xfId="5" applyNumberFormat="1" applyFont="1" applyFill="1" applyBorder="1"/>
    <xf numFmtId="4" fontId="38" fillId="8" borderId="6" xfId="10" applyNumberFormat="1" applyFont="1" applyFill="1" applyBorder="1" applyAlignment="1">
      <alignment horizontal="center"/>
    </xf>
    <xf numFmtId="167" fontId="0" fillId="8" borderId="5" xfId="5" applyNumberFormat="1" applyFont="1" applyFill="1" applyBorder="1" applyAlignment="1">
      <alignment horizontal="center"/>
    </xf>
    <xf numFmtId="3" fontId="15" fillId="8" borderId="0" xfId="10" applyNumberFormat="1" applyFill="1"/>
    <xf numFmtId="3" fontId="53" fillId="8" borderId="5" xfId="13" applyNumberFormat="1" applyFont="1" applyFill="1" applyBorder="1" applyAlignment="1">
      <alignment vertical="center"/>
    </xf>
    <xf numFmtId="3" fontId="53" fillId="8" borderId="0" xfId="13" applyNumberFormat="1" applyFont="1" applyFill="1" applyAlignment="1">
      <alignment vertical="center"/>
    </xf>
    <xf numFmtId="4" fontId="53" fillId="8" borderId="6" xfId="13" applyNumberFormat="1" applyFont="1" applyFill="1" applyBorder="1" applyAlignment="1">
      <alignment vertical="center"/>
    </xf>
    <xf numFmtId="0" fontId="112" fillId="6" borderId="1" xfId="96" applyFont="1" applyFill="1" applyBorder="1" applyAlignment="1">
      <alignment horizontal="center"/>
    </xf>
    <xf numFmtId="4" fontId="112" fillId="0" borderId="13" xfId="96" applyNumberFormat="1" applyFont="1" applyBorder="1" applyAlignment="1">
      <alignment horizontal="right" wrapText="1"/>
    </xf>
    <xf numFmtId="0" fontId="112" fillId="0" borderId="13" xfId="97" applyFont="1" applyBorder="1" applyAlignment="1">
      <alignment horizontal="right" wrapText="1"/>
    </xf>
    <xf numFmtId="4" fontId="112" fillId="0" borderId="13" xfId="97" applyNumberFormat="1" applyFont="1" applyBorder="1" applyAlignment="1">
      <alignment horizontal="right" wrapText="1"/>
    </xf>
    <xf numFmtId="0" fontId="113" fillId="0" borderId="0" xfId="95" applyFont="1" applyAlignment="1">
      <alignment horizontal="left" vertical="center"/>
    </xf>
    <xf numFmtId="0" fontId="114" fillId="0" borderId="0" xfId="95" applyFont="1" applyAlignment="1">
      <alignment horizontal="left" vertical="center"/>
    </xf>
    <xf numFmtId="0" fontId="115" fillId="33" borderId="75" xfId="95" applyFont="1" applyFill="1" applyBorder="1" applyAlignment="1">
      <alignment horizontal="right" vertical="center"/>
    </xf>
    <xf numFmtId="0" fontId="114" fillId="34" borderId="75" xfId="95" applyFont="1" applyFill="1" applyBorder="1" applyAlignment="1">
      <alignment horizontal="left" vertical="center"/>
    </xf>
    <xf numFmtId="0" fontId="114" fillId="36" borderId="75" xfId="95" applyFont="1" applyFill="1" applyBorder="1" applyAlignment="1">
      <alignment horizontal="left" vertical="center"/>
    </xf>
    <xf numFmtId="3" fontId="113" fillId="0" borderId="0" xfId="95" applyNumberFormat="1" applyFont="1" applyAlignment="1">
      <alignment horizontal="right" vertical="center" shrinkToFit="1"/>
    </xf>
    <xf numFmtId="169" fontId="113" fillId="0" borderId="0" xfId="95" applyNumberFormat="1" applyFont="1" applyAlignment="1">
      <alignment horizontal="right" vertical="center" shrinkToFit="1"/>
    </xf>
    <xf numFmtId="3" fontId="113" fillId="37" borderId="0" xfId="95" applyNumberFormat="1" applyFont="1" applyFill="1" applyAlignment="1">
      <alignment horizontal="right" vertical="center" shrinkToFit="1"/>
    </xf>
    <xf numFmtId="169" fontId="113" fillId="37" borderId="0" xfId="95" applyNumberFormat="1" applyFont="1" applyFill="1" applyAlignment="1">
      <alignment horizontal="right" vertical="center" shrinkToFit="1"/>
    </xf>
    <xf numFmtId="169" fontId="108" fillId="0" borderId="0" xfId="95" applyNumberFormat="1" applyFont="1" applyAlignment="1">
      <alignment horizontal="right" vertical="center" shrinkToFit="1"/>
    </xf>
    <xf numFmtId="3" fontId="108" fillId="0" borderId="0" xfId="95" applyNumberFormat="1" applyFont="1" applyAlignment="1">
      <alignment horizontal="right" vertical="center" shrinkToFit="1"/>
    </xf>
    <xf numFmtId="3" fontId="110" fillId="37" borderId="0" xfId="95" applyNumberFormat="1" applyFont="1" applyFill="1" applyAlignment="1">
      <alignment horizontal="right" vertical="center" shrinkToFit="1"/>
    </xf>
    <xf numFmtId="169" fontId="110" fillId="0" borderId="0" xfId="95" applyNumberFormat="1" applyFont="1" applyAlignment="1">
      <alignment horizontal="right" vertical="center" shrinkToFit="1"/>
    </xf>
    <xf numFmtId="3" fontId="110" fillId="0" borderId="0" xfId="95" applyNumberFormat="1" applyFont="1" applyAlignment="1">
      <alignment horizontal="right" vertical="center" shrinkToFit="1"/>
    </xf>
    <xf numFmtId="169" fontId="110" fillId="37" borderId="0" xfId="95" applyNumberFormat="1" applyFont="1" applyFill="1" applyAlignment="1">
      <alignment horizontal="right" vertical="center" shrinkToFit="1"/>
    </xf>
    <xf numFmtId="0" fontId="5" fillId="0" borderId="0" xfId="98"/>
    <xf numFmtId="14" fontId="5" fillId="0" borderId="0" xfId="98" applyNumberFormat="1"/>
    <xf numFmtId="0" fontId="34" fillId="0" borderId="0" xfId="0" applyFont="1"/>
    <xf numFmtId="0" fontId="30" fillId="0" borderId="0" xfId="98" applyFont="1"/>
    <xf numFmtId="0" fontId="33" fillId="6" borderId="1" xfId="99" applyFont="1" applyFill="1" applyBorder="1" applyAlignment="1">
      <alignment horizontal="center"/>
    </xf>
    <xf numFmtId="4" fontId="33" fillId="0" borderId="13" xfId="99" applyNumberFormat="1" applyFont="1" applyBorder="1" applyAlignment="1">
      <alignment horizontal="right" wrapText="1"/>
    </xf>
    <xf numFmtId="0" fontId="116" fillId="0" borderId="0" xfId="91" applyFont="1" applyAlignment="1" applyProtection="1">
      <alignment vertical="top"/>
      <protection locked="0"/>
    </xf>
    <xf numFmtId="3" fontId="5" fillId="0" borderId="0" xfId="98" applyNumberFormat="1"/>
    <xf numFmtId="0" fontId="21" fillId="0" borderId="0" xfId="0" applyFont="1" applyAlignment="1">
      <alignment horizontal="left" vertical="top" wrapText="1"/>
    </xf>
    <xf numFmtId="0" fontId="53" fillId="0" borderId="0" xfId="13" applyFont="1" applyAlignment="1">
      <alignment vertical="center"/>
    </xf>
    <xf numFmtId="0" fontId="56" fillId="0" borderId="0" xfId="13" applyFont="1" applyAlignment="1">
      <alignment vertical="center"/>
    </xf>
    <xf numFmtId="0" fontId="29" fillId="8" borderId="7" xfId="10" applyFont="1" applyFill="1" applyBorder="1"/>
    <xf numFmtId="3" fontId="36" fillId="8" borderId="8" xfId="10" applyNumberFormat="1" applyFont="1" applyFill="1" applyBorder="1"/>
    <xf numFmtId="3" fontId="37" fillId="8" borderId="51" xfId="10" applyNumberFormat="1" applyFont="1" applyFill="1" applyBorder="1"/>
    <xf numFmtId="3" fontId="37" fillId="8" borderId="9" xfId="10" applyNumberFormat="1" applyFont="1" applyFill="1" applyBorder="1"/>
    <xf numFmtId="0" fontId="15" fillId="8" borderId="8" xfId="10" applyFill="1" applyBorder="1"/>
    <xf numFmtId="2" fontId="37" fillId="8" borderId="8" xfId="5" applyNumberFormat="1" applyFont="1" applyFill="1" applyBorder="1"/>
    <xf numFmtId="4" fontId="38" fillId="8" borderId="9" xfId="10" applyNumberFormat="1" applyFont="1" applyFill="1" applyBorder="1" applyAlignment="1">
      <alignment horizontal="center"/>
    </xf>
    <xf numFmtId="167" fontId="0" fillId="8" borderId="7" xfId="5" applyNumberFormat="1" applyFont="1" applyFill="1" applyBorder="1" applyAlignment="1">
      <alignment horizontal="center"/>
    </xf>
    <xf numFmtId="3" fontId="15" fillId="8" borderId="8" xfId="10" applyNumberFormat="1" applyFill="1" applyBorder="1"/>
    <xf numFmtId="3" fontId="53" fillId="8" borderId="7" xfId="13" applyNumberFormat="1" applyFont="1" applyFill="1" applyBorder="1" applyAlignment="1">
      <alignment vertical="center"/>
    </xf>
    <xf numFmtId="3" fontId="53" fillId="8" borderId="8" xfId="13" applyNumberFormat="1" applyFont="1" applyFill="1" applyBorder="1" applyAlignment="1">
      <alignment vertical="center"/>
    </xf>
    <xf numFmtId="0" fontId="15" fillId="0" borderId="8" xfId="10" applyBorder="1"/>
    <xf numFmtId="0" fontId="4" fillId="0" borderId="0" xfId="10" applyFont="1"/>
    <xf numFmtId="2" fontId="61" fillId="0" borderId="0" xfId="14" applyNumberFormat="1" applyFont="1" applyBorder="1"/>
    <xf numFmtId="9" fontId="19" fillId="0" borderId="0" xfId="5" applyFont="1"/>
    <xf numFmtId="9" fontId="18" fillId="0" borderId="0" xfId="5" applyFont="1" applyBorder="1"/>
    <xf numFmtId="9" fontId="21" fillId="2" borderId="0" xfId="1" applyNumberFormat="1" applyFont="1" applyFill="1" applyAlignment="1">
      <alignment horizontal="center"/>
    </xf>
    <xf numFmtId="0" fontId="78" fillId="0" borderId="0" xfId="1" applyFont="1" applyAlignment="1">
      <alignment vertical="center" wrapText="1"/>
    </xf>
    <xf numFmtId="9" fontId="19" fillId="0" borderId="7" xfId="5" applyFont="1" applyBorder="1"/>
    <xf numFmtId="9" fontId="19" fillId="0" borderId="8" xfId="5" applyFont="1" applyBorder="1"/>
    <xf numFmtId="9" fontId="18" fillId="0" borderId="0" xfId="5" applyFont="1" applyBorder="1" applyAlignment="1">
      <alignment horizontal="center"/>
    </xf>
    <xf numFmtId="0" fontId="18" fillId="0" borderId="76" xfId="0" applyFont="1" applyBorder="1" applyAlignment="1">
      <alignment horizontal="left"/>
    </xf>
    <xf numFmtId="0" fontId="33" fillId="0" borderId="1" xfId="9" applyFont="1" applyBorder="1" applyAlignment="1">
      <alignment horizontal="center"/>
    </xf>
    <xf numFmtId="0" fontId="59" fillId="0" borderId="1" xfId="9" applyFont="1" applyBorder="1" applyAlignment="1">
      <alignment horizontal="center"/>
    </xf>
    <xf numFmtId="0" fontId="19" fillId="3" borderId="0" xfId="1" applyFill="1"/>
    <xf numFmtId="0" fontId="21" fillId="3" borderId="0" xfId="1" applyFont="1" applyFill="1"/>
    <xf numFmtId="3" fontId="43" fillId="0" borderId="77" xfId="8" applyNumberFormat="1" applyFont="1" applyBorder="1" applyAlignment="1">
      <alignment horizontal="right" wrapText="1"/>
    </xf>
    <xf numFmtId="3" fontId="43" fillId="0" borderId="78" xfId="8" applyNumberFormat="1" applyFont="1" applyBorder="1" applyAlignment="1">
      <alignment horizontal="right" wrapText="1"/>
    </xf>
    <xf numFmtId="3" fontId="34" fillId="0" borderId="8" xfId="6" applyNumberFormat="1" applyFont="1" applyBorder="1"/>
    <xf numFmtId="165" fontId="34" fillId="0" borderId="8" xfId="1" applyNumberFormat="1" applyFont="1" applyBorder="1"/>
    <xf numFmtId="3" fontId="30" fillId="0" borderId="8" xfId="6" applyNumberFormat="1" applyFont="1" applyBorder="1"/>
    <xf numFmtId="1" fontId="34" fillId="0" borderId="8" xfId="1" applyNumberFormat="1" applyFont="1" applyBorder="1"/>
    <xf numFmtId="166" fontId="39" fillId="0" borderId="0" xfId="5" applyNumberFormat="1" applyFont="1" applyFill="1" applyBorder="1"/>
    <xf numFmtId="3" fontId="43" fillId="0" borderId="0" xfId="8" applyNumberFormat="1" applyFont="1" applyAlignment="1">
      <alignment horizontal="right" wrapText="1"/>
    </xf>
    <xf numFmtId="0" fontId="39" fillId="0" borderId="8" xfId="1" applyFont="1" applyBorder="1" applyAlignment="1">
      <alignment horizontal="left"/>
    </xf>
    <xf numFmtId="0" fontId="20" fillId="0" borderId="0" xfId="1" applyFont="1" applyAlignment="1">
      <alignment horizontal="left"/>
    </xf>
    <xf numFmtId="0" fontId="20" fillId="2" borderId="6" xfId="1" applyFont="1" applyFill="1" applyBorder="1"/>
    <xf numFmtId="0" fontId="19" fillId="5" borderId="0" xfId="0" applyFont="1" applyFill="1"/>
    <xf numFmtId="0" fontId="21" fillId="5" borderId="0" xfId="0" applyFont="1" applyFill="1"/>
    <xf numFmtId="4" fontId="33" fillId="0" borderId="13" xfId="18" applyNumberFormat="1" applyFont="1" applyBorder="1" applyAlignment="1">
      <alignment horizontal="left"/>
    </xf>
    <xf numFmtId="0" fontId="117" fillId="0" borderId="0" xfId="0" applyFont="1"/>
    <xf numFmtId="0" fontId="118" fillId="0" borderId="0" xfId="98" applyFont="1"/>
    <xf numFmtId="0" fontId="4" fillId="0" borderId="0" xfId="98" applyFont="1"/>
    <xf numFmtId="3" fontId="4" fillId="0" borderId="0" xfId="98" applyNumberFormat="1" applyFont="1"/>
    <xf numFmtId="14" fontId="4" fillId="0" borderId="0" xfId="98" applyNumberFormat="1" applyFont="1"/>
    <xf numFmtId="2" fontId="0" fillId="0" borderId="20" xfId="0" applyNumberFormat="1" applyBorder="1" applyAlignment="1">
      <alignment horizontal="center"/>
    </xf>
    <xf numFmtId="2" fontId="0" fillId="0" borderId="19" xfId="0" applyNumberFormat="1" applyBorder="1" applyAlignment="1">
      <alignment horizontal="center"/>
    </xf>
    <xf numFmtId="0" fontId="19" fillId="0" borderId="0" xfId="0" applyFont="1" applyAlignment="1">
      <alignment wrapText="1"/>
    </xf>
    <xf numFmtId="0" fontId="120" fillId="6" borderId="1" xfId="100" applyFont="1" applyFill="1" applyBorder="1" applyAlignment="1">
      <alignment horizontal="center"/>
    </xf>
    <xf numFmtId="4" fontId="120" fillId="0" borderId="13" xfId="100" applyNumberFormat="1" applyFont="1" applyBorder="1" applyAlignment="1">
      <alignment horizontal="right" wrapText="1"/>
    </xf>
    <xf numFmtId="0" fontId="120" fillId="0" borderId="13" xfId="101" applyFont="1" applyBorder="1" applyAlignment="1">
      <alignment horizontal="right" wrapText="1"/>
    </xf>
    <xf numFmtId="4" fontId="120" fillId="0" borderId="13" xfId="101" applyNumberFormat="1" applyFont="1" applyBorder="1" applyAlignment="1">
      <alignment horizontal="right" wrapText="1"/>
    </xf>
    <xf numFmtId="9" fontId="18" fillId="0" borderId="0" xfId="5" applyFont="1"/>
    <xf numFmtId="4" fontId="59" fillId="0" borderId="0" xfId="0" applyNumberFormat="1" applyFont="1"/>
    <xf numFmtId="0" fontId="33" fillId="2" borderId="1" xfId="9" applyFont="1" applyFill="1" applyBorder="1" applyAlignment="1">
      <alignment horizontal="center"/>
    </xf>
    <xf numFmtId="0" fontId="59" fillId="2" borderId="1" xfId="9" applyFont="1" applyFill="1" applyBorder="1" applyAlignment="1">
      <alignment horizontal="center"/>
    </xf>
    <xf numFmtId="9" fontId="34" fillId="0" borderId="0" xfId="5" applyFont="1" applyFill="1" applyBorder="1"/>
    <xf numFmtId="166" fontId="34" fillId="0" borderId="0" xfId="5" applyNumberFormat="1" applyFont="1" applyFill="1" applyBorder="1"/>
    <xf numFmtId="0" fontId="39" fillId="0" borderId="58" xfId="1" applyFont="1" applyBorder="1" applyAlignment="1">
      <alignment vertical="center"/>
    </xf>
    <xf numFmtId="0" fontId="34" fillId="0" borderId="5" xfId="1" applyFont="1" applyBorder="1"/>
    <xf numFmtId="3" fontId="34" fillId="0" borderId="9" xfId="1" applyNumberFormat="1" applyFont="1" applyBorder="1"/>
    <xf numFmtId="166" fontId="34" fillId="38" borderId="0" xfId="5" applyNumberFormat="1" applyFont="1" applyFill="1" applyBorder="1"/>
    <xf numFmtId="9" fontId="18" fillId="0" borderId="6" xfId="5" applyFont="1" applyBorder="1"/>
    <xf numFmtId="9" fontId="18" fillId="0" borderId="6" xfId="5" applyFont="1" applyBorder="1" applyAlignment="1">
      <alignment horizontal="center"/>
    </xf>
    <xf numFmtId="9" fontId="18" fillId="0" borderId="12" xfId="5" applyFont="1" applyBorder="1"/>
    <xf numFmtId="9" fontId="34" fillId="2" borderId="0" xfId="5" applyFont="1" applyFill="1"/>
    <xf numFmtId="9" fontId="0" fillId="0" borderId="19" xfId="5" applyFont="1" applyBorder="1"/>
    <xf numFmtId="0" fontId="33" fillId="6" borderId="1" xfId="102" applyFont="1" applyFill="1" applyBorder="1" applyAlignment="1">
      <alignment horizontal="center"/>
    </xf>
    <xf numFmtId="0" fontId="33" fillId="0" borderId="13" xfId="102" applyFont="1" applyBorder="1" applyAlignment="1">
      <alignment horizontal="right" wrapText="1"/>
    </xf>
    <xf numFmtId="4" fontId="33" fillId="0" borderId="13" xfId="102" applyNumberFormat="1" applyFont="1" applyBorder="1" applyAlignment="1">
      <alignment horizontal="right" wrapText="1"/>
    </xf>
    <xf numFmtId="167" fontId="0" fillId="4" borderId="5" xfId="5" applyNumberFormat="1" applyFont="1" applyFill="1" applyBorder="1" applyAlignment="1">
      <alignment horizontal="center"/>
    </xf>
    <xf numFmtId="0" fontId="3" fillId="0" borderId="0" xfId="10" applyFont="1"/>
    <xf numFmtId="9" fontId="37" fillId="0" borderId="5" xfId="5" applyFont="1" applyBorder="1"/>
    <xf numFmtId="9" fontId="37" fillId="0" borderId="46" xfId="5" applyFont="1" applyBorder="1"/>
    <xf numFmtId="0" fontId="2" fillId="0" borderId="0" xfId="10" applyFont="1"/>
    <xf numFmtId="0" fontId="121" fillId="0" borderId="0" xfId="0" applyFont="1"/>
    <xf numFmtId="0" fontId="29" fillId="0" borderId="0" xfId="0" applyFont="1"/>
    <xf numFmtId="0" fontId="29" fillId="39" borderId="0" xfId="0" applyFont="1" applyFill="1" applyAlignment="1">
      <alignment horizontal="center"/>
    </xf>
    <xf numFmtId="0" fontId="50" fillId="0" borderId="2" xfId="0" applyFont="1" applyBorder="1"/>
    <xf numFmtId="0" fontId="29" fillId="0" borderId="3" xfId="0" applyFont="1" applyBorder="1"/>
    <xf numFmtId="0" fontId="29" fillId="0" borderId="4" xfId="0" applyFont="1" applyBorder="1"/>
    <xf numFmtId="0" fontId="0" fillId="0" borderId="5" xfId="0" applyBorder="1"/>
    <xf numFmtId="1" fontId="0" fillId="0" borderId="0" xfId="0" applyNumberFormat="1"/>
    <xf numFmtId="1" fontId="0" fillId="0" borderId="6" xfId="0" applyNumberFormat="1" applyBorder="1"/>
    <xf numFmtId="0" fontId="0" fillId="0" borderId="7" xfId="0" applyBorder="1"/>
    <xf numFmtId="0" fontId="29" fillId="0" borderId="8" xfId="0" applyFont="1" applyBorder="1"/>
    <xf numFmtId="1" fontId="0" fillId="0" borderId="8" xfId="0" applyNumberFormat="1" applyBorder="1"/>
    <xf numFmtId="1" fontId="0" fillId="0" borderId="9" xfId="0" applyNumberFormat="1" applyBorder="1"/>
    <xf numFmtId="0" fontId="0" fillId="0" borderId="3" xfId="0" applyBorder="1"/>
    <xf numFmtId="0" fontId="50" fillId="0" borderId="5" xfId="0" applyFont="1" applyBorder="1"/>
    <xf numFmtId="0" fontId="50" fillId="0" borderId="7" xfId="0" applyFont="1" applyBorder="1"/>
    <xf numFmtId="0" fontId="21" fillId="4" borderId="0" xfId="0" applyFont="1" applyFill="1"/>
    <xf numFmtId="9" fontId="0" fillId="0" borderId="0" xfId="5" applyFont="1"/>
    <xf numFmtId="9" fontId="0" fillId="0" borderId="8" xfId="5" applyFont="1" applyBorder="1"/>
    <xf numFmtId="0" fontId="29" fillId="0" borderId="0" xfId="0" applyFont="1" applyAlignment="1">
      <alignment horizontal="center"/>
    </xf>
    <xf numFmtId="0" fontId="50" fillId="0" borderId="0" xfId="0" applyFont="1"/>
    <xf numFmtId="9" fontId="0" fillId="0" borderId="0" xfId="5" applyFont="1" applyFill="1" applyBorder="1"/>
    <xf numFmtId="0" fontId="0" fillId="0" borderId="0" xfId="0" applyAlignment="1">
      <alignment horizontal="center"/>
    </xf>
    <xf numFmtId="9" fontId="0" fillId="0" borderId="0" xfId="5" applyFont="1" applyFill="1" applyBorder="1" applyAlignment="1">
      <alignment horizontal="center"/>
    </xf>
    <xf numFmtId="9" fontId="0" fillId="5" borderId="0" xfId="5" applyFont="1" applyFill="1" applyBorder="1" applyAlignment="1">
      <alignment horizontal="center"/>
    </xf>
    <xf numFmtId="1" fontId="0" fillId="0" borderId="0" xfId="0" applyNumberFormat="1" applyAlignment="1">
      <alignment horizontal="center"/>
    </xf>
    <xf numFmtId="0" fontId="18" fillId="0" borderId="63" xfId="0" applyFont="1" applyBorder="1" applyAlignment="1">
      <alignment horizontal="left"/>
    </xf>
    <xf numFmtId="9" fontId="0" fillId="0" borderId="8" xfId="5" applyFont="1" applyFill="1" applyBorder="1" applyAlignment="1">
      <alignment horizontal="center"/>
    </xf>
    <xf numFmtId="0" fontId="18" fillId="0" borderId="80" xfId="0" applyFont="1" applyBorder="1" applyAlignment="1">
      <alignment horizontal="left"/>
    </xf>
    <xf numFmtId="0" fontId="29" fillId="0" borderId="10" xfId="0" applyFont="1" applyBorder="1"/>
    <xf numFmtId="0" fontId="29" fillId="0" borderId="11" xfId="0" applyFont="1" applyBorder="1" applyAlignment="1">
      <alignment horizontal="center"/>
    </xf>
    <xf numFmtId="0" fontId="29" fillId="0" borderId="12" xfId="0" applyFont="1" applyBorder="1" applyAlignment="1">
      <alignment horizontal="center"/>
    </xf>
    <xf numFmtId="0" fontId="21" fillId="0" borderId="79" xfId="0" applyFont="1" applyBorder="1" applyAlignment="1">
      <alignment horizontal="center"/>
    </xf>
    <xf numFmtId="9" fontId="0" fillId="0" borderId="46" xfId="0" applyNumberFormat="1" applyBorder="1" applyAlignment="1">
      <alignment horizontal="center"/>
    </xf>
    <xf numFmtId="9" fontId="0" fillId="0" borderId="51" xfId="0" applyNumberFormat="1" applyBorder="1" applyAlignment="1">
      <alignment horizontal="center"/>
    </xf>
    <xf numFmtId="0" fontId="0" fillId="4" borderId="0" xfId="0" applyFill="1"/>
    <xf numFmtId="0" fontId="33" fillId="4" borderId="13" xfId="18" applyFont="1" applyFill="1" applyBorder="1" applyAlignment="1">
      <alignment horizontal="right" wrapText="1"/>
    </xf>
    <xf numFmtId="4" fontId="33" fillId="4" borderId="13" xfId="18" applyNumberFormat="1" applyFont="1" applyFill="1" applyBorder="1" applyAlignment="1">
      <alignment horizontal="right" wrapText="1"/>
    </xf>
    <xf numFmtId="4" fontId="59" fillId="4" borderId="13" xfId="9" applyNumberFormat="1" applyFont="1" applyFill="1" applyBorder="1" applyAlignment="1">
      <alignment horizontal="right" wrapText="1"/>
    </xf>
    <xf numFmtId="3" fontId="33" fillId="4" borderId="13" xfId="18" applyNumberFormat="1" applyFont="1" applyFill="1" applyBorder="1" applyAlignment="1">
      <alignment horizontal="right" wrapText="1"/>
    </xf>
    <xf numFmtId="0" fontId="33" fillId="4" borderId="13" xfId="102" applyFont="1" applyFill="1" applyBorder="1" applyAlignment="1">
      <alignment horizontal="right" wrapText="1"/>
    </xf>
    <xf numFmtId="4" fontId="33" fillId="4" borderId="13" xfId="102" applyNumberFormat="1" applyFont="1" applyFill="1" applyBorder="1" applyAlignment="1">
      <alignment horizontal="right" wrapText="1"/>
    </xf>
    <xf numFmtId="0" fontId="112" fillId="4" borderId="13" xfId="97" applyFont="1" applyFill="1" applyBorder="1" applyAlignment="1">
      <alignment horizontal="right" wrapText="1"/>
    </xf>
    <xf numFmtId="4" fontId="112" fillId="4" borderId="13" xfId="97" applyNumberFormat="1" applyFont="1" applyFill="1" applyBorder="1" applyAlignment="1">
      <alignment horizontal="right" wrapText="1"/>
    </xf>
    <xf numFmtId="0" fontId="120" fillId="4" borderId="13" xfId="101" applyFont="1" applyFill="1" applyBorder="1" applyAlignment="1">
      <alignment horizontal="right" wrapText="1"/>
    </xf>
    <xf numFmtId="4" fontId="120" fillId="4" borderId="13" xfId="101" applyNumberFormat="1" applyFont="1" applyFill="1" applyBorder="1" applyAlignment="1">
      <alignment horizontal="right" wrapText="1"/>
    </xf>
    <xf numFmtId="0" fontId="21" fillId="0" borderId="0" xfId="0" applyFont="1" applyAlignment="1">
      <alignment horizontal="left" vertical="center" wrapText="1"/>
    </xf>
    <xf numFmtId="0" fontId="65" fillId="4" borderId="0" xfId="0" applyFont="1" applyFill="1" applyAlignment="1">
      <alignment horizontal="left" wrapText="1"/>
    </xf>
    <xf numFmtId="0" fontId="19" fillId="0" borderId="59" xfId="0" applyFont="1" applyBorder="1" applyAlignment="1">
      <alignment horizontal="left" vertical="top" wrapText="1"/>
    </xf>
    <xf numFmtId="0" fontId="19" fillId="0" borderId="60" xfId="0" applyFont="1" applyBorder="1" applyAlignment="1">
      <alignment horizontal="left" vertical="top" wrapText="1"/>
    </xf>
    <xf numFmtId="0" fontId="19" fillId="0" borderId="61" xfId="0" applyFont="1" applyBorder="1" applyAlignment="1">
      <alignment horizontal="left" vertical="top" wrapText="1"/>
    </xf>
    <xf numFmtId="0" fontId="19" fillId="0" borderId="62" xfId="0" applyFont="1" applyBorder="1" applyAlignment="1">
      <alignment horizontal="left" vertical="top" wrapText="1"/>
    </xf>
    <xf numFmtId="0" fontId="19" fillId="0" borderId="19" xfId="0" applyFont="1" applyBorder="1" applyAlignment="1">
      <alignment horizontal="left" vertical="top" wrapText="1"/>
    </xf>
    <xf numFmtId="0" fontId="19" fillId="0" borderId="42" xfId="0" applyFont="1" applyBorder="1" applyAlignment="1">
      <alignment horizontal="left" vertical="top" wrapText="1"/>
    </xf>
    <xf numFmtId="0" fontId="19" fillId="0" borderId="63" xfId="0" applyFont="1" applyBorder="1" applyAlignment="1">
      <alignment horizontal="left" vertical="top" wrapText="1"/>
    </xf>
    <xf numFmtId="0" fontId="19" fillId="0" borderId="64" xfId="0" applyFont="1" applyBorder="1" applyAlignment="1">
      <alignment horizontal="left" vertical="top" wrapText="1"/>
    </xf>
    <xf numFmtId="0" fontId="19" fillId="0" borderId="65" xfId="0" applyFont="1" applyBorder="1" applyAlignment="1">
      <alignment horizontal="left" vertical="top" wrapText="1"/>
    </xf>
    <xf numFmtId="0" fontId="19" fillId="0" borderId="19" xfId="0" applyFont="1" applyBorder="1" applyAlignment="1">
      <alignment horizontal="left" wrapText="1"/>
    </xf>
    <xf numFmtId="0" fontId="19" fillId="0" borderId="19" xfId="0" applyFont="1" applyBorder="1" applyAlignment="1">
      <alignment horizontal="center" wrapText="1"/>
    </xf>
    <xf numFmtId="0" fontId="19" fillId="0" borderId="0" xfId="0" applyFont="1" applyAlignment="1">
      <alignment horizontal="left" wrapText="1"/>
    </xf>
    <xf numFmtId="0" fontId="19" fillId="0" borderId="0" xfId="0" applyFont="1" applyAlignment="1">
      <alignment horizontal="left"/>
    </xf>
    <xf numFmtId="0" fontId="18" fillId="0" borderId="0" xfId="0" applyFont="1" applyAlignment="1">
      <alignment horizontal="center" wrapText="1"/>
    </xf>
    <xf numFmtId="0" fontId="18" fillId="0" borderId="5" xfId="0" applyFont="1" applyBorder="1" applyAlignment="1">
      <alignment horizontal="center"/>
    </xf>
    <xf numFmtId="0" fontId="18" fillId="0" borderId="37" xfId="0" applyFont="1" applyBorder="1" applyAlignment="1">
      <alignment horizontal="center"/>
    </xf>
    <xf numFmtId="0" fontId="18" fillId="0" borderId="6" xfId="0" applyFont="1" applyBorder="1" applyAlignment="1">
      <alignment horizontal="center" vertical="center" wrapText="1"/>
    </xf>
    <xf numFmtId="0" fontId="39" fillId="0" borderId="37" xfId="1" applyFont="1" applyBorder="1" applyAlignment="1">
      <alignment horizontal="center"/>
    </xf>
    <xf numFmtId="0" fontId="39" fillId="0" borderId="30" xfId="1" applyFont="1" applyBorder="1" applyAlignment="1">
      <alignment horizontal="center"/>
    </xf>
    <xf numFmtId="0" fontId="39" fillId="0" borderId="31" xfId="1" applyFont="1" applyBorder="1" applyAlignment="1">
      <alignment horizontal="center"/>
    </xf>
    <xf numFmtId="0" fontId="39" fillId="0" borderId="58" xfId="1" applyFont="1" applyBorder="1" applyAlignment="1">
      <alignment horizontal="center"/>
    </xf>
    <xf numFmtId="0" fontId="39" fillId="0" borderId="39" xfId="1" applyFont="1" applyBorder="1" applyAlignment="1">
      <alignment horizontal="center"/>
    </xf>
    <xf numFmtId="0" fontId="39" fillId="0" borderId="40" xfId="1" applyFont="1" applyBorder="1" applyAlignment="1">
      <alignment horizontal="center"/>
    </xf>
    <xf numFmtId="0" fontId="39" fillId="0" borderId="20" xfId="1" applyFont="1" applyBorder="1" applyAlignment="1">
      <alignment horizontal="center" vertical="center"/>
    </xf>
    <xf numFmtId="0" fontId="39" fillId="0" borderId="23" xfId="1" applyFont="1" applyBorder="1" applyAlignment="1">
      <alignment horizontal="center" vertical="center"/>
    </xf>
    <xf numFmtId="0" fontId="39" fillId="0" borderId="14" xfId="1" applyFont="1" applyBorder="1" applyAlignment="1">
      <alignment horizontal="center" vertical="center"/>
    </xf>
    <xf numFmtId="0" fontId="39" fillId="0" borderId="3" xfId="1" applyFont="1" applyBorder="1" applyAlignment="1">
      <alignment horizontal="center" vertical="center"/>
    </xf>
    <xf numFmtId="0" fontId="39" fillId="0" borderId="4" xfId="1" applyFont="1" applyBorder="1" applyAlignment="1">
      <alignment horizontal="center" vertical="center"/>
    </xf>
    <xf numFmtId="0" fontId="39" fillId="0" borderId="22" xfId="1" applyFont="1" applyBorder="1" applyAlignment="1">
      <alignment horizontal="center" vertical="center"/>
    </xf>
    <xf numFmtId="0" fontId="39" fillId="0" borderId="17" xfId="1" applyFont="1" applyBorder="1" applyAlignment="1">
      <alignment horizontal="center" vertical="center"/>
    </xf>
    <xf numFmtId="0" fontId="39" fillId="0" borderId="0" xfId="1" applyFont="1" applyAlignment="1">
      <alignment horizontal="center" vertical="center"/>
    </xf>
    <xf numFmtId="0" fontId="19" fillId="0" borderId="0" xfId="1" applyAlignment="1">
      <alignment horizontal="left" wrapText="1"/>
    </xf>
    <xf numFmtId="0" fontId="20" fillId="0" borderId="0" xfId="1" applyFont="1" applyAlignment="1">
      <alignment horizontal="center" vertical="center" wrapText="1"/>
    </xf>
    <xf numFmtId="0" fontId="78" fillId="0" borderId="2" xfId="1" applyFont="1" applyBorder="1" applyAlignment="1">
      <alignment horizontal="center" vertical="center" wrapText="1"/>
    </xf>
    <xf numFmtId="0" fontId="78" fillId="0" borderId="5" xfId="1" applyFont="1" applyBorder="1" applyAlignment="1">
      <alignment horizontal="center" vertical="center" wrapText="1"/>
    </xf>
    <xf numFmtId="0" fontId="78" fillId="0" borderId="47" xfId="1" applyFont="1" applyBorder="1" applyAlignment="1">
      <alignment horizontal="center" vertical="center" wrapText="1"/>
    </xf>
    <xf numFmtId="0" fontId="78" fillId="0" borderId="46" xfId="1" applyFont="1" applyBorder="1" applyAlignment="1">
      <alignment horizontal="center" vertical="center" wrapText="1"/>
    </xf>
    <xf numFmtId="0" fontId="21" fillId="0" borderId="15" xfId="0" applyFont="1" applyBorder="1" applyAlignment="1">
      <alignment horizontal="left" vertical="center" wrapText="1"/>
    </xf>
    <xf numFmtId="0" fontId="21" fillId="0" borderId="18" xfId="0" applyFont="1" applyBorder="1" applyAlignment="1">
      <alignment horizontal="left" vertical="center" wrapText="1"/>
    </xf>
    <xf numFmtId="0" fontId="21" fillId="0" borderId="31" xfId="0" applyFont="1" applyBorder="1" applyAlignment="1">
      <alignment horizontal="left" vertical="center" wrapText="1"/>
    </xf>
    <xf numFmtId="0" fontId="21" fillId="0" borderId="30" xfId="0" applyFont="1" applyBorder="1" applyAlignment="1">
      <alignment horizontal="left" vertical="center" wrapText="1"/>
    </xf>
    <xf numFmtId="0" fontId="21" fillId="0" borderId="54" xfId="0" applyFont="1" applyBorder="1" applyAlignment="1">
      <alignment horizontal="left" vertical="center" wrapText="1"/>
    </xf>
    <xf numFmtId="0" fontId="21" fillId="0" borderId="34" xfId="0" applyFont="1" applyBorder="1" applyAlignment="1">
      <alignment horizontal="center" vertical="center"/>
    </xf>
    <xf numFmtId="0" fontId="21" fillId="0" borderId="53" xfId="0" applyFont="1" applyBorder="1" applyAlignment="1">
      <alignment horizontal="center" vertical="center"/>
    </xf>
    <xf numFmtId="0" fontId="48" fillId="0" borderId="30" xfId="0" applyFont="1" applyBorder="1" applyAlignment="1">
      <alignment horizontal="center"/>
    </xf>
    <xf numFmtId="0" fontId="21" fillId="0" borderId="0" xfId="0" applyFont="1" applyAlignment="1">
      <alignment horizontal="left" vertical="top" wrapText="1"/>
    </xf>
    <xf numFmtId="0" fontId="21" fillId="0" borderId="22" xfId="0" applyFont="1" applyBorder="1" applyAlignment="1">
      <alignment horizontal="left"/>
    </xf>
    <xf numFmtId="0" fontId="21" fillId="0" borderId="33" xfId="0" applyFont="1" applyBorder="1" applyAlignment="1">
      <alignment horizontal="left" vertical="top" wrapText="1"/>
    </xf>
    <xf numFmtId="0" fontId="21" fillId="0" borderId="32" xfId="0" applyFont="1" applyBorder="1" applyAlignment="1">
      <alignment horizontal="left" vertical="top" wrapText="1"/>
    </xf>
    <xf numFmtId="0" fontId="21" fillId="0" borderId="56" xfId="0" applyFont="1" applyBorder="1" applyAlignment="1">
      <alignment horizontal="left" vertical="top" wrapText="1"/>
    </xf>
    <xf numFmtId="0" fontId="21" fillId="0" borderId="15" xfId="0" applyFont="1" applyBorder="1" applyAlignment="1">
      <alignment horizontal="left" vertical="top" wrapText="1"/>
    </xf>
    <xf numFmtId="0" fontId="21" fillId="0" borderId="18" xfId="0" applyFont="1" applyBorder="1" applyAlignment="1">
      <alignment horizontal="left" vertical="top" wrapText="1"/>
    </xf>
    <xf numFmtId="0" fontId="21" fillId="0" borderId="31" xfId="0" applyFont="1" applyBorder="1" applyAlignment="1">
      <alignment horizontal="left" vertical="top" wrapText="1"/>
    </xf>
    <xf numFmtId="0" fontId="21" fillId="0" borderId="30" xfId="0" applyFont="1" applyBorder="1" applyAlignment="1">
      <alignment horizontal="left" vertical="top" wrapText="1"/>
    </xf>
    <xf numFmtId="0" fontId="21" fillId="0" borderId="54" xfId="0" applyFont="1" applyBorder="1" applyAlignment="1">
      <alignment horizontal="left" vertical="top" wrapText="1"/>
    </xf>
    <xf numFmtId="0" fontId="21" fillId="0" borderId="19" xfId="0" applyFont="1" applyBorder="1" applyAlignment="1">
      <alignment horizontal="center" vertical="center"/>
    </xf>
    <xf numFmtId="0" fontId="21" fillId="0" borderId="19" xfId="0" applyFont="1" applyBorder="1" applyAlignment="1">
      <alignment horizontal="left" vertical="center" wrapText="1"/>
    </xf>
    <xf numFmtId="0" fontId="21" fillId="0" borderId="19" xfId="0" applyFont="1" applyBorder="1" applyAlignment="1">
      <alignment horizontal="left" wrapText="1"/>
    </xf>
    <xf numFmtId="0" fontId="21" fillId="0" borderId="20" xfId="0" applyFont="1" applyBorder="1" applyAlignment="1">
      <alignment horizontal="left" vertical="center" wrapText="1"/>
    </xf>
    <xf numFmtId="0" fontId="21" fillId="0" borderId="22" xfId="0" applyFont="1" applyBorder="1" applyAlignment="1">
      <alignment horizontal="left" vertical="center" wrapText="1"/>
    </xf>
    <xf numFmtId="0" fontId="21" fillId="0" borderId="23" xfId="0" applyFont="1" applyBorder="1" applyAlignment="1">
      <alignment horizontal="left" vertical="center" wrapText="1"/>
    </xf>
    <xf numFmtId="0" fontId="21" fillId="0" borderId="33" xfId="0" applyFont="1" applyBorder="1" applyAlignment="1">
      <alignment horizontal="left" vertical="center" wrapText="1"/>
    </xf>
    <xf numFmtId="0" fontId="21" fillId="0" borderId="32" xfId="0" applyFont="1" applyBorder="1" applyAlignment="1">
      <alignment horizontal="left" vertical="center" wrapText="1"/>
    </xf>
    <xf numFmtId="0" fontId="21" fillId="0" borderId="56" xfId="0" applyFont="1" applyBorder="1" applyAlignment="1">
      <alignment horizontal="left" vertical="center" wrapText="1"/>
    </xf>
    <xf numFmtId="0" fontId="19" fillId="0" borderId="0" xfId="0" applyFont="1" applyAlignment="1">
      <alignment horizontal="center" vertical="center" wrapText="1"/>
    </xf>
    <xf numFmtId="0" fontId="21" fillId="0" borderId="52" xfId="0" applyFont="1" applyBorder="1" applyAlignment="1">
      <alignment horizontal="center" vertical="center"/>
    </xf>
    <xf numFmtId="0" fontId="21" fillId="0" borderId="19" xfId="0" applyFont="1" applyBorder="1" applyAlignment="1">
      <alignment horizontal="left" vertical="top" wrapText="1"/>
    </xf>
    <xf numFmtId="0" fontId="21" fillId="0" borderId="33" xfId="0" applyFont="1" applyBorder="1" applyAlignment="1">
      <alignment horizontal="center" vertical="center" wrapText="1"/>
    </xf>
    <xf numFmtId="0" fontId="21" fillId="0" borderId="32" xfId="0" applyFont="1" applyBorder="1" applyAlignment="1">
      <alignment horizontal="center" vertical="center" wrapText="1"/>
    </xf>
    <xf numFmtId="0" fontId="21" fillId="0" borderId="56" xfId="0" applyFont="1" applyBorder="1" applyAlignment="1">
      <alignment horizontal="center" vertical="center" wrapText="1"/>
    </xf>
    <xf numFmtId="0" fontId="29" fillId="0" borderId="2" xfId="10" applyFont="1" applyBorder="1" applyAlignment="1">
      <alignment horizontal="center" vertical="center"/>
    </xf>
    <xf numFmtId="0" fontId="29" fillId="0" borderId="7" xfId="10" applyFont="1" applyBorder="1" applyAlignment="1">
      <alignment horizontal="center" vertical="center"/>
    </xf>
    <xf numFmtId="0" fontId="50" fillId="0" borderId="2" xfId="10" applyFont="1" applyBorder="1" applyAlignment="1">
      <alignment horizontal="center" vertical="center"/>
    </xf>
    <xf numFmtId="0" fontId="50" fillId="0" borderId="3" xfId="10" applyFont="1" applyBorder="1" applyAlignment="1">
      <alignment horizontal="center" vertical="center"/>
    </xf>
    <xf numFmtId="0" fontId="50" fillId="0" borderId="4" xfId="10" applyFont="1" applyBorder="1" applyAlignment="1">
      <alignment horizontal="center" vertical="center"/>
    </xf>
    <xf numFmtId="0" fontId="50" fillId="0" borderId="5" xfId="10" applyFont="1" applyBorder="1" applyAlignment="1">
      <alignment horizontal="center" vertical="center"/>
    </xf>
    <xf numFmtId="0" fontId="50" fillId="0" borderId="0" xfId="10" applyFont="1" applyAlignment="1">
      <alignment horizontal="center" vertical="center"/>
    </xf>
    <xf numFmtId="0" fontId="50" fillId="0" borderId="6" xfId="10" applyFont="1" applyBorder="1" applyAlignment="1">
      <alignment horizontal="center" vertical="center"/>
    </xf>
    <xf numFmtId="0" fontId="29" fillId="0" borderId="5" xfId="10" applyFont="1" applyBorder="1" applyAlignment="1">
      <alignment horizontal="center" vertical="center"/>
    </xf>
    <xf numFmtId="0" fontId="29" fillId="0" borderId="0" xfId="10" applyFont="1" applyAlignment="1">
      <alignment horizontal="center" vertical="center"/>
    </xf>
    <xf numFmtId="0" fontId="29" fillId="0" borderId="6" xfId="10" applyFont="1" applyBorder="1" applyAlignment="1">
      <alignment horizontal="center" vertical="center"/>
    </xf>
    <xf numFmtId="0" fontId="50" fillId="4" borderId="5" xfId="10" applyFont="1" applyFill="1" applyBorder="1" applyAlignment="1">
      <alignment horizontal="center" vertical="center" wrapText="1"/>
    </xf>
    <xf numFmtId="0" fontId="50" fillId="0" borderId="0" xfId="10" applyFont="1" applyAlignment="1">
      <alignment horizontal="center" vertical="center" wrapText="1"/>
    </xf>
    <xf numFmtId="0" fontId="29" fillId="0" borderId="46" xfId="10" applyFont="1" applyBorder="1" applyAlignment="1">
      <alignment horizontal="center" vertical="center"/>
    </xf>
    <xf numFmtId="0" fontId="29" fillId="0" borderId="5" xfId="10" applyFont="1" applyBorder="1" applyAlignment="1">
      <alignment horizontal="center" vertical="center" wrapText="1"/>
    </xf>
    <xf numFmtId="0" fontId="29" fillId="0" borderId="7" xfId="10" applyFont="1" applyBorder="1" applyAlignment="1">
      <alignment horizontal="center" vertical="center" wrapText="1"/>
    </xf>
    <xf numFmtId="0" fontId="15" fillId="0" borderId="6" xfId="10" quotePrefix="1" applyBorder="1" applyAlignment="1">
      <alignment horizontal="center" vertical="center"/>
    </xf>
    <xf numFmtId="0" fontId="29" fillId="0" borderId="3" xfId="10" applyFont="1" applyBorder="1" applyAlignment="1">
      <alignment horizontal="center" vertical="center"/>
    </xf>
    <xf numFmtId="0" fontId="29" fillId="0" borderId="4" xfId="10" applyFont="1" applyBorder="1" applyAlignment="1">
      <alignment horizontal="center" vertical="center"/>
    </xf>
    <xf numFmtId="0" fontId="20" fillId="0" borderId="5" xfId="1" applyFont="1" applyBorder="1" applyAlignment="1">
      <alignment horizontal="center" vertical="center" wrapText="1"/>
    </xf>
    <xf numFmtId="0" fontId="56" fillId="0" borderId="6" xfId="13" applyFont="1" applyBorder="1" applyAlignment="1">
      <alignment horizontal="center" vertical="center" wrapText="1"/>
    </xf>
    <xf numFmtId="0" fontId="49" fillId="0" borderId="2" xfId="10" applyFont="1" applyBorder="1" applyAlignment="1">
      <alignment horizontal="center" wrapText="1"/>
    </xf>
    <xf numFmtId="0" fontId="49" fillId="0" borderId="5" xfId="10" applyFont="1" applyBorder="1" applyAlignment="1">
      <alignment horizontal="center" wrapText="1"/>
    </xf>
    <xf numFmtId="0" fontId="15" fillId="0" borderId="0" xfId="10" quotePrefix="1" applyAlignment="1">
      <alignment horizontal="center" vertical="center"/>
    </xf>
    <xf numFmtId="0" fontId="29" fillId="0" borderId="46" xfId="10" applyFont="1" applyBorder="1" applyAlignment="1">
      <alignment horizontal="center" vertical="center" wrapText="1"/>
    </xf>
    <xf numFmtId="0" fontId="29" fillId="0" borderId="51" xfId="10" applyFont="1" applyBorder="1" applyAlignment="1">
      <alignment horizontal="center" vertical="center" wrapText="1"/>
    </xf>
    <xf numFmtId="0" fontId="49" fillId="0" borderId="2" xfId="10" applyFont="1" applyBorder="1" applyAlignment="1">
      <alignment horizontal="center"/>
    </xf>
    <xf numFmtId="0" fontId="49" fillId="0" borderId="5" xfId="10" applyFont="1" applyBorder="1" applyAlignment="1">
      <alignment horizontal="center"/>
    </xf>
    <xf numFmtId="0" fontId="15" fillId="0" borderId="8" xfId="10" quotePrefix="1" applyBorder="1" applyAlignment="1">
      <alignment horizontal="center" vertical="center"/>
    </xf>
    <xf numFmtId="0" fontId="15" fillId="0" borderId="9" xfId="10" quotePrefix="1" applyBorder="1" applyAlignment="1">
      <alignment horizontal="center" vertical="center"/>
    </xf>
    <xf numFmtId="0" fontId="49" fillId="0" borderId="2" xfId="10" applyFont="1" applyBorder="1" applyAlignment="1">
      <alignment horizontal="center" vertical="center" wrapText="1"/>
    </xf>
    <xf numFmtId="0" fontId="49" fillId="0" borderId="5" xfId="10" applyFont="1" applyBorder="1" applyAlignment="1">
      <alignment horizontal="center" vertical="center" wrapText="1"/>
    </xf>
    <xf numFmtId="0" fontId="29" fillId="0" borderId="8" xfId="10" applyFont="1" applyBorder="1" applyAlignment="1">
      <alignment horizontal="center" vertical="center"/>
    </xf>
    <xf numFmtId="0" fontId="29" fillId="0" borderId="9" xfId="10" applyFont="1" applyBorder="1" applyAlignment="1">
      <alignment horizontal="center" vertical="center"/>
    </xf>
    <xf numFmtId="0" fontId="29" fillId="0" borderId="47" xfId="10" applyFont="1" applyBorder="1" applyAlignment="1">
      <alignment horizontal="center" vertical="center"/>
    </xf>
    <xf numFmtId="0" fontId="10" fillId="0" borderId="0" xfId="10" applyFont="1" applyAlignment="1">
      <alignment horizontal="left" vertical="top" wrapText="1"/>
    </xf>
    <xf numFmtId="0" fontId="15" fillId="0" borderId="0" xfId="10" applyAlignment="1">
      <alignment horizontal="left" vertical="top" wrapText="1"/>
    </xf>
    <xf numFmtId="0" fontId="29" fillId="39" borderId="8" xfId="0" applyFont="1" applyFill="1" applyBorder="1" applyAlignment="1">
      <alignment horizontal="center"/>
    </xf>
    <xf numFmtId="0" fontId="29" fillId="0" borderId="0" xfId="0" applyFont="1" applyAlignment="1">
      <alignment horizontal="center"/>
    </xf>
    <xf numFmtId="0" fontId="123" fillId="0" borderId="0" xfId="0" applyFont="1" applyAlignment="1">
      <alignment horizontal="center" vertical="center" wrapText="1"/>
    </xf>
    <xf numFmtId="0" fontId="109" fillId="33" borderId="75" xfId="95" applyFont="1" applyFill="1" applyBorder="1" applyAlignment="1">
      <alignment horizontal="left" vertical="center"/>
    </xf>
    <xf numFmtId="0" fontId="115" fillId="33" borderId="75" xfId="95" applyFont="1" applyFill="1" applyBorder="1" applyAlignment="1">
      <alignment horizontal="left" vertical="center"/>
    </xf>
  </cellXfs>
  <cellStyles count="103">
    <cellStyle name="20% - akcent 1" xfId="21" xr:uid="{00000000-0005-0000-0000-000000000000}"/>
    <cellStyle name="20% - akcent 2" xfId="22" xr:uid="{00000000-0005-0000-0000-000001000000}"/>
    <cellStyle name="20% - akcent 3" xfId="23" xr:uid="{00000000-0005-0000-0000-000002000000}"/>
    <cellStyle name="20% - akcent 4" xfId="24" xr:uid="{00000000-0005-0000-0000-000003000000}"/>
    <cellStyle name="20% - akcent 5" xfId="25" xr:uid="{00000000-0005-0000-0000-000004000000}"/>
    <cellStyle name="20% - akcent 6" xfId="26" xr:uid="{00000000-0005-0000-0000-000005000000}"/>
    <cellStyle name="40% - akcent 1" xfId="27" xr:uid="{00000000-0005-0000-0000-000006000000}"/>
    <cellStyle name="40% - akcent 2" xfId="28" xr:uid="{00000000-0005-0000-0000-000007000000}"/>
    <cellStyle name="40% - akcent 3" xfId="29" xr:uid="{00000000-0005-0000-0000-000008000000}"/>
    <cellStyle name="40% - akcent 4" xfId="30" xr:uid="{00000000-0005-0000-0000-000009000000}"/>
    <cellStyle name="40% - akcent 5" xfId="31" xr:uid="{00000000-0005-0000-0000-00000A000000}"/>
    <cellStyle name="40% - akcent 6" xfId="32" xr:uid="{00000000-0005-0000-0000-00000B000000}"/>
    <cellStyle name="60% - akcent 1" xfId="33" xr:uid="{00000000-0005-0000-0000-00000C000000}"/>
    <cellStyle name="60% - akcent 2" xfId="34" xr:uid="{00000000-0005-0000-0000-00000D000000}"/>
    <cellStyle name="60% - akcent 3" xfId="35" xr:uid="{00000000-0005-0000-0000-00000E000000}"/>
    <cellStyle name="60% - akcent 4" xfId="36" xr:uid="{00000000-0005-0000-0000-00000F000000}"/>
    <cellStyle name="60% - akcent 5" xfId="37" xr:uid="{00000000-0005-0000-0000-000010000000}"/>
    <cellStyle name="60% - akcent 6" xfId="38" xr:uid="{00000000-0005-0000-0000-000011000000}"/>
    <cellStyle name="Akcent 1" xfId="39" xr:uid="{00000000-0005-0000-0000-000012000000}"/>
    <cellStyle name="Akcent 2" xfId="40" xr:uid="{00000000-0005-0000-0000-000013000000}"/>
    <cellStyle name="Akcent 3" xfId="41" xr:uid="{00000000-0005-0000-0000-000014000000}"/>
    <cellStyle name="Akcent 4" xfId="42" xr:uid="{00000000-0005-0000-0000-000015000000}"/>
    <cellStyle name="Akcent 5" xfId="43" xr:uid="{00000000-0005-0000-0000-000016000000}"/>
    <cellStyle name="Akcent 6" xfId="44" xr:uid="{00000000-0005-0000-0000-000017000000}"/>
    <cellStyle name="Comma" xfId="15" builtinId="3"/>
    <cellStyle name="Comma 2" xfId="45" xr:uid="{00000000-0005-0000-0000-000019000000}"/>
    <cellStyle name="Comma 3" xfId="46" xr:uid="{00000000-0005-0000-0000-00001A000000}"/>
    <cellStyle name="Dane wejściowe" xfId="47" xr:uid="{00000000-0005-0000-0000-00001B000000}"/>
    <cellStyle name="Dane wyjściowe" xfId="48" xr:uid="{00000000-0005-0000-0000-00001C000000}"/>
    <cellStyle name="Dobre" xfId="49" xr:uid="{00000000-0005-0000-0000-00001D000000}"/>
    <cellStyle name="Hyperlink" xfId="16" builtinId="8"/>
    <cellStyle name="Hyperlink 2" xfId="50" xr:uid="{00000000-0005-0000-0000-00001F000000}"/>
    <cellStyle name="Hyperlink 3" xfId="51" xr:uid="{00000000-0005-0000-0000-000020000000}"/>
    <cellStyle name="Hyperlink 4" xfId="52" xr:uid="{00000000-0005-0000-0000-000021000000}"/>
    <cellStyle name="Komórka połączona" xfId="53" xr:uid="{00000000-0005-0000-0000-000022000000}"/>
    <cellStyle name="Komórka zaznaczona" xfId="54" xr:uid="{00000000-0005-0000-0000-000023000000}"/>
    <cellStyle name="Nagłówek 1" xfId="55" xr:uid="{00000000-0005-0000-0000-000024000000}"/>
    <cellStyle name="Nagłówek 2" xfId="56" xr:uid="{00000000-0005-0000-0000-000025000000}"/>
    <cellStyle name="Nagłówek 3" xfId="57" xr:uid="{00000000-0005-0000-0000-000026000000}"/>
    <cellStyle name="Nagłówek 4" xfId="58" xr:uid="{00000000-0005-0000-0000-000027000000}"/>
    <cellStyle name="Neutralne" xfId="59" xr:uid="{00000000-0005-0000-0000-000028000000}"/>
    <cellStyle name="Normal" xfId="0" builtinId="0"/>
    <cellStyle name="Normal 10" xfId="60" xr:uid="{00000000-0005-0000-0000-00002A000000}"/>
    <cellStyle name="Normal 11" xfId="61" xr:uid="{00000000-0005-0000-0000-00002B000000}"/>
    <cellStyle name="Normal 12" xfId="62" xr:uid="{00000000-0005-0000-0000-00002C000000}"/>
    <cellStyle name="Normal 13" xfId="19" xr:uid="{00000000-0005-0000-0000-00002D000000}"/>
    <cellStyle name="Normal 14" xfId="94" xr:uid="{51E926A1-3E01-48D0-9A92-8C391E7DF8B4}"/>
    <cellStyle name="Normal 15" xfId="95" xr:uid="{5B8DC945-BA9B-4C21-9BDF-F887C3D0603B}"/>
    <cellStyle name="Normal 16" xfId="98" xr:uid="{8626B1CB-314F-4142-842D-4F5D4260FE3F}"/>
    <cellStyle name="Normal 2" xfId="17" xr:uid="{00000000-0005-0000-0000-00002E000000}"/>
    <cellStyle name="Normal 2 2" xfId="64" xr:uid="{00000000-0005-0000-0000-00002F000000}"/>
    <cellStyle name="Normal 2 2 2" xfId="65" xr:uid="{00000000-0005-0000-0000-000030000000}"/>
    <cellStyle name="Normal 2 3" xfId="66" xr:uid="{00000000-0005-0000-0000-000031000000}"/>
    <cellStyle name="Normal 2 3 2" xfId="67" xr:uid="{00000000-0005-0000-0000-000032000000}"/>
    <cellStyle name="Normal 2 4" xfId="63" xr:uid="{00000000-0005-0000-0000-000033000000}"/>
    <cellStyle name="Normal 2 5" xfId="91" xr:uid="{E5617CD8-BD9C-4295-97C6-8425DDD7AD3D}"/>
    <cellStyle name="Normal 3" xfId="68" xr:uid="{00000000-0005-0000-0000-000034000000}"/>
    <cellStyle name="Normal 3 2" xfId="69" xr:uid="{00000000-0005-0000-0000-000035000000}"/>
    <cellStyle name="Normal 4" xfId="70" xr:uid="{00000000-0005-0000-0000-000036000000}"/>
    <cellStyle name="Normal 4 2 3" xfId="90" xr:uid="{00000000-0005-0000-0000-000037000000}"/>
    <cellStyle name="Normal 5" xfId="71" xr:uid="{00000000-0005-0000-0000-000038000000}"/>
    <cellStyle name="Normal 6" xfId="72" xr:uid="{00000000-0005-0000-0000-000039000000}"/>
    <cellStyle name="Normal 6 2" xfId="73" xr:uid="{00000000-0005-0000-0000-00003A000000}"/>
    <cellStyle name="Normal 7" xfId="74" xr:uid="{00000000-0005-0000-0000-00003B000000}"/>
    <cellStyle name="Normal 8" xfId="4" xr:uid="{00000000-0005-0000-0000-00003C000000}"/>
    <cellStyle name="Normal 8 2" xfId="20" xr:uid="{00000000-0005-0000-0000-00003D000000}"/>
    <cellStyle name="Normal 9" xfId="75" xr:uid="{00000000-0005-0000-0000-00003E000000}"/>
    <cellStyle name="Normal 9 2" xfId="76" xr:uid="{00000000-0005-0000-0000-00003F000000}"/>
    <cellStyle name="Normal_CBM_Output" xfId="102" xr:uid="{1C42F5BD-9879-4D85-94F4-E60F97979FEA}"/>
    <cellStyle name="Normal_CBM_Output_1" xfId="18" xr:uid="{00000000-0005-0000-0000-000041000000}"/>
    <cellStyle name="Normal_CBM_Output_2" xfId="97" xr:uid="{6137D500-82BC-4512-A67B-B6A0DD3966A9}"/>
    <cellStyle name="Normal_CBM_Output_3" xfId="101" xr:uid="{50C2F356-B233-4CE1-889A-642390A01232}"/>
    <cellStyle name="Normal_FAOSTAT" xfId="92" xr:uid="{BB65A472-A04C-4D18-B771-3E56A4337408}"/>
    <cellStyle name="Normal_FAOSTAT_2022" xfId="96" xr:uid="{67A9EFE3-C35B-4E44-B5F0-06065869A0FD}"/>
    <cellStyle name="Normal_FAOSTAT_2022_1" xfId="99" xr:uid="{58ED6D3D-6566-404F-ADB7-3C462174ECED}"/>
    <cellStyle name="Normal_FAOSTAT_2022_2" xfId="100" xr:uid="{115B351A-B868-4EEF-A020-73B589BB16CF}"/>
    <cellStyle name="Normale 2" xfId="1" xr:uid="{00000000-0005-0000-0000-000042000000}"/>
    <cellStyle name="Normale 3" xfId="2" xr:uid="{00000000-0005-0000-0000-000043000000}"/>
    <cellStyle name="Normale 4" xfId="6" xr:uid="{00000000-0005-0000-0000-000044000000}"/>
    <cellStyle name="Normale 5" xfId="10" xr:uid="{00000000-0005-0000-0000-000045000000}"/>
    <cellStyle name="Normale_AT" xfId="11" xr:uid="{00000000-0005-0000-0000-000046000000}"/>
    <cellStyle name="Normale_AT_GS" xfId="13" xr:uid="{00000000-0005-0000-0000-000047000000}"/>
    <cellStyle name="Normale_CBM_Flow" xfId="8" xr:uid="{00000000-0005-0000-0000-000048000000}"/>
    <cellStyle name="Normale_CBM_Output" xfId="9" xr:uid="{00000000-0005-0000-0000-000049000000}"/>
    <cellStyle name="Normale_Foglio2" xfId="12" xr:uid="{00000000-0005-0000-0000-00004A000000}"/>
    <cellStyle name="Normalny_Arkusz1" xfId="77" xr:uid="{00000000-0005-0000-0000-00004B000000}"/>
    <cellStyle name="Obliczenia" xfId="78" xr:uid="{00000000-0005-0000-0000-00004C000000}"/>
    <cellStyle name="Percent" xfId="5" builtinId="5"/>
    <cellStyle name="Percent 2" xfId="79" xr:uid="{00000000-0005-0000-0000-00004E000000}"/>
    <cellStyle name="Percent 2 2" xfId="80" xr:uid="{00000000-0005-0000-0000-00004F000000}"/>
    <cellStyle name="Percent 3" xfId="81" xr:uid="{00000000-0005-0000-0000-000050000000}"/>
    <cellStyle name="Percent 3 2" xfId="82" xr:uid="{00000000-0005-0000-0000-000051000000}"/>
    <cellStyle name="Percent 4" xfId="83" xr:uid="{00000000-0005-0000-0000-000052000000}"/>
    <cellStyle name="Percent 5" xfId="93" xr:uid="{A534A617-3B20-40DD-9A53-CC84857A65AE}"/>
    <cellStyle name="Percentuale 2" xfId="3" xr:uid="{00000000-0005-0000-0000-000053000000}"/>
    <cellStyle name="Percentuale 3" xfId="7" xr:uid="{00000000-0005-0000-0000-000054000000}"/>
    <cellStyle name="Percentuale 4" xfId="14" xr:uid="{00000000-0005-0000-0000-000055000000}"/>
    <cellStyle name="Suma" xfId="84" xr:uid="{00000000-0005-0000-0000-000056000000}"/>
    <cellStyle name="Tekst objaśnienia" xfId="85" xr:uid="{00000000-0005-0000-0000-000057000000}"/>
    <cellStyle name="Tekst ostrzeżenia" xfId="86" xr:uid="{00000000-0005-0000-0000-000058000000}"/>
    <cellStyle name="Tytuł" xfId="87" xr:uid="{00000000-0005-0000-0000-000059000000}"/>
    <cellStyle name="Uwaga" xfId="88" xr:uid="{00000000-0005-0000-0000-00005A000000}"/>
    <cellStyle name="Złe" xfId="89" xr:uid="{00000000-0005-0000-0000-00005B000000}"/>
  </cellStyles>
  <dxfs count="225">
    <dxf>
      <font>
        <color rgb="FF9C0006"/>
      </font>
      <fill>
        <patternFill>
          <bgColor rgb="FFFFC7CE"/>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4.xml"/><Relationship Id="rId63" Type="http://schemas.openxmlformats.org/officeDocument/2006/relationships/externalLink" Target="externalLinks/externalLink20.xml"/><Relationship Id="rId68" Type="http://schemas.openxmlformats.org/officeDocument/2006/relationships/externalLink" Target="externalLinks/externalLink2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66" Type="http://schemas.openxmlformats.org/officeDocument/2006/relationships/externalLink" Target="externalLinks/externalLink23.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1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externalLink" Target="externalLinks/externalLink13.xml"/><Relationship Id="rId64" Type="http://schemas.openxmlformats.org/officeDocument/2006/relationships/externalLink" Target="externalLinks/externalLink21.xml"/><Relationship Id="rId69" Type="http://schemas.openxmlformats.org/officeDocument/2006/relationships/externalLink" Target="externalLinks/externalLink26.xml"/><Relationship Id="rId8" Type="http://schemas.openxmlformats.org/officeDocument/2006/relationships/worksheet" Target="worksheets/sheet8.xml"/><Relationship Id="rId51" Type="http://schemas.openxmlformats.org/officeDocument/2006/relationships/externalLink" Target="externalLinks/externalLink8.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externalLink" Target="externalLinks/externalLink16.xml"/><Relationship Id="rId67"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1.xml"/><Relationship Id="rId62" Type="http://schemas.openxmlformats.org/officeDocument/2006/relationships/externalLink" Target="externalLinks/externalLink19.xml"/><Relationship Id="rId70" Type="http://schemas.openxmlformats.org/officeDocument/2006/relationships/externalLink" Target="externalLinks/externalLink27.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externalLink" Target="externalLinks/externalLink17.xml"/><Relationship Id="rId65" Type="http://schemas.openxmlformats.org/officeDocument/2006/relationships/externalLink" Target="externalLinks/externalLink22.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7" Type="http://schemas.openxmlformats.org/officeDocument/2006/relationships/worksheet" Target="worksheets/sheet7.xml"/><Relationship Id="rId71" Type="http://schemas.openxmlformats.org/officeDocument/2006/relationships/externalLink" Target="externalLinks/externalLink2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Growing stock definition</a:t>
            </a:r>
            <a:r>
              <a:rPr lang="it-IT" baseline="0"/>
              <a:t> components</a:t>
            </a:r>
            <a:endParaRPr lang="it-IT"/>
          </a:p>
        </c:rich>
      </c:tx>
      <c:layout>
        <c:manualLayout>
          <c:xMode val="edge"/>
          <c:yMode val="edge"/>
          <c:x val="0.18760411198600174"/>
          <c:y val="4.166666666666666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stacked"/>
        <c:varyColors val="0"/>
        <c:ser>
          <c:idx val="0"/>
          <c:order val="0"/>
          <c:tx>
            <c:strRef>
              <c:f>Read_me_First!$AK$48</c:f>
              <c:strCache>
                <c:ptCount val="1"/>
                <c:pt idx="0">
                  <c:v>STUMP</c:v>
                </c:pt>
              </c:strCache>
            </c:strRef>
          </c:tx>
          <c:spPr>
            <a:solidFill>
              <a:schemeClr val="accent6">
                <a:lumMod val="50000"/>
              </a:schemeClr>
            </a:solidFill>
            <a:ln>
              <a:noFill/>
            </a:ln>
            <a:effectLst/>
          </c:spPr>
          <c:invertIfNegative val="0"/>
          <c:cat>
            <c:strRef>
              <c:f>Read_me_First!$AJ$49:$AJ$53</c:f>
              <c:strCache>
                <c:ptCount val="5"/>
                <c:pt idx="0">
                  <c:v>EFA</c:v>
                </c:pt>
                <c:pt idx="1">
                  <c:v>FRA - SoEF </c:v>
                </c:pt>
                <c:pt idx="2">
                  <c:v>CBM-AG</c:v>
                </c:pt>
                <c:pt idx="3">
                  <c:v>CBM-Merch</c:v>
                </c:pt>
                <c:pt idx="4">
                  <c:v>Cost Action E43*</c:v>
                </c:pt>
              </c:strCache>
            </c:strRef>
          </c:cat>
          <c:val>
            <c:numRef>
              <c:f>Read_me_First!$AK$49:$AK$53</c:f>
              <c:numCache>
                <c:formatCode>General</c:formatCode>
                <c:ptCount val="5"/>
                <c:pt idx="0">
                  <c:v>1</c:v>
                </c:pt>
                <c:pt idx="1">
                  <c:v>1</c:v>
                </c:pt>
                <c:pt idx="2">
                  <c:v>1</c:v>
                </c:pt>
                <c:pt idx="3">
                  <c:v>0</c:v>
                </c:pt>
                <c:pt idx="4">
                  <c:v>1</c:v>
                </c:pt>
              </c:numCache>
            </c:numRef>
          </c:val>
          <c:extLst>
            <c:ext xmlns:c16="http://schemas.microsoft.com/office/drawing/2014/chart" uri="{C3380CC4-5D6E-409C-BE32-E72D297353CC}">
              <c16:uniqueId val="{00000000-A2AB-4971-A04F-D1EF413DA589}"/>
            </c:ext>
          </c:extLst>
        </c:ser>
        <c:ser>
          <c:idx val="1"/>
          <c:order val="1"/>
          <c:tx>
            <c:strRef>
              <c:f>Read_me_First!$AL$48</c:f>
              <c:strCache>
                <c:ptCount val="1"/>
                <c:pt idx="0">
                  <c:v>STEM</c:v>
                </c:pt>
              </c:strCache>
            </c:strRef>
          </c:tx>
          <c:spPr>
            <a:solidFill>
              <a:srgbClr val="FF0000"/>
            </a:solidFill>
            <a:ln>
              <a:noFill/>
            </a:ln>
            <a:effectLst/>
          </c:spPr>
          <c:invertIfNegative val="0"/>
          <c:cat>
            <c:strRef>
              <c:f>Read_me_First!$AJ$49:$AJ$53</c:f>
              <c:strCache>
                <c:ptCount val="5"/>
                <c:pt idx="0">
                  <c:v>EFA</c:v>
                </c:pt>
                <c:pt idx="1">
                  <c:v>FRA - SoEF </c:v>
                </c:pt>
                <c:pt idx="2">
                  <c:v>CBM-AG</c:v>
                </c:pt>
                <c:pt idx="3">
                  <c:v>CBM-Merch</c:v>
                </c:pt>
                <c:pt idx="4">
                  <c:v>Cost Action E43*</c:v>
                </c:pt>
              </c:strCache>
            </c:strRef>
          </c:cat>
          <c:val>
            <c:numRef>
              <c:f>Read_me_First!$AL$49:$AL$53</c:f>
              <c:numCache>
                <c:formatCode>General</c:formatCode>
                <c:ptCount val="5"/>
                <c:pt idx="0">
                  <c:v>10</c:v>
                </c:pt>
                <c:pt idx="1">
                  <c:v>10</c:v>
                </c:pt>
                <c:pt idx="2">
                  <c:v>10</c:v>
                </c:pt>
                <c:pt idx="3">
                  <c:v>10</c:v>
                </c:pt>
                <c:pt idx="4">
                  <c:v>10</c:v>
                </c:pt>
              </c:numCache>
            </c:numRef>
          </c:val>
          <c:extLst>
            <c:ext xmlns:c16="http://schemas.microsoft.com/office/drawing/2014/chart" uri="{C3380CC4-5D6E-409C-BE32-E72D297353CC}">
              <c16:uniqueId val="{00000001-A2AB-4971-A04F-D1EF413DA589}"/>
            </c:ext>
          </c:extLst>
        </c:ser>
        <c:ser>
          <c:idx val="2"/>
          <c:order val="2"/>
          <c:tx>
            <c:strRef>
              <c:f>Read_me_First!$AM$48</c:f>
              <c:strCache>
                <c:ptCount val="1"/>
                <c:pt idx="0">
                  <c:v>TOP</c:v>
                </c:pt>
              </c:strCache>
            </c:strRef>
          </c:tx>
          <c:spPr>
            <a:solidFill>
              <a:schemeClr val="accent6"/>
            </a:solidFill>
            <a:ln>
              <a:noFill/>
            </a:ln>
            <a:effectLst/>
          </c:spPr>
          <c:invertIfNegative val="0"/>
          <c:cat>
            <c:strRef>
              <c:f>Read_me_First!$AJ$49:$AJ$53</c:f>
              <c:strCache>
                <c:ptCount val="5"/>
                <c:pt idx="0">
                  <c:v>EFA</c:v>
                </c:pt>
                <c:pt idx="1">
                  <c:v>FRA - SoEF </c:v>
                </c:pt>
                <c:pt idx="2">
                  <c:v>CBM-AG</c:v>
                </c:pt>
                <c:pt idx="3">
                  <c:v>CBM-Merch</c:v>
                </c:pt>
                <c:pt idx="4">
                  <c:v>Cost Action E43*</c:v>
                </c:pt>
              </c:strCache>
            </c:strRef>
          </c:cat>
          <c:val>
            <c:numRef>
              <c:f>Read_me_First!$AM$49:$AM$53</c:f>
              <c:numCache>
                <c:formatCode>General</c:formatCode>
                <c:ptCount val="5"/>
                <c:pt idx="0">
                  <c:v>1</c:v>
                </c:pt>
                <c:pt idx="1">
                  <c:v>1</c:v>
                </c:pt>
                <c:pt idx="2">
                  <c:v>1</c:v>
                </c:pt>
                <c:pt idx="3">
                  <c:v>0</c:v>
                </c:pt>
                <c:pt idx="4">
                  <c:v>1</c:v>
                </c:pt>
              </c:numCache>
            </c:numRef>
          </c:val>
          <c:extLst>
            <c:ext xmlns:c16="http://schemas.microsoft.com/office/drawing/2014/chart" uri="{C3380CC4-5D6E-409C-BE32-E72D297353CC}">
              <c16:uniqueId val="{00000002-A2AB-4971-A04F-D1EF413DA589}"/>
            </c:ext>
          </c:extLst>
        </c:ser>
        <c:ser>
          <c:idx val="3"/>
          <c:order val="3"/>
          <c:tx>
            <c:strRef>
              <c:f>Read_me_First!$AN$48</c:f>
              <c:strCache>
                <c:ptCount val="1"/>
                <c:pt idx="0">
                  <c:v>LARGE BRANCHES</c:v>
                </c:pt>
              </c:strCache>
            </c:strRef>
          </c:tx>
          <c:spPr>
            <a:solidFill>
              <a:schemeClr val="accent4"/>
            </a:solidFill>
            <a:ln>
              <a:noFill/>
            </a:ln>
            <a:effectLst/>
          </c:spPr>
          <c:invertIfNegative val="0"/>
          <c:cat>
            <c:strRef>
              <c:f>Read_me_First!$AJ$49:$AJ$53</c:f>
              <c:strCache>
                <c:ptCount val="5"/>
                <c:pt idx="0">
                  <c:v>EFA</c:v>
                </c:pt>
                <c:pt idx="1">
                  <c:v>FRA - SoEF </c:v>
                </c:pt>
                <c:pt idx="2">
                  <c:v>CBM-AG</c:v>
                </c:pt>
                <c:pt idx="3">
                  <c:v>CBM-Merch</c:v>
                </c:pt>
                <c:pt idx="4">
                  <c:v>Cost Action E43*</c:v>
                </c:pt>
              </c:strCache>
            </c:strRef>
          </c:cat>
          <c:val>
            <c:numRef>
              <c:f>Read_me_First!$AN$49:$AN$53</c:f>
              <c:numCache>
                <c:formatCode>General</c:formatCode>
                <c:ptCount val="5"/>
                <c:pt idx="0">
                  <c:v>3</c:v>
                </c:pt>
                <c:pt idx="1">
                  <c:v>0</c:v>
                </c:pt>
                <c:pt idx="2">
                  <c:v>3</c:v>
                </c:pt>
                <c:pt idx="3">
                  <c:v>0</c:v>
                </c:pt>
                <c:pt idx="4">
                  <c:v>0</c:v>
                </c:pt>
              </c:numCache>
            </c:numRef>
          </c:val>
          <c:extLst>
            <c:ext xmlns:c16="http://schemas.microsoft.com/office/drawing/2014/chart" uri="{C3380CC4-5D6E-409C-BE32-E72D297353CC}">
              <c16:uniqueId val="{00000003-A2AB-4971-A04F-D1EF413DA589}"/>
            </c:ext>
          </c:extLst>
        </c:ser>
        <c:ser>
          <c:idx val="4"/>
          <c:order val="4"/>
          <c:tx>
            <c:strRef>
              <c:f>Read_me_First!$AO$48</c:f>
              <c:strCache>
                <c:ptCount val="1"/>
                <c:pt idx="0">
                  <c:v>SMALL BRANCHES</c:v>
                </c:pt>
              </c:strCache>
            </c:strRef>
          </c:tx>
          <c:spPr>
            <a:solidFill>
              <a:schemeClr val="accent5"/>
            </a:solidFill>
            <a:ln>
              <a:noFill/>
            </a:ln>
            <a:effectLst/>
          </c:spPr>
          <c:invertIfNegative val="0"/>
          <c:cat>
            <c:strRef>
              <c:f>Read_me_First!$AJ$49:$AJ$53</c:f>
              <c:strCache>
                <c:ptCount val="5"/>
                <c:pt idx="0">
                  <c:v>EFA</c:v>
                </c:pt>
                <c:pt idx="1">
                  <c:v>FRA - SoEF </c:v>
                </c:pt>
                <c:pt idx="2">
                  <c:v>CBM-AG</c:v>
                </c:pt>
                <c:pt idx="3">
                  <c:v>CBM-Merch</c:v>
                </c:pt>
                <c:pt idx="4">
                  <c:v>Cost Action E43*</c:v>
                </c:pt>
              </c:strCache>
            </c:strRef>
          </c:cat>
          <c:val>
            <c:numRef>
              <c:f>Read_me_First!$AO$49:$AO$53</c:f>
              <c:numCache>
                <c:formatCode>General</c:formatCode>
                <c:ptCount val="5"/>
                <c:pt idx="0">
                  <c:v>0</c:v>
                </c:pt>
                <c:pt idx="1">
                  <c:v>0</c:v>
                </c:pt>
                <c:pt idx="2">
                  <c:v>1</c:v>
                </c:pt>
                <c:pt idx="3">
                  <c:v>0</c:v>
                </c:pt>
                <c:pt idx="4">
                  <c:v>0</c:v>
                </c:pt>
              </c:numCache>
            </c:numRef>
          </c:val>
          <c:extLst>
            <c:ext xmlns:c16="http://schemas.microsoft.com/office/drawing/2014/chart" uri="{C3380CC4-5D6E-409C-BE32-E72D297353CC}">
              <c16:uniqueId val="{00000004-A2AB-4971-A04F-D1EF413DA589}"/>
            </c:ext>
          </c:extLst>
        </c:ser>
        <c:ser>
          <c:idx val="5"/>
          <c:order val="5"/>
          <c:tx>
            <c:strRef>
              <c:f>Read_me_First!$AP$48</c:f>
              <c:strCache>
                <c:ptCount val="1"/>
                <c:pt idx="0">
                  <c:v>FOLIAGES</c:v>
                </c:pt>
              </c:strCache>
            </c:strRef>
          </c:tx>
          <c:spPr>
            <a:solidFill>
              <a:srgbClr val="92D050"/>
            </a:solidFill>
            <a:ln>
              <a:noFill/>
            </a:ln>
            <a:effectLst/>
          </c:spPr>
          <c:invertIfNegative val="0"/>
          <c:cat>
            <c:strRef>
              <c:f>Read_me_First!$AJ$49:$AJ$53</c:f>
              <c:strCache>
                <c:ptCount val="5"/>
                <c:pt idx="0">
                  <c:v>EFA</c:v>
                </c:pt>
                <c:pt idx="1">
                  <c:v>FRA - SoEF </c:v>
                </c:pt>
                <c:pt idx="2">
                  <c:v>CBM-AG</c:v>
                </c:pt>
                <c:pt idx="3">
                  <c:v>CBM-Merch</c:v>
                </c:pt>
                <c:pt idx="4">
                  <c:v>Cost Action E43*</c:v>
                </c:pt>
              </c:strCache>
            </c:strRef>
          </c:cat>
          <c:val>
            <c:numRef>
              <c:f>Read_me_First!$AP$49:$AP$53</c:f>
              <c:numCache>
                <c:formatCode>General</c:formatCode>
                <c:ptCount val="5"/>
                <c:pt idx="0">
                  <c:v>0</c:v>
                </c:pt>
                <c:pt idx="1">
                  <c:v>0</c:v>
                </c:pt>
                <c:pt idx="2">
                  <c:v>1</c:v>
                </c:pt>
                <c:pt idx="3">
                  <c:v>0</c:v>
                </c:pt>
                <c:pt idx="4">
                  <c:v>0</c:v>
                </c:pt>
              </c:numCache>
            </c:numRef>
          </c:val>
          <c:extLst>
            <c:ext xmlns:c16="http://schemas.microsoft.com/office/drawing/2014/chart" uri="{C3380CC4-5D6E-409C-BE32-E72D297353CC}">
              <c16:uniqueId val="{00000005-A2AB-4971-A04F-D1EF413DA589}"/>
            </c:ext>
          </c:extLst>
        </c:ser>
        <c:ser>
          <c:idx val="6"/>
          <c:order val="6"/>
          <c:tx>
            <c:strRef>
              <c:f>Read_me_First!$AQ$48</c:f>
              <c:strCache>
                <c:ptCount val="1"/>
                <c:pt idx="0">
                  <c:v>DEAD TREES</c:v>
                </c:pt>
              </c:strCache>
            </c:strRef>
          </c:tx>
          <c:spPr>
            <a:solidFill>
              <a:srgbClr val="002060"/>
            </a:solidFill>
            <a:ln>
              <a:noFill/>
            </a:ln>
            <a:effectLst/>
          </c:spPr>
          <c:invertIfNegative val="0"/>
          <c:cat>
            <c:strRef>
              <c:f>Read_me_First!$AJ$49:$AJ$53</c:f>
              <c:strCache>
                <c:ptCount val="5"/>
                <c:pt idx="0">
                  <c:v>EFA</c:v>
                </c:pt>
                <c:pt idx="1">
                  <c:v>FRA - SoEF </c:v>
                </c:pt>
                <c:pt idx="2">
                  <c:v>CBM-AG</c:v>
                </c:pt>
                <c:pt idx="3">
                  <c:v>CBM-Merch</c:v>
                </c:pt>
                <c:pt idx="4">
                  <c:v>Cost Action E43*</c:v>
                </c:pt>
              </c:strCache>
            </c:strRef>
          </c:cat>
          <c:val>
            <c:numRef>
              <c:f>Read_me_First!$AQ$49:$AQ$53</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7-A2AB-4971-A04F-D1EF413DA589}"/>
            </c:ext>
          </c:extLst>
        </c:ser>
        <c:dLbls>
          <c:showLegendKey val="0"/>
          <c:showVal val="0"/>
          <c:showCatName val="0"/>
          <c:showSerName val="0"/>
          <c:showPercent val="0"/>
          <c:showBubbleSize val="0"/>
        </c:dLbls>
        <c:gapWidth val="150"/>
        <c:overlap val="100"/>
        <c:axId val="884485760"/>
        <c:axId val="621007600"/>
      </c:barChart>
      <c:catAx>
        <c:axId val="88448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21007600"/>
        <c:crosses val="autoZero"/>
        <c:auto val="1"/>
        <c:lblAlgn val="ctr"/>
        <c:lblOffset val="100"/>
        <c:noMultiLvlLbl val="0"/>
      </c:catAx>
      <c:valAx>
        <c:axId val="621007600"/>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884485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Area_Comp!$AU$1</c:f>
          <c:strCache>
            <c:ptCount val="1"/>
            <c:pt idx="0">
              <c:v>Estonia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9611069546640583"/>
          <c:y val="0.25556765809276777"/>
          <c:w val="0.77265348386935362"/>
          <c:h val="0.60344502526803556"/>
        </c:manualLayout>
      </c:layout>
      <c:lineChart>
        <c:grouping val="standard"/>
        <c:varyColors val="0"/>
        <c:ser>
          <c:idx val="0"/>
          <c:order val="0"/>
          <c:tx>
            <c:strRef>
              <c:f>Area_Comp!$AU$3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Area_Comp!$AU$4:$AU$24</c:f>
              <c:numCache>
                <c:formatCode>#,##0</c:formatCode>
                <c:ptCount val="21"/>
                <c:pt idx="0">
                  <c:v>2238.89</c:v>
                </c:pt>
                <c:pt idx="10">
                  <c:v>2336.02</c:v>
                </c:pt>
                <c:pt idx="15">
                  <c:v>2421.0100000000002</c:v>
                </c:pt>
                <c:pt idx="16">
                  <c:v>2421.25</c:v>
                </c:pt>
                <c:pt idx="17">
                  <c:v>2438.4</c:v>
                </c:pt>
                <c:pt idx="18">
                  <c:v>2438.4</c:v>
                </c:pt>
                <c:pt idx="19">
                  <c:v>2438.4</c:v>
                </c:pt>
                <c:pt idx="20">
                  <c:v>2438.4</c:v>
                </c:pt>
              </c:numCache>
            </c:numRef>
          </c:val>
          <c:smooth val="0"/>
          <c:extLst>
            <c:ext xmlns:c16="http://schemas.microsoft.com/office/drawing/2014/chart" uri="{C3380CC4-5D6E-409C-BE32-E72D297353CC}">
              <c16:uniqueId val="{00000000-3276-462F-A396-8648EB63A07D}"/>
            </c:ext>
          </c:extLst>
        </c:ser>
        <c:ser>
          <c:idx val="1"/>
          <c:order val="1"/>
          <c:tx>
            <c:strRef>
              <c:f>Area_Comp!$AV$3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Area_Comp!$AV$4:$AV$24</c:f>
              <c:numCache>
                <c:formatCode>#,##0</c:formatCode>
                <c:ptCount val="21"/>
                <c:pt idx="0">
                  <c:v>153.71</c:v>
                </c:pt>
                <c:pt idx="10">
                  <c:v>108.04</c:v>
                </c:pt>
                <c:pt idx="15">
                  <c:v>99.9</c:v>
                </c:pt>
                <c:pt idx="16">
                  <c:v>95.94</c:v>
                </c:pt>
                <c:pt idx="17">
                  <c:v>94.44</c:v>
                </c:pt>
                <c:pt idx="18">
                  <c:v>94.44</c:v>
                </c:pt>
                <c:pt idx="19">
                  <c:v>94.44</c:v>
                </c:pt>
              </c:numCache>
            </c:numRef>
          </c:val>
          <c:smooth val="0"/>
          <c:extLst>
            <c:ext xmlns:c16="http://schemas.microsoft.com/office/drawing/2014/chart" uri="{C3380CC4-5D6E-409C-BE32-E72D297353CC}">
              <c16:uniqueId val="{00000001-3276-462F-A396-8648EB63A07D}"/>
            </c:ext>
          </c:extLst>
        </c:ser>
        <c:ser>
          <c:idx val="2"/>
          <c:order val="2"/>
          <c:tx>
            <c:strRef>
              <c:f>Area_Comp!$AW$3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Area_Comp!$AW$4:$AW$24</c:f>
              <c:numCache>
                <c:formatCode>#,##0</c:formatCode>
                <c:ptCount val="21"/>
                <c:pt idx="0">
                  <c:v>2238.89</c:v>
                </c:pt>
                <c:pt idx="5">
                  <c:v>2300.1799999999998</c:v>
                </c:pt>
                <c:pt idx="10">
                  <c:v>2336.02</c:v>
                </c:pt>
                <c:pt idx="15">
                  <c:v>2421.0100000000002</c:v>
                </c:pt>
                <c:pt idx="20">
                  <c:v>2438.4</c:v>
                </c:pt>
              </c:numCache>
            </c:numRef>
          </c:val>
          <c:smooth val="0"/>
          <c:extLst>
            <c:ext xmlns:c16="http://schemas.microsoft.com/office/drawing/2014/chart" uri="{C3380CC4-5D6E-409C-BE32-E72D297353CC}">
              <c16:uniqueId val="{00000002-3276-462F-A396-8648EB63A07D}"/>
            </c:ext>
          </c:extLst>
        </c:ser>
        <c:ser>
          <c:idx val="3"/>
          <c:order val="3"/>
          <c:tx>
            <c:strRef>
              <c:f>Area_Comp!$AX$3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Area_Comp!$AX$4:$AX$24</c:f>
              <c:numCache>
                <c:formatCode>#,##0</c:formatCode>
                <c:ptCount val="21"/>
                <c:pt idx="0">
                  <c:v>2049.42</c:v>
                </c:pt>
                <c:pt idx="5">
                  <c:v>2070.14</c:v>
                </c:pt>
                <c:pt idx="10">
                  <c:v>2075.8200000000002</c:v>
                </c:pt>
                <c:pt idx="15">
                  <c:v>2110.4899999999998</c:v>
                </c:pt>
                <c:pt idx="20">
                  <c:v>2106.04</c:v>
                </c:pt>
              </c:numCache>
            </c:numRef>
          </c:val>
          <c:smooth val="0"/>
          <c:extLst>
            <c:ext xmlns:c16="http://schemas.microsoft.com/office/drawing/2014/chart" uri="{C3380CC4-5D6E-409C-BE32-E72D297353CC}">
              <c16:uniqueId val="{00000003-3276-462F-A396-8648EB63A07D}"/>
            </c:ext>
          </c:extLst>
        </c:ser>
        <c:ser>
          <c:idx val="4"/>
          <c:order val="4"/>
          <c:tx>
            <c:strRef>
              <c:f>Area_Comp!$AY$3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Area_Comp!$AY$4:$AY$24</c:f>
              <c:numCache>
                <c:formatCode>#,##0</c:formatCode>
                <c:ptCount val="21"/>
              </c:numCache>
            </c:numRef>
          </c:val>
          <c:smooth val="0"/>
          <c:extLst>
            <c:ext xmlns:c16="http://schemas.microsoft.com/office/drawing/2014/chart" uri="{C3380CC4-5D6E-409C-BE32-E72D297353CC}">
              <c16:uniqueId val="{00000004-3276-462F-A396-8648EB63A07D}"/>
            </c:ext>
          </c:extLst>
        </c:ser>
        <c:ser>
          <c:idx val="5"/>
          <c:order val="5"/>
          <c:tx>
            <c:strRef>
              <c:f>Area_Comp!$AZ$3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Area_Comp!$AZ$4:$AZ$24</c:f>
              <c:numCache>
                <c:formatCode>#,##0</c:formatCode>
                <c:ptCount val="21"/>
              </c:numCache>
            </c:numRef>
          </c:val>
          <c:smooth val="0"/>
          <c:extLst>
            <c:ext xmlns:c16="http://schemas.microsoft.com/office/drawing/2014/chart" uri="{C3380CC4-5D6E-409C-BE32-E72D297353CC}">
              <c16:uniqueId val="{00000005-3276-462F-A396-8648EB63A07D}"/>
            </c:ext>
          </c:extLst>
        </c:ser>
        <c:ser>
          <c:idx val="6"/>
          <c:order val="6"/>
          <c:tx>
            <c:strRef>
              <c:f>Area_Comp!$BA$3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Area_Comp!$BA$4:$BA$24</c:f>
              <c:numCache>
                <c:formatCode>#,##0</c:formatCode>
                <c:ptCount val="21"/>
              </c:numCache>
            </c:numRef>
          </c:val>
          <c:smooth val="0"/>
          <c:extLst>
            <c:ext xmlns:c16="http://schemas.microsoft.com/office/drawing/2014/chart" uri="{C3380CC4-5D6E-409C-BE32-E72D297353CC}">
              <c16:uniqueId val="{00000006-3276-462F-A396-8648EB63A07D}"/>
            </c:ext>
          </c:extLst>
        </c:ser>
        <c:ser>
          <c:idx val="7"/>
          <c:order val="7"/>
          <c:tx>
            <c:strRef>
              <c:f>Area_Comp!$BB$3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Area_Comp!$BB$4:$BB$24</c:f>
              <c:numCache>
                <c:formatCode>#,##0</c:formatCode>
                <c:ptCount val="21"/>
                <c:pt idx="17">
                  <c:v>2354.1</c:v>
                </c:pt>
              </c:numCache>
            </c:numRef>
          </c:val>
          <c:smooth val="0"/>
          <c:extLst>
            <c:ext xmlns:c16="http://schemas.microsoft.com/office/drawing/2014/chart" uri="{C3380CC4-5D6E-409C-BE32-E72D297353CC}">
              <c16:uniqueId val="{00000007-3276-462F-A396-8648EB63A07D}"/>
            </c:ext>
          </c:extLst>
        </c:ser>
        <c:ser>
          <c:idx val="8"/>
          <c:order val="8"/>
          <c:tx>
            <c:strRef>
              <c:f>Area_Comp!$BC$3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Area_Comp!$BC$4:$BC$24</c:f>
              <c:numCache>
                <c:formatCode>#,##0</c:formatCode>
                <c:ptCount val="21"/>
                <c:pt idx="0">
                  <c:v>2231.9094926253879</c:v>
                </c:pt>
                <c:pt idx="1">
                  <c:v>2231.9095064735361</c:v>
                </c:pt>
                <c:pt idx="2">
                  <c:v>2231.9095494980311</c:v>
                </c:pt>
                <c:pt idx="3">
                  <c:v>2231.9095054123518</c:v>
                </c:pt>
                <c:pt idx="4">
                  <c:v>2231.9095000302618</c:v>
                </c:pt>
                <c:pt idx="5">
                  <c:v>2231.9094834178982</c:v>
                </c:pt>
                <c:pt idx="6">
                  <c:v>2231.9094858714707</c:v>
                </c:pt>
                <c:pt idx="7">
                  <c:v>2231.9094199036049</c:v>
                </c:pt>
                <c:pt idx="8">
                  <c:v>2231.9094494919605</c:v>
                </c:pt>
                <c:pt idx="9">
                  <c:v>2231.9095047888891</c:v>
                </c:pt>
                <c:pt idx="10">
                  <c:v>2231.909537010089</c:v>
                </c:pt>
                <c:pt idx="11">
                  <c:v>2231.9094751304597</c:v>
                </c:pt>
                <c:pt idx="12">
                  <c:v>2231.9094430893101</c:v>
                </c:pt>
                <c:pt idx="13">
                  <c:v>2231.9094588394805</c:v>
                </c:pt>
                <c:pt idx="14">
                  <c:v>2231.9094458293998</c:v>
                </c:pt>
                <c:pt idx="15">
                  <c:v>2231.9094361375601</c:v>
                </c:pt>
                <c:pt idx="16">
                  <c:v>2231.9094634811972</c:v>
                </c:pt>
                <c:pt idx="17">
                  <c:v>2231.9094434046951</c:v>
                </c:pt>
                <c:pt idx="18">
                  <c:v>2231.9095104584731</c:v>
                </c:pt>
                <c:pt idx="19">
                  <c:v>2231.9095104584731</c:v>
                </c:pt>
                <c:pt idx="20">
                  <c:v>2231.9095104584731</c:v>
                </c:pt>
              </c:numCache>
            </c:numRef>
          </c:val>
          <c:smooth val="0"/>
          <c:extLst>
            <c:ext xmlns:c16="http://schemas.microsoft.com/office/drawing/2014/chart" uri="{C3380CC4-5D6E-409C-BE32-E72D297353CC}">
              <c16:uniqueId val="{00000008-3276-462F-A396-8648EB63A07D}"/>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Harvest_Comparison!$BN$1</c:f>
          <c:strCache>
            <c:ptCount val="1"/>
            <c:pt idx="0">
              <c:v>Spain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Harvest_Comparison!$BN$2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Harvest_Comparison!$BN$5:$BN$25</c:f>
              <c:numCache>
                <c:formatCode>#,##0</c:formatCode>
                <c:ptCount val="21"/>
                <c:pt idx="0">
                  <c:v>14321</c:v>
                </c:pt>
                <c:pt idx="1">
                  <c:v>15131.4</c:v>
                </c:pt>
                <c:pt idx="2">
                  <c:v>15839</c:v>
                </c:pt>
                <c:pt idx="3">
                  <c:v>16105</c:v>
                </c:pt>
                <c:pt idx="4">
                  <c:v>16290</c:v>
                </c:pt>
                <c:pt idx="5">
                  <c:v>15531</c:v>
                </c:pt>
                <c:pt idx="6">
                  <c:v>15716</c:v>
                </c:pt>
                <c:pt idx="7">
                  <c:v>14528</c:v>
                </c:pt>
                <c:pt idx="8">
                  <c:v>17027.37</c:v>
                </c:pt>
                <c:pt idx="9">
                  <c:v>13980.04</c:v>
                </c:pt>
                <c:pt idx="10">
                  <c:v>16089.4</c:v>
                </c:pt>
                <c:pt idx="11">
                  <c:v>15427.77</c:v>
                </c:pt>
                <c:pt idx="13">
                  <c:v>15559.57</c:v>
                </c:pt>
                <c:pt idx="14">
                  <c:v>16395.34</c:v>
                </c:pt>
                <c:pt idx="15">
                  <c:v>17427.490000000002</c:v>
                </c:pt>
                <c:pt idx="16">
                  <c:v>16248</c:v>
                </c:pt>
                <c:pt idx="17">
                  <c:v>16910.939999999999</c:v>
                </c:pt>
                <c:pt idx="18">
                  <c:v>18963.46</c:v>
                </c:pt>
                <c:pt idx="19">
                  <c:v>17020.16</c:v>
                </c:pt>
                <c:pt idx="20">
                  <c:v>15496.05</c:v>
                </c:pt>
              </c:numCache>
            </c:numRef>
          </c:val>
          <c:smooth val="0"/>
          <c:extLst>
            <c:ext xmlns:c16="http://schemas.microsoft.com/office/drawing/2014/chart" uri="{C3380CC4-5D6E-409C-BE32-E72D297353CC}">
              <c16:uniqueId val="{00000000-B8AA-43FB-9C47-1686891A1A17}"/>
            </c:ext>
          </c:extLst>
        </c:ser>
        <c:ser>
          <c:idx val="1"/>
          <c:order val="1"/>
          <c:tx>
            <c:strRef>
              <c:f>Harvest_Comparison!$BO$2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Harvest_Comparison!$BO$5:$BO$25</c:f>
              <c:numCache>
                <c:formatCode>#,##0</c:formatCode>
                <c:ptCount val="21"/>
                <c:pt idx="8">
                  <c:v>20658.63</c:v>
                </c:pt>
                <c:pt idx="9">
                  <c:v>17136.84</c:v>
                </c:pt>
                <c:pt idx="10">
                  <c:v>19844.25</c:v>
                </c:pt>
                <c:pt idx="11">
                  <c:v>19072.98</c:v>
                </c:pt>
                <c:pt idx="12">
                  <c:v>19508.330000000002</c:v>
                </c:pt>
                <c:pt idx="13">
                  <c:v>19144.47</c:v>
                </c:pt>
                <c:pt idx="14">
                  <c:v>20081.43</c:v>
                </c:pt>
                <c:pt idx="15">
                  <c:v>20463.97</c:v>
                </c:pt>
                <c:pt idx="16">
                  <c:v>20954.169999999998</c:v>
                </c:pt>
                <c:pt idx="17">
                  <c:v>19780.7</c:v>
                </c:pt>
                <c:pt idx="18">
                  <c:v>22210.49</c:v>
                </c:pt>
                <c:pt idx="19">
                  <c:v>19914.05</c:v>
                </c:pt>
                <c:pt idx="20">
                  <c:v>18151.52</c:v>
                </c:pt>
              </c:numCache>
            </c:numRef>
          </c:val>
          <c:smooth val="0"/>
          <c:extLst>
            <c:ext xmlns:c16="http://schemas.microsoft.com/office/drawing/2014/chart" uri="{C3380CC4-5D6E-409C-BE32-E72D297353CC}">
              <c16:uniqueId val="{00000001-B8AA-43FB-9C47-1686891A1A17}"/>
            </c:ext>
          </c:extLst>
        </c:ser>
        <c:ser>
          <c:idx val="2"/>
          <c:order val="2"/>
          <c:tx>
            <c:strRef>
              <c:f>Harvest_Comparison!$BP$2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Harvest_Comparison!$BP$5:$BP$25</c:f>
              <c:numCache>
                <c:formatCode>#,##0</c:formatCode>
                <c:ptCount val="21"/>
              </c:numCache>
            </c:numRef>
          </c:val>
          <c:smooth val="0"/>
          <c:extLst>
            <c:ext xmlns:c16="http://schemas.microsoft.com/office/drawing/2014/chart" uri="{C3380CC4-5D6E-409C-BE32-E72D297353CC}">
              <c16:uniqueId val="{00000002-B8AA-43FB-9C47-1686891A1A17}"/>
            </c:ext>
          </c:extLst>
        </c:ser>
        <c:ser>
          <c:idx val="3"/>
          <c:order val="3"/>
          <c:tx>
            <c:strRef>
              <c:f>Harvest_Comparison!$BQ$2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Harvest_Comparison!$BQ$5:$BQ$25</c:f>
              <c:numCache>
                <c:formatCode>#,##0</c:formatCode>
                <c:ptCount val="21"/>
                <c:pt idx="0">
                  <c:v>14321</c:v>
                </c:pt>
                <c:pt idx="1">
                  <c:v>15131</c:v>
                </c:pt>
                <c:pt idx="2">
                  <c:v>15839</c:v>
                </c:pt>
                <c:pt idx="3">
                  <c:v>16105</c:v>
                </c:pt>
                <c:pt idx="4">
                  <c:v>16290</c:v>
                </c:pt>
                <c:pt idx="5">
                  <c:v>15531</c:v>
                </c:pt>
                <c:pt idx="6">
                  <c:v>15716</c:v>
                </c:pt>
                <c:pt idx="7">
                  <c:v>14528</c:v>
                </c:pt>
                <c:pt idx="8">
                  <c:v>17027.374</c:v>
                </c:pt>
                <c:pt idx="9">
                  <c:v>13980.035</c:v>
                </c:pt>
                <c:pt idx="10">
                  <c:v>16089.398999999999</c:v>
                </c:pt>
                <c:pt idx="11">
                  <c:v>15427.772000000001</c:v>
                </c:pt>
                <c:pt idx="12">
                  <c:v>14656.795</c:v>
                </c:pt>
                <c:pt idx="13">
                  <c:v>15559.298000000001</c:v>
                </c:pt>
                <c:pt idx="14">
                  <c:v>16395.343000000001</c:v>
                </c:pt>
                <c:pt idx="15">
                  <c:v>17427.490000000002</c:v>
                </c:pt>
                <c:pt idx="16">
                  <c:v>16248.295</c:v>
                </c:pt>
                <c:pt idx="17">
                  <c:v>16910.937000000002</c:v>
                </c:pt>
                <c:pt idx="18">
                  <c:v>18963.460999999999</c:v>
                </c:pt>
                <c:pt idx="19">
                  <c:v>18355.925999999999</c:v>
                </c:pt>
                <c:pt idx="20">
                  <c:v>18307.544999999998</c:v>
                </c:pt>
              </c:numCache>
            </c:numRef>
          </c:val>
          <c:smooth val="0"/>
          <c:extLst>
            <c:ext xmlns:c16="http://schemas.microsoft.com/office/drawing/2014/chart" uri="{C3380CC4-5D6E-409C-BE32-E72D297353CC}">
              <c16:uniqueId val="{00000003-B8AA-43FB-9C47-1686891A1A17}"/>
            </c:ext>
          </c:extLst>
        </c:ser>
        <c:ser>
          <c:idx val="4"/>
          <c:order val="4"/>
          <c:tx>
            <c:strRef>
              <c:f>Harvest_Comparison!$BR$2</c:f>
              <c:strCache>
                <c:ptCount val="1"/>
                <c:pt idx="0">
                  <c:v>Res. Frac.</c:v>
                </c:pt>
              </c:strCache>
            </c:strRef>
          </c:tx>
          <c:spPr>
            <a:ln w="28575" cap="rnd">
              <a:solidFill>
                <a:sysClr val="windowText" lastClr="000000"/>
              </a:solidFill>
              <a:prstDash val="sysDot"/>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Harvest_Comparison!$BR$5:$BR$25</c:f>
              <c:numCache>
                <c:formatCode>0%</c:formatCode>
                <c:ptCount val="21"/>
                <c:pt idx="0">
                  <c:v>-2.5596827590305848E-2</c:v>
                </c:pt>
                <c:pt idx="5">
                  <c:v>-7.5115321123304504E-2</c:v>
                </c:pt>
                <c:pt idx="10">
                  <c:v>1.2928297800269131E-2</c:v>
                </c:pt>
              </c:numCache>
            </c:numRef>
          </c:val>
          <c:smooth val="0"/>
          <c:extLst>
            <c:ext xmlns:c16="http://schemas.microsoft.com/office/drawing/2014/chart" uri="{C3380CC4-5D6E-409C-BE32-E72D297353CC}">
              <c16:uniqueId val="{00000004-B8AA-43FB-9C47-1686891A1A17}"/>
            </c:ext>
          </c:extLst>
        </c:ser>
        <c:ser>
          <c:idx val="5"/>
          <c:order val="5"/>
          <c:tx>
            <c:strRef>
              <c:f>Harvest_Comparison!$BS$2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Harvest_Comparison!$BS$5:$BS$25</c:f>
              <c:numCache>
                <c:formatCode>#,##0</c:formatCode>
                <c:ptCount val="21"/>
                <c:pt idx="0">
                  <c:v>16873.39</c:v>
                </c:pt>
                <c:pt idx="5">
                  <c:v>17369.099999999999</c:v>
                </c:pt>
                <c:pt idx="10">
                  <c:v>19706.47</c:v>
                </c:pt>
              </c:numCache>
            </c:numRef>
          </c:val>
          <c:smooth val="0"/>
          <c:extLst>
            <c:ext xmlns:c16="http://schemas.microsoft.com/office/drawing/2014/chart" uri="{C3380CC4-5D6E-409C-BE32-E72D297353CC}">
              <c16:uniqueId val="{00000005-B8AA-43FB-9C47-1686891A1A17}"/>
            </c:ext>
          </c:extLst>
        </c:ser>
        <c:ser>
          <c:idx val="6"/>
          <c:order val="6"/>
          <c:tx>
            <c:strRef>
              <c:f>Harvest_Comparison!$BT$2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Harvest_Comparison!$BT$5:$BT$25</c:f>
              <c:numCache>
                <c:formatCode>#,##0</c:formatCode>
                <c:ptCount val="21"/>
                <c:pt idx="0">
                  <c:v>16624.216486281002</c:v>
                </c:pt>
                <c:pt idx="1">
                  <c:v>17568.327599400123</c:v>
                </c:pt>
                <c:pt idx="2">
                  <c:v>18365.236192573993</c:v>
                </c:pt>
                <c:pt idx="3">
                  <c:v>18628.430787958554</c:v>
                </c:pt>
                <c:pt idx="4">
                  <c:v>18805.189852827105</c:v>
                </c:pt>
                <c:pt idx="5">
                  <c:v>17945.283455892299</c:v>
                </c:pt>
                <c:pt idx="6">
                  <c:v>17995.491747319415</c:v>
                </c:pt>
                <c:pt idx="7">
                  <c:v>16710.774566392753</c:v>
                </c:pt>
                <c:pt idx="8">
                  <c:v>19409.020143414087</c:v>
                </c:pt>
                <c:pt idx="9">
                  <c:v>16113.719656521387</c:v>
                </c:pt>
                <c:pt idx="10">
                  <c:v>18272.573321772899</c:v>
                </c:pt>
                <c:pt idx="11">
                  <c:v>17638.793197668496</c:v>
                </c:pt>
                <c:pt idx="12">
                  <c:v>16881.78780987396</c:v>
                </c:pt>
                <c:pt idx="13">
                  <c:v>17816.880588492757</c:v>
                </c:pt>
                <c:pt idx="14">
                  <c:v>17359.882755198527</c:v>
                </c:pt>
                <c:pt idx="15">
                  <c:v>19944.412243559593</c:v>
                </c:pt>
                <c:pt idx="16">
                  <c:v>18782.427660079735</c:v>
                </c:pt>
                <c:pt idx="17">
                  <c:v>19530.115177272801</c:v>
                </c:pt>
                <c:pt idx="18">
                  <c:v>21843.344476845719</c:v>
                </c:pt>
                <c:pt idx="19">
                  <c:v>21799.547362401041</c:v>
                </c:pt>
                <c:pt idx="20">
                  <c:v>21577.214890035262</c:v>
                </c:pt>
              </c:numCache>
            </c:numRef>
          </c:val>
          <c:smooth val="0"/>
          <c:extLst>
            <c:ext xmlns:c16="http://schemas.microsoft.com/office/drawing/2014/chart" uri="{C3380CC4-5D6E-409C-BE32-E72D297353CC}">
              <c16:uniqueId val="{00000006-B8AA-43FB-9C47-1686891A1A17}"/>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Harvest_Comparison!$BV$1</c:f>
          <c:strCache>
            <c:ptCount val="1"/>
            <c:pt idx="0">
              <c:v>France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Harvest_Comparison!$BV$2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Harvest_Comparison!$BV$5:$BV$25</c:f>
              <c:numCache>
                <c:formatCode>#,##0</c:formatCode>
                <c:ptCount val="21"/>
                <c:pt idx="0">
                  <c:v>65864.990000000005</c:v>
                </c:pt>
                <c:pt idx="1">
                  <c:v>59740.38</c:v>
                </c:pt>
                <c:pt idx="2">
                  <c:v>54812.37</c:v>
                </c:pt>
                <c:pt idx="3">
                  <c:v>52551.82</c:v>
                </c:pt>
                <c:pt idx="4">
                  <c:v>52906.45</c:v>
                </c:pt>
                <c:pt idx="5">
                  <c:v>52498.74</c:v>
                </c:pt>
                <c:pt idx="6">
                  <c:v>53266.8</c:v>
                </c:pt>
                <c:pt idx="7">
                  <c:v>54582.55</c:v>
                </c:pt>
                <c:pt idx="8">
                  <c:v>52756.57</c:v>
                </c:pt>
                <c:pt idx="9">
                  <c:v>54447.199999999997</c:v>
                </c:pt>
                <c:pt idx="10">
                  <c:v>55807.81</c:v>
                </c:pt>
                <c:pt idx="11">
                  <c:v>55040.55</c:v>
                </c:pt>
                <c:pt idx="12">
                  <c:v>51494.71</c:v>
                </c:pt>
                <c:pt idx="13">
                  <c:v>51304.05</c:v>
                </c:pt>
                <c:pt idx="14">
                  <c:v>51866.36</c:v>
                </c:pt>
                <c:pt idx="15">
                  <c:v>51012.13</c:v>
                </c:pt>
                <c:pt idx="16">
                  <c:v>51259</c:v>
                </c:pt>
                <c:pt idx="17">
                  <c:v>48500.27</c:v>
                </c:pt>
                <c:pt idx="18">
                  <c:v>49868.83</c:v>
                </c:pt>
                <c:pt idx="19">
                  <c:v>49685.74</c:v>
                </c:pt>
                <c:pt idx="20">
                  <c:v>47703.09</c:v>
                </c:pt>
              </c:numCache>
            </c:numRef>
          </c:val>
          <c:smooth val="0"/>
          <c:extLst>
            <c:ext xmlns:c16="http://schemas.microsoft.com/office/drawing/2014/chart" uri="{C3380CC4-5D6E-409C-BE32-E72D297353CC}">
              <c16:uniqueId val="{00000000-DEFA-428A-9178-4FE904F8FB12}"/>
            </c:ext>
          </c:extLst>
        </c:ser>
        <c:ser>
          <c:idx val="1"/>
          <c:order val="1"/>
          <c:tx>
            <c:strRef>
              <c:f>Harvest_Comparison!$BW$2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Harvest_Comparison!$BW$5:$BW$25</c:f>
              <c:numCache>
                <c:formatCode>#,##0</c:formatCode>
                <c:ptCount val="21"/>
                <c:pt idx="0">
                  <c:v>77135.740000000005</c:v>
                </c:pt>
                <c:pt idx="1">
                  <c:v>70364.5</c:v>
                </c:pt>
                <c:pt idx="2">
                  <c:v>64585.78</c:v>
                </c:pt>
                <c:pt idx="3">
                  <c:v>61761.14</c:v>
                </c:pt>
                <c:pt idx="4">
                  <c:v>62148.68</c:v>
                </c:pt>
                <c:pt idx="5">
                  <c:v>61661.33</c:v>
                </c:pt>
                <c:pt idx="6">
                  <c:v>62500.639999999999</c:v>
                </c:pt>
                <c:pt idx="7">
                  <c:v>64091.33</c:v>
                </c:pt>
                <c:pt idx="8">
                  <c:v>61951.17</c:v>
                </c:pt>
                <c:pt idx="9">
                  <c:v>64683.89</c:v>
                </c:pt>
                <c:pt idx="10">
                  <c:v>66107.679999999993</c:v>
                </c:pt>
                <c:pt idx="11">
                  <c:v>65054.94</c:v>
                </c:pt>
                <c:pt idx="12">
                  <c:v>60788.79</c:v>
                </c:pt>
                <c:pt idx="13">
                  <c:v>60529.53</c:v>
                </c:pt>
                <c:pt idx="14">
                  <c:v>61191.09</c:v>
                </c:pt>
                <c:pt idx="15">
                  <c:v>60164.06</c:v>
                </c:pt>
                <c:pt idx="16">
                  <c:v>60435.12</c:v>
                </c:pt>
                <c:pt idx="17">
                  <c:v>57196.6</c:v>
                </c:pt>
                <c:pt idx="18">
                  <c:v>56030.02</c:v>
                </c:pt>
                <c:pt idx="19">
                  <c:v>55847.6</c:v>
                </c:pt>
                <c:pt idx="20">
                  <c:v>53155.72</c:v>
                </c:pt>
              </c:numCache>
            </c:numRef>
          </c:val>
          <c:smooth val="0"/>
          <c:extLst>
            <c:ext xmlns:c16="http://schemas.microsoft.com/office/drawing/2014/chart" uri="{C3380CC4-5D6E-409C-BE32-E72D297353CC}">
              <c16:uniqueId val="{00000001-DEFA-428A-9178-4FE904F8FB12}"/>
            </c:ext>
          </c:extLst>
        </c:ser>
        <c:ser>
          <c:idx val="2"/>
          <c:order val="2"/>
          <c:tx>
            <c:strRef>
              <c:f>Harvest_Comparison!$BX$2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Harvest_Comparison!$BX$5:$BX$25</c:f>
              <c:numCache>
                <c:formatCode>#,##0</c:formatCode>
                <c:ptCount val="21"/>
                <c:pt idx="12">
                  <c:v>44441.93</c:v>
                </c:pt>
                <c:pt idx="13">
                  <c:v>45280.97</c:v>
                </c:pt>
                <c:pt idx="14">
                  <c:v>47593.45</c:v>
                </c:pt>
                <c:pt idx="15">
                  <c:v>46116</c:v>
                </c:pt>
                <c:pt idx="16">
                  <c:v>47102.2</c:v>
                </c:pt>
                <c:pt idx="17">
                  <c:v>47250.05</c:v>
                </c:pt>
                <c:pt idx="18">
                  <c:v>47931.12</c:v>
                </c:pt>
                <c:pt idx="19">
                  <c:v>47931.12</c:v>
                </c:pt>
              </c:numCache>
            </c:numRef>
          </c:val>
          <c:smooth val="0"/>
          <c:extLst>
            <c:ext xmlns:c16="http://schemas.microsoft.com/office/drawing/2014/chart" uri="{C3380CC4-5D6E-409C-BE32-E72D297353CC}">
              <c16:uniqueId val="{00000002-DEFA-428A-9178-4FE904F8FB12}"/>
            </c:ext>
          </c:extLst>
        </c:ser>
        <c:ser>
          <c:idx val="3"/>
          <c:order val="3"/>
          <c:tx>
            <c:strRef>
              <c:f>Harvest_Comparison!$BY$2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Harvest_Comparison!$BY$5:$BY$25</c:f>
              <c:numCache>
                <c:formatCode>#,##0</c:formatCode>
                <c:ptCount val="21"/>
                <c:pt idx="0">
                  <c:v>70522</c:v>
                </c:pt>
                <c:pt idx="1">
                  <c:v>64320</c:v>
                </c:pt>
                <c:pt idx="2">
                  <c:v>59301</c:v>
                </c:pt>
                <c:pt idx="3">
                  <c:v>56980</c:v>
                </c:pt>
                <c:pt idx="4">
                  <c:v>57269</c:v>
                </c:pt>
                <c:pt idx="5">
                  <c:v>52498.737000000001</c:v>
                </c:pt>
                <c:pt idx="6">
                  <c:v>53266.796000000002</c:v>
                </c:pt>
                <c:pt idx="7">
                  <c:v>50048.654000000002</c:v>
                </c:pt>
                <c:pt idx="8">
                  <c:v>49365.1</c:v>
                </c:pt>
                <c:pt idx="9">
                  <c:v>52080.771000000001</c:v>
                </c:pt>
                <c:pt idx="10">
                  <c:v>56058.9</c:v>
                </c:pt>
                <c:pt idx="11">
                  <c:v>50654.152000000002</c:v>
                </c:pt>
                <c:pt idx="12">
                  <c:v>49869.18</c:v>
                </c:pt>
                <c:pt idx="13">
                  <c:v>52288.173999999999</c:v>
                </c:pt>
                <c:pt idx="14">
                  <c:v>49376.288</c:v>
                </c:pt>
                <c:pt idx="15">
                  <c:v>50419.330999999998</c:v>
                </c:pt>
                <c:pt idx="16">
                  <c:v>52184.919000000002</c:v>
                </c:pt>
                <c:pt idx="17">
                  <c:v>50256.656000000003</c:v>
                </c:pt>
                <c:pt idx="18">
                  <c:v>49868.834000000003</c:v>
                </c:pt>
                <c:pt idx="19">
                  <c:v>49630.974000000002</c:v>
                </c:pt>
                <c:pt idx="20">
                  <c:v>47703.093000000001</c:v>
                </c:pt>
              </c:numCache>
            </c:numRef>
          </c:val>
          <c:smooth val="0"/>
          <c:extLst>
            <c:ext xmlns:c16="http://schemas.microsoft.com/office/drawing/2014/chart" uri="{C3380CC4-5D6E-409C-BE32-E72D297353CC}">
              <c16:uniqueId val="{00000003-DEFA-428A-9178-4FE904F8FB12}"/>
            </c:ext>
          </c:extLst>
        </c:ser>
        <c:ser>
          <c:idx val="5"/>
          <c:order val="4"/>
          <c:tx>
            <c:strRef>
              <c:f>Harvest_Comparison!$CA$2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Harvest_Comparison!$CA$5:$CA$25</c:f>
              <c:numCache>
                <c:formatCode>#,##0</c:formatCode>
                <c:ptCount val="21"/>
                <c:pt idx="10">
                  <c:v>42177</c:v>
                </c:pt>
                <c:pt idx="15">
                  <c:v>48805</c:v>
                </c:pt>
              </c:numCache>
            </c:numRef>
          </c:val>
          <c:smooth val="0"/>
          <c:extLst>
            <c:ext xmlns:c16="http://schemas.microsoft.com/office/drawing/2014/chart" uri="{C3380CC4-5D6E-409C-BE32-E72D297353CC}">
              <c16:uniqueId val="{00000005-DEFA-428A-9178-4FE904F8FB12}"/>
            </c:ext>
          </c:extLst>
        </c:ser>
        <c:ser>
          <c:idx val="6"/>
          <c:order val="5"/>
          <c:tx>
            <c:strRef>
              <c:f>Harvest_Comparison!$CB$2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Harvest_Comparison!$CB$5:$CB$25</c:f>
              <c:numCache>
                <c:formatCode>#,##0</c:formatCode>
                <c:ptCount val="21"/>
                <c:pt idx="0">
                  <c:v>79664.147194998455</c:v>
                </c:pt>
                <c:pt idx="1">
                  <c:v>71402.741512254681</c:v>
                </c:pt>
                <c:pt idx="2">
                  <c:v>66051.741487323743</c:v>
                </c:pt>
                <c:pt idx="3">
                  <c:v>63532.678300672815</c:v>
                </c:pt>
                <c:pt idx="4">
                  <c:v>64817.700787962916</c:v>
                </c:pt>
                <c:pt idx="5">
                  <c:v>59844.082692213015</c:v>
                </c:pt>
                <c:pt idx="6">
                  <c:v>60725.316503846319</c:v>
                </c:pt>
                <c:pt idx="7">
                  <c:v>57747.725709694038</c:v>
                </c:pt>
                <c:pt idx="8">
                  <c:v>56471.856142236364</c:v>
                </c:pt>
                <c:pt idx="9">
                  <c:v>59531.716173300789</c:v>
                </c:pt>
                <c:pt idx="10">
                  <c:v>63200.851280838913</c:v>
                </c:pt>
                <c:pt idx="11">
                  <c:v>57579.407923790051</c:v>
                </c:pt>
                <c:pt idx="12">
                  <c:v>56181.862987943961</c:v>
                </c:pt>
                <c:pt idx="13">
                  <c:v>58925.429722261018</c:v>
                </c:pt>
                <c:pt idx="14">
                  <c:v>56153.19082729175</c:v>
                </c:pt>
                <c:pt idx="15">
                  <c:v>57027.099621439338</c:v>
                </c:pt>
                <c:pt idx="16">
                  <c:v>58817.756218642768</c:v>
                </c:pt>
                <c:pt idx="17">
                  <c:v>56857.982699976179</c:v>
                </c:pt>
                <c:pt idx="18">
                  <c:v>56068.7849167967</c:v>
                </c:pt>
                <c:pt idx="19">
                  <c:v>55123.127307887327</c:v>
                </c:pt>
                <c:pt idx="20">
                  <c:v>53073.365246609028</c:v>
                </c:pt>
              </c:numCache>
            </c:numRef>
          </c:val>
          <c:smooth val="0"/>
          <c:extLst>
            <c:ext xmlns:c16="http://schemas.microsoft.com/office/drawing/2014/chart" uri="{C3380CC4-5D6E-409C-BE32-E72D297353CC}">
              <c16:uniqueId val="{00000006-DEFA-428A-9178-4FE904F8FB12}"/>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Harvest_Comparison!$CD$1</c:f>
          <c:strCache>
            <c:ptCount val="1"/>
            <c:pt idx="0">
              <c:v>Croatia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Harvest_Comparison!$CD$2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Harvest_Comparison!$CD$5:$CD$25</c:f>
              <c:numCache>
                <c:formatCode>#,##0</c:formatCode>
                <c:ptCount val="21"/>
                <c:pt idx="0">
                  <c:v>3669</c:v>
                </c:pt>
                <c:pt idx="1">
                  <c:v>3468</c:v>
                </c:pt>
                <c:pt idx="2">
                  <c:v>3641</c:v>
                </c:pt>
                <c:pt idx="3">
                  <c:v>3847</c:v>
                </c:pt>
                <c:pt idx="4">
                  <c:v>3841</c:v>
                </c:pt>
                <c:pt idx="5">
                  <c:v>4018</c:v>
                </c:pt>
                <c:pt idx="6">
                  <c:v>4452</c:v>
                </c:pt>
                <c:pt idx="7">
                  <c:v>4210</c:v>
                </c:pt>
                <c:pt idx="8">
                  <c:v>4469</c:v>
                </c:pt>
                <c:pt idx="9">
                  <c:v>4242</c:v>
                </c:pt>
                <c:pt idx="10">
                  <c:v>4477</c:v>
                </c:pt>
                <c:pt idx="11">
                  <c:v>5258</c:v>
                </c:pt>
                <c:pt idx="12">
                  <c:v>5714</c:v>
                </c:pt>
                <c:pt idx="13">
                  <c:v>5436</c:v>
                </c:pt>
                <c:pt idx="14">
                  <c:v>5925.95</c:v>
                </c:pt>
                <c:pt idx="15">
                  <c:v>5178.47</c:v>
                </c:pt>
                <c:pt idx="16">
                  <c:v>5165</c:v>
                </c:pt>
                <c:pt idx="17">
                  <c:v>5373.39</c:v>
                </c:pt>
                <c:pt idx="18">
                  <c:v>5389.72</c:v>
                </c:pt>
                <c:pt idx="19">
                  <c:v>5400.11</c:v>
                </c:pt>
                <c:pt idx="20">
                  <c:v>5233.8599999999997</c:v>
                </c:pt>
              </c:numCache>
            </c:numRef>
          </c:val>
          <c:smooth val="0"/>
          <c:extLst>
            <c:ext xmlns:c16="http://schemas.microsoft.com/office/drawing/2014/chart" uri="{C3380CC4-5D6E-409C-BE32-E72D297353CC}">
              <c16:uniqueId val="{00000000-6F99-4114-AA34-545CAB6727B1}"/>
            </c:ext>
          </c:extLst>
        </c:ser>
        <c:ser>
          <c:idx val="1"/>
          <c:order val="1"/>
          <c:tx>
            <c:strRef>
              <c:f>Harvest_Comparison!$CE$2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Harvest_Comparison!$CE$5:$CE$25</c:f>
              <c:numCache>
                <c:formatCode>#,##0</c:formatCode>
                <c:ptCount val="21"/>
                <c:pt idx="13">
                  <c:v>5436</c:v>
                </c:pt>
              </c:numCache>
            </c:numRef>
          </c:val>
          <c:smooth val="0"/>
          <c:extLst>
            <c:ext xmlns:c16="http://schemas.microsoft.com/office/drawing/2014/chart" uri="{C3380CC4-5D6E-409C-BE32-E72D297353CC}">
              <c16:uniqueId val="{00000001-6F99-4114-AA34-545CAB6727B1}"/>
            </c:ext>
          </c:extLst>
        </c:ser>
        <c:ser>
          <c:idx val="2"/>
          <c:order val="2"/>
          <c:tx>
            <c:strRef>
              <c:f>Harvest_Comparison!$CF$2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Harvest_Comparison!$CF$5:$CF$25</c:f>
              <c:numCache>
                <c:formatCode>#,##0</c:formatCode>
                <c:ptCount val="21"/>
                <c:pt idx="14">
                  <c:v>5448</c:v>
                </c:pt>
                <c:pt idx="15">
                  <c:v>5483</c:v>
                </c:pt>
                <c:pt idx="16">
                  <c:v>5624.2</c:v>
                </c:pt>
                <c:pt idx="17">
                  <c:v>5747.7</c:v>
                </c:pt>
                <c:pt idx="18">
                  <c:v>5981.1</c:v>
                </c:pt>
                <c:pt idx="19">
                  <c:v>5820.8</c:v>
                </c:pt>
                <c:pt idx="20">
                  <c:v>5820.8</c:v>
                </c:pt>
              </c:numCache>
            </c:numRef>
          </c:val>
          <c:smooth val="0"/>
          <c:extLst>
            <c:ext xmlns:c16="http://schemas.microsoft.com/office/drawing/2014/chart" uri="{C3380CC4-5D6E-409C-BE32-E72D297353CC}">
              <c16:uniqueId val="{00000002-6F99-4114-AA34-545CAB6727B1}"/>
            </c:ext>
          </c:extLst>
        </c:ser>
        <c:ser>
          <c:idx val="3"/>
          <c:order val="3"/>
          <c:tx>
            <c:strRef>
              <c:f>Harvest_Comparison!$CG$2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Harvest_Comparison!$CG$5:$CG$25</c:f>
              <c:numCache>
                <c:formatCode>#,##0</c:formatCode>
                <c:ptCount val="21"/>
                <c:pt idx="0">
                  <c:v>3669</c:v>
                </c:pt>
                <c:pt idx="1">
                  <c:v>3468</c:v>
                </c:pt>
                <c:pt idx="2">
                  <c:v>3641</c:v>
                </c:pt>
                <c:pt idx="3">
                  <c:v>3847</c:v>
                </c:pt>
                <c:pt idx="4">
                  <c:v>3841</c:v>
                </c:pt>
                <c:pt idx="5">
                  <c:v>4018</c:v>
                </c:pt>
                <c:pt idx="6">
                  <c:v>4452</c:v>
                </c:pt>
                <c:pt idx="7">
                  <c:v>4210</c:v>
                </c:pt>
                <c:pt idx="8">
                  <c:v>4469</c:v>
                </c:pt>
                <c:pt idx="9">
                  <c:v>4242</c:v>
                </c:pt>
                <c:pt idx="10">
                  <c:v>4477</c:v>
                </c:pt>
                <c:pt idx="11">
                  <c:v>5258</c:v>
                </c:pt>
                <c:pt idx="12">
                  <c:v>5714</c:v>
                </c:pt>
                <c:pt idx="13">
                  <c:v>5436</c:v>
                </c:pt>
                <c:pt idx="14">
                  <c:v>4996.59</c:v>
                </c:pt>
                <c:pt idx="15">
                  <c:v>5178.4709999999995</c:v>
                </c:pt>
                <c:pt idx="16">
                  <c:v>5165.2790000000005</c:v>
                </c:pt>
                <c:pt idx="17">
                  <c:v>5374.5</c:v>
                </c:pt>
                <c:pt idx="18">
                  <c:v>5389.7209999999995</c:v>
                </c:pt>
                <c:pt idx="19">
                  <c:v>5400.0969999999998</c:v>
                </c:pt>
                <c:pt idx="20">
                  <c:v>5233.8670000000002</c:v>
                </c:pt>
              </c:numCache>
            </c:numRef>
          </c:val>
          <c:smooth val="0"/>
          <c:extLst>
            <c:ext xmlns:c16="http://schemas.microsoft.com/office/drawing/2014/chart" uri="{C3380CC4-5D6E-409C-BE32-E72D297353CC}">
              <c16:uniqueId val="{00000003-6F99-4114-AA34-545CAB6727B1}"/>
            </c:ext>
          </c:extLst>
        </c:ser>
        <c:ser>
          <c:idx val="5"/>
          <c:order val="4"/>
          <c:tx>
            <c:strRef>
              <c:f>Harvest_Comparison!$CI$2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Harvest_Comparison!$CI$5:$CI$25</c:f>
              <c:numCache>
                <c:formatCode>#,##0</c:formatCode>
                <c:ptCount val="21"/>
                <c:pt idx="0">
                  <c:v>4267</c:v>
                </c:pt>
                <c:pt idx="5">
                  <c:v>4931</c:v>
                </c:pt>
                <c:pt idx="10">
                  <c:v>5459</c:v>
                </c:pt>
                <c:pt idx="15">
                  <c:v>6340</c:v>
                </c:pt>
              </c:numCache>
            </c:numRef>
          </c:val>
          <c:smooth val="0"/>
          <c:extLst>
            <c:ext xmlns:c16="http://schemas.microsoft.com/office/drawing/2014/chart" uri="{C3380CC4-5D6E-409C-BE32-E72D297353CC}">
              <c16:uniqueId val="{00000005-6F99-4114-AA34-545CAB6727B1}"/>
            </c:ext>
          </c:extLst>
        </c:ser>
        <c:ser>
          <c:idx val="6"/>
          <c:order val="5"/>
          <c:tx>
            <c:strRef>
              <c:f>Harvest_Comparison!$CJ$2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Harvest_Comparison!$CJ$5:$CJ$25</c:f>
              <c:numCache>
                <c:formatCode>#,##0</c:formatCode>
                <c:ptCount val="21"/>
                <c:pt idx="0">
                  <c:v>4160.1982132279572</c:v>
                </c:pt>
                <c:pt idx="1">
                  <c:v>3947.3281059871097</c:v>
                </c:pt>
                <c:pt idx="2">
                  <c:v>4120.5925364387303</c:v>
                </c:pt>
                <c:pt idx="3">
                  <c:v>4370.1892429107174</c:v>
                </c:pt>
                <c:pt idx="4">
                  <c:v>4367.3132325750857</c:v>
                </c:pt>
                <c:pt idx="5">
                  <c:v>4582.30741276557</c:v>
                </c:pt>
                <c:pt idx="6">
                  <c:v>5074.8721868631183</c:v>
                </c:pt>
                <c:pt idx="7">
                  <c:v>4884.4755237318495</c:v>
                </c:pt>
                <c:pt idx="8">
                  <c:v>5219.6036969681027</c:v>
                </c:pt>
                <c:pt idx="9">
                  <c:v>4870.696210264251</c:v>
                </c:pt>
                <c:pt idx="10">
                  <c:v>5097.5771124116081</c:v>
                </c:pt>
                <c:pt idx="11">
                  <c:v>5978.5579643463425</c:v>
                </c:pt>
                <c:pt idx="12">
                  <c:v>6498.614780808397</c:v>
                </c:pt>
                <c:pt idx="13">
                  <c:v>6181.2170228699079</c:v>
                </c:pt>
                <c:pt idx="14">
                  <c:v>5691.0162099939089</c:v>
                </c:pt>
                <c:pt idx="15">
                  <c:v>5884.1570252098409</c:v>
                </c:pt>
                <c:pt idx="16">
                  <c:v>5796.5527363591127</c:v>
                </c:pt>
                <c:pt idx="17">
                  <c:v>6009.364112483222</c:v>
                </c:pt>
                <c:pt idx="18">
                  <c:v>5942.1226586517478</c:v>
                </c:pt>
                <c:pt idx="19">
                  <c:v>5951.3876266500674</c:v>
                </c:pt>
                <c:pt idx="20">
                  <c:v>5678.354328443831</c:v>
                </c:pt>
              </c:numCache>
            </c:numRef>
          </c:val>
          <c:smooth val="0"/>
          <c:extLst>
            <c:ext xmlns:c16="http://schemas.microsoft.com/office/drawing/2014/chart" uri="{C3380CC4-5D6E-409C-BE32-E72D297353CC}">
              <c16:uniqueId val="{00000006-6F99-4114-AA34-545CAB6727B1}"/>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Harvest_Comparison!$CL$1</c:f>
          <c:strCache>
            <c:ptCount val="1"/>
            <c:pt idx="0">
              <c:v>Italy</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Harvest_Comparison!$CL$2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Harvest_Comparison!$CL$5:$CL$25</c:f>
              <c:numCache>
                <c:formatCode>#,##0</c:formatCode>
                <c:ptCount val="21"/>
                <c:pt idx="0">
                  <c:v>9329</c:v>
                </c:pt>
                <c:pt idx="1">
                  <c:v>8099</c:v>
                </c:pt>
                <c:pt idx="2">
                  <c:v>7511</c:v>
                </c:pt>
                <c:pt idx="3">
                  <c:v>8219</c:v>
                </c:pt>
                <c:pt idx="4">
                  <c:v>8697.39</c:v>
                </c:pt>
                <c:pt idx="5">
                  <c:v>8690.86</c:v>
                </c:pt>
                <c:pt idx="6">
                  <c:v>8618.27</c:v>
                </c:pt>
                <c:pt idx="7">
                  <c:v>8124.97</c:v>
                </c:pt>
                <c:pt idx="8">
                  <c:v>8667.02</c:v>
                </c:pt>
                <c:pt idx="9">
                  <c:v>8080.34</c:v>
                </c:pt>
                <c:pt idx="10">
                  <c:v>7843.79</c:v>
                </c:pt>
                <c:pt idx="11">
                  <c:v>7744.46</c:v>
                </c:pt>
                <c:pt idx="14">
                  <c:v>5758.87</c:v>
                </c:pt>
                <c:pt idx="15">
                  <c:v>5052.4399999999996</c:v>
                </c:pt>
                <c:pt idx="16">
                  <c:v>6064</c:v>
                </c:pt>
                <c:pt idx="17">
                  <c:v>6053</c:v>
                </c:pt>
                <c:pt idx="18">
                  <c:v>6051.08</c:v>
                </c:pt>
                <c:pt idx="19">
                  <c:v>11448.9</c:v>
                </c:pt>
                <c:pt idx="20">
                  <c:v>8923.43</c:v>
                </c:pt>
              </c:numCache>
            </c:numRef>
          </c:val>
          <c:smooth val="0"/>
          <c:extLst>
            <c:ext xmlns:c16="http://schemas.microsoft.com/office/drawing/2014/chart" uri="{C3380CC4-5D6E-409C-BE32-E72D297353CC}">
              <c16:uniqueId val="{00000000-8EE8-48CC-8C23-126EAA263CD4}"/>
            </c:ext>
          </c:extLst>
        </c:ser>
        <c:ser>
          <c:idx val="1"/>
          <c:order val="1"/>
          <c:tx>
            <c:strRef>
              <c:f>Harvest_Comparison!$CM$2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Harvest_Comparison!$CM$5:$CM$25</c:f>
              <c:numCache>
                <c:formatCode>#,##0</c:formatCode>
                <c:ptCount val="21"/>
                <c:pt idx="8">
                  <c:v>10270.52</c:v>
                </c:pt>
                <c:pt idx="9">
                  <c:v>8990.85</c:v>
                </c:pt>
                <c:pt idx="10">
                  <c:v>9295.1200000000008</c:v>
                </c:pt>
                <c:pt idx="11">
                  <c:v>9084.24</c:v>
                </c:pt>
                <c:pt idx="12">
                  <c:v>9084.24</c:v>
                </c:pt>
                <c:pt idx="14">
                  <c:v>9063.58</c:v>
                </c:pt>
                <c:pt idx="15">
                  <c:v>7920.77</c:v>
                </c:pt>
                <c:pt idx="16">
                  <c:v>7053</c:v>
                </c:pt>
                <c:pt idx="17">
                  <c:v>7040.3</c:v>
                </c:pt>
                <c:pt idx="18">
                  <c:v>7038.17</c:v>
                </c:pt>
                <c:pt idx="19">
                  <c:v>12982.16</c:v>
                </c:pt>
                <c:pt idx="20">
                  <c:v>10202.44</c:v>
                </c:pt>
              </c:numCache>
            </c:numRef>
          </c:val>
          <c:smooth val="0"/>
          <c:extLst>
            <c:ext xmlns:c16="http://schemas.microsoft.com/office/drawing/2014/chart" uri="{C3380CC4-5D6E-409C-BE32-E72D297353CC}">
              <c16:uniqueId val="{00000001-8EE8-48CC-8C23-126EAA263CD4}"/>
            </c:ext>
          </c:extLst>
        </c:ser>
        <c:ser>
          <c:idx val="2"/>
          <c:order val="2"/>
          <c:tx>
            <c:strRef>
              <c:f>Harvest_Comparison!$CN$2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Harvest_Comparison!$CN$5:$CN$25</c:f>
              <c:numCache>
                <c:formatCode>#,##0</c:formatCode>
                <c:ptCount val="21"/>
              </c:numCache>
            </c:numRef>
          </c:val>
          <c:smooth val="0"/>
          <c:extLst>
            <c:ext xmlns:c16="http://schemas.microsoft.com/office/drawing/2014/chart" uri="{C3380CC4-5D6E-409C-BE32-E72D297353CC}">
              <c16:uniqueId val="{00000002-8EE8-48CC-8C23-126EAA263CD4}"/>
            </c:ext>
          </c:extLst>
        </c:ser>
        <c:ser>
          <c:idx val="3"/>
          <c:order val="3"/>
          <c:tx>
            <c:strRef>
              <c:f>Harvest_Comparison!$CO$2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Harvest_Comparison!$CO$5:$CO$25</c:f>
              <c:numCache>
                <c:formatCode>#,##0</c:formatCode>
                <c:ptCount val="21"/>
                <c:pt idx="0">
                  <c:v>12836</c:v>
                </c:pt>
                <c:pt idx="1">
                  <c:v>12181</c:v>
                </c:pt>
                <c:pt idx="2">
                  <c:v>10515</c:v>
                </c:pt>
                <c:pt idx="3">
                  <c:v>10742</c:v>
                </c:pt>
                <c:pt idx="4">
                  <c:v>11321.316000000001</c:v>
                </c:pt>
                <c:pt idx="5">
                  <c:v>12469.392</c:v>
                </c:pt>
                <c:pt idx="6">
                  <c:v>11795.753000000001</c:v>
                </c:pt>
                <c:pt idx="7">
                  <c:v>12568.112999999999</c:v>
                </c:pt>
                <c:pt idx="8">
                  <c:v>13342.678</c:v>
                </c:pt>
                <c:pt idx="9">
                  <c:v>12068.08</c:v>
                </c:pt>
                <c:pt idx="10">
                  <c:v>14076.227999999999</c:v>
                </c:pt>
                <c:pt idx="11">
                  <c:v>12647.1</c:v>
                </c:pt>
                <c:pt idx="12">
                  <c:v>13015.5</c:v>
                </c:pt>
                <c:pt idx="13">
                  <c:v>13021.144</c:v>
                </c:pt>
                <c:pt idx="14">
                  <c:v>13084.5</c:v>
                </c:pt>
                <c:pt idx="15">
                  <c:v>13077.8</c:v>
                </c:pt>
                <c:pt idx="16">
                  <c:v>13057.5</c:v>
                </c:pt>
                <c:pt idx="17">
                  <c:v>13051.8</c:v>
                </c:pt>
                <c:pt idx="18">
                  <c:v>13045.6</c:v>
                </c:pt>
                <c:pt idx="19">
                  <c:v>18366.547999999999</c:v>
                </c:pt>
                <c:pt idx="20">
                  <c:v>15841.076999999999</c:v>
                </c:pt>
              </c:numCache>
            </c:numRef>
          </c:val>
          <c:smooth val="0"/>
          <c:extLst>
            <c:ext xmlns:c16="http://schemas.microsoft.com/office/drawing/2014/chart" uri="{C3380CC4-5D6E-409C-BE32-E72D297353CC}">
              <c16:uniqueId val="{00000003-8EE8-48CC-8C23-126EAA263CD4}"/>
            </c:ext>
          </c:extLst>
        </c:ser>
        <c:ser>
          <c:idx val="5"/>
          <c:order val="4"/>
          <c:tx>
            <c:strRef>
              <c:f>Harvest_Comparison!$CQ$2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Harvest_Comparison!$CQ$5:$CQ$25</c:f>
              <c:numCache>
                <c:formatCode>#,##0</c:formatCode>
                <c:ptCount val="21"/>
                <c:pt idx="0">
                  <c:v>14326.88</c:v>
                </c:pt>
                <c:pt idx="5">
                  <c:v>13298.05</c:v>
                </c:pt>
                <c:pt idx="10">
                  <c:v>12754.69</c:v>
                </c:pt>
              </c:numCache>
            </c:numRef>
          </c:val>
          <c:smooth val="0"/>
          <c:extLst>
            <c:ext xmlns:c16="http://schemas.microsoft.com/office/drawing/2014/chart" uri="{C3380CC4-5D6E-409C-BE32-E72D297353CC}">
              <c16:uniqueId val="{00000005-8EE8-48CC-8C23-126EAA263CD4}"/>
            </c:ext>
          </c:extLst>
        </c:ser>
        <c:ser>
          <c:idx val="6"/>
          <c:order val="5"/>
          <c:tx>
            <c:strRef>
              <c:f>Harvest_Comparison!$CR$2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Harvest_Comparison!$CR$5:$CR$25</c:f>
              <c:numCache>
                <c:formatCode>#,##0</c:formatCode>
                <c:ptCount val="21"/>
                <c:pt idx="0">
                  <c:v>14410.173624577241</c:v>
                </c:pt>
                <c:pt idx="1">
                  <c:v>13771.494360171291</c:v>
                </c:pt>
                <c:pt idx="2">
                  <c:v>11919.36680467015</c:v>
                </c:pt>
                <c:pt idx="3">
                  <c:v>12140.811809577806</c:v>
                </c:pt>
                <c:pt idx="4">
                  <c:v>12831.159439932693</c:v>
                </c:pt>
                <c:pt idx="5">
                  <c:v>14117.108091579141</c:v>
                </c:pt>
                <c:pt idx="6">
                  <c:v>13364.149089544171</c:v>
                </c:pt>
                <c:pt idx="7">
                  <c:v>14137.336885262788</c:v>
                </c:pt>
                <c:pt idx="8">
                  <c:v>15023.659777673656</c:v>
                </c:pt>
                <c:pt idx="9">
                  <c:v>13716.164599479116</c:v>
                </c:pt>
                <c:pt idx="10">
                  <c:v>15939.988872263055</c:v>
                </c:pt>
                <c:pt idx="11">
                  <c:v>14355.488268413197</c:v>
                </c:pt>
                <c:pt idx="12">
                  <c:v>14769.942501893571</c:v>
                </c:pt>
                <c:pt idx="13">
                  <c:v>14772.650435287283</c:v>
                </c:pt>
                <c:pt idx="14">
                  <c:v>14924.566430062294</c:v>
                </c:pt>
                <c:pt idx="15">
                  <c:v>14829.412808367157</c:v>
                </c:pt>
                <c:pt idx="16">
                  <c:v>14824.092401422778</c:v>
                </c:pt>
                <c:pt idx="17">
                  <c:v>14843.360178513578</c:v>
                </c:pt>
                <c:pt idx="18">
                  <c:v>14755.29904191736</c:v>
                </c:pt>
                <c:pt idx="19">
                  <c:v>21179.271153607835</c:v>
                </c:pt>
                <c:pt idx="20">
                  <c:v>18041.906967692008</c:v>
                </c:pt>
              </c:numCache>
            </c:numRef>
          </c:val>
          <c:smooth val="0"/>
          <c:extLst>
            <c:ext xmlns:c16="http://schemas.microsoft.com/office/drawing/2014/chart" uri="{C3380CC4-5D6E-409C-BE32-E72D297353CC}">
              <c16:uniqueId val="{00000006-8EE8-48CC-8C23-126EAA263CD4}"/>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Harvest_Comparison!$CT$1</c:f>
          <c:strCache>
            <c:ptCount val="1"/>
            <c:pt idx="0">
              <c:v>Cyprus</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Harvest_Comparison!$CT$2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Harvest_Comparison!$CT$5:$CT$25</c:f>
              <c:numCache>
                <c:formatCode>#,##0</c:formatCode>
                <c:ptCount val="21"/>
                <c:pt idx="0">
                  <c:v>20.58</c:v>
                </c:pt>
                <c:pt idx="1">
                  <c:v>18.309999999999999</c:v>
                </c:pt>
                <c:pt idx="2">
                  <c:v>15.42</c:v>
                </c:pt>
                <c:pt idx="3">
                  <c:v>11.99</c:v>
                </c:pt>
                <c:pt idx="4">
                  <c:v>10.06</c:v>
                </c:pt>
                <c:pt idx="5">
                  <c:v>9.66</c:v>
                </c:pt>
                <c:pt idx="6">
                  <c:v>7.44</c:v>
                </c:pt>
                <c:pt idx="7">
                  <c:v>19.670000000000002</c:v>
                </c:pt>
                <c:pt idx="8">
                  <c:v>19.829999999999998</c:v>
                </c:pt>
                <c:pt idx="9">
                  <c:v>9.8800000000000008</c:v>
                </c:pt>
                <c:pt idx="10">
                  <c:v>8.9600000000000009</c:v>
                </c:pt>
                <c:pt idx="11">
                  <c:v>8.49</c:v>
                </c:pt>
                <c:pt idx="13">
                  <c:v>9.4</c:v>
                </c:pt>
                <c:pt idx="14">
                  <c:v>8.81</c:v>
                </c:pt>
                <c:pt idx="15">
                  <c:v>10.6</c:v>
                </c:pt>
                <c:pt idx="16">
                  <c:v>16</c:v>
                </c:pt>
                <c:pt idx="17">
                  <c:v>15.53</c:v>
                </c:pt>
                <c:pt idx="18">
                  <c:v>10.95</c:v>
                </c:pt>
                <c:pt idx="19">
                  <c:v>9.3699999999999992</c:v>
                </c:pt>
                <c:pt idx="20">
                  <c:v>8.6199999999999992</c:v>
                </c:pt>
              </c:numCache>
            </c:numRef>
          </c:val>
          <c:smooth val="0"/>
          <c:extLst>
            <c:ext xmlns:c16="http://schemas.microsoft.com/office/drawing/2014/chart" uri="{C3380CC4-5D6E-409C-BE32-E72D297353CC}">
              <c16:uniqueId val="{00000000-3D3C-4BB7-AE82-BDB1C3DBC878}"/>
            </c:ext>
          </c:extLst>
        </c:ser>
        <c:ser>
          <c:idx val="1"/>
          <c:order val="1"/>
          <c:tx>
            <c:strRef>
              <c:f>Harvest_Comparison!$CU$2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Harvest_Comparison!$CU$5:$CU$25</c:f>
              <c:numCache>
                <c:formatCode>#,##0</c:formatCode>
                <c:ptCount val="21"/>
                <c:pt idx="7">
                  <c:v>24.02</c:v>
                </c:pt>
                <c:pt idx="8">
                  <c:v>24.75</c:v>
                </c:pt>
                <c:pt idx="9">
                  <c:v>12.29</c:v>
                </c:pt>
                <c:pt idx="10">
                  <c:v>11.18</c:v>
                </c:pt>
                <c:pt idx="11">
                  <c:v>10.59</c:v>
                </c:pt>
                <c:pt idx="12">
                  <c:v>13.68</c:v>
                </c:pt>
              </c:numCache>
            </c:numRef>
          </c:val>
          <c:smooth val="0"/>
          <c:extLst>
            <c:ext xmlns:c16="http://schemas.microsoft.com/office/drawing/2014/chart" uri="{C3380CC4-5D6E-409C-BE32-E72D297353CC}">
              <c16:uniqueId val="{00000001-3D3C-4BB7-AE82-BDB1C3DBC878}"/>
            </c:ext>
          </c:extLst>
        </c:ser>
        <c:ser>
          <c:idx val="2"/>
          <c:order val="2"/>
          <c:tx>
            <c:strRef>
              <c:f>Harvest_Comparison!$CV$2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Harvest_Comparison!$CV$5:$CV$25</c:f>
              <c:numCache>
                <c:formatCode>#,##0</c:formatCode>
                <c:ptCount val="21"/>
                <c:pt idx="14">
                  <c:v>11</c:v>
                </c:pt>
                <c:pt idx="15">
                  <c:v>13</c:v>
                </c:pt>
                <c:pt idx="16">
                  <c:v>20</c:v>
                </c:pt>
                <c:pt idx="17" formatCode="0">
                  <c:v>19.36</c:v>
                </c:pt>
                <c:pt idx="18">
                  <c:v>13.65</c:v>
                </c:pt>
                <c:pt idx="19">
                  <c:v>11.66</c:v>
                </c:pt>
              </c:numCache>
            </c:numRef>
          </c:val>
          <c:smooth val="0"/>
          <c:extLst>
            <c:ext xmlns:c16="http://schemas.microsoft.com/office/drawing/2014/chart" uri="{C3380CC4-5D6E-409C-BE32-E72D297353CC}">
              <c16:uniqueId val="{00000002-3D3C-4BB7-AE82-BDB1C3DBC878}"/>
            </c:ext>
          </c:extLst>
        </c:ser>
        <c:ser>
          <c:idx val="3"/>
          <c:order val="3"/>
          <c:tx>
            <c:strRef>
              <c:f>Harvest_Comparison!$CW$2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Harvest_Comparison!$CW$5:$CW$25</c:f>
              <c:numCache>
                <c:formatCode>#,##0</c:formatCode>
                <c:ptCount val="21"/>
                <c:pt idx="0">
                  <c:v>20.58</c:v>
                </c:pt>
                <c:pt idx="1">
                  <c:v>18.309999999999999</c:v>
                </c:pt>
                <c:pt idx="2">
                  <c:v>15.43</c:v>
                </c:pt>
                <c:pt idx="3">
                  <c:v>11.99</c:v>
                </c:pt>
                <c:pt idx="4">
                  <c:v>10.058</c:v>
                </c:pt>
                <c:pt idx="5">
                  <c:v>9.6560000000000006</c:v>
                </c:pt>
                <c:pt idx="6">
                  <c:v>7.4370000000000003</c:v>
                </c:pt>
                <c:pt idx="7">
                  <c:v>19.672000000000001</c:v>
                </c:pt>
                <c:pt idx="8">
                  <c:v>19.831</c:v>
                </c:pt>
                <c:pt idx="9">
                  <c:v>9.8780000000000001</c:v>
                </c:pt>
                <c:pt idx="10">
                  <c:v>8.9580000000000002</c:v>
                </c:pt>
                <c:pt idx="11">
                  <c:v>8.4949999999999992</c:v>
                </c:pt>
                <c:pt idx="12">
                  <c:v>10.99</c:v>
                </c:pt>
                <c:pt idx="13">
                  <c:v>9.3989999999999991</c:v>
                </c:pt>
                <c:pt idx="14">
                  <c:v>8.81</c:v>
                </c:pt>
                <c:pt idx="15">
                  <c:v>10.595000000000001</c:v>
                </c:pt>
                <c:pt idx="16">
                  <c:v>15.738</c:v>
                </c:pt>
                <c:pt idx="17">
                  <c:v>15.529</c:v>
                </c:pt>
                <c:pt idx="18">
                  <c:v>10.951000000000001</c:v>
                </c:pt>
                <c:pt idx="19">
                  <c:v>9.3659999999999997</c:v>
                </c:pt>
                <c:pt idx="20">
                  <c:v>8.6150000000000002</c:v>
                </c:pt>
              </c:numCache>
            </c:numRef>
          </c:val>
          <c:smooth val="0"/>
          <c:extLst>
            <c:ext xmlns:c16="http://schemas.microsoft.com/office/drawing/2014/chart" uri="{C3380CC4-5D6E-409C-BE32-E72D297353CC}">
              <c16:uniqueId val="{00000003-3D3C-4BB7-AE82-BDB1C3DBC878}"/>
            </c:ext>
          </c:extLst>
        </c:ser>
        <c:ser>
          <c:idx val="5"/>
          <c:order val="4"/>
          <c:tx>
            <c:strRef>
              <c:f>Harvest_Comparison!$CY$2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Harvest_Comparison!$CY$5:$CY$25</c:f>
              <c:numCache>
                <c:formatCode>#,##0</c:formatCode>
                <c:ptCount val="21"/>
                <c:pt idx="0">
                  <c:v>24.19</c:v>
                </c:pt>
                <c:pt idx="5">
                  <c:v>10.4</c:v>
                </c:pt>
                <c:pt idx="10">
                  <c:v>9.31</c:v>
                </c:pt>
              </c:numCache>
            </c:numRef>
          </c:val>
          <c:smooth val="0"/>
          <c:extLst>
            <c:ext xmlns:c16="http://schemas.microsoft.com/office/drawing/2014/chart" uri="{C3380CC4-5D6E-409C-BE32-E72D297353CC}">
              <c16:uniqueId val="{00000005-3D3C-4BB7-AE82-BDB1C3DBC878}"/>
            </c:ext>
          </c:extLst>
        </c:ser>
        <c:ser>
          <c:idx val="6"/>
          <c:order val="5"/>
          <c:tx>
            <c:strRef>
              <c:f>Harvest_Comparison!$CZ$2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Harvest_Comparison!$CZ$5:$CZ$25</c:f>
              <c:numCache>
                <c:formatCode>#,##0</c:formatCode>
                <c:ptCount val="21"/>
              </c:numCache>
            </c:numRef>
          </c:val>
          <c:smooth val="0"/>
          <c:extLst>
            <c:ext xmlns:c16="http://schemas.microsoft.com/office/drawing/2014/chart" uri="{C3380CC4-5D6E-409C-BE32-E72D297353CC}">
              <c16:uniqueId val="{00000006-3D3C-4BB7-AE82-BDB1C3DBC878}"/>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Harvest_Comparison!$DB$1</c:f>
          <c:strCache>
            <c:ptCount val="1"/>
            <c:pt idx="0">
              <c:v>Latvia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Harvest_Comparison!$DB$2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Harvest_Comparison!$DB$5:$DB$25</c:f>
              <c:numCache>
                <c:formatCode>#,##0</c:formatCode>
                <c:ptCount val="21"/>
                <c:pt idx="0">
                  <c:v>14304</c:v>
                </c:pt>
                <c:pt idx="1">
                  <c:v>12841</c:v>
                </c:pt>
                <c:pt idx="2">
                  <c:v>13465.9</c:v>
                </c:pt>
                <c:pt idx="3">
                  <c:v>12915.81</c:v>
                </c:pt>
                <c:pt idx="4">
                  <c:v>12754</c:v>
                </c:pt>
                <c:pt idx="5">
                  <c:v>12842.7</c:v>
                </c:pt>
                <c:pt idx="6">
                  <c:v>12844.6</c:v>
                </c:pt>
                <c:pt idx="7">
                  <c:v>12172.9</c:v>
                </c:pt>
                <c:pt idx="8">
                  <c:v>8805.75</c:v>
                </c:pt>
                <c:pt idx="9">
                  <c:v>10442.31</c:v>
                </c:pt>
                <c:pt idx="10">
                  <c:v>12533.82</c:v>
                </c:pt>
                <c:pt idx="11">
                  <c:v>12833.49</c:v>
                </c:pt>
                <c:pt idx="12">
                  <c:v>12529.59</c:v>
                </c:pt>
                <c:pt idx="14">
                  <c:v>12885.34</c:v>
                </c:pt>
                <c:pt idx="15">
                  <c:v>12294.42</c:v>
                </c:pt>
                <c:pt idx="16">
                  <c:v>12794</c:v>
                </c:pt>
                <c:pt idx="17">
                  <c:v>12896.15</c:v>
                </c:pt>
                <c:pt idx="18">
                  <c:v>14391.96</c:v>
                </c:pt>
                <c:pt idx="19">
                  <c:v>14822.07</c:v>
                </c:pt>
                <c:pt idx="20">
                  <c:v>15346.7</c:v>
                </c:pt>
              </c:numCache>
            </c:numRef>
          </c:val>
          <c:smooth val="0"/>
          <c:extLst>
            <c:ext xmlns:c16="http://schemas.microsoft.com/office/drawing/2014/chart" uri="{C3380CC4-5D6E-409C-BE32-E72D297353CC}">
              <c16:uniqueId val="{00000000-C301-4A57-BBBC-8846C8BBBDC5}"/>
            </c:ext>
          </c:extLst>
        </c:ser>
        <c:ser>
          <c:idx val="1"/>
          <c:order val="1"/>
          <c:tx>
            <c:strRef>
              <c:f>Harvest_Comparison!$DC$2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Harvest_Comparison!$DC$5:$DC$25</c:f>
              <c:numCache>
                <c:formatCode>#,##0</c:formatCode>
                <c:ptCount val="21"/>
                <c:pt idx="7">
                  <c:v>13633.65</c:v>
                </c:pt>
                <c:pt idx="8">
                  <c:v>9862.44</c:v>
                </c:pt>
                <c:pt idx="9">
                  <c:v>11787.07</c:v>
                </c:pt>
                <c:pt idx="10">
                  <c:v>14242.06</c:v>
                </c:pt>
                <c:pt idx="11">
                  <c:v>14499.83</c:v>
                </c:pt>
                <c:pt idx="12">
                  <c:v>13852.93</c:v>
                </c:pt>
                <c:pt idx="13">
                  <c:v>13466.15</c:v>
                </c:pt>
                <c:pt idx="14">
                  <c:v>14173.88</c:v>
                </c:pt>
                <c:pt idx="15">
                  <c:v>13928.73</c:v>
                </c:pt>
                <c:pt idx="16">
                  <c:v>14528.73</c:v>
                </c:pt>
                <c:pt idx="17">
                  <c:v>14670.95</c:v>
                </c:pt>
                <c:pt idx="18">
                  <c:v>16449.400000000001</c:v>
                </c:pt>
                <c:pt idx="19">
                  <c:v>16951.509999999998</c:v>
                </c:pt>
                <c:pt idx="20">
                  <c:v>17546.88</c:v>
                </c:pt>
              </c:numCache>
            </c:numRef>
          </c:val>
          <c:smooth val="0"/>
          <c:extLst>
            <c:ext xmlns:c16="http://schemas.microsoft.com/office/drawing/2014/chart" uri="{C3380CC4-5D6E-409C-BE32-E72D297353CC}">
              <c16:uniqueId val="{00000001-C301-4A57-BBBC-8846C8BBBDC5}"/>
            </c:ext>
          </c:extLst>
        </c:ser>
        <c:ser>
          <c:idx val="2"/>
          <c:order val="2"/>
          <c:tx>
            <c:strRef>
              <c:f>Harvest_Comparison!$DD$2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Harvest_Comparison!$DD$5:$DD$25</c:f>
              <c:numCache>
                <c:formatCode>#,##0</c:formatCode>
                <c:ptCount val="21"/>
              </c:numCache>
            </c:numRef>
          </c:val>
          <c:smooth val="0"/>
          <c:extLst>
            <c:ext xmlns:c16="http://schemas.microsoft.com/office/drawing/2014/chart" uri="{C3380CC4-5D6E-409C-BE32-E72D297353CC}">
              <c16:uniqueId val="{00000002-C301-4A57-BBBC-8846C8BBBDC5}"/>
            </c:ext>
          </c:extLst>
        </c:ser>
        <c:ser>
          <c:idx val="3"/>
          <c:order val="3"/>
          <c:tx>
            <c:strRef>
              <c:f>Harvest_Comparison!$DE$2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Harvest_Comparison!$DE$5:$DE$25</c:f>
              <c:numCache>
                <c:formatCode>#,##0</c:formatCode>
                <c:ptCount val="21"/>
                <c:pt idx="0">
                  <c:v>14304</c:v>
                </c:pt>
                <c:pt idx="1">
                  <c:v>12841</c:v>
                </c:pt>
                <c:pt idx="2">
                  <c:v>13465.9</c:v>
                </c:pt>
                <c:pt idx="3">
                  <c:v>12915.81</c:v>
                </c:pt>
                <c:pt idx="4">
                  <c:v>12754</c:v>
                </c:pt>
                <c:pt idx="5">
                  <c:v>12842.6</c:v>
                </c:pt>
                <c:pt idx="6">
                  <c:v>12844.6</c:v>
                </c:pt>
                <c:pt idx="7">
                  <c:v>12172.9</c:v>
                </c:pt>
                <c:pt idx="8">
                  <c:v>8805.75</c:v>
                </c:pt>
                <c:pt idx="9">
                  <c:v>10442.31</c:v>
                </c:pt>
                <c:pt idx="10">
                  <c:v>12533.817999999999</c:v>
                </c:pt>
                <c:pt idx="11">
                  <c:v>12833.492</c:v>
                </c:pt>
                <c:pt idx="12">
                  <c:v>12529.587</c:v>
                </c:pt>
                <c:pt idx="13">
                  <c:v>12241.87</c:v>
                </c:pt>
                <c:pt idx="14">
                  <c:v>12885.343999999999</c:v>
                </c:pt>
                <c:pt idx="15">
                  <c:v>12294.415999999999</c:v>
                </c:pt>
                <c:pt idx="16">
                  <c:v>13051.406000000001</c:v>
                </c:pt>
                <c:pt idx="17">
                  <c:v>12896.148999999999</c:v>
                </c:pt>
                <c:pt idx="18">
                  <c:v>12942.17</c:v>
                </c:pt>
                <c:pt idx="19">
                  <c:v>14822.065000000001</c:v>
                </c:pt>
                <c:pt idx="20">
                  <c:v>15346.704</c:v>
                </c:pt>
              </c:numCache>
            </c:numRef>
          </c:val>
          <c:smooth val="0"/>
          <c:extLst>
            <c:ext xmlns:c16="http://schemas.microsoft.com/office/drawing/2014/chart" uri="{C3380CC4-5D6E-409C-BE32-E72D297353CC}">
              <c16:uniqueId val="{00000003-C301-4A57-BBBC-8846C8BBBDC5}"/>
            </c:ext>
          </c:extLst>
        </c:ser>
        <c:ser>
          <c:idx val="5"/>
          <c:order val="4"/>
          <c:tx>
            <c:strRef>
              <c:f>Harvest_Comparison!$DG$2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Harvest_Comparison!$DG$5:$DG$25</c:f>
              <c:numCache>
                <c:formatCode>#,##0</c:formatCode>
                <c:ptCount val="21"/>
                <c:pt idx="0">
                  <c:v>14481.4</c:v>
                </c:pt>
                <c:pt idx="5">
                  <c:v>14231</c:v>
                </c:pt>
                <c:pt idx="10">
                  <c:v>12831</c:v>
                </c:pt>
                <c:pt idx="15">
                  <c:v>14159.59</c:v>
                </c:pt>
              </c:numCache>
            </c:numRef>
          </c:val>
          <c:smooth val="0"/>
          <c:extLst>
            <c:ext xmlns:c16="http://schemas.microsoft.com/office/drawing/2014/chart" uri="{C3380CC4-5D6E-409C-BE32-E72D297353CC}">
              <c16:uniqueId val="{00000005-C301-4A57-BBBC-8846C8BBBDC5}"/>
            </c:ext>
          </c:extLst>
        </c:ser>
        <c:ser>
          <c:idx val="6"/>
          <c:order val="5"/>
          <c:tx>
            <c:strRef>
              <c:f>Harvest_Comparison!$DH$2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Harvest_Comparison!$DH$5:$DH$25</c:f>
              <c:numCache>
                <c:formatCode>#,##0</c:formatCode>
                <c:ptCount val="21"/>
                <c:pt idx="0">
                  <c:v>16469.369953263194</c:v>
                </c:pt>
                <c:pt idx="1">
                  <c:v>14616.435078875769</c:v>
                </c:pt>
                <c:pt idx="2">
                  <c:v>15397.941347779215</c:v>
                </c:pt>
                <c:pt idx="3">
                  <c:v>15067.686238809143</c:v>
                </c:pt>
                <c:pt idx="4">
                  <c:v>14940.379700813632</c:v>
                </c:pt>
                <c:pt idx="5">
                  <c:v>14843.94236393583</c:v>
                </c:pt>
                <c:pt idx="6">
                  <c:v>14810.881724406388</c:v>
                </c:pt>
                <c:pt idx="7">
                  <c:v>14105.970149402099</c:v>
                </c:pt>
                <c:pt idx="8">
                  <c:v>10349.187541546684</c:v>
                </c:pt>
                <c:pt idx="9">
                  <c:v>11861.658372677923</c:v>
                </c:pt>
                <c:pt idx="10">
                  <c:v>14223.311489831727</c:v>
                </c:pt>
                <c:pt idx="11">
                  <c:v>14607.856558483458</c:v>
                </c:pt>
                <c:pt idx="12">
                  <c:v>14407.535975399398</c:v>
                </c:pt>
                <c:pt idx="13">
                  <c:v>14140.871759510894</c:v>
                </c:pt>
                <c:pt idx="14">
                  <c:v>14977.608345198923</c:v>
                </c:pt>
                <c:pt idx="15">
                  <c:v>14306.327611767336</c:v>
                </c:pt>
                <c:pt idx="16">
                  <c:v>14900.362199568523</c:v>
                </c:pt>
                <c:pt idx="17">
                  <c:v>14579.601586491915</c:v>
                </c:pt>
                <c:pt idx="18">
                  <c:v>14414.086532943622</c:v>
                </c:pt>
                <c:pt idx="19">
                  <c:v>16140.567061441792</c:v>
                </c:pt>
                <c:pt idx="20">
                  <c:v>16799.044146155229</c:v>
                </c:pt>
              </c:numCache>
            </c:numRef>
          </c:val>
          <c:smooth val="0"/>
          <c:extLst>
            <c:ext xmlns:c16="http://schemas.microsoft.com/office/drawing/2014/chart" uri="{C3380CC4-5D6E-409C-BE32-E72D297353CC}">
              <c16:uniqueId val="{00000006-C301-4A57-BBBC-8846C8BBBDC5}"/>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Harvest_Comparison!$DJ$1</c:f>
          <c:strCache>
            <c:ptCount val="1"/>
            <c:pt idx="0">
              <c:v>Lithuania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Harvest_Comparison!$DJ$2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Harvest_Comparison!$DJ$5:$DJ$25</c:f>
              <c:numCache>
                <c:formatCode>#,##0</c:formatCode>
                <c:ptCount val="21"/>
                <c:pt idx="0">
                  <c:v>5500</c:v>
                </c:pt>
                <c:pt idx="1">
                  <c:v>5700</c:v>
                </c:pt>
                <c:pt idx="2">
                  <c:v>6115</c:v>
                </c:pt>
                <c:pt idx="3">
                  <c:v>6275</c:v>
                </c:pt>
                <c:pt idx="4">
                  <c:v>6120</c:v>
                </c:pt>
                <c:pt idx="5">
                  <c:v>6045</c:v>
                </c:pt>
                <c:pt idx="6">
                  <c:v>5870</c:v>
                </c:pt>
                <c:pt idx="7">
                  <c:v>6195</c:v>
                </c:pt>
                <c:pt idx="8">
                  <c:v>5594.38</c:v>
                </c:pt>
                <c:pt idx="9">
                  <c:v>5459.53</c:v>
                </c:pt>
                <c:pt idx="10">
                  <c:v>7096.86</c:v>
                </c:pt>
                <c:pt idx="11">
                  <c:v>7004</c:v>
                </c:pt>
                <c:pt idx="12">
                  <c:v>6921</c:v>
                </c:pt>
                <c:pt idx="13">
                  <c:v>7053</c:v>
                </c:pt>
                <c:pt idx="14">
                  <c:v>7351</c:v>
                </c:pt>
                <c:pt idx="15">
                  <c:v>6414</c:v>
                </c:pt>
                <c:pt idx="16">
                  <c:v>6747</c:v>
                </c:pt>
                <c:pt idx="17">
                  <c:v>6795</c:v>
                </c:pt>
                <c:pt idx="18">
                  <c:v>6982</c:v>
                </c:pt>
                <c:pt idx="19">
                  <c:v>6688</c:v>
                </c:pt>
                <c:pt idx="20">
                  <c:v>6366</c:v>
                </c:pt>
              </c:numCache>
            </c:numRef>
          </c:val>
          <c:smooth val="0"/>
          <c:extLst>
            <c:ext xmlns:c16="http://schemas.microsoft.com/office/drawing/2014/chart" uri="{C3380CC4-5D6E-409C-BE32-E72D297353CC}">
              <c16:uniqueId val="{00000000-43D1-4E6D-8978-CC6665C42E89}"/>
            </c:ext>
          </c:extLst>
        </c:ser>
        <c:ser>
          <c:idx val="1"/>
          <c:order val="1"/>
          <c:tx>
            <c:strRef>
              <c:f>Harvest_Comparison!$DK$2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Harvest_Comparison!$DK$5:$DK$25</c:f>
              <c:numCache>
                <c:formatCode>#,##0</c:formatCode>
                <c:ptCount val="21"/>
                <c:pt idx="7">
                  <c:v>7001.67</c:v>
                </c:pt>
                <c:pt idx="8">
                  <c:v>6314.2</c:v>
                </c:pt>
                <c:pt idx="9">
                  <c:v>6162</c:v>
                </c:pt>
                <c:pt idx="10">
                  <c:v>8010</c:v>
                </c:pt>
                <c:pt idx="11">
                  <c:v>7905.19</c:v>
                </c:pt>
                <c:pt idx="12">
                  <c:v>7811.51</c:v>
                </c:pt>
                <c:pt idx="13">
                  <c:v>7960.5</c:v>
                </c:pt>
                <c:pt idx="14">
                  <c:v>7960.5</c:v>
                </c:pt>
                <c:pt idx="15">
                  <c:v>7601.58</c:v>
                </c:pt>
                <c:pt idx="16">
                  <c:v>7614</c:v>
                </c:pt>
                <c:pt idx="17">
                  <c:v>7669</c:v>
                </c:pt>
                <c:pt idx="18">
                  <c:v>7881</c:v>
                </c:pt>
                <c:pt idx="19">
                  <c:v>7557.44</c:v>
                </c:pt>
                <c:pt idx="20">
                  <c:v>7193.58</c:v>
                </c:pt>
              </c:numCache>
            </c:numRef>
          </c:val>
          <c:smooth val="0"/>
          <c:extLst>
            <c:ext xmlns:c16="http://schemas.microsoft.com/office/drawing/2014/chart" uri="{C3380CC4-5D6E-409C-BE32-E72D297353CC}">
              <c16:uniqueId val="{00000001-43D1-4E6D-8978-CC6665C42E89}"/>
            </c:ext>
          </c:extLst>
        </c:ser>
        <c:ser>
          <c:idx val="2"/>
          <c:order val="2"/>
          <c:tx>
            <c:strRef>
              <c:f>Harvest_Comparison!$DL$2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Harvest_Comparison!$DL$5:$DL$25</c:f>
              <c:numCache>
                <c:formatCode>#,##0</c:formatCode>
                <c:ptCount val="21"/>
                <c:pt idx="14">
                  <c:v>8297</c:v>
                </c:pt>
              </c:numCache>
            </c:numRef>
          </c:val>
          <c:smooth val="0"/>
          <c:extLst>
            <c:ext xmlns:c16="http://schemas.microsoft.com/office/drawing/2014/chart" uri="{C3380CC4-5D6E-409C-BE32-E72D297353CC}">
              <c16:uniqueId val="{00000002-43D1-4E6D-8978-CC6665C42E89}"/>
            </c:ext>
          </c:extLst>
        </c:ser>
        <c:ser>
          <c:idx val="3"/>
          <c:order val="3"/>
          <c:tx>
            <c:strRef>
              <c:f>Harvest_Comparison!$DM$2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Harvest_Comparison!$DM$5:$DM$25</c:f>
              <c:numCache>
                <c:formatCode>#,##0</c:formatCode>
                <c:ptCount val="21"/>
                <c:pt idx="0">
                  <c:v>5500</c:v>
                </c:pt>
                <c:pt idx="1">
                  <c:v>5700</c:v>
                </c:pt>
                <c:pt idx="2">
                  <c:v>6115</c:v>
                </c:pt>
                <c:pt idx="3">
                  <c:v>6275</c:v>
                </c:pt>
                <c:pt idx="4">
                  <c:v>6120</c:v>
                </c:pt>
                <c:pt idx="5">
                  <c:v>6045</c:v>
                </c:pt>
                <c:pt idx="6">
                  <c:v>5870</c:v>
                </c:pt>
                <c:pt idx="7">
                  <c:v>6195</c:v>
                </c:pt>
                <c:pt idx="8">
                  <c:v>5594.3810000000003</c:v>
                </c:pt>
                <c:pt idx="9">
                  <c:v>5459.5309999999999</c:v>
                </c:pt>
                <c:pt idx="10">
                  <c:v>7096.86</c:v>
                </c:pt>
                <c:pt idx="11">
                  <c:v>7004</c:v>
                </c:pt>
                <c:pt idx="12">
                  <c:v>6921</c:v>
                </c:pt>
                <c:pt idx="13">
                  <c:v>7053</c:v>
                </c:pt>
                <c:pt idx="14">
                  <c:v>7351</c:v>
                </c:pt>
                <c:pt idx="15">
                  <c:v>6414</c:v>
                </c:pt>
                <c:pt idx="16">
                  <c:v>6747</c:v>
                </c:pt>
                <c:pt idx="17">
                  <c:v>6795</c:v>
                </c:pt>
                <c:pt idx="18">
                  <c:v>6982</c:v>
                </c:pt>
                <c:pt idx="19">
                  <c:v>6688</c:v>
                </c:pt>
                <c:pt idx="20">
                  <c:v>6366</c:v>
                </c:pt>
              </c:numCache>
            </c:numRef>
          </c:val>
          <c:smooth val="0"/>
          <c:extLst>
            <c:ext xmlns:c16="http://schemas.microsoft.com/office/drawing/2014/chart" uri="{C3380CC4-5D6E-409C-BE32-E72D297353CC}">
              <c16:uniqueId val="{00000003-43D1-4E6D-8978-CC6665C42E89}"/>
            </c:ext>
          </c:extLst>
        </c:ser>
        <c:ser>
          <c:idx val="5"/>
          <c:order val="4"/>
          <c:tx>
            <c:strRef>
              <c:f>Harvest_Comparison!$DO$2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Harvest_Comparison!$DO$5:$DO$25</c:f>
              <c:numCache>
                <c:formatCode>#,##0</c:formatCode>
                <c:ptCount val="21"/>
                <c:pt idx="5">
                  <c:v>10410</c:v>
                </c:pt>
                <c:pt idx="10">
                  <c:v>9110</c:v>
                </c:pt>
                <c:pt idx="15">
                  <c:v>10120</c:v>
                </c:pt>
              </c:numCache>
            </c:numRef>
          </c:val>
          <c:smooth val="0"/>
          <c:extLst>
            <c:ext xmlns:c16="http://schemas.microsoft.com/office/drawing/2014/chart" uri="{C3380CC4-5D6E-409C-BE32-E72D297353CC}">
              <c16:uniqueId val="{00000005-43D1-4E6D-8978-CC6665C42E89}"/>
            </c:ext>
          </c:extLst>
        </c:ser>
        <c:ser>
          <c:idx val="6"/>
          <c:order val="5"/>
          <c:tx>
            <c:strRef>
              <c:f>Harvest_Comparison!$DP$2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Harvest_Comparison!$DP$5:$DP$25</c:f>
              <c:numCache>
                <c:formatCode>#,##0</c:formatCode>
                <c:ptCount val="21"/>
                <c:pt idx="0">
                  <c:v>7013.9614585807694</c:v>
                </c:pt>
                <c:pt idx="1">
                  <c:v>7391.1505937916181</c:v>
                </c:pt>
                <c:pt idx="2">
                  <c:v>7374.4009043664018</c:v>
                </c:pt>
                <c:pt idx="3">
                  <c:v>7439.4525025849489</c:v>
                </c:pt>
                <c:pt idx="4">
                  <c:v>7279.2114130688842</c:v>
                </c:pt>
                <c:pt idx="5">
                  <c:v>7370.7263235483451</c:v>
                </c:pt>
                <c:pt idx="6">
                  <c:v>7023.6332596261091</c:v>
                </c:pt>
                <c:pt idx="7">
                  <c:v>7321.6098091842496</c:v>
                </c:pt>
                <c:pt idx="8">
                  <c:v>6573.3853698802477</c:v>
                </c:pt>
                <c:pt idx="9">
                  <c:v>6292.7712650859385</c:v>
                </c:pt>
                <c:pt idx="10">
                  <c:v>8145.763994372146</c:v>
                </c:pt>
                <c:pt idx="11">
                  <c:v>8202.6248745895609</c:v>
                </c:pt>
                <c:pt idx="12">
                  <c:v>7809.3551303111781</c:v>
                </c:pt>
                <c:pt idx="13">
                  <c:v>8045.0638646925927</c:v>
                </c:pt>
                <c:pt idx="14">
                  <c:v>8485.8817616000815</c:v>
                </c:pt>
                <c:pt idx="15">
                  <c:v>7332.4352392079254</c:v>
                </c:pt>
                <c:pt idx="16">
                  <c:v>7589.1523961444191</c:v>
                </c:pt>
                <c:pt idx="17">
                  <c:v>7830.8666352613045</c:v>
                </c:pt>
                <c:pt idx="18">
                  <c:v>8237.3924575776491</c:v>
                </c:pt>
                <c:pt idx="19">
                  <c:v>7808.7589967509412</c:v>
                </c:pt>
                <c:pt idx="20">
                  <c:v>7302.2486128036044</c:v>
                </c:pt>
              </c:numCache>
            </c:numRef>
          </c:val>
          <c:smooth val="0"/>
          <c:extLst>
            <c:ext xmlns:c16="http://schemas.microsoft.com/office/drawing/2014/chart" uri="{C3380CC4-5D6E-409C-BE32-E72D297353CC}">
              <c16:uniqueId val="{00000006-43D1-4E6D-8978-CC6665C42E89}"/>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Harvest_Comparison!$DR$1</c:f>
          <c:strCache>
            <c:ptCount val="1"/>
            <c:pt idx="0">
              <c:v>Luxembourg</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Harvest_Comparison!$DR$2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Harvest_Comparison!$DR$5:$DR$25</c:f>
              <c:numCache>
                <c:formatCode>#,##0</c:formatCode>
                <c:ptCount val="21"/>
                <c:pt idx="0">
                  <c:v>259.7</c:v>
                </c:pt>
                <c:pt idx="1">
                  <c:v>269.56</c:v>
                </c:pt>
                <c:pt idx="2">
                  <c:v>257.04000000000002</c:v>
                </c:pt>
                <c:pt idx="3">
                  <c:v>257.3</c:v>
                </c:pt>
                <c:pt idx="4">
                  <c:v>276.62</c:v>
                </c:pt>
                <c:pt idx="5">
                  <c:v>248.95</c:v>
                </c:pt>
                <c:pt idx="6">
                  <c:v>267.87</c:v>
                </c:pt>
                <c:pt idx="7">
                  <c:v>290.82</c:v>
                </c:pt>
                <c:pt idx="8">
                  <c:v>352.82</c:v>
                </c:pt>
                <c:pt idx="9">
                  <c:v>273.79000000000002</c:v>
                </c:pt>
                <c:pt idx="10">
                  <c:v>274.95</c:v>
                </c:pt>
                <c:pt idx="16">
                  <c:v>382</c:v>
                </c:pt>
                <c:pt idx="17">
                  <c:v>367.76</c:v>
                </c:pt>
                <c:pt idx="18">
                  <c:v>447.9</c:v>
                </c:pt>
                <c:pt idx="19">
                  <c:v>384.88</c:v>
                </c:pt>
                <c:pt idx="20">
                  <c:v>349.61</c:v>
                </c:pt>
              </c:numCache>
            </c:numRef>
          </c:val>
          <c:smooth val="0"/>
          <c:extLst>
            <c:ext xmlns:c16="http://schemas.microsoft.com/office/drawing/2014/chart" uri="{C3380CC4-5D6E-409C-BE32-E72D297353CC}">
              <c16:uniqueId val="{00000000-4148-441E-B492-70D461E519DE}"/>
            </c:ext>
          </c:extLst>
        </c:ser>
        <c:ser>
          <c:idx val="1"/>
          <c:order val="1"/>
          <c:tx>
            <c:strRef>
              <c:f>Harvest_Comparison!$DS$2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Harvest_Comparison!$DS$5:$DS$25</c:f>
              <c:numCache>
                <c:formatCode>#,##0</c:formatCode>
                <c:ptCount val="21"/>
                <c:pt idx="7">
                  <c:v>317.85000000000002</c:v>
                </c:pt>
                <c:pt idx="8">
                  <c:v>413.42</c:v>
                </c:pt>
                <c:pt idx="9">
                  <c:v>301.17</c:v>
                </c:pt>
                <c:pt idx="10">
                  <c:v>318.20999999999998</c:v>
                </c:pt>
                <c:pt idx="11">
                  <c:v>302.60000000000002</c:v>
                </c:pt>
                <c:pt idx="12">
                  <c:v>314.25</c:v>
                </c:pt>
                <c:pt idx="15">
                  <c:v>438.1</c:v>
                </c:pt>
                <c:pt idx="16">
                  <c:v>382.02</c:v>
                </c:pt>
                <c:pt idx="17">
                  <c:v>432.66</c:v>
                </c:pt>
                <c:pt idx="18">
                  <c:v>526.94000000000005</c:v>
                </c:pt>
                <c:pt idx="19">
                  <c:v>452.8</c:v>
                </c:pt>
                <c:pt idx="20">
                  <c:v>411.3</c:v>
                </c:pt>
              </c:numCache>
            </c:numRef>
          </c:val>
          <c:smooth val="0"/>
          <c:extLst>
            <c:ext xmlns:c16="http://schemas.microsoft.com/office/drawing/2014/chart" uri="{C3380CC4-5D6E-409C-BE32-E72D297353CC}">
              <c16:uniqueId val="{00000001-4148-441E-B492-70D461E519DE}"/>
            </c:ext>
          </c:extLst>
        </c:ser>
        <c:ser>
          <c:idx val="2"/>
          <c:order val="2"/>
          <c:tx>
            <c:strRef>
              <c:f>Harvest_Comparison!$DT$2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Harvest_Comparison!$DT$5:$DT$25</c:f>
              <c:numCache>
                <c:formatCode>#,##0</c:formatCode>
                <c:ptCount val="21"/>
                <c:pt idx="10">
                  <c:v>591</c:v>
                </c:pt>
                <c:pt idx="11">
                  <c:v>515.34</c:v>
                </c:pt>
                <c:pt idx="12">
                  <c:v>463.43</c:v>
                </c:pt>
                <c:pt idx="13">
                  <c:v>356.13</c:v>
                </c:pt>
                <c:pt idx="14">
                  <c:v>406</c:v>
                </c:pt>
                <c:pt idx="15">
                  <c:v>438.1</c:v>
                </c:pt>
                <c:pt idx="16">
                  <c:v>382</c:v>
                </c:pt>
                <c:pt idx="17">
                  <c:v>432.7</c:v>
                </c:pt>
                <c:pt idx="18">
                  <c:v>527</c:v>
                </c:pt>
                <c:pt idx="19">
                  <c:v>452.8</c:v>
                </c:pt>
                <c:pt idx="20">
                  <c:v>411.3</c:v>
                </c:pt>
              </c:numCache>
            </c:numRef>
          </c:val>
          <c:smooth val="0"/>
          <c:extLst>
            <c:ext xmlns:c16="http://schemas.microsoft.com/office/drawing/2014/chart" uri="{C3380CC4-5D6E-409C-BE32-E72D297353CC}">
              <c16:uniqueId val="{00000002-4148-441E-B492-70D461E519DE}"/>
            </c:ext>
          </c:extLst>
        </c:ser>
        <c:ser>
          <c:idx val="3"/>
          <c:order val="3"/>
          <c:tx>
            <c:strRef>
              <c:f>Harvest_Comparison!$DU$2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Harvest_Comparison!$DU$5:$DU$25</c:f>
              <c:numCache>
                <c:formatCode>#,##0</c:formatCode>
                <c:ptCount val="21"/>
                <c:pt idx="0">
                  <c:v>253.84100000000001</c:v>
                </c:pt>
                <c:pt idx="1">
                  <c:v>262.34800000000001</c:v>
                </c:pt>
                <c:pt idx="2">
                  <c:v>254.06</c:v>
                </c:pt>
                <c:pt idx="3">
                  <c:v>266.68200000000002</c:v>
                </c:pt>
                <c:pt idx="4">
                  <c:v>256.68</c:v>
                </c:pt>
                <c:pt idx="5">
                  <c:v>277.452</c:v>
                </c:pt>
                <c:pt idx="6">
                  <c:v>317.05399999999997</c:v>
                </c:pt>
                <c:pt idx="7">
                  <c:v>359.45299999999997</c:v>
                </c:pt>
                <c:pt idx="8">
                  <c:v>354.67599999999999</c:v>
                </c:pt>
                <c:pt idx="9">
                  <c:v>357.142</c:v>
                </c:pt>
                <c:pt idx="10">
                  <c:v>502.16899999999998</c:v>
                </c:pt>
                <c:pt idx="11">
                  <c:v>438.03899999999999</c:v>
                </c:pt>
                <c:pt idx="12">
                  <c:v>393.91500000000002</c:v>
                </c:pt>
                <c:pt idx="13">
                  <c:v>302.70999999999998</c:v>
                </c:pt>
                <c:pt idx="14">
                  <c:v>344.75700000000001</c:v>
                </c:pt>
                <c:pt idx="15">
                  <c:v>372.38900000000001</c:v>
                </c:pt>
                <c:pt idx="16">
                  <c:v>324.71199999999999</c:v>
                </c:pt>
                <c:pt idx="17">
                  <c:v>367.76</c:v>
                </c:pt>
                <c:pt idx="18">
                  <c:v>447.9</c:v>
                </c:pt>
                <c:pt idx="19">
                  <c:v>384.88499999999999</c:v>
                </c:pt>
                <c:pt idx="20">
                  <c:v>349.60700000000003</c:v>
                </c:pt>
              </c:numCache>
            </c:numRef>
          </c:val>
          <c:smooth val="0"/>
          <c:extLst>
            <c:ext xmlns:c16="http://schemas.microsoft.com/office/drawing/2014/chart" uri="{C3380CC4-5D6E-409C-BE32-E72D297353CC}">
              <c16:uniqueId val="{00000003-4148-441E-B492-70D461E519DE}"/>
            </c:ext>
          </c:extLst>
        </c:ser>
        <c:ser>
          <c:idx val="5"/>
          <c:order val="4"/>
          <c:tx>
            <c:strRef>
              <c:f>Harvest_Comparison!$DW$2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Harvest_Comparison!$DW$5:$DW$25</c:f>
              <c:numCache>
                <c:formatCode>#,##0</c:formatCode>
                <c:ptCount val="21"/>
              </c:numCache>
            </c:numRef>
          </c:val>
          <c:smooth val="0"/>
          <c:extLst>
            <c:ext xmlns:c16="http://schemas.microsoft.com/office/drawing/2014/chart" uri="{C3380CC4-5D6E-409C-BE32-E72D297353CC}">
              <c16:uniqueId val="{00000005-4148-441E-B492-70D461E519DE}"/>
            </c:ext>
          </c:extLst>
        </c:ser>
        <c:ser>
          <c:idx val="6"/>
          <c:order val="5"/>
          <c:tx>
            <c:strRef>
              <c:f>Harvest_Comparison!$DX$2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Harvest_Comparison!$DX$5:$DX$25</c:f>
              <c:numCache>
                <c:formatCode>#,##0</c:formatCode>
                <c:ptCount val="21"/>
                <c:pt idx="0">
                  <c:v>279.37923480448967</c:v>
                </c:pt>
                <c:pt idx="1">
                  <c:v>280.27742452570766</c:v>
                </c:pt>
                <c:pt idx="2">
                  <c:v>276.59690141145461</c:v>
                </c:pt>
                <c:pt idx="3">
                  <c:v>282.22229477865915</c:v>
                </c:pt>
                <c:pt idx="4">
                  <c:v>264.0199733814178</c:v>
                </c:pt>
                <c:pt idx="5">
                  <c:v>287.89879563615904</c:v>
                </c:pt>
                <c:pt idx="6">
                  <c:v>320.44559643811766</c:v>
                </c:pt>
                <c:pt idx="7">
                  <c:v>374.68140999687859</c:v>
                </c:pt>
                <c:pt idx="8">
                  <c:v>370.61397383523428</c:v>
                </c:pt>
                <c:pt idx="9">
                  <c:v>383.65714415195242</c:v>
                </c:pt>
                <c:pt idx="10">
                  <c:v>532.07664981624748</c:v>
                </c:pt>
                <c:pt idx="11">
                  <c:v>470.93123227710333</c:v>
                </c:pt>
                <c:pt idx="12">
                  <c:v>417.0931761100162</c:v>
                </c:pt>
                <c:pt idx="13">
                  <c:v>344.05939907069569</c:v>
                </c:pt>
                <c:pt idx="14">
                  <c:v>391.93343212936134</c:v>
                </c:pt>
                <c:pt idx="15">
                  <c:v>418.87530455151921</c:v>
                </c:pt>
                <c:pt idx="16">
                  <c:v>355.67816303385899</c:v>
                </c:pt>
                <c:pt idx="17">
                  <c:v>401.52656993756887</c:v>
                </c:pt>
                <c:pt idx="18">
                  <c:v>478.97312802117239</c:v>
                </c:pt>
                <c:pt idx="19">
                  <c:v>432.53051327708909</c:v>
                </c:pt>
                <c:pt idx="20">
                  <c:v>388.31366688601827</c:v>
                </c:pt>
              </c:numCache>
            </c:numRef>
          </c:val>
          <c:smooth val="0"/>
          <c:extLst>
            <c:ext xmlns:c16="http://schemas.microsoft.com/office/drawing/2014/chart" uri="{C3380CC4-5D6E-409C-BE32-E72D297353CC}">
              <c16:uniqueId val="{00000006-4148-441E-B492-70D461E519DE}"/>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Harvest_Comparison!$DZ$1</c:f>
          <c:strCache>
            <c:ptCount val="1"/>
            <c:pt idx="0">
              <c:v>Hungary</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Harvest_Comparison!$DZ$2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Harvest_Comparison!$DZ$5:$DZ$25</c:f>
              <c:numCache>
                <c:formatCode>#,##0</c:formatCode>
                <c:ptCount val="21"/>
                <c:pt idx="0">
                  <c:v>5902</c:v>
                </c:pt>
                <c:pt idx="1">
                  <c:v>5811</c:v>
                </c:pt>
                <c:pt idx="2">
                  <c:v>5836.4</c:v>
                </c:pt>
                <c:pt idx="3">
                  <c:v>5785</c:v>
                </c:pt>
                <c:pt idx="4">
                  <c:v>5660</c:v>
                </c:pt>
                <c:pt idx="5">
                  <c:v>5940</c:v>
                </c:pt>
                <c:pt idx="6">
                  <c:v>5913</c:v>
                </c:pt>
                <c:pt idx="7">
                  <c:v>5640</c:v>
                </c:pt>
                <c:pt idx="8">
                  <c:v>5276</c:v>
                </c:pt>
                <c:pt idx="9">
                  <c:v>5244</c:v>
                </c:pt>
                <c:pt idx="10">
                  <c:v>5740.28</c:v>
                </c:pt>
                <c:pt idx="11">
                  <c:v>6232.45</c:v>
                </c:pt>
                <c:pt idx="12">
                  <c:v>5946.12</c:v>
                </c:pt>
                <c:pt idx="13">
                  <c:v>6027.2</c:v>
                </c:pt>
                <c:pt idx="15">
                  <c:v>5743.97</c:v>
                </c:pt>
                <c:pt idx="16">
                  <c:v>5586</c:v>
                </c:pt>
                <c:pt idx="17">
                  <c:v>5689.37</c:v>
                </c:pt>
                <c:pt idx="18">
                  <c:v>5856</c:v>
                </c:pt>
                <c:pt idx="19">
                  <c:v>5575.42</c:v>
                </c:pt>
                <c:pt idx="20">
                  <c:v>4972.42</c:v>
                </c:pt>
              </c:numCache>
            </c:numRef>
          </c:val>
          <c:smooth val="0"/>
          <c:extLst>
            <c:ext xmlns:c16="http://schemas.microsoft.com/office/drawing/2014/chart" uri="{C3380CC4-5D6E-409C-BE32-E72D297353CC}">
              <c16:uniqueId val="{00000000-EAF1-49FD-BCE0-3C400B042F5D}"/>
            </c:ext>
          </c:extLst>
        </c:ser>
        <c:ser>
          <c:idx val="1"/>
          <c:order val="1"/>
          <c:tx>
            <c:strRef>
              <c:f>Harvest_Comparison!$EA$2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Harvest_Comparison!$EA$5:$EA$25</c:f>
              <c:numCache>
                <c:formatCode>#,##0</c:formatCode>
                <c:ptCount val="21"/>
                <c:pt idx="8">
                  <c:v>6582.6</c:v>
                </c:pt>
                <c:pt idx="9">
                  <c:v>6409.1</c:v>
                </c:pt>
                <c:pt idx="10">
                  <c:v>7001.54</c:v>
                </c:pt>
                <c:pt idx="11">
                  <c:v>7615.89</c:v>
                </c:pt>
                <c:pt idx="12">
                  <c:v>7273.28</c:v>
                </c:pt>
                <c:pt idx="13">
                  <c:v>7399.05</c:v>
                </c:pt>
                <c:pt idx="14">
                  <c:v>7097.62</c:v>
                </c:pt>
                <c:pt idx="15">
                  <c:v>7019.3</c:v>
                </c:pt>
                <c:pt idx="16">
                  <c:v>6830.45</c:v>
                </c:pt>
                <c:pt idx="17">
                  <c:v>6956.24</c:v>
                </c:pt>
                <c:pt idx="18">
                  <c:v>7160.08</c:v>
                </c:pt>
                <c:pt idx="19">
                  <c:v>6819.56</c:v>
                </c:pt>
                <c:pt idx="20">
                  <c:v>6087.15</c:v>
                </c:pt>
              </c:numCache>
            </c:numRef>
          </c:val>
          <c:smooth val="0"/>
          <c:extLst>
            <c:ext xmlns:c16="http://schemas.microsoft.com/office/drawing/2014/chart" uri="{C3380CC4-5D6E-409C-BE32-E72D297353CC}">
              <c16:uniqueId val="{00000001-EAF1-49FD-BCE0-3C400B042F5D}"/>
            </c:ext>
          </c:extLst>
        </c:ser>
        <c:ser>
          <c:idx val="2"/>
          <c:order val="2"/>
          <c:tx>
            <c:strRef>
              <c:f>Harvest_Comparison!$EB$2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Harvest_Comparison!$EB$5:$EB$25</c:f>
              <c:numCache>
                <c:formatCode>#,##0</c:formatCode>
                <c:ptCount val="21"/>
              </c:numCache>
            </c:numRef>
          </c:val>
          <c:smooth val="0"/>
          <c:extLst>
            <c:ext xmlns:c16="http://schemas.microsoft.com/office/drawing/2014/chart" uri="{C3380CC4-5D6E-409C-BE32-E72D297353CC}">
              <c16:uniqueId val="{00000002-EAF1-49FD-BCE0-3C400B042F5D}"/>
            </c:ext>
          </c:extLst>
        </c:ser>
        <c:ser>
          <c:idx val="3"/>
          <c:order val="3"/>
          <c:tx>
            <c:strRef>
              <c:f>Harvest_Comparison!$EC$2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Harvest_Comparison!$EC$5:$EC$25</c:f>
              <c:numCache>
                <c:formatCode>#,##0</c:formatCode>
                <c:ptCount val="21"/>
                <c:pt idx="0">
                  <c:v>5902</c:v>
                </c:pt>
                <c:pt idx="1">
                  <c:v>5811</c:v>
                </c:pt>
                <c:pt idx="2">
                  <c:v>5836.4</c:v>
                </c:pt>
                <c:pt idx="3">
                  <c:v>5785</c:v>
                </c:pt>
                <c:pt idx="4">
                  <c:v>5660.3</c:v>
                </c:pt>
                <c:pt idx="5">
                  <c:v>5940</c:v>
                </c:pt>
                <c:pt idx="6">
                  <c:v>5913</c:v>
                </c:pt>
                <c:pt idx="7">
                  <c:v>5640</c:v>
                </c:pt>
                <c:pt idx="8">
                  <c:v>5276</c:v>
                </c:pt>
                <c:pt idx="9">
                  <c:v>5244</c:v>
                </c:pt>
                <c:pt idx="10">
                  <c:v>5740.2749999999996</c:v>
                </c:pt>
                <c:pt idx="11">
                  <c:v>6232.45</c:v>
                </c:pt>
                <c:pt idx="12">
                  <c:v>5946.1149999999998</c:v>
                </c:pt>
                <c:pt idx="13">
                  <c:v>6027.2020000000002</c:v>
                </c:pt>
                <c:pt idx="14">
                  <c:v>5798.1620000000003</c:v>
                </c:pt>
                <c:pt idx="15">
                  <c:v>5743.9690000000001</c:v>
                </c:pt>
                <c:pt idx="16">
                  <c:v>5586.1689999999999</c:v>
                </c:pt>
                <c:pt idx="17">
                  <c:v>5689.37</c:v>
                </c:pt>
                <c:pt idx="18">
                  <c:v>5856.0039999999999</c:v>
                </c:pt>
                <c:pt idx="19">
                  <c:v>5575.4229999999998</c:v>
                </c:pt>
                <c:pt idx="20">
                  <c:v>5575.4229999999998</c:v>
                </c:pt>
              </c:numCache>
            </c:numRef>
          </c:val>
          <c:smooth val="0"/>
          <c:extLst>
            <c:ext xmlns:c16="http://schemas.microsoft.com/office/drawing/2014/chart" uri="{C3380CC4-5D6E-409C-BE32-E72D297353CC}">
              <c16:uniqueId val="{00000003-EAF1-49FD-BCE0-3C400B042F5D}"/>
            </c:ext>
          </c:extLst>
        </c:ser>
        <c:ser>
          <c:idx val="5"/>
          <c:order val="4"/>
          <c:tx>
            <c:strRef>
              <c:f>Harvest_Comparison!$EE$2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Harvest_Comparison!$EE$5:$EE$25</c:f>
              <c:numCache>
                <c:formatCode>#,##0</c:formatCode>
                <c:ptCount val="21"/>
                <c:pt idx="0">
                  <c:v>6957.2</c:v>
                </c:pt>
                <c:pt idx="5">
                  <c:v>6992.4</c:v>
                </c:pt>
                <c:pt idx="10">
                  <c:v>7246.2</c:v>
                </c:pt>
                <c:pt idx="15">
                  <c:v>7532.17</c:v>
                </c:pt>
              </c:numCache>
            </c:numRef>
          </c:val>
          <c:smooth val="0"/>
          <c:extLst>
            <c:ext xmlns:c16="http://schemas.microsoft.com/office/drawing/2014/chart" uri="{C3380CC4-5D6E-409C-BE32-E72D297353CC}">
              <c16:uniqueId val="{00000005-EAF1-49FD-BCE0-3C400B042F5D}"/>
            </c:ext>
          </c:extLst>
        </c:ser>
        <c:ser>
          <c:idx val="6"/>
          <c:order val="5"/>
          <c:tx>
            <c:strRef>
              <c:f>Harvest_Comparison!$EF$2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Harvest_Comparison!$EF$5:$EF$25</c:f>
              <c:numCache>
                <c:formatCode>#,##0</c:formatCode>
                <c:ptCount val="21"/>
                <c:pt idx="0">
                  <c:v>6668.2029018275316</c:v>
                </c:pt>
                <c:pt idx="1">
                  <c:v>6657.9899454161832</c:v>
                </c:pt>
                <c:pt idx="2">
                  <c:v>6707.8901100456978</c:v>
                </c:pt>
                <c:pt idx="3">
                  <c:v>6524.0873106983436</c:v>
                </c:pt>
                <c:pt idx="4">
                  <c:v>6317.5409610654924</c:v>
                </c:pt>
                <c:pt idx="5">
                  <c:v>6603.0527456262398</c:v>
                </c:pt>
                <c:pt idx="6">
                  <c:v>6608.2488337256946</c:v>
                </c:pt>
                <c:pt idx="7">
                  <c:v>6273.189354493612</c:v>
                </c:pt>
                <c:pt idx="8">
                  <c:v>5994.8050929413384</c:v>
                </c:pt>
                <c:pt idx="9">
                  <c:v>5802.1236712623022</c:v>
                </c:pt>
                <c:pt idx="10">
                  <c:v>6432.3551791956161</c:v>
                </c:pt>
                <c:pt idx="11">
                  <c:v>6932.8948228271202</c:v>
                </c:pt>
                <c:pt idx="12">
                  <c:v>6674.5607540755136</c:v>
                </c:pt>
                <c:pt idx="13">
                  <c:v>6760.8914505100483</c:v>
                </c:pt>
                <c:pt idx="14">
                  <c:v>6517.7177739042363</c:v>
                </c:pt>
                <c:pt idx="15">
                  <c:v>6283.5995953510583</c:v>
                </c:pt>
                <c:pt idx="16">
                  <c:v>6251.2530926637128</c:v>
                </c:pt>
                <c:pt idx="17">
                  <c:v>6212.9470374063376</c:v>
                </c:pt>
                <c:pt idx="18">
                  <c:v>6195.1490623043765</c:v>
                </c:pt>
                <c:pt idx="19">
                  <c:v>6067.0172428057767</c:v>
                </c:pt>
                <c:pt idx="20">
                  <c:v>6213.9148485188944</c:v>
                </c:pt>
              </c:numCache>
            </c:numRef>
          </c:val>
          <c:smooth val="0"/>
          <c:extLst>
            <c:ext xmlns:c16="http://schemas.microsoft.com/office/drawing/2014/chart" uri="{C3380CC4-5D6E-409C-BE32-E72D297353CC}">
              <c16:uniqueId val="{00000006-EAF1-49FD-BCE0-3C400B042F5D}"/>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Harvest_Comparison!$EP$1</c:f>
          <c:strCache>
            <c:ptCount val="1"/>
            <c:pt idx="0">
              <c:v>Netherlands</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Harvest_Comparison!$EP$2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Harvest_Comparison!$EP$5:$EP$25</c:f>
              <c:numCache>
                <c:formatCode>#,##0</c:formatCode>
                <c:ptCount val="21"/>
                <c:pt idx="0">
                  <c:v>1039</c:v>
                </c:pt>
                <c:pt idx="1">
                  <c:v>865</c:v>
                </c:pt>
                <c:pt idx="2">
                  <c:v>839</c:v>
                </c:pt>
                <c:pt idx="3">
                  <c:v>1044</c:v>
                </c:pt>
                <c:pt idx="4">
                  <c:v>1026</c:v>
                </c:pt>
                <c:pt idx="5">
                  <c:v>1110</c:v>
                </c:pt>
                <c:pt idx="6">
                  <c:v>1106.68</c:v>
                </c:pt>
                <c:pt idx="7">
                  <c:v>1022.05</c:v>
                </c:pt>
                <c:pt idx="8">
                  <c:v>1117.0999999999999</c:v>
                </c:pt>
                <c:pt idx="9">
                  <c:v>1016.13</c:v>
                </c:pt>
                <c:pt idx="10">
                  <c:v>1080.5899999999999</c:v>
                </c:pt>
                <c:pt idx="11">
                  <c:v>981.8</c:v>
                </c:pt>
                <c:pt idx="12">
                  <c:v>954.7</c:v>
                </c:pt>
                <c:pt idx="13">
                  <c:v>1022</c:v>
                </c:pt>
                <c:pt idx="14">
                  <c:v>1251.1400000000001</c:v>
                </c:pt>
                <c:pt idx="15">
                  <c:v>2245.6999999999998</c:v>
                </c:pt>
                <c:pt idx="16">
                  <c:v>3253</c:v>
                </c:pt>
                <c:pt idx="17">
                  <c:v>3150.89</c:v>
                </c:pt>
                <c:pt idx="18">
                  <c:v>3144.41</c:v>
                </c:pt>
                <c:pt idx="19">
                  <c:v>3067.7</c:v>
                </c:pt>
                <c:pt idx="20">
                  <c:v>2965.92</c:v>
                </c:pt>
              </c:numCache>
            </c:numRef>
          </c:val>
          <c:smooth val="0"/>
          <c:extLst>
            <c:ext xmlns:c16="http://schemas.microsoft.com/office/drawing/2014/chart" uri="{C3380CC4-5D6E-409C-BE32-E72D297353CC}">
              <c16:uniqueId val="{00000000-AC9B-4DEF-9079-DACF3660F97D}"/>
            </c:ext>
          </c:extLst>
        </c:ser>
        <c:ser>
          <c:idx val="1"/>
          <c:order val="1"/>
          <c:tx>
            <c:strRef>
              <c:f>Harvest_Comparison!$EQ$2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Harvest_Comparison!$EQ$5:$EQ$25</c:f>
              <c:numCache>
                <c:formatCode>#,##0</c:formatCode>
                <c:ptCount val="21"/>
                <c:pt idx="7">
                  <c:v>1229.54</c:v>
                </c:pt>
                <c:pt idx="8">
                  <c:v>1343.72</c:v>
                </c:pt>
                <c:pt idx="9">
                  <c:v>1222.04</c:v>
                </c:pt>
                <c:pt idx="10">
                  <c:v>1300.04</c:v>
                </c:pt>
                <c:pt idx="11">
                  <c:v>1180.0999999999999</c:v>
                </c:pt>
                <c:pt idx="12">
                  <c:v>1143.5999999999999</c:v>
                </c:pt>
                <c:pt idx="15">
                  <c:v>2596.9</c:v>
                </c:pt>
                <c:pt idx="16">
                  <c:v>3733.38</c:v>
                </c:pt>
                <c:pt idx="17">
                  <c:v>3563.04</c:v>
                </c:pt>
                <c:pt idx="18">
                  <c:v>3590.35</c:v>
                </c:pt>
                <c:pt idx="19">
                  <c:v>3540.34</c:v>
                </c:pt>
                <c:pt idx="20">
                  <c:v>3418.03</c:v>
                </c:pt>
              </c:numCache>
            </c:numRef>
          </c:val>
          <c:smooth val="0"/>
          <c:extLst>
            <c:ext xmlns:c16="http://schemas.microsoft.com/office/drawing/2014/chart" uri="{C3380CC4-5D6E-409C-BE32-E72D297353CC}">
              <c16:uniqueId val="{00000001-AC9B-4DEF-9079-DACF3660F97D}"/>
            </c:ext>
          </c:extLst>
        </c:ser>
        <c:ser>
          <c:idx val="2"/>
          <c:order val="2"/>
          <c:tx>
            <c:strRef>
              <c:f>Harvest_Comparison!$ER$2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Harvest_Comparison!$ER$5:$ER$25</c:f>
              <c:numCache>
                <c:formatCode>#,##0</c:formatCode>
                <c:ptCount val="21"/>
                <c:pt idx="16">
                  <c:v>1564</c:v>
                </c:pt>
                <c:pt idx="17">
                  <c:v>1590</c:v>
                </c:pt>
              </c:numCache>
            </c:numRef>
          </c:val>
          <c:smooth val="0"/>
          <c:extLst>
            <c:ext xmlns:c16="http://schemas.microsoft.com/office/drawing/2014/chart" uri="{C3380CC4-5D6E-409C-BE32-E72D297353CC}">
              <c16:uniqueId val="{00000002-AC9B-4DEF-9079-DACF3660F97D}"/>
            </c:ext>
          </c:extLst>
        </c:ser>
        <c:ser>
          <c:idx val="3"/>
          <c:order val="3"/>
          <c:tx>
            <c:strRef>
              <c:f>Harvest_Comparison!$ES$2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Harvest_Comparison!$ES$5:$ES$25</c:f>
              <c:numCache>
                <c:formatCode>#,##0</c:formatCode>
                <c:ptCount val="21"/>
                <c:pt idx="0">
                  <c:v>1089</c:v>
                </c:pt>
                <c:pt idx="1">
                  <c:v>915</c:v>
                </c:pt>
                <c:pt idx="2">
                  <c:v>889</c:v>
                </c:pt>
                <c:pt idx="3">
                  <c:v>1044</c:v>
                </c:pt>
                <c:pt idx="4">
                  <c:v>1025.7239999999999</c:v>
                </c:pt>
                <c:pt idx="5">
                  <c:v>1110</c:v>
                </c:pt>
                <c:pt idx="6">
                  <c:v>1106.6759999999999</c:v>
                </c:pt>
                <c:pt idx="7">
                  <c:v>1022.046</c:v>
                </c:pt>
                <c:pt idx="8">
                  <c:v>1117.0989999999999</c:v>
                </c:pt>
                <c:pt idx="9">
                  <c:v>1016.133</c:v>
                </c:pt>
                <c:pt idx="10">
                  <c:v>1080.5930000000001</c:v>
                </c:pt>
                <c:pt idx="11">
                  <c:v>981.8</c:v>
                </c:pt>
                <c:pt idx="12">
                  <c:v>954.7</c:v>
                </c:pt>
                <c:pt idx="13">
                  <c:v>1108.2</c:v>
                </c:pt>
                <c:pt idx="14">
                  <c:v>1251.1400000000001</c:v>
                </c:pt>
                <c:pt idx="15">
                  <c:v>2245.6999999999998</c:v>
                </c:pt>
                <c:pt idx="16">
                  <c:v>3253.3049999999998</c:v>
                </c:pt>
                <c:pt idx="17">
                  <c:v>3150.886</c:v>
                </c:pt>
                <c:pt idx="18">
                  <c:v>3144.4059999999999</c:v>
                </c:pt>
                <c:pt idx="19">
                  <c:v>3067.7</c:v>
                </c:pt>
                <c:pt idx="20">
                  <c:v>3063</c:v>
                </c:pt>
              </c:numCache>
            </c:numRef>
          </c:val>
          <c:smooth val="0"/>
          <c:extLst>
            <c:ext xmlns:c16="http://schemas.microsoft.com/office/drawing/2014/chart" uri="{C3380CC4-5D6E-409C-BE32-E72D297353CC}">
              <c16:uniqueId val="{00000003-AC9B-4DEF-9079-DACF3660F97D}"/>
            </c:ext>
          </c:extLst>
        </c:ser>
        <c:ser>
          <c:idx val="5"/>
          <c:order val="4"/>
          <c:tx>
            <c:strRef>
              <c:f>Harvest_Comparison!$EU$2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Harvest_Comparison!$EU$5:$EU$25</c:f>
              <c:numCache>
                <c:formatCode>#,##0</c:formatCode>
                <c:ptCount val="21"/>
                <c:pt idx="0">
                  <c:v>1354.1</c:v>
                </c:pt>
                <c:pt idx="5">
                  <c:v>1314</c:v>
                </c:pt>
                <c:pt idx="10">
                  <c:v>1295</c:v>
                </c:pt>
                <c:pt idx="15">
                  <c:v>1267</c:v>
                </c:pt>
              </c:numCache>
            </c:numRef>
          </c:val>
          <c:smooth val="0"/>
          <c:extLst>
            <c:ext xmlns:c16="http://schemas.microsoft.com/office/drawing/2014/chart" uri="{C3380CC4-5D6E-409C-BE32-E72D297353CC}">
              <c16:uniqueId val="{00000005-AC9B-4DEF-9079-DACF3660F97D}"/>
            </c:ext>
          </c:extLst>
        </c:ser>
        <c:ser>
          <c:idx val="6"/>
          <c:order val="5"/>
          <c:tx>
            <c:strRef>
              <c:f>Harvest_Comparison!$EV$2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Harvest_Comparison!$EV$5:$EV$25</c:f>
              <c:numCache>
                <c:formatCode>#,##0</c:formatCode>
                <c:ptCount val="21"/>
                <c:pt idx="0">
                  <c:v>1268.7613432392138</c:v>
                </c:pt>
                <c:pt idx="1">
                  <c:v>1055.5185408597993</c:v>
                </c:pt>
                <c:pt idx="2">
                  <c:v>1023.6040034647043</c:v>
                </c:pt>
                <c:pt idx="3">
                  <c:v>1201.7617872513115</c:v>
                </c:pt>
                <c:pt idx="4">
                  <c:v>1183.2340943266677</c:v>
                </c:pt>
                <c:pt idx="5">
                  <c:v>1284.5449110751638</c:v>
                </c:pt>
                <c:pt idx="6">
                  <c:v>1278.1627468633192</c:v>
                </c:pt>
                <c:pt idx="7">
                  <c:v>1155.2180954608518</c:v>
                </c:pt>
                <c:pt idx="8">
                  <c:v>1284.7077264276093</c:v>
                </c:pt>
                <c:pt idx="9">
                  <c:v>1159.4693631636972</c:v>
                </c:pt>
                <c:pt idx="10">
                  <c:v>1236.4191078768661</c:v>
                </c:pt>
                <c:pt idx="11">
                  <c:v>1115.8915742685642</c:v>
                </c:pt>
                <c:pt idx="12">
                  <c:v>1084.6784783411586</c:v>
                </c:pt>
                <c:pt idx="13">
                  <c:v>1274.678118870866</c:v>
                </c:pt>
                <c:pt idx="14">
                  <c:v>1416.2138164145504</c:v>
                </c:pt>
                <c:pt idx="15">
                  <c:v>2461.5563241788932</c:v>
                </c:pt>
                <c:pt idx="16">
                  <c:v>3307.3424839808631</c:v>
                </c:pt>
                <c:pt idx="17">
                  <c:v>3167.175387512309</c:v>
                </c:pt>
                <c:pt idx="18">
                  <c:v>3136.9817775488605</c:v>
                </c:pt>
                <c:pt idx="19">
                  <c:v>3354.8556465985666</c:v>
                </c:pt>
                <c:pt idx="20">
                  <c:v>3056.9523168151641</c:v>
                </c:pt>
              </c:numCache>
            </c:numRef>
          </c:val>
          <c:smooth val="0"/>
          <c:extLst>
            <c:ext xmlns:c16="http://schemas.microsoft.com/office/drawing/2014/chart" uri="{C3380CC4-5D6E-409C-BE32-E72D297353CC}">
              <c16:uniqueId val="{00000006-AC9B-4DEF-9079-DACF3660F97D}"/>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Area_Comp!$BD$1</c:f>
          <c:strCache>
            <c:ptCount val="1"/>
            <c:pt idx="0">
              <c:v>Ireland</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9611069546640583"/>
          <c:y val="0.25556765809276777"/>
          <c:w val="0.77265348386935362"/>
          <c:h val="0.60344502526803556"/>
        </c:manualLayout>
      </c:layout>
      <c:lineChart>
        <c:grouping val="standard"/>
        <c:varyColors val="0"/>
        <c:ser>
          <c:idx val="0"/>
          <c:order val="0"/>
          <c:tx>
            <c:strRef>
              <c:f>Area_Comp!$BD$3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Area_Comp!$BD$4:$BD$24</c:f>
              <c:numCache>
                <c:formatCode>#,##0</c:formatCode>
                <c:ptCount val="21"/>
                <c:pt idx="0">
                  <c:v>630.36</c:v>
                </c:pt>
                <c:pt idx="10">
                  <c:v>720.38</c:v>
                </c:pt>
                <c:pt idx="15">
                  <c:v>754.67</c:v>
                </c:pt>
                <c:pt idx="16">
                  <c:v>762.35</c:v>
                </c:pt>
                <c:pt idx="17">
                  <c:v>770.02</c:v>
                </c:pt>
                <c:pt idx="18">
                  <c:v>774.02</c:v>
                </c:pt>
                <c:pt idx="19">
                  <c:v>778.02</c:v>
                </c:pt>
                <c:pt idx="20">
                  <c:v>782.02</c:v>
                </c:pt>
              </c:numCache>
            </c:numRef>
          </c:val>
          <c:smooth val="0"/>
          <c:extLst>
            <c:ext xmlns:c16="http://schemas.microsoft.com/office/drawing/2014/chart" uri="{C3380CC4-5D6E-409C-BE32-E72D297353CC}">
              <c16:uniqueId val="{00000000-E524-4D75-8C29-102A3AD6EB0A}"/>
            </c:ext>
          </c:extLst>
        </c:ser>
        <c:ser>
          <c:idx val="1"/>
          <c:order val="1"/>
          <c:tx>
            <c:strRef>
              <c:f>Area_Comp!$BE$3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Area_Comp!$BE$4:$BE$24</c:f>
              <c:numCache>
                <c:formatCode>#,##0</c:formatCode>
                <c:ptCount val="21"/>
                <c:pt idx="0">
                  <c:v>49.27</c:v>
                </c:pt>
                <c:pt idx="10">
                  <c:v>47.68</c:v>
                </c:pt>
                <c:pt idx="15">
                  <c:v>58.2</c:v>
                </c:pt>
                <c:pt idx="16">
                  <c:v>61.97</c:v>
                </c:pt>
                <c:pt idx="17">
                  <c:v>65.739999999999995</c:v>
                </c:pt>
                <c:pt idx="18">
                  <c:v>65.739999999999995</c:v>
                </c:pt>
                <c:pt idx="19">
                  <c:v>65.739999999999995</c:v>
                </c:pt>
              </c:numCache>
            </c:numRef>
          </c:val>
          <c:smooth val="0"/>
          <c:extLst>
            <c:ext xmlns:c16="http://schemas.microsoft.com/office/drawing/2014/chart" uri="{C3380CC4-5D6E-409C-BE32-E72D297353CC}">
              <c16:uniqueId val="{00000001-E524-4D75-8C29-102A3AD6EB0A}"/>
            </c:ext>
          </c:extLst>
        </c:ser>
        <c:ser>
          <c:idx val="2"/>
          <c:order val="2"/>
          <c:tx>
            <c:strRef>
              <c:f>Area_Comp!$BF$3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Area_Comp!$BF$4:$BF$24</c:f>
              <c:numCache>
                <c:formatCode>#,##0</c:formatCode>
                <c:ptCount val="21"/>
                <c:pt idx="0">
                  <c:v>630.36</c:v>
                </c:pt>
                <c:pt idx="5">
                  <c:v>689.81</c:v>
                </c:pt>
                <c:pt idx="10">
                  <c:v>720.38</c:v>
                </c:pt>
                <c:pt idx="15">
                  <c:v>754.67</c:v>
                </c:pt>
                <c:pt idx="20">
                  <c:v>782.02</c:v>
                </c:pt>
              </c:numCache>
            </c:numRef>
          </c:val>
          <c:smooth val="0"/>
          <c:extLst>
            <c:ext xmlns:c16="http://schemas.microsoft.com/office/drawing/2014/chart" uri="{C3380CC4-5D6E-409C-BE32-E72D297353CC}">
              <c16:uniqueId val="{00000002-E524-4D75-8C29-102A3AD6EB0A}"/>
            </c:ext>
          </c:extLst>
        </c:ser>
        <c:ser>
          <c:idx val="3"/>
          <c:order val="3"/>
          <c:tx>
            <c:strRef>
              <c:f>Area_Comp!$BG$3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Area_Comp!$BG$4:$BG$24</c:f>
              <c:numCache>
                <c:formatCode>#,##0</c:formatCode>
                <c:ptCount val="21"/>
                <c:pt idx="0">
                  <c:v>0</c:v>
                </c:pt>
                <c:pt idx="5">
                  <c:v>581.09</c:v>
                </c:pt>
                <c:pt idx="10">
                  <c:v>603.47</c:v>
                </c:pt>
                <c:pt idx="15">
                  <c:v>586.16999999999996</c:v>
                </c:pt>
                <c:pt idx="20">
                  <c:v>607.41999999999996</c:v>
                </c:pt>
              </c:numCache>
            </c:numRef>
          </c:val>
          <c:smooth val="0"/>
          <c:extLst>
            <c:ext xmlns:c16="http://schemas.microsoft.com/office/drawing/2014/chart" uri="{C3380CC4-5D6E-409C-BE32-E72D297353CC}">
              <c16:uniqueId val="{00000003-E524-4D75-8C29-102A3AD6EB0A}"/>
            </c:ext>
          </c:extLst>
        </c:ser>
        <c:ser>
          <c:idx val="4"/>
          <c:order val="4"/>
          <c:tx>
            <c:strRef>
              <c:f>Area_Comp!$BH$3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Area_Comp!$BH$4:$BH$24</c:f>
              <c:numCache>
                <c:formatCode>#,##0</c:formatCode>
                <c:ptCount val="21"/>
                <c:pt idx="14">
                  <c:v>739</c:v>
                </c:pt>
                <c:pt idx="15">
                  <c:v>746.76</c:v>
                </c:pt>
                <c:pt idx="16">
                  <c:v>754.51</c:v>
                </c:pt>
                <c:pt idx="17">
                  <c:v>762.26</c:v>
                </c:pt>
                <c:pt idx="18">
                  <c:v>770.02</c:v>
                </c:pt>
                <c:pt idx="19">
                  <c:v>773.55</c:v>
                </c:pt>
              </c:numCache>
            </c:numRef>
          </c:val>
          <c:smooth val="0"/>
          <c:extLst>
            <c:ext xmlns:c16="http://schemas.microsoft.com/office/drawing/2014/chart" uri="{C3380CC4-5D6E-409C-BE32-E72D297353CC}">
              <c16:uniqueId val="{00000004-E524-4D75-8C29-102A3AD6EB0A}"/>
            </c:ext>
          </c:extLst>
        </c:ser>
        <c:ser>
          <c:idx val="5"/>
          <c:order val="5"/>
          <c:tx>
            <c:strRef>
              <c:f>Area_Comp!$BI$3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Area_Comp!$BI$4:$BI$24</c:f>
              <c:numCache>
                <c:formatCode>#,##0</c:formatCode>
                <c:ptCount val="21"/>
                <c:pt idx="14">
                  <c:v>574.20000000000005</c:v>
                </c:pt>
                <c:pt idx="15">
                  <c:v>580.23</c:v>
                </c:pt>
                <c:pt idx="16">
                  <c:v>586.25</c:v>
                </c:pt>
                <c:pt idx="17">
                  <c:v>592.16999999999996</c:v>
                </c:pt>
                <c:pt idx="18">
                  <c:v>598.30999999999995</c:v>
                </c:pt>
                <c:pt idx="19">
                  <c:v>601.04999999999995</c:v>
                </c:pt>
              </c:numCache>
            </c:numRef>
          </c:val>
          <c:smooth val="0"/>
          <c:extLst>
            <c:ext xmlns:c16="http://schemas.microsoft.com/office/drawing/2014/chart" uri="{C3380CC4-5D6E-409C-BE32-E72D297353CC}">
              <c16:uniqueId val="{00000005-E524-4D75-8C29-102A3AD6EB0A}"/>
            </c:ext>
          </c:extLst>
        </c:ser>
        <c:ser>
          <c:idx val="6"/>
          <c:order val="6"/>
          <c:tx>
            <c:strRef>
              <c:f>Area_Comp!$BJ$3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Area_Comp!$BJ$4:$BJ$24</c:f>
              <c:numCache>
                <c:formatCode>#,##0</c:formatCode>
                <c:ptCount val="21"/>
                <c:pt idx="14">
                  <c:v>65.739999999999995</c:v>
                </c:pt>
                <c:pt idx="15">
                  <c:v>65.739999999999995</c:v>
                </c:pt>
                <c:pt idx="16">
                  <c:v>65.739999999999995</c:v>
                </c:pt>
                <c:pt idx="17">
                  <c:v>65.7</c:v>
                </c:pt>
                <c:pt idx="18">
                  <c:v>65.739999999999995</c:v>
                </c:pt>
                <c:pt idx="19">
                  <c:v>65.739999999999995</c:v>
                </c:pt>
              </c:numCache>
            </c:numRef>
          </c:val>
          <c:smooth val="0"/>
          <c:extLst>
            <c:ext xmlns:c16="http://schemas.microsoft.com/office/drawing/2014/chart" uri="{C3380CC4-5D6E-409C-BE32-E72D297353CC}">
              <c16:uniqueId val="{00000006-E524-4D75-8C29-102A3AD6EB0A}"/>
            </c:ext>
          </c:extLst>
        </c:ser>
        <c:ser>
          <c:idx val="7"/>
          <c:order val="7"/>
          <c:tx>
            <c:strRef>
              <c:f>Area_Comp!$BK$3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Area_Comp!$BK$4:$BK$24</c:f>
              <c:numCache>
                <c:formatCode>#,##0</c:formatCode>
                <c:ptCount val="21"/>
                <c:pt idx="17">
                  <c:v>419.4</c:v>
                </c:pt>
              </c:numCache>
            </c:numRef>
          </c:val>
          <c:smooth val="0"/>
          <c:extLst>
            <c:ext xmlns:c16="http://schemas.microsoft.com/office/drawing/2014/chart" uri="{C3380CC4-5D6E-409C-BE32-E72D297353CC}">
              <c16:uniqueId val="{00000007-E524-4D75-8C29-102A3AD6EB0A}"/>
            </c:ext>
          </c:extLst>
        </c:ser>
        <c:ser>
          <c:idx val="8"/>
          <c:order val="8"/>
          <c:tx>
            <c:strRef>
              <c:f>Area_Comp!$BL$3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Area_Comp!$BL$4:$BL$24</c:f>
              <c:numCache>
                <c:formatCode>#,##0</c:formatCode>
                <c:ptCount val="21"/>
                <c:pt idx="0">
                  <c:v>635.31631390100711</c:v>
                </c:pt>
                <c:pt idx="1">
                  <c:v>647.17530839976507</c:v>
                </c:pt>
                <c:pt idx="2">
                  <c:v>659.03431503819263</c:v>
                </c:pt>
                <c:pt idx="3">
                  <c:v>670.89330955139144</c:v>
                </c:pt>
                <c:pt idx="4">
                  <c:v>682.75231612704317</c:v>
                </c:pt>
                <c:pt idx="5">
                  <c:v>694.61131456240696</c:v>
                </c:pt>
                <c:pt idx="6">
                  <c:v>702.61830283610175</c:v>
                </c:pt>
                <c:pt idx="7">
                  <c:v>709.78031023447227</c:v>
                </c:pt>
                <c:pt idx="8">
                  <c:v>716.01530323131374</c:v>
                </c:pt>
                <c:pt idx="9">
                  <c:v>722.64729814742566</c:v>
                </c:pt>
                <c:pt idx="10">
                  <c:v>730.93629185095085</c:v>
                </c:pt>
                <c:pt idx="11">
                  <c:v>737.56829506934275</c:v>
                </c:pt>
                <c:pt idx="12">
                  <c:v>743.40128883542786</c:v>
                </c:pt>
                <c:pt idx="13">
                  <c:v>749.54629513003374</c:v>
                </c:pt>
                <c:pt idx="14">
                  <c:v>755.62228924643455</c:v>
                </c:pt>
                <c:pt idx="15">
                  <c:v>761.57629552970172</c:v>
                </c:pt>
                <c:pt idx="16">
                  <c:v>761.57629718257726</c:v>
                </c:pt>
                <c:pt idx="17">
                  <c:v>761.57629518070553</c:v>
                </c:pt>
                <c:pt idx="18">
                  <c:v>761.57629704018268</c:v>
                </c:pt>
                <c:pt idx="19">
                  <c:v>761.57629704018268</c:v>
                </c:pt>
                <c:pt idx="20">
                  <c:v>761.57629704018268</c:v>
                </c:pt>
              </c:numCache>
            </c:numRef>
          </c:val>
          <c:smooth val="0"/>
          <c:extLst>
            <c:ext xmlns:c16="http://schemas.microsoft.com/office/drawing/2014/chart" uri="{C3380CC4-5D6E-409C-BE32-E72D297353CC}">
              <c16:uniqueId val="{00000008-E524-4D75-8C29-102A3AD6EB0A}"/>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Harvest_Comparison!$EX$1</c:f>
          <c:strCache>
            <c:ptCount val="1"/>
            <c:pt idx="0">
              <c:v>Austria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Harvest_Comparison!$EX$2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Harvest_Comparison!$EX$5:$EX$25</c:f>
              <c:numCache>
                <c:formatCode>#,##0</c:formatCode>
                <c:ptCount val="21"/>
                <c:pt idx="0">
                  <c:v>13276</c:v>
                </c:pt>
                <c:pt idx="1">
                  <c:v>13467</c:v>
                </c:pt>
                <c:pt idx="2">
                  <c:v>14846</c:v>
                </c:pt>
                <c:pt idx="3">
                  <c:v>17055</c:v>
                </c:pt>
                <c:pt idx="4">
                  <c:v>16483</c:v>
                </c:pt>
                <c:pt idx="5">
                  <c:v>16471</c:v>
                </c:pt>
                <c:pt idx="6">
                  <c:v>19135</c:v>
                </c:pt>
                <c:pt idx="7">
                  <c:v>21317.34</c:v>
                </c:pt>
                <c:pt idx="8">
                  <c:v>21795.43</c:v>
                </c:pt>
                <c:pt idx="9">
                  <c:v>16727.439999999999</c:v>
                </c:pt>
                <c:pt idx="10">
                  <c:v>17830.96</c:v>
                </c:pt>
                <c:pt idx="11">
                  <c:v>18695.669999999998</c:v>
                </c:pt>
                <c:pt idx="12">
                  <c:v>18020.68</c:v>
                </c:pt>
                <c:pt idx="13">
                  <c:v>17389.740000000002</c:v>
                </c:pt>
                <c:pt idx="14">
                  <c:v>17088.55</c:v>
                </c:pt>
                <c:pt idx="15">
                  <c:v>17549.53</c:v>
                </c:pt>
                <c:pt idx="16">
                  <c:v>16763</c:v>
                </c:pt>
                <c:pt idx="17">
                  <c:v>17647.12</c:v>
                </c:pt>
                <c:pt idx="18">
                  <c:v>19192.060000000001</c:v>
                </c:pt>
                <c:pt idx="19">
                  <c:v>18903.72</c:v>
                </c:pt>
                <c:pt idx="20">
                  <c:v>16789.57</c:v>
                </c:pt>
              </c:numCache>
            </c:numRef>
          </c:val>
          <c:smooth val="0"/>
          <c:extLst>
            <c:ext xmlns:c16="http://schemas.microsoft.com/office/drawing/2014/chart" uri="{C3380CC4-5D6E-409C-BE32-E72D297353CC}">
              <c16:uniqueId val="{00000000-CD1D-4880-A5A3-BCE4870F6CA8}"/>
            </c:ext>
          </c:extLst>
        </c:ser>
        <c:ser>
          <c:idx val="1"/>
          <c:order val="1"/>
          <c:tx>
            <c:strRef>
              <c:f>Harvest_Comparison!$EY$2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Harvest_Comparison!$EY$5:$EY$25</c:f>
              <c:numCache>
                <c:formatCode>#,##0</c:formatCode>
                <c:ptCount val="21"/>
                <c:pt idx="7">
                  <c:v>23875.42</c:v>
                </c:pt>
                <c:pt idx="8">
                  <c:v>24410.880000000001</c:v>
                </c:pt>
                <c:pt idx="9">
                  <c:v>18734.73</c:v>
                </c:pt>
                <c:pt idx="10">
                  <c:v>19970.669999999998</c:v>
                </c:pt>
                <c:pt idx="11">
                  <c:v>20939.150000000001</c:v>
                </c:pt>
                <c:pt idx="12">
                  <c:v>20183.16</c:v>
                </c:pt>
                <c:pt idx="13">
                  <c:v>19476.5</c:v>
                </c:pt>
                <c:pt idx="14">
                  <c:v>19139.169999999998</c:v>
                </c:pt>
                <c:pt idx="15">
                  <c:v>19655.47</c:v>
                </c:pt>
                <c:pt idx="16">
                  <c:v>18774.599999999999</c:v>
                </c:pt>
                <c:pt idx="17">
                  <c:v>19764.77</c:v>
                </c:pt>
                <c:pt idx="18">
                  <c:v>21495.11</c:v>
                </c:pt>
                <c:pt idx="19">
                  <c:v>21172.16</c:v>
                </c:pt>
                <c:pt idx="20">
                  <c:v>18804.32</c:v>
                </c:pt>
              </c:numCache>
            </c:numRef>
          </c:val>
          <c:smooth val="0"/>
          <c:extLst>
            <c:ext xmlns:c16="http://schemas.microsoft.com/office/drawing/2014/chart" uri="{C3380CC4-5D6E-409C-BE32-E72D297353CC}">
              <c16:uniqueId val="{00000001-CD1D-4880-A5A3-BCE4870F6CA8}"/>
            </c:ext>
          </c:extLst>
        </c:ser>
        <c:ser>
          <c:idx val="2"/>
          <c:order val="2"/>
          <c:tx>
            <c:strRef>
              <c:f>Harvest_Comparison!$EZ$2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Harvest_Comparison!$EZ$5:$EZ$25</c:f>
              <c:numCache>
                <c:formatCode>#,##0</c:formatCode>
                <c:ptCount val="21"/>
              </c:numCache>
            </c:numRef>
          </c:val>
          <c:smooth val="0"/>
          <c:extLst>
            <c:ext xmlns:c16="http://schemas.microsoft.com/office/drawing/2014/chart" uri="{C3380CC4-5D6E-409C-BE32-E72D297353CC}">
              <c16:uniqueId val="{00000002-CD1D-4880-A5A3-BCE4870F6CA8}"/>
            </c:ext>
          </c:extLst>
        </c:ser>
        <c:ser>
          <c:idx val="3"/>
          <c:order val="3"/>
          <c:tx>
            <c:strRef>
              <c:f>Harvest_Comparison!$FA$2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Harvest_Comparison!$FA$5:$FA$25</c:f>
              <c:numCache>
                <c:formatCode>#,##0</c:formatCode>
                <c:ptCount val="21"/>
                <c:pt idx="0">
                  <c:v>13276</c:v>
                </c:pt>
                <c:pt idx="1">
                  <c:v>13467</c:v>
                </c:pt>
                <c:pt idx="2">
                  <c:v>14846</c:v>
                </c:pt>
                <c:pt idx="3">
                  <c:v>17055</c:v>
                </c:pt>
                <c:pt idx="4">
                  <c:v>16483</c:v>
                </c:pt>
                <c:pt idx="5">
                  <c:v>16471</c:v>
                </c:pt>
                <c:pt idx="6">
                  <c:v>19135</c:v>
                </c:pt>
                <c:pt idx="7">
                  <c:v>21317.341</c:v>
                </c:pt>
                <c:pt idx="8">
                  <c:v>21795.428</c:v>
                </c:pt>
                <c:pt idx="9">
                  <c:v>16727.437999999998</c:v>
                </c:pt>
                <c:pt idx="10">
                  <c:v>17830.955999999998</c:v>
                </c:pt>
                <c:pt idx="11">
                  <c:v>18695.670999999998</c:v>
                </c:pt>
                <c:pt idx="12">
                  <c:v>18020.68</c:v>
                </c:pt>
                <c:pt idx="13">
                  <c:v>17389.735000000001</c:v>
                </c:pt>
                <c:pt idx="14">
                  <c:v>17088.560000000001</c:v>
                </c:pt>
                <c:pt idx="15">
                  <c:v>17549.526000000002</c:v>
                </c:pt>
                <c:pt idx="16">
                  <c:v>16763.032999999999</c:v>
                </c:pt>
                <c:pt idx="17">
                  <c:v>17647.117999999999</c:v>
                </c:pt>
                <c:pt idx="18">
                  <c:v>19192.060000000001</c:v>
                </c:pt>
                <c:pt idx="19">
                  <c:v>18903.715</c:v>
                </c:pt>
                <c:pt idx="20">
                  <c:v>16789.57</c:v>
                </c:pt>
              </c:numCache>
            </c:numRef>
          </c:val>
          <c:smooth val="0"/>
          <c:extLst>
            <c:ext xmlns:c16="http://schemas.microsoft.com/office/drawing/2014/chart" uri="{C3380CC4-5D6E-409C-BE32-E72D297353CC}">
              <c16:uniqueId val="{00000003-CD1D-4880-A5A3-BCE4870F6CA8}"/>
            </c:ext>
          </c:extLst>
        </c:ser>
        <c:ser>
          <c:idx val="5"/>
          <c:order val="4"/>
          <c:tx>
            <c:strRef>
              <c:f>Harvest_Comparison!$FC$2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Harvest_Comparison!$FC$5:$FC$25</c:f>
              <c:numCache>
                <c:formatCode>#,##0</c:formatCode>
                <c:ptCount val="21"/>
                <c:pt idx="0">
                  <c:v>16986</c:v>
                </c:pt>
                <c:pt idx="5">
                  <c:v>22942</c:v>
                </c:pt>
                <c:pt idx="10">
                  <c:v>23534</c:v>
                </c:pt>
                <c:pt idx="15">
                  <c:v>23534</c:v>
                </c:pt>
              </c:numCache>
            </c:numRef>
          </c:val>
          <c:smooth val="0"/>
          <c:extLst>
            <c:ext xmlns:c16="http://schemas.microsoft.com/office/drawing/2014/chart" uri="{C3380CC4-5D6E-409C-BE32-E72D297353CC}">
              <c16:uniqueId val="{00000005-CD1D-4880-A5A3-BCE4870F6CA8}"/>
            </c:ext>
          </c:extLst>
        </c:ser>
        <c:ser>
          <c:idx val="6"/>
          <c:order val="5"/>
          <c:tx>
            <c:strRef>
              <c:f>Harvest_Comparison!$FD$2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Harvest_Comparison!$FD$5:$FD$25</c:f>
              <c:numCache>
                <c:formatCode>#,##0</c:formatCode>
                <c:ptCount val="21"/>
                <c:pt idx="0">
                  <c:v>15130.209519950055</c:v>
                </c:pt>
                <c:pt idx="1">
                  <c:v>15300.34093062781</c:v>
                </c:pt>
                <c:pt idx="2">
                  <c:v>16959.455069124066</c:v>
                </c:pt>
                <c:pt idx="3">
                  <c:v>19227.870157359099</c:v>
                </c:pt>
                <c:pt idx="4">
                  <c:v>18642.546932689984</c:v>
                </c:pt>
                <c:pt idx="5">
                  <c:v>18080.904331946484</c:v>
                </c:pt>
                <c:pt idx="6">
                  <c:v>21662.685568223482</c:v>
                </c:pt>
                <c:pt idx="7">
                  <c:v>24041.372715895748</c:v>
                </c:pt>
                <c:pt idx="8">
                  <c:v>24693.815296348155</c:v>
                </c:pt>
                <c:pt idx="9">
                  <c:v>18647.73060480443</c:v>
                </c:pt>
                <c:pt idx="10">
                  <c:v>20075.851623369941</c:v>
                </c:pt>
                <c:pt idx="11">
                  <c:v>20868.796469537712</c:v>
                </c:pt>
                <c:pt idx="12">
                  <c:v>20612.866787095307</c:v>
                </c:pt>
                <c:pt idx="13">
                  <c:v>19235.804492589235</c:v>
                </c:pt>
                <c:pt idx="14">
                  <c:v>18871.223180171779</c:v>
                </c:pt>
                <c:pt idx="15">
                  <c:v>19560.11865123815</c:v>
                </c:pt>
                <c:pt idx="16">
                  <c:v>17853.419059555414</c:v>
                </c:pt>
                <c:pt idx="17">
                  <c:v>18951.121534104517</c:v>
                </c:pt>
                <c:pt idx="18">
                  <c:v>20726.366275016193</c:v>
                </c:pt>
                <c:pt idx="19">
                  <c:v>20112.740264178323</c:v>
                </c:pt>
                <c:pt idx="20">
                  <c:v>17487.177085466035</c:v>
                </c:pt>
              </c:numCache>
            </c:numRef>
          </c:val>
          <c:smooth val="0"/>
          <c:extLst>
            <c:ext xmlns:c16="http://schemas.microsoft.com/office/drawing/2014/chart" uri="{C3380CC4-5D6E-409C-BE32-E72D297353CC}">
              <c16:uniqueId val="{00000006-CD1D-4880-A5A3-BCE4870F6CA8}"/>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Harvest_Comparison!$FF$1</c:f>
          <c:strCache>
            <c:ptCount val="1"/>
            <c:pt idx="0">
              <c:v>Poland</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Harvest_Comparison!$FF$2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Harvest_Comparison!$FF$5:$FF$25</c:f>
              <c:numCache>
                <c:formatCode>#,##0</c:formatCode>
                <c:ptCount val="21"/>
                <c:pt idx="0">
                  <c:v>26025</c:v>
                </c:pt>
                <c:pt idx="1">
                  <c:v>25016</c:v>
                </c:pt>
                <c:pt idx="2">
                  <c:v>27137</c:v>
                </c:pt>
                <c:pt idx="3">
                  <c:v>30836</c:v>
                </c:pt>
                <c:pt idx="4">
                  <c:v>32733</c:v>
                </c:pt>
                <c:pt idx="5">
                  <c:v>31944.5</c:v>
                </c:pt>
                <c:pt idx="6">
                  <c:v>32384</c:v>
                </c:pt>
                <c:pt idx="7">
                  <c:v>35934.559999999998</c:v>
                </c:pt>
                <c:pt idx="8">
                  <c:v>34273.42</c:v>
                </c:pt>
                <c:pt idx="9">
                  <c:v>34629.17</c:v>
                </c:pt>
                <c:pt idx="10">
                  <c:v>35467.42</c:v>
                </c:pt>
                <c:pt idx="11">
                  <c:v>37179.980000000003</c:v>
                </c:pt>
                <c:pt idx="12">
                  <c:v>38015.43</c:v>
                </c:pt>
                <c:pt idx="13">
                  <c:v>38940.400000000001</c:v>
                </c:pt>
                <c:pt idx="14">
                  <c:v>40862.04</c:v>
                </c:pt>
                <c:pt idx="15">
                  <c:v>41374.97</c:v>
                </c:pt>
                <c:pt idx="16">
                  <c:v>42402</c:v>
                </c:pt>
                <c:pt idx="17">
                  <c:v>45312.63</c:v>
                </c:pt>
                <c:pt idx="18">
                  <c:v>46719.53</c:v>
                </c:pt>
                <c:pt idx="19">
                  <c:v>43267.93</c:v>
                </c:pt>
                <c:pt idx="20">
                  <c:v>40592.78</c:v>
                </c:pt>
              </c:numCache>
            </c:numRef>
          </c:val>
          <c:smooth val="0"/>
          <c:extLst>
            <c:ext xmlns:c16="http://schemas.microsoft.com/office/drawing/2014/chart" uri="{C3380CC4-5D6E-409C-BE32-E72D297353CC}">
              <c16:uniqueId val="{00000000-7BDE-4F65-8C4D-178258BF94DF}"/>
            </c:ext>
          </c:extLst>
        </c:ser>
        <c:ser>
          <c:idx val="1"/>
          <c:order val="1"/>
          <c:tx>
            <c:strRef>
              <c:f>Harvest_Comparison!$FG$2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Harvest_Comparison!$FG$5:$FG$25</c:f>
              <c:numCache>
                <c:formatCode>#,##0</c:formatCode>
                <c:ptCount val="21"/>
                <c:pt idx="7">
                  <c:v>39927.29</c:v>
                </c:pt>
                <c:pt idx="8">
                  <c:v>38077.769999999997</c:v>
                </c:pt>
                <c:pt idx="9">
                  <c:v>38473.01</c:v>
                </c:pt>
                <c:pt idx="10">
                  <c:v>39404.300000000003</c:v>
                </c:pt>
                <c:pt idx="11">
                  <c:v>41306.959999999999</c:v>
                </c:pt>
                <c:pt idx="12">
                  <c:v>41156.53</c:v>
                </c:pt>
                <c:pt idx="13">
                  <c:v>43262.78</c:v>
                </c:pt>
                <c:pt idx="14">
                  <c:v>45397.72</c:v>
                </c:pt>
                <c:pt idx="15">
                  <c:v>45967.59</c:v>
                </c:pt>
                <c:pt idx="16">
                  <c:v>47108.08</c:v>
                </c:pt>
                <c:pt idx="17">
                  <c:v>50342.34</c:v>
                </c:pt>
                <c:pt idx="18">
                  <c:v>51905.39</c:v>
                </c:pt>
                <c:pt idx="19">
                  <c:v>48070.67</c:v>
                </c:pt>
                <c:pt idx="20">
                  <c:v>45098.58</c:v>
                </c:pt>
              </c:numCache>
            </c:numRef>
          </c:val>
          <c:smooth val="0"/>
          <c:extLst>
            <c:ext xmlns:c16="http://schemas.microsoft.com/office/drawing/2014/chart" uri="{C3380CC4-5D6E-409C-BE32-E72D297353CC}">
              <c16:uniqueId val="{00000001-7BDE-4F65-8C4D-178258BF94DF}"/>
            </c:ext>
          </c:extLst>
        </c:ser>
        <c:ser>
          <c:idx val="2"/>
          <c:order val="2"/>
          <c:tx>
            <c:strRef>
              <c:f>Harvest_Comparison!$FH$2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Harvest_Comparison!$FH$5:$FH$25</c:f>
              <c:numCache>
                <c:formatCode>#,##0</c:formatCode>
                <c:ptCount val="21"/>
                <c:pt idx="14">
                  <c:v>49678</c:v>
                </c:pt>
                <c:pt idx="15">
                  <c:v>50309.1</c:v>
                </c:pt>
                <c:pt idx="16">
                  <c:v>51127</c:v>
                </c:pt>
                <c:pt idx="17">
                  <c:v>55345</c:v>
                </c:pt>
                <c:pt idx="18">
                  <c:v>56987.6</c:v>
                </c:pt>
                <c:pt idx="19">
                  <c:v>52958</c:v>
                </c:pt>
              </c:numCache>
            </c:numRef>
          </c:val>
          <c:smooth val="0"/>
          <c:extLst>
            <c:ext xmlns:c16="http://schemas.microsoft.com/office/drawing/2014/chart" uri="{C3380CC4-5D6E-409C-BE32-E72D297353CC}">
              <c16:uniqueId val="{00000002-7BDE-4F65-8C4D-178258BF94DF}"/>
            </c:ext>
          </c:extLst>
        </c:ser>
        <c:ser>
          <c:idx val="3"/>
          <c:order val="3"/>
          <c:tx>
            <c:strRef>
              <c:f>Harvest_Comparison!$FI$2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Harvest_Comparison!$FI$5:$FI$25</c:f>
              <c:numCache>
                <c:formatCode>#,##0</c:formatCode>
                <c:ptCount val="21"/>
                <c:pt idx="0">
                  <c:v>27659.1</c:v>
                </c:pt>
                <c:pt idx="1">
                  <c:v>26671.4</c:v>
                </c:pt>
                <c:pt idx="2">
                  <c:v>28957</c:v>
                </c:pt>
                <c:pt idx="3">
                  <c:v>30836</c:v>
                </c:pt>
                <c:pt idx="4">
                  <c:v>32733</c:v>
                </c:pt>
                <c:pt idx="5">
                  <c:v>31944.5</c:v>
                </c:pt>
                <c:pt idx="6">
                  <c:v>32384</c:v>
                </c:pt>
                <c:pt idx="7">
                  <c:v>35934.563000000002</c:v>
                </c:pt>
                <c:pt idx="8">
                  <c:v>34273.421000000002</c:v>
                </c:pt>
                <c:pt idx="9">
                  <c:v>34629.171999999999</c:v>
                </c:pt>
                <c:pt idx="10">
                  <c:v>35467.417000000001</c:v>
                </c:pt>
                <c:pt idx="11">
                  <c:v>37179.982000000004</c:v>
                </c:pt>
                <c:pt idx="12">
                  <c:v>38015.430999999997</c:v>
                </c:pt>
                <c:pt idx="13">
                  <c:v>38938.843000000001</c:v>
                </c:pt>
                <c:pt idx="14">
                  <c:v>40862.038</c:v>
                </c:pt>
                <c:pt idx="15">
                  <c:v>41375.281999999999</c:v>
                </c:pt>
                <c:pt idx="16">
                  <c:v>42401.232000000004</c:v>
                </c:pt>
                <c:pt idx="17">
                  <c:v>45312.633000000002</c:v>
                </c:pt>
                <c:pt idx="18">
                  <c:v>46711.224999999999</c:v>
                </c:pt>
                <c:pt idx="19">
                  <c:v>43267.932999999997</c:v>
                </c:pt>
                <c:pt idx="20">
                  <c:v>40584</c:v>
                </c:pt>
              </c:numCache>
            </c:numRef>
          </c:val>
          <c:smooth val="0"/>
          <c:extLst>
            <c:ext xmlns:c16="http://schemas.microsoft.com/office/drawing/2014/chart" uri="{C3380CC4-5D6E-409C-BE32-E72D297353CC}">
              <c16:uniqueId val="{00000003-7BDE-4F65-8C4D-178258BF94DF}"/>
            </c:ext>
          </c:extLst>
        </c:ser>
        <c:ser>
          <c:idx val="5"/>
          <c:order val="4"/>
          <c:tx>
            <c:strRef>
              <c:f>Harvest_Comparison!$FK$2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Harvest_Comparison!$FK$5:$FK$25</c:f>
              <c:numCache>
                <c:formatCode>#,##0</c:formatCode>
                <c:ptCount val="21"/>
              </c:numCache>
            </c:numRef>
          </c:val>
          <c:smooth val="0"/>
          <c:extLst>
            <c:ext xmlns:c16="http://schemas.microsoft.com/office/drawing/2014/chart" uri="{C3380CC4-5D6E-409C-BE32-E72D297353CC}">
              <c16:uniqueId val="{00000005-7BDE-4F65-8C4D-178258BF94DF}"/>
            </c:ext>
          </c:extLst>
        </c:ser>
        <c:ser>
          <c:idx val="6"/>
          <c:order val="5"/>
          <c:tx>
            <c:strRef>
              <c:f>Harvest_Comparison!$FL$2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Harvest_Comparison!$FL$5:$FL$25</c:f>
              <c:numCache>
                <c:formatCode>#,##0</c:formatCode>
                <c:ptCount val="21"/>
                <c:pt idx="0">
                  <c:v>33357.627081506362</c:v>
                </c:pt>
                <c:pt idx="1">
                  <c:v>31966.683279913912</c:v>
                </c:pt>
                <c:pt idx="2">
                  <c:v>34058.257036059993</c:v>
                </c:pt>
                <c:pt idx="3">
                  <c:v>36062.891533843962</c:v>
                </c:pt>
                <c:pt idx="4">
                  <c:v>37840.162198398255</c:v>
                </c:pt>
                <c:pt idx="5">
                  <c:v>36798.180938086873</c:v>
                </c:pt>
                <c:pt idx="6">
                  <c:v>37862.177507666187</c:v>
                </c:pt>
                <c:pt idx="7">
                  <c:v>41167.152885071482</c:v>
                </c:pt>
                <c:pt idx="8">
                  <c:v>38432.449425292136</c:v>
                </c:pt>
                <c:pt idx="9">
                  <c:v>39159.621090437038</c:v>
                </c:pt>
                <c:pt idx="10">
                  <c:v>40978.472854595195</c:v>
                </c:pt>
                <c:pt idx="11">
                  <c:v>42691.808891209679</c:v>
                </c:pt>
                <c:pt idx="12">
                  <c:v>43043.62894016131</c:v>
                </c:pt>
                <c:pt idx="13">
                  <c:v>43861.025632408921</c:v>
                </c:pt>
                <c:pt idx="14">
                  <c:v>46674.156225300474</c:v>
                </c:pt>
                <c:pt idx="15">
                  <c:v>46810.388342811289</c:v>
                </c:pt>
                <c:pt idx="16">
                  <c:v>48354.479209552112</c:v>
                </c:pt>
                <c:pt idx="17">
                  <c:v>52169.785582669603</c:v>
                </c:pt>
                <c:pt idx="18">
                  <c:v>53775.177902685267</c:v>
                </c:pt>
                <c:pt idx="19">
                  <c:v>52490.210936833304</c:v>
                </c:pt>
                <c:pt idx="20">
                  <c:v>48445.211914999702</c:v>
                </c:pt>
              </c:numCache>
            </c:numRef>
          </c:val>
          <c:smooth val="0"/>
          <c:extLst>
            <c:ext xmlns:c16="http://schemas.microsoft.com/office/drawing/2014/chart" uri="{C3380CC4-5D6E-409C-BE32-E72D297353CC}">
              <c16:uniqueId val="{00000006-7BDE-4F65-8C4D-178258BF94DF}"/>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Harvest_Comparison!$FN$1</c:f>
          <c:strCache>
            <c:ptCount val="1"/>
            <c:pt idx="0">
              <c:v>Portugal</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Harvest_Comparison!$FN$2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Harvest_Comparison!$FN$5:$FN$25</c:f>
              <c:numCache>
                <c:formatCode>#,##0</c:formatCode>
                <c:ptCount val="21"/>
                <c:pt idx="0">
                  <c:v>10831</c:v>
                </c:pt>
                <c:pt idx="1">
                  <c:v>8946</c:v>
                </c:pt>
                <c:pt idx="2">
                  <c:v>8742</c:v>
                </c:pt>
                <c:pt idx="3">
                  <c:v>9673</c:v>
                </c:pt>
                <c:pt idx="4">
                  <c:v>10869</c:v>
                </c:pt>
                <c:pt idx="5">
                  <c:v>10746.24</c:v>
                </c:pt>
                <c:pt idx="6">
                  <c:v>10804.64</c:v>
                </c:pt>
                <c:pt idx="7">
                  <c:v>10822.89</c:v>
                </c:pt>
                <c:pt idx="8">
                  <c:v>10168.75</c:v>
                </c:pt>
                <c:pt idx="9">
                  <c:v>9564.07</c:v>
                </c:pt>
                <c:pt idx="10">
                  <c:v>9648.36</c:v>
                </c:pt>
                <c:pt idx="11">
                  <c:v>10961.42</c:v>
                </c:pt>
                <c:pt idx="12">
                  <c:v>10710.81</c:v>
                </c:pt>
                <c:pt idx="13">
                  <c:v>10609.59</c:v>
                </c:pt>
                <c:pt idx="14">
                  <c:v>11152.37</c:v>
                </c:pt>
                <c:pt idx="15">
                  <c:v>11654.66</c:v>
                </c:pt>
                <c:pt idx="16">
                  <c:v>13082</c:v>
                </c:pt>
                <c:pt idx="17">
                  <c:v>13564.23</c:v>
                </c:pt>
                <c:pt idx="18">
                  <c:v>13332.84</c:v>
                </c:pt>
                <c:pt idx="19">
                  <c:v>13499.92</c:v>
                </c:pt>
                <c:pt idx="20">
                  <c:v>13421.58</c:v>
                </c:pt>
              </c:numCache>
            </c:numRef>
          </c:val>
          <c:smooth val="0"/>
          <c:extLst>
            <c:ext xmlns:c16="http://schemas.microsoft.com/office/drawing/2014/chart" uri="{C3380CC4-5D6E-409C-BE32-E72D297353CC}">
              <c16:uniqueId val="{00000000-ECEB-4D91-A670-B4E8AEDB893B}"/>
            </c:ext>
          </c:extLst>
        </c:ser>
        <c:ser>
          <c:idx val="1"/>
          <c:order val="1"/>
          <c:tx>
            <c:strRef>
              <c:f>Harvest_Comparison!$FO$2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Harvest_Comparison!$FO$5:$FO$25</c:f>
              <c:numCache>
                <c:formatCode>#,##0</c:formatCode>
                <c:ptCount val="21"/>
                <c:pt idx="7">
                  <c:v>13658.14</c:v>
                </c:pt>
                <c:pt idx="8">
                  <c:v>12778.31</c:v>
                </c:pt>
                <c:pt idx="9">
                  <c:v>12075.47</c:v>
                </c:pt>
                <c:pt idx="10">
                  <c:v>12181.92</c:v>
                </c:pt>
                <c:pt idx="11">
                  <c:v>10622.01</c:v>
                </c:pt>
                <c:pt idx="13">
                  <c:v>12697.28</c:v>
                </c:pt>
                <c:pt idx="14">
                  <c:v>13100.02</c:v>
                </c:pt>
                <c:pt idx="15">
                  <c:v>15085.28</c:v>
                </c:pt>
                <c:pt idx="16">
                  <c:v>17080.27</c:v>
                </c:pt>
                <c:pt idx="17">
                  <c:v>17673.169999999998</c:v>
                </c:pt>
                <c:pt idx="18">
                  <c:v>17438.599999999999</c:v>
                </c:pt>
                <c:pt idx="19">
                  <c:v>17328.009999999998</c:v>
                </c:pt>
                <c:pt idx="20">
                  <c:v>17216.57</c:v>
                </c:pt>
              </c:numCache>
            </c:numRef>
          </c:val>
          <c:smooth val="0"/>
          <c:extLst>
            <c:ext xmlns:c16="http://schemas.microsoft.com/office/drawing/2014/chart" uri="{C3380CC4-5D6E-409C-BE32-E72D297353CC}">
              <c16:uniqueId val="{00000001-ECEB-4D91-A670-B4E8AEDB893B}"/>
            </c:ext>
          </c:extLst>
        </c:ser>
        <c:ser>
          <c:idx val="2"/>
          <c:order val="2"/>
          <c:tx>
            <c:strRef>
              <c:f>Harvest_Comparison!$FP$2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Harvest_Comparison!$FP$5:$FP$25</c:f>
              <c:numCache>
                <c:formatCode>#,##0</c:formatCode>
                <c:ptCount val="21"/>
              </c:numCache>
            </c:numRef>
          </c:val>
          <c:smooth val="0"/>
          <c:extLst>
            <c:ext xmlns:c16="http://schemas.microsoft.com/office/drawing/2014/chart" uri="{C3380CC4-5D6E-409C-BE32-E72D297353CC}">
              <c16:uniqueId val="{00000002-ECEB-4D91-A670-B4E8AEDB893B}"/>
            </c:ext>
          </c:extLst>
        </c:ser>
        <c:ser>
          <c:idx val="3"/>
          <c:order val="3"/>
          <c:tx>
            <c:strRef>
              <c:f>Harvest_Comparison!$FQ$2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Harvest_Comparison!$FQ$5:$FQ$25</c:f>
              <c:numCache>
                <c:formatCode>#,##0</c:formatCode>
                <c:ptCount val="21"/>
                <c:pt idx="0">
                  <c:v>10831</c:v>
                </c:pt>
                <c:pt idx="1">
                  <c:v>8946</c:v>
                </c:pt>
                <c:pt idx="2">
                  <c:v>8742</c:v>
                </c:pt>
                <c:pt idx="3">
                  <c:v>9673</c:v>
                </c:pt>
                <c:pt idx="4">
                  <c:v>10869</c:v>
                </c:pt>
                <c:pt idx="5">
                  <c:v>10746.237999999999</c:v>
                </c:pt>
                <c:pt idx="6">
                  <c:v>10804.638000000001</c:v>
                </c:pt>
                <c:pt idx="7">
                  <c:v>10822.886</c:v>
                </c:pt>
                <c:pt idx="8">
                  <c:v>10168.749</c:v>
                </c:pt>
                <c:pt idx="9">
                  <c:v>9564.0689999999995</c:v>
                </c:pt>
                <c:pt idx="10">
                  <c:v>9648.36</c:v>
                </c:pt>
                <c:pt idx="11">
                  <c:v>10961.419</c:v>
                </c:pt>
                <c:pt idx="12">
                  <c:v>10710.813</c:v>
                </c:pt>
                <c:pt idx="13">
                  <c:v>10609.589</c:v>
                </c:pt>
                <c:pt idx="14">
                  <c:v>11152.371999999999</c:v>
                </c:pt>
                <c:pt idx="15">
                  <c:v>11399.677</c:v>
                </c:pt>
                <c:pt idx="16">
                  <c:v>13103.429</c:v>
                </c:pt>
                <c:pt idx="17">
                  <c:v>13564.816000000001</c:v>
                </c:pt>
                <c:pt idx="18">
                  <c:v>13332.841</c:v>
                </c:pt>
                <c:pt idx="19">
                  <c:v>13517.883</c:v>
                </c:pt>
                <c:pt idx="20">
                  <c:v>13310.544</c:v>
                </c:pt>
              </c:numCache>
            </c:numRef>
          </c:val>
          <c:smooth val="0"/>
          <c:extLst>
            <c:ext xmlns:c16="http://schemas.microsoft.com/office/drawing/2014/chart" uri="{C3380CC4-5D6E-409C-BE32-E72D297353CC}">
              <c16:uniqueId val="{00000003-ECEB-4D91-A670-B4E8AEDB893B}"/>
            </c:ext>
          </c:extLst>
        </c:ser>
        <c:ser>
          <c:idx val="5"/>
          <c:order val="4"/>
          <c:tx>
            <c:strRef>
              <c:f>Harvest_Comparison!$FS$2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Harvest_Comparison!$FS$5:$FS$25</c:f>
              <c:numCache>
                <c:formatCode>#,##0</c:formatCode>
                <c:ptCount val="21"/>
              </c:numCache>
            </c:numRef>
          </c:val>
          <c:smooth val="0"/>
          <c:extLst>
            <c:ext xmlns:c16="http://schemas.microsoft.com/office/drawing/2014/chart" uri="{C3380CC4-5D6E-409C-BE32-E72D297353CC}">
              <c16:uniqueId val="{00000005-ECEB-4D91-A670-B4E8AEDB893B}"/>
            </c:ext>
          </c:extLst>
        </c:ser>
        <c:ser>
          <c:idx val="6"/>
          <c:order val="5"/>
          <c:tx>
            <c:strRef>
              <c:f>Harvest_Comparison!$FT$2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Harvest_Comparison!$FT$5:$FT$25</c:f>
              <c:numCache>
                <c:formatCode>#,##0</c:formatCode>
                <c:ptCount val="21"/>
                <c:pt idx="0">
                  <c:v>13024.386804655283</c:v>
                </c:pt>
                <c:pt idx="1">
                  <c:v>10618.713780570519</c:v>
                </c:pt>
                <c:pt idx="2">
                  <c:v>10481.661575783477</c:v>
                </c:pt>
                <c:pt idx="3">
                  <c:v>11417.664406967167</c:v>
                </c:pt>
                <c:pt idx="4">
                  <c:v>13213.503009456832</c:v>
                </c:pt>
                <c:pt idx="5">
                  <c:v>12660.03116272656</c:v>
                </c:pt>
                <c:pt idx="6">
                  <c:v>12913.031057415004</c:v>
                </c:pt>
                <c:pt idx="7">
                  <c:v>12988.066389986914</c:v>
                </c:pt>
                <c:pt idx="8">
                  <c:v>12092.688343138165</c:v>
                </c:pt>
                <c:pt idx="9">
                  <c:v>11421.762656096153</c:v>
                </c:pt>
                <c:pt idx="10">
                  <c:v>11286.738516728241</c:v>
                </c:pt>
                <c:pt idx="11">
                  <c:v>12997.958989405801</c:v>
                </c:pt>
                <c:pt idx="12">
                  <c:v>13092.444988786419</c:v>
                </c:pt>
                <c:pt idx="13">
                  <c:v>12534.224661848721</c:v>
                </c:pt>
                <c:pt idx="14">
                  <c:v>13179.528146129414</c:v>
                </c:pt>
                <c:pt idx="15">
                  <c:v>13479.700822700093</c:v>
                </c:pt>
                <c:pt idx="16">
                  <c:v>15075.753766454756</c:v>
                </c:pt>
                <c:pt idx="17">
                  <c:v>15144.03868510861</c:v>
                </c:pt>
                <c:pt idx="18">
                  <c:v>14749.53309070212</c:v>
                </c:pt>
                <c:pt idx="19">
                  <c:v>14838.287036656639</c:v>
                </c:pt>
                <c:pt idx="20">
                  <c:v>14228.928989723918</c:v>
                </c:pt>
              </c:numCache>
            </c:numRef>
          </c:val>
          <c:smooth val="0"/>
          <c:extLst>
            <c:ext xmlns:c16="http://schemas.microsoft.com/office/drawing/2014/chart" uri="{C3380CC4-5D6E-409C-BE32-E72D297353CC}">
              <c16:uniqueId val="{00000006-ECEB-4D91-A670-B4E8AEDB893B}"/>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Harvest_Comparison!$FV$1</c:f>
          <c:strCache>
            <c:ptCount val="1"/>
            <c:pt idx="0">
              <c:v>Romania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Harvest_Comparison!$FV$2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Harvest_Comparison!$FV$5:$FV$25</c:f>
              <c:numCache>
                <c:formatCode>#,##0</c:formatCode>
                <c:ptCount val="21"/>
                <c:pt idx="0">
                  <c:v>13148.2</c:v>
                </c:pt>
                <c:pt idx="1">
                  <c:v>12424</c:v>
                </c:pt>
                <c:pt idx="2">
                  <c:v>15154</c:v>
                </c:pt>
                <c:pt idx="3">
                  <c:v>15440</c:v>
                </c:pt>
                <c:pt idx="4">
                  <c:v>15809</c:v>
                </c:pt>
                <c:pt idx="5">
                  <c:v>14501</c:v>
                </c:pt>
                <c:pt idx="6">
                  <c:v>13970</c:v>
                </c:pt>
                <c:pt idx="7">
                  <c:v>15341</c:v>
                </c:pt>
                <c:pt idx="8">
                  <c:v>13667</c:v>
                </c:pt>
                <c:pt idx="9">
                  <c:v>12556.5</c:v>
                </c:pt>
                <c:pt idx="10">
                  <c:v>13111.64</c:v>
                </c:pt>
                <c:pt idx="11">
                  <c:v>14358.63</c:v>
                </c:pt>
                <c:pt idx="12">
                  <c:v>16087.91</c:v>
                </c:pt>
                <c:pt idx="13">
                  <c:v>15194.72</c:v>
                </c:pt>
                <c:pt idx="14">
                  <c:v>15329.91</c:v>
                </c:pt>
                <c:pt idx="15">
                  <c:v>15314.7</c:v>
                </c:pt>
                <c:pt idx="16">
                  <c:v>15117</c:v>
                </c:pt>
                <c:pt idx="17">
                  <c:v>14491.64</c:v>
                </c:pt>
                <c:pt idx="18">
                  <c:v>15989.21</c:v>
                </c:pt>
                <c:pt idx="19">
                  <c:v>15827.25</c:v>
                </c:pt>
                <c:pt idx="20">
                  <c:v>18048.53</c:v>
                </c:pt>
              </c:numCache>
            </c:numRef>
          </c:val>
          <c:smooth val="0"/>
          <c:extLst>
            <c:ext xmlns:c16="http://schemas.microsoft.com/office/drawing/2014/chart" uri="{C3380CC4-5D6E-409C-BE32-E72D297353CC}">
              <c16:uniqueId val="{00000000-64F9-48A8-99A2-D462E700FFE9}"/>
            </c:ext>
          </c:extLst>
        </c:ser>
        <c:ser>
          <c:idx val="1"/>
          <c:order val="1"/>
          <c:tx>
            <c:strRef>
              <c:f>Harvest_Comparison!$FW$2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Harvest_Comparison!$FW$5:$FW$25</c:f>
              <c:numCache>
                <c:formatCode>#,##0</c:formatCode>
                <c:ptCount val="21"/>
                <c:pt idx="7">
                  <c:v>17237</c:v>
                </c:pt>
                <c:pt idx="8">
                  <c:v>14900.5</c:v>
                </c:pt>
                <c:pt idx="9">
                  <c:v>14075.9</c:v>
                </c:pt>
                <c:pt idx="10">
                  <c:v>15351.46</c:v>
                </c:pt>
                <c:pt idx="11">
                  <c:v>16644.59</c:v>
                </c:pt>
                <c:pt idx="12">
                  <c:v>17430.02</c:v>
                </c:pt>
                <c:pt idx="13">
                  <c:v>16419.12</c:v>
                </c:pt>
                <c:pt idx="14">
                  <c:v>16232.9</c:v>
                </c:pt>
                <c:pt idx="15">
                  <c:v>16224.13</c:v>
                </c:pt>
                <c:pt idx="16">
                  <c:v>16639.79</c:v>
                </c:pt>
                <c:pt idx="17">
                  <c:v>15049.7</c:v>
                </c:pt>
                <c:pt idx="18">
                  <c:v>16828.59</c:v>
                </c:pt>
                <c:pt idx="19">
                  <c:v>16619.830000000002</c:v>
                </c:pt>
                <c:pt idx="20">
                  <c:v>18967.8</c:v>
                </c:pt>
              </c:numCache>
            </c:numRef>
          </c:val>
          <c:smooth val="0"/>
          <c:extLst>
            <c:ext xmlns:c16="http://schemas.microsoft.com/office/drawing/2014/chart" uri="{C3380CC4-5D6E-409C-BE32-E72D297353CC}">
              <c16:uniqueId val="{00000001-64F9-48A8-99A2-D462E700FFE9}"/>
            </c:ext>
          </c:extLst>
        </c:ser>
        <c:ser>
          <c:idx val="2"/>
          <c:order val="2"/>
          <c:tx>
            <c:strRef>
              <c:f>Harvest_Comparison!$FX$2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Harvest_Comparison!$FX$5:$FX$25</c:f>
              <c:numCache>
                <c:formatCode>#,##0</c:formatCode>
                <c:ptCount val="21"/>
                <c:pt idx="11">
                  <c:v>16644.59</c:v>
                </c:pt>
                <c:pt idx="12">
                  <c:v>17430.02</c:v>
                </c:pt>
                <c:pt idx="13">
                  <c:v>16419.12</c:v>
                </c:pt>
                <c:pt idx="14">
                  <c:v>16232.9</c:v>
                </c:pt>
                <c:pt idx="15">
                  <c:v>16224.13</c:v>
                </c:pt>
                <c:pt idx="16">
                  <c:v>16639.79</c:v>
                </c:pt>
                <c:pt idx="17">
                  <c:v>15049.7</c:v>
                </c:pt>
                <c:pt idx="18">
                  <c:v>16828.59</c:v>
                </c:pt>
                <c:pt idx="19">
                  <c:v>16754.77</c:v>
                </c:pt>
              </c:numCache>
            </c:numRef>
          </c:val>
          <c:smooth val="0"/>
          <c:extLst>
            <c:ext xmlns:c16="http://schemas.microsoft.com/office/drawing/2014/chart" uri="{C3380CC4-5D6E-409C-BE32-E72D297353CC}">
              <c16:uniqueId val="{00000002-64F9-48A8-99A2-D462E700FFE9}"/>
            </c:ext>
          </c:extLst>
        </c:ser>
        <c:ser>
          <c:idx val="3"/>
          <c:order val="3"/>
          <c:tx>
            <c:strRef>
              <c:f>Harvest_Comparison!$FY$2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Harvest_Comparison!$FY$5:$FY$25</c:f>
              <c:numCache>
                <c:formatCode>#,##0</c:formatCode>
                <c:ptCount val="21"/>
                <c:pt idx="0">
                  <c:v>13148.2</c:v>
                </c:pt>
                <c:pt idx="1">
                  <c:v>12424</c:v>
                </c:pt>
                <c:pt idx="2">
                  <c:v>15154</c:v>
                </c:pt>
                <c:pt idx="3">
                  <c:v>15440</c:v>
                </c:pt>
                <c:pt idx="4">
                  <c:v>15809</c:v>
                </c:pt>
                <c:pt idx="5">
                  <c:v>14501</c:v>
                </c:pt>
                <c:pt idx="6">
                  <c:v>13970</c:v>
                </c:pt>
                <c:pt idx="7">
                  <c:v>15341</c:v>
                </c:pt>
                <c:pt idx="8">
                  <c:v>13667</c:v>
                </c:pt>
                <c:pt idx="9">
                  <c:v>12556.5</c:v>
                </c:pt>
                <c:pt idx="10">
                  <c:v>13111.64</c:v>
                </c:pt>
                <c:pt idx="11">
                  <c:v>14358.629000000001</c:v>
                </c:pt>
                <c:pt idx="12">
                  <c:v>16087.912</c:v>
                </c:pt>
                <c:pt idx="13">
                  <c:v>15194.722</c:v>
                </c:pt>
                <c:pt idx="14">
                  <c:v>15329.913</c:v>
                </c:pt>
                <c:pt idx="15">
                  <c:v>15314.7</c:v>
                </c:pt>
                <c:pt idx="16">
                  <c:v>15116.714</c:v>
                </c:pt>
                <c:pt idx="17">
                  <c:v>14491.635</c:v>
                </c:pt>
                <c:pt idx="18">
                  <c:v>15989.205</c:v>
                </c:pt>
                <c:pt idx="19">
                  <c:v>15827.245999999999</c:v>
                </c:pt>
                <c:pt idx="20">
                  <c:v>15529.583000000001</c:v>
                </c:pt>
              </c:numCache>
            </c:numRef>
          </c:val>
          <c:smooth val="0"/>
          <c:extLst>
            <c:ext xmlns:c16="http://schemas.microsoft.com/office/drawing/2014/chart" uri="{C3380CC4-5D6E-409C-BE32-E72D297353CC}">
              <c16:uniqueId val="{00000003-64F9-48A8-99A2-D462E700FFE9}"/>
            </c:ext>
          </c:extLst>
        </c:ser>
        <c:ser>
          <c:idx val="5"/>
          <c:order val="4"/>
          <c:tx>
            <c:strRef>
              <c:f>Harvest_Comparison!$GA$2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Harvest_Comparison!$GA$5:$GA$25</c:f>
              <c:numCache>
                <c:formatCode>#,##0</c:formatCode>
                <c:ptCount val="21"/>
                <c:pt idx="0">
                  <c:v>14087.6</c:v>
                </c:pt>
                <c:pt idx="5">
                  <c:v>16473.400000000001</c:v>
                </c:pt>
                <c:pt idx="10">
                  <c:v>17600.46</c:v>
                </c:pt>
                <c:pt idx="15">
                  <c:v>18163.560000000001</c:v>
                </c:pt>
              </c:numCache>
            </c:numRef>
          </c:val>
          <c:smooth val="0"/>
          <c:extLst>
            <c:ext xmlns:c16="http://schemas.microsoft.com/office/drawing/2014/chart" uri="{C3380CC4-5D6E-409C-BE32-E72D297353CC}">
              <c16:uniqueId val="{00000005-64F9-48A8-99A2-D462E700FFE9}"/>
            </c:ext>
          </c:extLst>
        </c:ser>
        <c:ser>
          <c:idx val="6"/>
          <c:order val="5"/>
          <c:tx>
            <c:strRef>
              <c:f>Harvest_Comparison!$GB$2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Harvest_Comparison!$GB$5:$GB$25</c:f>
              <c:numCache>
                <c:formatCode>#,##0</c:formatCode>
                <c:ptCount val="21"/>
                <c:pt idx="0">
                  <c:v>16890.717748224444</c:v>
                </c:pt>
                <c:pt idx="1">
                  <c:v>16227.889987240222</c:v>
                </c:pt>
                <c:pt idx="2">
                  <c:v>18456.61880936148</c:v>
                </c:pt>
                <c:pt idx="3">
                  <c:v>20047.847848165708</c:v>
                </c:pt>
                <c:pt idx="4">
                  <c:v>20576.592405375697</c:v>
                </c:pt>
                <c:pt idx="5">
                  <c:v>18706.37590789402</c:v>
                </c:pt>
                <c:pt idx="6">
                  <c:v>17179.440804540365</c:v>
                </c:pt>
                <c:pt idx="7">
                  <c:v>19307.698126154177</c:v>
                </c:pt>
                <c:pt idx="8">
                  <c:v>16909.905629329955</c:v>
                </c:pt>
                <c:pt idx="9">
                  <c:v>15570.558066951908</c:v>
                </c:pt>
                <c:pt idx="10">
                  <c:v>17213.069947008804</c:v>
                </c:pt>
                <c:pt idx="11">
                  <c:v>17909.363439613597</c:v>
                </c:pt>
                <c:pt idx="12">
                  <c:v>19668.532820064174</c:v>
                </c:pt>
                <c:pt idx="13">
                  <c:v>18503.865181386383</c:v>
                </c:pt>
                <c:pt idx="14">
                  <c:v>18779.272573946997</c:v>
                </c:pt>
                <c:pt idx="15">
                  <c:v>17774.716162400236</c:v>
                </c:pt>
                <c:pt idx="16">
                  <c:v>18245.165070984323</c:v>
                </c:pt>
                <c:pt idx="17">
                  <c:v>17522.623249079101</c:v>
                </c:pt>
                <c:pt idx="18">
                  <c:v>19233.140589702936</c:v>
                </c:pt>
                <c:pt idx="19">
                  <c:v>18982.539801720421</c:v>
                </c:pt>
                <c:pt idx="20">
                  <c:v>19032.980332145729</c:v>
                </c:pt>
              </c:numCache>
            </c:numRef>
          </c:val>
          <c:smooth val="0"/>
          <c:extLst>
            <c:ext xmlns:c16="http://schemas.microsoft.com/office/drawing/2014/chart" uri="{C3380CC4-5D6E-409C-BE32-E72D297353CC}">
              <c16:uniqueId val="{00000006-64F9-48A8-99A2-D462E700FFE9}"/>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Harvest_Comparison!$GD$1</c:f>
          <c:strCache>
            <c:ptCount val="1"/>
            <c:pt idx="0">
              <c:v>Slovenia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Harvest_Comparison!$GD$2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Harvest_Comparison!$GD$5:$GD$25</c:f>
              <c:numCache>
                <c:formatCode>#,##0</c:formatCode>
                <c:ptCount val="21"/>
                <c:pt idx="0">
                  <c:v>2253</c:v>
                </c:pt>
                <c:pt idx="1">
                  <c:v>2257</c:v>
                </c:pt>
                <c:pt idx="2">
                  <c:v>2283</c:v>
                </c:pt>
                <c:pt idx="3">
                  <c:v>2591</c:v>
                </c:pt>
                <c:pt idx="4">
                  <c:v>2551</c:v>
                </c:pt>
                <c:pt idx="5">
                  <c:v>2732.82</c:v>
                </c:pt>
                <c:pt idx="6">
                  <c:v>3179.13</c:v>
                </c:pt>
                <c:pt idx="7">
                  <c:v>2881.65</c:v>
                </c:pt>
                <c:pt idx="8">
                  <c:v>2990.06</c:v>
                </c:pt>
                <c:pt idx="9">
                  <c:v>2930.22</c:v>
                </c:pt>
                <c:pt idx="10">
                  <c:v>2945.45</c:v>
                </c:pt>
                <c:pt idx="11">
                  <c:v>3387.87</c:v>
                </c:pt>
                <c:pt idx="12">
                  <c:v>3341.09</c:v>
                </c:pt>
                <c:pt idx="13">
                  <c:v>3415.18</c:v>
                </c:pt>
                <c:pt idx="14">
                  <c:v>5099.34</c:v>
                </c:pt>
                <c:pt idx="15">
                  <c:v>5054.4399999999996</c:v>
                </c:pt>
                <c:pt idx="16">
                  <c:v>5381</c:v>
                </c:pt>
                <c:pt idx="17">
                  <c:v>4509.05</c:v>
                </c:pt>
                <c:pt idx="18">
                  <c:v>5039.29</c:v>
                </c:pt>
                <c:pt idx="19">
                  <c:v>4618.21</c:v>
                </c:pt>
                <c:pt idx="20">
                  <c:v>3890.78</c:v>
                </c:pt>
              </c:numCache>
            </c:numRef>
          </c:val>
          <c:smooth val="0"/>
          <c:extLst>
            <c:ext xmlns:c16="http://schemas.microsoft.com/office/drawing/2014/chart" uri="{C3380CC4-5D6E-409C-BE32-E72D297353CC}">
              <c16:uniqueId val="{00000000-F62E-4474-B49D-1F14EA26794A}"/>
            </c:ext>
          </c:extLst>
        </c:ser>
        <c:ser>
          <c:idx val="1"/>
          <c:order val="1"/>
          <c:tx>
            <c:strRef>
              <c:f>Harvest_Comparison!$GE$2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Harvest_Comparison!$GE$5:$GE$25</c:f>
              <c:numCache>
                <c:formatCode>#,##0</c:formatCode>
                <c:ptCount val="21"/>
                <c:pt idx="7">
                  <c:v>3242.07</c:v>
                </c:pt>
                <c:pt idx="8">
                  <c:v>3263.51</c:v>
                </c:pt>
                <c:pt idx="9">
                  <c:v>3192.06</c:v>
                </c:pt>
                <c:pt idx="10">
                  <c:v>3207.02</c:v>
                </c:pt>
                <c:pt idx="11">
                  <c:v>3687.27</c:v>
                </c:pt>
                <c:pt idx="12">
                  <c:v>3641.14</c:v>
                </c:pt>
                <c:pt idx="13">
                  <c:v>3722.81</c:v>
                </c:pt>
                <c:pt idx="14">
                  <c:v>5555.52</c:v>
                </c:pt>
                <c:pt idx="15">
                  <c:v>5521.87</c:v>
                </c:pt>
                <c:pt idx="16">
                  <c:v>5890.04</c:v>
                </c:pt>
                <c:pt idx="17">
                  <c:v>4934.21</c:v>
                </c:pt>
                <c:pt idx="18">
                  <c:v>5523.77</c:v>
                </c:pt>
                <c:pt idx="19">
                  <c:v>5044.53</c:v>
                </c:pt>
                <c:pt idx="20">
                  <c:v>4238.6899999999996</c:v>
                </c:pt>
              </c:numCache>
            </c:numRef>
          </c:val>
          <c:smooth val="0"/>
          <c:extLst>
            <c:ext xmlns:c16="http://schemas.microsoft.com/office/drawing/2014/chart" uri="{C3380CC4-5D6E-409C-BE32-E72D297353CC}">
              <c16:uniqueId val="{00000001-F62E-4474-B49D-1F14EA26794A}"/>
            </c:ext>
          </c:extLst>
        </c:ser>
        <c:ser>
          <c:idx val="2"/>
          <c:order val="2"/>
          <c:tx>
            <c:strRef>
              <c:f>Harvest_Comparison!$GF$2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Harvest_Comparison!$GF$5:$GF$25</c:f>
              <c:numCache>
                <c:formatCode>#,##0</c:formatCode>
                <c:ptCount val="21"/>
                <c:pt idx="12">
                  <c:v>3641.14</c:v>
                </c:pt>
                <c:pt idx="13">
                  <c:v>3722.81</c:v>
                </c:pt>
                <c:pt idx="14">
                  <c:v>5555.52</c:v>
                </c:pt>
                <c:pt idx="15">
                  <c:v>5521.87</c:v>
                </c:pt>
                <c:pt idx="16">
                  <c:v>5890.04</c:v>
                </c:pt>
                <c:pt idx="17">
                  <c:v>4934.21</c:v>
                </c:pt>
                <c:pt idx="18">
                  <c:v>5523.77</c:v>
                </c:pt>
                <c:pt idx="19">
                  <c:v>4944.68</c:v>
                </c:pt>
              </c:numCache>
            </c:numRef>
          </c:val>
          <c:smooth val="0"/>
          <c:extLst>
            <c:ext xmlns:c16="http://schemas.microsoft.com/office/drawing/2014/chart" uri="{C3380CC4-5D6E-409C-BE32-E72D297353CC}">
              <c16:uniqueId val="{00000002-F62E-4474-B49D-1F14EA26794A}"/>
            </c:ext>
          </c:extLst>
        </c:ser>
        <c:ser>
          <c:idx val="3"/>
          <c:order val="3"/>
          <c:tx>
            <c:strRef>
              <c:f>Harvest_Comparison!$GG$2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Harvest_Comparison!$GG$5:$GG$25</c:f>
              <c:numCache>
                <c:formatCode>#,##0</c:formatCode>
                <c:ptCount val="21"/>
                <c:pt idx="0">
                  <c:v>2253</c:v>
                </c:pt>
                <c:pt idx="1">
                  <c:v>2257</c:v>
                </c:pt>
                <c:pt idx="2">
                  <c:v>2283</c:v>
                </c:pt>
                <c:pt idx="3">
                  <c:v>2591</c:v>
                </c:pt>
                <c:pt idx="4">
                  <c:v>2551</c:v>
                </c:pt>
                <c:pt idx="5">
                  <c:v>2732.8220000000001</c:v>
                </c:pt>
                <c:pt idx="6">
                  <c:v>3179.1260000000002</c:v>
                </c:pt>
                <c:pt idx="7">
                  <c:v>2881.65</c:v>
                </c:pt>
                <c:pt idx="8">
                  <c:v>2990.0619999999999</c:v>
                </c:pt>
                <c:pt idx="9">
                  <c:v>2930.2159999999999</c:v>
                </c:pt>
                <c:pt idx="10">
                  <c:v>2945.4490000000001</c:v>
                </c:pt>
                <c:pt idx="11">
                  <c:v>3387.8670000000002</c:v>
                </c:pt>
                <c:pt idx="12">
                  <c:v>3341.0889999999999</c:v>
                </c:pt>
                <c:pt idx="13">
                  <c:v>3415.1770000000001</c:v>
                </c:pt>
                <c:pt idx="14">
                  <c:v>5099.34</c:v>
                </c:pt>
                <c:pt idx="15">
                  <c:v>5054.4430000000002</c:v>
                </c:pt>
                <c:pt idx="16">
                  <c:v>5381.3909999999996</c:v>
                </c:pt>
                <c:pt idx="17">
                  <c:v>4509.0479999999998</c:v>
                </c:pt>
                <c:pt idx="18">
                  <c:v>5039.2910000000002</c:v>
                </c:pt>
                <c:pt idx="19">
                  <c:v>4618.1589999999997</c:v>
                </c:pt>
                <c:pt idx="20">
                  <c:v>3880.9769999999999</c:v>
                </c:pt>
              </c:numCache>
            </c:numRef>
          </c:val>
          <c:smooth val="0"/>
          <c:extLst>
            <c:ext xmlns:c16="http://schemas.microsoft.com/office/drawing/2014/chart" uri="{C3380CC4-5D6E-409C-BE32-E72D297353CC}">
              <c16:uniqueId val="{00000003-F62E-4474-B49D-1F14EA26794A}"/>
            </c:ext>
          </c:extLst>
        </c:ser>
        <c:ser>
          <c:idx val="5"/>
          <c:order val="4"/>
          <c:tx>
            <c:strRef>
              <c:f>Harvest_Comparison!$GI$2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Harvest_Comparison!$GI$5:$GI$25</c:f>
              <c:numCache>
                <c:formatCode>#,##0</c:formatCode>
                <c:ptCount val="21"/>
                <c:pt idx="0">
                  <c:v>2547</c:v>
                </c:pt>
                <c:pt idx="5">
                  <c:v>3232</c:v>
                </c:pt>
                <c:pt idx="10">
                  <c:v>3401</c:v>
                </c:pt>
                <c:pt idx="15">
                  <c:v>5250.79</c:v>
                </c:pt>
              </c:numCache>
            </c:numRef>
          </c:val>
          <c:smooth val="0"/>
          <c:extLst>
            <c:ext xmlns:c16="http://schemas.microsoft.com/office/drawing/2014/chart" uri="{C3380CC4-5D6E-409C-BE32-E72D297353CC}">
              <c16:uniqueId val="{00000005-F62E-4474-B49D-1F14EA26794A}"/>
            </c:ext>
          </c:extLst>
        </c:ser>
        <c:ser>
          <c:idx val="6"/>
          <c:order val="5"/>
          <c:tx>
            <c:strRef>
              <c:f>Harvest_Comparison!$GJ$2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Harvest_Comparison!$GJ$5:$GJ$25</c:f>
              <c:numCache>
                <c:formatCode>#,##0</c:formatCode>
                <c:ptCount val="21"/>
                <c:pt idx="0">
                  <c:v>2668.7205685927479</c:v>
                </c:pt>
                <c:pt idx="1">
                  <c:v>2673.8523200651389</c:v>
                </c:pt>
                <c:pt idx="2">
                  <c:v>2712.4479907566702</c:v>
                </c:pt>
                <c:pt idx="3">
                  <c:v>3078.0137860866912</c:v>
                </c:pt>
                <c:pt idx="4">
                  <c:v>2902.2753596283096</c:v>
                </c:pt>
                <c:pt idx="5">
                  <c:v>3105.9606773477226</c:v>
                </c:pt>
                <c:pt idx="6">
                  <c:v>3629.1087551926403</c:v>
                </c:pt>
                <c:pt idx="7">
                  <c:v>3273.8859076884464</c:v>
                </c:pt>
                <c:pt idx="8">
                  <c:v>3393.3824823451637</c:v>
                </c:pt>
                <c:pt idx="9">
                  <c:v>3325.0252075091789</c:v>
                </c:pt>
                <c:pt idx="10">
                  <c:v>3350.3256447062354</c:v>
                </c:pt>
                <c:pt idx="11">
                  <c:v>3853.9869359612085</c:v>
                </c:pt>
                <c:pt idx="12">
                  <c:v>3794.4968438421542</c:v>
                </c:pt>
                <c:pt idx="13">
                  <c:v>3874.4855972985124</c:v>
                </c:pt>
                <c:pt idx="14">
                  <c:v>6168.9655837219416</c:v>
                </c:pt>
                <c:pt idx="15">
                  <c:v>5658.2246108012687</c:v>
                </c:pt>
                <c:pt idx="16">
                  <c:v>5737.086039273664</c:v>
                </c:pt>
                <c:pt idx="17">
                  <c:v>5175.2001448640995</c:v>
                </c:pt>
                <c:pt idx="18">
                  <c:v>5757.4850697989878</c:v>
                </c:pt>
                <c:pt idx="19">
                  <c:v>5289.2228445550982</c:v>
                </c:pt>
                <c:pt idx="20">
                  <c:v>4426.6193883937776</c:v>
                </c:pt>
              </c:numCache>
            </c:numRef>
          </c:val>
          <c:smooth val="0"/>
          <c:extLst>
            <c:ext xmlns:c16="http://schemas.microsoft.com/office/drawing/2014/chart" uri="{C3380CC4-5D6E-409C-BE32-E72D297353CC}">
              <c16:uniqueId val="{00000006-F62E-4474-B49D-1F14EA26794A}"/>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w="25400">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Harvest_Comparison!$GL$1</c:f>
          <c:strCache>
            <c:ptCount val="1"/>
            <c:pt idx="0">
              <c:v>Slovakia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Harvest_Comparison!$GL$2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Harvest_Comparison!$GL$5:$GL$25</c:f>
              <c:numCache>
                <c:formatCode>#,##0</c:formatCode>
                <c:ptCount val="21"/>
                <c:pt idx="0">
                  <c:v>6163</c:v>
                </c:pt>
                <c:pt idx="1">
                  <c:v>5787.9</c:v>
                </c:pt>
                <c:pt idx="2">
                  <c:v>5782</c:v>
                </c:pt>
                <c:pt idx="3">
                  <c:v>6355</c:v>
                </c:pt>
                <c:pt idx="4">
                  <c:v>7240</c:v>
                </c:pt>
                <c:pt idx="5">
                  <c:v>9302</c:v>
                </c:pt>
                <c:pt idx="6">
                  <c:v>7868.51</c:v>
                </c:pt>
                <c:pt idx="7">
                  <c:v>8131.49</c:v>
                </c:pt>
                <c:pt idx="8">
                  <c:v>9268.56</c:v>
                </c:pt>
                <c:pt idx="9">
                  <c:v>9086.99</c:v>
                </c:pt>
                <c:pt idx="10">
                  <c:v>9599.07</c:v>
                </c:pt>
                <c:pt idx="11">
                  <c:v>9212.91</c:v>
                </c:pt>
                <c:pt idx="12">
                  <c:v>8201.67</c:v>
                </c:pt>
                <c:pt idx="13">
                  <c:v>8062.59</c:v>
                </c:pt>
                <c:pt idx="14">
                  <c:v>9167.98</c:v>
                </c:pt>
                <c:pt idx="15">
                  <c:v>8994.6</c:v>
                </c:pt>
                <c:pt idx="16">
                  <c:v>9267</c:v>
                </c:pt>
                <c:pt idx="17">
                  <c:v>9361.49</c:v>
                </c:pt>
                <c:pt idx="18">
                  <c:v>9602.85</c:v>
                </c:pt>
                <c:pt idx="19">
                  <c:v>8956.8700000000008</c:v>
                </c:pt>
                <c:pt idx="20">
                  <c:v>7447.86</c:v>
                </c:pt>
              </c:numCache>
            </c:numRef>
          </c:val>
          <c:smooth val="0"/>
          <c:extLst>
            <c:ext xmlns:c16="http://schemas.microsoft.com/office/drawing/2014/chart" uri="{C3380CC4-5D6E-409C-BE32-E72D297353CC}">
              <c16:uniqueId val="{00000000-DBA7-4C17-8DC8-2ED5F2658DFE}"/>
            </c:ext>
          </c:extLst>
        </c:ser>
        <c:ser>
          <c:idx val="1"/>
          <c:order val="1"/>
          <c:tx>
            <c:strRef>
              <c:f>Harvest_Comparison!$GM$2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Harvest_Comparison!$GM$5:$GM$25</c:f>
              <c:numCache>
                <c:formatCode>#,##0</c:formatCode>
                <c:ptCount val="21"/>
                <c:pt idx="7">
                  <c:v>9057.1200000000008</c:v>
                </c:pt>
                <c:pt idx="8">
                  <c:v>10318.32</c:v>
                </c:pt>
                <c:pt idx="9">
                  <c:v>10114.34</c:v>
                </c:pt>
                <c:pt idx="10">
                  <c:v>10750.96</c:v>
                </c:pt>
                <c:pt idx="11">
                  <c:v>10318.459999999999</c:v>
                </c:pt>
                <c:pt idx="12">
                  <c:v>9399.35</c:v>
                </c:pt>
                <c:pt idx="13">
                  <c:v>9294.7000000000007</c:v>
                </c:pt>
                <c:pt idx="14">
                  <c:v>10486.66</c:v>
                </c:pt>
                <c:pt idx="15">
                  <c:v>10327.32</c:v>
                </c:pt>
                <c:pt idx="16">
                  <c:v>10600.88</c:v>
                </c:pt>
                <c:pt idx="17">
                  <c:v>10681.96</c:v>
                </c:pt>
                <c:pt idx="18">
                  <c:v>10852.61</c:v>
                </c:pt>
                <c:pt idx="19">
                  <c:v>10120.379999999999</c:v>
                </c:pt>
                <c:pt idx="20">
                  <c:v>8394.39</c:v>
                </c:pt>
              </c:numCache>
            </c:numRef>
          </c:val>
          <c:smooth val="0"/>
          <c:extLst>
            <c:ext xmlns:c16="http://schemas.microsoft.com/office/drawing/2014/chart" uri="{C3380CC4-5D6E-409C-BE32-E72D297353CC}">
              <c16:uniqueId val="{00000001-DBA7-4C17-8DC8-2ED5F2658DFE}"/>
            </c:ext>
          </c:extLst>
        </c:ser>
        <c:ser>
          <c:idx val="2"/>
          <c:order val="2"/>
          <c:tx>
            <c:strRef>
              <c:f>Harvest_Comparison!$GN$2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Harvest_Comparison!$GN$5:$GN$25</c:f>
              <c:numCache>
                <c:formatCode>#,##0</c:formatCode>
                <c:ptCount val="21"/>
                <c:pt idx="14">
                  <c:v>10487</c:v>
                </c:pt>
                <c:pt idx="15">
                  <c:v>10327</c:v>
                </c:pt>
                <c:pt idx="16">
                  <c:v>10601</c:v>
                </c:pt>
                <c:pt idx="17">
                  <c:v>10520</c:v>
                </c:pt>
                <c:pt idx="18">
                  <c:v>10853</c:v>
                </c:pt>
                <c:pt idx="19">
                  <c:v>10120</c:v>
                </c:pt>
              </c:numCache>
            </c:numRef>
          </c:val>
          <c:smooth val="0"/>
          <c:extLst>
            <c:ext xmlns:c16="http://schemas.microsoft.com/office/drawing/2014/chart" uri="{C3380CC4-5D6E-409C-BE32-E72D297353CC}">
              <c16:uniqueId val="{00000002-DBA7-4C17-8DC8-2ED5F2658DFE}"/>
            </c:ext>
          </c:extLst>
        </c:ser>
        <c:ser>
          <c:idx val="3"/>
          <c:order val="3"/>
          <c:tx>
            <c:strRef>
              <c:f>Harvest_Comparison!$GO$2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Harvest_Comparison!$GO$5:$GO$25</c:f>
              <c:numCache>
                <c:formatCode>#,##0</c:formatCode>
                <c:ptCount val="21"/>
                <c:pt idx="0">
                  <c:v>6163</c:v>
                </c:pt>
                <c:pt idx="1">
                  <c:v>5787.9</c:v>
                </c:pt>
                <c:pt idx="2">
                  <c:v>5782</c:v>
                </c:pt>
                <c:pt idx="3">
                  <c:v>6355</c:v>
                </c:pt>
                <c:pt idx="4">
                  <c:v>7240</c:v>
                </c:pt>
                <c:pt idx="5">
                  <c:v>9302</c:v>
                </c:pt>
                <c:pt idx="6">
                  <c:v>7868.509</c:v>
                </c:pt>
                <c:pt idx="7">
                  <c:v>8131.4859999999999</c:v>
                </c:pt>
                <c:pt idx="8">
                  <c:v>9268.5560000000005</c:v>
                </c:pt>
                <c:pt idx="9">
                  <c:v>9086.991</c:v>
                </c:pt>
                <c:pt idx="10">
                  <c:v>9599.0679999999993</c:v>
                </c:pt>
                <c:pt idx="11">
                  <c:v>9212.9069999999992</c:v>
                </c:pt>
                <c:pt idx="12">
                  <c:v>8201.6740000000009</c:v>
                </c:pt>
                <c:pt idx="13">
                  <c:v>8062.5870000000004</c:v>
                </c:pt>
                <c:pt idx="14">
                  <c:v>9167.98</c:v>
                </c:pt>
                <c:pt idx="15">
                  <c:v>8994.6039999999994</c:v>
                </c:pt>
                <c:pt idx="16">
                  <c:v>9266.8680000000004</c:v>
                </c:pt>
                <c:pt idx="17">
                  <c:v>9361.4920000000002</c:v>
                </c:pt>
                <c:pt idx="18">
                  <c:v>9602.8539999999994</c:v>
                </c:pt>
                <c:pt idx="19">
                  <c:v>8956.8739999999998</c:v>
                </c:pt>
                <c:pt idx="20">
                  <c:v>7447.8590000000004</c:v>
                </c:pt>
              </c:numCache>
            </c:numRef>
          </c:val>
          <c:smooth val="0"/>
          <c:extLst>
            <c:ext xmlns:c16="http://schemas.microsoft.com/office/drawing/2014/chart" uri="{C3380CC4-5D6E-409C-BE32-E72D297353CC}">
              <c16:uniqueId val="{00000003-DBA7-4C17-8DC8-2ED5F2658DFE}"/>
            </c:ext>
          </c:extLst>
        </c:ser>
        <c:ser>
          <c:idx val="5"/>
          <c:order val="4"/>
          <c:tx>
            <c:strRef>
              <c:f>Harvest_Comparison!$GQ$2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Harvest_Comparison!$GQ$5:$GQ$25</c:f>
              <c:numCache>
                <c:formatCode>#,##0</c:formatCode>
                <c:ptCount val="21"/>
                <c:pt idx="0">
                  <c:v>6629.33</c:v>
                </c:pt>
                <c:pt idx="5">
                  <c:v>9030.81</c:v>
                </c:pt>
                <c:pt idx="10">
                  <c:v>10233.92</c:v>
                </c:pt>
                <c:pt idx="15">
                  <c:v>10000.42</c:v>
                </c:pt>
              </c:numCache>
            </c:numRef>
          </c:val>
          <c:smooth val="0"/>
          <c:extLst>
            <c:ext xmlns:c16="http://schemas.microsoft.com/office/drawing/2014/chart" uri="{C3380CC4-5D6E-409C-BE32-E72D297353CC}">
              <c16:uniqueId val="{00000005-DBA7-4C17-8DC8-2ED5F2658DFE}"/>
            </c:ext>
          </c:extLst>
        </c:ser>
        <c:ser>
          <c:idx val="6"/>
          <c:order val="5"/>
          <c:tx>
            <c:strRef>
              <c:f>Harvest_Comparison!$GR$2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Harvest_Comparison!$GR$5:$GR$25</c:f>
              <c:numCache>
                <c:formatCode>#,##0</c:formatCode>
                <c:ptCount val="21"/>
                <c:pt idx="0">
                  <c:v>7356.9653278139622</c:v>
                </c:pt>
                <c:pt idx="1">
                  <c:v>6863.581706062384</c:v>
                </c:pt>
                <c:pt idx="2">
                  <c:v>6798.9240963139882</c:v>
                </c:pt>
                <c:pt idx="3">
                  <c:v>7456.2560263108253</c:v>
                </c:pt>
                <c:pt idx="4">
                  <c:v>8402.3613125721058</c:v>
                </c:pt>
                <c:pt idx="5">
                  <c:v>10755.293178940834</c:v>
                </c:pt>
                <c:pt idx="6">
                  <c:v>9296.3802715740312</c:v>
                </c:pt>
                <c:pt idx="7">
                  <c:v>9481.943448726759</c:v>
                </c:pt>
                <c:pt idx="8">
                  <c:v>10737.583176178772</c:v>
                </c:pt>
                <c:pt idx="9">
                  <c:v>10481.964532390608</c:v>
                </c:pt>
                <c:pt idx="10">
                  <c:v>11177.999895729732</c:v>
                </c:pt>
                <c:pt idx="11">
                  <c:v>10693.213128954389</c:v>
                </c:pt>
                <c:pt idx="12">
                  <c:v>9420.0380722440186</c:v>
                </c:pt>
                <c:pt idx="13">
                  <c:v>9944.3148072179665</c:v>
                </c:pt>
                <c:pt idx="14">
                  <c:v>11089.648026031933</c:v>
                </c:pt>
                <c:pt idx="15">
                  <c:v>10254.986212770049</c:v>
                </c:pt>
                <c:pt idx="16">
                  <c:v>11220.258595071988</c:v>
                </c:pt>
                <c:pt idx="17">
                  <c:v>11601.070721971426</c:v>
                </c:pt>
                <c:pt idx="18">
                  <c:v>11014.908508224133</c:v>
                </c:pt>
                <c:pt idx="19">
                  <c:v>10677.892313659189</c:v>
                </c:pt>
                <c:pt idx="20">
                  <c:v>8772.4107845298986</c:v>
                </c:pt>
              </c:numCache>
            </c:numRef>
          </c:val>
          <c:smooth val="0"/>
          <c:extLst>
            <c:ext xmlns:c16="http://schemas.microsoft.com/office/drawing/2014/chart" uri="{C3380CC4-5D6E-409C-BE32-E72D297353CC}">
              <c16:uniqueId val="{00000006-DBA7-4C17-8DC8-2ED5F2658DFE}"/>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Harvest_Comparison!$GT$1</c:f>
          <c:strCache>
            <c:ptCount val="1"/>
            <c:pt idx="0">
              <c:v>Finland</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Harvest_Comparison!$GT$2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Harvest_Comparison!$GT$5:$GT$25</c:f>
              <c:numCache>
                <c:formatCode>#,##0</c:formatCode>
                <c:ptCount val="21"/>
                <c:pt idx="0">
                  <c:v>54542.26</c:v>
                </c:pt>
                <c:pt idx="1">
                  <c:v>52536.18</c:v>
                </c:pt>
                <c:pt idx="2">
                  <c:v>53388.57</c:v>
                </c:pt>
                <c:pt idx="3">
                  <c:v>54240.43</c:v>
                </c:pt>
                <c:pt idx="4">
                  <c:v>54398.27</c:v>
                </c:pt>
                <c:pt idx="5">
                  <c:v>52250.18</c:v>
                </c:pt>
                <c:pt idx="6">
                  <c:v>50811.62</c:v>
                </c:pt>
                <c:pt idx="7">
                  <c:v>56612.18</c:v>
                </c:pt>
                <c:pt idx="8">
                  <c:v>50931.62</c:v>
                </c:pt>
                <c:pt idx="9">
                  <c:v>42157.8</c:v>
                </c:pt>
                <c:pt idx="10">
                  <c:v>52124.66</c:v>
                </c:pt>
                <c:pt idx="11">
                  <c:v>52777.93</c:v>
                </c:pt>
                <c:pt idx="12">
                  <c:v>52309.5</c:v>
                </c:pt>
                <c:pt idx="13">
                  <c:v>56991.58</c:v>
                </c:pt>
                <c:pt idx="14">
                  <c:v>57033.45</c:v>
                </c:pt>
                <c:pt idx="15">
                  <c:v>59410.879999999997</c:v>
                </c:pt>
                <c:pt idx="16">
                  <c:v>61433.88</c:v>
                </c:pt>
                <c:pt idx="17">
                  <c:v>63279</c:v>
                </c:pt>
                <c:pt idx="18">
                  <c:v>68289.17</c:v>
                </c:pt>
                <c:pt idx="19">
                  <c:v>63666.86</c:v>
                </c:pt>
                <c:pt idx="20">
                  <c:v>60233.27</c:v>
                </c:pt>
              </c:numCache>
            </c:numRef>
          </c:val>
          <c:smooth val="0"/>
          <c:extLst>
            <c:ext xmlns:c16="http://schemas.microsoft.com/office/drawing/2014/chart" uri="{C3380CC4-5D6E-409C-BE32-E72D297353CC}">
              <c16:uniqueId val="{00000000-9369-4DF5-937D-614D4C3F84E2}"/>
            </c:ext>
          </c:extLst>
        </c:ser>
        <c:ser>
          <c:idx val="1"/>
          <c:order val="1"/>
          <c:tx>
            <c:strRef>
              <c:f>Harvest_Comparison!$GU$2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Harvest_Comparison!$GU$5:$GU$25</c:f>
              <c:numCache>
                <c:formatCode>#,##0</c:formatCode>
                <c:ptCount val="21"/>
                <c:pt idx="7">
                  <c:v>64675</c:v>
                </c:pt>
                <c:pt idx="8">
                  <c:v>58327.44</c:v>
                </c:pt>
                <c:pt idx="9">
                  <c:v>48296.28</c:v>
                </c:pt>
                <c:pt idx="10">
                  <c:v>59690.45</c:v>
                </c:pt>
                <c:pt idx="11">
                  <c:v>60437.74</c:v>
                </c:pt>
                <c:pt idx="12">
                  <c:v>59902.239999999998</c:v>
                </c:pt>
                <c:pt idx="13">
                  <c:v>65251.76</c:v>
                </c:pt>
                <c:pt idx="14">
                  <c:v>65294.48</c:v>
                </c:pt>
                <c:pt idx="15">
                  <c:v>68035.17</c:v>
                </c:pt>
                <c:pt idx="16">
                  <c:v>70322.62</c:v>
                </c:pt>
                <c:pt idx="17">
                  <c:v>72426.490000000005</c:v>
                </c:pt>
                <c:pt idx="18">
                  <c:v>78167.429999999993</c:v>
                </c:pt>
                <c:pt idx="19">
                  <c:v>72926.63</c:v>
                </c:pt>
                <c:pt idx="20">
                  <c:v>68975.66</c:v>
                </c:pt>
              </c:numCache>
            </c:numRef>
          </c:val>
          <c:smooth val="0"/>
          <c:extLst>
            <c:ext xmlns:c16="http://schemas.microsoft.com/office/drawing/2014/chart" uri="{C3380CC4-5D6E-409C-BE32-E72D297353CC}">
              <c16:uniqueId val="{00000001-9369-4DF5-937D-614D4C3F84E2}"/>
            </c:ext>
          </c:extLst>
        </c:ser>
        <c:ser>
          <c:idx val="2"/>
          <c:order val="2"/>
          <c:tx>
            <c:strRef>
              <c:f>Harvest_Comparison!$GV$2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Harvest_Comparison!$GV$5:$GV$25</c:f>
              <c:numCache>
                <c:formatCode>#,##0</c:formatCode>
                <c:ptCount val="21"/>
              </c:numCache>
            </c:numRef>
          </c:val>
          <c:smooth val="0"/>
          <c:extLst>
            <c:ext xmlns:c16="http://schemas.microsoft.com/office/drawing/2014/chart" uri="{C3380CC4-5D6E-409C-BE32-E72D297353CC}">
              <c16:uniqueId val="{00000002-9369-4DF5-937D-614D4C3F84E2}"/>
            </c:ext>
          </c:extLst>
        </c:ser>
        <c:ser>
          <c:idx val="3"/>
          <c:order val="3"/>
          <c:tx>
            <c:strRef>
              <c:f>Harvest_Comparison!$GW$2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Harvest_Comparison!$GW$5:$GW$25</c:f>
              <c:numCache>
                <c:formatCode>#,##0</c:formatCode>
                <c:ptCount val="21"/>
                <c:pt idx="0">
                  <c:v>54261.855000000003</c:v>
                </c:pt>
                <c:pt idx="1">
                  <c:v>52210</c:v>
                </c:pt>
                <c:pt idx="2">
                  <c:v>53388.565999999999</c:v>
                </c:pt>
                <c:pt idx="3">
                  <c:v>54240.434000000001</c:v>
                </c:pt>
                <c:pt idx="4">
                  <c:v>54398.264999999999</c:v>
                </c:pt>
                <c:pt idx="5">
                  <c:v>52250.182000000001</c:v>
                </c:pt>
                <c:pt idx="6">
                  <c:v>50811.616999999998</c:v>
                </c:pt>
                <c:pt idx="7">
                  <c:v>56612.178999999996</c:v>
                </c:pt>
                <c:pt idx="8">
                  <c:v>50931.6</c:v>
                </c:pt>
                <c:pt idx="9">
                  <c:v>42157.8</c:v>
                </c:pt>
                <c:pt idx="10">
                  <c:v>52124.6</c:v>
                </c:pt>
                <c:pt idx="11">
                  <c:v>52777.9</c:v>
                </c:pt>
                <c:pt idx="12">
                  <c:v>52309.504999999997</c:v>
                </c:pt>
                <c:pt idx="13">
                  <c:v>56991.58</c:v>
                </c:pt>
                <c:pt idx="14">
                  <c:v>57033.45</c:v>
                </c:pt>
                <c:pt idx="15">
                  <c:v>59410.883999999998</c:v>
                </c:pt>
                <c:pt idx="16">
                  <c:v>61433.874000000003</c:v>
                </c:pt>
                <c:pt idx="17">
                  <c:v>63279.358</c:v>
                </c:pt>
                <c:pt idx="18">
                  <c:v>68289.164999999994</c:v>
                </c:pt>
                <c:pt idx="19">
                  <c:v>63666.864000000001</c:v>
                </c:pt>
                <c:pt idx="20">
                  <c:v>60233.267999999996</c:v>
                </c:pt>
              </c:numCache>
            </c:numRef>
          </c:val>
          <c:smooth val="0"/>
          <c:extLst>
            <c:ext xmlns:c16="http://schemas.microsoft.com/office/drawing/2014/chart" uri="{C3380CC4-5D6E-409C-BE32-E72D297353CC}">
              <c16:uniqueId val="{00000003-9369-4DF5-937D-614D4C3F84E2}"/>
            </c:ext>
          </c:extLst>
        </c:ser>
        <c:ser>
          <c:idx val="5"/>
          <c:order val="4"/>
          <c:tx>
            <c:strRef>
              <c:f>Harvest_Comparison!$GY$2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Harvest_Comparison!$GY$5:$GY$25</c:f>
              <c:numCache>
                <c:formatCode>#,##0</c:formatCode>
                <c:ptCount val="21"/>
                <c:pt idx="0">
                  <c:v>63722</c:v>
                </c:pt>
                <c:pt idx="5">
                  <c:v>63781.8</c:v>
                </c:pt>
                <c:pt idx="10">
                  <c:v>63591.8</c:v>
                </c:pt>
                <c:pt idx="15">
                  <c:v>76190.600000000006</c:v>
                </c:pt>
              </c:numCache>
            </c:numRef>
          </c:val>
          <c:smooth val="0"/>
          <c:extLst>
            <c:ext xmlns:c16="http://schemas.microsoft.com/office/drawing/2014/chart" uri="{C3380CC4-5D6E-409C-BE32-E72D297353CC}">
              <c16:uniqueId val="{00000005-9369-4DF5-937D-614D4C3F84E2}"/>
            </c:ext>
          </c:extLst>
        </c:ser>
        <c:ser>
          <c:idx val="6"/>
          <c:order val="5"/>
          <c:tx>
            <c:strRef>
              <c:f>Harvest_Comparison!$GZ$2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Harvest_Comparison!$GZ$5:$GZ$25</c:f>
              <c:numCache>
                <c:formatCode>#,##0</c:formatCode>
                <c:ptCount val="21"/>
                <c:pt idx="0">
                  <c:v>64356.115579690901</c:v>
                </c:pt>
                <c:pt idx="1">
                  <c:v>60584.763885402688</c:v>
                </c:pt>
                <c:pt idx="2">
                  <c:v>62113.529898000386</c:v>
                </c:pt>
                <c:pt idx="3">
                  <c:v>62968.972537010814</c:v>
                </c:pt>
                <c:pt idx="4">
                  <c:v>62962.928674013958</c:v>
                </c:pt>
                <c:pt idx="5">
                  <c:v>60253.663211141764</c:v>
                </c:pt>
                <c:pt idx="6">
                  <c:v>58336.795404720142</c:v>
                </c:pt>
                <c:pt idx="7">
                  <c:v>65448.271434932234</c:v>
                </c:pt>
                <c:pt idx="8">
                  <c:v>58589.637131878488</c:v>
                </c:pt>
                <c:pt idx="9">
                  <c:v>47487.813951453965</c:v>
                </c:pt>
                <c:pt idx="10">
                  <c:v>58889.41645144052</c:v>
                </c:pt>
                <c:pt idx="11">
                  <c:v>60231.254798958777</c:v>
                </c:pt>
                <c:pt idx="12">
                  <c:v>58920.452221336673</c:v>
                </c:pt>
                <c:pt idx="13">
                  <c:v>65034.67691853112</c:v>
                </c:pt>
                <c:pt idx="14">
                  <c:v>65034.319707555274</c:v>
                </c:pt>
                <c:pt idx="15">
                  <c:v>67247.351004928089</c:v>
                </c:pt>
                <c:pt idx="16">
                  <c:v>70077.478006440753</c:v>
                </c:pt>
                <c:pt idx="17">
                  <c:v>72007.315541803095</c:v>
                </c:pt>
                <c:pt idx="18">
                  <c:v>77623.187110429921</c:v>
                </c:pt>
                <c:pt idx="19">
                  <c:v>71675.464610973562</c:v>
                </c:pt>
                <c:pt idx="20">
                  <c:v>66381.840072315405</c:v>
                </c:pt>
              </c:numCache>
            </c:numRef>
          </c:val>
          <c:smooth val="0"/>
          <c:extLst>
            <c:ext xmlns:c16="http://schemas.microsoft.com/office/drawing/2014/chart" uri="{C3380CC4-5D6E-409C-BE32-E72D297353CC}">
              <c16:uniqueId val="{00000006-9369-4DF5-937D-614D4C3F84E2}"/>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Harvest_Comparison!$HB$1</c:f>
          <c:strCache>
            <c:ptCount val="1"/>
            <c:pt idx="0">
              <c:v>Sweden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Harvest_Comparison!$HB$2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Harvest_Comparison!$HB$5:$HB$25</c:f>
              <c:numCache>
                <c:formatCode>#,##0</c:formatCode>
                <c:ptCount val="21"/>
                <c:pt idx="0">
                  <c:v>63300</c:v>
                </c:pt>
                <c:pt idx="1">
                  <c:v>63200</c:v>
                </c:pt>
                <c:pt idx="2">
                  <c:v>66600</c:v>
                </c:pt>
                <c:pt idx="3">
                  <c:v>67100</c:v>
                </c:pt>
                <c:pt idx="4">
                  <c:v>67300</c:v>
                </c:pt>
                <c:pt idx="5">
                  <c:v>98200</c:v>
                </c:pt>
                <c:pt idx="6">
                  <c:v>64600</c:v>
                </c:pt>
                <c:pt idx="7">
                  <c:v>78200</c:v>
                </c:pt>
                <c:pt idx="8">
                  <c:v>70800</c:v>
                </c:pt>
                <c:pt idx="9">
                  <c:v>65100</c:v>
                </c:pt>
                <c:pt idx="10">
                  <c:v>72200</c:v>
                </c:pt>
                <c:pt idx="11">
                  <c:v>71900</c:v>
                </c:pt>
                <c:pt idx="12">
                  <c:v>69499</c:v>
                </c:pt>
                <c:pt idx="13">
                  <c:v>69600</c:v>
                </c:pt>
                <c:pt idx="14">
                  <c:v>73300</c:v>
                </c:pt>
                <c:pt idx="15">
                  <c:v>74300</c:v>
                </c:pt>
                <c:pt idx="16">
                  <c:v>74800</c:v>
                </c:pt>
                <c:pt idx="17">
                  <c:v>74300</c:v>
                </c:pt>
                <c:pt idx="18">
                  <c:v>73178</c:v>
                </c:pt>
                <c:pt idx="19">
                  <c:v>74400</c:v>
                </c:pt>
                <c:pt idx="20">
                  <c:v>74400</c:v>
                </c:pt>
              </c:numCache>
            </c:numRef>
          </c:val>
          <c:smooth val="0"/>
          <c:extLst>
            <c:ext xmlns:c16="http://schemas.microsoft.com/office/drawing/2014/chart" uri="{C3380CC4-5D6E-409C-BE32-E72D297353CC}">
              <c16:uniqueId val="{00000000-00DA-49BA-B08C-847179BA76A2}"/>
            </c:ext>
          </c:extLst>
        </c:ser>
        <c:ser>
          <c:idx val="1"/>
          <c:order val="1"/>
          <c:tx>
            <c:strRef>
              <c:f>Harvest_Comparison!$HC$2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Harvest_Comparison!$HC$5:$HC$25</c:f>
              <c:numCache>
                <c:formatCode>#,##0</c:formatCode>
                <c:ptCount val="21"/>
                <c:pt idx="7">
                  <c:v>89148</c:v>
                </c:pt>
                <c:pt idx="8">
                  <c:v>78510</c:v>
                </c:pt>
                <c:pt idx="9">
                  <c:v>72210</c:v>
                </c:pt>
                <c:pt idx="10">
                  <c:v>86640</c:v>
                </c:pt>
                <c:pt idx="11">
                  <c:v>86280</c:v>
                </c:pt>
                <c:pt idx="12">
                  <c:v>83400</c:v>
                </c:pt>
                <c:pt idx="13">
                  <c:v>83520</c:v>
                </c:pt>
                <c:pt idx="14">
                  <c:v>87960</c:v>
                </c:pt>
                <c:pt idx="15">
                  <c:v>89160</c:v>
                </c:pt>
                <c:pt idx="16">
                  <c:v>89760</c:v>
                </c:pt>
                <c:pt idx="17">
                  <c:v>84702</c:v>
                </c:pt>
                <c:pt idx="18">
                  <c:v>83422.92</c:v>
                </c:pt>
                <c:pt idx="19">
                  <c:v>84900</c:v>
                </c:pt>
                <c:pt idx="20">
                  <c:v>84900</c:v>
                </c:pt>
              </c:numCache>
            </c:numRef>
          </c:val>
          <c:smooth val="0"/>
          <c:extLst>
            <c:ext xmlns:c16="http://schemas.microsoft.com/office/drawing/2014/chart" uri="{C3380CC4-5D6E-409C-BE32-E72D297353CC}">
              <c16:uniqueId val="{00000001-00DA-49BA-B08C-847179BA76A2}"/>
            </c:ext>
          </c:extLst>
        </c:ser>
        <c:ser>
          <c:idx val="2"/>
          <c:order val="2"/>
          <c:tx>
            <c:strRef>
              <c:f>Harvest_Comparison!$HD$2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Harvest_Comparison!$HD$5:$HD$25</c:f>
              <c:numCache>
                <c:formatCode>#,##0</c:formatCode>
                <c:ptCount val="21"/>
              </c:numCache>
            </c:numRef>
          </c:val>
          <c:smooth val="0"/>
          <c:extLst>
            <c:ext xmlns:c16="http://schemas.microsoft.com/office/drawing/2014/chart" uri="{C3380CC4-5D6E-409C-BE32-E72D297353CC}">
              <c16:uniqueId val="{00000002-00DA-49BA-B08C-847179BA76A2}"/>
            </c:ext>
          </c:extLst>
        </c:ser>
        <c:ser>
          <c:idx val="3"/>
          <c:order val="3"/>
          <c:tx>
            <c:strRef>
              <c:f>Harvest_Comparison!$HE$2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Harvest_Comparison!$HE$5:$HE$25</c:f>
              <c:numCache>
                <c:formatCode>#,##0</c:formatCode>
                <c:ptCount val="21"/>
                <c:pt idx="0">
                  <c:v>63300</c:v>
                </c:pt>
                <c:pt idx="1">
                  <c:v>63200</c:v>
                </c:pt>
                <c:pt idx="2">
                  <c:v>66600</c:v>
                </c:pt>
                <c:pt idx="3">
                  <c:v>67100</c:v>
                </c:pt>
                <c:pt idx="4">
                  <c:v>67300</c:v>
                </c:pt>
                <c:pt idx="5">
                  <c:v>98200</c:v>
                </c:pt>
                <c:pt idx="6">
                  <c:v>64600</c:v>
                </c:pt>
                <c:pt idx="7">
                  <c:v>78200</c:v>
                </c:pt>
                <c:pt idx="8">
                  <c:v>70800</c:v>
                </c:pt>
                <c:pt idx="9">
                  <c:v>65100</c:v>
                </c:pt>
                <c:pt idx="10">
                  <c:v>72200</c:v>
                </c:pt>
                <c:pt idx="11">
                  <c:v>71900</c:v>
                </c:pt>
                <c:pt idx="12">
                  <c:v>69499</c:v>
                </c:pt>
                <c:pt idx="13">
                  <c:v>69600</c:v>
                </c:pt>
                <c:pt idx="14">
                  <c:v>73300</c:v>
                </c:pt>
                <c:pt idx="15">
                  <c:v>74300</c:v>
                </c:pt>
                <c:pt idx="16">
                  <c:v>74800</c:v>
                </c:pt>
                <c:pt idx="17">
                  <c:v>74180</c:v>
                </c:pt>
                <c:pt idx="18">
                  <c:v>73178</c:v>
                </c:pt>
                <c:pt idx="19">
                  <c:v>75472</c:v>
                </c:pt>
                <c:pt idx="20">
                  <c:v>76060</c:v>
                </c:pt>
              </c:numCache>
            </c:numRef>
          </c:val>
          <c:smooth val="0"/>
          <c:extLst>
            <c:ext xmlns:c16="http://schemas.microsoft.com/office/drawing/2014/chart" uri="{C3380CC4-5D6E-409C-BE32-E72D297353CC}">
              <c16:uniqueId val="{00000003-00DA-49BA-B08C-847179BA76A2}"/>
            </c:ext>
          </c:extLst>
        </c:ser>
        <c:ser>
          <c:idx val="5"/>
          <c:order val="4"/>
          <c:tx>
            <c:strRef>
              <c:f>Harvest_Comparison!$HG$2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Harvest_Comparison!$HG$5:$HG$25</c:f>
              <c:numCache>
                <c:formatCode>#,##0</c:formatCode>
                <c:ptCount val="21"/>
                <c:pt idx="5">
                  <c:v>92837.91</c:v>
                </c:pt>
                <c:pt idx="10">
                  <c:v>82943.679999999993</c:v>
                </c:pt>
                <c:pt idx="15">
                  <c:v>89176.28</c:v>
                </c:pt>
              </c:numCache>
            </c:numRef>
          </c:val>
          <c:smooth val="0"/>
          <c:extLst>
            <c:ext xmlns:c16="http://schemas.microsoft.com/office/drawing/2014/chart" uri="{C3380CC4-5D6E-409C-BE32-E72D297353CC}">
              <c16:uniqueId val="{00000005-00DA-49BA-B08C-847179BA76A2}"/>
            </c:ext>
          </c:extLst>
        </c:ser>
        <c:ser>
          <c:idx val="6"/>
          <c:order val="5"/>
          <c:tx>
            <c:strRef>
              <c:f>Harvest_Comparison!$HH$2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Harvest_Comparison!$HH$5:$HH$25</c:f>
              <c:numCache>
                <c:formatCode>#,##0</c:formatCode>
                <c:ptCount val="21"/>
                <c:pt idx="0">
                  <c:v>72569.076253404841</c:v>
                </c:pt>
                <c:pt idx="1">
                  <c:v>72257.441776490305</c:v>
                </c:pt>
                <c:pt idx="2">
                  <c:v>76267.230399935303</c:v>
                </c:pt>
                <c:pt idx="3">
                  <c:v>76753.799933981703</c:v>
                </c:pt>
                <c:pt idx="4">
                  <c:v>77061.609534965843</c:v>
                </c:pt>
                <c:pt idx="5">
                  <c:v>108776.66659378608</c:v>
                </c:pt>
                <c:pt idx="6">
                  <c:v>73053.089338393227</c:v>
                </c:pt>
                <c:pt idx="7">
                  <c:v>91407.923695915117</c:v>
                </c:pt>
                <c:pt idx="8">
                  <c:v>81242.612948447917</c:v>
                </c:pt>
                <c:pt idx="9">
                  <c:v>75060.459313384534</c:v>
                </c:pt>
                <c:pt idx="10">
                  <c:v>82351.002701225923</c:v>
                </c:pt>
                <c:pt idx="11">
                  <c:v>81132.288359117025</c:v>
                </c:pt>
                <c:pt idx="12">
                  <c:v>77648.083094778383</c:v>
                </c:pt>
                <c:pt idx="13">
                  <c:v>78602.383905227354</c:v>
                </c:pt>
                <c:pt idx="14">
                  <c:v>83933.131168257387</c:v>
                </c:pt>
                <c:pt idx="15">
                  <c:v>83187.621023850326</c:v>
                </c:pt>
                <c:pt idx="16">
                  <c:v>81140.201973974865</c:v>
                </c:pt>
                <c:pt idx="17">
                  <c:v>82399.91235165832</c:v>
                </c:pt>
                <c:pt idx="18">
                  <c:v>83932.346567121742</c:v>
                </c:pt>
                <c:pt idx="19">
                  <c:v>88366.800767595763</c:v>
                </c:pt>
                <c:pt idx="20">
                  <c:v>88137.65636672148</c:v>
                </c:pt>
              </c:numCache>
            </c:numRef>
          </c:val>
          <c:smooth val="0"/>
          <c:extLst>
            <c:ext xmlns:c16="http://schemas.microsoft.com/office/drawing/2014/chart" uri="{C3380CC4-5D6E-409C-BE32-E72D297353CC}">
              <c16:uniqueId val="{00000006-00DA-49BA-B08C-847179BA76A2}"/>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it-IT"/>
              <a:t>Balancing item</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spPr>
            <a:noFill/>
            <a:ln w="25400">
              <a:solidFill>
                <a:schemeClr val="accent1"/>
              </a:solidFill>
            </a:ln>
            <a:effectLst/>
          </c:spPr>
          <c:invertIfNegative val="0"/>
          <c:cat>
            <c:strRef>
              <c:f>Read_me_Second!$S$14:$S$40</c:f>
              <c:strCache>
                <c:ptCount val="27"/>
                <c:pt idx="0">
                  <c:v>Belgium</c:v>
                </c:pt>
                <c:pt idx="1">
                  <c:v>Bulgaria</c:v>
                </c:pt>
                <c:pt idx="2">
                  <c:v>Czechia</c:v>
                </c:pt>
                <c:pt idx="3">
                  <c:v>Denmark</c:v>
                </c:pt>
                <c:pt idx="4">
                  <c:v>Germany</c:v>
                </c:pt>
                <c:pt idx="5">
                  <c:v>Estonia</c:v>
                </c:pt>
                <c:pt idx="6">
                  <c:v>Ireland</c:v>
                </c:pt>
                <c:pt idx="7">
                  <c:v>Greece</c:v>
                </c:pt>
                <c:pt idx="8">
                  <c:v>Spain</c:v>
                </c:pt>
                <c:pt idx="9">
                  <c:v>France</c:v>
                </c:pt>
                <c:pt idx="10">
                  <c:v>Croatia</c:v>
                </c:pt>
                <c:pt idx="11">
                  <c:v>Italy</c:v>
                </c:pt>
                <c:pt idx="12">
                  <c:v>Cyprus</c:v>
                </c:pt>
                <c:pt idx="13">
                  <c:v>Latvia</c:v>
                </c:pt>
                <c:pt idx="14">
                  <c:v>Lithuania</c:v>
                </c:pt>
                <c:pt idx="15">
                  <c:v>Luxembourg</c:v>
                </c:pt>
                <c:pt idx="16">
                  <c:v>Hungary</c:v>
                </c:pt>
                <c:pt idx="17">
                  <c:v>Malta</c:v>
                </c:pt>
                <c:pt idx="18">
                  <c:v>Netherlands</c:v>
                </c:pt>
                <c:pt idx="19">
                  <c:v>Austria</c:v>
                </c:pt>
                <c:pt idx="20">
                  <c:v>Poland</c:v>
                </c:pt>
                <c:pt idx="21">
                  <c:v>Portugal</c:v>
                </c:pt>
                <c:pt idx="22">
                  <c:v>Romania</c:v>
                </c:pt>
                <c:pt idx="23">
                  <c:v>Slovenia</c:v>
                </c:pt>
                <c:pt idx="24">
                  <c:v>Slovakia</c:v>
                </c:pt>
                <c:pt idx="25">
                  <c:v>Finland</c:v>
                </c:pt>
                <c:pt idx="26">
                  <c:v>Sweden</c:v>
                </c:pt>
              </c:strCache>
            </c:strRef>
          </c:cat>
          <c:val>
            <c:numRef>
              <c:f>Read_me_Second!$V$14:$V$40</c:f>
              <c:numCache>
                <c:formatCode>0%</c:formatCode>
                <c:ptCount val="27"/>
                <c:pt idx="1">
                  <c:v>-3.6345020760330915E-2</c:v>
                </c:pt>
                <c:pt idx="3">
                  <c:v>2.3490966328297128E-2</c:v>
                </c:pt>
                <c:pt idx="4">
                  <c:v>3.7303737682321758E-2</c:v>
                </c:pt>
                <c:pt idx="6">
                  <c:v>-1.0918929180517194E-2</c:v>
                </c:pt>
                <c:pt idx="9">
                  <c:v>0.12302712619526524</c:v>
                </c:pt>
                <c:pt idx="10">
                  <c:v>1.4065932271408068E-2</c:v>
                </c:pt>
                <c:pt idx="12">
                  <c:v>9.3829133747055805E-3</c:v>
                </c:pt>
                <c:pt idx="14">
                  <c:v>-7.0026427846049503E-3</c:v>
                </c:pt>
                <c:pt idx="15">
                  <c:v>-1.5018076738171005E-2</c:v>
                </c:pt>
                <c:pt idx="18">
                  <c:v>-2.2735179162599841E-2</c:v>
                </c:pt>
                <c:pt idx="19">
                  <c:v>0</c:v>
                </c:pt>
                <c:pt idx="20">
                  <c:v>-7.9014839700726775E-3</c:v>
                </c:pt>
                <c:pt idx="22">
                  <c:v>9.0282532086880279E-2</c:v>
                </c:pt>
                <c:pt idx="23">
                  <c:v>-0.17088624782534237</c:v>
                </c:pt>
                <c:pt idx="24">
                  <c:v>7.7963664360599667E-3</c:v>
                </c:pt>
              </c:numCache>
            </c:numRef>
          </c:val>
          <c:extLst>
            <c:ext xmlns:c16="http://schemas.microsoft.com/office/drawing/2014/chart" uri="{C3380CC4-5D6E-409C-BE32-E72D297353CC}">
              <c16:uniqueId val="{00000000-B05A-45E2-9275-15533E9D1111}"/>
            </c:ext>
          </c:extLst>
        </c:ser>
        <c:dLbls>
          <c:showLegendKey val="0"/>
          <c:showVal val="0"/>
          <c:showCatName val="0"/>
          <c:showSerName val="0"/>
          <c:showPercent val="0"/>
          <c:showBubbleSize val="0"/>
        </c:dLbls>
        <c:gapWidth val="150"/>
        <c:axId val="1663908592"/>
        <c:axId val="1799494240"/>
      </c:barChart>
      <c:catAx>
        <c:axId val="16639085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crossAx val="1799494240"/>
        <c:crossesAt val="0"/>
        <c:auto val="1"/>
        <c:lblAlgn val="ctr"/>
        <c:lblOffset val="100"/>
        <c:noMultiLvlLbl val="0"/>
      </c:catAx>
      <c:valAx>
        <c:axId val="1799494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it-IT"/>
                  <a:t>%</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it-IT"/>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crossAx val="1663908592"/>
        <c:crossesAt val="1"/>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it-IT"/>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it-IT"/>
              <a:t>Average % difference between the GS reported by FRA 2020 Country Report and the</a:t>
            </a:r>
            <a:r>
              <a:rPr lang="it-IT" baseline="0"/>
              <a:t> merchantable GS estimated by CBM within the period 2000-2020</a:t>
            </a:r>
            <a:endParaRPr lang="it-IT"/>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bar"/>
        <c:grouping val="clustered"/>
        <c:varyColors val="0"/>
        <c:ser>
          <c:idx val="0"/>
          <c:order val="0"/>
          <c:spPr>
            <a:solidFill>
              <a:schemeClr val="accent1">
                <a:alpha val="44000"/>
              </a:schemeClr>
            </a:solidFill>
            <a:ln w="25400">
              <a:noFill/>
            </a:ln>
            <a:effectLst/>
          </c:spPr>
          <c:invertIfNegative val="0"/>
          <c:cat>
            <c:strRef>
              <c:f>Read_me_Second!$S$14:$S$40</c:f>
              <c:strCache>
                <c:ptCount val="27"/>
                <c:pt idx="0">
                  <c:v>Belgium</c:v>
                </c:pt>
                <c:pt idx="1">
                  <c:v>Bulgaria</c:v>
                </c:pt>
                <c:pt idx="2">
                  <c:v>Czechia</c:v>
                </c:pt>
                <c:pt idx="3">
                  <c:v>Denmark</c:v>
                </c:pt>
                <c:pt idx="4">
                  <c:v>Germany</c:v>
                </c:pt>
                <c:pt idx="5">
                  <c:v>Estonia</c:v>
                </c:pt>
                <c:pt idx="6">
                  <c:v>Ireland</c:v>
                </c:pt>
                <c:pt idx="7">
                  <c:v>Greece</c:v>
                </c:pt>
                <c:pt idx="8">
                  <c:v>Spain</c:v>
                </c:pt>
                <c:pt idx="9">
                  <c:v>France</c:v>
                </c:pt>
                <c:pt idx="10">
                  <c:v>Croatia</c:v>
                </c:pt>
                <c:pt idx="11">
                  <c:v>Italy</c:v>
                </c:pt>
                <c:pt idx="12">
                  <c:v>Cyprus</c:v>
                </c:pt>
                <c:pt idx="13">
                  <c:v>Latvia</c:v>
                </c:pt>
                <c:pt idx="14">
                  <c:v>Lithuania</c:v>
                </c:pt>
                <c:pt idx="15">
                  <c:v>Luxembourg</c:v>
                </c:pt>
                <c:pt idx="16">
                  <c:v>Hungary</c:v>
                </c:pt>
                <c:pt idx="17">
                  <c:v>Malta</c:v>
                </c:pt>
                <c:pt idx="18">
                  <c:v>Netherlands</c:v>
                </c:pt>
                <c:pt idx="19">
                  <c:v>Austria</c:v>
                </c:pt>
                <c:pt idx="20">
                  <c:v>Poland</c:v>
                </c:pt>
                <c:pt idx="21">
                  <c:v>Portugal</c:v>
                </c:pt>
                <c:pt idx="22">
                  <c:v>Romania</c:v>
                </c:pt>
                <c:pt idx="23">
                  <c:v>Slovenia</c:v>
                </c:pt>
                <c:pt idx="24">
                  <c:v>Slovakia</c:v>
                </c:pt>
                <c:pt idx="25">
                  <c:v>Finland</c:v>
                </c:pt>
                <c:pt idx="26">
                  <c:v>Sweden</c:v>
                </c:pt>
              </c:strCache>
            </c:strRef>
          </c:cat>
          <c:val>
            <c:numRef>
              <c:f>Read_me_Second!$W$14:$W$40</c:f>
              <c:numCache>
                <c:formatCode>0%</c:formatCode>
                <c:ptCount val="27"/>
                <c:pt idx="0">
                  <c:v>-7.613891763635916E-2</c:v>
                </c:pt>
                <c:pt idx="1">
                  <c:v>-7.6444841542431918E-2</c:v>
                </c:pt>
                <c:pt idx="2">
                  <c:v>-0.13251470359708417</c:v>
                </c:pt>
                <c:pt idx="3">
                  <c:v>1.9944851145026643E-2</c:v>
                </c:pt>
                <c:pt idx="4">
                  <c:v>0.18933046902174877</c:v>
                </c:pt>
                <c:pt idx="5">
                  <c:v>-0.35554914161698381</c:v>
                </c:pt>
                <c:pt idx="6">
                  <c:v>-0.17838970810060562</c:v>
                </c:pt>
                <c:pt idx="7">
                  <c:v>-0.14452107228648492</c:v>
                </c:pt>
                <c:pt idx="8">
                  <c:v>0.1166666666666667</c:v>
                </c:pt>
                <c:pt idx="9">
                  <c:v>-6.6317497781558377E-2</c:v>
                </c:pt>
                <c:pt idx="10">
                  <c:v>-2.278229425873679E-2</c:v>
                </c:pt>
                <c:pt idx="11">
                  <c:v>8.4320911523542597E-2</c:v>
                </c:pt>
                <c:pt idx="12">
                  <c:v>0</c:v>
                </c:pt>
                <c:pt idx="13">
                  <c:v>-0.11090630807902313</c:v>
                </c:pt>
                <c:pt idx="14">
                  <c:v>-0.28480602539039723</c:v>
                </c:pt>
                <c:pt idx="15">
                  <c:v>-0.41905181854063711</c:v>
                </c:pt>
                <c:pt idx="16">
                  <c:v>-0.23416421839768553</c:v>
                </c:pt>
                <c:pt idx="17">
                  <c:v>0</c:v>
                </c:pt>
                <c:pt idx="18">
                  <c:v>-7.6615048059042845E-2</c:v>
                </c:pt>
                <c:pt idx="19">
                  <c:v>0.23208984289818713</c:v>
                </c:pt>
                <c:pt idx="20">
                  <c:v>-5.5478257857284774E-2</c:v>
                </c:pt>
                <c:pt idx="21">
                  <c:v>0.30955478242691825</c:v>
                </c:pt>
                <c:pt idx="22">
                  <c:v>-2.0826849649731916E-2</c:v>
                </c:pt>
                <c:pt idx="23">
                  <c:v>-0.22741046034470247</c:v>
                </c:pt>
                <c:pt idx="24">
                  <c:v>-4.4816216807403553E-2</c:v>
                </c:pt>
                <c:pt idx="25">
                  <c:v>-0.23422874786714787</c:v>
                </c:pt>
                <c:pt idx="26">
                  <c:v>-3.7537230445179981E-2</c:v>
                </c:pt>
              </c:numCache>
            </c:numRef>
          </c:val>
          <c:extLst>
            <c:ext xmlns:c16="http://schemas.microsoft.com/office/drawing/2014/chart" uri="{C3380CC4-5D6E-409C-BE32-E72D297353CC}">
              <c16:uniqueId val="{00000000-20EC-4A07-95E6-F75C9B99053A}"/>
            </c:ext>
          </c:extLst>
        </c:ser>
        <c:dLbls>
          <c:showLegendKey val="0"/>
          <c:showVal val="0"/>
          <c:showCatName val="0"/>
          <c:showSerName val="0"/>
          <c:showPercent val="0"/>
          <c:showBubbleSize val="0"/>
        </c:dLbls>
        <c:gapWidth val="150"/>
        <c:axId val="1663908592"/>
        <c:axId val="1799494240"/>
      </c:barChart>
      <c:catAx>
        <c:axId val="166390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it-IT"/>
          </a:p>
        </c:txPr>
        <c:crossAx val="1799494240"/>
        <c:crosses val="autoZero"/>
        <c:auto val="1"/>
        <c:lblAlgn val="ctr"/>
        <c:lblOffset val="100"/>
        <c:noMultiLvlLbl val="1"/>
      </c:catAx>
      <c:valAx>
        <c:axId val="1799494240"/>
        <c:scaling>
          <c:orientation val="minMax"/>
          <c:max val="0.45"/>
          <c:min val="-0.5"/>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crossAx val="1663908592"/>
        <c:crosses val="autoZero"/>
        <c:crossBetween val="between"/>
        <c:maj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it-IT"/>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Area_Comp!$BM$1</c:f>
          <c:strCache>
            <c:ptCount val="1"/>
            <c:pt idx="0">
              <c:v>Greece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9611069546640583"/>
          <c:y val="0.25556765809276777"/>
          <c:w val="0.77265348386935362"/>
          <c:h val="0.60344502526803556"/>
        </c:manualLayout>
      </c:layout>
      <c:lineChart>
        <c:grouping val="standard"/>
        <c:varyColors val="0"/>
        <c:ser>
          <c:idx val="0"/>
          <c:order val="0"/>
          <c:tx>
            <c:strRef>
              <c:f>Area_Comp!$BM$3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Area_Comp!$BM$4:$BM$24</c:f>
              <c:numCache>
                <c:formatCode>#,##0</c:formatCode>
                <c:ptCount val="21"/>
                <c:pt idx="0">
                  <c:v>3600.23</c:v>
                </c:pt>
                <c:pt idx="10">
                  <c:v>3901.8</c:v>
                </c:pt>
                <c:pt idx="15">
                  <c:v>3901.8</c:v>
                </c:pt>
                <c:pt idx="16">
                  <c:v>3901.8</c:v>
                </c:pt>
                <c:pt idx="17">
                  <c:v>3901.8</c:v>
                </c:pt>
                <c:pt idx="18">
                  <c:v>3901.8</c:v>
                </c:pt>
                <c:pt idx="19">
                  <c:v>3901.8</c:v>
                </c:pt>
                <c:pt idx="20">
                  <c:v>3901.8</c:v>
                </c:pt>
              </c:numCache>
            </c:numRef>
          </c:val>
          <c:smooth val="0"/>
          <c:extLst>
            <c:ext xmlns:c16="http://schemas.microsoft.com/office/drawing/2014/chart" uri="{C3380CC4-5D6E-409C-BE32-E72D297353CC}">
              <c16:uniqueId val="{00000000-2562-4067-8F31-535FED69C60A}"/>
            </c:ext>
          </c:extLst>
        </c:ser>
        <c:ser>
          <c:idx val="1"/>
          <c:order val="1"/>
          <c:tx>
            <c:strRef>
              <c:f>Area_Comp!$BN$3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Area_Comp!$BN$4:$BN$24</c:f>
              <c:numCache>
                <c:formatCode>#,##0</c:formatCode>
                <c:ptCount val="21"/>
                <c:pt idx="0">
                  <c:v>2922.88</c:v>
                </c:pt>
                <c:pt idx="10">
                  <c:v>2634.72</c:v>
                </c:pt>
                <c:pt idx="15">
                  <c:v>2634.72</c:v>
                </c:pt>
                <c:pt idx="16">
                  <c:v>2634.72</c:v>
                </c:pt>
                <c:pt idx="17">
                  <c:v>2634.72</c:v>
                </c:pt>
                <c:pt idx="18">
                  <c:v>2634.72</c:v>
                </c:pt>
                <c:pt idx="19">
                  <c:v>2634.72</c:v>
                </c:pt>
              </c:numCache>
            </c:numRef>
          </c:val>
          <c:smooth val="0"/>
          <c:extLst>
            <c:ext xmlns:c16="http://schemas.microsoft.com/office/drawing/2014/chart" uri="{C3380CC4-5D6E-409C-BE32-E72D297353CC}">
              <c16:uniqueId val="{00000001-2562-4067-8F31-535FED69C60A}"/>
            </c:ext>
          </c:extLst>
        </c:ser>
        <c:ser>
          <c:idx val="2"/>
          <c:order val="2"/>
          <c:tx>
            <c:strRef>
              <c:f>Area_Comp!$BO$3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Area_Comp!$BO$4:$BO$24</c:f>
              <c:numCache>
                <c:formatCode>#,##0</c:formatCode>
                <c:ptCount val="21"/>
                <c:pt idx="0">
                  <c:v>3601</c:v>
                </c:pt>
                <c:pt idx="5">
                  <c:v>3752</c:v>
                </c:pt>
                <c:pt idx="10">
                  <c:v>3903</c:v>
                </c:pt>
                <c:pt idx="15">
                  <c:v>3903</c:v>
                </c:pt>
                <c:pt idx="20">
                  <c:v>3903</c:v>
                </c:pt>
              </c:numCache>
            </c:numRef>
          </c:val>
          <c:smooth val="0"/>
          <c:extLst>
            <c:ext xmlns:c16="http://schemas.microsoft.com/office/drawing/2014/chart" uri="{C3380CC4-5D6E-409C-BE32-E72D297353CC}">
              <c16:uniqueId val="{00000002-2562-4067-8F31-535FED69C60A}"/>
            </c:ext>
          </c:extLst>
        </c:ser>
        <c:ser>
          <c:idx val="3"/>
          <c:order val="3"/>
          <c:tx>
            <c:strRef>
              <c:f>Area_Comp!$BP$3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Area_Comp!$BP$4:$BP$24</c:f>
              <c:numCache>
                <c:formatCode>#,##0</c:formatCode>
                <c:ptCount val="21"/>
                <c:pt idx="0">
                  <c:v>3316.52</c:v>
                </c:pt>
                <c:pt idx="5">
                  <c:v>3455.59</c:v>
                </c:pt>
                <c:pt idx="10">
                  <c:v>3594.66</c:v>
                </c:pt>
                <c:pt idx="15">
                  <c:v>3594.66</c:v>
                </c:pt>
                <c:pt idx="20">
                  <c:v>3594.66</c:v>
                </c:pt>
              </c:numCache>
            </c:numRef>
          </c:val>
          <c:smooth val="0"/>
          <c:extLst>
            <c:ext xmlns:c16="http://schemas.microsoft.com/office/drawing/2014/chart" uri="{C3380CC4-5D6E-409C-BE32-E72D297353CC}">
              <c16:uniqueId val="{00000003-2562-4067-8F31-535FED69C60A}"/>
            </c:ext>
          </c:extLst>
        </c:ser>
        <c:ser>
          <c:idx val="4"/>
          <c:order val="4"/>
          <c:tx>
            <c:strRef>
              <c:f>Area_Comp!$BQ$3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Area_Comp!$BQ$4:$BQ$24</c:f>
              <c:numCache>
                <c:formatCode>#,##0</c:formatCode>
                <c:ptCount val="21"/>
              </c:numCache>
            </c:numRef>
          </c:val>
          <c:smooth val="0"/>
          <c:extLst>
            <c:ext xmlns:c16="http://schemas.microsoft.com/office/drawing/2014/chart" uri="{C3380CC4-5D6E-409C-BE32-E72D297353CC}">
              <c16:uniqueId val="{00000004-2562-4067-8F31-535FED69C60A}"/>
            </c:ext>
          </c:extLst>
        </c:ser>
        <c:ser>
          <c:idx val="5"/>
          <c:order val="5"/>
          <c:tx>
            <c:strRef>
              <c:f>Area_Comp!$BR$3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Area_Comp!$BR$4:$BR$24</c:f>
              <c:numCache>
                <c:formatCode>#,##0</c:formatCode>
                <c:ptCount val="21"/>
              </c:numCache>
            </c:numRef>
          </c:val>
          <c:smooth val="0"/>
          <c:extLst>
            <c:ext xmlns:c16="http://schemas.microsoft.com/office/drawing/2014/chart" uri="{C3380CC4-5D6E-409C-BE32-E72D297353CC}">
              <c16:uniqueId val="{00000005-2562-4067-8F31-535FED69C60A}"/>
            </c:ext>
          </c:extLst>
        </c:ser>
        <c:ser>
          <c:idx val="6"/>
          <c:order val="6"/>
          <c:tx>
            <c:strRef>
              <c:f>Area_Comp!$BS$3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Area_Comp!$BS$4:$BS$24</c:f>
              <c:numCache>
                <c:formatCode>#,##0</c:formatCode>
                <c:ptCount val="21"/>
              </c:numCache>
            </c:numRef>
          </c:val>
          <c:smooth val="0"/>
          <c:extLst>
            <c:ext xmlns:c16="http://schemas.microsoft.com/office/drawing/2014/chart" uri="{C3380CC4-5D6E-409C-BE32-E72D297353CC}">
              <c16:uniqueId val="{00000006-2562-4067-8F31-535FED69C60A}"/>
            </c:ext>
          </c:extLst>
        </c:ser>
        <c:ser>
          <c:idx val="7"/>
          <c:order val="7"/>
          <c:tx>
            <c:strRef>
              <c:f>Area_Comp!$BT$3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Area_Comp!$BT$4:$BT$24</c:f>
              <c:numCache>
                <c:formatCode>#,##0</c:formatCode>
                <c:ptCount val="21"/>
                <c:pt idx="9">
                  <c:v>1248</c:v>
                </c:pt>
              </c:numCache>
            </c:numRef>
          </c:val>
          <c:smooth val="0"/>
          <c:extLst>
            <c:ext xmlns:c16="http://schemas.microsoft.com/office/drawing/2014/chart" uri="{C3380CC4-5D6E-409C-BE32-E72D297353CC}">
              <c16:uniqueId val="{00000007-2562-4067-8F31-535FED69C60A}"/>
            </c:ext>
          </c:extLst>
        </c:ser>
        <c:ser>
          <c:idx val="8"/>
          <c:order val="8"/>
          <c:tx>
            <c:strRef>
              <c:f>Area_Comp!$BU$3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Area_Comp!$BU$4:$BU$24</c:f>
              <c:numCache>
                <c:formatCode>#,##0</c:formatCode>
                <c:ptCount val="21"/>
                <c:pt idx="0">
                  <c:v>1245.9641183452177</c:v>
                </c:pt>
                <c:pt idx="1">
                  <c:v>1245.9641125550577</c:v>
                </c:pt>
                <c:pt idx="2">
                  <c:v>1245.9641156855928</c:v>
                </c:pt>
                <c:pt idx="3">
                  <c:v>1245.9641136676976</c:v>
                </c:pt>
                <c:pt idx="4">
                  <c:v>1245.9641078033296</c:v>
                </c:pt>
                <c:pt idx="5">
                  <c:v>1245.9641143075419</c:v>
                </c:pt>
                <c:pt idx="6">
                  <c:v>1245.9641211358676</c:v>
                </c:pt>
                <c:pt idx="7">
                  <c:v>1245.9641135576376</c:v>
                </c:pt>
                <c:pt idx="8">
                  <c:v>1245.9641136482576</c:v>
                </c:pt>
                <c:pt idx="9">
                  <c:v>1245.9641169458878</c:v>
                </c:pt>
                <c:pt idx="10">
                  <c:v>1245.9641116867108</c:v>
                </c:pt>
                <c:pt idx="11">
                  <c:v>1245.9641039171076</c:v>
                </c:pt>
                <c:pt idx="12">
                  <c:v>1245.9641029369106</c:v>
                </c:pt>
                <c:pt idx="13">
                  <c:v>1245.9641014965976</c:v>
                </c:pt>
                <c:pt idx="14">
                  <c:v>1245.9641021574257</c:v>
                </c:pt>
                <c:pt idx="15">
                  <c:v>1245.9641056698485</c:v>
                </c:pt>
                <c:pt idx="16">
                  <c:v>1245.9641092857569</c:v>
                </c:pt>
                <c:pt idx="17">
                  <c:v>1245.9641148318876</c:v>
                </c:pt>
                <c:pt idx="18">
                  <c:v>1245.9641155255479</c:v>
                </c:pt>
                <c:pt idx="19">
                  <c:v>1245.9641155255479</c:v>
                </c:pt>
                <c:pt idx="20">
                  <c:v>1245.9641155255479</c:v>
                </c:pt>
              </c:numCache>
            </c:numRef>
          </c:val>
          <c:smooth val="0"/>
          <c:extLst>
            <c:ext xmlns:c16="http://schemas.microsoft.com/office/drawing/2014/chart" uri="{C3380CC4-5D6E-409C-BE32-E72D297353CC}">
              <c16:uniqueId val="{00000008-2562-4067-8F31-535FED69C60A}"/>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it-IT"/>
              <a:t>Average Correction Factor applied to GS estimated by CBM</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Read_me_Second!$T$13</c:f>
              <c:strCache>
                <c:ptCount val="1"/>
                <c:pt idx="0">
                  <c:v>CF 2000-2020</c:v>
                </c:pt>
              </c:strCache>
            </c:strRef>
          </c:tx>
          <c:spPr>
            <a:solidFill>
              <a:schemeClr val="accent1"/>
            </a:solidFill>
            <a:ln w="25400">
              <a:noFill/>
            </a:ln>
            <a:effectLst/>
          </c:spPr>
          <c:invertIfNegative val="0"/>
          <c:cat>
            <c:strRef>
              <c:f>Read_me_Second!$S$14:$S$40</c:f>
              <c:strCache>
                <c:ptCount val="27"/>
                <c:pt idx="0">
                  <c:v>Belgium</c:v>
                </c:pt>
                <c:pt idx="1">
                  <c:v>Bulgaria</c:v>
                </c:pt>
                <c:pt idx="2">
                  <c:v>Czechia</c:v>
                </c:pt>
                <c:pt idx="3">
                  <c:v>Denmark</c:v>
                </c:pt>
                <c:pt idx="4">
                  <c:v>Germany</c:v>
                </c:pt>
                <c:pt idx="5">
                  <c:v>Estonia</c:v>
                </c:pt>
                <c:pt idx="6">
                  <c:v>Ireland</c:v>
                </c:pt>
                <c:pt idx="7">
                  <c:v>Greece</c:v>
                </c:pt>
                <c:pt idx="8">
                  <c:v>Spain</c:v>
                </c:pt>
                <c:pt idx="9">
                  <c:v>France</c:v>
                </c:pt>
                <c:pt idx="10">
                  <c:v>Croatia</c:v>
                </c:pt>
                <c:pt idx="11">
                  <c:v>Italy</c:v>
                </c:pt>
                <c:pt idx="12">
                  <c:v>Cyprus</c:v>
                </c:pt>
                <c:pt idx="13">
                  <c:v>Latvia</c:v>
                </c:pt>
                <c:pt idx="14">
                  <c:v>Lithuania</c:v>
                </c:pt>
                <c:pt idx="15">
                  <c:v>Luxembourg</c:v>
                </c:pt>
                <c:pt idx="16">
                  <c:v>Hungary</c:v>
                </c:pt>
                <c:pt idx="17">
                  <c:v>Malta</c:v>
                </c:pt>
                <c:pt idx="18">
                  <c:v>Netherlands</c:v>
                </c:pt>
                <c:pt idx="19">
                  <c:v>Austria</c:v>
                </c:pt>
                <c:pt idx="20">
                  <c:v>Poland</c:v>
                </c:pt>
                <c:pt idx="21">
                  <c:v>Portugal</c:v>
                </c:pt>
                <c:pt idx="22">
                  <c:v>Romania</c:v>
                </c:pt>
                <c:pt idx="23">
                  <c:v>Slovenia</c:v>
                </c:pt>
                <c:pt idx="24">
                  <c:v>Slovakia</c:v>
                </c:pt>
                <c:pt idx="25">
                  <c:v>Finland</c:v>
                </c:pt>
                <c:pt idx="26">
                  <c:v>Sweden</c:v>
                </c:pt>
              </c:strCache>
            </c:strRef>
          </c:cat>
          <c:val>
            <c:numRef>
              <c:f>Read_me_Second!$T$14:$T$40</c:f>
              <c:numCache>
                <c:formatCode>0.00</c:formatCode>
                <c:ptCount val="27"/>
                <c:pt idx="0">
                  <c:v>1.0761389176363592</c:v>
                </c:pt>
                <c:pt idx="1">
                  <c:v>1.0764448415424319</c:v>
                </c:pt>
                <c:pt idx="2">
                  <c:v>1.1325147035970842</c:v>
                </c:pt>
                <c:pt idx="3">
                  <c:v>0.98005514885497336</c:v>
                </c:pt>
                <c:pt idx="4">
                  <c:v>0.81066953097825123</c:v>
                </c:pt>
                <c:pt idx="5">
                  <c:v>1.3555491416169838</c:v>
                </c:pt>
                <c:pt idx="6">
                  <c:v>1.1783897081006056</c:v>
                </c:pt>
                <c:pt idx="7">
                  <c:v>1.1445210722864849</c:v>
                </c:pt>
                <c:pt idx="8">
                  <c:v>0.8833333333333333</c:v>
                </c:pt>
                <c:pt idx="9">
                  <c:v>1.0663174977815584</c:v>
                </c:pt>
                <c:pt idx="10">
                  <c:v>1.0227822942587368</c:v>
                </c:pt>
                <c:pt idx="11">
                  <c:v>0.9156790884764574</c:v>
                </c:pt>
                <c:pt idx="13">
                  <c:v>1.1109063080790231</c:v>
                </c:pt>
                <c:pt idx="14">
                  <c:v>1.2848060253903972</c:v>
                </c:pt>
                <c:pt idx="15">
                  <c:v>1.4190518185406371</c:v>
                </c:pt>
                <c:pt idx="16">
                  <c:v>1.2341642183976855</c:v>
                </c:pt>
                <c:pt idx="18">
                  <c:v>1.0766150480590428</c:v>
                </c:pt>
                <c:pt idx="19">
                  <c:v>0.76791015710181287</c:v>
                </c:pt>
                <c:pt idx="20">
                  <c:v>1.0554782578572848</c:v>
                </c:pt>
                <c:pt idx="21">
                  <c:v>0.69044521757308175</c:v>
                </c:pt>
                <c:pt idx="22">
                  <c:v>1.0208268496497319</c:v>
                </c:pt>
                <c:pt idx="23">
                  <c:v>1.2274104603447025</c:v>
                </c:pt>
                <c:pt idx="24">
                  <c:v>1.0448162168074036</c:v>
                </c:pt>
                <c:pt idx="25">
                  <c:v>1.2342287478671479</c:v>
                </c:pt>
                <c:pt idx="26">
                  <c:v>1.03753723044518</c:v>
                </c:pt>
              </c:numCache>
            </c:numRef>
          </c:val>
          <c:extLst>
            <c:ext xmlns:c16="http://schemas.microsoft.com/office/drawing/2014/chart" uri="{C3380CC4-5D6E-409C-BE32-E72D297353CC}">
              <c16:uniqueId val="{00000000-D47B-4FE4-A521-F7EC27C61EF8}"/>
            </c:ext>
          </c:extLst>
        </c:ser>
        <c:ser>
          <c:idx val="1"/>
          <c:order val="1"/>
          <c:tx>
            <c:strRef>
              <c:f>Read_me_Second!$U$13</c:f>
              <c:strCache>
                <c:ptCount val="1"/>
                <c:pt idx="0">
                  <c:v>CF 2000-2015</c:v>
                </c:pt>
              </c:strCache>
            </c:strRef>
          </c:tx>
          <c:spPr>
            <a:solidFill>
              <a:schemeClr val="accent2"/>
            </a:solidFill>
            <a:ln>
              <a:noFill/>
            </a:ln>
            <a:effectLst/>
          </c:spPr>
          <c:invertIfNegative val="0"/>
          <c:val>
            <c:numRef>
              <c:f>Read_me_Second!$U$14:$U$40</c:f>
              <c:numCache>
                <c:formatCode>0.00</c:formatCode>
                <c:ptCount val="27"/>
                <c:pt idx="0">
                  <c:v>0.93038397876353085</c:v>
                </c:pt>
                <c:pt idx="1">
                  <c:v>1.029674250810483</c:v>
                </c:pt>
                <c:pt idx="2">
                  <c:v>1.1010873944157007</c:v>
                </c:pt>
                <c:pt idx="3">
                  <c:v>0.88085528229603138</c:v>
                </c:pt>
                <c:pt idx="4">
                  <c:v>0.95290104436402745</c:v>
                </c:pt>
                <c:pt idx="5">
                  <c:v>1.3537472778518298</c:v>
                </c:pt>
                <c:pt idx="6">
                  <c:v>1.2124218654488519</c:v>
                </c:pt>
                <c:pt idx="7">
                  <c:v>1.1778414473992254</c:v>
                </c:pt>
                <c:pt idx="8">
                  <c:v>0.8833333333333333</c:v>
                </c:pt>
                <c:pt idx="9">
                  <c:v>1.069364114568059</c:v>
                </c:pt>
                <c:pt idx="10">
                  <c:v>1.0561783688325073</c:v>
                </c:pt>
                <c:pt idx="11">
                  <c:v>0.92217418607381985</c:v>
                </c:pt>
                <c:pt idx="13">
                  <c:v>1.0738048764562609</c:v>
                </c:pt>
                <c:pt idx="14">
                  <c:v>1.2940907367417358</c:v>
                </c:pt>
                <c:pt idx="15">
                  <c:v>1.4143300088243125</c:v>
                </c:pt>
                <c:pt idx="16">
                  <c:v>1.255115012603041</c:v>
                </c:pt>
                <c:pt idx="18">
                  <c:v>1.0548148401333701</c:v>
                </c:pt>
                <c:pt idx="19">
                  <c:v>0.79836628502018536</c:v>
                </c:pt>
                <c:pt idx="20">
                  <c:v>1.0427931637460264</c:v>
                </c:pt>
                <c:pt idx="21">
                  <c:v>0.70678081601934895</c:v>
                </c:pt>
                <c:pt idx="22">
                  <c:v>1.2467023787839193</c:v>
                </c:pt>
                <c:pt idx="23">
                  <c:v>1.1201968210444468</c:v>
                </c:pt>
                <c:pt idx="24">
                  <c:v>1.0440571234257463</c:v>
                </c:pt>
                <c:pt idx="25">
                  <c:v>1.2460909970608063</c:v>
                </c:pt>
                <c:pt idx="26">
                  <c:v>1.025111769801935</c:v>
                </c:pt>
              </c:numCache>
            </c:numRef>
          </c:val>
          <c:extLst>
            <c:ext xmlns:c16="http://schemas.microsoft.com/office/drawing/2014/chart" uri="{C3380CC4-5D6E-409C-BE32-E72D297353CC}">
              <c16:uniqueId val="{00000000-7C65-4B40-B231-596CB024AB9A}"/>
            </c:ext>
          </c:extLst>
        </c:ser>
        <c:dLbls>
          <c:showLegendKey val="0"/>
          <c:showVal val="0"/>
          <c:showCatName val="0"/>
          <c:showSerName val="0"/>
          <c:showPercent val="0"/>
          <c:showBubbleSize val="0"/>
        </c:dLbls>
        <c:gapWidth val="150"/>
        <c:axId val="1663908592"/>
        <c:axId val="1799494240"/>
      </c:barChart>
      <c:catAx>
        <c:axId val="166390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crossAx val="1799494240"/>
        <c:crosses val="autoZero"/>
        <c:auto val="1"/>
        <c:lblAlgn val="ctr"/>
        <c:lblOffset val="100"/>
        <c:noMultiLvlLbl val="1"/>
      </c:catAx>
      <c:valAx>
        <c:axId val="1799494240"/>
        <c:scaling>
          <c:orientation val="minMax"/>
          <c:max val="1.4"/>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crossAx val="1663908592"/>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it-IT"/>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Total growing stock</a:t>
            </a:r>
          </a:p>
        </c:rich>
      </c:tx>
      <c:layout>
        <c:manualLayout>
          <c:xMode val="edge"/>
          <c:yMode val="edge"/>
          <c:x val="0.40956952014229536"/>
          <c:y val="4.467142004612775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4419794148334342"/>
          <c:y val="0.16675246658078188"/>
          <c:w val="0.81165897146467725"/>
          <c:h val="0.72144036166210013"/>
        </c:manualLayout>
      </c:layout>
      <c:scatterChart>
        <c:scatterStyle val="lineMarker"/>
        <c:varyColors val="0"/>
        <c:ser>
          <c:idx val="1"/>
          <c:order val="0"/>
          <c:tx>
            <c:strRef>
              <c:f>BE!$P$1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BE!$A$6:$A$27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BE!$P$6:$P$27</c:f>
              <c:numCache>
                <c:formatCode>#,##0</c:formatCode>
                <c:ptCount val="22"/>
                <c:pt idx="0">
                  <c:v>155796.3004280389</c:v>
                </c:pt>
                <c:pt idx="1">
                  <c:v>158688.4573547391</c:v>
                </c:pt>
                <c:pt idx="2">
                  <c:v>161161.5162800671</c:v>
                </c:pt>
                <c:pt idx="3">
                  <c:v>163146.48735172255</c:v>
                </c:pt>
                <c:pt idx="4">
                  <c:v>164961.81750104</c:v>
                </c:pt>
                <c:pt idx="5">
                  <c:v>166602.98907882671</c:v>
                </c:pt>
                <c:pt idx="6">
                  <c:v>167999.86204259426</c:v>
                </c:pt>
                <c:pt idx="7">
                  <c:v>169550.33190661896</c:v>
                </c:pt>
                <c:pt idx="8">
                  <c:v>171577.7939812103</c:v>
                </c:pt>
                <c:pt idx="9">
                  <c:v>174139.34660806201</c:v>
                </c:pt>
                <c:pt idx="10">
                  <c:v>175909.55524529735</c:v>
                </c:pt>
                <c:pt idx="11">
                  <c:v>176963.64945169727</c:v>
                </c:pt>
                <c:pt idx="12">
                  <c:v>178241.39239886496</c:v>
                </c:pt>
                <c:pt idx="13">
                  <c:v>178738.35567300141</c:v>
                </c:pt>
                <c:pt idx="14">
                  <c:v>179398.24803265376</c:v>
                </c:pt>
                <c:pt idx="15">
                  <c:v>180022.29734290307</c:v>
                </c:pt>
                <c:pt idx="16">
                  <c:v>180485.89447845999</c:v>
                </c:pt>
                <c:pt idx="17">
                  <c:v>180560.31145219543</c:v>
                </c:pt>
                <c:pt idx="18">
                  <c:v>180962.68506326288</c:v>
                </c:pt>
                <c:pt idx="19">
                  <c:v>181482.92616636434</c:v>
                </c:pt>
                <c:pt idx="20">
                  <c:v>181937.1628470229</c:v>
                </c:pt>
              </c:numCache>
            </c:numRef>
          </c:yVal>
          <c:smooth val="0"/>
          <c:extLst>
            <c:ext xmlns:c16="http://schemas.microsoft.com/office/drawing/2014/chart" uri="{C3380CC4-5D6E-409C-BE32-E72D297353CC}">
              <c16:uniqueId val="{00000000-AB49-45C5-8614-AB2D799A4D28}"/>
            </c:ext>
          </c:extLst>
        </c:ser>
        <c:ser>
          <c:idx val="4"/>
          <c:order val="1"/>
          <c:tx>
            <c:strRef>
              <c:f>BE!$B$1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BE!$A$6:$A$27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BE!$C$6:$C$27</c:f>
              <c:numCache>
                <c:formatCode>#,##0</c:formatCode>
                <c:ptCount val="22"/>
                <c:pt idx="0">
                  <c:v>157400</c:v>
                </c:pt>
                <c:pt idx="10">
                  <c:v>178500</c:v>
                </c:pt>
                <c:pt idx="15">
                  <c:v>179500</c:v>
                </c:pt>
                <c:pt idx="20">
                  <c:v>180500</c:v>
                </c:pt>
              </c:numCache>
            </c:numRef>
          </c:yVal>
          <c:smooth val="0"/>
          <c:extLst>
            <c:ext xmlns:c16="http://schemas.microsoft.com/office/drawing/2014/chart" uri="{C3380CC4-5D6E-409C-BE32-E72D297353CC}">
              <c16:uniqueId val="{00000001-AB49-45C5-8614-AB2D799A4D28}"/>
            </c:ext>
          </c:extLst>
        </c:ser>
        <c:ser>
          <c:idx val="2"/>
          <c:order val="2"/>
          <c:tx>
            <c:strRef>
              <c:f>BE!$D$3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BE!$A$6:$A$27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BE!$D$6:$D$27</c:f>
              <c:numCache>
                <c:formatCode>#,##0</c:formatCode>
                <c:ptCount val="22"/>
                <c:pt idx="0">
                  <c:v>141660</c:v>
                </c:pt>
                <c:pt idx="10">
                  <c:v>160650</c:v>
                </c:pt>
                <c:pt idx="15">
                  <c:v>161550</c:v>
                </c:pt>
                <c:pt idx="20">
                  <c:v>162450</c:v>
                </c:pt>
              </c:numCache>
            </c:numRef>
          </c:yVal>
          <c:smooth val="0"/>
          <c:extLst>
            <c:ext xmlns:c16="http://schemas.microsoft.com/office/drawing/2014/chart" uri="{C3380CC4-5D6E-409C-BE32-E72D297353CC}">
              <c16:uniqueId val="{00000002-AB49-45C5-8614-AB2D799A4D28}"/>
            </c:ext>
          </c:extLst>
        </c:ser>
        <c:ser>
          <c:idx val="3"/>
          <c:order val="3"/>
          <c:tx>
            <c:strRef>
              <c:f>BE!$E$3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BE!$A$6:$A$27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BE!$E$6:$E$27</c:f>
              <c:numCache>
                <c:formatCode>#,##0</c:formatCode>
                <c:ptCount val="22"/>
                <c:pt idx="0">
                  <c:v>188880</c:v>
                </c:pt>
                <c:pt idx="10">
                  <c:v>214200</c:v>
                </c:pt>
                <c:pt idx="15">
                  <c:v>215400</c:v>
                </c:pt>
                <c:pt idx="20">
                  <c:v>216600</c:v>
                </c:pt>
              </c:numCache>
            </c:numRef>
          </c:yVal>
          <c:smooth val="0"/>
          <c:extLst>
            <c:ext xmlns:c16="http://schemas.microsoft.com/office/drawing/2014/chart" uri="{C3380CC4-5D6E-409C-BE32-E72D297353CC}">
              <c16:uniqueId val="{00000003-AB49-45C5-8614-AB2D799A4D28}"/>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0.16825121726166226"/>
          <c:y val="0.51929712450794296"/>
          <c:w val="0.3657964388699998"/>
          <c:h val="0.3303195452498269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Total growing stock</a:t>
            </a:r>
          </a:p>
        </c:rich>
      </c:tx>
      <c:layout>
        <c:manualLayout>
          <c:xMode val="edge"/>
          <c:yMode val="edge"/>
          <c:x val="0.33397211313856817"/>
          <c:y val="3.69966096330960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4419794148334342"/>
          <c:y val="0.16675246658078188"/>
          <c:w val="0.81165897146467725"/>
          <c:h val="0.72144036166210013"/>
        </c:manualLayout>
      </c:layout>
      <c:scatterChart>
        <c:scatterStyle val="lineMarker"/>
        <c:varyColors val="0"/>
        <c:ser>
          <c:idx val="1"/>
          <c:order val="0"/>
          <c:tx>
            <c:strRef>
              <c:f>CZ!$P$1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CZ!$A$6:$A$27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CZ!$P$6:$P$27</c:f>
              <c:numCache>
                <c:formatCode>#,##0</c:formatCode>
                <c:ptCount val="22"/>
                <c:pt idx="0">
                  <c:v>692797.93388121261</c:v>
                </c:pt>
                <c:pt idx="1">
                  <c:v>701030.8865279461</c:v>
                </c:pt>
                <c:pt idx="2">
                  <c:v>709091.15523510182</c:v>
                </c:pt>
                <c:pt idx="3">
                  <c:v>716369.35136040871</c:v>
                </c:pt>
                <c:pt idx="4">
                  <c:v>722933.45536917332</c:v>
                </c:pt>
                <c:pt idx="5">
                  <c:v>729866.41743188759</c:v>
                </c:pt>
                <c:pt idx="6">
                  <c:v>733971.99940652947</c:v>
                </c:pt>
                <c:pt idx="7">
                  <c:v>736996.18216174783</c:v>
                </c:pt>
                <c:pt idx="8">
                  <c:v>743186.18485609873</c:v>
                </c:pt>
                <c:pt idx="9">
                  <c:v>750429.68220724445</c:v>
                </c:pt>
                <c:pt idx="10">
                  <c:v>756231.29719141673</c:v>
                </c:pt>
                <c:pt idx="11">
                  <c:v>763929.55710883369</c:v>
                </c:pt>
                <c:pt idx="12">
                  <c:v>772237.66844611859</c:v>
                </c:pt>
                <c:pt idx="13">
                  <c:v>780357.80871035624</c:v>
                </c:pt>
                <c:pt idx="14">
                  <c:v>788309.48698261485</c:v>
                </c:pt>
                <c:pt idx="15">
                  <c:v>795394.71827768406</c:v>
                </c:pt>
                <c:pt idx="16">
                  <c:v>800550.86590972741</c:v>
                </c:pt>
                <c:pt idx="17">
                  <c:v>803461.87610585149</c:v>
                </c:pt>
                <c:pt idx="18">
                  <c:v>798492.43609381991</c:v>
                </c:pt>
                <c:pt idx="19">
                  <c:v>784775.85224452813</c:v>
                </c:pt>
                <c:pt idx="20">
                  <c:v>770855.88714534207</c:v>
                </c:pt>
              </c:numCache>
            </c:numRef>
          </c:yVal>
          <c:smooth val="0"/>
          <c:extLst>
            <c:ext xmlns:c16="http://schemas.microsoft.com/office/drawing/2014/chart" uri="{C3380CC4-5D6E-409C-BE32-E72D297353CC}">
              <c16:uniqueId val="{00000000-91B0-4D4E-BF6B-8A5D081157E1}"/>
            </c:ext>
          </c:extLst>
        </c:ser>
        <c:ser>
          <c:idx val="4"/>
          <c:order val="1"/>
          <c:tx>
            <c:strRef>
              <c:f>CZ!$B$1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CZ!$A$6:$A$27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CZ!$C$6:$C$27</c:f>
              <c:numCache>
                <c:formatCode>#,##0</c:formatCode>
                <c:ptCount val="22"/>
                <c:pt idx="0">
                  <c:v>698680</c:v>
                </c:pt>
                <c:pt idx="10">
                  <c:v>754610</c:v>
                </c:pt>
                <c:pt idx="15">
                  <c:v>768150</c:v>
                </c:pt>
                <c:pt idx="20">
                  <c:v>790680</c:v>
                </c:pt>
              </c:numCache>
            </c:numRef>
          </c:yVal>
          <c:smooth val="0"/>
          <c:extLst>
            <c:ext xmlns:c16="http://schemas.microsoft.com/office/drawing/2014/chart" uri="{C3380CC4-5D6E-409C-BE32-E72D297353CC}">
              <c16:uniqueId val="{00000001-91B0-4D4E-BF6B-8A5D081157E1}"/>
            </c:ext>
          </c:extLst>
        </c:ser>
        <c:ser>
          <c:idx val="2"/>
          <c:order val="2"/>
          <c:tx>
            <c:strRef>
              <c:f>CZ!$D$3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CZ!$A$6:$A$27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CZ!$D$6:$D$27</c:f>
              <c:numCache>
                <c:formatCode>#,##0</c:formatCode>
                <c:ptCount val="22"/>
                <c:pt idx="0">
                  <c:v>628812</c:v>
                </c:pt>
                <c:pt idx="10">
                  <c:v>679149</c:v>
                </c:pt>
                <c:pt idx="15">
                  <c:v>691335</c:v>
                </c:pt>
                <c:pt idx="20">
                  <c:v>711612</c:v>
                </c:pt>
              </c:numCache>
            </c:numRef>
          </c:yVal>
          <c:smooth val="0"/>
          <c:extLst>
            <c:ext xmlns:c16="http://schemas.microsoft.com/office/drawing/2014/chart" uri="{C3380CC4-5D6E-409C-BE32-E72D297353CC}">
              <c16:uniqueId val="{00000002-91B0-4D4E-BF6B-8A5D081157E1}"/>
            </c:ext>
          </c:extLst>
        </c:ser>
        <c:ser>
          <c:idx val="3"/>
          <c:order val="3"/>
          <c:tx>
            <c:strRef>
              <c:f>CZ!$E$3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CZ!$A$6:$A$25</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xVal>
          <c:yVal>
            <c:numRef>
              <c:f>CZ!$E$6:$E$25</c:f>
              <c:numCache>
                <c:formatCode>#,##0</c:formatCode>
                <c:ptCount val="20"/>
                <c:pt idx="0">
                  <c:v>838416</c:v>
                </c:pt>
                <c:pt idx="10">
                  <c:v>905532</c:v>
                </c:pt>
                <c:pt idx="15">
                  <c:v>921780</c:v>
                </c:pt>
              </c:numCache>
            </c:numRef>
          </c:yVal>
          <c:smooth val="0"/>
          <c:extLst>
            <c:ext xmlns:c16="http://schemas.microsoft.com/office/drawing/2014/chart" uri="{C3380CC4-5D6E-409C-BE32-E72D297353CC}">
              <c16:uniqueId val="{00000003-91B0-4D4E-BF6B-8A5D081157E1}"/>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0.16825121726166226"/>
          <c:y val="0.51929712450794296"/>
          <c:w val="0.3657964388699998"/>
          <c:h val="0.3303195452498269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it-IT" b="1"/>
              <a:t>Total growing stock</a:t>
            </a:r>
          </a:p>
        </c:rich>
      </c:tx>
      <c:layout>
        <c:manualLayout>
          <c:xMode val="edge"/>
          <c:yMode val="edge"/>
          <c:x val="0.3586338270659597"/>
          <c:y val="3.74058148593052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7216583387103523"/>
          <c:y val="0.27705563788009779"/>
          <c:w val="0.78369122624660592"/>
          <c:h val="0.61113746387259105"/>
        </c:manualLayout>
      </c:layout>
      <c:scatterChart>
        <c:scatterStyle val="lineMarker"/>
        <c:varyColors val="0"/>
        <c:ser>
          <c:idx val="1"/>
          <c:order val="0"/>
          <c:tx>
            <c:strRef>
              <c:f>DE!$P$1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DE!$A$6:$A$27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DE!$P$6:$P$27</c:f>
              <c:numCache>
                <c:formatCode>#,##0</c:formatCode>
                <c:ptCount val="22"/>
                <c:pt idx="0">
                  <c:v>3251762.3689164231</c:v>
                </c:pt>
                <c:pt idx="1">
                  <c:v>3307991.8834899426</c:v>
                </c:pt>
                <c:pt idx="2">
                  <c:v>3357654.1847428889</c:v>
                </c:pt>
                <c:pt idx="3">
                  <c:v>3397968.406228357</c:v>
                </c:pt>
                <c:pt idx="4">
                  <c:v>3435754.3594517452</c:v>
                </c:pt>
                <c:pt idx="5">
                  <c:v>3453635.4514694307</c:v>
                </c:pt>
                <c:pt idx="6">
                  <c:v>3466222.6723158518</c:v>
                </c:pt>
                <c:pt idx="7">
                  <c:v>3443874.3593475977</c:v>
                </c:pt>
                <c:pt idx="8">
                  <c:v>3468186.5619799341</c:v>
                </c:pt>
                <c:pt idx="9">
                  <c:v>3504084.7635996742</c:v>
                </c:pt>
                <c:pt idx="10">
                  <c:v>3530346.7712115906</c:v>
                </c:pt>
                <c:pt idx="11">
                  <c:v>3548105.5038274908</c:v>
                </c:pt>
                <c:pt idx="12">
                  <c:v>3567769.8704130943</c:v>
                </c:pt>
                <c:pt idx="13">
                  <c:v>3590561.5106924083</c:v>
                </c:pt>
                <c:pt idx="14">
                  <c:v>3613375.9501443878</c:v>
                </c:pt>
                <c:pt idx="15">
                  <c:v>3646848.9082201668</c:v>
                </c:pt>
                <c:pt idx="16">
                  <c:v>3684627.898933202</c:v>
                </c:pt>
                <c:pt idx="17">
                  <c:v>3720577.1096997317</c:v>
                </c:pt>
                <c:pt idx="18">
                  <c:v>3734832.9961763085</c:v>
                </c:pt>
                <c:pt idx="19">
                  <c:v>3749918.9731875476</c:v>
                </c:pt>
                <c:pt idx="20">
                  <c:v>3750972.2834853395</c:v>
                </c:pt>
              </c:numCache>
            </c:numRef>
          </c:yVal>
          <c:smooth val="0"/>
          <c:extLst>
            <c:ext xmlns:c16="http://schemas.microsoft.com/office/drawing/2014/chart" uri="{C3380CC4-5D6E-409C-BE32-E72D297353CC}">
              <c16:uniqueId val="{00000000-BCAD-4E40-9F76-94E3DFEB5F8D}"/>
            </c:ext>
          </c:extLst>
        </c:ser>
        <c:ser>
          <c:idx val="4"/>
          <c:order val="1"/>
          <c:tx>
            <c:strRef>
              <c:f>DE!$B$1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DE!$A$6:$A$27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DE!$C$6:$C$27</c:f>
              <c:numCache>
                <c:formatCode>#,##0</c:formatCode>
                <c:ptCount val="22"/>
                <c:pt idx="0">
                  <c:v>3381000</c:v>
                </c:pt>
                <c:pt idx="10">
                  <c:v>3617000</c:v>
                </c:pt>
                <c:pt idx="15">
                  <c:v>3663000</c:v>
                </c:pt>
                <c:pt idx="16">
                  <c:v>3663000</c:v>
                </c:pt>
                <c:pt idx="17">
                  <c:v>3663000</c:v>
                </c:pt>
                <c:pt idx="18">
                  <c:v>3663000</c:v>
                </c:pt>
                <c:pt idx="19">
                  <c:v>3663000</c:v>
                </c:pt>
                <c:pt idx="20">
                  <c:v>3663000</c:v>
                </c:pt>
              </c:numCache>
            </c:numRef>
          </c:yVal>
          <c:smooth val="0"/>
          <c:extLst>
            <c:ext xmlns:c16="http://schemas.microsoft.com/office/drawing/2014/chart" uri="{C3380CC4-5D6E-409C-BE32-E72D297353CC}">
              <c16:uniqueId val="{00000001-BCAD-4E40-9F76-94E3DFEB5F8D}"/>
            </c:ext>
          </c:extLst>
        </c:ser>
        <c:ser>
          <c:idx val="2"/>
          <c:order val="2"/>
          <c:tx>
            <c:strRef>
              <c:f>DE!$D$3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DE!$A$6:$A$27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DE!$D$6:$D$27</c:f>
              <c:numCache>
                <c:formatCode>#,##0</c:formatCode>
                <c:ptCount val="22"/>
                <c:pt idx="0">
                  <c:v>3042900</c:v>
                </c:pt>
                <c:pt idx="10">
                  <c:v>3255300</c:v>
                </c:pt>
                <c:pt idx="15">
                  <c:v>3296700</c:v>
                </c:pt>
                <c:pt idx="16">
                  <c:v>3296700</c:v>
                </c:pt>
                <c:pt idx="17">
                  <c:v>3296700</c:v>
                </c:pt>
                <c:pt idx="18">
                  <c:v>3296700</c:v>
                </c:pt>
                <c:pt idx="19">
                  <c:v>3296700</c:v>
                </c:pt>
                <c:pt idx="20">
                  <c:v>3296700</c:v>
                </c:pt>
              </c:numCache>
            </c:numRef>
          </c:yVal>
          <c:smooth val="0"/>
          <c:extLst>
            <c:ext xmlns:c16="http://schemas.microsoft.com/office/drawing/2014/chart" uri="{C3380CC4-5D6E-409C-BE32-E72D297353CC}">
              <c16:uniqueId val="{00000002-BCAD-4E40-9F76-94E3DFEB5F8D}"/>
            </c:ext>
          </c:extLst>
        </c:ser>
        <c:ser>
          <c:idx val="3"/>
          <c:order val="3"/>
          <c:tx>
            <c:strRef>
              <c:f>DE!$E$3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DE!$A$6:$A$27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DE!$E$6:$E$27</c:f>
              <c:numCache>
                <c:formatCode>#,##0</c:formatCode>
                <c:ptCount val="22"/>
                <c:pt idx="0">
                  <c:v>4057200</c:v>
                </c:pt>
                <c:pt idx="10">
                  <c:v>4340400</c:v>
                </c:pt>
                <c:pt idx="15">
                  <c:v>4395600</c:v>
                </c:pt>
                <c:pt idx="16">
                  <c:v>4395600</c:v>
                </c:pt>
                <c:pt idx="17">
                  <c:v>4395600</c:v>
                </c:pt>
                <c:pt idx="18">
                  <c:v>4395600</c:v>
                </c:pt>
                <c:pt idx="19">
                  <c:v>4395600</c:v>
                </c:pt>
                <c:pt idx="20">
                  <c:v>4395600</c:v>
                </c:pt>
              </c:numCache>
            </c:numRef>
          </c:yVal>
          <c:smooth val="0"/>
          <c:extLst>
            <c:ext xmlns:c16="http://schemas.microsoft.com/office/drawing/2014/chart" uri="{C3380CC4-5D6E-409C-BE32-E72D297353CC}">
              <c16:uniqueId val="{00000003-BCAD-4E40-9F76-94E3DFEB5F8D}"/>
            </c:ext>
          </c:extLst>
        </c:ser>
        <c:ser>
          <c:idx val="0"/>
          <c:order val="4"/>
          <c:tx>
            <c:strRef>
              <c:f>DE!$G$1</c:f>
              <c:strCache>
                <c:ptCount val="1"/>
                <c:pt idx="0">
                  <c:v>Growing Stock</c:v>
                </c:pt>
              </c:strCache>
            </c:strRef>
          </c:tx>
          <c:spPr>
            <a:ln w="25400" cap="rnd">
              <a:noFill/>
              <a:round/>
            </a:ln>
            <a:effectLst/>
          </c:spPr>
          <c:marker>
            <c:symbol val="circle"/>
            <c:size val="5"/>
            <c:spPr>
              <a:solidFill>
                <a:schemeClr val="accent1"/>
              </a:solidFill>
              <a:ln w="9525">
                <a:solidFill>
                  <a:schemeClr val="accent1"/>
                </a:solidFill>
              </a:ln>
              <a:effectLst/>
            </c:spPr>
          </c:marker>
          <c:xVal>
            <c:numRef>
              <c:f>DE!$A$6:$A$27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DE!$F$6:$F$27</c:f>
              <c:numCache>
                <c:formatCode>#,##0</c:formatCode>
                <c:ptCount val="22"/>
                <c:pt idx="14">
                  <c:v>3745150</c:v>
                </c:pt>
                <c:pt idx="15">
                  <c:v>3759030</c:v>
                </c:pt>
                <c:pt idx="16">
                  <c:v>3776089.39</c:v>
                </c:pt>
                <c:pt idx="17">
                  <c:v>3793834.25</c:v>
                </c:pt>
                <c:pt idx="18">
                  <c:v>3796198.27</c:v>
                </c:pt>
                <c:pt idx="19">
                  <c:v>3795245.59</c:v>
                </c:pt>
              </c:numCache>
            </c:numRef>
          </c:yVal>
          <c:smooth val="0"/>
          <c:extLst>
            <c:ext xmlns:c16="http://schemas.microsoft.com/office/drawing/2014/chart" uri="{C3380CC4-5D6E-409C-BE32-E72D297353CC}">
              <c16:uniqueId val="{00000004-BCAD-4E40-9F76-94E3DFEB5F8D}"/>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2.8129851993782477E-2"/>
          <c:y val="0.12694700511629586"/>
          <c:w val="0.95379651552998401"/>
          <c:h val="0.1288661171336450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Total growing stock</a:t>
            </a:r>
          </a:p>
        </c:rich>
      </c:tx>
      <c:layout>
        <c:manualLayout>
          <c:xMode val="edge"/>
          <c:yMode val="edge"/>
          <c:x val="0.33397211313856817"/>
          <c:y val="3.69966096330960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4419794148334342"/>
          <c:y val="0.24394256337528808"/>
          <c:w val="0.81165897146467725"/>
          <c:h val="0.64425051282700641"/>
        </c:manualLayout>
      </c:layout>
      <c:scatterChart>
        <c:scatterStyle val="lineMarker"/>
        <c:varyColors val="0"/>
        <c:ser>
          <c:idx val="1"/>
          <c:order val="0"/>
          <c:tx>
            <c:strRef>
              <c:f>EE!$P$1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EE!$A$6:$A$27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EE!$P$6:$P$27</c:f>
              <c:numCache>
                <c:formatCode>#,##0</c:formatCode>
                <c:ptCount val="22"/>
                <c:pt idx="0">
                  <c:v>428660</c:v>
                </c:pt>
                <c:pt idx="1">
                  <c:v>428243.50390832452</c:v>
                </c:pt>
                <c:pt idx="2">
                  <c:v>428342.78014899173</c:v>
                </c:pt>
                <c:pt idx="3">
                  <c:v>430550.94775135844</c:v>
                </c:pt>
                <c:pt idx="4">
                  <c:v>437845.62632869626</c:v>
                </c:pt>
                <c:pt idx="5">
                  <c:v>444395.5628569338</c:v>
                </c:pt>
                <c:pt idx="6">
                  <c:v>450280.22204292042</c:v>
                </c:pt>
                <c:pt idx="7">
                  <c:v>461314.24884859624</c:v>
                </c:pt>
                <c:pt idx="8">
                  <c:v>468954.86593807099</c:v>
                </c:pt>
                <c:pt idx="9">
                  <c:v>477051.55211799161</c:v>
                </c:pt>
                <c:pt idx="10">
                  <c:v>478734.13759987999</c:v>
                </c:pt>
                <c:pt idx="11">
                  <c:v>482478.81415081688</c:v>
                </c:pt>
                <c:pt idx="12">
                  <c:v>488813.0471625686</c:v>
                </c:pt>
                <c:pt idx="13">
                  <c:v>494627.11544590426</c:v>
                </c:pt>
                <c:pt idx="14">
                  <c:v>500452.0466021644</c:v>
                </c:pt>
                <c:pt idx="15">
                  <c:v>505432.70343799749</c:v>
                </c:pt>
                <c:pt idx="16">
                  <c:v>506315.86152871756</c:v>
                </c:pt>
                <c:pt idx="17">
                  <c:v>510543.52581750747</c:v>
                </c:pt>
                <c:pt idx="18">
                  <c:v>510759.62764669699</c:v>
                </c:pt>
                <c:pt idx="19">
                  <c:v>512322.8417410244</c:v>
                </c:pt>
                <c:pt idx="20">
                  <c:v>513233.93270926393</c:v>
                </c:pt>
              </c:numCache>
            </c:numRef>
          </c:yVal>
          <c:smooth val="0"/>
          <c:extLst>
            <c:ext xmlns:c16="http://schemas.microsoft.com/office/drawing/2014/chart" uri="{C3380CC4-5D6E-409C-BE32-E72D297353CC}">
              <c16:uniqueId val="{00000000-72AC-4A11-A45D-94A0FB77685C}"/>
            </c:ext>
          </c:extLst>
        </c:ser>
        <c:ser>
          <c:idx val="4"/>
          <c:order val="1"/>
          <c:tx>
            <c:strRef>
              <c:f>EE!$B$1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EE!$A$6:$A$27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EE!$C$6:$C$27</c:f>
              <c:numCache>
                <c:formatCode>#,##0</c:formatCode>
                <c:ptCount val="22"/>
                <c:pt idx="0">
                  <c:v>428660</c:v>
                </c:pt>
                <c:pt idx="10">
                  <c:v>456100</c:v>
                </c:pt>
                <c:pt idx="15">
                  <c:v>491780</c:v>
                </c:pt>
                <c:pt idx="20">
                  <c:v>494150</c:v>
                </c:pt>
              </c:numCache>
            </c:numRef>
          </c:yVal>
          <c:smooth val="0"/>
          <c:extLst>
            <c:ext xmlns:c16="http://schemas.microsoft.com/office/drawing/2014/chart" uri="{C3380CC4-5D6E-409C-BE32-E72D297353CC}">
              <c16:uniqueId val="{00000001-72AC-4A11-A45D-94A0FB77685C}"/>
            </c:ext>
          </c:extLst>
        </c:ser>
        <c:ser>
          <c:idx val="2"/>
          <c:order val="2"/>
          <c:tx>
            <c:strRef>
              <c:f>EE!$D$3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EE!$A$6:$A$27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EE!$D$6:$D$27</c:f>
              <c:numCache>
                <c:formatCode>#,##0</c:formatCode>
                <c:ptCount val="22"/>
                <c:pt idx="0">
                  <c:v>385794</c:v>
                </c:pt>
                <c:pt idx="10">
                  <c:v>410490</c:v>
                </c:pt>
                <c:pt idx="15">
                  <c:v>442602</c:v>
                </c:pt>
                <c:pt idx="20">
                  <c:v>444735</c:v>
                </c:pt>
              </c:numCache>
            </c:numRef>
          </c:yVal>
          <c:smooth val="0"/>
          <c:extLst>
            <c:ext xmlns:c16="http://schemas.microsoft.com/office/drawing/2014/chart" uri="{C3380CC4-5D6E-409C-BE32-E72D297353CC}">
              <c16:uniqueId val="{00000002-72AC-4A11-A45D-94A0FB77685C}"/>
            </c:ext>
          </c:extLst>
        </c:ser>
        <c:ser>
          <c:idx val="3"/>
          <c:order val="3"/>
          <c:tx>
            <c:strRef>
              <c:f>EE!$E$3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EE!$A$6:$A$27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EE!$E$6:$E$27</c:f>
              <c:numCache>
                <c:formatCode>#,##0</c:formatCode>
                <c:ptCount val="22"/>
                <c:pt idx="0">
                  <c:v>514392</c:v>
                </c:pt>
                <c:pt idx="10">
                  <c:v>547320</c:v>
                </c:pt>
                <c:pt idx="15">
                  <c:v>590136</c:v>
                </c:pt>
                <c:pt idx="20">
                  <c:v>592980</c:v>
                </c:pt>
              </c:numCache>
            </c:numRef>
          </c:yVal>
          <c:smooth val="0"/>
          <c:extLst>
            <c:ext xmlns:c16="http://schemas.microsoft.com/office/drawing/2014/chart" uri="{C3380CC4-5D6E-409C-BE32-E72D297353CC}">
              <c16:uniqueId val="{00000003-72AC-4A11-A45D-94A0FB77685C}"/>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5.7919167627719335E-2"/>
          <c:y val="0.10776542490777553"/>
          <c:w val="0.90442682397495111"/>
          <c:h val="0.1236785102269945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it-IT" b="1"/>
              <a:t>Total growing stock</a:t>
            </a:r>
          </a:p>
        </c:rich>
      </c:tx>
      <c:layout>
        <c:manualLayout>
          <c:xMode val="edge"/>
          <c:yMode val="edge"/>
          <c:x val="0.3586338270659597"/>
          <c:y val="3.74058148593052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7216583387103523"/>
          <c:y val="0.27705563788009779"/>
          <c:w val="0.78369122624660592"/>
          <c:h val="0.61113746387259105"/>
        </c:manualLayout>
      </c:layout>
      <c:scatterChart>
        <c:scatterStyle val="lineMarker"/>
        <c:varyColors val="0"/>
        <c:ser>
          <c:idx val="1"/>
          <c:order val="0"/>
          <c:tx>
            <c:strRef>
              <c:f>IE!$P$1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IE!$A$6:$A$27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IE!$P$6:$P$27</c:f>
              <c:numCache>
                <c:formatCode>#,##0</c:formatCode>
                <c:ptCount val="22"/>
                <c:pt idx="0">
                  <c:v>56016.854790981088</c:v>
                </c:pt>
                <c:pt idx="1">
                  <c:v>58185.768339580667</c:v>
                </c:pt>
                <c:pt idx="2">
                  <c:v>60276.10111687168</c:v>
                </c:pt>
                <c:pt idx="3">
                  <c:v>62439.656790596702</c:v>
                </c:pt>
                <c:pt idx="4">
                  <c:v>64876.700237854035</c:v>
                </c:pt>
                <c:pt idx="5">
                  <c:v>67328.181948744721</c:v>
                </c:pt>
                <c:pt idx="6">
                  <c:v>70412.77485356234</c:v>
                </c:pt>
                <c:pt idx="7">
                  <c:v>73728.9357017203</c:v>
                </c:pt>
                <c:pt idx="8">
                  <c:v>77945.226947920921</c:v>
                </c:pt>
                <c:pt idx="9">
                  <c:v>82053.66166232992</c:v>
                </c:pt>
                <c:pt idx="10">
                  <c:v>85803.481482967763</c:v>
                </c:pt>
                <c:pt idx="11">
                  <c:v>89705.827209821742</c:v>
                </c:pt>
                <c:pt idx="12">
                  <c:v>94093.829805379093</c:v>
                </c:pt>
                <c:pt idx="13">
                  <c:v>98358.873593012191</c:v>
                </c:pt>
                <c:pt idx="14">
                  <c:v>102798.65578316267</c:v>
                </c:pt>
                <c:pt idx="15">
                  <c:v>107364.75459340126</c:v>
                </c:pt>
                <c:pt idx="16">
                  <c:v>113174.81380550415</c:v>
                </c:pt>
                <c:pt idx="17">
                  <c:v>118297.16310399982</c:v>
                </c:pt>
                <c:pt idx="18">
                  <c:v>122841.84929990962</c:v>
                </c:pt>
                <c:pt idx="19">
                  <c:v>127199.57413344366</c:v>
                </c:pt>
                <c:pt idx="20">
                  <c:v>131775.45821287655</c:v>
                </c:pt>
              </c:numCache>
            </c:numRef>
          </c:yVal>
          <c:smooth val="0"/>
          <c:extLst>
            <c:ext xmlns:c16="http://schemas.microsoft.com/office/drawing/2014/chart" uri="{C3380CC4-5D6E-409C-BE32-E72D297353CC}">
              <c16:uniqueId val="{00000000-3590-4C65-9418-D8572E75E1BE}"/>
            </c:ext>
          </c:extLst>
        </c:ser>
        <c:ser>
          <c:idx val="4"/>
          <c:order val="1"/>
          <c:tx>
            <c:strRef>
              <c:f>IE!$B$1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IE!$A$6:$A$27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IE!$C$6:$C$27</c:f>
              <c:numCache>
                <c:formatCode>#,##0</c:formatCode>
                <c:ptCount val="22"/>
                <c:pt idx="10">
                  <c:v>94370</c:v>
                </c:pt>
                <c:pt idx="15">
                  <c:v>113960</c:v>
                </c:pt>
                <c:pt idx="16">
                  <c:v>117400</c:v>
                </c:pt>
                <c:pt idx="17">
                  <c:v>120120</c:v>
                </c:pt>
                <c:pt idx="18">
                  <c:v>120750</c:v>
                </c:pt>
                <c:pt idx="19">
                  <c:v>121370</c:v>
                </c:pt>
                <c:pt idx="20">
                  <c:v>122000</c:v>
                </c:pt>
              </c:numCache>
            </c:numRef>
          </c:yVal>
          <c:smooth val="0"/>
          <c:extLst>
            <c:ext xmlns:c16="http://schemas.microsoft.com/office/drawing/2014/chart" uri="{C3380CC4-5D6E-409C-BE32-E72D297353CC}">
              <c16:uniqueId val="{00000001-3590-4C65-9418-D8572E75E1BE}"/>
            </c:ext>
          </c:extLst>
        </c:ser>
        <c:ser>
          <c:idx val="2"/>
          <c:order val="2"/>
          <c:tx>
            <c:strRef>
              <c:f>IE!$D$3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IE!$A$6:$A$27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IE!$D$6:$D$27</c:f>
              <c:numCache>
                <c:formatCode>#,##0</c:formatCode>
                <c:ptCount val="22"/>
                <c:pt idx="10">
                  <c:v>84933</c:v>
                </c:pt>
                <c:pt idx="15">
                  <c:v>102564</c:v>
                </c:pt>
                <c:pt idx="16">
                  <c:v>105660</c:v>
                </c:pt>
                <c:pt idx="17">
                  <c:v>108108</c:v>
                </c:pt>
                <c:pt idx="18">
                  <c:v>108675</c:v>
                </c:pt>
                <c:pt idx="19">
                  <c:v>109233</c:v>
                </c:pt>
                <c:pt idx="20">
                  <c:v>109800</c:v>
                </c:pt>
              </c:numCache>
            </c:numRef>
          </c:yVal>
          <c:smooth val="0"/>
          <c:extLst>
            <c:ext xmlns:c16="http://schemas.microsoft.com/office/drawing/2014/chart" uri="{C3380CC4-5D6E-409C-BE32-E72D297353CC}">
              <c16:uniqueId val="{00000002-3590-4C65-9418-D8572E75E1BE}"/>
            </c:ext>
          </c:extLst>
        </c:ser>
        <c:ser>
          <c:idx val="3"/>
          <c:order val="3"/>
          <c:tx>
            <c:strRef>
              <c:f>IE!$E$3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IE!$A$6:$A$27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IE!$E$6:$E$27</c:f>
              <c:numCache>
                <c:formatCode>#,##0</c:formatCode>
                <c:ptCount val="22"/>
                <c:pt idx="10">
                  <c:v>113244</c:v>
                </c:pt>
                <c:pt idx="15">
                  <c:v>136752</c:v>
                </c:pt>
                <c:pt idx="16">
                  <c:v>140880</c:v>
                </c:pt>
                <c:pt idx="17">
                  <c:v>144144</c:v>
                </c:pt>
                <c:pt idx="18">
                  <c:v>144900</c:v>
                </c:pt>
                <c:pt idx="19">
                  <c:v>145644</c:v>
                </c:pt>
                <c:pt idx="20">
                  <c:v>146400</c:v>
                </c:pt>
              </c:numCache>
            </c:numRef>
          </c:yVal>
          <c:smooth val="0"/>
          <c:extLst>
            <c:ext xmlns:c16="http://schemas.microsoft.com/office/drawing/2014/chart" uri="{C3380CC4-5D6E-409C-BE32-E72D297353CC}">
              <c16:uniqueId val="{00000003-3590-4C65-9418-D8572E75E1BE}"/>
            </c:ext>
          </c:extLst>
        </c:ser>
        <c:ser>
          <c:idx val="0"/>
          <c:order val="4"/>
          <c:tx>
            <c:strRef>
              <c:f>IE!$G$1</c:f>
              <c:strCache>
                <c:ptCount val="1"/>
                <c:pt idx="0">
                  <c:v>Growing Stock</c:v>
                </c:pt>
              </c:strCache>
            </c:strRef>
          </c:tx>
          <c:spPr>
            <a:ln w="25400" cap="rnd">
              <a:noFill/>
              <a:round/>
            </a:ln>
            <a:effectLst/>
          </c:spPr>
          <c:marker>
            <c:symbol val="circle"/>
            <c:size val="5"/>
            <c:spPr>
              <a:solidFill>
                <a:schemeClr val="accent1"/>
              </a:solidFill>
              <a:ln w="9525">
                <a:solidFill>
                  <a:schemeClr val="accent1"/>
                </a:solidFill>
              </a:ln>
              <a:effectLst/>
            </c:spPr>
          </c:marker>
          <c:xVal>
            <c:numRef>
              <c:f>IE!$A$6:$A$27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IE!$F$6:$F$27</c:f>
              <c:numCache>
                <c:formatCode>#,##0</c:formatCode>
                <c:ptCount val="22"/>
                <c:pt idx="14">
                  <c:v>102313.1</c:v>
                </c:pt>
                <c:pt idx="15">
                  <c:v>107235.59</c:v>
                </c:pt>
                <c:pt idx="16">
                  <c:v>111984</c:v>
                </c:pt>
                <c:pt idx="17">
                  <c:v>116525</c:v>
                </c:pt>
                <c:pt idx="18">
                  <c:v>120908</c:v>
                </c:pt>
                <c:pt idx="19">
                  <c:v>124963</c:v>
                </c:pt>
              </c:numCache>
            </c:numRef>
          </c:yVal>
          <c:smooth val="0"/>
          <c:extLst>
            <c:ext xmlns:c16="http://schemas.microsoft.com/office/drawing/2014/chart" uri="{C3380CC4-5D6E-409C-BE32-E72D297353CC}">
              <c16:uniqueId val="{00000004-3590-4C65-9418-D8572E75E1BE}"/>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2.8129851993782477E-2"/>
          <c:y val="0.12694700511629586"/>
          <c:w val="0.95379651552998401"/>
          <c:h val="0.1288661171336450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it-IT" b="1"/>
              <a:t>Total growing stock</a:t>
            </a:r>
          </a:p>
        </c:rich>
      </c:tx>
      <c:layout>
        <c:manualLayout>
          <c:xMode val="edge"/>
          <c:yMode val="edge"/>
          <c:x val="0.41335831715341598"/>
          <c:y val="4.02065902465057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7216583387103523"/>
          <c:y val="0.27705563788009779"/>
          <c:w val="0.78369122624660592"/>
          <c:h val="0.61113746387259105"/>
        </c:manualLayout>
      </c:layout>
      <c:scatterChart>
        <c:scatterStyle val="lineMarker"/>
        <c:varyColors val="0"/>
        <c:ser>
          <c:idx val="1"/>
          <c:order val="0"/>
          <c:tx>
            <c:strRef>
              <c:f>BG!$P$1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BG!$A$6:$A$27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BG!$P$6:$P$27</c:f>
              <c:numCache>
                <c:formatCode>#,##0</c:formatCode>
                <c:ptCount val="22"/>
                <c:pt idx="0">
                  <c:v>556618.31488675228</c:v>
                </c:pt>
                <c:pt idx="1">
                  <c:v>568918.67992278165</c:v>
                </c:pt>
                <c:pt idx="2">
                  <c:v>580271.53603633796</c:v>
                </c:pt>
                <c:pt idx="3">
                  <c:v>591650.87690391799</c:v>
                </c:pt>
                <c:pt idx="4">
                  <c:v>601792.89235602738</c:v>
                </c:pt>
                <c:pt idx="5">
                  <c:v>612252.94770980906</c:v>
                </c:pt>
                <c:pt idx="6">
                  <c:v>622573.14235024957</c:v>
                </c:pt>
                <c:pt idx="7">
                  <c:v>632898.39552342694</c:v>
                </c:pt>
                <c:pt idx="8">
                  <c:v>642764.55567122274</c:v>
                </c:pt>
                <c:pt idx="9">
                  <c:v>655240.72718679253</c:v>
                </c:pt>
                <c:pt idx="10">
                  <c:v>666258.44421964302</c:v>
                </c:pt>
                <c:pt idx="11">
                  <c:v>673460.74617620965</c:v>
                </c:pt>
                <c:pt idx="12">
                  <c:v>680837.3862425203</c:v>
                </c:pt>
                <c:pt idx="13">
                  <c:v>688093.03216131486</c:v>
                </c:pt>
                <c:pt idx="14">
                  <c:v>695624.77934940089</c:v>
                </c:pt>
                <c:pt idx="15">
                  <c:v>702166.19104755647</c:v>
                </c:pt>
                <c:pt idx="16">
                  <c:v>706830.82600933162</c:v>
                </c:pt>
                <c:pt idx="17">
                  <c:v>712693.52269867214</c:v>
                </c:pt>
                <c:pt idx="18">
                  <c:v>718352.91247961123</c:v>
                </c:pt>
                <c:pt idx="19">
                  <c:v>724100.56582124322</c:v>
                </c:pt>
                <c:pt idx="20">
                  <c:v>730811.61933410983</c:v>
                </c:pt>
              </c:numCache>
            </c:numRef>
          </c:yVal>
          <c:smooth val="0"/>
          <c:extLst>
            <c:ext xmlns:c16="http://schemas.microsoft.com/office/drawing/2014/chart" uri="{C3380CC4-5D6E-409C-BE32-E72D297353CC}">
              <c16:uniqueId val="{00000000-4D6A-42EF-981A-09D42A772F8F}"/>
            </c:ext>
          </c:extLst>
        </c:ser>
        <c:ser>
          <c:idx val="4"/>
          <c:order val="1"/>
          <c:tx>
            <c:strRef>
              <c:f>BG!$B$1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BG!$A$6:$A$27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BG!$C$6:$C$27</c:f>
              <c:numCache>
                <c:formatCode>#,##0</c:formatCode>
                <c:ptCount val="22"/>
                <c:pt idx="0">
                  <c:v>526500</c:v>
                </c:pt>
                <c:pt idx="10">
                  <c:v>645500</c:v>
                </c:pt>
                <c:pt idx="15">
                  <c:v>680360</c:v>
                </c:pt>
                <c:pt idx="16">
                  <c:v>695220</c:v>
                </c:pt>
                <c:pt idx="17">
                  <c:v>712990</c:v>
                </c:pt>
                <c:pt idx="18">
                  <c:v>730860</c:v>
                </c:pt>
                <c:pt idx="19">
                  <c:v>748840</c:v>
                </c:pt>
                <c:pt idx="20">
                  <c:v>766920</c:v>
                </c:pt>
              </c:numCache>
            </c:numRef>
          </c:yVal>
          <c:smooth val="0"/>
          <c:extLst>
            <c:ext xmlns:c16="http://schemas.microsoft.com/office/drawing/2014/chart" uri="{C3380CC4-5D6E-409C-BE32-E72D297353CC}">
              <c16:uniqueId val="{00000001-4D6A-42EF-981A-09D42A772F8F}"/>
            </c:ext>
          </c:extLst>
        </c:ser>
        <c:ser>
          <c:idx val="2"/>
          <c:order val="2"/>
          <c:tx>
            <c:strRef>
              <c:f>BG!$D$3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BG!$A$6:$A$27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BG!$D$6:$D$27</c:f>
              <c:numCache>
                <c:formatCode>#,##0</c:formatCode>
                <c:ptCount val="22"/>
                <c:pt idx="0">
                  <c:v>473850</c:v>
                </c:pt>
                <c:pt idx="10">
                  <c:v>580950</c:v>
                </c:pt>
                <c:pt idx="15">
                  <c:v>612324</c:v>
                </c:pt>
                <c:pt idx="16">
                  <c:v>625698</c:v>
                </c:pt>
                <c:pt idx="17">
                  <c:v>641691</c:v>
                </c:pt>
                <c:pt idx="18">
                  <c:v>657774</c:v>
                </c:pt>
                <c:pt idx="19">
                  <c:v>673956</c:v>
                </c:pt>
                <c:pt idx="20">
                  <c:v>690228</c:v>
                </c:pt>
              </c:numCache>
            </c:numRef>
          </c:yVal>
          <c:smooth val="0"/>
          <c:extLst>
            <c:ext xmlns:c16="http://schemas.microsoft.com/office/drawing/2014/chart" uri="{C3380CC4-5D6E-409C-BE32-E72D297353CC}">
              <c16:uniqueId val="{00000002-4D6A-42EF-981A-09D42A772F8F}"/>
            </c:ext>
          </c:extLst>
        </c:ser>
        <c:ser>
          <c:idx val="3"/>
          <c:order val="3"/>
          <c:tx>
            <c:strRef>
              <c:f>BG!$E$3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BG!$A$6:$A$27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BG!$E$7:$E$27</c:f>
              <c:numCache>
                <c:formatCode>#,##0</c:formatCode>
                <c:ptCount val="21"/>
                <c:pt idx="9">
                  <c:v>774600</c:v>
                </c:pt>
                <c:pt idx="14">
                  <c:v>816432</c:v>
                </c:pt>
                <c:pt idx="15">
                  <c:v>834264</c:v>
                </c:pt>
                <c:pt idx="16">
                  <c:v>855588</c:v>
                </c:pt>
                <c:pt idx="17">
                  <c:v>877032</c:v>
                </c:pt>
                <c:pt idx="18">
                  <c:v>898608</c:v>
                </c:pt>
                <c:pt idx="19">
                  <c:v>920304</c:v>
                </c:pt>
              </c:numCache>
            </c:numRef>
          </c:yVal>
          <c:smooth val="0"/>
          <c:extLst>
            <c:ext xmlns:c16="http://schemas.microsoft.com/office/drawing/2014/chart" uri="{C3380CC4-5D6E-409C-BE32-E72D297353CC}">
              <c16:uniqueId val="{00000003-4D6A-42EF-981A-09D42A772F8F}"/>
            </c:ext>
          </c:extLst>
        </c:ser>
        <c:ser>
          <c:idx val="0"/>
          <c:order val="4"/>
          <c:tx>
            <c:strRef>
              <c:f>BG!$F$1</c:f>
              <c:strCache>
                <c:ptCount val="1"/>
                <c:pt idx="0">
                  <c:v>EFA</c:v>
                </c:pt>
              </c:strCache>
            </c:strRef>
          </c:tx>
          <c:spPr>
            <a:ln w="25400" cap="rnd">
              <a:noFill/>
              <a:round/>
            </a:ln>
            <a:effectLst/>
          </c:spPr>
          <c:marker>
            <c:symbol val="circle"/>
            <c:size val="5"/>
            <c:spPr>
              <a:solidFill>
                <a:schemeClr val="accent1"/>
              </a:solidFill>
              <a:ln w="9525">
                <a:solidFill>
                  <a:schemeClr val="accent1"/>
                </a:solidFill>
              </a:ln>
              <a:effectLst/>
            </c:spPr>
          </c:marker>
          <c:xVal>
            <c:numRef>
              <c:f>BG!$A$6:$A$27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BG!$F$6:$F$27</c:f>
              <c:numCache>
                <c:formatCode>#,##0</c:formatCode>
                <c:ptCount val="22"/>
                <c:pt idx="6">
                  <c:v>601538</c:v>
                </c:pt>
                <c:pt idx="7">
                  <c:v>612294</c:v>
                </c:pt>
                <c:pt idx="8">
                  <c:v>623051</c:v>
                </c:pt>
                <c:pt idx="9">
                  <c:v>633808</c:v>
                </c:pt>
                <c:pt idx="10">
                  <c:v>644565</c:v>
                </c:pt>
                <c:pt idx="11">
                  <c:v>655321</c:v>
                </c:pt>
                <c:pt idx="12">
                  <c:v>666078</c:v>
                </c:pt>
                <c:pt idx="13">
                  <c:v>678716</c:v>
                </c:pt>
                <c:pt idx="14">
                  <c:v>686327</c:v>
                </c:pt>
                <c:pt idx="15">
                  <c:v>680522</c:v>
                </c:pt>
                <c:pt idx="16">
                  <c:v>687012</c:v>
                </c:pt>
                <c:pt idx="17">
                  <c:v>693630</c:v>
                </c:pt>
                <c:pt idx="18">
                  <c:v>699889</c:v>
                </c:pt>
                <c:pt idx="19">
                  <c:v>706836</c:v>
                </c:pt>
              </c:numCache>
            </c:numRef>
          </c:yVal>
          <c:smooth val="0"/>
          <c:extLst>
            <c:ext xmlns:c16="http://schemas.microsoft.com/office/drawing/2014/chart" uri="{C3380CC4-5D6E-409C-BE32-E72D297353CC}">
              <c16:uniqueId val="{00000004-4D6A-42EF-981A-09D42A772F8F}"/>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3.4024202104700342E-2"/>
          <c:y val="0.12694706631285255"/>
          <c:w val="0.95379651552998401"/>
          <c:h val="0.1288661171336450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Total growing stock</a:t>
            </a:r>
          </a:p>
        </c:rich>
      </c:tx>
      <c:layout>
        <c:manualLayout>
          <c:xMode val="edge"/>
          <c:yMode val="edge"/>
          <c:x val="0.33397211313856817"/>
          <c:y val="3.69966096330960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4419794148334342"/>
          <c:y val="0.16675246658078188"/>
          <c:w val="0.81165897146467725"/>
          <c:h val="0.72144036166210013"/>
        </c:manualLayout>
      </c:layout>
      <c:scatterChart>
        <c:scatterStyle val="lineMarker"/>
        <c:varyColors val="0"/>
        <c:ser>
          <c:idx val="1"/>
          <c:order val="0"/>
          <c:tx>
            <c:strRef>
              <c:f>EL!$P$1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EL!$A$6:$A$27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EL!$P$6:$P$27</c:f>
              <c:numCache>
                <c:formatCode>#,##0</c:formatCode>
                <c:ptCount val="22"/>
                <c:pt idx="0">
                  <c:v>154219.93899621294</c:v>
                </c:pt>
                <c:pt idx="1">
                  <c:v>156136.4338314519</c:v>
                </c:pt>
                <c:pt idx="2">
                  <c:v>158920.7590406914</c:v>
                </c:pt>
                <c:pt idx="3">
                  <c:v>161526.20978649036</c:v>
                </c:pt>
                <c:pt idx="4">
                  <c:v>164231.92323160698</c:v>
                </c:pt>
                <c:pt idx="5">
                  <c:v>167089.79362583617</c:v>
                </c:pt>
                <c:pt idx="6">
                  <c:v>169981.29166345426</c:v>
                </c:pt>
                <c:pt idx="7">
                  <c:v>171504.35756156381</c:v>
                </c:pt>
                <c:pt idx="8">
                  <c:v>173639.2765298188</c:v>
                </c:pt>
                <c:pt idx="9">
                  <c:v>176599.02060826361</c:v>
                </c:pt>
                <c:pt idx="10">
                  <c:v>179183.93229514026</c:v>
                </c:pt>
                <c:pt idx="11">
                  <c:v>182422.56633665162</c:v>
                </c:pt>
                <c:pt idx="12">
                  <c:v>184070.51508512651</c:v>
                </c:pt>
                <c:pt idx="13">
                  <c:v>186806.50131927754</c:v>
                </c:pt>
                <c:pt idx="14">
                  <c:v>189677.84590058756</c:v>
                </c:pt>
                <c:pt idx="15">
                  <c:v>192291.71310879063</c:v>
                </c:pt>
                <c:pt idx="16">
                  <c:v>195210.83784433806</c:v>
                </c:pt>
                <c:pt idx="17">
                  <c:v>197609.14683948248</c:v>
                </c:pt>
                <c:pt idx="18">
                  <c:v>199808.45840954751</c:v>
                </c:pt>
                <c:pt idx="19">
                  <c:v>200556.84225179892</c:v>
                </c:pt>
                <c:pt idx="20">
                  <c:v>203331.76427178373</c:v>
                </c:pt>
              </c:numCache>
            </c:numRef>
          </c:yVal>
          <c:smooth val="0"/>
          <c:extLst>
            <c:ext xmlns:c16="http://schemas.microsoft.com/office/drawing/2014/chart" uri="{C3380CC4-5D6E-409C-BE32-E72D297353CC}">
              <c16:uniqueId val="{00000000-4238-472F-B413-2C43772FB4C4}"/>
            </c:ext>
          </c:extLst>
        </c:ser>
        <c:ser>
          <c:idx val="4"/>
          <c:order val="1"/>
          <c:tx>
            <c:strRef>
              <c:f>EL!$B$1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EL!$A$6:$A$27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EL!$C$6:$C$27</c:f>
              <c:numCache>
                <c:formatCode>#,##0</c:formatCode>
                <c:ptCount val="22"/>
                <c:pt idx="0">
                  <c:v>176320</c:v>
                </c:pt>
                <c:pt idx="10">
                  <c:v>191830</c:v>
                </c:pt>
                <c:pt idx="15">
                  <c:v>191830</c:v>
                </c:pt>
                <c:pt idx="20">
                  <c:v>191830</c:v>
                </c:pt>
              </c:numCache>
            </c:numRef>
          </c:yVal>
          <c:smooth val="0"/>
          <c:extLst>
            <c:ext xmlns:c16="http://schemas.microsoft.com/office/drawing/2014/chart" uri="{C3380CC4-5D6E-409C-BE32-E72D297353CC}">
              <c16:uniqueId val="{00000001-4238-472F-B413-2C43772FB4C4}"/>
            </c:ext>
          </c:extLst>
        </c:ser>
        <c:ser>
          <c:idx val="2"/>
          <c:order val="2"/>
          <c:tx>
            <c:strRef>
              <c:f>EL!$D$3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EL!$A$6:$A$27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EL!$D$6:$D$27</c:f>
              <c:numCache>
                <c:formatCode>#,##0</c:formatCode>
                <c:ptCount val="22"/>
                <c:pt idx="0">
                  <c:v>158688</c:v>
                </c:pt>
                <c:pt idx="10">
                  <c:v>172647</c:v>
                </c:pt>
                <c:pt idx="15">
                  <c:v>172647</c:v>
                </c:pt>
                <c:pt idx="20">
                  <c:v>172647</c:v>
                </c:pt>
              </c:numCache>
            </c:numRef>
          </c:yVal>
          <c:smooth val="0"/>
          <c:extLst>
            <c:ext xmlns:c16="http://schemas.microsoft.com/office/drawing/2014/chart" uri="{C3380CC4-5D6E-409C-BE32-E72D297353CC}">
              <c16:uniqueId val="{00000002-4238-472F-B413-2C43772FB4C4}"/>
            </c:ext>
          </c:extLst>
        </c:ser>
        <c:ser>
          <c:idx val="3"/>
          <c:order val="3"/>
          <c:tx>
            <c:strRef>
              <c:f>EL!$E$3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EL!$A$6:$A$27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EL!$E$6:$E$27</c:f>
              <c:numCache>
                <c:formatCode>#,##0</c:formatCode>
                <c:ptCount val="22"/>
                <c:pt idx="0">
                  <c:v>211584</c:v>
                </c:pt>
                <c:pt idx="10">
                  <c:v>230196</c:v>
                </c:pt>
                <c:pt idx="15">
                  <c:v>230196</c:v>
                </c:pt>
                <c:pt idx="20">
                  <c:v>230196</c:v>
                </c:pt>
              </c:numCache>
            </c:numRef>
          </c:yVal>
          <c:smooth val="0"/>
          <c:extLst>
            <c:ext xmlns:c16="http://schemas.microsoft.com/office/drawing/2014/chart" uri="{C3380CC4-5D6E-409C-BE32-E72D297353CC}">
              <c16:uniqueId val="{00000003-4238-472F-B413-2C43772FB4C4}"/>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0.16825121726166226"/>
          <c:y val="0.51929712450794296"/>
          <c:w val="0.3657964388699998"/>
          <c:h val="0.3303195452498269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it-IT" b="1"/>
              <a:t>Total growing stock</a:t>
            </a:r>
          </a:p>
        </c:rich>
      </c:tx>
      <c:layout>
        <c:manualLayout>
          <c:xMode val="edge"/>
          <c:yMode val="edge"/>
          <c:x val="0.3586338270659597"/>
          <c:y val="3.74058148593052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7216583387103523"/>
          <c:y val="0.27705563788009779"/>
          <c:w val="0.78369122624660592"/>
          <c:h val="0.61113746387259105"/>
        </c:manualLayout>
      </c:layout>
      <c:scatterChart>
        <c:scatterStyle val="lineMarker"/>
        <c:varyColors val="0"/>
        <c:ser>
          <c:idx val="1"/>
          <c:order val="0"/>
          <c:tx>
            <c:strRef>
              <c:f>FR!$P$1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FR!$A$6:$A$27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FR!$P$6:$P$27</c:f>
              <c:numCache>
                <c:formatCode>#,##0</c:formatCode>
                <c:ptCount val="22"/>
                <c:pt idx="0">
                  <c:v>2035181.8256242173</c:v>
                </c:pt>
                <c:pt idx="1">
                  <c:v>2090339.5950069453</c:v>
                </c:pt>
                <c:pt idx="2">
                  <c:v>2146939.6995048877</c:v>
                </c:pt>
                <c:pt idx="3">
                  <c:v>2204324.4243769008</c:v>
                </c:pt>
                <c:pt idx="4">
                  <c:v>2255292.0958789196</c:v>
                </c:pt>
                <c:pt idx="5">
                  <c:v>2311835.8028952535</c:v>
                </c:pt>
                <c:pt idx="6">
                  <c:v>2367955.9901901591</c:v>
                </c:pt>
                <c:pt idx="7">
                  <c:v>2427756.3956672573</c:v>
                </c:pt>
                <c:pt idx="8">
                  <c:v>2489119.0551973274</c:v>
                </c:pt>
                <c:pt idx="9">
                  <c:v>2517775.6611869582</c:v>
                </c:pt>
                <c:pt idx="10">
                  <c:v>2577753.0648180856</c:v>
                </c:pt>
                <c:pt idx="11">
                  <c:v>2637479.1197039047</c:v>
                </c:pt>
                <c:pt idx="12">
                  <c:v>2697296.1421083882</c:v>
                </c:pt>
                <c:pt idx="13">
                  <c:v>2750978.863287156</c:v>
                </c:pt>
                <c:pt idx="14">
                  <c:v>2807568.0959638632</c:v>
                </c:pt>
                <c:pt idx="15">
                  <c:v>2863126.9290055796</c:v>
                </c:pt>
                <c:pt idx="16">
                  <c:v>2916980.2487046719</c:v>
                </c:pt>
                <c:pt idx="17">
                  <c:v>2973562.3542685388</c:v>
                </c:pt>
                <c:pt idx="18">
                  <c:v>3030960.2356687314</c:v>
                </c:pt>
                <c:pt idx="19">
                  <c:v>3089130.6558599425</c:v>
                </c:pt>
                <c:pt idx="20">
                  <c:v>3149249.2671407098</c:v>
                </c:pt>
              </c:numCache>
            </c:numRef>
          </c:yVal>
          <c:smooth val="0"/>
          <c:extLst>
            <c:ext xmlns:c16="http://schemas.microsoft.com/office/drawing/2014/chart" uri="{C3380CC4-5D6E-409C-BE32-E72D297353CC}">
              <c16:uniqueId val="{00000000-B434-40B8-B746-36031A0B188D}"/>
            </c:ext>
          </c:extLst>
        </c:ser>
        <c:ser>
          <c:idx val="4"/>
          <c:order val="1"/>
          <c:tx>
            <c:strRef>
              <c:f>FR!$B$1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FR!$A$6:$A$27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FR!$C$6:$C$27</c:f>
              <c:numCache>
                <c:formatCode>#,##0</c:formatCode>
                <c:ptCount val="22"/>
                <c:pt idx="0">
                  <c:v>2254280</c:v>
                </c:pt>
                <c:pt idx="10">
                  <c:v>2648610</c:v>
                </c:pt>
                <c:pt idx="15">
                  <c:v>2855810</c:v>
                </c:pt>
                <c:pt idx="16">
                  <c:v>2895810</c:v>
                </c:pt>
                <c:pt idx="17">
                  <c:v>2935820</c:v>
                </c:pt>
                <c:pt idx="18">
                  <c:v>2975820</c:v>
                </c:pt>
                <c:pt idx="19">
                  <c:v>3015830</c:v>
                </c:pt>
                <c:pt idx="20">
                  <c:v>3055830</c:v>
                </c:pt>
              </c:numCache>
            </c:numRef>
          </c:yVal>
          <c:smooth val="0"/>
          <c:extLst>
            <c:ext xmlns:c16="http://schemas.microsoft.com/office/drawing/2014/chart" uri="{C3380CC4-5D6E-409C-BE32-E72D297353CC}">
              <c16:uniqueId val="{00000001-B434-40B8-B746-36031A0B188D}"/>
            </c:ext>
          </c:extLst>
        </c:ser>
        <c:ser>
          <c:idx val="2"/>
          <c:order val="2"/>
          <c:tx>
            <c:strRef>
              <c:f>FR!$D$3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FR!$A$6:$A$27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FR!$D$6:$D$27</c:f>
              <c:numCache>
                <c:formatCode>#,##0</c:formatCode>
                <c:ptCount val="22"/>
                <c:pt idx="0">
                  <c:v>2028852</c:v>
                </c:pt>
                <c:pt idx="10">
                  <c:v>2383749</c:v>
                </c:pt>
                <c:pt idx="15">
                  <c:v>2570229</c:v>
                </c:pt>
                <c:pt idx="16">
                  <c:v>2606229</c:v>
                </c:pt>
                <c:pt idx="17">
                  <c:v>2642238</c:v>
                </c:pt>
                <c:pt idx="18">
                  <c:v>2678238</c:v>
                </c:pt>
                <c:pt idx="19">
                  <c:v>2714247</c:v>
                </c:pt>
                <c:pt idx="20">
                  <c:v>2750247</c:v>
                </c:pt>
              </c:numCache>
            </c:numRef>
          </c:yVal>
          <c:smooth val="0"/>
          <c:extLst>
            <c:ext xmlns:c16="http://schemas.microsoft.com/office/drawing/2014/chart" uri="{C3380CC4-5D6E-409C-BE32-E72D297353CC}">
              <c16:uniqueId val="{00000002-B434-40B8-B746-36031A0B188D}"/>
            </c:ext>
          </c:extLst>
        </c:ser>
        <c:ser>
          <c:idx val="3"/>
          <c:order val="3"/>
          <c:tx>
            <c:strRef>
              <c:f>FR!$E$3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FR!$A$6:$A$27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FR!$E$6:$E$27</c:f>
              <c:numCache>
                <c:formatCode>#,##0</c:formatCode>
                <c:ptCount val="22"/>
                <c:pt idx="0">
                  <c:v>2705136</c:v>
                </c:pt>
                <c:pt idx="10">
                  <c:v>3178332</c:v>
                </c:pt>
                <c:pt idx="15">
                  <c:v>3426972</c:v>
                </c:pt>
                <c:pt idx="16">
                  <c:v>3474972</c:v>
                </c:pt>
                <c:pt idx="17">
                  <c:v>3522984</c:v>
                </c:pt>
                <c:pt idx="18">
                  <c:v>3570984</c:v>
                </c:pt>
                <c:pt idx="19">
                  <c:v>3618996</c:v>
                </c:pt>
                <c:pt idx="20">
                  <c:v>3666996</c:v>
                </c:pt>
              </c:numCache>
            </c:numRef>
          </c:yVal>
          <c:smooth val="0"/>
          <c:extLst>
            <c:ext xmlns:c16="http://schemas.microsoft.com/office/drawing/2014/chart" uri="{C3380CC4-5D6E-409C-BE32-E72D297353CC}">
              <c16:uniqueId val="{00000003-B434-40B8-B746-36031A0B188D}"/>
            </c:ext>
          </c:extLst>
        </c:ser>
        <c:ser>
          <c:idx val="0"/>
          <c:order val="4"/>
          <c:tx>
            <c:strRef>
              <c:f>FR!$F$1</c:f>
              <c:strCache>
                <c:ptCount val="1"/>
                <c:pt idx="0">
                  <c:v>EFA</c:v>
                </c:pt>
              </c:strCache>
            </c:strRef>
          </c:tx>
          <c:spPr>
            <a:ln w="25400" cap="rnd">
              <a:noFill/>
              <a:round/>
            </a:ln>
            <a:effectLst/>
          </c:spPr>
          <c:marker>
            <c:symbol val="circle"/>
            <c:size val="5"/>
            <c:spPr>
              <a:solidFill>
                <a:schemeClr val="accent1"/>
              </a:solidFill>
              <a:ln w="9525">
                <a:solidFill>
                  <a:schemeClr val="accent1"/>
                </a:solidFill>
              </a:ln>
              <a:effectLst/>
            </c:spPr>
          </c:marker>
          <c:xVal>
            <c:numRef>
              <c:f>FR!$A$6:$A$27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FR!$F$6:$F$27</c:f>
              <c:numCache>
                <c:formatCode>#,##0</c:formatCode>
                <c:ptCount val="22"/>
              </c:numCache>
            </c:numRef>
          </c:yVal>
          <c:smooth val="0"/>
          <c:extLst>
            <c:ext xmlns:c16="http://schemas.microsoft.com/office/drawing/2014/chart" uri="{C3380CC4-5D6E-409C-BE32-E72D297353CC}">
              <c16:uniqueId val="{00000004-B434-40B8-B746-36031A0B188D}"/>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2.8129851993782477E-2"/>
          <c:y val="0.12694700511629586"/>
          <c:w val="0.95379651552998401"/>
          <c:h val="0.1288661171336450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it-IT" b="1"/>
              <a:t>Total growing stock</a:t>
            </a:r>
          </a:p>
        </c:rich>
      </c:tx>
      <c:layout>
        <c:manualLayout>
          <c:xMode val="edge"/>
          <c:yMode val="edge"/>
          <c:x val="0.3586338270659597"/>
          <c:y val="3.74058148593052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7216583387103523"/>
          <c:y val="0.27705563788009779"/>
          <c:w val="0.78369122624660592"/>
          <c:h val="0.61113746387259105"/>
        </c:manualLayout>
      </c:layout>
      <c:scatterChart>
        <c:scatterStyle val="lineMarker"/>
        <c:varyColors val="0"/>
        <c:ser>
          <c:idx val="1"/>
          <c:order val="0"/>
          <c:tx>
            <c:strRef>
              <c:f>HR!$P$1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HR!$A$6:$A$27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HR!$P$6:$P$27</c:f>
              <c:numCache>
                <c:formatCode>#,##0</c:formatCode>
                <c:ptCount val="22"/>
                <c:pt idx="0">
                  <c:v>346245.77657372993</c:v>
                </c:pt>
                <c:pt idx="1">
                  <c:v>351786.58557508938</c:v>
                </c:pt>
                <c:pt idx="2">
                  <c:v>357307.80434060364</c:v>
                </c:pt>
                <c:pt idx="3">
                  <c:v>362701.01752477715</c:v>
                </c:pt>
                <c:pt idx="4">
                  <c:v>368257.64720643824</c:v>
                </c:pt>
                <c:pt idx="5">
                  <c:v>373649.81186110614</c:v>
                </c:pt>
                <c:pt idx="6">
                  <c:v>378623.11371242866</c:v>
                </c:pt>
                <c:pt idx="7">
                  <c:v>383904.11640201666</c:v>
                </c:pt>
                <c:pt idx="8">
                  <c:v>388870.28392104607</c:v>
                </c:pt>
                <c:pt idx="9">
                  <c:v>394182.75988654105</c:v>
                </c:pt>
                <c:pt idx="10">
                  <c:v>399243.99932644068</c:v>
                </c:pt>
                <c:pt idx="11">
                  <c:v>402706.28375263815</c:v>
                </c:pt>
                <c:pt idx="12">
                  <c:v>405573.80723676516</c:v>
                </c:pt>
                <c:pt idx="13">
                  <c:v>408754.46140332601</c:v>
                </c:pt>
                <c:pt idx="14">
                  <c:v>412384.3845574056</c:v>
                </c:pt>
                <c:pt idx="15">
                  <c:v>415789.09487596143</c:v>
                </c:pt>
                <c:pt idx="16">
                  <c:v>419625.00743445416</c:v>
                </c:pt>
                <c:pt idx="17">
                  <c:v>424318.54292258271</c:v>
                </c:pt>
                <c:pt idx="18">
                  <c:v>427995.3588949049</c:v>
                </c:pt>
                <c:pt idx="19">
                  <c:v>431632.44587015768</c:v>
                </c:pt>
                <c:pt idx="20">
                  <c:v>435529.23482771171</c:v>
                </c:pt>
              </c:numCache>
            </c:numRef>
          </c:yVal>
          <c:smooth val="0"/>
          <c:extLst>
            <c:ext xmlns:c16="http://schemas.microsoft.com/office/drawing/2014/chart" uri="{C3380CC4-5D6E-409C-BE32-E72D297353CC}">
              <c16:uniqueId val="{00000000-9C85-4A9D-A294-EE5B9A4DFAF1}"/>
            </c:ext>
          </c:extLst>
        </c:ser>
        <c:ser>
          <c:idx val="4"/>
          <c:order val="1"/>
          <c:tx>
            <c:strRef>
              <c:f>HR!$B$1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HR!$A$6:$A$27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HR!$C$6:$C$27</c:f>
              <c:numCache>
                <c:formatCode>#,##0</c:formatCode>
                <c:ptCount val="22"/>
                <c:pt idx="0">
                  <c:v>360130</c:v>
                </c:pt>
                <c:pt idx="10">
                  <c:v>409900</c:v>
                </c:pt>
                <c:pt idx="15">
                  <c:v>414940</c:v>
                </c:pt>
                <c:pt idx="16">
                  <c:v>418610</c:v>
                </c:pt>
                <c:pt idx="17">
                  <c:v>421170</c:v>
                </c:pt>
                <c:pt idx="18">
                  <c:v>423050</c:v>
                </c:pt>
                <c:pt idx="19">
                  <c:v>425140</c:v>
                </c:pt>
                <c:pt idx="20">
                  <c:v>427220</c:v>
                </c:pt>
              </c:numCache>
            </c:numRef>
          </c:yVal>
          <c:smooth val="0"/>
          <c:extLst>
            <c:ext xmlns:c16="http://schemas.microsoft.com/office/drawing/2014/chart" uri="{C3380CC4-5D6E-409C-BE32-E72D297353CC}">
              <c16:uniqueId val="{00000001-9C85-4A9D-A294-EE5B9A4DFAF1}"/>
            </c:ext>
          </c:extLst>
        </c:ser>
        <c:ser>
          <c:idx val="2"/>
          <c:order val="2"/>
          <c:tx>
            <c:strRef>
              <c:f>HR!$D$3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HR!$A$6:$A$27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HR!$D$6:$D$27</c:f>
              <c:numCache>
                <c:formatCode>#,##0</c:formatCode>
                <c:ptCount val="22"/>
                <c:pt idx="0">
                  <c:v>324117</c:v>
                </c:pt>
                <c:pt idx="10">
                  <c:v>368910</c:v>
                </c:pt>
                <c:pt idx="15">
                  <c:v>373446</c:v>
                </c:pt>
                <c:pt idx="16">
                  <c:v>376749</c:v>
                </c:pt>
                <c:pt idx="17">
                  <c:v>379053</c:v>
                </c:pt>
                <c:pt idx="18">
                  <c:v>380745</c:v>
                </c:pt>
                <c:pt idx="19">
                  <c:v>382626</c:v>
                </c:pt>
                <c:pt idx="20">
                  <c:v>384498</c:v>
                </c:pt>
              </c:numCache>
            </c:numRef>
          </c:yVal>
          <c:smooth val="0"/>
          <c:extLst>
            <c:ext xmlns:c16="http://schemas.microsoft.com/office/drawing/2014/chart" uri="{C3380CC4-5D6E-409C-BE32-E72D297353CC}">
              <c16:uniqueId val="{00000002-9C85-4A9D-A294-EE5B9A4DFAF1}"/>
            </c:ext>
          </c:extLst>
        </c:ser>
        <c:ser>
          <c:idx val="3"/>
          <c:order val="3"/>
          <c:tx>
            <c:strRef>
              <c:f>HR!$E$3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HR!$A$6:$A$27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HR!$E$6:$E$27</c:f>
              <c:numCache>
                <c:formatCode>#,##0</c:formatCode>
                <c:ptCount val="22"/>
                <c:pt idx="0">
                  <c:v>432156</c:v>
                </c:pt>
                <c:pt idx="10">
                  <c:v>491880</c:v>
                </c:pt>
                <c:pt idx="15">
                  <c:v>497928</c:v>
                </c:pt>
                <c:pt idx="16">
                  <c:v>502332</c:v>
                </c:pt>
                <c:pt idx="17">
                  <c:v>505404</c:v>
                </c:pt>
                <c:pt idx="18">
                  <c:v>507660</c:v>
                </c:pt>
                <c:pt idx="19">
                  <c:v>510168</c:v>
                </c:pt>
                <c:pt idx="20">
                  <c:v>512664</c:v>
                </c:pt>
              </c:numCache>
            </c:numRef>
          </c:yVal>
          <c:smooth val="0"/>
          <c:extLst>
            <c:ext xmlns:c16="http://schemas.microsoft.com/office/drawing/2014/chart" uri="{C3380CC4-5D6E-409C-BE32-E72D297353CC}">
              <c16:uniqueId val="{00000003-9C85-4A9D-A294-EE5B9A4DFAF1}"/>
            </c:ext>
          </c:extLst>
        </c:ser>
        <c:ser>
          <c:idx val="0"/>
          <c:order val="4"/>
          <c:tx>
            <c:strRef>
              <c:f>HR!$F$1</c:f>
              <c:strCache>
                <c:ptCount val="1"/>
                <c:pt idx="0">
                  <c:v>EFA</c:v>
                </c:pt>
              </c:strCache>
            </c:strRef>
          </c:tx>
          <c:spPr>
            <a:ln w="25400" cap="rnd">
              <a:noFill/>
              <a:round/>
            </a:ln>
            <a:effectLst/>
          </c:spPr>
          <c:marker>
            <c:symbol val="circle"/>
            <c:size val="5"/>
            <c:spPr>
              <a:solidFill>
                <a:schemeClr val="accent1"/>
              </a:solidFill>
              <a:ln w="9525">
                <a:solidFill>
                  <a:schemeClr val="accent1"/>
                </a:solidFill>
              </a:ln>
              <a:effectLst/>
            </c:spPr>
          </c:marker>
          <c:xVal>
            <c:numRef>
              <c:f>HR!$A$6:$A$27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HR!$F$6:$F$27</c:f>
              <c:numCache>
                <c:formatCode>#,##0</c:formatCode>
                <c:ptCount val="22"/>
                <c:pt idx="14">
                  <c:v>416288</c:v>
                </c:pt>
                <c:pt idx="15">
                  <c:v>418618</c:v>
                </c:pt>
                <c:pt idx="16">
                  <c:v>421176.8</c:v>
                </c:pt>
                <c:pt idx="17">
                  <c:v>423211.4</c:v>
                </c:pt>
                <c:pt idx="18">
                  <c:v>425366.4</c:v>
                </c:pt>
                <c:pt idx="19">
                  <c:v>427221.5</c:v>
                </c:pt>
              </c:numCache>
            </c:numRef>
          </c:yVal>
          <c:smooth val="0"/>
          <c:extLst>
            <c:ext xmlns:c16="http://schemas.microsoft.com/office/drawing/2014/chart" uri="{C3380CC4-5D6E-409C-BE32-E72D297353CC}">
              <c16:uniqueId val="{00000004-9C85-4A9D-A294-EE5B9A4DFAF1}"/>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2.8129851993782477E-2"/>
          <c:y val="0.12694700511629586"/>
          <c:w val="0.95379651552998401"/>
          <c:h val="0.1288661171336450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Area_Comp!$BV$1</c:f>
          <c:strCache>
            <c:ptCount val="1"/>
            <c:pt idx="0">
              <c:v>Spain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9611069546640583"/>
          <c:y val="0.25556765809276777"/>
          <c:w val="0.77265348386935362"/>
          <c:h val="0.60344502526803556"/>
        </c:manualLayout>
      </c:layout>
      <c:lineChart>
        <c:grouping val="standard"/>
        <c:varyColors val="0"/>
        <c:ser>
          <c:idx val="0"/>
          <c:order val="0"/>
          <c:tx>
            <c:strRef>
              <c:f>Area_Comp!$BV$3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Area_Comp!$BV$4:$BV$23</c:f>
              <c:numCache>
                <c:formatCode>#,##0</c:formatCode>
                <c:ptCount val="20"/>
                <c:pt idx="0">
                  <c:v>17093.93</c:v>
                </c:pt>
                <c:pt idx="10">
                  <c:v>18545.34</c:v>
                </c:pt>
                <c:pt idx="15">
                  <c:v>18551.18</c:v>
                </c:pt>
                <c:pt idx="16">
                  <c:v>18555.240000000002</c:v>
                </c:pt>
                <c:pt idx="17">
                  <c:v>18559.3</c:v>
                </c:pt>
                <c:pt idx="18">
                  <c:v>18563.59</c:v>
                </c:pt>
                <c:pt idx="19">
                  <c:v>18567.88</c:v>
                </c:pt>
              </c:numCache>
            </c:numRef>
          </c:val>
          <c:smooth val="0"/>
          <c:extLst>
            <c:ext xmlns:c16="http://schemas.microsoft.com/office/drawing/2014/chart" uri="{C3380CC4-5D6E-409C-BE32-E72D297353CC}">
              <c16:uniqueId val="{00000000-8F28-4732-91E5-D91218DF4C40}"/>
            </c:ext>
          </c:extLst>
        </c:ser>
        <c:ser>
          <c:idx val="1"/>
          <c:order val="1"/>
          <c:tx>
            <c:strRef>
              <c:f>Area_Comp!$BW$3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Area_Comp!$BW$4:$BW$23</c:f>
              <c:numCache>
                <c:formatCode>#,##0</c:formatCode>
                <c:ptCount val="20"/>
                <c:pt idx="0">
                  <c:v>10431.42</c:v>
                </c:pt>
                <c:pt idx="10">
                  <c:v>9250.07</c:v>
                </c:pt>
                <c:pt idx="15">
                  <c:v>9403.94</c:v>
                </c:pt>
                <c:pt idx="16">
                  <c:v>9398.59</c:v>
                </c:pt>
                <c:pt idx="17">
                  <c:v>9394.7000000000007</c:v>
                </c:pt>
                <c:pt idx="18">
                  <c:v>9390.41</c:v>
                </c:pt>
                <c:pt idx="19">
                  <c:v>9386.1200000000008</c:v>
                </c:pt>
              </c:numCache>
            </c:numRef>
          </c:val>
          <c:smooth val="0"/>
          <c:extLst>
            <c:ext xmlns:c16="http://schemas.microsoft.com/office/drawing/2014/chart" uri="{C3380CC4-5D6E-409C-BE32-E72D297353CC}">
              <c16:uniqueId val="{00000001-8F28-4732-91E5-D91218DF4C40}"/>
            </c:ext>
          </c:extLst>
        </c:ser>
        <c:ser>
          <c:idx val="2"/>
          <c:order val="2"/>
          <c:tx>
            <c:strRef>
              <c:f>Area_Comp!$BX$3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Area_Comp!$BX$4:$BX$23</c:f>
              <c:numCache>
                <c:formatCode>#,##0</c:formatCode>
                <c:ptCount val="20"/>
                <c:pt idx="0">
                  <c:v>17093.93</c:v>
                </c:pt>
                <c:pt idx="5">
                  <c:v>18083.2</c:v>
                </c:pt>
                <c:pt idx="10">
                  <c:v>18545.34</c:v>
                </c:pt>
                <c:pt idx="15">
                  <c:v>18551.18</c:v>
                </c:pt>
              </c:numCache>
            </c:numRef>
          </c:val>
          <c:smooth val="0"/>
          <c:extLst>
            <c:ext xmlns:c16="http://schemas.microsoft.com/office/drawing/2014/chart" uri="{C3380CC4-5D6E-409C-BE32-E72D297353CC}">
              <c16:uniqueId val="{00000002-8F28-4732-91E5-D91218DF4C40}"/>
            </c:ext>
          </c:extLst>
        </c:ser>
        <c:ser>
          <c:idx val="3"/>
          <c:order val="3"/>
          <c:tx>
            <c:strRef>
              <c:f>Area_Comp!$BY$3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Area_Comp!$BY$4:$BY$23</c:f>
              <c:numCache>
                <c:formatCode>#,##0</c:formatCode>
                <c:ptCount val="20"/>
                <c:pt idx="0">
                  <c:v>0</c:v>
                </c:pt>
                <c:pt idx="5">
                  <c:v>0</c:v>
                </c:pt>
                <c:pt idx="10">
                  <c:v>17082.37</c:v>
                </c:pt>
                <c:pt idx="15">
                  <c:v>17081.650000000001</c:v>
                </c:pt>
              </c:numCache>
            </c:numRef>
          </c:val>
          <c:smooth val="0"/>
          <c:extLst>
            <c:ext xmlns:c16="http://schemas.microsoft.com/office/drawing/2014/chart" uri="{C3380CC4-5D6E-409C-BE32-E72D297353CC}">
              <c16:uniqueId val="{00000003-8F28-4732-91E5-D91218DF4C40}"/>
            </c:ext>
          </c:extLst>
        </c:ser>
        <c:ser>
          <c:idx val="4"/>
          <c:order val="4"/>
          <c:tx>
            <c:strRef>
              <c:f>Area_Comp!$BZ$3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Area_Comp!$BZ$4:$BZ$23</c:f>
              <c:numCache>
                <c:formatCode>#,##0</c:formatCode>
                <c:ptCount val="20"/>
              </c:numCache>
            </c:numRef>
          </c:val>
          <c:smooth val="0"/>
          <c:extLst>
            <c:ext xmlns:c16="http://schemas.microsoft.com/office/drawing/2014/chart" uri="{C3380CC4-5D6E-409C-BE32-E72D297353CC}">
              <c16:uniqueId val="{00000004-8F28-4732-91E5-D91218DF4C40}"/>
            </c:ext>
          </c:extLst>
        </c:ser>
        <c:ser>
          <c:idx val="5"/>
          <c:order val="5"/>
          <c:tx>
            <c:strRef>
              <c:f>Area_Comp!$CA$3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Area_Comp!$CA$4:$CA$23</c:f>
              <c:numCache>
                <c:formatCode>#,##0</c:formatCode>
                <c:ptCount val="20"/>
              </c:numCache>
            </c:numRef>
          </c:val>
          <c:smooth val="0"/>
          <c:extLst>
            <c:ext xmlns:c16="http://schemas.microsoft.com/office/drawing/2014/chart" uri="{C3380CC4-5D6E-409C-BE32-E72D297353CC}">
              <c16:uniqueId val="{00000005-8F28-4732-91E5-D91218DF4C40}"/>
            </c:ext>
          </c:extLst>
        </c:ser>
        <c:ser>
          <c:idx val="6"/>
          <c:order val="6"/>
          <c:tx>
            <c:strRef>
              <c:f>Area_Comp!$CB$3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Area_Comp!$CB$4:$CB$23</c:f>
              <c:numCache>
                <c:formatCode>#,##0</c:formatCode>
                <c:ptCount val="20"/>
              </c:numCache>
            </c:numRef>
          </c:val>
          <c:smooth val="0"/>
          <c:extLst>
            <c:ext xmlns:c16="http://schemas.microsoft.com/office/drawing/2014/chart" uri="{C3380CC4-5D6E-409C-BE32-E72D297353CC}">
              <c16:uniqueId val="{00000006-8F28-4732-91E5-D91218DF4C40}"/>
            </c:ext>
          </c:extLst>
        </c:ser>
        <c:ser>
          <c:idx val="7"/>
          <c:order val="7"/>
          <c:tx>
            <c:strRef>
              <c:f>Area_Comp!$CC$3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Area_Comp!$CC$4:$CC$23</c:f>
              <c:numCache>
                <c:formatCode>#,##0</c:formatCode>
                <c:ptCount val="20"/>
                <c:pt idx="10">
                  <c:v>14480</c:v>
                </c:pt>
              </c:numCache>
            </c:numRef>
          </c:val>
          <c:smooth val="0"/>
          <c:extLst>
            <c:ext xmlns:c16="http://schemas.microsoft.com/office/drawing/2014/chart" uri="{C3380CC4-5D6E-409C-BE32-E72D297353CC}">
              <c16:uniqueId val="{00000007-8F28-4732-91E5-D91218DF4C40}"/>
            </c:ext>
          </c:extLst>
        </c:ser>
        <c:ser>
          <c:idx val="8"/>
          <c:order val="8"/>
          <c:tx>
            <c:strRef>
              <c:f>Area_Comp!$CD$3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Area_Comp!$CD$4:$CD$23</c:f>
              <c:numCache>
                <c:formatCode>#,##0</c:formatCode>
                <c:ptCount val="20"/>
                <c:pt idx="0">
                  <c:v>17321.671452952978</c:v>
                </c:pt>
                <c:pt idx="1">
                  <c:v>17321.671366128288</c:v>
                </c:pt>
                <c:pt idx="2">
                  <c:v>17321.671255711615</c:v>
                </c:pt>
                <c:pt idx="3">
                  <c:v>17321.671270929277</c:v>
                </c:pt>
                <c:pt idx="4">
                  <c:v>17321.671272402826</c:v>
                </c:pt>
                <c:pt idx="5">
                  <c:v>17321.671188248205</c:v>
                </c:pt>
                <c:pt idx="6">
                  <c:v>17321.671250574276</c:v>
                </c:pt>
                <c:pt idx="7">
                  <c:v>17321.671266360871</c:v>
                </c:pt>
                <c:pt idx="8">
                  <c:v>17321.671316181957</c:v>
                </c:pt>
                <c:pt idx="9">
                  <c:v>17321.671224813199</c:v>
                </c:pt>
                <c:pt idx="10">
                  <c:v>17321.67134923481</c:v>
                </c:pt>
                <c:pt idx="11">
                  <c:v>17321.671364729635</c:v>
                </c:pt>
                <c:pt idx="12">
                  <c:v>17380.751357969748</c:v>
                </c:pt>
                <c:pt idx="13">
                  <c:v>17439.831362841662</c:v>
                </c:pt>
                <c:pt idx="14">
                  <c:v>17498.911335753532</c:v>
                </c:pt>
                <c:pt idx="15">
                  <c:v>17557.991393813085</c:v>
                </c:pt>
                <c:pt idx="16">
                  <c:v>17617.071400157118</c:v>
                </c:pt>
                <c:pt idx="17">
                  <c:v>17676.151352324556</c:v>
                </c:pt>
                <c:pt idx="18">
                  <c:v>17735.231178901606</c:v>
                </c:pt>
                <c:pt idx="19">
                  <c:v>17735.231178901606</c:v>
                </c:pt>
              </c:numCache>
            </c:numRef>
          </c:val>
          <c:smooth val="0"/>
          <c:extLst>
            <c:ext xmlns:c16="http://schemas.microsoft.com/office/drawing/2014/chart" uri="{C3380CC4-5D6E-409C-BE32-E72D297353CC}">
              <c16:uniqueId val="{00000008-8F28-4732-91E5-D91218DF4C40}"/>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Total growing stock</a:t>
            </a:r>
          </a:p>
        </c:rich>
      </c:tx>
      <c:layout>
        <c:manualLayout>
          <c:xMode val="edge"/>
          <c:yMode val="edge"/>
          <c:x val="0.33397211313856817"/>
          <c:y val="3.69966096330960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4419794148334342"/>
          <c:y val="0.23988922764227646"/>
          <c:w val="0.81165897146467725"/>
          <c:h val="0.64830352303523031"/>
        </c:manualLayout>
      </c:layout>
      <c:scatterChart>
        <c:scatterStyle val="lineMarker"/>
        <c:varyColors val="0"/>
        <c:ser>
          <c:idx val="1"/>
          <c:order val="0"/>
          <c:tx>
            <c:strRef>
              <c:f>DK!$P$1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DK!$A$6:$A$27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DK!$P$6:$P$27</c:f>
              <c:numCache>
                <c:formatCode>#,##0</c:formatCode>
                <c:ptCount val="22"/>
                <c:pt idx="0">
                  <c:v>102588.76101480742</c:v>
                </c:pt>
                <c:pt idx="1">
                  <c:v>104637.02728529336</c:v>
                </c:pt>
                <c:pt idx="2">
                  <c:v>107056.80512780866</c:v>
                </c:pt>
                <c:pt idx="3">
                  <c:v>109302.53714023458</c:v>
                </c:pt>
                <c:pt idx="4">
                  <c:v>111530.35897446364</c:v>
                </c:pt>
                <c:pt idx="5">
                  <c:v>112238.38827948694</c:v>
                </c:pt>
                <c:pt idx="6">
                  <c:v>113839.77567321468</c:v>
                </c:pt>
                <c:pt idx="7">
                  <c:v>115207.97839773355</c:v>
                </c:pt>
                <c:pt idx="8">
                  <c:v>116755.7854380761</c:v>
                </c:pt>
                <c:pt idx="9">
                  <c:v>118433.99002968405</c:v>
                </c:pt>
                <c:pt idx="10">
                  <c:v>119725.37606907857</c:v>
                </c:pt>
                <c:pt idx="11">
                  <c:v>122592.96765058955</c:v>
                </c:pt>
                <c:pt idx="12">
                  <c:v>124682.67706643679</c:v>
                </c:pt>
                <c:pt idx="13">
                  <c:v>126262.33179256051</c:v>
                </c:pt>
                <c:pt idx="14">
                  <c:v>127545.43690834423</c:v>
                </c:pt>
                <c:pt idx="15">
                  <c:v>128619.96194909402</c:v>
                </c:pt>
                <c:pt idx="16">
                  <c:v>128605.32997533957</c:v>
                </c:pt>
                <c:pt idx="17">
                  <c:v>128995.86683899828</c:v>
                </c:pt>
                <c:pt idx="18">
                  <c:v>129385.40237548779</c:v>
                </c:pt>
                <c:pt idx="19">
                  <c:v>129879.22369792245</c:v>
                </c:pt>
                <c:pt idx="20">
                  <c:v>130074.71996885988</c:v>
                </c:pt>
              </c:numCache>
            </c:numRef>
          </c:yVal>
          <c:smooth val="0"/>
          <c:extLst>
            <c:ext xmlns:c16="http://schemas.microsoft.com/office/drawing/2014/chart" uri="{C3380CC4-5D6E-409C-BE32-E72D297353CC}">
              <c16:uniqueId val="{00000000-FAE6-4A94-96F6-EC743DA89F75}"/>
            </c:ext>
          </c:extLst>
        </c:ser>
        <c:ser>
          <c:idx val="4"/>
          <c:order val="1"/>
          <c:tx>
            <c:strRef>
              <c:f>DK!$B$1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DK!$A$6:$A$27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DK!$C$6:$C$27</c:f>
              <c:numCache>
                <c:formatCode>#,##0</c:formatCode>
                <c:ptCount val="22"/>
                <c:pt idx="0">
                  <c:v>91550</c:v>
                </c:pt>
                <c:pt idx="10">
                  <c:v>116930</c:v>
                </c:pt>
                <c:pt idx="15">
                  <c:v>131160</c:v>
                </c:pt>
                <c:pt idx="20">
                  <c:v>132690</c:v>
                </c:pt>
              </c:numCache>
            </c:numRef>
          </c:yVal>
          <c:smooth val="0"/>
          <c:extLst>
            <c:ext xmlns:c16="http://schemas.microsoft.com/office/drawing/2014/chart" uri="{C3380CC4-5D6E-409C-BE32-E72D297353CC}">
              <c16:uniqueId val="{00000001-FAE6-4A94-96F6-EC743DA89F75}"/>
            </c:ext>
          </c:extLst>
        </c:ser>
        <c:ser>
          <c:idx val="2"/>
          <c:order val="2"/>
          <c:tx>
            <c:strRef>
              <c:f>DK!$D$3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DK!$A$6:$A$27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DK!$D$6:$D$27</c:f>
              <c:numCache>
                <c:formatCode>#,##0</c:formatCode>
                <c:ptCount val="22"/>
                <c:pt idx="0">
                  <c:v>82395</c:v>
                </c:pt>
                <c:pt idx="10">
                  <c:v>105237</c:v>
                </c:pt>
                <c:pt idx="15">
                  <c:v>118044</c:v>
                </c:pt>
                <c:pt idx="20">
                  <c:v>119421</c:v>
                </c:pt>
              </c:numCache>
            </c:numRef>
          </c:yVal>
          <c:smooth val="0"/>
          <c:extLst>
            <c:ext xmlns:c16="http://schemas.microsoft.com/office/drawing/2014/chart" uri="{C3380CC4-5D6E-409C-BE32-E72D297353CC}">
              <c16:uniqueId val="{00000002-FAE6-4A94-96F6-EC743DA89F75}"/>
            </c:ext>
          </c:extLst>
        </c:ser>
        <c:ser>
          <c:idx val="3"/>
          <c:order val="3"/>
          <c:tx>
            <c:strRef>
              <c:f>DK!$E$3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DK!$A$6:$A$27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DK!$E$6:$E$27</c:f>
              <c:numCache>
                <c:formatCode>#,##0</c:formatCode>
                <c:ptCount val="22"/>
                <c:pt idx="0">
                  <c:v>109860</c:v>
                </c:pt>
                <c:pt idx="10">
                  <c:v>140316</c:v>
                </c:pt>
                <c:pt idx="15">
                  <c:v>157392</c:v>
                </c:pt>
                <c:pt idx="20">
                  <c:v>159228</c:v>
                </c:pt>
              </c:numCache>
            </c:numRef>
          </c:yVal>
          <c:smooth val="0"/>
          <c:extLst>
            <c:ext xmlns:c16="http://schemas.microsoft.com/office/drawing/2014/chart" uri="{C3380CC4-5D6E-409C-BE32-E72D297353CC}">
              <c16:uniqueId val="{00000003-FAE6-4A94-96F6-EC743DA89F75}"/>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5.8747149561218522E-2"/>
          <c:y val="0.1019867886178862"/>
          <c:w val="0.8999077407174545"/>
          <c:h val="0.1539305555555555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Total growing stock</a:t>
            </a:r>
          </a:p>
        </c:rich>
      </c:tx>
      <c:layout>
        <c:manualLayout>
          <c:xMode val="edge"/>
          <c:yMode val="edge"/>
          <c:x val="0.33397211313856817"/>
          <c:y val="3.69966096330960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4419794148334342"/>
          <c:y val="0.22698272357723578"/>
          <c:w val="0.81165897146467725"/>
          <c:h val="0.6612100271002711"/>
        </c:manualLayout>
      </c:layout>
      <c:scatterChart>
        <c:scatterStyle val="lineMarker"/>
        <c:varyColors val="0"/>
        <c:ser>
          <c:idx val="1"/>
          <c:order val="0"/>
          <c:tx>
            <c:strRef>
              <c:f>IT!$P$1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IT!$A$6:$A$27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IT!$P$6:$P$27</c:f>
              <c:numCache>
                <c:formatCode>#,##0</c:formatCode>
                <c:ptCount val="22"/>
                <c:pt idx="0">
                  <c:v>969541.57970751193</c:v>
                </c:pt>
                <c:pt idx="1">
                  <c:v>998683.57787193521</c:v>
                </c:pt>
                <c:pt idx="2">
                  <c:v>1029792.4873264284</c:v>
                </c:pt>
                <c:pt idx="3">
                  <c:v>1060246.7149252433</c:v>
                </c:pt>
                <c:pt idx="4">
                  <c:v>1090688.0779196518</c:v>
                </c:pt>
                <c:pt idx="5">
                  <c:v>1119479.0472127202</c:v>
                </c:pt>
                <c:pt idx="6">
                  <c:v>1148765.3657848097</c:v>
                </c:pt>
                <c:pt idx="7">
                  <c:v>1173657.4446686502</c:v>
                </c:pt>
                <c:pt idx="8">
                  <c:v>1200286.1158342673</c:v>
                </c:pt>
                <c:pt idx="9">
                  <c:v>1228046.2477268944</c:v>
                </c:pt>
                <c:pt idx="10">
                  <c:v>1254066.9450802538</c:v>
                </c:pt>
                <c:pt idx="11">
                  <c:v>1278935.9474929385</c:v>
                </c:pt>
                <c:pt idx="12">
                  <c:v>1301382.2316446102</c:v>
                </c:pt>
                <c:pt idx="13">
                  <c:v>1326070.3923156252</c:v>
                </c:pt>
                <c:pt idx="14">
                  <c:v>1350040.9629131604</c:v>
                </c:pt>
                <c:pt idx="15">
                  <c:v>1373124.7134901583</c:v>
                </c:pt>
                <c:pt idx="16">
                  <c:v>1395084.6815577562</c:v>
                </c:pt>
                <c:pt idx="17">
                  <c:v>1416698.9003079988</c:v>
                </c:pt>
                <c:pt idx="18">
                  <c:v>1438304.8211710823</c:v>
                </c:pt>
                <c:pt idx="19">
                  <c:v>1453072.7488744273</c:v>
                </c:pt>
                <c:pt idx="20">
                  <c:v>1470933.9306389058</c:v>
                </c:pt>
              </c:numCache>
            </c:numRef>
          </c:yVal>
          <c:smooth val="0"/>
          <c:extLst>
            <c:ext xmlns:c16="http://schemas.microsoft.com/office/drawing/2014/chart" uri="{C3380CC4-5D6E-409C-BE32-E72D297353CC}">
              <c16:uniqueId val="{00000000-57B2-4E55-8452-614DE93DC447}"/>
            </c:ext>
          </c:extLst>
        </c:ser>
        <c:ser>
          <c:idx val="4"/>
          <c:order val="1"/>
          <c:tx>
            <c:strRef>
              <c:f>IT!$B$1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IT!$A$6:$A$27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IT!$C$6:$C$27</c:f>
              <c:numCache>
                <c:formatCode>#,##0</c:formatCode>
                <c:ptCount val="22"/>
                <c:pt idx="0">
                  <c:v>1058710</c:v>
                </c:pt>
                <c:pt idx="10">
                  <c:v>1277470</c:v>
                </c:pt>
                <c:pt idx="15">
                  <c:v>1384340</c:v>
                </c:pt>
                <c:pt idx="20">
                  <c:v>1424400</c:v>
                </c:pt>
              </c:numCache>
            </c:numRef>
          </c:yVal>
          <c:smooth val="0"/>
          <c:extLst>
            <c:ext xmlns:c16="http://schemas.microsoft.com/office/drawing/2014/chart" uri="{C3380CC4-5D6E-409C-BE32-E72D297353CC}">
              <c16:uniqueId val="{00000001-57B2-4E55-8452-614DE93DC447}"/>
            </c:ext>
          </c:extLst>
        </c:ser>
        <c:ser>
          <c:idx val="2"/>
          <c:order val="2"/>
          <c:tx>
            <c:strRef>
              <c:f>IT!$D$3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IT!$A$6:$A$27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IT!$D$6:$D$27</c:f>
              <c:numCache>
                <c:formatCode>#,##0</c:formatCode>
                <c:ptCount val="22"/>
                <c:pt idx="0">
                  <c:v>952839</c:v>
                </c:pt>
                <c:pt idx="10">
                  <c:v>1149723</c:v>
                </c:pt>
                <c:pt idx="15">
                  <c:v>1245906</c:v>
                </c:pt>
                <c:pt idx="20">
                  <c:v>1281960</c:v>
                </c:pt>
              </c:numCache>
            </c:numRef>
          </c:yVal>
          <c:smooth val="0"/>
          <c:extLst>
            <c:ext xmlns:c16="http://schemas.microsoft.com/office/drawing/2014/chart" uri="{C3380CC4-5D6E-409C-BE32-E72D297353CC}">
              <c16:uniqueId val="{00000002-57B2-4E55-8452-614DE93DC447}"/>
            </c:ext>
          </c:extLst>
        </c:ser>
        <c:ser>
          <c:idx val="3"/>
          <c:order val="3"/>
          <c:tx>
            <c:strRef>
              <c:f>IT!$E$3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IT!$A$6:$A$27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IT!$E$6:$E$27</c:f>
              <c:numCache>
                <c:formatCode>#,##0</c:formatCode>
                <c:ptCount val="22"/>
                <c:pt idx="0">
                  <c:v>1270452</c:v>
                </c:pt>
                <c:pt idx="10">
                  <c:v>1532964</c:v>
                </c:pt>
                <c:pt idx="15">
                  <c:v>1661208</c:v>
                </c:pt>
                <c:pt idx="20">
                  <c:v>1709280</c:v>
                </c:pt>
              </c:numCache>
            </c:numRef>
          </c:yVal>
          <c:smooth val="0"/>
          <c:extLst>
            <c:ext xmlns:c16="http://schemas.microsoft.com/office/drawing/2014/chart" uri="{C3380CC4-5D6E-409C-BE32-E72D297353CC}">
              <c16:uniqueId val="{00000003-57B2-4E55-8452-614DE93DC447}"/>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5.2228148115353402E-2"/>
          <c:y val="0.12779979674796749"/>
          <c:w val="0.90128776175695968"/>
          <c:h val="8.939803523035228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Total growing stock</a:t>
            </a:r>
          </a:p>
        </c:rich>
      </c:tx>
      <c:layout>
        <c:manualLayout>
          <c:xMode val="edge"/>
          <c:yMode val="edge"/>
          <c:x val="0.33397202815913657"/>
          <c:y val="3.69966426172329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4419794148334342"/>
          <c:y val="0.218420073914631"/>
          <c:w val="0.81165897146467725"/>
          <c:h val="0.66977260452960186"/>
        </c:manualLayout>
      </c:layout>
      <c:scatterChart>
        <c:scatterStyle val="lineMarker"/>
        <c:varyColors val="0"/>
        <c:ser>
          <c:idx val="1"/>
          <c:order val="0"/>
          <c:tx>
            <c:strRef>
              <c:f>CY!$P$1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CY!$A$6:$A$27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CY!$P$6:$P$27</c:f>
              <c:numCache>
                <c:formatCode>#,##0</c:formatCode>
                <c:ptCount val="22"/>
                <c:pt idx="0">
                  <c:v>7930</c:v>
                </c:pt>
                <c:pt idx="1">
                  <c:v>8127.7618544432653</c:v>
                </c:pt>
                <c:pt idx="2">
                  <c:v>8325.7988523435852</c:v>
                </c:pt>
                <c:pt idx="3">
                  <c:v>8524.1109937009551</c:v>
                </c:pt>
                <c:pt idx="4">
                  <c:v>8722.6982785153778</c:v>
                </c:pt>
                <c:pt idx="5">
                  <c:v>8921.5607067868514</c:v>
                </c:pt>
                <c:pt idx="6">
                  <c:v>9120.6982785153778</c:v>
                </c:pt>
                <c:pt idx="7">
                  <c:v>9320.1109937009551</c:v>
                </c:pt>
                <c:pt idx="8">
                  <c:v>9519.7988523435852</c:v>
                </c:pt>
                <c:pt idx="9">
                  <c:v>9719.761854443268</c:v>
                </c:pt>
                <c:pt idx="10">
                  <c:v>9920</c:v>
                </c:pt>
                <c:pt idx="11">
                  <c:v>10160.14541829486</c:v>
                </c:pt>
                <c:pt idx="12">
                  <c:v>10400.218127442289</c:v>
                </c:pt>
                <c:pt idx="13">
                  <c:v>10640.218127442287</c:v>
                </c:pt>
                <c:pt idx="14">
                  <c:v>10880.14541829486</c:v>
                </c:pt>
                <c:pt idx="15">
                  <c:v>11120</c:v>
                </c:pt>
                <c:pt idx="16">
                  <c:v>11352.816522359524</c:v>
                </c:pt>
                <c:pt idx="17">
                  <c:v>11586.126662620525</c:v>
                </c:pt>
                <c:pt idx="18">
                  <c:v>11825.117526461821</c:v>
                </c:pt>
                <c:pt idx="19">
                  <c:v>12066.069113883414</c:v>
                </c:pt>
                <c:pt idx="20">
                  <c:v>12307.992631603684</c:v>
                </c:pt>
              </c:numCache>
            </c:numRef>
          </c:yVal>
          <c:smooth val="0"/>
          <c:extLst>
            <c:ext xmlns:c16="http://schemas.microsoft.com/office/drawing/2014/chart" uri="{C3380CC4-5D6E-409C-BE32-E72D297353CC}">
              <c16:uniqueId val="{00000000-BB77-4F8C-B2E1-B47E4BC796EF}"/>
            </c:ext>
          </c:extLst>
        </c:ser>
        <c:ser>
          <c:idx val="4"/>
          <c:order val="1"/>
          <c:tx>
            <c:strRef>
              <c:f>CY!$B$1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CY!$A$6:$A$27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CY!$C$6:$C$27</c:f>
              <c:numCache>
                <c:formatCode>#,##0</c:formatCode>
                <c:ptCount val="22"/>
                <c:pt idx="0">
                  <c:v>7930</c:v>
                </c:pt>
                <c:pt idx="10">
                  <c:v>9920</c:v>
                </c:pt>
                <c:pt idx="15">
                  <c:v>11120</c:v>
                </c:pt>
                <c:pt idx="20">
                  <c:v>12050</c:v>
                </c:pt>
              </c:numCache>
            </c:numRef>
          </c:yVal>
          <c:smooth val="0"/>
          <c:extLst>
            <c:ext xmlns:c16="http://schemas.microsoft.com/office/drawing/2014/chart" uri="{C3380CC4-5D6E-409C-BE32-E72D297353CC}">
              <c16:uniqueId val="{00000001-BB77-4F8C-B2E1-B47E4BC796EF}"/>
            </c:ext>
          </c:extLst>
        </c:ser>
        <c:ser>
          <c:idx val="2"/>
          <c:order val="2"/>
          <c:tx>
            <c:strRef>
              <c:f>CY!$D$3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CY!$A$6:$A$27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CY!$D$6:$D$27</c:f>
              <c:numCache>
                <c:formatCode>#,##0</c:formatCode>
                <c:ptCount val="22"/>
                <c:pt idx="0">
                  <c:v>7137</c:v>
                </c:pt>
                <c:pt idx="10">
                  <c:v>8928</c:v>
                </c:pt>
                <c:pt idx="15">
                  <c:v>10008</c:v>
                </c:pt>
                <c:pt idx="20">
                  <c:v>10845</c:v>
                </c:pt>
              </c:numCache>
            </c:numRef>
          </c:yVal>
          <c:smooth val="0"/>
          <c:extLst>
            <c:ext xmlns:c16="http://schemas.microsoft.com/office/drawing/2014/chart" uri="{C3380CC4-5D6E-409C-BE32-E72D297353CC}">
              <c16:uniqueId val="{00000002-BB77-4F8C-B2E1-B47E4BC796EF}"/>
            </c:ext>
          </c:extLst>
        </c:ser>
        <c:ser>
          <c:idx val="3"/>
          <c:order val="3"/>
          <c:tx>
            <c:strRef>
              <c:f>CY!$E$3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CY!$A$6:$A$27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CY!$E$6:$E$27</c:f>
              <c:numCache>
                <c:formatCode>#,##0</c:formatCode>
                <c:ptCount val="22"/>
                <c:pt idx="0">
                  <c:v>9516</c:v>
                </c:pt>
                <c:pt idx="10">
                  <c:v>11904</c:v>
                </c:pt>
                <c:pt idx="15">
                  <c:v>13344</c:v>
                </c:pt>
                <c:pt idx="20">
                  <c:v>14460</c:v>
                </c:pt>
              </c:numCache>
            </c:numRef>
          </c:yVal>
          <c:smooth val="0"/>
          <c:extLst>
            <c:ext xmlns:c16="http://schemas.microsoft.com/office/drawing/2014/chart" uri="{C3380CC4-5D6E-409C-BE32-E72D297353CC}">
              <c16:uniqueId val="{00000003-BB77-4F8C-B2E1-B47E4BC796EF}"/>
            </c:ext>
          </c:extLst>
        </c:ser>
        <c:ser>
          <c:idx val="0"/>
          <c:order val="4"/>
          <c:tx>
            <c:strRef>
              <c:f>CY!$F$1</c:f>
              <c:strCache>
                <c:ptCount val="1"/>
                <c:pt idx="0">
                  <c:v>EFA</c:v>
                </c:pt>
              </c:strCache>
            </c:strRef>
          </c:tx>
          <c:spPr>
            <a:ln w="25400" cap="rnd">
              <a:noFill/>
              <a:round/>
            </a:ln>
            <a:effectLst/>
          </c:spPr>
          <c:marker>
            <c:symbol val="circle"/>
            <c:size val="5"/>
            <c:spPr>
              <a:solidFill>
                <a:schemeClr val="accent1"/>
              </a:solidFill>
              <a:ln w="9525">
                <a:solidFill>
                  <a:schemeClr val="accent1"/>
                </a:solidFill>
              </a:ln>
              <a:effectLst/>
            </c:spPr>
          </c:marker>
          <c:xVal>
            <c:numRef>
              <c:f>CY!$A$6:$A$27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CY!$F$6:$F$27</c:f>
              <c:numCache>
                <c:formatCode>#,##0</c:formatCode>
                <c:ptCount val="22"/>
                <c:pt idx="14">
                  <c:v>10933</c:v>
                </c:pt>
                <c:pt idx="15">
                  <c:v>11122</c:v>
                </c:pt>
                <c:pt idx="16">
                  <c:v>11305</c:v>
                </c:pt>
                <c:pt idx="17">
                  <c:v>11488.833916850002</c:v>
                </c:pt>
                <c:pt idx="18">
                  <c:v>11677.94</c:v>
                </c:pt>
                <c:pt idx="19">
                  <c:v>11869.04</c:v>
                </c:pt>
              </c:numCache>
            </c:numRef>
          </c:yVal>
          <c:smooth val="0"/>
          <c:extLst>
            <c:ext xmlns:c16="http://schemas.microsoft.com/office/drawing/2014/chart" uri="{C3380CC4-5D6E-409C-BE32-E72D297353CC}">
              <c16:uniqueId val="{00000005-BB77-4F8C-B2E1-B47E4BC796EF}"/>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0.12805933776360623"/>
          <c:y val="0.1145517438014876"/>
          <c:w val="0.83012146451592395"/>
          <c:h val="9.142468908696344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Total growing stock</a:t>
            </a:r>
          </a:p>
        </c:rich>
      </c:tx>
      <c:layout>
        <c:manualLayout>
          <c:xMode val="edge"/>
          <c:yMode val="edge"/>
          <c:x val="0.33397211313856817"/>
          <c:y val="3.69966096330960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4419794148334342"/>
          <c:y val="0.22698272357723578"/>
          <c:w val="0.81165897146467725"/>
          <c:h val="0.6612100271002711"/>
        </c:manualLayout>
      </c:layout>
      <c:scatterChart>
        <c:scatterStyle val="lineMarker"/>
        <c:varyColors val="0"/>
        <c:ser>
          <c:idx val="1"/>
          <c:order val="0"/>
          <c:tx>
            <c:strRef>
              <c:f>LV!$P$1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LV!$A$6:$A$27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LV!$P$6:$P$27</c:f>
              <c:numCache>
                <c:formatCode>#,##0</c:formatCode>
                <c:ptCount val="22"/>
                <c:pt idx="0">
                  <c:v>552248.66712356557</c:v>
                </c:pt>
                <c:pt idx="1">
                  <c:v>559759.77095361031</c:v>
                </c:pt>
                <c:pt idx="2">
                  <c:v>566254.39665391669</c:v>
                </c:pt>
                <c:pt idx="3">
                  <c:v>573034.93738886644</c:v>
                </c:pt>
                <c:pt idx="4">
                  <c:v>579913.12860720174</c:v>
                </c:pt>
                <c:pt idx="5">
                  <c:v>586789.72660653817</c:v>
                </c:pt>
                <c:pt idx="6">
                  <c:v>593644.90254739556</c:v>
                </c:pt>
                <c:pt idx="7">
                  <c:v>601251.89110533288</c:v>
                </c:pt>
                <c:pt idx="8">
                  <c:v>611789.85136532527</c:v>
                </c:pt>
                <c:pt idx="9">
                  <c:v>621953.87723510293</c:v>
                </c:pt>
                <c:pt idx="10">
                  <c:v>629437.3106039234</c:v>
                </c:pt>
                <c:pt idx="11">
                  <c:v>634597.85267083021</c:v>
                </c:pt>
                <c:pt idx="12">
                  <c:v>639843.58054768201</c:v>
                </c:pt>
                <c:pt idx="13">
                  <c:v>645350.00702887471</c:v>
                </c:pt>
                <c:pt idx="14">
                  <c:v>649853.14095046977</c:v>
                </c:pt>
                <c:pt idx="15">
                  <c:v>655011.62993149098</c:v>
                </c:pt>
                <c:pt idx="16">
                  <c:v>659515.51387276652</c:v>
                </c:pt>
                <c:pt idx="17">
                  <c:v>664297.33882116317</c:v>
                </c:pt>
                <c:pt idx="18">
                  <c:v>669450.871566872</c:v>
                </c:pt>
                <c:pt idx="19">
                  <c:v>672324.66778292367</c:v>
                </c:pt>
                <c:pt idx="20">
                  <c:v>674427.9339702666</c:v>
                </c:pt>
              </c:numCache>
            </c:numRef>
          </c:yVal>
          <c:smooth val="0"/>
          <c:extLst>
            <c:ext xmlns:c16="http://schemas.microsoft.com/office/drawing/2014/chart" uri="{C3380CC4-5D6E-409C-BE32-E72D297353CC}">
              <c16:uniqueId val="{00000000-EBC9-4822-99F7-24DEE52F33AB}"/>
            </c:ext>
          </c:extLst>
        </c:ser>
        <c:ser>
          <c:idx val="4"/>
          <c:order val="1"/>
          <c:tx>
            <c:strRef>
              <c:f>LV!$B$1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LV!$A$6:$A$27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LV!$C$6:$C$27</c:f>
              <c:numCache>
                <c:formatCode>#,##0</c:formatCode>
                <c:ptCount val="22"/>
                <c:pt idx="0">
                  <c:v>537000</c:v>
                </c:pt>
                <c:pt idx="10">
                  <c:v>639900</c:v>
                </c:pt>
                <c:pt idx="15">
                  <c:v>656110</c:v>
                </c:pt>
                <c:pt idx="20">
                  <c:v>672320</c:v>
                </c:pt>
              </c:numCache>
            </c:numRef>
          </c:yVal>
          <c:smooth val="0"/>
          <c:extLst>
            <c:ext xmlns:c16="http://schemas.microsoft.com/office/drawing/2014/chart" uri="{C3380CC4-5D6E-409C-BE32-E72D297353CC}">
              <c16:uniqueId val="{00000001-EBC9-4822-99F7-24DEE52F33AB}"/>
            </c:ext>
          </c:extLst>
        </c:ser>
        <c:ser>
          <c:idx val="2"/>
          <c:order val="2"/>
          <c:tx>
            <c:strRef>
              <c:f>LV!$D$3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LV!$A$6:$A$27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LV!$D$6:$D$27</c:f>
              <c:numCache>
                <c:formatCode>#,##0</c:formatCode>
                <c:ptCount val="22"/>
                <c:pt idx="0">
                  <c:v>483300</c:v>
                </c:pt>
                <c:pt idx="10">
                  <c:v>575910</c:v>
                </c:pt>
                <c:pt idx="15">
                  <c:v>590499</c:v>
                </c:pt>
                <c:pt idx="20">
                  <c:v>605088</c:v>
                </c:pt>
              </c:numCache>
            </c:numRef>
          </c:yVal>
          <c:smooth val="0"/>
          <c:extLst>
            <c:ext xmlns:c16="http://schemas.microsoft.com/office/drawing/2014/chart" uri="{C3380CC4-5D6E-409C-BE32-E72D297353CC}">
              <c16:uniqueId val="{00000002-EBC9-4822-99F7-24DEE52F33AB}"/>
            </c:ext>
          </c:extLst>
        </c:ser>
        <c:ser>
          <c:idx val="3"/>
          <c:order val="3"/>
          <c:tx>
            <c:strRef>
              <c:f>LV!$E$3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LV!$A$6:$A$27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LV!$E$6:$E$27</c:f>
              <c:numCache>
                <c:formatCode>#,##0</c:formatCode>
                <c:ptCount val="22"/>
                <c:pt idx="0">
                  <c:v>644400</c:v>
                </c:pt>
                <c:pt idx="10">
                  <c:v>767880</c:v>
                </c:pt>
                <c:pt idx="15">
                  <c:v>787332</c:v>
                </c:pt>
                <c:pt idx="20">
                  <c:v>806784</c:v>
                </c:pt>
              </c:numCache>
            </c:numRef>
          </c:yVal>
          <c:smooth val="0"/>
          <c:extLst>
            <c:ext xmlns:c16="http://schemas.microsoft.com/office/drawing/2014/chart" uri="{C3380CC4-5D6E-409C-BE32-E72D297353CC}">
              <c16:uniqueId val="{00000003-EBC9-4822-99F7-24DEE52F33AB}"/>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5.8845464135021106E-2"/>
          <c:y val="0.11489329268292683"/>
          <c:w val="0.89496308016877657"/>
          <c:h val="0.11090887533875336"/>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it-IT" b="1"/>
              <a:t>Total growing stock</a:t>
            </a:r>
          </a:p>
        </c:rich>
      </c:tx>
      <c:layout>
        <c:manualLayout>
          <c:xMode val="edge"/>
          <c:yMode val="edge"/>
          <c:x val="0.3586338270659597"/>
          <c:y val="3.74058148593052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7216583387103523"/>
          <c:y val="0.27705563788009779"/>
          <c:w val="0.78369122624660592"/>
          <c:h val="0.61113746387259105"/>
        </c:manualLayout>
      </c:layout>
      <c:scatterChart>
        <c:scatterStyle val="lineMarker"/>
        <c:varyColors val="0"/>
        <c:ser>
          <c:idx val="1"/>
          <c:order val="0"/>
          <c:tx>
            <c:strRef>
              <c:f>LT!$P$1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LT!$A$6:$A$27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LT!$P$6:$P$27</c:f>
              <c:numCache>
                <c:formatCode>#,##0</c:formatCode>
                <c:ptCount val="22"/>
                <c:pt idx="0">
                  <c:v>434098.5723944194</c:v>
                </c:pt>
                <c:pt idx="1">
                  <c:v>442864.67645075487</c:v>
                </c:pt>
                <c:pt idx="2">
                  <c:v>450482.81231759739</c:v>
                </c:pt>
                <c:pt idx="3">
                  <c:v>457957.88224188372</c:v>
                </c:pt>
                <c:pt idx="4">
                  <c:v>465479.87425686914</c:v>
                </c:pt>
                <c:pt idx="5">
                  <c:v>472586.73144159204</c:v>
                </c:pt>
                <c:pt idx="6">
                  <c:v>480425.76556722436</c:v>
                </c:pt>
                <c:pt idx="7">
                  <c:v>487779.51507978229</c:v>
                </c:pt>
                <c:pt idx="8">
                  <c:v>496398.65213957854</c:v>
                </c:pt>
                <c:pt idx="9">
                  <c:v>505373.24887777946</c:v>
                </c:pt>
                <c:pt idx="10">
                  <c:v>512137.26223417593</c:v>
                </c:pt>
                <c:pt idx="11">
                  <c:v>516113.38861942512</c:v>
                </c:pt>
                <c:pt idx="12">
                  <c:v>520632.83772710711</c:v>
                </c:pt>
                <c:pt idx="13">
                  <c:v>524922.28160961659</c:v>
                </c:pt>
                <c:pt idx="14">
                  <c:v>528537.46054959379</c:v>
                </c:pt>
                <c:pt idx="15">
                  <c:v>533590.12913277547</c:v>
                </c:pt>
                <c:pt idx="16">
                  <c:v>538142.72958331846</c:v>
                </c:pt>
                <c:pt idx="17">
                  <c:v>543035.19312396867</c:v>
                </c:pt>
                <c:pt idx="18">
                  <c:v>546410.65459536889</c:v>
                </c:pt>
                <c:pt idx="19">
                  <c:v>550311.19891977659</c:v>
                </c:pt>
                <c:pt idx="20">
                  <c:v>554684.76689450245</c:v>
                </c:pt>
              </c:numCache>
            </c:numRef>
          </c:yVal>
          <c:smooth val="0"/>
          <c:extLst>
            <c:ext xmlns:c16="http://schemas.microsoft.com/office/drawing/2014/chart" uri="{C3380CC4-5D6E-409C-BE32-E72D297353CC}">
              <c16:uniqueId val="{00000000-7216-4A6E-880F-FB8D0A3923A1}"/>
            </c:ext>
          </c:extLst>
        </c:ser>
        <c:ser>
          <c:idx val="4"/>
          <c:order val="1"/>
          <c:tx>
            <c:strRef>
              <c:f>LT!$B$1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LT!$A$6:$A$27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LT!$C$6:$C$27</c:f>
              <c:numCache>
                <c:formatCode>#,##0</c:formatCode>
                <c:ptCount val="22"/>
                <c:pt idx="0">
                  <c:v>449500</c:v>
                </c:pt>
                <c:pt idx="10">
                  <c:v>489950</c:v>
                </c:pt>
                <c:pt idx="15">
                  <c:v>537050</c:v>
                </c:pt>
                <c:pt idx="16">
                  <c:v>542700</c:v>
                </c:pt>
                <c:pt idx="17">
                  <c:v>546900</c:v>
                </c:pt>
                <c:pt idx="18">
                  <c:v>551500</c:v>
                </c:pt>
                <c:pt idx="19">
                  <c:v>555600</c:v>
                </c:pt>
                <c:pt idx="20">
                  <c:v>559130</c:v>
                </c:pt>
              </c:numCache>
            </c:numRef>
          </c:yVal>
          <c:smooth val="0"/>
          <c:extLst>
            <c:ext xmlns:c16="http://schemas.microsoft.com/office/drawing/2014/chart" uri="{C3380CC4-5D6E-409C-BE32-E72D297353CC}">
              <c16:uniqueId val="{00000001-7216-4A6E-880F-FB8D0A3923A1}"/>
            </c:ext>
          </c:extLst>
        </c:ser>
        <c:ser>
          <c:idx val="2"/>
          <c:order val="2"/>
          <c:tx>
            <c:strRef>
              <c:f>LT!$D$3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LT!$A$6:$A$27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LT!$D$6:$D$27</c:f>
              <c:numCache>
                <c:formatCode>#,##0</c:formatCode>
                <c:ptCount val="22"/>
                <c:pt idx="0">
                  <c:v>404550</c:v>
                </c:pt>
                <c:pt idx="10">
                  <c:v>440955</c:v>
                </c:pt>
                <c:pt idx="15">
                  <c:v>483345</c:v>
                </c:pt>
                <c:pt idx="16">
                  <c:v>488430</c:v>
                </c:pt>
                <c:pt idx="17">
                  <c:v>492210</c:v>
                </c:pt>
                <c:pt idx="18">
                  <c:v>496350</c:v>
                </c:pt>
                <c:pt idx="19">
                  <c:v>500040</c:v>
                </c:pt>
                <c:pt idx="20">
                  <c:v>503217</c:v>
                </c:pt>
              </c:numCache>
            </c:numRef>
          </c:yVal>
          <c:smooth val="0"/>
          <c:extLst>
            <c:ext xmlns:c16="http://schemas.microsoft.com/office/drawing/2014/chart" uri="{C3380CC4-5D6E-409C-BE32-E72D297353CC}">
              <c16:uniqueId val="{00000002-7216-4A6E-880F-FB8D0A3923A1}"/>
            </c:ext>
          </c:extLst>
        </c:ser>
        <c:ser>
          <c:idx val="3"/>
          <c:order val="3"/>
          <c:tx>
            <c:strRef>
              <c:f>LT!$E$3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LT!$A$6:$A$27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LT!$E$6:$E$27</c:f>
              <c:numCache>
                <c:formatCode>#,##0</c:formatCode>
                <c:ptCount val="22"/>
                <c:pt idx="0">
                  <c:v>539400</c:v>
                </c:pt>
                <c:pt idx="10">
                  <c:v>587940</c:v>
                </c:pt>
                <c:pt idx="15">
                  <c:v>644460</c:v>
                </c:pt>
                <c:pt idx="16">
                  <c:v>651240</c:v>
                </c:pt>
                <c:pt idx="17">
                  <c:v>656280</c:v>
                </c:pt>
                <c:pt idx="18">
                  <c:v>661800</c:v>
                </c:pt>
                <c:pt idx="19">
                  <c:v>666720</c:v>
                </c:pt>
                <c:pt idx="20">
                  <c:v>670956</c:v>
                </c:pt>
              </c:numCache>
            </c:numRef>
          </c:yVal>
          <c:smooth val="0"/>
          <c:extLst>
            <c:ext xmlns:c16="http://schemas.microsoft.com/office/drawing/2014/chart" uri="{C3380CC4-5D6E-409C-BE32-E72D297353CC}">
              <c16:uniqueId val="{00000003-7216-4A6E-880F-FB8D0A3923A1}"/>
            </c:ext>
          </c:extLst>
        </c:ser>
        <c:ser>
          <c:idx val="0"/>
          <c:order val="4"/>
          <c:tx>
            <c:strRef>
              <c:f>LT!$F$1</c:f>
              <c:strCache>
                <c:ptCount val="1"/>
                <c:pt idx="0">
                  <c:v>EFA</c:v>
                </c:pt>
              </c:strCache>
            </c:strRef>
          </c:tx>
          <c:spPr>
            <a:ln w="25400" cap="rnd">
              <a:noFill/>
              <a:round/>
            </a:ln>
            <a:effectLst/>
          </c:spPr>
          <c:marker>
            <c:symbol val="circle"/>
            <c:size val="5"/>
            <c:spPr>
              <a:solidFill>
                <a:schemeClr val="accent1"/>
              </a:solidFill>
              <a:ln w="9525">
                <a:solidFill>
                  <a:schemeClr val="accent1"/>
                </a:solidFill>
              </a:ln>
              <a:effectLst/>
            </c:spPr>
          </c:marker>
          <c:xVal>
            <c:numRef>
              <c:f>LT!$A$6:$A$27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LT!$F$6:$F$27</c:f>
              <c:numCache>
                <c:formatCode>#,##0</c:formatCode>
                <c:ptCount val="22"/>
                <c:pt idx="14">
                  <c:v>528888</c:v>
                </c:pt>
                <c:pt idx="15">
                  <c:v>537046</c:v>
                </c:pt>
                <c:pt idx="16">
                  <c:v>542695.29</c:v>
                </c:pt>
              </c:numCache>
            </c:numRef>
          </c:yVal>
          <c:smooth val="0"/>
          <c:extLst>
            <c:ext xmlns:c16="http://schemas.microsoft.com/office/drawing/2014/chart" uri="{C3380CC4-5D6E-409C-BE32-E72D297353CC}">
              <c16:uniqueId val="{00000004-7216-4A6E-880F-FB8D0A3923A1}"/>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2.8129851993782477E-2"/>
          <c:y val="0.12694700511629586"/>
          <c:w val="0.95379651552998401"/>
          <c:h val="0.1288661171336450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Total growing stock</a:t>
            </a:r>
          </a:p>
        </c:rich>
      </c:tx>
      <c:layout>
        <c:manualLayout>
          <c:xMode val="edge"/>
          <c:yMode val="edge"/>
          <c:x val="0.33397211313856817"/>
          <c:y val="3.69966096330960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4419794148334342"/>
          <c:y val="0.16675246658078188"/>
          <c:w val="0.81165897146467725"/>
          <c:h val="0.72144036166210013"/>
        </c:manualLayout>
      </c:layout>
      <c:scatterChart>
        <c:scatterStyle val="lineMarker"/>
        <c:varyColors val="0"/>
        <c:ser>
          <c:idx val="1"/>
          <c:order val="0"/>
          <c:tx>
            <c:strRef>
              <c:f>ES!$P$1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ES!$A$6:$A$27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ES!$P$6:$P$27</c:f>
              <c:numCache>
                <c:formatCode>#,##0</c:formatCode>
                <c:ptCount val="22"/>
                <c:pt idx="0">
                  <c:v>890284.26745785656</c:v>
                </c:pt>
                <c:pt idx="1">
                  <c:v>912543.80535887228</c:v>
                </c:pt>
                <c:pt idx="2">
                  <c:v>936235.76987020927</c:v>
                </c:pt>
                <c:pt idx="3">
                  <c:v>960049.08829819702</c:v>
                </c:pt>
                <c:pt idx="4">
                  <c:v>983800.04745881248</c:v>
                </c:pt>
                <c:pt idx="5">
                  <c:v>1008514.7098506525</c:v>
                </c:pt>
                <c:pt idx="6">
                  <c:v>1033640.4321065206</c:v>
                </c:pt>
                <c:pt idx="7">
                  <c:v>1060458.5777180609</c:v>
                </c:pt>
                <c:pt idx="8">
                  <c:v>1085191.5119208137</c:v>
                </c:pt>
                <c:pt idx="9">
                  <c:v>1113000.9531475452</c:v>
                </c:pt>
                <c:pt idx="10">
                  <c:v>1139617.2218431192</c:v>
                </c:pt>
                <c:pt idx="11">
                  <c:v>1157690.4646465569</c:v>
                </c:pt>
                <c:pt idx="12">
                  <c:v>1176717.5321156317</c:v>
                </c:pt>
                <c:pt idx="13">
                  <c:v>1196248.1810928558</c:v>
                </c:pt>
                <c:pt idx="14">
                  <c:v>1217197.1482602144</c:v>
                </c:pt>
                <c:pt idx="15">
                  <c:v>1236178.4923981207</c:v>
                </c:pt>
                <c:pt idx="16">
                  <c:v>1255501.3944943657</c:v>
                </c:pt>
                <c:pt idx="17">
                  <c:v>1275598.8428446252</c:v>
                </c:pt>
                <c:pt idx="18">
                  <c:v>1292575.5759108246</c:v>
                </c:pt>
                <c:pt idx="19">
                  <c:v>1310890.6473206358</c:v>
                </c:pt>
                <c:pt idx="20">
                  <c:v>1329683.3105975138</c:v>
                </c:pt>
              </c:numCache>
            </c:numRef>
          </c:yVal>
          <c:smooth val="0"/>
          <c:extLst>
            <c:ext xmlns:c16="http://schemas.microsoft.com/office/drawing/2014/chart" uri="{C3380CC4-5D6E-409C-BE32-E72D297353CC}">
              <c16:uniqueId val="{00000000-EFCC-45FE-B8CF-37B9AEEED149}"/>
            </c:ext>
          </c:extLst>
        </c:ser>
        <c:ser>
          <c:idx val="4"/>
          <c:order val="1"/>
          <c:tx>
            <c:strRef>
              <c:f>ES!$B$1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ES!$A$6:$A$27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ES!$C$6:$C$27</c:f>
              <c:numCache>
                <c:formatCode>#,##0</c:formatCode>
                <c:ptCount val="22"/>
                <c:pt idx="0">
                  <c:v>906050</c:v>
                </c:pt>
                <c:pt idx="10">
                  <c:v>1035339.9999999999</c:v>
                </c:pt>
                <c:pt idx="15">
                  <c:v>1059450</c:v>
                </c:pt>
                <c:pt idx="20">
                  <c:v>1108850</c:v>
                </c:pt>
              </c:numCache>
            </c:numRef>
          </c:yVal>
          <c:smooth val="0"/>
          <c:extLst>
            <c:ext xmlns:c16="http://schemas.microsoft.com/office/drawing/2014/chart" uri="{C3380CC4-5D6E-409C-BE32-E72D297353CC}">
              <c16:uniqueId val="{00000001-EFCC-45FE-B8CF-37B9AEEED149}"/>
            </c:ext>
          </c:extLst>
        </c:ser>
        <c:ser>
          <c:idx val="2"/>
          <c:order val="2"/>
          <c:tx>
            <c:strRef>
              <c:f>ES!$D$3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ES!$A$6:$A$27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ES!$D$6:$D$27</c:f>
              <c:numCache>
                <c:formatCode>#,##0</c:formatCode>
                <c:ptCount val="22"/>
                <c:pt idx="0">
                  <c:v>815445</c:v>
                </c:pt>
                <c:pt idx="10">
                  <c:v>931805.99999999988</c:v>
                </c:pt>
                <c:pt idx="15">
                  <c:v>953505</c:v>
                </c:pt>
                <c:pt idx="20">
                  <c:v>997965</c:v>
                </c:pt>
              </c:numCache>
            </c:numRef>
          </c:yVal>
          <c:smooth val="0"/>
          <c:extLst>
            <c:ext xmlns:c16="http://schemas.microsoft.com/office/drawing/2014/chart" uri="{C3380CC4-5D6E-409C-BE32-E72D297353CC}">
              <c16:uniqueId val="{00000002-EFCC-45FE-B8CF-37B9AEEED149}"/>
            </c:ext>
          </c:extLst>
        </c:ser>
        <c:ser>
          <c:idx val="3"/>
          <c:order val="3"/>
          <c:tx>
            <c:strRef>
              <c:f>ES!$E$3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ES!$A$6:$A$27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ES!$E$6:$E$27</c:f>
              <c:numCache>
                <c:formatCode>#,##0</c:formatCode>
                <c:ptCount val="22"/>
                <c:pt idx="0">
                  <c:v>1087260</c:v>
                </c:pt>
                <c:pt idx="10">
                  <c:v>1242407.9999999998</c:v>
                </c:pt>
                <c:pt idx="15">
                  <c:v>1271340</c:v>
                </c:pt>
                <c:pt idx="20">
                  <c:v>1330620</c:v>
                </c:pt>
              </c:numCache>
            </c:numRef>
          </c:yVal>
          <c:smooth val="0"/>
          <c:extLst>
            <c:ext xmlns:c16="http://schemas.microsoft.com/office/drawing/2014/chart" uri="{C3380CC4-5D6E-409C-BE32-E72D297353CC}">
              <c16:uniqueId val="{00000003-EFCC-45FE-B8CF-37B9AEEED149}"/>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0.16825121726166226"/>
          <c:y val="0.51929712450794296"/>
          <c:w val="0.3657964388699998"/>
          <c:h val="0.3303195452498269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it-IT" b="1"/>
              <a:t>Total growing stock</a:t>
            </a:r>
          </a:p>
        </c:rich>
      </c:tx>
      <c:layout>
        <c:manualLayout>
          <c:xMode val="edge"/>
          <c:yMode val="edge"/>
          <c:x val="0.3586338270659597"/>
          <c:y val="3.74058148593052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7216583387103523"/>
          <c:y val="0.27705563788009779"/>
          <c:w val="0.78369122624660592"/>
          <c:h val="0.61113746387259105"/>
        </c:manualLayout>
      </c:layout>
      <c:scatterChart>
        <c:scatterStyle val="lineMarker"/>
        <c:varyColors val="0"/>
        <c:ser>
          <c:idx val="1"/>
          <c:order val="0"/>
          <c:tx>
            <c:strRef>
              <c:f>LU!$P$1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LU!$A$6:$A$27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LU!$P$6:$P$27</c:f>
              <c:numCache>
                <c:formatCode>#,##0</c:formatCode>
                <c:ptCount val="22"/>
                <c:pt idx="0">
                  <c:v>28011.507870237238</c:v>
                </c:pt>
                <c:pt idx="1">
                  <c:v>28454.477314180451</c:v>
                </c:pt>
                <c:pt idx="2">
                  <c:v>28913.417635940812</c:v>
                </c:pt>
                <c:pt idx="3">
                  <c:v>29369.909116246905</c:v>
                </c:pt>
                <c:pt idx="4">
                  <c:v>29864.323409271638</c:v>
                </c:pt>
                <c:pt idx="5">
                  <c:v>30325.434218395247</c:v>
                </c:pt>
                <c:pt idx="6">
                  <c:v>30737.808058324728</c:v>
                </c:pt>
                <c:pt idx="7">
                  <c:v>31059.164957199784</c:v>
                </c:pt>
                <c:pt idx="8">
                  <c:v>31393.379191657514</c:v>
                </c:pt>
                <c:pt idx="9">
                  <c:v>31731.495114988702</c:v>
                </c:pt>
                <c:pt idx="10">
                  <c:v>31697.135082358498</c:v>
                </c:pt>
                <c:pt idx="11">
                  <c:v>31815.271121131882</c:v>
                </c:pt>
                <c:pt idx="12">
                  <c:v>32017.952818992915</c:v>
                </c:pt>
                <c:pt idx="13">
                  <c:v>32344.233584430785</c:v>
                </c:pt>
                <c:pt idx="14">
                  <c:v>32589.462576368307</c:v>
                </c:pt>
                <c:pt idx="15">
                  <c:v>32787.812151572041</c:v>
                </c:pt>
                <c:pt idx="16">
                  <c:v>33093.650110568888</c:v>
                </c:pt>
                <c:pt idx="17">
                  <c:v>33333.920419801529</c:v>
                </c:pt>
                <c:pt idx="18">
                  <c:v>33427.843989297144</c:v>
                </c:pt>
                <c:pt idx="19">
                  <c:v>33582.127627302034</c:v>
                </c:pt>
                <c:pt idx="20">
                  <c:v>33810.80763553951</c:v>
                </c:pt>
              </c:numCache>
            </c:numRef>
          </c:yVal>
          <c:smooth val="0"/>
          <c:extLst>
            <c:ext xmlns:c16="http://schemas.microsoft.com/office/drawing/2014/chart" uri="{C3380CC4-5D6E-409C-BE32-E72D297353CC}">
              <c16:uniqueId val="{00000000-F8DE-49CD-9455-5CD6C652113B}"/>
            </c:ext>
          </c:extLst>
        </c:ser>
        <c:ser>
          <c:idx val="4"/>
          <c:order val="1"/>
          <c:tx>
            <c:strRef>
              <c:f>LU!$B$1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LU!$A$6:$A$27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LU!$C$6:$C$27</c:f>
              <c:numCache>
                <c:formatCode>#,##0</c:formatCode>
                <c:ptCount val="22"/>
                <c:pt idx="0">
                  <c:v>25950</c:v>
                </c:pt>
                <c:pt idx="10">
                  <c:v>31260</c:v>
                </c:pt>
                <c:pt idx="15">
                  <c:v>32729.999999999996</c:v>
                </c:pt>
                <c:pt idx="16">
                  <c:v>33100</c:v>
                </c:pt>
                <c:pt idx="17">
                  <c:v>33450</c:v>
                </c:pt>
                <c:pt idx="18">
                  <c:v>33800</c:v>
                </c:pt>
                <c:pt idx="19">
                  <c:v>34150</c:v>
                </c:pt>
                <c:pt idx="20">
                  <c:v>34600</c:v>
                </c:pt>
              </c:numCache>
            </c:numRef>
          </c:yVal>
          <c:smooth val="0"/>
          <c:extLst>
            <c:ext xmlns:c16="http://schemas.microsoft.com/office/drawing/2014/chart" uri="{C3380CC4-5D6E-409C-BE32-E72D297353CC}">
              <c16:uniqueId val="{00000001-F8DE-49CD-9455-5CD6C652113B}"/>
            </c:ext>
          </c:extLst>
        </c:ser>
        <c:ser>
          <c:idx val="2"/>
          <c:order val="2"/>
          <c:tx>
            <c:strRef>
              <c:f>LU!$D$3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LU!$A$6:$A$27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LU!$D$6:$D$27</c:f>
              <c:numCache>
                <c:formatCode>#,##0</c:formatCode>
                <c:ptCount val="22"/>
                <c:pt idx="0">
                  <c:v>23355</c:v>
                </c:pt>
                <c:pt idx="10">
                  <c:v>28134</c:v>
                </c:pt>
                <c:pt idx="15">
                  <c:v>29456.999999999996</c:v>
                </c:pt>
                <c:pt idx="16">
                  <c:v>29790</c:v>
                </c:pt>
                <c:pt idx="17">
                  <c:v>30105</c:v>
                </c:pt>
                <c:pt idx="18">
                  <c:v>30420</c:v>
                </c:pt>
                <c:pt idx="19">
                  <c:v>30735</c:v>
                </c:pt>
                <c:pt idx="20">
                  <c:v>31140</c:v>
                </c:pt>
              </c:numCache>
            </c:numRef>
          </c:yVal>
          <c:smooth val="0"/>
          <c:extLst>
            <c:ext xmlns:c16="http://schemas.microsoft.com/office/drawing/2014/chart" uri="{C3380CC4-5D6E-409C-BE32-E72D297353CC}">
              <c16:uniqueId val="{00000002-F8DE-49CD-9455-5CD6C652113B}"/>
            </c:ext>
          </c:extLst>
        </c:ser>
        <c:ser>
          <c:idx val="3"/>
          <c:order val="3"/>
          <c:tx>
            <c:strRef>
              <c:f>LU!$E$3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LU!$A$6:$A$27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LU!$E$6:$E$27</c:f>
              <c:numCache>
                <c:formatCode>#,##0</c:formatCode>
                <c:ptCount val="22"/>
                <c:pt idx="0">
                  <c:v>31140</c:v>
                </c:pt>
                <c:pt idx="10">
                  <c:v>37512</c:v>
                </c:pt>
                <c:pt idx="15">
                  <c:v>39275.999999999993</c:v>
                </c:pt>
                <c:pt idx="16">
                  <c:v>39720</c:v>
                </c:pt>
                <c:pt idx="17">
                  <c:v>40140</c:v>
                </c:pt>
                <c:pt idx="18">
                  <c:v>40560</c:v>
                </c:pt>
                <c:pt idx="19">
                  <c:v>40980</c:v>
                </c:pt>
                <c:pt idx="20">
                  <c:v>41520</c:v>
                </c:pt>
              </c:numCache>
            </c:numRef>
          </c:yVal>
          <c:smooth val="0"/>
          <c:extLst>
            <c:ext xmlns:c16="http://schemas.microsoft.com/office/drawing/2014/chart" uri="{C3380CC4-5D6E-409C-BE32-E72D297353CC}">
              <c16:uniqueId val="{00000003-F8DE-49CD-9455-5CD6C652113B}"/>
            </c:ext>
          </c:extLst>
        </c:ser>
        <c:ser>
          <c:idx val="0"/>
          <c:order val="4"/>
          <c:tx>
            <c:strRef>
              <c:f>LU!$F$1</c:f>
              <c:strCache>
                <c:ptCount val="1"/>
                <c:pt idx="0">
                  <c:v>EFA</c:v>
                </c:pt>
              </c:strCache>
            </c:strRef>
          </c:tx>
          <c:spPr>
            <a:ln w="25400" cap="rnd">
              <a:noFill/>
              <a:round/>
            </a:ln>
            <a:effectLst/>
          </c:spPr>
          <c:marker>
            <c:symbol val="circle"/>
            <c:size val="5"/>
            <c:spPr>
              <a:solidFill>
                <a:schemeClr val="accent1"/>
              </a:solidFill>
              <a:ln w="9525">
                <a:solidFill>
                  <a:schemeClr val="accent1"/>
                </a:solidFill>
              </a:ln>
              <a:effectLst/>
            </c:spPr>
          </c:marker>
          <c:xVal>
            <c:numRef>
              <c:f>LU!$A$6:$A$27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LU!$F$6:$F$27</c:f>
              <c:numCache>
                <c:formatCode>#,##0</c:formatCode>
                <c:ptCount val="22"/>
                <c:pt idx="11">
                  <c:v>31676.02</c:v>
                </c:pt>
                <c:pt idx="12">
                  <c:v>31980.87</c:v>
                </c:pt>
                <c:pt idx="13">
                  <c:v>32400.580000000005</c:v>
                </c:pt>
                <c:pt idx="14">
                  <c:v>32755.630000000005</c:v>
                </c:pt>
                <c:pt idx="15">
                  <c:v>33112.589999999997</c:v>
                </c:pt>
                <c:pt idx="16">
                  <c:v>33534.49</c:v>
                </c:pt>
                <c:pt idx="17">
                  <c:v>33916.230000000003</c:v>
                </c:pt>
                <c:pt idx="18">
                  <c:v>34213.15</c:v>
                </c:pt>
                <c:pt idx="19">
                  <c:v>34591.548073006663</c:v>
                </c:pt>
                <c:pt idx="20">
                  <c:v>34592.548073006699</c:v>
                </c:pt>
              </c:numCache>
            </c:numRef>
          </c:yVal>
          <c:smooth val="0"/>
          <c:extLst>
            <c:ext xmlns:c16="http://schemas.microsoft.com/office/drawing/2014/chart" uri="{C3380CC4-5D6E-409C-BE32-E72D297353CC}">
              <c16:uniqueId val="{00000004-F8DE-49CD-9455-5CD6C652113B}"/>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2.8129851993782477E-2"/>
          <c:y val="0.12694700511629586"/>
          <c:w val="0.95379651552998401"/>
          <c:h val="0.1288661171336450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Total growing stock</a:t>
            </a:r>
          </a:p>
        </c:rich>
      </c:tx>
      <c:layout>
        <c:manualLayout>
          <c:xMode val="edge"/>
          <c:yMode val="edge"/>
          <c:x val="0.36962188499248932"/>
          <c:y val="3.69964798541292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4419799203706166"/>
          <c:y val="0.19677092038730046"/>
          <c:w val="0.81165897146467725"/>
          <c:h val="0.72144036166210013"/>
        </c:manualLayout>
      </c:layout>
      <c:scatterChart>
        <c:scatterStyle val="lineMarker"/>
        <c:varyColors val="0"/>
        <c:ser>
          <c:idx val="1"/>
          <c:order val="0"/>
          <c:tx>
            <c:strRef>
              <c:f>HU!$P$1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HU!$A$6:$A$27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HU!$P$6:$P$27</c:f>
              <c:numCache>
                <c:formatCode>#,##0</c:formatCode>
                <c:ptCount val="22"/>
                <c:pt idx="0">
                  <c:v>326904.517602965</c:v>
                </c:pt>
                <c:pt idx="1">
                  <c:v>329763.4065797482</c:v>
                </c:pt>
                <c:pt idx="2">
                  <c:v>332702.78455845371</c:v>
                </c:pt>
                <c:pt idx="3">
                  <c:v>336123.40593780496</c:v>
                </c:pt>
                <c:pt idx="4">
                  <c:v>340020.94072569854</c:v>
                </c:pt>
                <c:pt idx="5">
                  <c:v>343666.77836517873</c:v>
                </c:pt>
                <c:pt idx="6">
                  <c:v>347458.80770573311</c:v>
                </c:pt>
                <c:pt idx="7">
                  <c:v>351843.92003930412</c:v>
                </c:pt>
                <c:pt idx="8">
                  <c:v>356829.98965371191</c:v>
                </c:pt>
                <c:pt idx="9">
                  <c:v>362451.53211514867</c:v>
                </c:pt>
                <c:pt idx="10">
                  <c:v>366908.95780274773</c:v>
                </c:pt>
                <c:pt idx="11">
                  <c:v>368833.29683421651</c:v>
                </c:pt>
                <c:pt idx="12">
                  <c:v>371407.5228573081</c:v>
                </c:pt>
                <c:pt idx="13">
                  <c:v>374018.04978982417</c:v>
                </c:pt>
                <c:pt idx="14">
                  <c:v>377150.52715026221</c:v>
                </c:pt>
                <c:pt idx="15">
                  <c:v>380909.01710675674</c:v>
                </c:pt>
                <c:pt idx="16">
                  <c:v>383838.82226077042</c:v>
                </c:pt>
                <c:pt idx="17">
                  <c:v>387003.39408857562</c:v>
                </c:pt>
                <c:pt idx="18">
                  <c:v>388117.86538433656</c:v>
                </c:pt>
                <c:pt idx="19">
                  <c:v>389778.92014904041</c:v>
                </c:pt>
                <c:pt idx="20">
                  <c:v>391158.13030944194</c:v>
                </c:pt>
              </c:numCache>
            </c:numRef>
          </c:yVal>
          <c:smooth val="0"/>
          <c:extLst>
            <c:ext xmlns:c16="http://schemas.microsoft.com/office/drawing/2014/chart" uri="{C3380CC4-5D6E-409C-BE32-E72D297353CC}">
              <c16:uniqueId val="{00000000-3682-4EB2-A6D9-3ED375D2186F}"/>
            </c:ext>
          </c:extLst>
        </c:ser>
        <c:ser>
          <c:idx val="4"/>
          <c:order val="1"/>
          <c:tx>
            <c:strRef>
              <c:f>HU!$B$1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HU!$A$6:$A$27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HU!$C$6:$C$27</c:f>
              <c:numCache>
                <c:formatCode>#,##0</c:formatCode>
                <c:ptCount val="22"/>
                <c:pt idx="0">
                  <c:v>326410</c:v>
                </c:pt>
                <c:pt idx="10">
                  <c:v>359010</c:v>
                </c:pt>
                <c:pt idx="15">
                  <c:v>378530</c:v>
                </c:pt>
                <c:pt idx="20">
                  <c:v>397030</c:v>
                </c:pt>
              </c:numCache>
            </c:numRef>
          </c:yVal>
          <c:smooth val="0"/>
          <c:extLst>
            <c:ext xmlns:c16="http://schemas.microsoft.com/office/drawing/2014/chart" uri="{C3380CC4-5D6E-409C-BE32-E72D297353CC}">
              <c16:uniqueId val="{00000001-3682-4EB2-A6D9-3ED375D2186F}"/>
            </c:ext>
          </c:extLst>
        </c:ser>
        <c:ser>
          <c:idx val="2"/>
          <c:order val="2"/>
          <c:tx>
            <c:strRef>
              <c:f>HU!$D$3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HU!$A$6:$A$27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HU!$D$6:$D$27</c:f>
              <c:numCache>
                <c:formatCode>#,##0</c:formatCode>
                <c:ptCount val="22"/>
                <c:pt idx="0">
                  <c:v>293769</c:v>
                </c:pt>
                <c:pt idx="10">
                  <c:v>323109</c:v>
                </c:pt>
                <c:pt idx="15">
                  <c:v>340677</c:v>
                </c:pt>
                <c:pt idx="20">
                  <c:v>357327</c:v>
                </c:pt>
              </c:numCache>
            </c:numRef>
          </c:yVal>
          <c:smooth val="0"/>
          <c:extLst>
            <c:ext xmlns:c16="http://schemas.microsoft.com/office/drawing/2014/chart" uri="{C3380CC4-5D6E-409C-BE32-E72D297353CC}">
              <c16:uniqueId val="{00000002-3682-4EB2-A6D9-3ED375D2186F}"/>
            </c:ext>
          </c:extLst>
        </c:ser>
        <c:ser>
          <c:idx val="3"/>
          <c:order val="3"/>
          <c:tx>
            <c:strRef>
              <c:f>HU!$E$3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HU!$A$6:$A$27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HU!$E$6:$E$27</c:f>
              <c:numCache>
                <c:formatCode>#,##0</c:formatCode>
                <c:ptCount val="22"/>
                <c:pt idx="0">
                  <c:v>391692</c:v>
                </c:pt>
                <c:pt idx="10">
                  <c:v>430812</c:v>
                </c:pt>
                <c:pt idx="15">
                  <c:v>454236</c:v>
                </c:pt>
                <c:pt idx="20">
                  <c:v>476436</c:v>
                </c:pt>
              </c:numCache>
            </c:numRef>
          </c:yVal>
          <c:smooth val="0"/>
          <c:extLst>
            <c:ext xmlns:c16="http://schemas.microsoft.com/office/drawing/2014/chart" uri="{C3380CC4-5D6E-409C-BE32-E72D297353CC}">
              <c16:uniqueId val="{00000003-3682-4EB2-A6D9-3ED375D2186F}"/>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5.9073956658232597E-2"/>
          <c:y val="9.9040528106296571E-2"/>
          <c:w val="0.8894015094284009"/>
          <c:h val="0.1116147930542541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it-IT" b="1"/>
              <a:t>Total growing stock</a:t>
            </a:r>
          </a:p>
        </c:rich>
      </c:tx>
      <c:layout>
        <c:manualLayout>
          <c:xMode val="edge"/>
          <c:yMode val="edge"/>
          <c:x val="0.3586338270659597"/>
          <c:y val="3.74058148593052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7216583387103523"/>
          <c:y val="0.27705563788009779"/>
          <c:w val="0.78369122624660592"/>
          <c:h val="0.61113746387259105"/>
        </c:manualLayout>
      </c:layout>
      <c:scatterChart>
        <c:scatterStyle val="lineMarker"/>
        <c:varyColors val="0"/>
        <c:ser>
          <c:idx val="1"/>
          <c:order val="0"/>
          <c:tx>
            <c:strRef>
              <c:f>NL!$P$1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NL!$A$6:$A$27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NL!$P$6:$P$27</c:f>
              <c:numCache>
                <c:formatCode>#,##0</c:formatCode>
                <c:ptCount val="22"/>
                <c:pt idx="0">
                  <c:v>58330.017998143638</c:v>
                </c:pt>
                <c:pt idx="1">
                  <c:v>60354.163379039754</c:v>
                </c:pt>
                <c:pt idx="2">
                  <c:v>62420.410815636809</c:v>
                </c:pt>
                <c:pt idx="3">
                  <c:v>64327.62403272005</c:v>
                </c:pt>
                <c:pt idx="4">
                  <c:v>66249.1296812402</c:v>
                </c:pt>
                <c:pt idx="5">
                  <c:v>68053.930336543126</c:v>
                </c:pt>
                <c:pt idx="6">
                  <c:v>69865.02485636904</c:v>
                </c:pt>
                <c:pt idx="7">
                  <c:v>71564.436850285492</c:v>
                </c:pt>
                <c:pt idx="8">
                  <c:v>73366.131831369232</c:v>
                </c:pt>
                <c:pt idx="9">
                  <c:v>75307.757356811082</c:v>
                </c:pt>
                <c:pt idx="10">
                  <c:v>77147.02869451794</c:v>
                </c:pt>
                <c:pt idx="11">
                  <c:v>78441.898535851287</c:v>
                </c:pt>
                <c:pt idx="12">
                  <c:v>79761.92501317765</c:v>
                </c:pt>
                <c:pt idx="13">
                  <c:v>80792.666057835522</c:v>
                </c:pt>
                <c:pt idx="14">
                  <c:v>81661.431668888152</c:v>
                </c:pt>
                <c:pt idx="15">
                  <c:v>81573.357890008963</c:v>
                </c:pt>
                <c:pt idx="16">
                  <c:v>81342.203221980861</c:v>
                </c:pt>
                <c:pt idx="17">
                  <c:v>81183.83179450607</c:v>
                </c:pt>
                <c:pt idx="18">
                  <c:v>81124.277708723443</c:v>
                </c:pt>
                <c:pt idx="19">
                  <c:v>80971.95044344684</c:v>
                </c:pt>
                <c:pt idx="20">
                  <c:v>80944.823987628406</c:v>
                </c:pt>
              </c:numCache>
            </c:numRef>
          </c:yVal>
          <c:smooth val="0"/>
          <c:extLst>
            <c:ext xmlns:c16="http://schemas.microsoft.com/office/drawing/2014/chart" uri="{C3380CC4-5D6E-409C-BE32-E72D297353CC}">
              <c16:uniqueId val="{00000000-AB8F-4B39-A43E-12E013A23E60}"/>
            </c:ext>
          </c:extLst>
        </c:ser>
        <c:ser>
          <c:idx val="4"/>
          <c:order val="1"/>
          <c:tx>
            <c:strRef>
              <c:f>NL!$B$1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NL!$A$6:$A$27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NL!$C$6:$C$27</c:f>
              <c:numCache>
                <c:formatCode>#,##0</c:formatCode>
                <c:ptCount val="22"/>
                <c:pt idx="0">
                  <c:v>61100</c:v>
                </c:pt>
                <c:pt idx="10">
                  <c:v>76000</c:v>
                </c:pt>
                <c:pt idx="15">
                  <c:v>79020</c:v>
                </c:pt>
                <c:pt idx="16">
                  <c:v>79760</c:v>
                </c:pt>
                <c:pt idx="17">
                  <c:v>80500</c:v>
                </c:pt>
                <c:pt idx="18">
                  <c:v>81250</c:v>
                </c:pt>
                <c:pt idx="19">
                  <c:v>81990</c:v>
                </c:pt>
                <c:pt idx="20">
                  <c:v>82740</c:v>
                </c:pt>
              </c:numCache>
            </c:numRef>
          </c:yVal>
          <c:smooth val="0"/>
          <c:extLst>
            <c:ext xmlns:c16="http://schemas.microsoft.com/office/drawing/2014/chart" uri="{C3380CC4-5D6E-409C-BE32-E72D297353CC}">
              <c16:uniqueId val="{00000001-AB8F-4B39-A43E-12E013A23E60}"/>
            </c:ext>
          </c:extLst>
        </c:ser>
        <c:ser>
          <c:idx val="2"/>
          <c:order val="2"/>
          <c:tx>
            <c:strRef>
              <c:f>NL!$D$3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NL!$A$6:$A$27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NL!$D$6:$D$27</c:f>
              <c:numCache>
                <c:formatCode>#,##0</c:formatCode>
                <c:ptCount val="22"/>
                <c:pt idx="0">
                  <c:v>54990</c:v>
                </c:pt>
                <c:pt idx="10">
                  <c:v>68400</c:v>
                </c:pt>
                <c:pt idx="15">
                  <c:v>71118</c:v>
                </c:pt>
                <c:pt idx="16">
                  <c:v>71784</c:v>
                </c:pt>
                <c:pt idx="17">
                  <c:v>72450</c:v>
                </c:pt>
                <c:pt idx="18">
                  <c:v>73125</c:v>
                </c:pt>
                <c:pt idx="19">
                  <c:v>73791</c:v>
                </c:pt>
                <c:pt idx="20">
                  <c:v>74466</c:v>
                </c:pt>
              </c:numCache>
            </c:numRef>
          </c:yVal>
          <c:smooth val="0"/>
          <c:extLst>
            <c:ext xmlns:c16="http://schemas.microsoft.com/office/drawing/2014/chart" uri="{C3380CC4-5D6E-409C-BE32-E72D297353CC}">
              <c16:uniqueId val="{00000002-AB8F-4B39-A43E-12E013A23E60}"/>
            </c:ext>
          </c:extLst>
        </c:ser>
        <c:ser>
          <c:idx val="3"/>
          <c:order val="3"/>
          <c:tx>
            <c:strRef>
              <c:f>NL!$E$3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NL!$A$6:$A$27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NL!$E$6:$E$27</c:f>
              <c:numCache>
                <c:formatCode>#,##0</c:formatCode>
                <c:ptCount val="22"/>
                <c:pt idx="0">
                  <c:v>73320</c:v>
                </c:pt>
                <c:pt idx="10">
                  <c:v>91200</c:v>
                </c:pt>
                <c:pt idx="15">
                  <c:v>94824</c:v>
                </c:pt>
                <c:pt idx="16">
                  <c:v>95712</c:v>
                </c:pt>
                <c:pt idx="17">
                  <c:v>96600</c:v>
                </c:pt>
                <c:pt idx="18">
                  <c:v>97500</c:v>
                </c:pt>
                <c:pt idx="19">
                  <c:v>98388</c:v>
                </c:pt>
                <c:pt idx="20">
                  <c:v>99288</c:v>
                </c:pt>
              </c:numCache>
            </c:numRef>
          </c:yVal>
          <c:smooth val="0"/>
          <c:extLst>
            <c:ext xmlns:c16="http://schemas.microsoft.com/office/drawing/2014/chart" uri="{C3380CC4-5D6E-409C-BE32-E72D297353CC}">
              <c16:uniqueId val="{00000003-AB8F-4B39-A43E-12E013A23E60}"/>
            </c:ext>
          </c:extLst>
        </c:ser>
        <c:ser>
          <c:idx val="0"/>
          <c:order val="4"/>
          <c:tx>
            <c:strRef>
              <c:f>NL!$F$1</c:f>
              <c:strCache>
                <c:ptCount val="1"/>
                <c:pt idx="0">
                  <c:v>EFA</c:v>
                </c:pt>
              </c:strCache>
            </c:strRef>
          </c:tx>
          <c:spPr>
            <a:ln w="25400" cap="rnd">
              <a:noFill/>
              <a:round/>
            </a:ln>
            <a:effectLst/>
          </c:spPr>
          <c:marker>
            <c:symbol val="circle"/>
            <c:size val="5"/>
            <c:spPr>
              <a:solidFill>
                <a:schemeClr val="accent1"/>
              </a:solidFill>
              <a:ln w="9525">
                <a:solidFill>
                  <a:schemeClr val="accent1"/>
                </a:solidFill>
              </a:ln>
              <a:effectLst/>
            </c:spPr>
          </c:marker>
          <c:xVal>
            <c:numRef>
              <c:f>NL!$A$6:$A$27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NL!$F$6:$F$27</c:f>
              <c:numCache>
                <c:formatCode>#,##0</c:formatCode>
                <c:ptCount val="22"/>
                <c:pt idx="16">
                  <c:v>80420</c:v>
                </c:pt>
                <c:pt idx="17">
                  <c:v>81135</c:v>
                </c:pt>
              </c:numCache>
            </c:numRef>
          </c:yVal>
          <c:smooth val="0"/>
          <c:extLst>
            <c:ext xmlns:c16="http://schemas.microsoft.com/office/drawing/2014/chart" uri="{C3380CC4-5D6E-409C-BE32-E72D297353CC}">
              <c16:uniqueId val="{00000004-AB8F-4B39-A43E-12E013A23E60}"/>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2.8129851993782477E-2"/>
          <c:y val="0.12694700511629586"/>
          <c:w val="0.95379651552998401"/>
          <c:h val="0.1288661171336450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Total growing stock</a:t>
            </a:r>
          </a:p>
        </c:rich>
      </c:tx>
      <c:layout>
        <c:manualLayout>
          <c:xMode val="edge"/>
          <c:yMode val="edge"/>
          <c:x val="0.33397211313856817"/>
          <c:y val="3.69966096330960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4419794148334342"/>
          <c:y val="0.16675246658078188"/>
          <c:w val="0.81165897146467725"/>
          <c:h val="0.72144036166210013"/>
        </c:manualLayout>
      </c:layout>
      <c:scatterChart>
        <c:scatterStyle val="lineMarker"/>
        <c:varyColors val="0"/>
        <c:ser>
          <c:idx val="1"/>
          <c:order val="0"/>
          <c:tx>
            <c:strRef>
              <c:f>AT!$P$1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AT!$A$6:$A$27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AT!$P$6:$P$27</c:f>
              <c:numCache>
                <c:formatCode>#,##0</c:formatCode>
                <c:ptCount val="22"/>
                <c:pt idx="0">
                  <c:v>968814.42416594247</c:v>
                </c:pt>
                <c:pt idx="1">
                  <c:v>985980.87369118736</c:v>
                </c:pt>
                <c:pt idx="2">
                  <c:v>999152.71503645892</c:v>
                </c:pt>
                <c:pt idx="3">
                  <c:v>1010916.1753826126</c:v>
                </c:pt>
                <c:pt idx="4">
                  <c:v>1022513.6718153732</c:v>
                </c:pt>
                <c:pt idx="5">
                  <c:v>1034750.0177401595</c:v>
                </c:pt>
                <c:pt idx="6">
                  <c:v>1042580.7194279012</c:v>
                </c:pt>
                <c:pt idx="7">
                  <c:v>1046807.4578223581</c:v>
                </c:pt>
                <c:pt idx="8">
                  <c:v>1052974.8798376862</c:v>
                </c:pt>
                <c:pt idx="9">
                  <c:v>1065454.649081771</c:v>
                </c:pt>
                <c:pt idx="10">
                  <c:v>1076451.1938119736</c:v>
                </c:pt>
                <c:pt idx="11">
                  <c:v>1086961.168088987</c:v>
                </c:pt>
                <c:pt idx="12">
                  <c:v>1097648.7585156048</c:v>
                </c:pt>
                <c:pt idx="13">
                  <c:v>1112726.693082985</c:v>
                </c:pt>
                <c:pt idx="14">
                  <c:v>1128120.6862243894</c:v>
                </c:pt>
                <c:pt idx="15">
                  <c:v>1142684.9963522742</c:v>
                </c:pt>
                <c:pt idx="16">
                  <c:v>1158862.7101805208</c:v>
                </c:pt>
                <c:pt idx="17">
                  <c:v>1173976.5438599798</c:v>
                </c:pt>
                <c:pt idx="18">
                  <c:v>1187592.6799589971</c:v>
                </c:pt>
                <c:pt idx="19">
                  <c:v>1201899.4584898758</c:v>
                </c:pt>
                <c:pt idx="20">
                  <c:v>1218439.2819759063</c:v>
                </c:pt>
              </c:numCache>
            </c:numRef>
          </c:yVal>
          <c:smooth val="0"/>
          <c:extLst>
            <c:ext xmlns:c16="http://schemas.microsoft.com/office/drawing/2014/chart" uri="{C3380CC4-5D6E-409C-BE32-E72D297353CC}">
              <c16:uniqueId val="{00000000-2425-4379-B1F7-CED066FA7E6B}"/>
            </c:ext>
          </c:extLst>
        </c:ser>
        <c:ser>
          <c:idx val="4"/>
          <c:order val="1"/>
          <c:tx>
            <c:strRef>
              <c:f>AT!$B$1</c:f>
              <c:strCache>
                <c:ptCount val="1"/>
                <c:pt idx="0">
                  <c:v>FRA 2020</c:v>
                </c:pt>
              </c:strCache>
            </c:strRef>
          </c:tx>
          <c:spPr>
            <a:ln w="25400" cap="rnd">
              <a:noFill/>
              <a:round/>
            </a:ln>
            <a:effectLst/>
          </c:spPr>
          <c:marker>
            <c:symbol val="circle"/>
            <c:size val="5"/>
            <c:spPr>
              <a:solidFill>
                <a:srgbClr val="FF0000"/>
              </a:solidFill>
              <a:ln w="9525">
                <a:noFill/>
              </a:ln>
              <a:effectLst/>
            </c:spPr>
          </c:marker>
          <c:dPt>
            <c:idx val="14"/>
            <c:marker>
              <c:symbol val="circle"/>
              <c:size val="5"/>
              <c:spPr>
                <a:solidFill>
                  <a:srgbClr val="00B050"/>
                </a:solidFill>
                <a:ln w="9525">
                  <a:solidFill>
                    <a:srgbClr val="00B050"/>
                  </a:solidFill>
                </a:ln>
                <a:effectLst/>
              </c:spPr>
            </c:marker>
            <c:bubble3D val="0"/>
            <c:spPr>
              <a:ln w="25400" cap="rnd">
                <a:solidFill>
                  <a:srgbClr val="00B050"/>
                </a:solidFill>
                <a:round/>
              </a:ln>
              <a:effectLst/>
            </c:spPr>
            <c:extLst>
              <c:ext xmlns:c16="http://schemas.microsoft.com/office/drawing/2014/chart" uri="{C3380CC4-5D6E-409C-BE32-E72D297353CC}">
                <c16:uniqueId val="{00000002-2425-4379-B1F7-CED066FA7E6B}"/>
              </c:ext>
            </c:extLst>
          </c:dPt>
          <c:xVal>
            <c:numRef>
              <c:f>AT!$A$6:$A$27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AT!$C$6:$C$27</c:f>
              <c:numCache>
                <c:formatCode>#,##0</c:formatCode>
                <c:ptCount val="22"/>
                <c:pt idx="0">
                  <c:v>1067000</c:v>
                </c:pt>
                <c:pt idx="10">
                  <c:v>1126000</c:v>
                </c:pt>
                <c:pt idx="15">
                  <c:v>1146000</c:v>
                </c:pt>
                <c:pt idx="16">
                  <c:v>1150000</c:v>
                </c:pt>
                <c:pt idx="17">
                  <c:v>1154000</c:v>
                </c:pt>
                <c:pt idx="18">
                  <c:v>1158000</c:v>
                </c:pt>
                <c:pt idx="19">
                  <c:v>1162000</c:v>
                </c:pt>
                <c:pt idx="20">
                  <c:v>1166000</c:v>
                </c:pt>
              </c:numCache>
            </c:numRef>
          </c:yVal>
          <c:smooth val="0"/>
          <c:extLst>
            <c:ext xmlns:c16="http://schemas.microsoft.com/office/drawing/2014/chart" uri="{C3380CC4-5D6E-409C-BE32-E72D297353CC}">
              <c16:uniqueId val="{00000003-2425-4379-B1F7-CED066FA7E6B}"/>
            </c:ext>
          </c:extLst>
        </c:ser>
        <c:ser>
          <c:idx val="2"/>
          <c:order val="2"/>
          <c:tx>
            <c:strRef>
              <c:f>AT!$D$3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AT!$A$6:$A$27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AT!$D$6:$D$27</c:f>
              <c:numCache>
                <c:formatCode>#,##0</c:formatCode>
                <c:ptCount val="22"/>
                <c:pt idx="0">
                  <c:v>960300</c:v>
                </c:pt>
                <c:pt idx="10">
                  <c:v>1013400</c:v>
                </c:pt>
                <c:pt idx="15">
                  <c:v>1031400</c:v>
                </c:pt>
                <c:pt idx="16">
                  <c:v>1035000</c:v>
                </c:pt>
                <c:pt idx="17">
                  <c:v>1038600</c:v>
                </c:pt>
                <c:pt idx="18">
                  <c:v>1042200</c:v>
                </c:pt>
                <c:pt idx="19">
                  <c:v>1045800</c:v>
                </c:pt>
                <c:pt idx="20">
                  <c:v>1049400</c:v>
                </c:pt>
              </c:numCache>
            </c:numRef>
          </c:yVal>
          <c:smooth val="0"/>
          <c:extLst>
            <c:ext xmlns:c16="http://schemas.microsoft.com/office/drawing/2014/chart" uri="{C3380CC4-5D6E-409C-BE32-E72D297353CC}">
              <c16:uniqueId val="{00000004-2425-4379-B1F7-CED066FA7E6B}"/>
            </c:ext>
          </c:extLst>
        </c:ser>
        <c:ser>
          <c:idx val="3"/>
          <c:order val="3"/>
          <c:tx>
            <c:strRef>
              <c:f>AT!$E$3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AT!$A$6:$A$27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AT!$E$6:$E$27</c:f>
              <c:numCache>
                <c:formatCode>#,##0</c:formatCode>
                <c:ptCount val="22"/>
                <c:pt idx="0">
                  <c:v>1280400</c:v>
                </c:pt>
                <c:pt idx="10">
                  <c:v>1351200</c:v>
                </c:pt>
                <c:pt idx="15">
                  <c:v>1375200</c:v>
                </c:pt>
                <c:pt idx="16">
                  <c:v>1380000</c:v>
                </c:pt>
                <c:pt idx="17">
                  <c:v>1384800</c:v>
                </c:pt>
                <c:pt idx="18">
                  <c:v>1389600</c:v>
                </c:pt>
                <c:pt idx="19">
                  <c:v>1394400</c:v>
                </c:pt>
                <c:pt idx="20">
                  <c:v>1399200</c:v>
                </c:pt>
              </c:numCache>
            </c:numRef>
          </c:yVal>
          <c:smooth val="0"/>
          <c:extLst>
            <c:ext xmlns:c16="http://schemas.microsoft.com/office/drawing/2014/chart" uri="{C3380CC4-5D6E-409C-BE32-E72D297353CC}">
              <c16:uniqueId val="{00000005-2425-4379-B1F7-CED066FA7E6B}"/>
            </c:ext>
          </c:extLst>
        </c:ser>
        <c:ser>
          <c:idx val="0"/>
          <c:order val="4"/>
          <c:tx>
            <c:strRef>
              <c:f>AT!$F$1</c:f>
              <c:strCache>
                <c:ptCount val="1"/>
                <c:pt idx="0">
                  <c:v>EFA</c:v>
                </c:pt>
              </c:strCache>
            </c:strRef>
          </c:tx>
          <c:spPr>
            <a:ln w="25400" cap="rnd">
              <a:noFill/>
              <a:round/>
            </a:ln>
            <a:effectLst/>
          </c:spPr>
          <c:marker>
            <c:symbol val="circle"/>
            <c:size val="5"/>
            <c:spPr>
              <a:solidFill>
                <a:schemeClr val="accent1"/>
              </a:solidFill>
              <a:ln w="9525">
                <a:solidFill>
                  <a:schemeClr val="accent1"/>
                </a:solidFill>
              </a:ln>
              <a:effectLst/>
            </c:spPr>
          </c:marker>
          <c:xVal>
            <c:numRef>
              <c:f>AT!$A$6:$A$27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AT!$F$6:$F$27</c:f>
              <c:numCache>
                <c:formatCode>General</c:formatCode>
                <c:ptCount val="22"/>
              </c:numCache>
            </c:numRef>
          </c:yVal>
          <c:smooth val="0"/>
          <c:extLst>
            <c:ext xmlns:c16="http://schemas.microsoft.com/office/drawing/2014/chart" uri="{C3380CC4-5D6E-409C-BE32-E72D297353CC}">
              <c16:uniqueId val="{00000008-2425-4379-B1F7-CED066FA7E6B}"/>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0.17664156901780029"/>
          <c:y val="0.61233447420009912"/>
          <c:w val="0.75083745003555624"/>
          <c:h val="0.2155465318334061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Area_Comp!$CE$1</c:f>
          <c:strCache>
            <c:ptCount val="1"/>
            <c:pt idx="0">
              <c:v>France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9611069546640583"/>
          <c:y val="0.25556765809276777"/>
          <c:w val="0.77265348386935362"/>
          <c:h val="0.60344502526803556"/>
        </c:manualLayout>
      </c:layout>
      <c:lineChart>
        <c:grouping val="standard"/>
        <c:varyColors val="0"/>
        <c:ser>
          <c:idx val="0"/>
          <c:order val="0"/>
          <c:tx>
            <c:strRef>
              <c:f>Area_Comp!$CE$3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Area_Comp!$CE$4:$CE$24</c:f>
              <c:numCache>
                <c:formatCode>#,##0</c:formatCode>
                <c:ptCount val="21"/>
                <c:pt idx="0">
                  <c:v>15288</c:v>
                </c:pt>
                <c:pt idx="10">
                  <c:v>16419</c:v>
                </c:pt>
                <c:pt idx="15">
                  <c:v>16836</c:v>
                </c:pt>
                <c:pt idx="16">
                  <c:v>16919.400000000001</c:v>
                </c:pt>
                <c:pt idx="17">
                  <c:v>17002.8</c:v>
                </c:pt>
                <c:pt idx="18">
                  <c:v>17086.2</c:v>
                </c:pt>
                <c:pt idx="19">
                  <c:v>17169.599999999999</c:v>
                </c:pt>
                <c:pt idx="20">
                  <c:v>17253</c:v>
                </c:pt>
              </c:numCache>
            </c:numRef>
          </c:val>
          <c:smooth val="0"/>
          <c:extLst>
            <c:ext xmlns:c16="http://schemas.microsoft.com/office/drawing/2014/chart" uri="{C3380CC4-5D6E-409C-BE32-E72D297353CC}">
              <c16:uniqueId val="{00000000-9A78-42A7-AFD9-0D308D6C2DFF}"/>
            </c:ext>
          </c:extLst>
        </c:ser>
        <c:ser>
          <c:idx val="1"/>
          <c:order val="1"/>
          <c:tx>
            <c:strRef>
              <c:f>Area_Comp!$CF$3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Area_Comp!$CF$4:$CF$24</c:f>
              <c:numCache>
                <c:formatCode>#,##0</c:formatCode>
                <c:ptCount val="21"/>
                <c:pt idx="0">
                  <c:v>1804</c:v>
                </c:pt>
                <c:pt idx="10">
                  <c:v>739</c:v>
                </c:pt>
                <c:pt idx="15">
                  <c:v>791</c:v>
                </c:pt>
                <c:pt idx="16">
                  <c:v>801.4</c:v>
                </c:pt>
                <c:pt idx="17">
                  <c:v>811.8</c:v>
                </c:pt>
                <c:pt idx="18">
                  <c:v>822.2</c:v>
                </c:pt>
                <c:pt idx="19">
                  <c:v>832.6</c:v>
                </c:pt>
              </c:numCache>
            </c:numRef>
          </c:val>
          <c:smooth val="0"/>
          <c:extLst>
            <c:ext xmlns:c16="http://schemas.microsoft.com/office/drawing/2014/chart" uri="{C3380CC4-5D6E-409C-BE32-E72D297353CC}">
              <c16:uniqueId val="{00000001-9A78-42A7-AFD9-0D308D6C2DFF}"/>
            </c:ext>
          </c:extLst>
        </c:ser>
        <c:ser>
          <c:idx val="2"/>
          <c:order val="2"/>
          <c:tx>
            <c:strRef>
              <c:f>Area_Comp!$CG$3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Area_Comp!$CG$4:$CG$24</c:f>
              <c:numCache>
                <c:formatCode>#,##0</c:formatCode>
                <c:ptCount val="21"/>
                <c:pt idx="0">
                  <c:v>15289</c:v>
                </c:pt>
                <c:pt idx="5">
                  <c:v>15882</c:v>
                </c:pt>
                <c:pt idx="10">
                  <c:v>16419</c:v>
                </c:pt>
                <c:pt idx="15">
                  <c:v>16836</c:v>
                </c:pt>
                <c:pt idx="20">
                  <c:v>17253</c:v>
                </c:pt>
              </c:numCache>
            </c:numRef>
          </c:val>
          <c:smooth val="0"/>
          <c:extLst>
            <c:ext xmlns:c16="http://schemas.microsoft.com/office/drawing/2014/chart" uri="{C3380CC4-5D6E-409C-BE32-E72D297353CC}">
              <c16:uniqueId val="{00000002-9A78-42A7-AFD9-0D308D6C2DFF}"/>
            </c:ext>
          </c:extLst>
        </c:ser>
        <c:ser>
          <c:idx val="3"/>
          <c:order val="3"/>
          <c:tx>
            <c:strRef>
              <c:f>Area_Comp!$CH$3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Area_Comp!$CH$4:$CH$24</c:f>
              <c:numCache>
                <c:formatCode>#,##0</c:formatCode>
                <c:ptCount val="21"/>
                <c:pt idx="0">
                  <c:v>14465</c:v>
                </c:pt>
                <c:pt idx="5">
                  <c:v>15195</c:v>
                </c:pt>
                <c:pt idx="10">
                  <c:v>15607</c:v>
                </c:pt>
                <c:pt idx="15">
                  <c:v>16015</c:v>
                </c:pt>
                <c:pt idx="20">
                  <c:v>16493</c:v>
                </c:pt>
              </c:numCache>
            </c:numRef>
          </c:val>
          <c:smooth val="0"/>
          <c:extLst>
            <c:ext xmlns:c16="http://schemas.microsoft.com/office/drawing/2014/chart" uri="{C3380CC4-5D6E-409C-BE32-E72D297353CC}">
              <c16:uniqueId val="{00000003-9A78-42A7-AFD9-0D308D6C2DFF}"/>
            </c:ext>
          </c:extLst>
        </c:ser>
        <c:ser>
          <c:idx val="4"/>
          <c:order val="4"/>
          <c:tx>
            <c:strRef>
              <c:f>Area_Comp!$CI$3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Area_Comp!$CI$4:$CI$24</c:f>
              <c:numCache>
                <c:formatCode>#,##0</c:formatCode>
                <c:ptCount val="21"/>
                <c:pt idx="12">
                  <c:v>16684.57</c:v>
                </c:pt>
                <c:pt idx="13">
                  <c:v>16743.77</c:v>
                </c:pt>
                <c:pt idx="14">
                  <c:v>16849.169999999998</c:v>
                </c:pt>
                <c:pt idx="15">
                  <c:v>16845.39</c:v>
                </c:pt>
                <c:pt idx="16">
                  <c:v>16814.09</c:v>
                </c:pt>
                <c:pt idx="17">
                  <c:v>16874.169999999998</c:v>
                </c:pt>
                <c:pt idx="18">
                  <c:v>16852.54</c:v>
                </c:pt>
                <c:pt idx="19">
                  <c:v>17046.25</c:v>
                </c:pt>
              </c:numCache>
            </c:numRef>
          </c:val>
          <c:smooth val="0"/>
          <c:extLst>
            <c:ext xmlns:c16="http://schemas.microsoft.com/office/drawing/2014/chart" uri="{C3380CC4-5D6E-409C-BE32-E72D297353CC}">
              <c16:uniqueId val="{00000004-9A78-42A7-AFD9-0D308D6C2DFF}"/>
            </c:ext>
          </c:extLst>
        </c:ser>
        <c:ser>
          <c:idx val="5"/>
          <c:order val="5"/>
          <c:tx>
            <c:strRef>
              <c:f>Area_Comp!$CJ$3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Area_Comp!$CJ$4:$CJ$24</c:f>
              <c:numCache>
                <c:formatCode>#,##0</c:formatCode>
                <c:ptCount val="21"/>
                <c:pt idx="12">
                  <c:v>15861.48</c:v>
                </c:pt>
                <c:pt idx="13">
                  <c:v>15929.36</c:v>
                </c:pt>
                <c:pt idx="14">
                  <c:v>16038.37</c:v>
                </c:pt>
                <c:pt idx="15">
                  <c:v>16015</c:v>
                </c:pt>
                <c:pt idx="16">
                  <c:v>15939.02</c:v>
                </c:pt>
                <c:pt idx="17">
                  <c:v>15958.11</c:v>
                </c:pt>
                <c:pt idx="18">
                  <c:v>15830.51</c:v>
                </c:pt>
                <c:pt idx="19">
                  <c:v>16030.1</c:v>
                </c:pt>
              </c:numCache>
            </c:numRef>
          </c:val>
          <c:smooth val="0"/>
          <c:extLst>
            <c:ext xmlns:c16="http://schemas.microsoft.com/office/drawing/2014/chart" uri="{C3380CC4-5D6E-409C-BE32-E72D297353CC}">
              <c16:uniqueId val="{00000005-9A78-42A7-AFD9-0D308D6C2DFF}"/>
            </c:ext>
          </c:extLst>
        </c:ser>
        <c:ser>
          <c:idx val="6"/>
          <c:order val="6"/>
          <c:tx>
            <c:strRef>
              <c:f>Area_Comp!$CK$3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Area_Comp!$CK$4:$CK$24</c:f>
              <c:numCache>
                <c:formatCode>#,##0</c:formatCode>
                <c:ptCount val="21"/>
                <c:pt idx="12">
                  <c:v>664.74</c:v>
                </c:pt>
                <c:pt idx="13">
                  <c:v>630.79999999999995</c:v>
                </c:pt>
                <c:pt idx="14">
                  <c:v>598</c:v>
                </c:pt>
              </c:numCache>
            </c:numRef>
          </c:val>
          <c:smooth val="0"/>
          <c:extLst>
            <c:ext xmlns:c16="http://schemas.microsoft.com/office/drawing/2014/chart" uri="{C3380CC4-5D6E-409C-BE32-E72D297353CC}">
              <c16:uniqueId val="{00000006-9A78-42A7-AFD9-0D308D6C2DFF}"/>
            </c:ext>
          </c:extLst>
        </c:ser>
        <c:ser>
          <c:idx val="7"/>
          <c:order val="7"/>
          <c:tx>
            <c:strRef>
              <c:f>Area_Comp!$CL$3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Area_Comp!$CL$4:$CL$24</c:f>
              <c:numCache>
                <c:formatCode>#,##0</c:formatCode>
                <c:ptCount val="21"/>
                <c:pt idx="5">
                  <c:v>15708</c:v>
                </c:pt>
                <c:pt idx="18">
                  <c:v>16985</c:v>
                </c:pt>
              </c:numCache>
            </c:numRef>
          </c:val>
          <c:smooth val="0"/>
          <c:extLst>
            <c:ext xmlns:c16="http://schemas.microsoft.com/office/drawing/2014/chart" uri="{C3380CC4-5D6E-409C-BE32-E72D297353CC}">
              <c16:uniqueId val="{00000007-9A78-42A7-AFD9-0D308D6C2DFF}"/>
            </c:ext>
          </c:extLst>
        </c:ser>
        <c:ser>
          <c:idx val="8"/>
          <c:order val="8"/>
          <c:tx>
            <c:strRef>
              <c:f>Area_Comp!$CM$3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Area_Comp!$CM$4:$CM$24</c:f>
              <c:numCache>
                <c:formatCode>#,##0</c:formatCode>
                <c:ptCount val="21"/>
                <c:pt idx="0">
                  <c:v>15498.699929888789</c:v>
                </c:pt>
                <c:pt idx="1">
                  <c:v>15498.699891140201</c:v>
                </c:pt>
                <c:pt idx="2">
                  <c:v>15498.699864654507</c:v>
                </c:pt>
                <c:pt idx="3">
                  <c:v>15498.699868286516</c:v>
                </c:pt>
                <c:pt idx="4">
                  <c:v>15498.699825941034</c:v>
                </c:pt>
                <c:pt idx="5">
                  <c:v>15498.69984010884</c:v>
                </c:pt>
                <c:pt idx="6">
                  <c:v>15498.699796367355</c:v>
                </c:pt>
                <c:pt idx="7">
                  <c:v>15498.699835894349</c:v>
                </c:pt>
                <c:pt idx="8">
                  <c:v>15498.69975613379</c:v>
                </c:pt>
                <c:pt idx="9">
                  <c:v>15498.699750402107</c:v>
                </c:pt>
                <c:pt idx="10">
                  <c:v>15498.699729948106</c:v>
                </c:pt>
                <c:pt idx="11">
                  <c:v>15498.69975765695</c:v>
                </c:pt>
                <c:pt idx="12">
                  <c:v>15498.699808610034</c:v>
                </c:pt>
                <c:pt idx="13">
                  <c:v>15498.69977938718</c:v>
                </c:pt>
                <c:pt idx="14">
                  <c:v>15498.699856854486</c:v>
                </c:pt>
                <c:pt idx="15">
                  <c:v>15498.699892557745</c:v>
                </c:pt>
                <c:pt idx="16">
                  <c:v>15498.699813155547</c:v>
                </c:pt>
                <c:pt idx="17">
                  <c:v>15498.699920220539</c:v>
                </c:pt>
                <c:pt idx="18">
                  <c:v>15498.699951897264</c:v>
                </c:pt>
                <c:pt idx="19">
                  <c:v>15498.699951897264</c:v>
                </c:pt>
                <c:pt idx="20">
                  <c:v>15498.699951897264</c:v>
                </c:pt>
              </c:numCache>
            </c:numRef>
          </c:val>
          <c:smooth val="0"/>
          <c:extLst>
            <c:ext xmlns:c16="http://schemas.microsoft.com/office/drawing/2014/chart" uri="{C3380CC4-5D6E-409C-BE32-E72D297353CC}">
              <c16:uniqueId val="{00000008-9A78-42A7-AFD9-0D308D6C2DFF}"/>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it-IT" b="1"/>
              <a:t>Total growing stock</a:t>
            </a:r>
          </a:p>
        </c:rich>
      </c:tx>
      <c:layout>
        <c:manualLayout>
          <c:xMode val="edge"/>
          <c:yMode val="edge"/>
          <c:x val="0.3586338270659597"/>
          <c:y val="3.74058148593052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7216583387103523"/>
          <c:y val="0.27705563788009779"/>
          <c:w val="0.78369122624660592"/>
          <c:h val="0.61113746387259105"/>
        </c:manualLayout>
      </c:layout>
      <c:scatterChart>
        <c:scatterStyle val="lineMarker"/>
        <c:varyColors val="0"/>
        <c:ser>
          <c:idx val="1"/>
          <c:order val="0"/>
          <c:tx>
            <c:strRef>
              <c:f>PL!$P$1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PL!$A$6:$A$27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PL!$P$6:$P$27</c:f>
              <c:numCache>
                <c:formatCode>#,##0</c:formatCode>
                <c:ptCount val="22"/>
                <c:pt idx="0">
                  <c:v>2015207.6097711315</c:v>
                </c:pt>
                <c:pt idx="1">
                  <c:v>2061023.3129057928</c:v>
                </c:pt>
                <c:pt idx="2">
                  <c:v>2104587.2036347501</c:v>
                </c:pt>
                <c:pt idx="3">
                  <c:v>2146270.9070972158</c:v>
                </c:pt>
                <c:pt idx="4">
                  <c:v>2184147.7822445678</c:v>
                </c:pt>
                <c:pt idx="5">
                  <c:v>2222977.1291204779</c:v>
                </c:pt>
                <c:pt idx="6">
                  <c:v>2260685.5407462986</c:v>
                </c:pt>
                <c:pt idx="7">
                  <c:v>2293040.1171426848</c:v>
                </c:pt>
                <c:pt idx="8">
                  <c:v>2329550.8174382588</c:v>
                </c:pt>
                <c:pt idx="9">
                  <c:v>2366166.3153705671</c:v>
                </c:pt>
                <c:pt idx="10">
                  <c:v>2399902.4163947362</c:v>
                </c:pt>
                <c:pt idx="11">
                  <c:v>2429723.4567140019</c:v>
                </c:pt>
                <c:pt idx="12">
                  <c:v>2459462.5413659271</c:v>
                </c:pt>
                <c:pt idx="13">
                  <c:v>2488722.8421973046</c:v>
                </c:pt>
                <c:pt idx="14">
                  <c:v>2516274.2793660294</c:v>
                </c:pt>
                <c:pt idx="15">
                  <c:v>2543474.6165858358</c:v>
                </c:pt>
                <c:pt idx="16">
                  <c:v>2568059.2613124312</c:v>
                </c:pt>
                <c:pt idx="17">
                  <c:v>2587348.9017708269</c:v>
                </c:pt>
                <c:pt idx="18">
                  <c:v>2604824.9661046909</c:v>
                </c:pt>
                <c:pt idx="19">
                  <c:v>2623748.3584017777</c:v>
                </c:pt>
              </c:numCache>
            </c:numRef>
          </c:yVal>
          <c:smooth val="0"/>
          <c:extLst>
            <c:ext xmlns:c16="http://schemas.microsoft.com/office/drawing/2014/chart" uri="{C3380CC4-5D6E-409C-BE32-E72D297353CC}">
              <c16:uniqueId val="{00000000-9D82-4C05-B01C-4AD2C3703CDF}"/>
            </c:ext>
          </c:extLst>
        </c:ser>
        <c:ser>
          <c:idx val="4"/>
          <c:order val="1"/>
          <c:tx>
            <c:strRef>
              <c:f>PL!$B$1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PL!$A$6:$A$27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PL!$C$6:$C$27</c:f>
              <c:numCache>
                <c:formatCode>#,##0</c:formatCode>
                <c:ptCount val="22"/>
                <c:pt idx="0">
                  <c:v>1736000</c:v>
                </c:pt>
                <c:pt idx="10">
                  <c:v>2371730</c:v>
                </c:pt>
                <c:pt idx="15">
                  <c:v>2549740</c:v>
                </c:pt>
                <c:pt idx="16">
                  <c:v>2586840</c:v>
                </c:pt>
                <c:pt idx="17">
                  <c:v>2623000</c:v>
                </c:pt>
                <c:pt idx="18">
                  <c:v>2658000</c:v>
                </c:pt>
                <c:pt idx="19">
                  <c:v>2694000</c:v>
                </c:pt>
                <c:pt idx="20">
                  <c:v>2730000</c:v>
                </c:pt>
              </c:numCache>
            </c:numRef>
          </c:yVal>
          <c:smooth val="0"/>
          <c:extLst>
            <c:ext xmlns:c16="http://schemas.microsoft.com/office/drawing/2014/chart" uri="{C3380CC4-5D6E-409C-BE32-E72D297353CC}">
              <c16:uniqueId val="{00000001-9D82-4C05-B01C-4AD2C3703CDF}"/>
            </c:ext>
          </c:extLst>
        </c:ser>
        <c:ser>
          <c:idx val="2"/>
          <c:order val="2"/>
          <c:tx>
            <c:strRef>
              <c:f>PL!$D$3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PL!$A$6:$A$27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PL!$D$6:$D$27</c:f>
              <c:numCache>
                <c:formatCode>#,##0</c:formatCode>
                <c:ptCount val="22"/>
                <c:pt idx="0">
                  <c:v>1562400</c:v>
                </c:pt>
                <c:pt idx="10">
                  <c:v>2134557</c:v>
                </c:pt>
                <c:pt idx="15">
                  <c:v>2294766</c:v>
                </c:pt>
                <c:pt idx="16">
                  <c:v>2328156</c:v>
                </c:pt>
                <c:pt idx="17">
                  <c:v>2360700</c:v>
                </c:pt>
                <c:pt idx="18">
                  <c:v>2392200</c:v>
                </c:pt>
                <c:pt idx="19">
                  <c:v>2424600</c:v>
                </c:pt>
                <c:pt idx="20">
                  <c:v>2457000</c:v>
                </c:pt>
              </c:numCache>
            </c:numRef>
          </c:yVal>
          <c:smooth val="0"/>
          <c:extLst>
            <c:ext xmlns:c16="http://schemas.microsoft.com/office/drawing/2014/chart" uri="{C3380CC4-5D6E-409C-BE32-E72D297353CC}">
              <c16:uniqueId val="{00000002-9D82-4C05-B01C-4AD2C3703CDF}"/>
            </c:ext>
          </c:extLst>
        </c:ser>
        <c:ser>
          <c:idx val="3"/>
          <c:order val="3"/>
          <c:tx>
            <c:strRef>
              <c:f>PL!$E$3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PL!$A$6:$A$27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PL!$E$6:$E$27</c:f>
              <c:numCache>
                <c:formatCode>#,##0</c:formatCode>
                <c:ptCount val="22"/>
                <c:pt idx="0">
                  <c:v>2083200</c:v>
                </c:pt>
                <c:pt idx="10">
                  <c:v>2846076</c:v>
                </c:pt>
                <c:pt idx="15">
                  <c:v>3059688</c:v>
                </c:pt>
                <c:pt idx="16">
                  <c:v>3104208</c:v>
                </c:pt>
                <c:pt idx="17">
                  <c:v>3147600</c:v>
                </c:pt>
                <c:pt idx="18">
                  <c:v>3189600</c:v>
                </c:pt>
                <c:pt idx="19">
                  <c:v>3232800</c:v>
                </c:pt>
                <c:pt idx="20">
                  <c:v>3276000</c:v>
                </c:pt>
              </c:numCache>
            </c:numRef>
          </c:yVal>
          <c:smooth val="0"/>
          <c:extLst>
            <c:ext xmlns:c16="http://schemas.microsoft.com/office/drawing/2014/chart" uri="{C3380CC4-5D6E-409C-BE32-E72D297353CC}">
              <c16:uniqueId val="{00000003-9D82-4C05-B01C-4AD2C3703CDF}"/>
            </c:ext>
          </c:extLst>
        </c:ser>
        <c:ser>
          <c:idx val="0"/>
          <c:order val="4"/>
          <c:tx>
            <c:strRef>
              <c:f>PL!$F$1</c:f>
              <c:strCache>
                <c:ptCount val="1"/>
                <c:pt idx="0">
                  <c:v>EFA</c:v>
                </c:pt>
              </c:strCache>
            </c:strRef>
          </c:tx>
          <c:spPr>
            <a:ln w="25400" cap="rnd">
              <a:noFill/>
              <a:round/>
            </a:ln>
            <a:effectLst/>
          </c:spPr>
          <c:marker>
            <c:symbol val="circle"/>
            <c:size val="5"/>
            <c:spPr>
              <a:solidFill>
                <a:schemeClr val="accent1"/>
              </a:solidFill>
              <a:ln w="9525">
                <a:solidFill>
                  <a:schemeClr val="accent1"/>
                </a:solidFill>
              </a:ln>
              <a:effectLst/>
            </c:spPr>
          </c:marker>
          <c:xVal>
            <c:numRef>
              <c:f>PL!$A$6:$A$27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PL!$F$6:$F$27</c:f>
              <c:numCache>
                <c:formatCode>#,##0</c:formatCode>
                <c:ptCount val="22"/>
                <c:pt idx="14">
                  <c:v>2510368.5</c:v>
                </c:pt>
                <c:pt idx="15">
                  <c:v>2549744.2999999998</c:v>
                </c:pt>
                <c:pt idx="16">
                  <c:v>2586841.9</c:v>
                </c:pt>
                <c:pt idx="17">
                  <c:v>2617925.7000000002</c:v>
                </c:pt>
                <c:pt idx="18">
                  <c:v>2645057.4</c:v>
                </c:pt>
                <c:pt idx="19">
                  <c:v>2656094.1</c:v>
                </c:pt>
              </c:numCache>
            </c:numRef>
          </c:yVal>
          <c:smooth val="0"/>
          <c:extLst>
            <c:ext xmlns:c16="http://schemas.microsoft.com/office/drawing/2014/chart" uri="{C3380CC4-5D6E-409C-BE32-E72D297353CC}">
              <c16:uniqueId val="{00000004-9D82-4C05-B01C-4AD2C3703CDF}"/>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2.8129851993782477E-2"/>
          <c:y val="0.12694700511629586"/>
          <c:w val="0.95379651552998401"/>
          <c:h val="0.1288661171336450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Total growing stock</a:t>
            </a:r>
          </a:p>
        </c:rich>
      </c:tx>
      <c:layout>
        <c:manualLayout>
          <c:xMode val="edge"/>
          <c:yMode val="edge"/>
          <c:x val="0.33397211313856817"/>
          <c:y val="3.69966096330960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4419794148334342"/>
          <c:y val="0.22678923865238348"/>
          <c:w val="0.81165897146467725"/>
          <c:h val="0.66140383754991094"/>
        </c:manualLayout>
      </c:layout>
      <c:scatterChart>
        <c:scatterStyle val="lineMarker"/>
        <c:varyColors val="0"/>
        <c:ser>
          <c:idx val="1"/>
          <c:order val="0"/>
          <c:tx>
            <c:strRef>
              <c:f>PT!$P$1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PT!$A$6:$A$27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PT!$P$6:$P$27</c:f>
              <c:numCache>
                <c:formatCode>#,##0</c:formatCode>
                <c:ptCount val="22"/>
                <c:pt idx="0">
                  <c:v>129710.79034695963</c:v>
                </c:pt>
                <c:pt idx="1">
                  <c:v>134094.09043279165</c:v>
                </c:pt>
                <c:pt idx="2">
                  <c:v>138316.38926366231</c:v>
                </c:pt>
                <c:pt idx="3">
                  <c:v>140433.8898865589</c:v>
                </c:pt>
                <c:pt idx="4">
                  <c:v>142920.17687356708</c:v>
                </c:pt>
                <c:pt idx="5">
                  <c:v>144250.11312028905</c:v>
                </c:pt>
                <c:pt idx="6">
                  <c:v>146852.43111857332</c:v>
                </c:pt>
                <c:pt idx="7">
                  <c:v>149862.62576686969</c:v>
                </c:pt>
                <c:pt idx="8">
                  <c:v>153387.05425174127</c:v>
                </c:pt>
                <c:pt idx="9">
                  <c:v>157444.65891009365</c:v>
                </c:pt>
                <c:pt idx="10">
                  <c:v>161259.9734635113</c:v>
                </c:pt>
                <c:pt idx="11">
                  <c:v>165359.62103825845</c:v>
                </c:pt>
                <c:pt idx="12">
                  <c:v>168495.30115715324</c:v>
                </c:pt>
                <c:pt idx="13">
                  <c:v>171635.14541462433</c:v>
                </c:pt>
                <c:pt idx="14">
                  <c:v>174689.99560461784</c:v>
                </c:pt>
                <c:pt idx="15">
                  <c:v>177265.77447495909</c:v>
                </c:pt>
                <c:pt idx="16">
                  <c:v>178579.71542871883</c:v>
                </c:pt>
                <c:pt idx="17">
                  <c:v>179316.23787002309</c:v>
                </c:pt>
                <c:pt idx="18">
                  <c:v>179911.98355151908</c:v>
                </c:pt>
                <c:pt idx="19">
                  <c:v>180411.49180893518</c:v>
                </c:pt>
                <c:pt idx="20">
                  <c:v>181204.65184975657</c:v>
                </c:pt>
              </c:numCache>
            </c:numRef>
          </c:yVal>
          <c:smooth val="0"/>
          <c:extLst>
            <c:ext xmlns:c16="http://schemas.microsoft.com/office/drawing/2014/chart" uri="{C3380CC4-5D6E-409C-BE32-E72D297353CC}">
              <c16:uniqueId val="{00000000-ADC6-4553-94C0-23DEE18FF849}"/>
            </c:ext>
          </c:extLst>
        </c:ser>
        <c:ser>
          <c:idx val="4"/>
          <c:order val="1"/>
          <c:tx>
            <c:strRef>
              <c:f>PT!$B$1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PT!$A$6:$A$27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PT!$C$6:$C$27</c:f>
              <c:numCache>
                <c:formatCode>#,##0</c:formatCode>
                <c:ptCount val="22"/>
                <c:pt idx="0">
                  <c:v>197570</c:v>
                </c:pt>
                <c:pt idx="10">
                  <c:v>170400</c:v>
                </c:pt>
                <c:pt idx="15">
                  <c:v>171060</c:v>
                </c:pt>
              </c:numCache>
            </c:numRef>
          </c:yVal>
          <c:smooth val="0"/>
          <c:extLst>
            <c:ext xmlns:c16="http://schemas.microsoft.com/office/drawing/2014/chart" uri="{C3380CC4-5D6E-409C-BE32-E72D297353CC}">
              <c16:uniqueId val="{00000001-ADC6-4553-94C0-23DEE18FF849}"/>
            </c:ext>
          </c:extLst>
        </c:ser>
        <c:ser>
          <c:idx val="2"/>
          <c:order val="2"/>
          <c:tx>
            <c:strRef>
              <c:f>PT!$D$3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PT!$A$6:$A$27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PT!$D$6:$D$27</c:f>
              <c:numCache>
                <c:formatCode>#,##0</c:formatCode>
                <c:ptCount val="22"/>
                <c:pt idx="0">
                  <c:v>177813</c:v>
                </c:pt>
                <c:pt idx="10">
                  <c:v>153360</c:v>
                </c:pt>
                <c:pt idx="15">
                  <c:v>153954</c:v>
                </c:pt>
              </c:numCache>
            </c:numRef>
          </c:yVal>
          <c:smooth val="0"/>
          <c:extLst>
            <c:ext xmlns:c16="http://schemas.microsoft.com/office/drawing/2014/chart" uri="{C3380CC4-5D6E-409C-BE32-E72D297353CC}">
              <c16:uniqueId val="{00000002-ADC6-4553-94C0-23DEE18FF849}"/>
            </c:ext>
          </c:extLst>
        </c:ser>
        <c:ser>
          <c:idx val="3"/>
          <c:order val="3"/>
          <c:tx>
            <c:strRef>
              <c:f>PT!$E$3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PT!$A$6:$A$27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PT!$E$6:$E$27</c:f>
              <c:numCache>
                <c:formatCode>#,##0</c:formatCode>
                <c:ptCount val="22"/>
                <c:pt idx="0">
                  <c:v>237084</c:v>
                </c:pt>
                <c:pt idx="10">
                  <c:v>204480</c:v>
                </c:pt>
                <c:pt idx="15">
                  <c:v>205272</c:v>
                </c:pt>
              </c:numCache>
            </c:numRef>
          </c:yVal>
          <c:smooth val="0"/>
          <c:extLst>
            <c:ext xmlns:c16="http://schemas.microsoft.com/office/drawing/2014/chart" uri="{C3380CC4-5D6E-409C-BE32-E72D297353CC}">
              <c16:uniqueId val="{00000003-ADC6-4553-94C0-23DEE18FF849}"/>
            </c:ext>
          </c:extLst>
        </c:ser>
        <c:dLbls>
          <c:showLegendKey val="0"/>
          <c:showVal val="0"/>
          <c:showCatName val="0"/>
          <c:showSerName val="0"/>
          <c:showPercent val="0"/>
          <c:showBubbleSize val="0"/>
        </c:dLbls>
        <c:axId val="1513824528"/>
        <c:axId val="1391954880"/>
      </c:scatterChart>
      <c:valAx>
        <c:axId val="1513824528"/>
        <c:scaling>
          <c:orientation val="minMax"/>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5.6845849738574636E-2"/>
          <c:y val="0.13334717755210573"/>
          <c:w val="0.89608583018737498"/>
          <c:h val="9.4461468331349538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it-IT" b="1"/>
              <a:t>Total growing stock</a:t>
            </a:r>
          </a:p>
        </c:rich>
      </c:tx>
      <c:layout>
        <c:manualLayout>
          <c:xMode val="edge"/>
          <c:yMode val="edge"/>
          <c:x val="0.3586338270659597"/>
          <c:y val="3.74058148593052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7216583387103523"/>
          <c:y val="0.27705563788009779"/>
          <c:w val="0.78369122624660592"/>
          <c:h val="0.61113746387259105"/>
        </c:manualLayout>
      </c:layout>
      <c:scatterChart>
        <c:scatterStyle val="lineMarker"/>
        <c:varyColors val="0"/>
        <c:ser>
          <c:idx val="1"/>
          <c:order val="0"/>
          <c:tx>
            <c:strRef>
              <c:f>RO!$P$1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RO!$A$6:$A$27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RO!$P$6:$P$27</c:f>
              <c:numCache>
                <c:formatCode>#,##0</c:formatCode>
                <c:ptCount val="22"/>
                <c:pt idx="0">
                  <c:v>1654513.6452038817</c:v>
                </c:pt>
                <c:pt idx="1">
                  <c:v>1677310.5923844317</c:v>
                </c:pt>
                <c:pt idx="2">
                  <c:v>1697494.2205063796</c:v>
                </c:pt>
                <c:pt idx="3">
                  <c:v>1715419.8611904532</c:v>
                </c:pt>
                <c:pt idx="4">
                  <c:v>1732529.7716248736</c:v>
                </c:pt>
                <c:pt idx="5">
                  <c:v>1752218.2269647571</c:v>
                </c:pt>
                <c:pt idx="6">
                  <c:v>1773892.8043063947</c:v>
                </c:pt>
                <c:pt idx="7">
                  <c:v>1792859.0779997718</c:v>
                </c:pt>
                <c:pt idx="8">
                  <c:v>1815039.3223179562</c:v>
                </c:pt>
                <c:pt idx="9">
                  <c:v>1839156.6280357304</c:v>
                </c:pt>
                <c:pt idx="10">
                  <c:v>1861021.6440402889</c:v>
                </c:pt>
                <c:pt idx="11">
                  <c:v>1899864.8226763729</c:v>
                </c:pt>
                <c:pt idx="12">
                  <c:v>1936407.7600652003</c:v>
                </c:pt>
                <c:pt idx="13">
                  <c:v>1974825.6717487273</c:v>
                </c:pt>
                <c:pt idx="14">
                  <c:v>2013269.0235021811</c:v>
                </c:pt>
                <c:pt idx="15">
                  <c:v>2053325.5792886233</c:v>
                </c:pt>
                <c:pt idx="16">
                  <c:v>2078189.2593120174</c:v>
                </c:pt>
                <c:pt idx="17">
                  <c:v>2095718.1363501041</c:v>
                </c:pt>
                <c:pt idx="18">
                  <c:v>2110615.8159875348</c:v>
                </c:pt>
                <c:pt idx="19">
                  <c:v>2125712.8539281962</c:v>
                </c:pt>
                <c:pt idx="20">
                  <c:v>2140778.0030400404</c:v>
                </c:pt>
              </c:numCache>
            </c:numRef>
          </c:yVal>
          <c:smooth val="0"/>
          <c:extLst>
            <c:ext xmlns:c16="http://schemas.microsoft.com/office/drawing/2014/chart" uri="{C3380CC4-5D6E-409C-BE32-E72D297353CC}">
              <c16:uniqueId val="{00000000-07D3-4371-971B-8CDAF103319C}"/>
            </c:ext>
          </c:extLst>
        </c:ser>
        <c:ser>
          <c:idx val="4"/>
          <c:order val="1"/>
          <c:tx>
            <c:strRef>
              <c:f>RO!$B$1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RO!$A$6:$A$27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RO!$C$6:$C$27</c:f>
              <c:numCache>
                <c:formatCode>#,##0</c:formatCode>
                <c:ptCount val="22"/>
                <c:pt idx="0">
                  <c:v>1346400</c:v>
                </c:pt>
                <c:pt idx="10">
                  <c:v>1377900</c:v>
                </c:pt>
                <c:pt idx="15">
                  <c:v>2221630</c:v>
                </c:pt>
                <c:pt idx="16">
                  <c:v>2354790</c:v>
                </c:pt>
                <c:pt idx="17">
                  <c:v>2354790</c:v>
                </c:pt>
                <c:pt idx="18">
                  <c:v>2354790</c:v>
                </c:pt>
                <c:pt idx="19">
                  <c:v>2354900</c:v>
                </c:pt>
                <c:pt idx="20">
                  <c:v>2354790</c:v>
                </c:pt>
              </c:numCache>
            </c:numRef>
          </c:yVal>
          <c:smooth val="0"/>
          <c:extLst>
            <c:ext xmlns:c16="http://schemas.microsoft.com/office/drawing/2014/chart" uri="{C3380CC4-5D6E-409C-BE32-E72D297353CC}">
              <c16:uniqueId val="{00000001-07D3-4371-971B-8CDAF103319C}"/>
            </c:ext>
          </c:extLst>
        </c:ser>
        <c:ser>
          <c:idx val="2"/>
          <c:order val="2"/>
          <c:tx>
            <c:strRef>
              <c:f>RO!$D$3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RO!$A$6:$A$27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RO!$D$6:$D$27</c:f>
              <c:numCache>
                <c:formatCode>#,##0</c:formatCode>
                <c:ptCount val="22"/>
                <c:pt idx="0">
                  <c:v>1211760</c:v>
                </c:pt>
                <c:pt idx="10">
                  <c:v>1240110</c:v>
                </c:pt>
                <c:pt idx="15">
                  <c:v>1999467</c:v>
                </c:pt>
                <c:pt idx="16">
                  <c:v>2119311</c:v>
                </c:pt>
                <c:pt idx="17">
                  <c:v>2119311</c:v>
                </c:pt>
                <c:pt idx="18">
                  <c:v>2119311</c:v>
                </c:pt>
                <c:pt idx="19">
                  <c:v>2119410</c:v>
                </c:pt>
                <c:pt idx="20">
                  <c:v>2119311</c:v>
                </c:pt>
              </c:numCache>
            </c:numRef>
          </c:yVal>
          <c:smooth val="0"/>
          <c:extLst>
            <c:ext xmlns:c16="http://schemas.microsoft.com/office/drawing/2014/chart" uri="{C3380CC4-5D6E-409C-BE32-E72D297353CC}">
              <c16:uniqueId val="{00000002-07D3-4371-971B-8CDAF103319C}"/>
            </c:ext>
          </c:extLst>
        </c:ser>
        <c:ser>
          <c:idx val="3"/>
          <c:order val="3"/>
          <c:tx>
            <c:strRef>
              <c:f>RO!$E$3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RO!$A$6:$A$27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RO!$E$6:$E$27</c:f>
              <c:numCache>
                <c:formatCode>#,##0</c:formatCode>
                <c:ptCount val="22"/>
                <c:pt idx="0">
                  <c:v>1615680</c:v>
                </c:pt>
                <c:pt idx="10">
                  <c:v>1653480</c:v>
                </c:pt>
                <c:pt idx="15">
                  <c:v>2665956</c:v>
                </c:pt>
                <c:pt idx="16">
                  <c:v>2825748</c:v>
                </c:pt>
                <c:pt idx="17">
                  <c:v>2825748</c:v>
                </c:pt>
                <c:pt idx="18">
                  <c:v>2825748</c:v>
                </c:pt>
                <c:pt idx="19">
                  <c:v>2825880</c:v>
                </c:pt>
                <c:pt idx="20">
                  <c:v>2825748</c:v>
                </c:pt>
              </c:numCache>
            </c:numRef>
          </c:yVal>
          <c:smooth val="0"/>
          <c:extLst>
            <c:ext xmlns:c16="http://schemas.microsoft.com/office/drawing/2014/chart" uri="{C3380CC4-5D6E-409C-BE32-E72D297353CC}">
              <c16:uniqueId val="{00000003-07D3-4371-971B-8CDAF103319C}"/>
            </c:ext>
          </c:extLst>
        </c:ser>
        <c:ser>
          <c:idx val="0"/>
          <c:order val="4"/>
          <c:tx>
            <c:strRef>
              <c:f>RO!$F$1</c:f>
              <c:strCache>
                <c:ptCount val="1"/>
                <c:pt idx="0">
                  <c:v>EFA</c:v>
                </c:pt>
              </c:strCache>
            </c:strRef>
          </c:tx>
          <c:spPr>
            <a:ln w="25400" cap="rnd">
              <a:noFill/>
              <a:round/>
            </a:ln>
            <a:effectLst/>
          </c:spPr>
          <c:marker>
            <c:symbol val="circle"/>
            <c:size val="5"/>
            <c:spPr>
              <a:solidFill>
                <a:schemeClr val="accent1"/>
              </a:solidFill>
              <a:ln w="9525">
                <a:solidFill>
                  <a:schemeClr val="accent1"/>
                </a:solidFill>
              </a:ln>
              <a:effectLst/>
            </c:spPr>
          </c:marker>
          <c:xVal>
            <c:numRef>
              <c:f>RO!$A$6:$A$27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RO!$F$6:$F$27</c:f>
              <c:numCache>
                <c:formatCode>#,##0</c:formatCode>
                <c:ptCount val="22"/>
                <c:pt idx="11">
                  <c:v>2089617.9200000002</c:v>
                </c:pt>
                <c:pt idx="12">
                  <c:v>2120490.77</c:v>
                </c:pt>
                <c:pt idx="13">
                  <c:v>2153072.84</c:v>
                </c:pt>
                <c:pt idx="14">
                  <c:v>2186077.31</c:v>
                </c:pt>
                <c:pt idx="15">
                  <c:v>2221760.31</c:v>
                </c:pt>
                <c:pt idx="16">
                  <c:v>2255535.7400000002</c:v>
                </c:pt>
                <c:pt idx="17">
                  <c:v>2290235.2000000002</c:v>
                </c:pt>
                <c:pt idx="18">
                  <c:v>2327859.84</c:v>
                </c:pt>
                <c:pt idx="19">
                  <c:v>2365153.58</c:v>
                </c:pt>
              </c:numCache>
            </c:numRef>
          </c:yVal>
          <c:smooth val="0"/>
          <c:extLst>
            <c:ext xmlns:c16="http://schemas.microsoft.com/office/drawing/2014/chart" uri="{C3380CC4-5D6E-409C-BE32-E72D297353CC}">
              <c16:uniqueId val="{00000004-07D3-4371-971B-8CDAF103319C}"/>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2.8129851993782477E-2"/>
          <c:y val="0.12694700511629586"/>
          <c:w val="0.95379651552998401"/>
          <c:h val="0.1288661171336450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it-IT" b="1"/>
              <a:t>Total growing stock</a:t>
            </a:r>
          </a:p>
        </c:rich>
      </c:tx>
      <c:layout>
        <c:manualLayout>
          <c:xMode val="edge"/>
          <c:yMode val="edge"/>
          <c:x val="0.3586338270659597"/>
          <c:y val="3.74058148593052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7216583387103523"/>
          <c:y val="0.27705563788009779"/>
          <c:w val="0.78369122624660592"/>
          <c:h val="0.61113746387259105"/>
        </c:manualLayout>
      </c:layout>
      <c:scatterChart>
        <c:scatterStyle val="lineMarker"/>
        <c:varyColors val="0"/>
        <c:ser>
          <c:idx val="1"/>
          <c:order val="0"/>
          <c:tx>
            <c:strRef>
              <c:f>SI!$P$1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SI!$A$6:$A$27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SI!$P$6:$P$27</c:f>
              <c:numCache>
                <c:formatCode>#,##0</c:formatCode>
                <c:ptCount val="22"/>
                <c:pt idx="0">
                  <c:v>339323.07733687817</c:v>
                </c:pt>
                <c:pt idx="1">
                  <c:v>345636.56024653261</c:v>
                </c:pt>
                <c:pt idx="2">
                  <c:v>351807.20637394791</c:v>
                </c:pt>
                <c:pt idx="3">
                  <c:v>357300.16011980211</c:v>
                </c:pt>
                <c:pt idx="4">
                  <c:v>363063.3962774456</c:v>
                </c:pt>
                <c:pt idx="5">
                  <c:v>368732.78403084521</c:v>
                </c:pt>
                <c:pt idx="6">
                  <c:v>373570.93061898579</c:v>
                </c:pt>
                <c:pt idx="7">
                  <c:v>379061.6099445158</c:v>
                </c:pt>
                <c:pt idx="8">
                  <c:v>384464.40503764566</c:v>
                </c:pt>
                <c:pt idx="9">
                  <c:v>390045.04509386822</c:v>
                </c:pt>
                <c:pt idx="10">
                  <c:v>395456.52038688748</c:v>
                </c:pt>
                <c:pt idx="11">
                  <c:v>395544.95173346426</c:v>
                </c:pt>
                <c:pt idx="12">
                  <c:v>395582.01040858153</c:v>
                </c:pt>
                <c:pt idx="13">
                  <c:v>395544.46100311115</c:v>
                </c:pt>
                <c:pt idx="14">
                  <c:v>389665.90484366094</c:v>
                </c:pt>
                <c:pt idx="15">
                  <c:v>389178.72339611821</c:v>
                </c:pt>
                <c:pt idx="16">
                  <c:v>392232.22331362241</c:v>
                </c:pt>
                <c:pt idx="17">
                  <c:v>394621.49444754125</c:v>
                </c:pt>
                <c:pt idx="18">
                  <c:v>396758.05036683928</c:v>
                </c:pt>
                <c:pt idx="19">
                  <c:v>399207.91130274523</c:v>
                </c:pt>
                <c:pt idx="20">
                  <c:v>402212.43249559216</c:v>
                </c:pt>
              </c:numCache>
            </c:numRef>
          </c:yVal>
          <c:smooth val="0"/>
          <c:extLst>
            <c:ext xmlns:c16="http://schemas.microsoft.com/office/drawing/2014/chart" uri="{C3380CC4-5D6E-409C-BE32-E72D297353CC}">
              <c16:uniqueId val="{00000000-BE47-4768-9808-3A3283A393EE}"/>
            </c:ext>
          </c:extLst>
        </c:ser>
        <c:ser>
          <c:idx val="4"/>
          <c:order val="1"/>
          <c:tx>
            <c:strRef>
              <c:f>SI!$B$1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SI!$A$6:$A$27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SI!$C$6:$C$27</c:f>
              <c:numCache>
                <c:formatCode>#,##0</c:formatCode>
                <c:ptCount val="22"/>
                <c:pt idx="0">
                  <c:v>332910</c:v>
                </c:pt>
                <c:pt idx="10">
                  <c:v>406120</c:v>
                </c:pt>
                <c:pt idx="15">
                  <c:v>414820</c:v>
                </c:pt>
                <c:pt idx="16">
                  <c:v>414230</c:v>
                </c:pt>
                <c:pt idx="17">
                  <c:v>413840</c:v>
                </c:pt>
                <c:pt idx="18">
                  <c:v>411520</c:v>
                </c:pt>
                <c:pt idx="19">
                  <c:v>413110</c:v>
                </c:pt>
                <c:pt idx="20">
                  <c:v>414180</c:v>
                </c:pt>
              </c:numCache>
            </c:numRef>
          </c:yVal>
          <c:smooth val="0"/>
          <c:extLst>
            <c:ext xmlns:c16="http://schemas.microsoft.com/office/drawing/2014/chart" uri="{C3380CC4-5D6E-409C-BE32-E72D297353CC}">
              <c16:uniqueId val="{00000001-BE47-4768-9808-3A3283A393EE}"/>
            </c:ext>
          </c:extLst>
        </c:ser>
        <c:ser>
          <c:idx val="2"/>
          <c:order val="2"/>
          <c:tx>
            <c:strRef>
              <c:f>SI!$D$3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SI!$A$6:$A$27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SI!$D$6:$D$27</c:f>
              <c:numCache>
                <c:formatCode>#,##0</c:formatCode>
                <c:ptCount val="22"/>
                <c:pt idx="0">
                  <c:v>299619</c:v>
                </c:pt>
                <c:pt idx="10">
                  <c:v>365508</c:v>
                </c:pt>
                <c:pt idx="15">
                  <c:v>373338</c:v>
                </c:pt>
                <c:pt idx="16">
                  <c:v>372807</c:v>
                </c:pt>
                <c:pt idx="17">
                  <c:v>372456</c:v>
                </c:pt>
                <c:pt idx="18">
                  <c:v>370368</c:v>
                </c:pt>
                <c:pt idx="19">
                  <c:v>371799</c:v>
                </c:pt>
                <c:pt idx="20">
                  <c:v>372762</c:v>
                </c:pt>
              </c:numCache>
            </c:numRef>
          </c:yVal>
          <c:smooth val="0"/>
          <c:extLst>
            <c:ext xmlns:c16="http://schemas.microsoft.com/office/drawing/2014/chart" uri="{C3380CC4-5D6E-409C-BE32-E72D297353CC}">
              <c16:uniqueId val="{00000002-BE47-4768-9808-3A3283A393EE}"/>
            </c:ext>
          </c:extLst>
        </c:ser>
        <c:ser>
          <c:idx val="3"/>
          <c:order val="3"/>
          <c:tx>
            <c:strRef>
              <c:f>SI!$E$3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SI!$A$6:$A$27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SI!$E$6:$E$27</c:f>
              <c:numCache>
                <c:formatCode>#,##0</c:formatCode>
                <c:ptCount val="22"/>
                <c:pt idx="0">
                  <c:v>399492</c:v>
                </c:pt>
                <c:pt idx="10">
                  <c:v>487344</c:v>
                </c:pt>
                <c:pt idx="15">
                  <c:v>497784</c:v>
                </c:pt>
                <c:pt idx="16">
                  <c:v>497076</c:v>
                </c:pt>
                <c:pt idx="17">
                  <c:v>496608</c:v>
                </c:pt>
                <c:pt idx="18">
                  <c:v>493824</c:v>
                </c:pt>
                <c:pt idx="19">
                  <c:v>495732</c:v>
                </c:pt>
                <c:pt idx="20">
                  <c:v>497016</c:v>
                </c:pt>
              </c:numCache>
            </c:numRef>
          </c:yVal>
          <c:smooth val="0"/>
          <c:extLst>
            <c:ext xmlns:c16="http://schemas.microsoft.com/office/drawing/2014/chart" uri="{C3380CC4-5D6E-409C-BE32-E72D297353CC}">
              <c16:uniqueId val="{00000003-BE47-4768-9808-3A3283A393EE}"/>
            </c:ext>
          </c:extLst>
        </c:ser>
        <c:ser>
          <c:idx val="0"/>
          <c:order val="4"/>
          <c:tx>
            <c:strRef>
              <c:f>SI!$F$1</c:f>
              <c:strCache>
                <c:ptCount val="1"/>
                <c:pt idx="0">
                  <c:v>EFA</c:v>
                </c:pt>
              </c:strCache>
            </c:strRef>
          </c:tx>
          <c:spPr>
            <a:ln w="25400" cap="rnd">
              <a:noFill/>
              <a:round/>
            </a:ln>
            <a:effectLst/>
          </c:spPr>
          <c:marker>
            <c:symbol val="circle"/>
            <c:size val="5"/>
            <c:spPr>
              <a:solidFill>
                <a:schemeClr val="accent1"/>
              </a:solidFill>
              <a:ln w="9525">
                <a:solidFill>
                  <a:schemeClr val="accent1"/>
                </a:solidFill>
              </a:ln>
              <a:effectLst/>
            </c:spPr>
          </c:marker>
          <c:xVal>
            <c:numRef>
              <c:f>SI!$A$6:$A$27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SI!$F$6:$F$27</c:f>
              <c:numCache>
                <c:formatCode>#,##0</c:formatCode>
                <c:ptCount val="22"/>
                <c:pt idx="12">
                  <c:v>341458.86</c:v>
                </c:pt>
                <c:pt idx="13">
                  <c:v>345081.52</c:v>
                </c:pt>
                <c:pt idx="14">
                  <c:v>346949.66</c:v>
                </c:pt>
                <c:pt idx="15">
                  <c:v>348868.39</c:v>
                </c:pt>
                <c:pt idx="16">
                  <c:v>350474.1</c:v>
                </c:pt>
                <c:pt idx="17">
                  <c:v>353061.12</c:v>
                </c:pt>
                <c:pt idx="18">
                  <c:v>355149.81445499987</c:v>
                </c:pt>
                <c:pt idx="19">
                  <c:v>357841.05516499985</c:v>
                </c:pt>
              </c:numCache>
            </c:numRef>
          </c:yVal>
          <c:smooth val="0"/>
          <c:extLst>
            <c:ext xmlns:c16="http://schemas.microsoft.com/office/drawing/2014/chart" uri="{C3380CC4-5D6E-409C-BE32-E72D297353CC}">
              <c16:uniqueId val="{00000004-BE47-4768-9808-3A3283A393EE}"/>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2.8129851993782477E-2"/>
          <c:y val="0.12694700511629586"/>
          <c:w val="0.95379651552998401"/>
          <c:h val="0.1288661171336450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it-IT" b="1"/>
              <a:t>Total growing stock</a:t>
            </a:r>
          </a:p>
        </c:rich>
      </c:tx>
      <c:layout>
        <c:manualLayout>
          <c:xMode val="edge"/>
          <c:yMode val="edge"/>
          <c:x val="0.3586338270659597"/>
          <c:y val="3.74058148593052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7216583387103523"/>
          <c:y val="0.27705563788009779"/>
          <c:w val="0.78369122624660592"/>
          <c:h val="0.61113746387259105"/>
        </c:manualLayout>
      </c:layout>
      <c:scatterChart>
        <c:scatterStyle val="lineMarker"/>
        <c:varyColors val="0"/>
        <c:ser>
          <c:idx val="1"/>
          <c:order val="0"/>
          <c:tx>
            <c:strRef>
              <c:f>SK!$P$1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SK!$A$6:$A$27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SK!$P$6:$P$27</c:f>
              <c:numCache>
                <c:formatCode>#,##0</c:formatCode>
                <c:ptCount val="22"/>
                <c:pt idx="0">
                  <c:v>465944.34623606183</c:v>
                </c:pt>
                <c:pt idx="1">
                  <c:v>473364.83359723777</c:v>
                </c:pt>
                <c:pt idx="2">
                  <c:v>480293.86351750087</c:v>
                </c:pt>
                <c:pt idx="3">
                  <c:v>488216.89409113134</c:v>
                </c:pt>
                <c:pt idx="4">
                  <c:v>492152.02958806936</c:v>
                </c:pt>
                <c:pt idx="5">
                  <c:v>500035.79271355621</c:v>
                </c:pt>
                <c:pt idx="6">
                  <c:v>504769.11888709257</c:v>
                </c:pt>
                <c:pt idx="7">
                  <c:v>508516.64250647026</c:v>
                </c:pt>
                <c:pt idx="8">
                  <c:v>512237.71220038453</c:v>
                </c:pt>
                <c:pt idx="9">
                  <c:v>516098.78303911316</c:v>
                </c:pt>
                <c:pt idx="10">
                  <c:v>518241.19687881821</c:v>
                </c:pt>
                <c:pt idx="11">
                  <c:v>521333.66943751241</c:v>
                </c:pt>
                <c:pt idx="12">
                  <c:v>525041.47001568507</c:v>
                </c:pt>
                <c:pt idx="13">
                  <c:v>528356.84875961067</c:v>
                </c:pt>
                <c:pt idx="14">
                  <c:v>529212.9870407331</c:v>
                </c:pt>
                <c:pt idx="15">
                  <c:v>535132.32675766782</c:v>
                </c:pt>
                <c:pt idx="16">
                  <c:v>535566.03157003934</c:v>
                </c:pt>
                <c:pt idx="17">
                  <c:v>535649.04526217934</c:v>
                </c:pt>
                <c:pt idx="18">
                  <c:v>533767.55682306434</c:v>
                </c:pt>
                <c:pt idx="19">
                  <c:v>532131.35358463007</c:v>
                </c:pt>
                <c:pt idx="20">
                  <c:v>535502.39898889349</c:v>
                </c:pt>
              </c:numCache>
            </c:numRef>
          </c:yVal>
          <c:smooth val="0"/>
          <c:extLst>
            <c:ext xmlns:c16="http://schemas.microsoft.com/office/drawing/2014/chart" uri="{C3380CC4-5D6E-409C-BE32-E72D297353CC}">
              <c16:uniqueId val="{00000000-357C-4AF4-B4E4-FCC35AA9F894}"/>
            </c:ext>
          </c:extLst>
        </c:ser>
        <c:ser>
          <c:idx val="4"/>
          <c:order val="1"/>
          <c:tx>
            <c:strRef>
              <c:f>SK!$B$1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SK!$A$6:$A$27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SK!$C$6:$C$27</c:f>
              <c:numCache>
                <c:formatCode>#,##0</c:formatCode>
                <c:ptCount val="22"/>
                <c:pt idx="0">
                  <c:v>459050</c:v>
                </c:pt>
                <c:pt idx="10">
                  <c:v>517179.99999999994</c:v>
                </c:pt>
                <c:pt idx="15">
                  <c:v>535280</c:v>
                </c:pt>
                <c:pt idx="16">
                  <c:v>538110</c:v>
                </c:pt>
                <c:pt idx="17">
                  <c:v>537670</c:v>
                </c:pt>
                <c:pt idx="18">
                  <c:v>537670</c:v>
                </c:pt>
                <c:pt idx="19">
                  <c:v>537670</c:v>
                </c:pt>
                <c:pt idx="20">
                  <c:v>537670</c:v>
                </c:pt>
              </c:numCache>
            </c:numRef>
          </c:yVal>
          <c:smooth val="0"/>
          <c:extLst>
            <c:ext xmlns:c16="http://schemas.microsoft.com/office/drawing/2014/chart" uri="{C3380CC4-5D6E-409C-BE32-E72D297353CC}">
              <c16:uniqueId val="{00000001-357C-4AF4-B4E4-FCC35AA9F894}"/>
            </c:ext>
          </c:extLst>
        </c:ser>
        <c:ser>
          <c:idx val="2"/>
          <c:order val="2"/>
          <c:tx>
            <c:strRef>
              <c:f>SK!$D$3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SK!$A$6:$A$27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SK!$D$6:$D$27</c:f>
              <c:numCache>
                <c:formatCode>#,##0</c:formatCode>
                <c:ptCount val="22"/>
                <c:pt idx="0">
                  <c:v>413145</c:v>
                </c:pt>
                <c:pt idx="10">
                  <c:v>465461.99999999994</c:v>
                </c:pt>
                <c:pt idx="15">
                  <c:v>481752</c:v>
                </c:pt>
                <c:pt idx="16">
                  <c:v>484299</c:v>
                </c:pt>
                <c:pt idx="17">
                  <c:v>483903</c:v>
                </c:pt>
                <c:pt idx="18">
                  <c:v>483903</c:v>
                </c:pt>
                <c:pt idx="19">
                  <c:v>483903</c:v>
                </c:pt>
                <c:pt idx="20">
                  <c:v>483903</c:v>
                </c:pt>
              </c:numCache>
            </c:numRef>
          </c:yVal>
          <c:smooth val="0"/>
          <c:extLst>
            <c:ext xmlns:c16="http://schemas.microsoft.com/office/drawing/2014/chart" uri="{C3380CC4-5D6E-409C-BE32-E72D297353CC}">
              <c16:uniqueId val="{00000002-357C-4AF4-B4E4-FCC35AA9F894}"/>
            </c:ext>
          </c:extLst>
        </c:ser>
        <c:ser>
          <c:idx val="3"/>
          <c:order val="3"/>
          <c:tx>
            <c:strRef>
              <c:f>SK!$E$3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SK!$A$6:$A$27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SK!$E$6:$E$27</c:f>
              <c:numCache>
                <c:formatCode>#,##0</c:formatCode>
                <c:ptCount val="22"/>
                <c:pt idx="0">
                  <c:v>550860</c:v>
                </c:pt>
                <c:pt idx="10">
                  <c:v>620615.99999999988</c:v>
                </c:pt>
                <c:pt idx="15">
                  <c:v>642336</c:v>
                </c:pt>
                <c:pt idx="16">
                  <c:v>645732</c:v>
                </c:pt>
                <c:pt idx="17">
                  <c:v>645204</c:v>
                </c:pt>
                <c:pt idx="18">
                  <c:v>645204</c:v>
                </c:pt>
                <c:pt idx="19">
                  <c:v>645204</c:v>
                </c:pt>
                <c:pt idx="20">
                  <c:v>645204</c:v>
                </c:pt>
              </c:numCache>
            </c:numRef>
          </c:yVal>
          <c:smooth val="0"/>
          <c:extLst>
            <c:ext xmlns:c16="http://schemas.microsoft.com/office/drawing/2014/chart" uri="{C3380CC4-5D6E-409C-BE32-E72D297353CC}">
              <c16:uniqueId val="{00000003-357C-4AF4-B4E4-FCC35AA9F894}"/>
            </c:ext>
          </c:extLst>
        </c:ser>
        <c:ser>
          <c:idx val="0"/>
          <c:order val="4"/>
          <c:tx>
            <c:strRef>
              <c:f>SK!$F$1</c:f>
              <c:strCache>
                <c:ptCount val="1"/>
                <c:pt idx="0">
                  <c:v>EFA</c:v>
                </c:pt>
              </c:strCache>
            </c:strRef>
          </c:tx>
          <c:spPr>
            <a:ln w="25400" cap="rnd">
              <a:noFill/>
              <a:round/>
            </a:ln>
            <a:effectLst/>
          </c:spPr>
          <c:marker>
            <c:symbol val="circle"/>
            <c:size val="5"/>
            <c:spPr>
              <a:solidFill>
                <a:schemeClr val="accent1"/>
              </a:solidFill>
              <a:ln w="9525">
                <a:solidFill>
                  <a:schemeClr val="accent1"/>
                </a:solidFill>
              </a:ln>
              <a:effectLst/>
            </c:spPr>
          </c:marker>
          <c:xVal>
            <c:numRef>
              <c:f>SK!$A$6:$A$27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SK!$F$6:$F$27</c:f>
              <c:numCache>
                <c:formatCode>#,##0</c:formatCode>
                <c:ptCount val="22"/>
                <c:pt idx="14">
                  <c:v>532906.07999999996</c:v>
                </c:pt>
                <c:pt idx="15">
                  <c:v>534171</c:v>
                </c:pt>
                <c:pt idx="16">
                  <c:v>538330</c:v>
                </c:pt>
                <c:pt idx="17">
                  <c:v>537877</c:v>
                </c:pt>
                <c:pt idx="18">
                  <c:v>539622</c:v>
                </c:pt>
                <c:pt idx="19">
                  <c:v>540935</c:v>
                </c:pt>
              </c:numCache>
            </c:numRef>
          </c:yVal>
          <c:smooth val="0"/>
          <c:extLst>
            <c:ext xmlns:c16="http://schemas.microsoft.com/office/drawing/2014/chart" uri="{C3380CC4-5D6E-409C-BE32-E72D297353CC}">
              <c16:uniqueId val="{00000004-357C-4AF4-B4E4-FCC35AA9F894}"/>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2.8129851993782477E-2"/>
          <c:y val="0.12694700511629586"/>
          <c:w val="0.95379651552998401"/>
          <c:h val="0.1288661171336450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Total growing stock</a:t>
            </a:r>
          </a:p>
        </c:rich>
      </c:tx>
      <c:layout>
        <c:manualLayout>
          <c:xMode val="edge"/>
          <c:yMode val="edge"/>
          <c:x val="0.33397211313856817"/>
          <c:y val="3.69966096330960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6372432479447974"/>
          <c:y val="0.213924245110205"/>
          <c:w val="0.79213263996331085"/>
          <c:h val="0.67426883109208946"/>
        </c:manualLayout>
      </c:layout>
      <c:scatterChart>
        <c:scatterStyle val="lineMarker"/>
        <c:varyColors val="0"/>
        <c:ser>
          <c:idx val="1"/>
          <c:order val="0"/>
          <c:tx>
            <c:strRef>
              <c:f>FI!$P$1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FI!$A$6:$A$27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FI!$P$6:$P$27</c:f>
              <c:numCache>
                <c:formatCode>#,##0</c:formatCode>
                <c:ptCount val="22"/>
                <c:pt idx="0">
                  <c:v>1904371.6196001293</c:v>
                </c:pt>
                <c:pt idx="1">
                  <c:v>1929465.3000045791</c:v>
                </c:pt>
                <c:pt idx="2">
                  <c:v>1957676.6124672818</c:v>
                </c:pt>
                <c:pt idx="3">
                  <c:v>1985233.5454298789</c:v>
                </c:pt>
                <c:pt idx="4">
                  <c:v>2013121.9969577393</c:v>
                </c:pt>
                <c:pt idx="5">
                  <c:v>2044910.6081121124</c:v>
                </c:pt>
                <c:pt idx="6">
                  <c:v>2079524.5008653684</c:v>
                </c:pt>
                <c:pt idx="7">
                  <c:v>2106110.086251331</c:v>
                </c:pt>
                <c:pt idx="8">
                  <c:v>2142200.9854158247</c:v>
                </c:pt>
                <c:pt idx="9">
                  <c:v>2192371.5198454228</c:v>
                </c:pt>
                <c:pt idx="10">
                  <c:v>2229190.626548816</c:v>
                </c:pt>
                <c:pt idx="11">
                  <c:v>2271737.6058168751</c:v>
                </c:pt>
                <c:pt idx="12">
                  <c:v>2316077.1903430214</c:v>
                </c:pt>
                <c:pt idx="13">
                  <c:v>2353069.8104138495</c:v>
                </c:pt>
                <c:pt idx="14">
                  <c:v>2390566.0894939662</c:v>
                </c:pt>
                <c:pt idx="15">
                  <c:v>2425985.5419707499</c:v>
                </c:pt>
                <c:pt idx="16">
                  <c:v>2455683.7756818077</c:v>
                </c:pt>
                <c:pt idx="17">
                  <c:v>2483283.4924706244</c:v>
                </c:pt>
                <c:pt idx="18">
                  <c:v>2503342.1865556808</c:v>
                </c:pt>
                <c:pt idx="19">
                  <c:v>2531661.3092870982</c:v>
                </c:pt>
                <c:pt idx="20">
                  <c:v>2566701.7893653829</c:v>
                </c:pt>
              </c:numCache>
            </c:numRef>
          </c:yVal>
          <c:smooth val="0"/>
          <c:extLst>
            <c:ext xmlns:c16="http://schemas.microsoft.com/office/drawing/2014/chart" uri="{C3380CC4-5D6E-409C-BE32-E72D297353CC}">
              <c16:uniqueId val="{00000000-0597-4EBD-AFA6-02E6A146D0A0}"/>
            </c:ext>
          </c:extLst>
        </c:ser>
        <c:ser>
          <c:idx val="4"/>
          <c:order val="1"/>
          <c:tx>
            <c:strRef>
              <c:f>FI!$B$1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FI!$A$6:$A$27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FI!$C$6:$C$27</c:f>
              <c:numCache>
                <c:formatCode>#,##0</c:formatCode>
                <c:ptCount val="22"/>
                <c:pt idx="0">
                  <c:v>2078000</c:v>
                </c:pt>
                <c:pt idx="10">
                  <c:v>2343070</c:v>
                </c:pt>
                <c:pt idx="15">
                  <c:v>2448850</c:v>
                </c:pt>
                <c:pt idx="16">
                  <c:v>2448850</c:v>
                </c:pt>
                <c:pt idx="17">
                  <c:v>2448850</c:v>
                </c:pt>
                <c:pt idx="18">
                  <c:v>2448850</c:v>
                </c:pt>
                <c:pt idx="19">
                  <c:v>2448850</c:v>
                </c:pt>
                <c:pt idx="20">
                  <c:v>2448850</c:v>
                </c:pt>
              </c:numCache>
            </c:numRef>
          </c:yVal>
          <c:smooth val="0"/>
          <c:extLst>
            <c:ext xmlns:c16="http://schemas.microsoft.com/office/drawing/2014/chart" uri="{C3380CC4-5D6E-409C-BE32-E72D297353CC}">
              <c16:uniqueId val="{00000001-0597-4EBD-AFA6-02E6A146D0A0}"/>
            </c:ext>
          </c:extLst>
        </c:ser>
        <c:ser>
          <c:idx val="2"/>
          <c:order val="2"/>
          <c:tx>
            <c:strRef>
              <c:f>FI!$D$3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FI!$A$6:$A$27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FI!$D$6:$D$27</c:f>
              <c:numCache>
                <c:formatCode>#,##0</c:formatCode>
                <c:ptCount val="22"/>
                <c:pt idx="0">
                  <c:v>1870200</c:v>
                </c:pt>
                <c:pt idx="10">
                  <c:v>2108763</c:v>
                </c:pt>
                <c:pt idx="15">
                  <c:v>2203965</c:v>
                </c:pt>
                <c:pt idx="16">
                  <c:v>2203965</c:v>
                </c:pt>
                <c:pt idx="17">
                  <c:v>2203965</c:v>
                </c:pt>
                <c:pt idx="18">
                  <c:v>2203965</c:v>
                </c:pt>
                <c:pt idx="19">
                  <c:v>2203965</c:v>
                </c:pt>
                <c:pt idx="20">
                  <c:v>2203965</c:v>
                </c:pt>
              </c:numCache>
            </c:numRef>
          </c:yVal>
          <c:smooth val="0"/>
          <c:extLst>
            <c:ext xmlns:c16="http://schemas.microsoft.com/office/drawing/2014/chart" uri="{C3380CC4-5D6E-409C-BE32-E72D297353CC}">
              <c16:uniqueId val="{00000002-0597-4EBD-AFA6-02E6A146D0A0}"/>
            </c:ext>
          </c:extLst>
        </c:ser>
        <c:ser>
          <c:idx val="3"/>
          <c:order val="3"/>
          <c:tx>
            <c:strRef>
              <c:f>FI!$E$3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FI!$A$6:$A$27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FI!$E$6:$E$27</c:f>
              <c:numCache>
                <c:formatCode>#,##0</c:formatCode>
                <c:ptCount val="22"/>
                <c:pt idx="0">
                  <c:v>2493600</c:v>
                </c:pt>
                <c:pt idx="10">
                  <c:v>2811684</c:v>
                </c:pt>
                <c:pt idx="15">
                  <c:v>2938620</c:v>
                </c:pt>
                <c:pt idx="16">
                  <c:v>2938620</c:v>
                </c:pt>
                <c:pt idx="17">
                  <c:v>2938620</c:v>
                </c:pt>
                <c:pt idx="18">
                  <c:v>2938620</c:v>
                </c:pt>
                <c:pt idx="19">
                  <c:v>2938620</c:v>
                </c:pt>
                <c:pt idx="20">
                  <c:v>2938620</c:v>
                </c:pt>
              </c:numCache>
            </c:numRef>
          </c:yVal>
          <c:smooth val="0"/>
          <c:extLst>
            <c:ext xmlns:c16="http://schemas.microsoft.com/office/drawing/2014/chart" uri="{C3380CC4-5D6E-409C-BE32-E72D297353CC}">
              <c16:uniqueId val="{00000003-0597-4EBD-AFA6-02E6A146D0A0}"/>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5.675273531275063E-2"/>
          <c:y val="0.10332885928702273"/>
          <c:w val="0.90767906834313572"/>
          <c:h val="0.1287681177771587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Total growing stock</a:t>
            </a:r>
          </a:p>
        </c:rich>
      </c:tx>
      <c:layout>
        <c:manualLayout>
          <c:xMode val="edge"/>
          <c:yMode val="edge"/>
          <c:x val="0.33397211313856817"/>
          <c:y val="3.69966096330960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4419794148334342"/>
          <c:y val="0.25680755691746648"/>
          <c:w val="0.81165897146467725"/>
          <c:h val="0.631385519284828"/>
        </c:manualLayout>
      </c:layout>
      <c:scatterChart>
        <c:scatterStyle val="lineMarker"/>
        <c:varyColors val="0"/>
        <c:ser>
          <c:idx val="1"/>
          <c:order val="0"/>
          <c:tx>
            <c:strRef>
              <c:f>SE!$P$1</c:f>
              <c:strCache>
                <c:ptCount val="1"/>
                <c:pt idx="0">
                  <c:v>Final GS estimated</c:v>
                </c:pt>
              </c:strCache>
            </c:strRef>
          </c:tx>
          <c:spPr>
            <a:ln w="25400" cap="rnd">
              <a:noFill/>
              <a:round/>
            </a:ln>
            <a:effectLst/>
          </c:spPr>
          <c:marker>
            <c:symbol val="circle"/>
            <c:size val="5"/>
            <c:spPr>
              <a:solidFill>
                <a:schemeClr val="accent2"/>
              </a:solidFill>
              <a:ln w="9525">
                <a:solidFill>
                  <a:schemeClr val="accent2"/>
                </a:solidFill>
              </a:ln>
              <a:effectLst/>
            </c:spPr>
          </c:marker>
          <c:xVal>
            <c:numRef>
              <c:f>SE!$A$6:$A$27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SE!$P$6:$P$27</c:f>
              <c:numCache>
                <c:formatCode>#,##0</c:formatCode>
                <c:ptCount val="22"/>
                <c:pt idx="0">
                  <c:v>3170501.3756580628</c:v>
                </c:pt>
                <c:pt idx="1">
                  <c:v>3201045.2783615603</c:v>
                </c:pt>
                <c:pt idx="2">
                  <c:v>3227243.679697861</c:v>
                </c:pt>
                <c:pt idx="3">
                  <c:v>3252798.7717016647</c:v>
                </c:pt>
                <c:pt idx="4">
                  <c:v>3277941.2043061801</c:v>
                </c:pt>
                <c:pt idx="5">
                  <c:v>3269085.5557006486</c:v>
                </c:pt>
                <c:pt idx="6">
                  <c:v>3299988.5703918864</c:v>
                </c:pt>
                <c:pt idx="7">
                  <c:v>3308840.5821201522</c:v>
                </c:pt>
                <c:pt idx="8">
                  <c:v>3331563.8232510518</c:v>
                </c:pt>
                <c:pt idx="9">
                  <c:v>3360902.316676619</c:v>
                </c:pt>
                <c:pt idx="10">
                  <c:v>3382751.9226056929</c:v>
                </c:pt>
                <c:pt idx="11">
                  <c:v>3404749.2183602434</c:v>
                </c:pt>
                <c:pt idx="12">
                  <c:v>3430706.0279314383</c:v>
                </c:pt>
                <c:pt idx="13">
                  <c:v>3455836.2629370783</c:v>
                </c:pt>
                <c:pt idx="14">
                  <c:v>3475255.6509151468</c:v>
                </c:pt>
                <c:pt idx="15">
                  <c:v>3495665.897133993</c:v>
                </c:pt>
                <c:pt idx="16">
                  <c:v>3520572.2743361602</c:v>
                </c:pt>
                <c:pt idx="17">
                  <c:v>3544044.6140196808</c:v>
                </c:pt>
                <c:pt idx="18">
                  <c:v>3565671.9807134536</c:v>
                </c:pt>
                <c:pt idx="19">
                  <c:v>3582774.3908772077</c:v>
                </c:pt>
                <c:pt idx="20">
                  <c:v>3599997.1870578956</c:v>
                </c:pt>
              </c:numCache>
            </c:numRef>
          </c:yVal>
          <c:smooth val="0"/>
          <c:extLst>
            <c:ext xmlns:c16="http://schemas.microsoft.com/office/drawing/2014/chart" uri="{C3380CC4-5D6E-409C-BE32-E72D297353CC}">
              <c16:uniqueId val="{00000000-B8D6-4168-9A78-216860F53CC1}"/>
            </c:ext>
          </c:extLst>
        </c:ser>
        <c:ser>
          <c:idx val="4"/>
          <c:order val="1"/>
          <c:tx>
            <c:strRef>
              <c:f>SE!$B$1</c:f>
              <c:strCache>
                <c:ptCount val="1"/>
                <c:pt idx="0">
                  <c:v>FRA 2020</c:v>
                </c:pt>
              </c:strCache>
            </c:strRef>
          </c:tx>
          <c:spPr>
            <a:ln w="25400" cap="rnd">
              <a:noFill/>
              <a:round/>
            </a:ln>
            <a:effectLst/>
          </c:spPr>
          <c:marker>
            <c:symbol val="circle"/>
            <c:size val="5"/>
            <c:spPr>
              <a:solidFill>
                <a:srgbClr val="FF0000"/>
              </a:solidFill>
              <a:ln w="9525">
                <a:noFill/>
              </a:ln>
              <a:effectLst/>
            </c:spPr>
          </c:marker>
          <c:xVal>
            <c:numRef>
              <c:f>SE!$A$6:$A$27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SE!$C$6:$C$27</c:f>
              <c:numCache>
                <c:formatCode>#,##0</c:formatCode>
                <c:ptCount val="22"/>
                <c:pt idx="0">
                  <c:v>3184670</c:v>
                </c:pt>
                <c:pt idx="10">
                  <c:v>3294650</c:v>
                </c:pt>
                <c:pt idx="15">
                  <c:v>3477630</c:v>
                </c:pt>
                <c:pt idx="20">
                  <c:v>3653910</c:v>
                </c:pt>
              </c:numCache>
            </c:numRef>
          </c:yVal>
          <c:smooth val="0"/>
          <c:extLst>
            <c:ext xmlns:c16="http://schemas.microsoft.com/office/drawing/2014/chart" uri="{C3380CC4-5D6E-409C-BE32-E72D297353CC}">
              <c16:uniqueId val="{00000001-B8D6-4168-9A78-216860F53CC1}"/>
            </c:ext>
          </c:extLst>
        </c:ser>
        <c:ser>
          <c:idx val="2"/>
          <c:order val="2"/>
          <c:tx>
            <c:strRef>
              <c:f>SE!$D$3</c:f>
              <c:strCache>
                <c:ptCount val="1"/>
                <c:pt idx="0">
                  <c:v>- 10% GS FRA</c:v>
                </c:pt>
              </c:strCache>
            </c:strRef>
          </c:tx>
          <c:spPr>
            <a:ln w="25400" cap="rnd">
              <a:noFill/>
              <a:round/>
            </a:ln>
            <a:effectLst/>
          </c:spPr>
          <c:marker>
            <c:symbol val="dash"/>
            <c:size val="5"/>
            <c:spPr>
              <a:solidFill>
                <a:schemeClr val="accent3"/>
              </a:solidFill>
              <a:ln w="9525">
                <a:solidFill>
                  <a:schemeClr val="accent3"/>
                </a:solidFill>
              </a:ln>
              <a:effectLst/>
            </c:spPr>
          </c:marker>
          <c:xVal>
            <c:numRef>
              <c:f>SE!$A$6:$A$27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SE!$D$6:$D$27</c:f>
              <c:numCache>
                <c:formatCode>#,##0</c:formatCode>
                <c:ptCount val="22"/>
                <c:pt idx="0">
                  <c:v>2866203</c:v>
                </c:pt>
                <c:pt idx="10">
                  <c:v>2965185</c:v>
                </c:pt>
                <c:pt idx="15">
                  <c:v>3129867</c:v>
                </c:pt>
                <c:pt idx="20">
                  <c:v>3288519</c:v>
                </c:pt>
              </c:numCache>
            </c:numRef>
          </c:yVal>
          <c:smooth val="0"/>
          <c:extLst>
            <c:ext xmlns:c16="http://schemas.microsoft.com/office/drawing/2014/chart" uri="{C3380CC4-5D6E-409C-BE32-E72D297353CC}">
              <c16:uniqueId val="{00000002-B8D6-4168-9A78-216860F53CC1}"/>
            </c:ext>
          </c:extLst>
        </c:ser>
        <c:ser>
          <c:idx val="3"/>
          <c:order val="3"/>
          <c:tx>
            <c:strRef>
              <c:f>SE!$E$3</c:f>
              <c:strCache>
                <c:ptCount val="1"/>
                <c:pt idx="0">
                  <c:v>+ 20% GS FRA</c:v>
                </c:pt>
              </c:strCache>
            </c:strRef>
          </c:tx>
          <c:spPr>
            <a:ln w="25400" cap="rnd">
              <a:noFill/>
              <a:round/>
            </a:ln>
            <a:effectLst/>
          </c:spPr>
          <c:marker>
            <c:symbol val="dash"/>
            <c:size val="5"/>
            <c:spPr>
              <a:solidFill>
                <a:schemeClr val="accent4"/>
              </a:solidFill>
              <a:ln w="9525">
                <a:solidFill>
                  <a:schemeClr val="accent4"/>
                </a:solidFill>
              </a:ln>
              <a:effectLst/>
            </c:spPr>
          </c:marker>
          <c:xVal>
            <c:numRef>
              <c:f>SE!$A$6:$A$27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xVal>
          <c:yVal>
            <c:numRef>
              <c:f>SE!$E$6:$E$27</c:f>
              <c:numCache>
                <c:formatCode>#,##0</c:formatCode>
                <c:ptCount val="22"/>
                <c:pt idx="0">
                  <c:v>3821604</c:v>
                </c:pt>
                <c:pt idx="10">
                  <c:v>3953580</c:v>
                </c:pt>
                <c:pt idx="15">
                  <c:v>4173156</c:v>
                </c:pt>
                <c:pt idx="20">
                  <c:v>4384692</c:v>
                </c:pt>
              </c:numCache>
            </c:numRef>
          </c:yVal>
          <c:smooth val="0"/>
          <c:extLst>
            <c:ext xmlns:c16="http://schemas.microsoft.com/office/drawing/2014/chart" uri="{C3380CC4-5D6E-409C-BE32-E72D297353CC}">
              <c16:uniqueId val="{00000003-B8D6-4168-9A78-216860F53CC1}"/>
            </c:ext>
          </c:extLst>
        </c:ser>
        <c:dLbls>
          <c:showLegendKey val="0"/>
          <c:showVal val="0"/>
          <c:showCatName val="0"/>
          <c:showSerName val="0"/>
          <c:showPercent val="0"/>
          <c:showBubbleSize val="0"/>
        </c:dLbls>
        <c:axId val="1513824528"/>
        <c:axId val="1391954880"/>
      </c:scatterChart>
      <c:valAx>
        <c:axId val="1513824528"/>
        <c:scaling>
          <c:orientation val="minMax"/>
          <c:max val="2022"/>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91954880"/>
        <c:crosses val="autoZero"/>
        <c:crossBetween val="midCat"/>
        <c:majorUnit val="2"/>
      </c:valAx>
      <c:valAx>
        <c:axId val="1391954880"/>
        <c:scaling>
          <c:orientation val="minMax"/>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r>
                  <a:rPr lang="en-US" sz="1000" baseline="0"/>
                  <a:t> Mil m3 </a:t>
                </a:r>
              </a:p>
            </c:rich>
          </c:tx>
          <c:overlay val="0"/>
          <c:spPr>
            <a:noFill/>
            <a:ln>
              <a:noFill/>
            </a:ln>
            <a:effectLst/>
          </c:spPr>
          <c:txPr>
            <a:bodyPr rot="-5400000" spcFirstLastPara="1" vertOverflow="ellipsis" vert="horz" wrap="square" anchor="ctr" anchorCtr="1"/>
            <a:lstStyle/>
            <a:p>
              <a:pPr>
                <a:defRPr sz="1000" b="0" i="0" u="none" strike="noStrike" kern="1200" baseline="3000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13824528"/>
        <c:crosses val="autoZero"/>
        <c:crossBetween val="midCat"/>
      </c:valAx>
      <c:spPr>
        <a:noFill/>
        <a:ln>
          <a:noFill/>
        </a:ln>
        <a:effectLst/>
      </c:spPr>
    </c:plotArea>
    <c:legend>
      <c:legendPos val="r"/>
      <c:layout>
        <c:manualLayout>
          <c:xMode val="edge"/>
          <c:yMode val="edge"/>
          <c:x val="3.9020994381310847E-2"/>
          <c:y val="0.11190552164847503"/>
          <c:w val="0.91391068554463883"/>
          <c:h val="0.1330564489578848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Area_Comp!$CN$1</c:f>
          <c:strCache>
            <c:ptCount val="1"/>
            <c:pt idx="0">
              <c:v>Croatia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9611069546640583"/>
          <c:y val="0.25556765809276777"/>
          <c:w val="0.77265348386935362"/>
          <c:h val="0.60344502526803556"/>
        </c:manualLayout>
      </c:layout>
      <c:lineChart>
        <c:grouping val="standard"/>
        <c:varyColors val="0"/>
        <c:ser>
          <c:idx val="0"/>
          <c:order val="0"/>
          <c:tx>
            <c:strRef>
              <c:f>Area_Comp!$CN$3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Area_Comp!$CN$4:$CN$24</c:f>
              <c:numCache>
                <c:formatCode>#,##0</c:formatCode>
                <c:ptCount val="21"/>
                <c:pt idx="0">
                  <c:v>1885</c:v>
                </c:pt>
                <c:pt idx="10">
                  <c:v>1920</c:v>
                </c:pt>
                <c:pt idx="15">
                  <c:v>1922</c:v>
                </c:pt>
                <c:pt idx="16">
                  <c:v>1924.12</c:v>
                </c:pt>
                <c:pt idx="17">
                  <c:v>1931.61</c:v>
                </c:pt>
                <c:pt idx="18">
                  <c:v>1934.11</c:v>
                </c:pt>
                <c:pt idx="19">
                  <c:v>1936.61</c:v>
                </c:pt>
                <c:pt idx="20">
                  <c:v>1939.11</c:v>
                </c:pt>
              </c:numCache>
            </c:numRef>
          </c:val>
          <c:smooth val="0"/>
          <c:extLst>
            <c:ext xmlns:c16="http://schemas.microsoft.com/office/drawing/2014/chart" uri="{C3380CC4-5D6E-409C-BE32-E72D297353CC}">
              <c16:uniqueId val="{00000000-A0C9-47A1-8578-781A97B7F32B}"/>
            </c:ext>
          </c:extLst>
        </c:ser>
        <c:ser>
          <c:idx val="1"/>
          <c:order val="1"/>
          <c:tx>
            <c:strRef>
              <c:f>Area_Comp!$CO$3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Area_Comp!$CO$4:$CO$24</c:f>
              <c:numCache>
                <c:formatCode>#,##0</c:formatCode>
                <c:ptCount val="21"/>
                <c:pt idx="0">
                  <c:v>415</c:v>
                </c:pt>
                <c:pt idx="10">
                  <c:v>554</c:v>
                </c:pt>
                <c:pt idx="15">
                  <c:v>569</c:v>
                </c:pt>
                <c:pt idx="16">
                  <c:v>612.53</c:v>
                </c:pt>
                <c:pt idx="17">
                  <c:v>609.09</c:v>
                </c:pt>
                <c:pt idx="18">
                  <c:v>612.09</c:v>
                </c:pt>
                <c:pt idx="19">
                  <c:v>615.09</c:v>
                </c:pt>
              </c:numCache>
            </c:numRef>
          </c:val>
          <c:smooth val="0"/>
          <c:extLst>
            <c:ext xmlns:c16="http://schemas.microsoft.com/office/drawing/2014/chart" uri="{C3380CC4-5D6E-409C-BE32-E72D297353CC}">
              <c16:uniqueId val="{00000001-A0C9-47A1-8578-781A97B7F32B}"/>
            </c:ext>
          </c:extLst>
        </c:ser>
        <c:ser>
          <c:idx val="2"/>
          <c:order val="2"/>
          <c:tx>
            <c:strRef>
              <c:f>Area_Comp!$CP$3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Area_Comp!$CP$4:$CP$24</c:f>
              <c:numCache>
                <c:formatCode>#,##0</c:formatCode>
                <c:ptCount val="21"/>
                <c:pt idx="0">
                  <c:v>1885</c:v>
                </c:pt>
                <c:pt idx="5">
                  <c:v>1903</c:v>
                </c:pt>
                <c:pt idx="10">
                  <c:v>1920</c:v>
                </c:pt>
                <c:pt idx="15">
                  <c:v>1922</c:v>
                </c:pt>
                <c:pt idx="20">
                  <c:v>1939.11</c:v>
                </c:pt>
              </c:numCache>
            </c:numRef>
          </c:val>
          <c:smooth val="0"/>
          <c:extLst>
            <c:ext xmlns:c16="http://schemas.microsoft.com/office/drawing/2014/chart" uri="{C3380CC4-5D6E-409C-BE32-E72D297353CC}">
              <c16:uniqueId val="{00000002-A0C9-47A1-8578-781A97B7F32B}"/>
            </c:ext>
          </c:extLst>
        </c:ser>
        <c:ser>
          <c:idx val="3"/>
          <c:order val="3"/>
          <c:tx>
            <c:strRef>
              <c:f>Area_Comp!$CQ$3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Area_Comp!$CQ$4:$CQ$24</c:f>
              <c:numCache>
                <c:formatCode>#,##0</c:formatCode>
                <c:ptCount val="21"/>
                <c:pt idx="0">
                  <c:v>1749</c:v>
                </c:pt>
                <c:pt idx="5">
                  <c:v>1745</c:v>
                </c:pt>
                <c:pt idx="10">
                  <c:v>1741</c:v>
                </c:pt>
                <c:pt idx="15">
                  <c:v>1740</c:v>
                </c:pt>
                <c:pt idx="20">
                  <c:v>1742.5</c:v>
                </c:pt>
              </c:numCache>
            </c:numRef>
          </c:val>
          <c:smooth val="0"/>
          <c:extLst>
            <c:ext xmlns:c16="http://schemas.microsoft.com/office/drawing/2014/chart" uri="{C3380CC4-5D6E-409C-BE32-E72D297353CC}">
              <c16:uniqueId val="{00000003-A0C9-47A1-8578-781A97B7F32B}"/>
            </c:ext>
          </c:extLst>
        </c:ser>
        <c:ser>
          <c:idx val="4"/>
          <c:order val="4"/>
          <c:tx>
            <c:strRef>
              <c:f>Area_Comp!$CR$3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Area_Comp!$CR$4:$CR$24</c:f>
              <c:numCache>
                <c:formatCode>#,##0</c:formatCode>
                <c:ptCount val="21"/>
                <c:pt idx="14">
                  <c:v>1921</c:v>
                </c:pt>
                <c:pt idx="15">
                  <c:v>1922</c:v>
                </c:pt>
                <c:pt idx="16">
                  <c:v>1922.7</c:v>
                </c:pt>
                <c:pt idx="17">
                  <c:v>1924.1</c:v>
                </c:pt>
                <c:pt idx="18">
                  <c:v>1931.6</c:v>
                </c:pt>
                <c:pt idx="19">
                  <c:v>1936.4</c:v>
                </c:pt>
              </c:numCache>
            </c:numRef>
          </c:val>
          <c:smooth val="0"/>
          <c:extLst>
            <c:ext xmlns:c16="http://schemas.microsoft.com/office/drawing/2014/chart" uri="{C3380CC4-5D6E-409C-BE32-E72D297353CC}">
              <c16:uniqueId val="{00000004-A0C9-47A1-8578-781A97B7F32B}"/>
            </c:ext>
          </c:extLst>
        </c:ser>
        <c:ser>
          <c:idx val="5"/>
          <c:order val="5"/>
          <c:tx>
            <c:strRef>
              <c:f>Area_Comp!$CS$3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Area_Comp!$CS$4:$CS$24</c:f>
              <c:numCache>
                <c:formatCode>#,##0</c:formatCode>
                <c:ptCount val="21"/>
                <c:pt idx="14">
                  <c:v>1740</c:v>
                </c:pt>
                <c:pt idx="15">
                  <c:v>1742</c:v>
                </c:pt>
                <c:pt idx="16">
                  <c:v>1728.9</c:v>
                </c:pt>
                <c:pt idx="17">
                  <c:v>1730.3</c:v>
                </c:pt>
                <c:pt idx="18">
                  <c:v>1740.5</c:v>
                </c:pt>
                <c:pt idx="19">
                  <c:v>1743.1</c:v>
                </c:pt>
              </c:numCache>
            </c:numRef>
          </c:val>
          <c:smooth val="0"/>
          <c:extLst>
            <c:ext xmlns:c16="http://schemas.microsoft.com/office/drawing/2014/chart" uri="{C3380CC4-5D6E-409C-BE32-E72D297353CC}">
              <c16:uniqueId val="{00000005-A0C9-47A1-8578-781A97B7F32B}"/>
            </c:ext>
          </c:extLst>
        </c:ser>
        <c:ser>
          <c:idx val="6"/>
          <c:order val="6"/>
          <c:tx>
            <c:strRef>
              <c:f>Area_Comp!$CT$3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Area_Comp!$CT$4:$CT$24</c:f>
              <c:numCache>
                <c:formatCode>#,##0</c:formatCode>
                <c:ptCount val="21"/>
                <c:pt idx="14">
                  <c:v>573</c:v>
                </c:pt>
                <c:pt idx="15">
                  <c:v>579</c:v>
                </c:pt>
                <c:pt idx="16">
                  <c:v>609.1</c:v>
                </c:pt>
                <c:pt idx="17">
                  <c:v>601.6</c:v>
                </c:pt>
                <c:pt idx="18">
                  <c:v>612.1</c:v>
                </c:pt>
                <c:pt idx="19">
                  <c:v>611.5</c:v>
                </c:pt>
              </c:numCache>
            </c:numRef>
          </c:val>
          <c:smooth val="0"/>
          <c:extLst>
            <c:ext xmlns:c16="http://schemas.microsoft.com/office/drawing/2014/chart" uri="{C3380CC4-5D6E-409C-BE32-E72D297353CC}">
              <c16:uniqueId val="{00000006-A0C9-47A1-8578-781A97B7F32B}"/>
            </c:ext>
          </c:extLst>
        </c:ser>
        <c:ser>
          <c:idx val="7"/>
          <c:order val="7"/>
          <c:tx>
            <c:strRef>
              <c:f>Area_Comp!$CU$3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Area_Comp!$CU$4:$CU$24</c:f>
              <c:numCache>
                <c:formatCode>#,##0</c:formatCode>
                <c:ptCount val="21"/>
                <c:pt idx="16">
                  <c:v>2312</c:v>
                </c:pt>
              </c:numCache>
            </c:numRef>
          </c:val>
          <c:smooth val="0"/>
          <c:extLst>
            <c:ext xmlns:c16="http://schemas.microsoft.com/office/drawing/2014/chart" uri="{C3380CC4-5D6E-409C-BE32-E72D297353CC}">
              <c16:uniqueId val="{00000007-A0C9-47A1-8578-781A97B7F32B}"/>
            </c:ext>
          </c:extLst>
        </c:ser>
        <c:ser>
          <c:idx val="8"/>
          <c:order val="8"/>
          <c:tx>
            <c:strRef>
              <c:f>Area_Comp!$CV$3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Area_Comp!$CV$4:$CV$24</c:f>
              <c:numCache>
                <c:formatCode>#,##0</c:formatCode>
                <c:ptCount val="21"/>
                <c:pt idx="0">
                  <c:v>2395.3494413930252</c:v>
                </c:pt>
                <c:pt idx="1">
                  <c:v>2395.3494339329031</c:v>
                </c:pt>
                <c:pt idx="2">
                  <c:v>2395.3494270279848</c:v>
                </c:pt>
                <c:pt idx="3">
                  <c:v>2395.3494265824188</c:v>
                </c:pt>
                <c:pt idx="4">
                  <c:v>2395.3494444555745</c:v>
                </c:pt>
                <c:pt idx="5">
                  <c:v>2395.3494695985169</c:v>
                </c:pt>
                <c:pt idx="6">
                  <c:v>2395.3494541372529</c:v>
                </c:pt>
                <c:pt idx="7">
                  <c:v>2395.3494455102482</c:v>
                </c:pt>
                <c:pt idx="8">
                  <c:v>2395.349421431582</c:v>
                </c:pt>
                <c:pt idx="9">
                  <c:v>2395.3494198374597</c:v>
                </c:pt>
                <c:pt idx="10">
                  <c:v>2395.3493604362725</c:v>
                </c:pt>
                <c:pt idx="11">
                  <c:v>2395.3493904828429</c:v>
                </c:pt>
                <c:pt idx="12">
                  <c:v>2395.3494002849329</c:v>
                </c:pt>
                <c:pt idx="13">
                  <c:v>2395.3494066111375</c:v>
                </c:pt>
                <c:pt idx="14">
                  <c:v>2395.3493514999805</c:v>
                </c:pt>
                <c:pt idx="15">
                  <c:v>2395.3493312131513</c:v>
                </c:pt>
                <c:pt idx="16">
                  <c:v>2395.3493235937949</c:v>
                </c:pt>
                <c:pt idx="17">
                  <c:v>2395.3493316927197</c:v>
                </c:pt>
                <c:pt idx="18">
                  <c:v>2395.3493368258269</c:v>
                </c:pt>
                <c:pt idx="19">
                  <c:v>2395.3493368258269</c:v>
                </c:pt>
                <c:pt idx="20">
                  <c:v>2395.3493368258269</c:v>
                </c:pt>
              </c:numCache>
            </c:numRef>
          </c:val>
          <c:smooth val="0"/>
          <c:extLst>
            <c:ext xmlns:c16="http://schemas.microsoft.com/office/drawing/2014/chart" uri="{C3380CC4-5D6E-409C-BE32-E72D297353CC}">
              <c16:uniqueId val="{00000008-A0C9-47A1-8578-781A97B7F32B}"/>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Area_Comp!$CW$1</c:f>
          <c:strCache>
            <c:ptCount val="1"/>
            <c:pt idx="0">
              <c:v>Italy</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9611069546640583"/>
          <c:y val="0.25556765809276777"/>
          <c:w val="0.77265348386935362"/>
          <c:h val="0.60344502526803556"/>
        </c:manualLayout>
      </c:layout>
      <c:lineChart>
        <c:grouping val="standard"/>
        <c:varyColors val="0"/>
        <c:ser>
          <c:idx val="0"/>
          <c:order val="0"/>
          <c:tx>
            <c:strRef>
              <c:f>Area_Comp!$CW$3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Area_Comp!$CW$4:$CW$24</c:f>
              <c:numCache>
                <c:formatCode>#,##0</c:formatCode>
                <c:ptCount val="21"/>
                <c:pt idx="0">
                  <c:v>8369.25</c:v>
                </c:pt>
                <c:pt idx="10">
                  <c:v>9028.0400000000009</c:v>
                </c:pt>
                <c:pt idx="15">
                  <c:v>9297.08</c:v>
                </c:pt>
                <c:pt idx="16">
                  <c:v>9350.89</c:v>
                </c:pt>
                <c:pt idx="17">
                  <c:v>9404.7000000000007</c:v>
                </c:pt>
                <c:pt idx="18">
                  <c:v>9458.51</c:v>
                </c:pt>
                <c:pt idx="19">
                  <c:v>9512.32</c:v>
                </c:pt>
                <c:pt idx="20">
                  <c:v>9566.1299999999992</c:v>
                </c:pt>
              </c:numCache>
            </c:numRef>
          </c:val>
          <c:smooth val="0"/>
          <c:extLst>
            <c:ext xmlns:c16="http://schemas.microsoft.com/office/drawing/2014/chart" uri="{C3380CC4-5D6E-409C-BE32-E72D297353CC}">
              <c16:uniqueId val="{00000000-B6B1-4A07-B9AC-604863DBD7F7}"/>
            </c:ext>
          </c:extLst>
        </c:ser>
        <c:ser>
          <c:idx val="1"/>
          <c:order val="1"/>
          <c:tx>
            <c:strRef>
              <c:f>Area_Comp!$CX$3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Area_Comp!$CX$4:$CX$24</c:f>
              <c:numCache>
                <c:formatCode>#,##0</c:formatCode>
                <c:ptCount val="21"/>
                <c:pt idx="0">
                  <c:v>1649.78</c:v>
                </c:pt>
                <c:pt idx="10">
                  <c:v>1760.62</c:v>
                </c:pt>
                <c:pt idx="15">
                  <c:v>1813.24</c:v>
                </c:pt>
                <c:pt idx="16">
                  <c:v>1823.76</c:v>
                </c:pt>
                <c:pt idx="17">
                  <c:v>1834.28</c:v>
                </c:pt>
                <c:pt idx="18">
                  <c:v>1844.8</c:v>
                </c:pt>
                <c:pt idx="19">
                  <c:v>1855.32</c:v>
                </c:pt>
              </c:numCache>
            </c:numRef>
          </c:val>
          <c:smooth val="0"/>
          <c:extLst>
            <c:ext xmlns:c16="http://schemas.microsoft.com/office/drawing/2014/chart" uri="{C3380CC4-5D6E-409C-BE32-E72D297353CC}">
              <c16:uniqueId val="{00000001-B6B1-4A07-B9AC-604863DBD7F7}"/>
            </c:ext>
          </c:extLst>
        </c:ser>
        <c:ser>
          <c:idx val="2"/>
          <c:order val="2"/>
          <c:tx>
            <c:strRef>
              <c:f>Area_Comp!$CY$3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Area_Comp!$CY$4:$CY$24</c:f>
              <c:numCache>
                <c:formatCode>#,##0</c:formatCode>
                <c:ptCount val="21"/>
                <c:pt idx="0">
                  <c:v>8369</c:v>
                </c:pt>
                <c:pt idx="5">
                  <c:v>8759</c:v>
                </c:pt>
                <c:pt idx="10">
                  <c:v>9028</c:v>
                </c:pt>
                <c:pt idx="15">
                  <c:v>9297</c:v>
                </c:pt>
                <c:pt idx="20">
                  <c:v>9566.1299999999992</c:v>
                </c:pt>
              </c:numCache>
            </c:numRef>
          </c:val>
          <c:smooth val="0"/>
          <c:extLst>
            <c:ext xmlns:c16="http://schemas.microsoft.com/office/drawing/2014/chart" uri="{C3380CC4-5D6E-409C-BE32-E72D297353CC}">
              <c16:uniqueId val="{00000002-B6B1-4A07-B9AC-604863DBD7F7}"/>
            </c:ext>
          </c:extLst>
        </c:ser>
        <c:ser>
          <c:idx val="3"/>
          <c:order val="3"/>
          <c:tx>
            <c:strRef>
              <c:f>Area_Comp!$CZ$3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Area_Comp!$CZ$4:$CZ$24</c:f>
              <c:numCache>
                <c:formatCode>#,##0</c:formatCode>
                <c:ptCount val="21"/>
                <c:pt idx="0">
                  <c:v>7396.33</c:v>
                </c:pt>
                <c:pt idx="5">
                  <c:v>7741</c:v>
                </c:pt>
                <c:pt idx="10">
                  <c:v>7978.74</c:v>
                </c:pt>
                <c:pt idx="15">
                  <c:v>8216.4699999999993</c:v>
                </c:pt>
                <c:pt idx="20">
                  <c:v>8454.33</c:v>
                </c:pt>
              </c:numCache>
            </c:numRef>
          </c:val>
          <c:smooth val="0"/>
          <c:extLst>
            <c:ext xmlns:c16="http://schemas.microsoft.com/office/drawing/2014/chart" uri="{C3380CC4-5D6E-409C-BE32-E72D297353CC}">
              <c16:uniqueId val="{00000003-B6B1-4A07-B9AC-604863DBD7F7}"/>
            </c:ext>
          </c:extLst>
        </c:ser>
        <c:ser>
          <c:idx val="4"/>
          <c:order val="4"/>
          <c:tx>
            <c:strRef>
              <c:f>Area_Comp!$DA$3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Area_Comp!$DA$4:$DA$24</c:f>
              <c:numCache>
                <c:formatCode>#,##0</c:formatCode>
                <c:ptCount val="21"/>
              </c:numCache>
            </c:numRef>
          </c:val>
          <c:smooth val="0"/>
          <c:extLst>
            <c:ext xmlns:c16="http://schemas.microsoft.com/office/drawing/2014/chart" uri="{C3380CC4-5D6E-409C-BE32-E72D297353CC}">
              <c16:uniqueId val="{00000004-B6B1-4A07-B9AC-604863DBD7F7}"/>
            </c:ext>
          </c:extLst>
        </c:ser>
        <c:ser>
          <c:idx val="5"/>
          <c:order val="5"/>
          <c:tx>
            <c:strRef>
              <c:f>Area_Comp!$DB$3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Area_Comp!$DB$4:$DB$24</c:f>
              <c:numCache>
                <c:formatCode>#,##0</c:formatCode>
                <c:ptCount val="21"/>
              </c:numCache>
            </c:numRef>
          </c:val>
          <c:smooth val="0"/>
          <c:extLst>
            <c:ext xmlns:c16="http://schemas.microsoft.com/office/drawing/2014/chart" uri="{C3380CC4-5D6E-409C-BE32-E72D297353CC}">
              <c16:uniqueId val="{00000005-B6B1-4A07-B9AC-604863DBD7F7}"/>
            </c:ext>
          </c:extLst>
        </c:ser>
        <c:ser>
          <c:idx val="6"/>
          <c:order val="6"/>
          <c:tx>
            <c:strRef>
              <c:f>Area_Comp!$DC$3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Area_Comp!$DC$4:$DC$24</c:f>
              <c:numCache>
                <c:formatCode>#,##0</c:formatCode>
                <c:ptCount val="21"/>
              </c:numCache>
            </c:numRef>
          </c:val>
          <c:smooth val="0"/>
          <c:extLst>
            <c:ext xmlns:c16="http://schemas.microsoft.com/office/drawing/2014/chart" uri="{C3380CC4-5D6E-409C-BE32-E72D297353CC}">
              <c16:uniqueId val="{00000006-B6B1-4A07-B9AC-604863DBD7F7}"/>
            </c:ext>
          </c:extLst>
        </c:ser>
        <c:ser>
          <c:idx val="7"/>
          <c:order val="7"/>
          <c:tx>
            <c:strRef>
              <c:f>Area_Comp!$DD$3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Area_Comp!$DD$4:$DD$24</c:f>
              <c:numCache>
                <c:formatCode>#,##0</c:formatCode>
                <c:ptCount val="21"/>
                <c:pt idx="9">
                  <c:v>7482</c:v>
                </c:pt>
              </c:numCache>
            </c:numRef>
          </c:val>
          <c:smooth val="0"/>
          <c:extLst>
            <c:ext xmlns:c16="http://schemas.microsoft.com/office/drawing/2014/chart" uri="{C3380CC4-5D6E-409C-BE32-E72D297353CC}">
              <c16:uniqueId val="{00000007-B6B1-4A07-B9AC-604863DBD7F7}"/>
            </c:ext>
          </c:extLst>
        </c:ser>
        <c:ser>
          <c:idx val="8"/>
          <c:order val="8"/>
          <c:tx>
            <c:strRef>
              <c:f>Area_Comp!$DE$3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Area_Comp!$DE$4:$DE$24</c:f>
              <c:numCache>
                <c:formatCode>#,##0</c:formatCode>
                <c:ptCount val="21"/>
                <c:pt idx="0">
                  <c:v>9272.8253891798358</c:v>
                </c:pt>
                <c:pt idx="1">
                  <c:v>9272.825393617295</c:v>
                </c:pt>
                <c:pt idx="2">
                  <c:v>9272.8254164210484</c:v>
                </c:pt>
                <c:pt idx="3">
                  <c:v>9272.82541556857</c:v>
                </c:pt>
                <c:pt idx="4">
                  <c:v>9272.8253896852748</c:v>
                </c:pt>
                <c:pt idx="5">
                  <c:v>9272.8253907631079</c:v>
                </c:pt>
                <c:pt idx="6">
                  <c:v>9272.8254067213074</c:v>
                </c:pt>
                <c:pt idx="7">
                  <c:v>9272.825405772368</c:v>
                </c:pt>
                <c:pt idx="8">
                  <c:v>9272.8254272275317</c:v>
                </c:pt>
                <c:pt idx="9">
                  <c:v>9272.8254328506355</c:v>
                </c:pt>
                <c:pt idx="10">
                  <c:v>9272.8254221647621</c:v>
                </c:pt>
                <c:pt idx="11">
                  <c:v>9272.8254091553354</c:v>
                </c:pt>
                <c:pt idx="12">
                  <c:v>9272.8253952414052</c:v>
                </c:pt>
                <c:pt idx="13">
                  <c:v>9272.8254011401841</c:v>
                </c:pt>
                <c:pt idx="14">
                  <c:v>9272.8254089027851</c:v>
                </c:pt>
                <c:pt idx="15">
                  <c:v>9272.8253857031814</c:v>
                </c:pt>
                <c:pt idx="16">
                  <c:v>9272.8253822210445</c:v>
                </c:pt>
                <c:pt idx="17">
                  <c:v>9272.8253742522338</c:v>
                </c:pt>
                <c:pt idx="18">
                  <c:v>9272.8253835922369</c:v>
                </c:pt>
                <c:pt idx="19">
                  <c:v>9272.8253835922369</c:v>
                </c:pt>
                <c:pt idx="20">
                  <c:v>9272.8253835922369</c:v>
                </c:pt>
              </c:numCache>
            </c:numRef>
          </c:val>
          <c:smooth val="0"/>
          <c:extLst>
            <c:ext xmlns:c16="http://schemas.microsoft.com/office/drawing/2014/chart" uri="{C3380CC4-5D6E-409C-BE32-E72D297353CC}">
              <c16:uniqueId val="{00000008-B6B1-4A07-B9AC-604863DBD7F7}"/>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Area_Comp!$DF$1</c:f>
          <c:strCache>
            <c:ptCount val="1"/>
            <c:pt idx="0">
              <c:v>Cyprus</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2014655116334936"/>
          <c:y val="0.18672378766600059"/>
          <c:w val="0.74496114537115132"/>
          <c:h val="0.67228869844849259"/>
        </c:manualLayout>
      </c:layout>
      <c:lineChart>
        <c:grouping val="standard"/>
        <c:varyColors val="0"/>
        <c:ser>
          <c:idx val="0"/>
          <c:order val="0"/>
          <c:tx>
            <c:strRef>
              <c:f>Area_Comp!$DF$3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Area_Comp!$DF$4:$DF$24</c:f>
              <c:numCache>
                <c:formatCode>#,##0</c:formatCode>
                <c:ptCount val="21"/>
                <c:pt idx="0">
                  <c:v>171.61</c:v>
                </c:pt>
                <c:pt idx="5">
                  <c:v>172.84</c:v>
                </c:pt>
                <c:pt idx="15">
                  <c:v>172.71</c:v>
                </c:pt>
                <c:pt idx="16">
                  <c:v>172.61</c:v>
                </c:pt>
                <c:pt idx="17">
                  <c:v>172.59</c:v>
                </c:pt>
                <c:pt idx="18">
                  <c:v>172.57</c:v>
                </c:pt>
                <c:pt idx="19">
                  <c:v>172.55</c:v>
                </c:pt>
              </c:numCache>
            </c:numRef>
          </c:val>
          <c:smooth val="0"/>
          <c:extLst>
            <c:ext xmlns:c16="http://schemas.microsoft.com/office/drawing/2014/chart" uri="{C3380CC4-5D6E-409C-BE32-E72D297353CC}">
              <c16:uniqueId val="{00000000-6409-49FB-949E-92294CB69481}"/>
            </c:ext>
          </c:extLst>
        </c:ser>
        <c:ser>
          <c:idx val="1"/>
          <c:order val="1"/>
          <c:tx>
            <c:strRef>
              <c:f>Area_Comp!$DG$3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Area_Comp!$DG$4:$DG$24</c:f>
              <c:numCache>
                <c:formatCode>#,##0</c:formatCode>
                <c:ptCount val="21"/>
                <c:pt idx="0">
                  <c:v>213.86</c:v>
                </c:pt>
                <c:pt idx="5">
                  <c:v>0</c:v>
                </c:pt>
                <c:pt idx="15">
                  <c:v>213.43</c:v>
                </c:pt>
                <c:pt idx="16">
                  <c:v>213.53</c:v>
                </c:pt>
                <c:pt idx="17">
                  <c:v>213.54</c:v>
                </c:pt>
                <c:pt idx="18">
                  <c:v>213.55</c:v>
                </c:pt>
                <c:pt idx="19">
                  <c:v>213.56</c:v>
                </c:pt>
              </c:numCache>
            </c:numRef>
          </c:val>
          <c:smooth val="0"/>
          <c:extLst>
            <c:ext xmlns:c16="http://schemas.microsoft.com/office/drawing/2014/chart" uri="{C3380CC4-5D6E-409C-BE32-E72D297353CC}">
              <c16:uniqueId val="{00000001-6409-49FB-949E-92294CB69481}"/>
            </c:ext>
          </c:extLst>
        </c:ser>
        <c:ser>
          <c:idx val="2"/>
          <c:order val="2"/>
          <c:tx>
            <c:strRef>
              <c:f>Area_Comp!$DH$3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Area_Comp!$DH$4:$DH$24</c:f>
              <c:numCache>
                <c:formatCode>#,##0</c:formatCode>
                <c:ptCount val="21"/>
                <c:pt idx="0">
                  <c:v>171.61</c:v>
                </c:pt>
                <c:pt idx="5">
                  <c:v>172.85</c:v>
                </c:pt>
                <c:pt idx="10">
                  <c:v>172.84</c:v>
                </c:pt>
                <c:pt idx="15">
                  <c:v>172.7</c:v>
                </c:pt>
                <c:pt idx="20">
                  <c:v>172.7</c:v>
                </c:pt>
              </c:numCache>
            </c:numRef>
          </c:val>
          <c:smooth val="0"/>
          <c:extLst>
            <c:ext xmlns:c16="http://schemas.microsoft.com/office/drawing/2014/chart" uri="{C3380CC4-5D6E-409C-BE32-E72D297353CC}">
              <c16:uniqueId val="{00000002-6409-49FB-949E-92294CB69481}"/>
            </c:ext>
          </c:extLst>
        </c:ser>
        <c:ser>
          <c:idx val="3"/>
          <c:order val="3"/>
          <c:tx>
            <c:strRef>
              <c:f>Area_Comp!$DI$3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Area_Comp!$DI$4:$DI$24</c:f>
              <c:numCache>
                <c:formatCode>#,##0</c:formatCode>
                <c:ptCount val="21"/>
                <c:pt idx="0">
                  <c:v>43.17</c:v>
                </c:pt>
                <c:pt idx="5">
                  <c:v>41.4</c:v>
                </c:pt>
                <c:pt idx="10">
                  <c:v>41.4</c:v>
                </c:pt>
                <c:pt idx="15">
                  <c:v>41.12</c:v>
                </c:pt>
                <c:pt idx="20">
                  <c:v>41.12</c:v>
                </c:pt>
              </c:numCache>
            </c:numRef>
          </c:val>
          <c:smooth val="0"/>
          <c:extLst>
            <c:ext xmlns:c16="http://schemas.microsoft.com/office/drawing/2014/chart" uri="{C3380CC4-5D6E-409C-BE32-E72D297353CC}">
              <c16:uniqueId val="{00000003-6409-49FB-949E-92294CB69481}"/>
            </c:ext>
          </c:extLst>
        </c:ser>
        <c:ser>
          <c:idx val="4"/>
          <c:order val="4"/>
          <c:tx>
            <c:strRef>
              <c:f>Area_Comp!$DJ$3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Area_Comp!$DJ$4:$DJ$24</c:f>
              <c:numCache>
                <c:formatCode>#,##0</c:formatCode>
                <c:ptCount val="21"/>
                <c:pt idx="14">
                  <c:v>173</c:v>
                </c:pt>
                <c:pt idx="15">
                  <c:v>173</c:v>
                </c:pt>
                <c:pt idx="16">
                  <c:v>172.7</c:v>
                </c:pt>
                <c:pt idx="17">
                  <c:v>172.6</c:v>
                </c:pt>
                <c:pt idx="18">
                  <c:v>172.59</c:v>
                </c:pt>
                <c:pt idx="19">
                  <c:v>172.54</c:v>
                </c:pt>
              </c:numCache>
            </c:numRef>
          </c:val>
          <c:smooth val="0"/>
          <c:extLst>
            <c:ext xmlns:c16="http://schemas.microsoft.com/office/drawing/2014/chart" uri="{C3380CC4-5D6E-409C-BE32-E72D297353CC}">
              <c16:uniqueId val="{00000004-6409-49FB-949E-92294CB69481}"/>
            </c:ext>
          </c:extLst>
        </c:ser>
        <c:ser>
          <c:idx val="5"/>
          <c:order val="5"/>
          <c:tx>
            <c:strRef>
              <c:f>Area_Comp!$DK$3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Area_Comp!$DK$4:$DK$24</c:f>
              <c:numCache>
                <c:formatCode>#,##0</c:formatCode>
                <c:ptCount val="21"/>
                <c:pt idx="14">
                  <c:v>41</c:v>
                </c:pt>
                <c:pt idx="15">
                  <c:v>41</c:v>
                </c:pt>
                <c:pt idx="16">
                  <c:v>41.12</c:v>
                </c:pt>
                <c:pt idx="17">
                  <c:v>41.12</c:v>
                </c:pt>
                <c:pt idx="18">
                  <c:v>41.12</c:v>
                </c:pt>
                <c:pt idx="19">
                  <c:v>41.12</c:v>
                </c:pt>
              </c:numCache>
            </c:numRef>
          </c:val>
          <c:smooth val="0"/>
          <c:extLst>
            <c:ext xmlns:c16="http://schemas.microsoft.com/office/drawing/2014/chart" uri="{C3380CC4-5D6E-409C-BE32-E72D297353CC}">
              <c16:uniqueId val="{00000005-6409-49FB-949E-92294CB69481}"/>
            </c:ext>
          </c:extLst>
        </c:ser>
        <c:ser>
          <c:idx val="6"/>
          <c:order val="6"/>
          <c:tx>
            <c:strRef>
              <c:f>Area_Comp!$DL$3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Area_Comp!$DL$4:$DL$24</c:f>
              <c:numCache>
                <c:formatCode>#,##0</c:formatCode>
                <c:ptCount val="21"/>
                <c:pt idx="14">
                  <c:v>213</c:v>
                </c:pt>
                <c:pt idx="15">
                  <c:v>213</c:v>
                </c:pt>
                <c:pt idx="16">
                  <c:v>213.43</c:v>
                </c:pt>
                <c:pt idx="17">
                  <c:v>213.53</c:v>
                </c:pt>
                <c:pt idx="18">
                  <c:v>213.54</c:v>
                </c:pt>
                <c:pt idx="19">
                  <c:v>213.6</c:v>
                </c:pt>
              </c:numCache>
            </c:numRef>
          </c:val>
          <c:smooth val="0"/>
          <c:extLst>
            <c:ext xmlns:c16="http://schemas.microsoft.com/office/drawing/2014/chart" uri="{C3380CC4-5D6E-409C-BE32-E72D297353CC}">
              <c16:uniqueId val="{00000006-6409-49FB-949E-92294CB69481}"/>
            </c:ext>
          </c:extLst>
        </c:ser>
        <c:ser>
          <c:idx val="7"/>
          <c:order val="7"/>
          <c:tx>
            <c:strRef>
              <c:f>Area_Comp!$DM$3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Area_Comp!$DM$4:$DM$24</c:f>
              <c:numCache>
                <c:formatCode>#,##0</c:formatCode>
                <c:ptCount val="21"/>
                <c:pt idx="10">
                  <c:v>147</c:v>
                </c:pt>
              </c:numCache>
            </c:numRef>
          </c:val>
          <c:smooth val="0"/>
          <c:extLst>
            <c:ext xmlns:c16="http://schemas.microsoft.com/office/drawing/2014/chart" uri="{C3380CC4-5D6E-409C-BE32-E72D297353CC}">
              <c16:uniqueId val="{00000007-6409-49FB-949E-92294CB69481}"/>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2005286250116748"/>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Area_Comp!$DN$1</c:f>
          <c:strCache>
            <c:ptCount val="1"/>
            <c:pt idx="0">
              <c:v>Latvia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9611069546640583"/>
          <c:y val="0.25556765809276777"/>
          <c:w val="0.77265348386935362"/>
          <c:h val="0.60344502526803556"/>
        </c:manualLayout>
      </c:layout>
      <c:lineChart>
        <c:grouping val="standard"/>
        <c:varyColors val="0"/>
        <c:ser>
          <c:idx val="0"/>
          <c:order val="0"/>
          <c:tx>
            <c:strRef>
              <c:f>Area_Comp!$DN$3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Area_Comp!$DN$4:$DN$24</c:f>
              <c:numCache>
                <c:formatCode>#,##0</c:formatCode>
                <c:ptCount val="21"/>
                <c:pt idx="0">
                  <c:v>3241</c:v>
                </c:pt>
                <c:pt idx="10">
                  <c:v>3372.12</c:v>
                </c:pt>
                <c:pt idx="15">
                  <c:v>3391.44</c:v>
                </c:pt>
                <c:pt idx="16">
                  <c:v>3395.31</c:v>
                </c:pt>
                <c:pt idx="17">
                  <c:v>3399.18</c:v>
                </c:pt>
                <c:pt idx="18">
                  <c:v>3403.05</c:v>
                </c:pt>
                <c:pt idx="19">
                  <c:v>3406.92</c:v>
                </c:pt>
                <c:pt idx="20">
                  <c:v>3410.79</c:v>
                </c:pt>
              </c:numCache>
            </c:numRef>
          </c:val>
          <c:smooth val="0"/>
          <c:extLst>
            <c:ext xmlns:c16="http://schemas.microsoft.com/office/drawing/2014/chart" uri="{C3380CC4-5D6E-409C-BE32-E72D297353CC}">
              <c16:uniqueId val="{00000000-4E38-4660-B0BD-A9F065AE2F12}"/>
            </c:ext>
          </c:extLst>
        </c:ser>
        <c:ser>
          <c:idx val="1"/>
          <c:order val="1"/>
          <c:tx>
            <c:strRef>
              <c:f>Area_Comp!$DO$3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Area_Comp!$DO$4:$DO$24</c:f>
              <c:numCache>
                <c:formatCode>#,##0</c:formatCode>
                <c:ptCount val="21"/>
                <c:pt idx="0">
                  <c:v>123</c:v>
                </c:pt>
                <c:pt idx="10">
                  <c:v>113.8</c:v>
                </c:pt>
                <c:pt idx="15">
                  <c:v>110.8</c:v>
                </c:pt>
                <c:pt idx="16">
                  <c:v>110.2</c:v>
                </c:pt>
                <c:pt idx="17">
                  <c:v>109.6</c:v>
                </c:pt>
                <c:pt idx="18">
                  <c:v>109</c:v>
                </c:pt>
                <c:pt idx="19">
                  <c:v>108.4</c:v>
                </c:pt>
              </c:numCache>
            </c:numRef>
          </c:val>
          <c:smooth val="0"/>
          <c:extLst>
            <c:ext xmlns:c16="http://schemas.microsoft.com/office/drawing/2014/chart" uri="{C3380CC4-5D6E-409C-BE32-E72D297353CC}">
              <c16:uniqueId val="{00000001-4E38-4660-B0BD-A9F065AE2F12}"/>
            </c:ext>
          </c:extLst>
        </c:ser>
        <c:ser>
          <c:idx val="2"/>
          <c:order val="2"/>
          <c:tx>
            <c:strRef>
              <c:f>Area_Comp!$DP$3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Area_Comp!$DP$4:$DP$24</c:f>
              <c:numCache>
                <c:formatCode>#,##0</c:formatCode>
                <c:ptCount val="21"/>
                <c:pt idx="0">
                  <c:v>3241</c:v>
                </c:pt>
                <c:pt idx="5">
                  <c:v>3297</c:v>
                </c:pt>
                <c:pt idx="10">
                  <c:v>3372.12</c:v>
                </c:pt>
                <c:pt idx="15">
                  <c:v>3391.44</c:v>
                </c:pt>
                <c:pt idx="20">
                  <c:v>3410.79</c:v>
                </c:pt>
              </c:numCache>
            </c:numRef>
          </c:val>
          <c:smooth val="0"/>
          <c:extLst>
            <c:ext xmlns:c16="http://schemas.microsoft.com/office/drawing/2014/chart" uri="{C3380CC4-5D6E-409C-BE32-E72D297353CC}">
              <c16:uniqueId val="{00000002-4E38-4660-B0BD-A9F065AE2F12}"/>
            </c:ext>
          </c:extLst>
        </c:ser>
        <c:ser>
          <c:idx val="3"/>
          <c:order val="3"/>
          <c:tx>
            <c:strRef>
              <c:f>Area_Comp!$DQ$3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Area_Comp!$DQ$4:$DQ$24</c:f>
              <c:numCache>
                <c:formatCode>#,##0</c:formatCode>
                <c:ptCount val="21"/>
                <c:pt idx="0">
                  <c:v>3024</c:v>
                </c:pt>
                <c:pt idx="5">
                  <c:v>3088</c:v>
                </c:pt>
                <c:pt idx="10">
                  <c:v>3166.56</c:v>
                </c:pt>
                <c:pt idx="15">
                  <c:v>3177.39</c:v>
                </c:pt>
                <c:pt idx="20">
                  <c:v>3198.71</c:v>
                </c:pt>
              </c:numCache>
            </c:numRef>
          </c:val>
          <c:smooth val="0"/>
          <c:extLst>
            <c:ext xmlns:c16="http://schemas.microsoft.com/office/drawing/2014/chart" uri="{C3380CC4-5D6E-409C-BE32-E72D297353CC}">
              <c16:uniqueId val="{00000003-4E38-4660-B0BD-A9F065AE2F12}"/>
            </c:ext>
          </c:extLst>
        </c:ser>
        <c:ser>
          <c:idx val="4"/>
          <c:order val="4"/>
          <c:tx>
            <c:strRef>
              <c:f>Area_Comp!$DR$3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Area_Comp!$DR$4:$DR$24</c:f>
              <c:numCache>
                <c:formatCode>#,##0</c:formatCode>
                <c:ptCount val="21"/>
              </c:numCache>
            </c:numRef>
          </c:val>
          <c:smooth val="0"/>
          <c:extLst>
            <c:ext xmlns:c16="http://schemas.microsoft.com/office/drawing/2014/chart" uri="{C3380CC4-5D6E-409C-BE32-E72D297353CC}">
              <c16:uniqueId val="{00000004-4E38-4660-B0BD-A9F065AE2F12}"/>
            </c:ext>
          </c:extLst>
        </c:ser>
        <c:ser>
          <c:idx val="5"/>
          <c:order val="5"/>
          <c:tx>
            <c:strRef>
              <c:f>Area_Comp!$DS$3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Area_Comp!$DS$4:$DS$24</c:f>
              <c:numCache>
                <c:formatCode>#,##0</c:formatCode>
                <c:ptCount val="21"/>
              </c:numCache>
            </c:numRef>
          </c:val>
          <c:smooth val="0"/>
          <c:extLst>
            <c:ext xmlns:c16="http://schemas.microsoft.com/office/drawing/2014/chart" uri="{C3380CC4-5D6E-409C-BE32-E72D297353CC}">
              <c16:uniqueId val="{00000005-4E38-4660-B0BD-A9F065AE2F12}"/>
            </c:ext>
          </c:extLst>
        </c:ser>
        <c:ser>
          <c:idx val="6"/>
          <c:order val="6"/>
          <c:tx>
            <c:strRef>
              <c:f>Area_Comp!$DT$3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Area_Comp!$DT$4:$DT$24</c:f>
              <c:numCache>
                <c:formatCode>#,##0</c:formatCode>
                <c:ptCount val="21"/>
              </c:numCache>
            </c:numRef>
          </c:val>
          <c:smooth val="0"/>
          <c:extLst>
            <c:ext xmlns:c16="http://schemas.microsoft.com/office/drawing/2014/chart" uri="{C3380CC4-5D6E-409C-BE32-E72D297353CC}">
              <c16:uniqueId val="{00000006-4E38-4660-B0BD-A9F065AE2F12}"/>
            </c:ext>
          </c:extLst>
        </c:ser>
        <c:ser>
          <c:idx val="7"/>
          <c:order val="7"/>
          <c:tx>
            <c:strRef>
              <c:f>Area_Comp!$DU$3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Area_Comp!$DU$4:$DU$24</c:f>
              <c:numCache>
                <c:formatCode>#,##0</c:formatCode>
                <c:ptCount val="21"/>
                <c:pt idx="9">
                  <c:v>3071</c:v>
                </c:pt>
              </c:numCache>
            </c:numRef>
          </c:val>
          <c:smooth val="0"/>
          <c:extLst>
            <c:ext xmlns:c16="http://schemas.microsoft.com/office/drawing/2014/chart" uri="{C3380CC4-5D6E-409C-BE32-E72D297353CC}">
              <c16:uniqueId val="{00000007-4E38-4660-B0BD-A9F065AE2F12}"/>
            </c:ext>
          </c:extLst>
        </c:ser>
        <c:ser>
          <c:idx val="8"/>
          <c:order val="8"/>
          <c:tx>
            <c:strRef>
              <c:f>Area_Comp!$DV$3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Area_Comp!$DV$4:$DV$24</c:f>
              <c:numCache>
                <c:formatCode>#,##0</c:formatCode>
                <c:ptCount val="21"/>
                <c:pt idx="0">
                  <c:v>3204.6000942251258</c:v>
                </c:pt>
                <c:pt idx="1">
                  <c:v>3204.6000609932453</c:v>
                </c:pt>
                <c:pt idx="2">
                  <c:v>3204.60001591849</c:v>
                </c:pt>
                <c:pt idx="3">
                  <c:v>3204.5999736520803</c:v>
                </c:pt>
                <c:pt idx="4">
                  <c:v>3204.5999430439902</c:v>
                </c:pt>
                <c:pt idx="5">
                  <c:v>3204.5999963931204</c:v>
                </c:pt>
                <c:pt idx="6">
                  <c:v>3204.5999763602399</c:v>
                </c:pt>
                <c:pt idx="7">
                  <c:v>3204.6000280304802</c:v>
                </c:pt>
                <c:pt idx="8">
                  <c:v>3204.6000159306304</c:v>
                </c:pt>
                <c:pt idx="9">
                  <c:v>3204.6000098599302</c:v>
                </c:pt>
                <c:pt idx="10">
                  <c:v>3204.6000650855199</c:v>
                </c:pt>
                <c:pt idx="11">
                  <c:v>3204.6000197958601</c:v>
                </c:pt>
                <c:pt idx="12">
                  <c:v>3204.6000087766097</c:v>
                </c:pt>
                <c:pt idx="13">
                  <c:v>3204.6000288482101</c:v>
                </c:pt>
                <c:pt idx="14">
                  <c:v>3204.6000071455801</c:v>
                </c:pt>
                <c:pt idx="15">
                  <c:v>3204.6000427004001</c:v>
                </c:pt>
                <c:pt idx="16">
                  <c:v>3204.6000894555395</c:v>
                </c:pt>
                <c:pt idx="17">
                  <c:v>3204.6000924641298</c:v>
                </c:pt>
                <c:pt idx="18">
                  <c:v>3204.6001157773999</c:v>
                </c:pt>
                <c:pt idx="19">
                  <c:v>3204.6001157773999</c:v>
                </c:pt>
                <c:pt idx="20">
                  <c:v>3204.6001157773999</c:v>
                </c:pt>
              </c:numCache>
            </c:numRef>
          </c:val>
          <c:smooth val="0"/>
          <c:extLst>
            <c:ext xmlns:c16="http://schemas.microsoft.com/office/drawing/2014/chart" uri="{C3380CC4-5D6E-409C-BE32-E72D297353CC}">
              <c16:uniqueId val="{00000008-4E38-4660-B0BD-A9F065AE2F12}"/>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Area_Comp!$DW$1</c:f>
          <c:strCache>
            <c:ptCount val="1"/>
            <c:pt idx="0">
              <c:v>Lithuania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9611069546640583"/>
          <c:y val="0.25556765809276777"/>
          <c:w val="0.77265348386935362"/>
          <c:h val="0.60344502526803556"/>
        </c:manualLayout>
      </c:layout>
      <c:lineChart>
        <c:grouping val="standard"/>
        <c:varyColors val="0"/>
        <c:ser>
          <c:idx val="0"/>
          <c:order val="0"/>
          <c:tx>
            <c:strRef>
              <c:f>Area_Comp!$DW$3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Area_Comp!$DW$4:$DW$24</c:f>
              <c:numCache>
                <c:formatCode>#,##0</c:formatCode>
                <c:ptCount val="21"/>
                <c:pt idx="0">
                  <c:v>2020</c:v>
                </c:pt>
                <c:pt idx="10">
                  <c:v>2170</c:v>
                </c:pt>
                <c:pt idx="15">
                  <c:v>2187</c:v>
                </c:pt>
                <c:pt idx="16">
                  <c:v>2190</c:v>
                </c:pt>
                <c:pt idx="17">
                  <c:v>2196</c:v>
                </c:pt>
                <c:pt idx="18">
                  <c:v>2198</c:v>
                </c:pt>
                <c:pt idx="19">
                  <c:v>2200</c:v>
                </c:pt>
                <c:pt idx="20">
                  <c:v>2201</c:v>
                </c:pt>
              </c:numCache>
            </c:numRef>
          </c:val>
          <c:smooth val="0"/>
          <c:extLst>
            <c:ext xmlns:c16="http://schemas.microsoft.com/office/drawing/2014/chart" uri="{C3380CC4-5D6E-409C-BE32-E72D297353CC}">
              <c16:uniqueId val="{00000000-B148-4CEE-8C57-7CE432137074}"/>
            </c:ext>
          </c:extLst>
        </c:ser>
        <c:ser>
          <c:idx val="1"/>
          <c:order val="1"/>
          <c:tx>
            <c:strRef>
              <c:f>Area_Comp!$DX$3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Area_Comp!$DX$4:$DX$24</c:f>
              <c:numCache>
                <c:formatCode>#,##0</c:formatCode>
                <c:ptCount val="21"/>
                <c:pt idx="0">
                  <c:v>83</c:v>
                </c:pt>
                <c:pt idx="10">
                  <c:v>84</c:v>
                </c:pt>
                <c:pt idx="15">
                  <c:v>62.1</c:v>
                </c:pt>
                <c:pt idx="16">
                  <c:v>58.5</c:v>
                </c:pt>
                <c:pt idx="17">
                  <c:v>62.1</c:v>
                </c:pt>
                <c:pt idx="18">
                  <c:v>62.1</c:v>
                </c:pt>
                <c:pt idx="19">
                  <c:v>62.1</c:v>
                </c:pt>
              </c:numCache>
            </c:numRef>
          </c:val>
          <c:smooth val="0"/>
          <c:extLst>
            <c:ext xmlns:c16="http://schemas.microsoft.com/office/drawing/2014/chart" uri="{C3380CC4-5D6E-409C-BE32-E72D297353CC}">
              <c16:uniqueId val="{00000001-B148-4CEE-8C57-7CE432137074}"/>
            </c:ext>
          </c:extLst>
        </c:ser>
        <c:ser>
          <c:idx val="2"/>
          <c:order val="2"/>
          <c:tx>
            <c:strRef>
              <c:f>Area_Comp!$DY$3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Area_Comp!$DY$4:$DY$24</c:f>
              <c:numCache>
                <c:formatCode>#,##0</c:formatCode>
                <c:ptCount val="21"/>
                <c:pt idx="0">
                  <c:v>2020</c:v>
                </c:pt>
                <c:pt idx="5">
                  <c:v>2121</c:v>
                </c:pt>
                <c:pt idx="10">
                  <c:v>2170</c:v>
                </c:pt>
                <c:pt idx="15">
                  <c:v>2187</c:v>
                </c:pt>
                <c:pt idx="20">
                  <c:v>2201</c:v>
                </c:pt>
              </c:numCache>
            </c:numRef>
          </c:val>
          <c:smooth val="0"/>
          <c:extLst>
            <c:ext xmlns:c16="http://schemas.microsoft.com/office/drawing/2014/chart" uri="{C3380CC4-5D6E-409C-BE32-E72D297353CC}">
              <c16:uniqueId val="{00000002-B148-4CEE-8C57-7CE432137074}"/>
            </c:ext>
          </c:extLst>
        </c:ser>
        <c:ser>
          <c:idx val="3"/>
          <c:order val="3"/>
          <c:tx>
            <c:strRef>
              <c:f>Area_Comp!$DZ$3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Area_Comp!$DZ$4:$DZ$24</c:f>
              <c:numCache>
                <c:formatCode>#,##0</c:formatCode>
                <c:ptCount val="21"/>
                <c:pt idx="0">
                  <c:v>1756</c:v>
                </c:pt>
                <c:pt idx="5">
                  <c:v>1835</c:v>
                </c:pt>
                <c:pt idx="10">
                  <c:v>1852</c:v>
                </c:pt>
                <c:pt idx="15">
                  <c:v>1924</c:v>
                </c:pt>
                <c:pt idx="20">
                  <c:v>1936</c:v>
                </c:pt>
              </c:numCache>
            </c:numRef>
          </c:val>
          <c:smooth val="0"/>
          <c:extLst>
            <c:ext xmlns:c16="http://schemas.microsoft.com/office/drawing/2014/chart" uri="{C3380CC4-5D6E-409C-BE32-E72D297353CC}">
              <c16:uniqueId val="{00000003-B148-4CEE-8C57-7CE432137074}"/>
            </c:ext>
          </c:extLst>
        </c:ser>
        <c:ser>
          <c:idx val="4"/>
          <c:order val="4"/>
          <c:tx>
            <c:strRef>
              <c:f>Area_Comp!$EA$3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Area_Comp!$EA$4:$EA$24</c:f>
              <c:numCache>
                <c:formatCode>#,##0</c:formatCode>
                <c:ptCount val="21"/>
                <c:pt idx="14">
                  <c:v>2177</c:v>
                </c:pt>
                <c:pt idx="15">
                  <c:v>2180</c:v>
                </c:pt>
                <c:pt idx="16">
                  <c:v>2186.75</c:v>
                </c:pt>
                <c:pt idx="17">
                  <c:v>2189.5700000000002</c:v>
                </c:pt>
              </c:numCache>
            </c:numRef>
          </c:val>
          <c:smooth val="0"/>
          <c:extLst>
            <c:ext xmlns:c16="http://schemas.microsoft.com/office/drawing/2014/chart" uri="{C3380CC4-5D6E-409C-BE32-E72D297353CC}">
              <c16:uniqueId val="{00000004-B148-4CEE-8C57-7CE432137074}"/>
            </c:ext>
          </c:extLst>
        </c:ser>
        <c:ser>
          <c:idx val="5"/>
          <c:order val="5"/>
          <c:tx>
            <c:strRef>
              <c:f>Area_Comp!$EB$3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Area_Comp!$EB$4:$EB$24</c:f>
              <c:numCache>
                <c:formatCode>#,##0</c:formatCode>
                <c:ptCount val="21"/>
                <c:pt idx="14">
                  <c:v>1884</c:v>
                </c:pt>
                <c:pt idx="15">
                  <c:v>1887</c:v>
                </c:pt>
                <c:pt idx="16">
                  <c:v>1893.72</c:v>
                </c:pt>
                <c:pt idx="17">
                  <c:v>1903.78</c:v>
                </c:pt>
              </c:numCache>
            </c:numRef>
          </c:val>
          <c:smooth val="0"/>
          <c:extLst>
            <c:ext xmlns:c16="http://schemas.microsoft.com/office/drawing/2014/chart" uri="{C3380CC4-5D6E-409C-BE32-E72D297353CC}">
              <c16:uniqueId val="{00000005-B148-4CEE-8C57-7CE432137074}"/>
            </c:ext>
          </c:extLst>
        </c:ser>
        <c:ser>
          <c:idx val="6"/>
          <c:order val="6"/>
          <c:tx>
            <c:strRef>
              <c:f>Area_Comp!$EC$3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Area_Comp!$EC$4:$EC$24</c:f>
              <c:numCache>
                <c:formatCode>#,##0</c:formatCode>
                <c:ptCount val="21"/>
                <c:pt idx="14">
                  <c:v>99</c:v>
                </c:pt>
                <c:pt idx="15">
                  <c:v>106</c:v>
                </c:pt>
                <c:pt idx="16">
                  <c:v>158.6</c:v>
                </c:pt>
              </c:numCache>
            </c:numRef>
          </c:val>
          <c:smooth val="0"/>
          <c:extLst>
            <c:ext xmlns:c16="http://schemas.microsoft.com/office/drawing/2014/chart" uri="{C3380CC4-5D6E-409C-BE32-E72D297353CC}">
              <c16:uniqueId val="{00000006-B148-4CEE-8C57-7CE432137074}"/>
            </c:ext>
          </c:extLst>
        </c:ser>
        <c:ser>
          <c:idx val="7"/>
          <c:order val="7"/>
          <c:tx>
            <c:strRef>
              <c:f>Area_Comp!$ED$3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Area_Comp!$ED$4:$ED$24</c:f>
              <c:numCache>
                <c:formatCode>#,##0</c:formatCode>
                <c:ptCount val="21"/>
                <c:pt idx="10">
                  <c:v>2050</c:v>
                </c:pt>
              </c:numCache>
            </c:numRef>
          </c:val>
          <c:smooth val="0"/>
          <c:extLst>
            <c:ext xmlns:c16="http://schemas.microsoft.com/office/drawing/2014/chart" uri="{C3380CC4-5D6E-409C-BE32-E72D297353CC}">
              <c16:uniqueId val="{00000007-B148-4CEE-8C57-7CE432137074}"/>
            </c:ext>
          </c:extLst>
        </c:ser>
        <c:ser>
          <c:idx val="8"/>
          <c:order val="8"/>
          <c:tx>
            <c:strRef>
              <c:f>Area_Comp!$EE$3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Area_Comp!$EE$4:$EE$24</c:f>
              <c:numCache>
                <c:formatCode>#,##0</c:formatCode>
                <c:ptCount val="21"/>
                <c:pt idx="0">
                  <c:v>1999.9994001196521</c:v>
                </c:pt>
                <c:pt idx="1">
                  <c:v>1999.9994420569649</c:v>
                </c:pt>
                <c:pt idx="2">
                  <c:v>1999.9993853702908</c:v>
                </c:pt>
                <c:pt idx="3">
                  <c:v>1999.9993576306779</c:v>
                </c:pt>
                <c:pt idx="4">
                  <c:v>1999.9993589671797</c:v>
                </c:pt>
                <c:pt idx="5">
                  <c:v>1999.9994231450446</c:v>
                </c:pt>
                <c:pt idx="6">
                  <c:v>1999.999460981313</c:v>
                </c:pt>
                <c:pt idx="7">
                  <c:v>1999.9994798826115</c:v>
                </c:pt>
                <c:pt idx="8">
                  <c:v>1999.9994792308728</c:v>
                </c:pt>
                <c:pt idx="9">
                  <c:v>1999.9994417233968</c:v>
                </c:pt>
                <c:pt idx="10">
                  <c:v>1999.9994892544119</c:v>
                </c:pt>
                <c:pt idx="11">
                  <c:v>1999.9994761277244</c:v>
                </c:pt>
                <c:pt idx="12">
                  <c:v>1999.9994841307559</c:v>
                </c:pt>
                <c:pt idx="13">
                  <c:v>1999.9994834335237</c:v>
                </c:pt>
                <c:pt idx="14">
                  <c:v>1999.9995348343382</c:v>
                </c:pt>
                <c:pt idx="15">
                  <c:v>1999.9995448267221</c:v>
                </c:pt>
                <c:pt idx="16">
                  <c:v>1999.9995363963303</c:v>
                </c:pt>
                <c:pt idx="17">
                  <c:v>1999.9995292449444</c:v>
                </c:pt>
                <c:pt idx="18">
                  <c:v>1999.9995009486793</c:v>
                </c:pt>
                <c:pt idx="19">
                  <c:v>1999.9995009486793</c:v>
                </c:pt>
                <c:pt idx="20">
                  <c:v>1999.9995009486793</c:v>
                </c:pt>
              </c:numCache>
            </c:numRef>
          </c:val>
          <c:smooth val="0"/>
          <c:extLst>
            <c:ext xmlns:c16="http://schemas.microsoft.com/office/drawing/2014/chart" uri="{C3380CC4-5D6E-409C-BE32-E72D297353CC}">
              <c16:uniqueId val="{00000008-B148-4CEE-8C57-7CE432137074}"/>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Harvest data</a:t>
            </a:r>
            <a:r>
              <a:rPr lang="it-IT" baseline="0"/>
              <a:t> components</a:t>
            </a:r>
            <a:endParaRPr lang="it-IT"/>
          </a:p>
        </c:rich>
      </c:tx>
      <c:layout>
        <c:manualLayout>
          <c:xMode val="edge"/>
          <c:yMode val="edge"/>
          <c:x val="0.30095318203715421"/>
          <c:y val="4.76076422966559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stacked"/>
        <c:varyColors val="0"/>
        <c:ser>
          <c:idx val="0"/>
          <c:order val="0"/>
          <c:tx>
            <c:strRef>
              <c:f>Read_me_First!$AK$59</c:f>
              <c:strCache>
                <c:ptCount val="1"/>
                <c:pt idx="0">
                  <c:v>Removals u.b</c:v>
                </c:pt>
              </c:strCache>
            </c:strRef>
          </c:tx>
          <c:spPr>
            <a:solidFill>
              <a:schemeClr val="accent6">
                <a:lumMod val="50000"/>
              </a:schemeClr>
            </a:solidFill>
            <a:ln>
              <a:noFill/>
            </a:ln>
            <a:effectLst/>
          </c:spPr>
          <c:invertIfNegative val="0"/>
          <c:cat>
            <c:strRef>
              <c:f>Read_me_First!$AJ$60:$AJ$66</c:f>
              <c:strCache>
                <c:ptCount val="7"/>
                <c:pt idx="0">
                  <c:v>EUROSTAT EFA Tab.A2a (for_vol_efa)</c:v>
                </c:pt>
                <c:pt idx="1">
                  <c:v>EUROSTAT - JFSQ u.b (for_remov)</c:v>
                </c:pt>
                <c:pt idx="2">
                  <c:v>EUROSTAT - JFSQ o.b (for_remov)</c:v>
                </c:pt>
                <c:pt idx="3">
                  <c:v>FAOSTAT - JFSQ u.b</c:v>
                </c:pt>
                <c:pt idx="4">
                  <c:v>SoEF - Fellings FAWS</c:v>
                </c:pt>
                <c:pt idx="5">
                  <c:v>NFAP</c:v>
                </c:pt>
                <c:pt idx="6">
                  <c:v>CBM</c:v>
                </c:pt>
              </c:strCache>
            </c:strRef>
          </c:cat>
          <c:val>
            <c:numRef>
              <c:f>Read_me_First!$AK$60:$AK$66</c:f>
              <c:numCache>
                <c:formatCode>General</c:formatCode>
                <c:ptCount val="7"/>
                <c:pt idx="0">
                  <c:v>10</c:v>
                </c:pt>
                <c:pt idx="1">
                  <c:v>10</c:v>
                </c:pt>
                <c:pt idx="2">
                  <c:v>10</c:v>
                </c:pt>
                <c:pt idx="3">
                  <c:v>10</c:v>
                </c:pt>
                <c:pt idx="4">
                  <c:v>10</c:v>
                </c:pt>
                <c:pt idx="5">
                  <c:v>10</c:v>
                </c:pt>
                <c:pt idx="6">
                  <c:v>10</c:v>
                </c:pt>
              </c:numCache>
            </c:numRef>
          </c:val>
          <c:extLst>
            <c:ext xmlns:c16="http://schemas.microsoft.com/office/drawing/2014/chart" uri="{C3380CC4-5D6E-409C-BE32-E72D297353CC}">
              <c16:uniqueId val="{00000000-1919-494C-960C-7A434D0A4776}"/>
            </c:ext>
          </c:extLst>
        </c:ser>
        <c:ser>
          <c:idx val="1"/>
          <c:order val="1"/>
          <c:tx>
            <c:strRef>
              <c:f>Read_me_First!$AL$59</c:f>
              <c:strCache>
                <c:ptCount val="1"/>
                <c:pt idx="0">
                  <c:v>Bark fraction</c:v>
                </c:pt>
              </c:strCache>
            </c:strRef>
          </c:tx>
          <c:spPr>
            <a:solidFill>
              <a:srgbClr val="FF0000"/>
            </a:solidFill>
            <a:ln>
              <a:noFill/>
            </a:ln>
            <a:effectLst/>
          </c:spPr>
          <c:invertIfNegative val="0"/>
          <c:dPt>
            <c:idx val="5"/>
            <c:invertIfNegative val="0"/>
            <c:bubble3D val="0"/>
            <c:spPr>
              <a:pattFill prst="pct25">
                <a:fgClr>
                  <a:srgbClr val="FF0000"/>
                </a:fgClr>
                <a:bgClr>
                  <a:schemeClr val="bg1"/>
                </a:bgClr>
              </a:pattFill>
              <a:ln>
                <a:noFill/>
              </a:ln>
              <a:effectLst/>
            </c:spPr>
            <c:extLst>
              <c:ext xmlns:c16="http://schemas.microsoft.com/office/drawing/2014/chart" uri="{C3380CC4-5D6E-409C-BE32-E72D297353CC}">
                <c16:uniqueId val="{00000008-1919-494C-960C-7A434D0A4776}"/>
              </c:ext>
            </c:extLst>
          </c:dPt>
          <c:cat>
            <c:strRef>
              <c:f>Read_me_First!$AJ$60:$AJ$66</c:f>
              <c:strCache>
                <c:ptCount val="7"/>
                <c:pt idx="0">
                  <c:v>EUROSTAT EFA Tab.A2a (for_vol_efa)</c:v>
                </c:pt>
                <c:pt idx="1">
                  <c:v>EUROSTAT - JFSQ u.b (for_remov)</c:v>
                </c:pt>
                <c:pt idx="2">
                  <c:v>EUROSTAT - JFSQ o.b (for_remov)</c:v>
                </c:pt>
                <c:pt idx="3">
                  <c:v>FAOSTAT - JFSQ u.b</c:v>
                </c:pt>
                <c:pt idx="4">
                  <c:v>SoEF - Fellings FAWS</c:v>
                </c:pt>
                <c:pt idx="5">
                  <c:v>NFAP</c:v>
                </c:pt>
                <c:pt idx="6">
                  <c:v>CBM</c:v>
                </c:pt>
              </c:strCache>
            </c:strRef>
          </c:cat>
          <c:val>
            <c:numRef>
              <c:f>Read_me_First!$AL$60:$AL$66</c:f>
              <c:numCache>
                <c:formatCode>General</c:formatCode>
                <c:ptCount val="7"/>
                <c:pt idx="0">
                  <c:v>1</c:v>
                </c:pt>
                <c:pt idx="1">
                  <c:v>0</c:v>
                </c:pt>
                <c:pt idx="2">
                  <c:v>1</c:v>
                </c:pt>
                <c:pt idx="3">
                  <c:v>0</c:v>
                </c:pt>
                <c:pt idx="4">
                  <c:v>1</c:v>
                </c:pt>
                <c:pt idx="5">
                  <c:v>1</c:v>
                </c:pt>
                <c:pt idx="6">
                  <c:v>1</c:v>
                </c:pt>
              </c:numCache>
            </c:numRef>
          </c:val>
          <c:extLst>
            <c:ext xmlns:c16="http://schemas.microsoft.com/office/drawing/2014/chart" uri="{C3380CC4-5D6E-409C-BE32-E72D297353CC}">
              <c16:uniqueId val="{00000001-1919-494C-960C-7A434D0A4776}"/>
            </c:ext>
          </c:extLst>
        </c:ser>
        <c:ser>
          <c:idx val="2"/>
          <c:order val="2"/>
          <c:tx>
            <c:strRef>
              <c:f>Read_me_First!$AM$59</c:f>
              <c:strCache>
                <c:ptCount val="1"/>
                <c:pt idx="0">
                  <c:v>Logging residues</c:v>
                </c:pt>
              </c:strCache>
            </c:strRef>
          </c:tx>
          <c:spPr>
            <a:solidFill>
              <a:schemeClr val="accent6"/>
            </a:solidFill>
            <a:ln>
              <a:noFill/>
            </a:ln>
            <a:effectLst/>
          </c:spPr>
          <c:invertIfNegative val="0"/>
          <c:dPt>
            <c:idx val="5"/>
            <c:invertIfNegative val="0"/>
            <c:bubble3D val="0"/>
            <c:spPr>
              <a:pattFill prst="pct25">
                <a:fgClr>
                  <a:schemeClr val="accent6"/>
                </a:fgClr>
                <a:bgClr>
                  <a:schemeClr val="bg1"/>
                </a:bgClr>
              </a:pattFill>
              <a:ln>
                <a:noFill/>
              </a:ln>
              <a:effectLst/>
            </c:spPr>
            <c:extLst>
              <c:ext xmlns:c16="http://schemas.microsoft.com/office/drawing/2014/chart" uri="{C3380CC4-5D6E-409C-BE32-E72D297353CC}">
                <c16:uniqueId val="{00000009-1919-494C-960C-7A434D0A4776}"/>
              </c:ext>
            </c:extLst>
          </c:dPt>
          <c:cat>
            <c:strRef>
              <c:f>Read_me_First!$AJ$60:$AJ$66</c:f>
              <c:strCache>
                <c:ptCount val="7"/>
                <c:pt idx="0">
                  <c:v>EUROSTAT EFA Tab.A2a (for_vol_efa)</c:v>
                </c:pt>
                <c:pt idx="1">
                  <c:v>EUROSTAT - JFSQ u.b (for_remov)</c:v>
                </c:pt>
                <c:pt idx="2">
                  <c:v>EUROSTAT - JFSQ o.b (for_remov)</c:v>
                </c:pt>
                <c:pt idx="3">
                  <c:v>FAOSTAT - JFSQ u.b</c:v>
                </c:pt>
                <c:pt idx="4">
                  <c:v>SoEF - Fellings FAWS</c:v>
                </c:pt>
                <c:pt idx="5">
                  <c:v>NFAP</c:v>
                </c:pt>
                <c:pt idx="6">
                  <c:v>CBM</c:v>
                </c:pt>
              </c:strCache>
            </c:strRef>
          </c:cat>
          <c:val>
            <c:numRef>
              <c:f>Read_me_First!$AM$60:$AM$66</c:f>
              <c:numCache>
                <c:formatCode>General</c:formatCode>
                <c:ptCount val="7"/>
                <c:pt idx="0">
                  <c:v>0</c:v>
                </c:pt>
                <c:pt idx="1">
                  <c:v>0</c:v>
                </c:pt>
                <c:pt idx="2">
                  <c:v>0</c:v>
                </c:pt>
                <c:pt idx="3">
                  <c:v>0</c:v>
                </c:pt>
                <c:pt idx="4">
                  <c:v>2</c:v>
                </c:pt>
                <c:pt idx="5">
                  <c:v>2</c:v>
                </c:pt>
                <c:pt idx="6">
                  <c:v>0</c:v>
                </c:pt>
              </c:numCache>
            </c:numRef>
          </c:val>
          <c:extLst>
            <c:ext xmlns:c16="http://schemas.microsoft.com/office/drawing/2014/chart" uri="{C3380CC4-5D6E-409C-BE32-E72D297353CC}">
              <c16:uniqueId val="{00000002-1919-494C-960C-7A434D0A4776}"/>
            </c:ext>
          </c:extLst>
        </c:ser>
        <c:dLbls>
          <c:showLegendKey val="0"/>
          <c:showVal val="0"/>
          <c:showCatName val="0"/>
          <c:showSerName val="0"/>
          <c:showPercent val="0"/>
          <c:showBubbleSize val="0"/>
        </c:dLbls>
        <c:gapWidth val="150"/>
        <c:overlap val="100"/>
        <c:axId val="884485760"/>
        <c:axId val="621007600"/>
      </c:barChart>
      <c:catAx>
        <c:axId val="88448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21007600"/>
        <c:crosses val="autoZero"/>
        <c:auto val="1"/>
        <c:lblAlgn val="ctr"/>
        <c:lblOffset val="100"/>
        <c:noMultiLvlLbl val="0"/>
      </c:catAx>
      <c:valAx>
        <c:axId val="621007600"/>
        <c:scaling>
          <c:orientation val="minMax"/>
        </c:scaling>
        <c:delete val="1"/>
        <c:axPos val="l"/>
        <c:numFmt formatCode="General" sourceLinked="1"/>
        <c:majorTickMark val="none"/>
        <c:minorTickMark val="none"/>
        <c:tickLblPos val="nextTo"/>
        <c:crossAx val="884485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Area_Comp!$EF$1</c:f>
          <c:strCache>
            <c:ptCount val="1"/>
            <c:pt idx="0">
              <c:v>Luxembourg</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9611069546640583"/>
          <c:y val="0.25556765809276777"/>
          <c:w val="0.77265348386935362"/>
          <c:h val="0.60344502526803556"/>
        </c:manualLayout>
      </c:layout>
      <c:lineChart>
        <c:grouping val="standard"/>
        <c:varyColors val="0"/>
        <c:ser>
          <c:idx val="0"/>
          <c:order val="0"/>
          <c:tx>
            <c:strRef>
              <c:f>Area_Comp!$EF$3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Area_Comp!$EF$4:$EF$24</c:f>
              <c:numCache>
                <c:formatCode>#,##0</c:formatCode>
                <c:ptCount val="21"/>
                <c:pt idx="0">
                  <c:v>86.7</c:v>
                </c:pt>
                <c:pt idx="10">
                  <c:v>88.7</c:v>
                </c:pt>
                <c:pt idx="15">
                  <c:v>88.7</c:v>
                </c:pt>
                <c:pt idx="16">
                  <c:v>88.7</c:v>
                </c:pt>
                <c:pt idx="17">
                  <c:v>88.7</c:v>
                </c:pt>
                <c:pt idx="18">
                  <c:v>88.7</c:v>
                </c:pt>
                <c:pt idx="19">
                  <c:v>88.7</c:v>
                </c:pt>
                <c:pt idx="20">
                  <c:v>88.7</c:v>
                </c:pt>
              </c:numCache>
            </c:numRef>
          </c:val>
          <c:smooth val="0"/>
          <c:extLst>
            <c:ext xmlns:c16="http://schemas.microsoft.com/office/drawing/2014/chart" uri="{C3380CC4-5D6E-409C-BE32-E72D297353CC}">
              <c16:uniqueId val="{00000000-B342-4EBF-B660-E9F82B773EFD}"/>
            </c:ext>
          </c:extLst>
        </c:ser>
        <c:ser>
          <c:idx val="1"/>
          <c:order val="1"/>
          <c:tx>
            <c:strRef>
              <c:f>Area_Comp!$EG$3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Area_Comp!$EG$4:$EG$24</c:f>
              <c:numCache>
                <c:formatCode>#,##0</c:formatCode>
                <c:ptCount val="21"/>
                <c:pt idx="0">
                  <c:v>2.4</c:v>
                </c:pt>
                <c:pt idx="10">
                  <c:v>2.7</c:v>
                </c:pt>
                <c:pt idx="15">
                  <c:v>2.7</c:v>
                </c:pt>
                <c:pt idx="16">
                  <c:v>2.7</c:v>
                </c:pt>
                <c:pt idx="17">
                  <c:v>2.7</c:v>
                </c:pt>
                <c:pt idx="18">
                  <c:v>2.7</c:v>
                </c:pt>
                <c:pt idx="19">
                  <c:v>2.7</c:v>
                </c:pt>
              </c:numCache>
            </c:numRef>
          </c:val>
          <c:smooth val="0"/>
          <c:extLst>
            <c:ext xmlns:c16="http://schemas.microsoft.com/office/drawing/2014/chart" uri="{C3380CC4-5D6E-409C-BE32-E72D297353CC}">
              <c16:uniqueId val="{00000001-B342-4EBF-B660-E9F82B773EFD}"/>
            </c:ext>
          </c:extLst>
        </c:ser>
        <c:ser>
          <c:idx val="2"/>
          <c:order val="2"/>
          <c:tx>
            <c:strRef>
              <c:f>Area_Comp!$EH$3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Area_Comp!$EH$4:$EH$24</c:f>
              <c:numCache>
                <c:formatCode>#,##0</c:formatCode>
                <c:ptCount val="21"/>
                <c:pt idx="0">
                  <c:v>86.7</c:v>
                </c:pt>
                <c:pt idx="5">
                  <c:v>86.7</c:v>
                </c:pt>
                <c:pt idx="10">
                  <c:v>88.7</c:v>
                </c:pt>
                <c:pt idx="15">
                  <c:v>88.7</c:v>
                </c:pt>
                <c:pt idx="20">
                  <c:v>88.7</c:v>
                </c:pt>
              </c:numCache>
            </c:numRef>
          </c:val>
          <c:smooth val="0"/>
          <c:extLst>
            <c:ext xmlns:c16="http://schemas.microsoft.com/office/drawing/2014/chart" uri="{C3380CC4-5D6E-409C-BE32-E72D297353CC}">
              <c16:uniqueId val="{00000002-B342-4EBF-B660-E9F82B773EFD}"/>
            </c:ext>
          </c:extLst>
        </c:ser>
        <c:ser>
          <c:idx val="3"/>
          <c:order val="3"/>
          <c:tx>
            <c:strRef>
              <c:f>Area_Comp!$EI$3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Area_Comp!$EI$4:$EI$24</c:f>
              <c:numCache>
                <c:formatCode>#,##0</c:formatCode>
                <c:ptCount val="21"/>
                <c:pt idx="0">
                  <c:v>86.75</c:v>
                </c:pt>
                <c:pt idx="5">
                  <c:v>86.1</c:v>
                </c:pt>
                <c:pt idx="10">
                  <c:v>86.1</c:v>
                </c:pt>
                <c:pt idx="15">
                  <c:v>86.1</c:v>
                </c:pt>
                <c:pt idx="20">
                  <c:v>0</c:v>
                </c:pt>
              </c:numCache>
            </c:numRef>
          </c:val>
          <c:smooth val="0"/>
          <c:extLst>
            <c:ext xmlns:c16="http://schemas.microsoft.com/office/drawing/2014/chart" uri="{C3380CC4-5D6E-409C-BE32-E72D297353CC}">
              <c16:uniqueId val="{00000003-B342-4EBF-B660-E9F82B773EFD}"/>
            </c:ext>
          </c:extLst>
        </c:ser>
        <c:ser>
          <c:idx val="4"/>
          <c:order val="4"/>
          <c:tx>
            <c:strRef>
              <c:f>Area_Comp!$EJ$3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Area_Comp!$EJ$4:$EJ$24</c:f>
              <c:numCache>
                <c:formatCode>#,##0</c:formatCode>
                <c:ptCount val="21"/>
                <c:pt idx="10">
                  <c:v>88.7</c:v>
                </c:pt>
                <c:pt idx="11">
                  <c:v>88.7</c:v>
                </c:pt>
                <c:pt idx="12">
                  <c:v>88.7</c:v>
                </c:pt>
                <c:pt idx="13">
                  <c:v>88.7</c:v>
                </c:pt>
                <c:pt idx="14">
                  <c:v>88.7</c:v>
                </c:pt>
                <c:pt idx="15">
                  <c:v>88.7</c:v>
                </c:pt>
                <c:pt idx="16">
                  <c:v>88.7</c:v>
                </c:pt>
                <c:pt idx="17">
                  <c:v>88.7</c:v>
                </c:pt>
                <c:pt idx="18">
                  <c:v>88.7</c:v>
                </c:pt>
                <c:pt idx="19">
                  <c:v>88.7</c:v>
                </c:pt>
                <c:pt idx="20">
                  <c:v>88.7</c:v>
                </c:pt>
              </c:numCache>
            </c:numRef>
          </c:val>
          <c:smooth val="0"/>
          <c:extLst>
            <c:ext xmlns:c16="http://schemas.microsoft.com/office/drawing/2014/chart" uri="{C3380CC4-5D6E-409C-BE32-E72D297353CC}">
              <c16:uniqueId val="{00000004-B342-4EBF-B660-E9F82B773EFD}"/>
            </c:ext>
          </c:extLst>
        </c:ser>
        <c:ser>
          <c:idx val="5"/>
          <c:order val="5"/>
          <c:tx>
            <c:strRef>
              <c:f>Area_Comp!$EK$3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Area_Comp!$EK$4:$EK$24</c:f>
              <c:numCache>
                <c:formatCode>#,##0</c:formatCode>
                <c:ptCount val="21"/>
                <c:pt idx="10">
                  <c:v>87.9</c:v>
                </c:pt>
                <c:pt idx="11">
                  <c:v>87.75</c:v>
                </c:pt>
                <c:pt idx="12">
                  <c:v>87.75</c:v>
                </c:pt>
                <c:pt idx="13">
                  <c:v>87.62</c:v>
                </c:pt>
                <c:pt idx="14">
                  <c:v>87.62</c:v>
                </c:pt>
                <c:pt idx="15">
                  <c:v>87.44</c:v>
                </c:pt>
                <c:pt idx="16">
                  <c:v>87.44</c:v>
                </c:pt>
                <c:pt idx="17">
                  <c:v>87.44</c:v>
                </c:pt>
                <c:pt idx="18">
                  <c:v>87.31</c:v>
                </c:pt>
                <c:pt idx="19">
                  <c:v>87.31</c:v>
                </c:pt>
                <c:pt idx="20">
                  <c:v>87.31</c:v>
                </c:pt>
              </c:numCache>
            </c:numRef>
          </c:val>
          <c:smooth val="0"/>
          <c:extLst>
            <c:ext xmlns:c16="http://schemas.microsoft.com/office/drawing/2014/chart" uri="{C3380CC4-5D6E-409C-BE32-E72D297353CC}">
              <c16:uniqueId val="{00000005-B342-4EBF-B660-E9F82B773EFD}"/>
            </c:ext>
          </c:extLst>
        </c:ser>
        <c:ser>
          <c:idx val="6"/>
          <c:order val="6"/>
          <c:tx>
            <c:strRef>
              <c:f>Area_Comp!$EL$3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Area_Comp!$EL$4:$EL$24</c:f>
              <c:numCache>
                <c:formatCode>#,##0</c:formatCode>
                <c:ptCount val="21"/>
                <c:pt idx="10">
                  <c:v>2</c:v>
                </c:pt>
                <c:pt idx="11">
                  <c:v>2</c:v>
                </c:pt>
                <c:pt idx="12">
                  <c:v>2</c:v>
                </c:pt>
                <c:pt idx="13">
                  <c:v>2</c:v>
                </c:pt>
                <c:pt idx="14">
                  <c:v>2</c:v>
                </c:pt>
                <c:pt idx="15">
                  <c:v>2</c:v>
                </c:pt>
                <c:pt idx="16">
                  <c:v>2</c:v>
                </c:pt>
                <c:pt idx="17">
                  <c:v>2</c:v>
                </c:pt>
                <c:pt idx="18">
                  <c:v>2</c:v>
                </c:pt>
                <c:pt idx="19">
                  <c:v>2</c:v>
                </c:pt>
                <c:pt idx="20">
                  <c:v>2</c:v>
                </c:pt>
              </c:numCache>
            </c:numRef>
          </c:val>
          <c:smooth val="0"/>
          <c:extLst>
            <c:ext xmlns:c16="http://schemas.microsoft.com/office/drawing/2014/chart" uri="{C3380CC4-5D6E-409C-BE32-E72D297353CC}">
              <c16:uniqueId val="{00000006-B342-4EBF-B660-E9F82B773EFD}"/>
            </c:ext>
          </c:extLst>
        </c:ser>
        <c:ser>
          <c:idx val="7"/>
          <c:order val="7"/>
          <c:tx>
            <c:strRef>
              <c:f>Area_Comp!$EM$3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Area_Comp!$EM$4:$EM$24</c:f>
              <c:numCache>
                <c:formatCode>#,##0</c:formatCode>
                <c:ptCount val="21"/>
                <c:pt idx="10">
                  <c:v>88</c:v>
                </c:pt>
              </c:numCache>
            </c:numRef>
          </c:val>
          <c:smooth val="0"/>
          <c:extLst>
            <c:ext xmlns:c16="http://schemas.microsoft.com/office/drawing/2014/chart" uri="{C3380CC4-5D6E-409C-BE32-E72D297353CC}">
              <c16:uniqueId val="{00000007-B342-4EBF-B660-E9F82B773EFD}"/>
            </c:ext>
          </c:extLst>
        </c:ser>
        <c:ser>
          <c:idx val="8"/>
          <c:order val="8"/>
          <c:tx>
            <c:strRef>
              <c:f>Area_Comp!$EN$3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Area_Comp!$EN$4:$EN$24</c:f>
              <c:numCache>
                <c:formatCode>#,##0</c:formatCode>
                <c:ptCount val="21"/>
                <c:pt idx="0">
                  <c:v>91.880000330941016</c:v>
                </c:pt>
                <c:pt idx="1">
                  <c:v>91.880000464980014</c:v>
                </c:pt>
                <c:pt idx="2">
                  <c:v>91.880000535069996</c:v>
                </c:pt>
                <c:pt idx="3">
                  <c:v>91.880000942539994</c:v>
                </c:pt>
                <c:pt idx="4">
                  <c:v>91.880000768539986</c:v>
                </c:pt>
                <c:pt idx="5">
                  <c:v>91.880000445999997</c:v>
                </c:pt>
                <c:pt idx="6">
                  <c:v>91.880000246820018</c:v>
                </c:pt>
                <c:pt idx="7">
                  <c:v>91.879999729579993</c:v>
                </c:pt>
                <c:pt idx="8">
                  <c:v>91.879999861170006</c:v>
                </c:pt>
                <c:pt idx="9">
                  <c:v>91.880000344909988</c:v>
                </c:pt>
                <c:pt idx="10">
                  <c:v>91.879999425544</c:v>
                </c:pt>
                <c:pt idx="11">
                  <c:v>91.879999644400002</c:v>
                </c:pt>
                <c:pt idx="12">
                  <c:v>91.87999940680001</c:v>
                </c:pt>
                <c:pt idx="13">
                  <c:v>91.879999482939994</c:v>
                </c:pt>
                <c:pt idx="14">
                  <c:v>91.879999474570013</c:v>
                </c:pt>
                <c:pt idx="15">
                  <c:v>91.879999213389993</c:v>
                </c:pt>
                <c:pt idx="16">
                  <c:v>91.879999273830009</c:v>
                </c:pt>
                <c:pt idx="17">
                  <c:v>91.879999030229996</c:v>
                </c:pt>
                <c:pt idx="18">
                  <c:v>91.87999994399101</c:v>
                </c:pt>
                <c:pt idx="19">
                  <c:v>91.87999994399101</c:v>
                </c:pt>
                <c:pt idx="20">
                  <c:v>91.87999994399101</c:v>
                </c:pt>
              </c:numCache>
            </c:numRef>
          </c:val>
          <c:smooth val="0"/>
          <c:extLst>
            <c:ext xmlns:c16="http://schemas.microsoft.com/office/drawing/2014/chart" uri="{C3380CC4-5D6E-409C-BE32-E72D297353CC}">
              <c16:uniqueId val="{00000008-B342-4EBF-B660-E9F82B773EFD}"/>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Area_Comp!$EO$1</c:f>
          <c:strCache>
            <c:ptCount val="1"/>
            <c:pt idx="0">
              <c:v>Hungary</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9611069546640583"/>
          <c:y val="0.25556765809276777"/>
          <c:w val="0.77265348386935362"/>
          <c:h val="0.60344502526803556"/>
        </c:manualLayout>
      </c:layout>
      <c:lineChart>
        <c:grouping val="standard"/>
        <c:varyColors val="0"/>
        <c:ser>
          <c:idx val="0"/>
          <c:order val="0"/>
          <c:tx>
            <c:strRef>
              <c:f>Area_Comp!$EO$3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Area_Comp!$EO$4:$EO$24</c:f>
              <c:numCache>
                <c:formatCode>#,##0</c:formatCode>
                <c:ptCount val="21"/>
                <c:pt idx="0">
                  <c:v>1921.17</c:v>
                </c:pt>
                <c:pt idx="10">
                  <c:v>2046.39</c:v>
                </c:pt>
                <c:pt idx="15">
                  <c:v>2060.8200000000002</c:v>
                </c:pt>
                <c:pt idx="16">
                  <c:v>2058.73</c:v>
                </c:pt>
                <c:pt idx="17">
                  <c:v>2057.27</c:v>
                </c:pt>
                <c:pt idx="18">
                  <c:v>2055.92</c:v>
                </c:pt>
                <c:pt idx="19">
                  <c:v>2054.4699999999998</c:v>
                </c:pt>
                <c:pt idx="20">
                  <c:v>2053.0100000000002</c:v>
                </c:pt>
              </c:numCache>
            </c:numRef>
          </c:val>
          <c:smooth val="0"/>
          <c:extLst>
            <c:ext xmlns:c16="http://schemas.microsoft.com/office/drawing/2014/chart" uri="{C3380CC4-5D6E-409C-BE32-E72D297353CC}">
              <c16:uniqueId val="{00000000-3D35-4D08-B62D-A2D1585892C0}"/>
            </c:ext>
          </c:extLst>
        </c:ser>
        <c:ser>
          <c:idx val="1"/>
          <c:order val="1"/>
          <c:tx>
            <c:strRef>
              <c:f>Area_Comp!$EP$3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Area_Comp!$EP$4:$EP$24</c:f>
              <c:numCache>
                <c:formatCode>#,##0</c:formatCode>
                <c:ptCount val="21"/>
                <c:pt idx="15">
                  <c:v>153</c:v>
                </c:pt>
                <c:pt idx="16">
                  <c:v>163.80000000000001</c:v>
                </c:pt>
                <c:pt idx="17">
                  <c:v>173</c:v>
                </c:pt>
                <c:pt idx="18">
                  <c:v>182.1</c:v>
                </c:pt>
                <c:pt idx="19">
                  <c:v>191.3</c:v>
                </c:pt>
              </c:numCache>
            </c:numRef>
          </c:val>
          <c:smooth val="0"/>
          <c:extLst>
            <c:ext xmlns:c16="http://schemas.microsoft.com/office/drawing/2014/chart" uri="{C3380CC4-5D6E-409C-BE32-E72D297353CC}">
              <c16:uniqueId val="{00000001-3D35-4D08-B62D-A2D1585892C0}"/>
            </c:ext>
          </c:extLst>
        </c:ser>
        <c:ser>
          <c:idx val="2"/>
          <c:order val="2"/>
          <c:tx>
            <c:strRef>
              <c:f>Area_Comp!$EQ$3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Area_Comp!$EQ$4:$EQ$24</c:f>
              <c:numCache>
                <c:formatCode>#,##0</c:formatCode>
                <c:ptCount val="21"/>
                <c:pt idx="0">
                  <c:v>1921.17</c:v>
                </c:pt>
                <c:pt idx="5">
                  <c:v>1983.9</c:v>
                </c:pt>
                <c:pt idx="10">
                  <c:v>2046.39</c:v>
                </c:pt>
                <c:pt idx="15">
                  <c:v>2060.8200000000002</c:v>
                </c:pt>
                <c:pt idx="20">
                  <c:v>2053.0100000000002</c:v>
                </c:pt>
              </c:numCache>
            </c:numRef>
          </c:val>
          <c:smooth val="0"/>
          <c:extLst>
            <c:ext xmlns:c16="http://schemas.microsoft.com/office/drawing/2014/chart" uri="{C3380CC4-5D6E-409C-BE32-E72D297353CC}">
              <c16:uniqueId val="{00000002-3D35-4D08-B62D-A2D1585892C0}"/>
            </c:ext>
          </c:extLst>
        </c:ser>
        <c:ser>
          <c:idx val="3"/>
          <c:order val="3"/>
          <c:tx>
            <c:strRef>
              <c:f>Area_Comp!$ER$3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Area_Comp!$ER$4:$ER$24</c:f>
              <c:numCache>
                <c:formatCode>#,##0</c:formatCode>
                <c:ptCount val="21"/>
                <c:pt idx="0">
                  <c:v>1835.22</c:v>
                </c:pt>
                <c:pt idx="5">
                  <c:v>1878.35</c:v>
                </c:pt>
                <c:pt idx="10">
                  <c:v>1924.82</c:v>
                </c:pt>
                <c:pt idx="15">
                  <c:v>1910.03</c:v>
                </c:pt>
                <c:pt idx="20">
                  <c:v>1871.12</c:v>
                </c:pt>
              </c:numCache>
            </c:numRef>
          </c:val>
          <c:smooth val="0"/>
          <c:extLst>
            <c:ext xmlns:c16="http://schemas.microsoft.com/office/drawing/2014/chart" uri="{C3380CC4-5D6E-409C-BE32-E72D297353CC}">
              <c16:uniqueId val="{00000003-3D35-4D08-B62D-A2D1585892C0}"/>
            </c:ext>
          </c:extLst>
        </c:ser>
        <c:ser>
          <c:idx val="4"/>
          <c:order val="4"/>
          <c:tx>
            <c:strRef>
              <c:f>Area_Comp!$ES$3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Area_Comp!$ES$4:$ES$24</c:f>
              <c:numCache>
                <c:formatCode>#,##0</c:formatCode>
                <c:ptCount val="21"/>
              </c:numCache>
            </c:numRef>
          </c:val>
          <c:smooth val="0"/>
          <c:extLst>
            <c:ext xmlns:c16="http://schemas.microsoft.com/office/drawing/2014/chart" uri="{C3380CC4-5D6E-409C-BE32-E72D297353CC}">
              <c16:uniqueId val="{00000004-3D35-4D08-B62D-A2D1585892C0}"/>
            </c:ext>
          </c:extLst>
        </c:ser>
        <c:ser>
          <c:idx val="5"/>
          <c:order val="5"/>
          <c:tx>
            <c:strRef>
              <c:f>Area_Comp!$ET$3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Area_Comp!$ET$4:$ET$24</c:f>
              <c:numCache>
                <c:formatCode>#,##0</c:formatCode>
                <c:ptCount val="21"/>
              </c:numCache>
            </c:numRef>
          </c:val>
          <c:smooth val="0"/>
          <c:extLst>
            <c:ext xmlns:c16="http://schemas.microsoft.com/office/drawing/2014/chart" uri="{C3380CC4-5D6E-409C-BE32-E72D297353CC}">
              <c16:uniqueId val="{00000005-3D35-4D08-B62D-A2D1585892C0}"/>
            </c:ext>
          </c:extLst>
        </c:ser>
        <c:ser>
          <c:idx val="6"/>
          <c:order val="6"/>
          <c:tx>
            <c:strRef>
              <c:f>Area_Comp!$EU$3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Area_Comp!$EU$4:$EU$24</c:f>
              <c:numCache>
                <c:formatCode>#,##0</c:formatCode>
                <c:ptCount val="21"/>
              </c:numCache>
            </c:numRef>
          </c:val>
          <c:smooth val="0"/>
          <c:extLst>
            <c:ext xmlns:c16="http://schemas.microsoft.com/office/drawing/2014/chart" uri="{C3380CC4-5D6E-409C-BE32-E72D297353CC}">
              <c16:uniqueId val="{00000006-3D35-4D08-B62D-A2D1585892C0}"/>
            </c:ext>
          </c:extLst>
        </c:ser>
        <c:ser>
          <c:idx val="7"/>
          <c:order val="7"/>
          <c:tx>
            <c:strRef>
              <c:f>Area_Comp!$EV$3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Area_Comp!$EV$4:$EV$24</c:f>
              <c:numCache>
                <c:formatCode>#,##0</c:formatCode>
                <c:ptCount val="21"/>
                <c:pt idx="9">
                  <c:v>1853</c:v>
                </c:pt>
              </c:numCache>
            </c:numRef>
          </c:val>
          <c:smooth val="0"/>
          <c:extLst>
            <c:ext xmlns:c16="http://schemas.microsoft.com/office/drawing/2014/chart" uri="{C3380CC4-5D6E-409C-BE32-E72D297353CC}">
              <c16:uniqueId val="{00000007-3D35-4D08-B62D-A2D1585892C0}"/>
            </c:ext>
          </c:extLst>
        </c:ser>
        <c:ser>
          <c:idx val="8"/>
          <c:order val="8"/>
          <c:tx>
            <c:strRef>
              <c:f>Area_Comp!$EW$3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Area_Comp!$EW$4:$EW$24</c:f>
              <c:numCache>
                <c:formatCode>#,##0</c:formatCode>
                <c:ptCount val="21"/>
                <c:pt idx="0">
                  <c:v>1621.7040128399256</c:v>
                </c:pt>
                <c:pt idx="1">
                  <c:v>1621.704025603472</c:v>
                </c:pt>
                <c:pt idx="2">
                  <c:v>1621.7040044629887</c:v>
                </c:pt>
                <c:pt idx="3">
                  <c:v>1621.7040103386526</c:v>
                </c:pt>
                <c:pt idx="4">
                  <c:v>1621.7040003465315</c:v>
                </c:pt>
                <c:pt idx="5">
                  <c:v>1621.7040214387318</c:v>
                </c:pt>
                <c:pt idx="6">
                  <c:v>1621.7040108973222</c:v>
                </c:pt>
                <c:pt idx="7">
                  <c:v>1621.703992741561</c:v>
                </c:pt>
                <c:pt idx="8">
                  <c:v>1621.7040031129288</c:v>
                </c:pt>
                <c:pt idx="9">
                  <c:v>1621.7040039938736</c:v>
                </c:pt>
                <c:pt idx="10">
                  <c:v>1621.7040082629871</c:v>
                </c:pt>
                <c:pt idx="11">
                  <c:v>1621.7039819882364</c:v>
                </c:pt>
                <c:pt idx="12">
                  <c:v>1621.7039753673496</c:v>
                </c:pt>
                <c:pt idx="13">
                  <c:v>1621.7039879267213</c:v>
                </c:pt>
                <c:pt idx="14">
                  <c:v>1621.7039985509009</c:v>
                </c:pt>
                <c:pt idx="15">
                  <c:v>1621.7040257488238</c:v>
                </c:pt>
                <c:pt idx="16">
                  <c:v>1621.7040194612489</c:v>
                </c:pt>
                <c:pt idx="17">
                  <c:v>1621.7039944603041</c:v>
                </c:pt>
                <c:pt idx="18">
                  <c:v>1628.8709924600578</c:v>
                </c:pt>
                <c:pt idx="19">
                  <c:v>1628.8709924600578</c:v>
                </c:pt>
                <c:pt idx="20">
                  <c:v>1628.8709924600578</c:v>
                </c:pt>
              </c:numCache>
            </c:numRef>
          </c:val>
          <c:smooth val="0"/>
          <c:extLst>
            <c:ext xmlns:c16="http://schemas.microsoft.com/office/drawing/2014/chart" uri="{C3380CC4-5D6E-409C-BE32-E72D297353CC}">
              <c16:uniqueId val="{00000008-3D35-4D08-B62D-A2D1585892C0}"/>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Area_Comp!$EX$1</c:f>
          <c:strCache>
            <c:ptCount val="1"/>
            <c:pt idx="0">
              <c:v>Malta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1791138919808925"/>
          <c:y val="0.16530202346818382"/>
          <c:w val="0.7474626586846993"/>
          <c:h val="0.69371034946405141"/>
        </c:manualLayout>
      </c:layout>
      <c:lineChart>
        <c:grouping val="standard"/>
        <c:varyColors val="0"/>
        <c:ser>
          <c:idx val="0"/>
          <c:order val="0"/>
          <c:tx>
            <c:strRef>
              <c:f>Area_Comp!$EX$3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Area_Comp!$EX$4:$EX$24</c:f>
              <c:numCache>
                <c:formatCode>#,##0.00</c:formatCode>
                <c:ptCount val="21"/>
                <c:pt idx="0">
                  <c:v>0.35</c:v>
                </c:pt>
                <c:pt idx="10">
                  <c:v>0.35</c:v>
                </c:pt>
                <c:pt idx="15">
                  <c:v>0.35</c:v>
                </c:pt>
                <c:pt idx="16">
                  <c:v>0.38</c:v>
                </c:pt>
                <c:pt idx="17">
                  <c:v>0.42</c:v>
                </c:pt>
                <c:pt idx="18">
                  <c:v>0.46</c:v>
                </c:pt>
                <c:pt idx="19">
                  <c:v>0.46</c:v>
                </c:pt>
                <c:pt idx="20">
                  <c:v>0.46</c:v>
                </c:pt>
              </c:numCache>
            </c:numRef>
          </c:val>
          <c:smooth val="0"/>
          <c:extLst>
            <c:ext xmlns:c16="http://schemas.microsoft.com/office/drawing/2014/chart" uri="{C3380CC4-5D6E-409C-BE32-E72D297353CC}">
              <c16:uniqueId val="{00000000-72D7-458E-AB15-E59F4DB381FF}"/>
            </c:ext>
          </c:extLst>
        </c:ser>
        <c:ser>
          <c:idx val="1"/>
          <c:order val="1"/>
          <c:tx>
            <c:strRef>
              <c:f>Area_Comp!$EY$3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Area_Comp!$EY$4:$EY$24</c:f>
              <c:numCache>
                <c:formatCode>#,##0.00</c:formatCode>
                <c:ptCount val="21"/>
                <c:pt idx="16">
                  <c:v>7.0000000000000007E-2</c:v>
                </c:pt>
                <c:pt idx="17">
                  <c:v>7.0000000000000007E-2</c:v>
                </c:pt>
                <c:pt idx="18">
                  <c:v>7.0000000000000007E-2</c:v>
                </c:pt>
                <c:pt idx="19">
                  <c:v>7.0000000000000007E-2</c:v>
                </c:pt>
                <c:pt idx="20">
                  <c:v>7.0000000000000007E-2</c:v>
                </c:pt>
              </c:numCache>
            </c:numRef>
          </c:val>
          <c:smooth val="0"/>
          <c:extLst>
            <c:ext xmlns:c16="http://schemas.microsoft.com/office/drawing/2014/chart" uri="{C3380CC4-5D6E-409C-BE32-E72D297353CC}">
              <c16:uniqueId val="{00000001-72D7-458E-AB15-E59F4DB381FF}"/>
            </c:ext>
          </c:extLst>
        </c:ser>
        <c:ser>
          <c:idx val="2"/>
          <c:order val="2"/>
          <c:tx>
            <c:strRef>
              <c:f>Area_Comp!$EZ$3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Area_Comp!$EZ$4:$EZ$24</c:f>
              <c:numCache>
                <c:formatCode>#,##0.00</c:formatCode>
                <c:ptCount val="21"/>
                <c:pt idx="0">
                  <c:v>0.35</c:v>
                </c:pt>
                <c:pt idx="5">
                  <c:v>0.35</c:v>
                </c:pt>
                <c:pt idx="10">
                  <c:v>0.35</c:v>
                </c:pt>
                <c:pt idx="15">
                  <c:v>0.35</c:v>
                </c:pt>
                <c:pt idx="20">
                  <c:v>0.35</c:v>
                </c:pt>
              </c:numCache>
            </c:numRef>
          </c:val>
          <c:smooth val="0"/>
          <c:extLst>
            <c:ext xmlns:c16="http://schemas.microsoft.com/office/drawing/2014/chart" uri="{C3380CC4-5D6E-409C-BE32-E72D297353CC}">
              <c16:uniqueId val="{00000002-72D7-458E-AB15-E59F4DB381FF}"/>
            </c:ext>
          </c:extLst>
        </c:ser>
        <c:ser>
          <c:idx val="3"/>
          <c:order val="3"/>
          <c:tx>
            <c:strRef>
              <c:f>Area_Comp!$FA$3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Area_Comp!$FA$4:$FA$24</c:f>
              <c:numCache>
                <c:formatCode>#,##0.00</c:formatCode>
                <c:ptCount val="21"/>
                <c:pt idx="0">
                  <c:v>0</c:v>
                </c:pt>
                <c:pt idx="5">
                  <c:v>0</c:v>
                </c:pt>
                <c:pt idx="10">
                  <c:v>0</c:v>
                </c:pt>
                <c:pt idx="15">
                  <c:v>0</c:v>
                </c:pt>
                <c:pt idx="20">
                  <c:v>0</c:v>
                </c:pt>
              </c:numCache>
            </c:numRef>
          </c:val>
          <c:smooth val="0"/>
          <c:extLst>
            <c:ext xmlns:c16="http://schemas.microsoft.com/office/drawing/2014/chart" uri="{C3380CC4-5D6E-409C-BE32-E72D297353CC}">
              <c16:uniqueId val="{00000003-72D7-458E-AB15-E59F4DB381FF}"/>
            </c:ext>
          </c:extLst>
        </c:ser>
        <c:ser>
          <c:idx val="4"/>
          <c:order val="4"/>
          <c:tx>
            <c:strRef>
              <c:f>Area_Comp!$FB$3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Area_Comp!$FB$4:$FB$24</c:f>
              <c:numCache>
                <c:formatCode>#,##0</c:formatCode>
                <c:ptCount val="21"/>
              </c:numCache>
            </c:numRef>
          </c:val>
          <c:smooth val="0"/>
          <c:extLst>
            <c:ext xmlns:c16="http://schemas.microsoft.com/office/drawing/2014/chart" uri="{C3380CC4-5D6E-409C-BE32-E72D297353CC}">
              <c16:uniqueId val="{00000004-72D7-458E-AB15-E59F4DB381FF}"/>
            </c:ext>
          </c:extLst>
        </c:ser>
        <c:ser>
          <c:idx val="5"/>
          <c:order val="5"/>
          <c:tx>
            <c:strRef>
              <c:f>Area_Comp!$FC$3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Area_Comp!$FC$4:$FC$24</c:f>
              <c:numCache>
                <c:formatCode>#,##0</c:formatCode>
                <c:ptCount val="21"/>
              </c:numCache>
            </c:numRef>
          </c:val>
          <c:smooth val="0"/>
          <c:extLst>
            <c:ext xmlns:c16="http://schemas.microsoft.com/office/drawing/2014/chart" uri="{C3380CC4-5D6E-409C-BE32-E72D297353CC}">
              <c16:uniqueId val="{00000005-72D7-458E-AB15-E59F4DB381FF}"/>
            </c:ext>
          </c:extLst>
        </c:ser>
        <c:ser>
          <c:idx val="6"/>
          <c:order val="6"/>
          <c:tx>
            <c:strRef>
              <c:f>Area_Comp!$FD$3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Area_Comp!$FD$4:$FD$24</c:f>
              <c:numCache>
                <c:formatCode>#,##0</c:formatCode>
                <c:ptCount val="21"/>
              </c:numCache>
            </c:numRef>
          </c:val>
          <c:smooth val="0"/>
          <c:extLst>
            <c:ext xmlns:c16="http://schemas.microsoft.com/office/drawing/2014/chart" uri="{C3380CC4-5D6E-409C-BE32-E72D297353CC}">
              <c16:uniqueId val="{00000006-72D7-458E-AB15-E59F4DB381FF}"/>
            </c:ext>
          </c:extLst>
        </c:ser>
        <c:ser>
          <c:idx val="7"/>
          <c:order val="7"/>
          <c:tx>
            <c:strRef>
              <c:f>Area_Comp!$FE$3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Area_Comp!$FE$4:$FE$24</c:f>
              <c:numCache>
                <c:formatCode>#,##0</c:formatCode>
                <c:ptCount val="21"/>
                <c:pt idx="9" formatCode="#,##0.00">
                  <c:v>0.41</c:v>
                </c:pt>
              </c:numCache>
            </c:numRef>
          </c:val>
          <c:smooth val="0"/>
          <c:extLst>
            <c:ext xmlns:c16="http://schemas.microsoft.com/office/drawing/2014/chart" uri="{C3380CC4-5D6E-409C-BE32-E72D297353CC}">
              <c16:uniqueId val="{00000007-72D7-458E-AB15-E59F4DB381FF}"/>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359776921333358"/>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Area_Comp!$FF$1</c:f>
          <c:strCache>
            <c:ptCount val="1"/>
            <c:pt idx="0">
              <c:v>Netherlands</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9611069546640583"/>
          <c:y val="0.25556765809276777"/>
          <c:w val="0.77265348386935362"/>
          <c:h val="0.60344502526803556"/>
        </c:manualLayout>
      </c:layout>
      <c:lineChart>
        <c:grouping val="standard"/>
        <c:varyColors val="0"/>
        <c:ser>
          <c:idx val="0"/>
          <c:order val="0"/>
          <c:tx>
            <c:strRef>
              <c:f>Area_Comp!$FF$3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Area_Comp!$FF$4:$FF$24</c:f>
              <c:numCache>
                <c:formatCode>#,##0</c:formatCode>
                <c:ptCount val="21"/>
                <c:pt idx="0">
                  <c:v>359.5</c:v>
                </c:pt>
                <c:pt idx="10">
                  <c:v>373.48</c:v>
                </c:pt>
                <c:pt idx="15">
                  <c:v>364.83</c:v>
                </c:pt>
                <c:pt idx="16">
                  <c:v>365.76</c:v>
                </c:pt>
                <c:pt idx="17">
                  <c:v>366.7</c:v>
                </c:pt>
                <c:pt idx="18">
                  <c:v>367.63</c:v>
                </c:pt>
                <c:pt idx="19">
                  <c:v>368.57</c:v>
                </c:pt>
                <c:pt idx="20">
                  <c:v>369.5</c:v>
                </c:pt>
              </c:numCache>
            </c:numRef>
          </c:val>
          <c:smooth val="0"/>
          <c:extLst>
            <c:ext xmlns:c16="http://schemas.microsoft.com/office/drawing/2014/chart" uri="{C3380CC4-5D6E-409C-BE32-E72D297353CC}">
              <c16:uniqueId val="{00000000-3AD8-4ECF-9948-44CCC4F1F107}"/>
            </c:ext>
          </c:extLst>
        </c:ser>
        <c:ser>
          <c:idx val="1"/>
          <c:order val="1"/>
          <c:tx>
            <c:strRef>
              <c:f>Area_Comp!$FG$3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Area_Comp!$FG$4:$FG$24</c:f>
              <c:numCache>
                <c:formatCode>#,##0</c:formatCode>
                <c:ptCount val="21"/>
                <c:pt idx="0">
                  <c:v>0</c:v>
                </c:pt>
                <c:pt idx="10">
                  <c:v>0</c:v>
                </c:pt>
                <c:pt idx="15">
                  <c:v>0</c:v>
                </c:pt>
                <c:pt idx="16">
                  <c:v>0</c:v>
                </c:pt>
                <c:pt idx="17">
                  <c:v>0</c:v>
                </c:pt>
                <c:pt idx="18">
                  <c:v>0</c:v>
                </c:pt>
                <c:pt idx="19">
                  <c:v>0</c:v>
                </c:pt>
              </c:numCache>
            </c:numRef>
          </c:val>
          <c:smooth val="0"/>
          <c:extLst>
            <c:ext xmlns:c16="http://schemas.microsoft.com/office/drawing/2014/chart" uri="{C3380CC4-5D6E-409C-BE32-E72D297353CC}">
              <c16:uniqueId val="{00000001-3AD8-4ECF-9948-44CCC4F1F107}"/>
            </c:ext>
          </c:extLst>
        </c:ser>
        <c:ser>
          <c:idx val="2"/>
          <c:order val="2"/>
          <c:tx>
            <c:strRef>
              <c:f>Area_Comp!$FH$3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Area_Comp!$FH$4:$FH$24</c:f>
              <c:numCache>
                <c:formatCode>#,##0</c:formatCode>
                <c:ptCount val="21"/>
                <c:pt idx="0">
                  <c:v>360</c:v>
                </c:pt>
                <c:pt idx="5">
                  <c:v>365</c:v>
                </c:pt>
                <c:pt idx="10">
                  <c:v>373.48</c:v>
                </c:pt>
                <c:pt idx="15">
                  <c:v>364.83</c:v>
                </c:pt>
                <c:pt idx="20">
                  <c:v>369.5</c:v>
                </c:pt>
              </c:numCache>
            </c:numRef>
          </c:val>
          <c:smooth val="0"/>
          <c:extLst>
            <c:ext xmlns:c16="http://schemas.microsoft.com/office/drawing/2014/chart" uri="{C3380CC4-5D6E-409C-BE32-E72D297353CC}">
              <c16:uniqueId val="{00000002-3AD8-4ECF-9948-44CCC4F1F107}"/>
            </c:ext>
          </c:extLst>
        </c:ser>
        <c:ser>
          <c:idx val="3"/>
          <c:order val="3"/>
          <c:tx>
            <c:strRef>
              <c:f>Area_Comp!$FI$3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Area_Comp!$FI$4:$FI$24</c:f>
              <c:numCache>
                <c:formatCode>#,##0</c:formatCode>
                <c:ptCount val="21"/>
                <c:pt idx="0">
                  <c:v>288</c:v>
                </c:pt>
                <c:pt idx="5">
                  <c:v>292</c:v>
                </c:pt>
                <c:pt idx="10">
                  <c:v>298.8</c:v>
                </c:pt>
                <c:pt idx="15">
                  <c:v>295.29000000000002</c:v>
                </c:pt>
                <c:pt idx="20">
                  <c:v>299.07</c:v>
                </c:pt>
              </c:numCache>
            </c:numRef>
          </c:val>
          <c:smooth val="0"/>
          <c:extLst>
            <c:ext xmlns:c16="http://schemas.microsoft.com/office/drawing/2014/chart" uri="{C3380CC4-5D6E-409C-BE32-E72D297353CC}">
              <c16:uniqueId val="{00000003-3AD8-4ECF-9948-44CCC4F1F107}"/>
            </c:ext>
          </c:extLst>
        </c:ser>
        <c:ser>
          <c:idx val="4"/>
          <c:order val="4"/>
          <c:tx>
            <c:strRef>
              <c:f>Area_Comp!$FJ$3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Area_Comp!$FJ$4:$FJ$24</c:f>
              <c:numCache>
                <c:formatCode>#,##0</c:formatCode>
                <c:ptCount val="21"/>
                <c:pt idx="16">
                  <c:v>365.76</c:v>
                </c:pt>
                <c:pt idx="17">
                  <c:v>365.76</c:v>
                </c:pt>
              </c:numCache>
            </c:numRef>
          </c:val>
          <c:smooth val="0"/>
          <c:extLst>
            <c:ext xmlns:c16="http://schemas.microsoft.com/office/drawing/2014/chart" uri="{C3380CC4-5D6E-409C-BE32-E72D297353CC}">
              <c16:uniqueId val="{00000004-3AD8-4ECF-9948-44CCC4F1F107}"/>
            </c:ext>
          </c:extLst>
        </c:ser>
        <c:ser>
          <c:idx val="5"/>
          <c:order val="5"/>
          <c:tx>
            <c:strRef>
              <c:f>Area_Comp!$FK$3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Area_Comp!$FK$4:$FK$24</c:f>
              <c:numCache>
                <c:formatCode>#,##0</c:formatCode>
                <c:ptCount val="21"/>
              </c:numCache>
            </c:numRef>
          </c:val>
          <c:smooth val="0"/>
          <c:extLst>
            <c:ext xmlns:c16="http://schemas.microsoft.com/office/drawing/2014/chart" uri="{C3380CC4-5D6E-409C-BE32-E72D297353CC}">
              <c16:uniqueId val="{00000005-3AD8-4ECF-9948-44CCC4F1F107}"/>
            </c:ext>
          </c:extLst>
        </c:ser>
        <c:ser>
          <c:idx val="6"/>
          <c:order val="6"/>
          <c:tx>
            <c:strRef>
              <c:f>Area_Comp!$FL$3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Area_Comp!$FL$4:$FL$24</c:f>
              <c:numCache>
                <c:formatCode>#,##0</c:formatCode>
                <c:ptCount val="21"/>
              </c:numCache>
            </c:numRef>
          </c:val>
          <c:smooth val="0"/>
          <c:extLst>
            <c:ext xmlns:c16="http://schemas.microsoft.com/office/drawing/2014/chart" uri="{C3380CC4-5D6E-409C-BE32-E72D297353CC}">
              <c16:uniqueId val="{00000006-3AD8-4ECF-9948-44CCC4F1F107}"/>
            </c:ext>
          </c:extLst>
        </c:ser>
        <c:ser>
          <c:idx val="7"/>
          <c:order val="7"/>
          <c:tx>
            <c:strRef>
              <c:f>Area_Comp!$FM$3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Area_Comp!$FM$4:$FM$24</c:f>
              <c:numCache>
                <c:formatCode>#,##0</c:formatCode>
                <c:ptCount val="21"/>
                <c:pt idx="8">
                  <c:v>326</c:v>
                </c:pt>
              </c:numCache>
            </c:numRef>
          </c:val>
          <c:smooth val="0"/>
          <c:extLst>
            <c:ext xmlns:c16="http://schemas.microsoft.com/office/drawing/2014/chart" uri="{C3380CC4-5D6E-409C-BE32-E72D297353CC}">
              <c16:uniqueId val="{00000007-3AD8-4ECF-9948-44CCC4F1F107}"/>
            </c:ext>
          </c:extLst>
        </c:ser>
        <c:ser>
          <c:idx val="8"/>
          <c:order val="8"/>
          <c:tx>
            <c:strRef>
              <c:f>Area_Comp!$FN$3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Area_Comp!$FN$4:$FN$24</c:f>
              <c:numCache>
                <c:formatCode>#,##0</c:formatCode>
                <c:ptCount val="21"/>
                <c:pt idx="0">
                  <c:v>377.05399703865589</c:v>
                </c:pt>
                <c:pt idx="1">
                  <c:v>377.05399794375603</c:v>
                </c:pt>
                <c:pt idx="2">
                  <c:v>377.05399888997903</c:v>
                </c:pt>
                <c:pt idx="3">
                  <c:v>377.05398828515899</c:v>
                </c:pt>
                <c:pt idx="4">
                  <c:v>377.05398187965898</c:v>
                </c:pt>
                <c:pt idx="5">
                  <c:v>377.053987531742</c:v>
                </c:pt>
                <c:pt idx="6">
                  <c:v>377.053974139123</c:v>
                </c:pt>
                <c:pt idx="7">
                  <c:v>377.05397571395895</c:v>
                </c:pt>
                <c:pt idx="8">
                  <c:v>377.05397582334302</c:v>
                </c:pt>
                <c:pt idx="9">
                  <c:v>377.05398767373197</c:v>
                </c:pt>
                <c:pt idx="10">
                  <c:v>377.0539999544979</c:v>
                </c:pt>
                <c:pt idx="11">
                  <c:v>377.05400555926701</c:v>
                </c:pt>
                <c:pt idx="12">
                  <c:v>377.05401392866798</c:v>
                </c:pt>
                <c:pt idx="13">
                  <c:v>377.05401610901095</c:v>
                </c:pt>
                <c:pt idx="14">
                  <c:v>377.05400643340801</c:v>
                </c:pt>
                <c:pt idx="15">
                  <c:v>377.05398125072202</c:v>
                </c:pt>
                <c:pt idx="16">
                  <c:v>377.05398352202195</c:v>
                </c:pt>
                <c:pt idx="17">
                  <c:v>377.05397920442198</c:v>
                </c:pt>
                <c:pt idx="18">
                  <c:v>377.05398366732197</c:v>
                </c:pt>
                <c:pt idx="19">
                  <c:v>377.05398366732197</c:v>
                </c:pt>
                <c:pt idx="20">
                  <c:v>377.05398366732197</c:v>
                </c:pt>
              </c:numCache>
            </c:numRef>
          </c:val>
          <c:smooth val="0"/>
          <c:extLst>
            <c:ext xmlns:c16="http://schemas.microsoft.com/office/drawing/2014/chart" uri="{C3380CC4-5D6E-409C-BE32-E72D297353CC}">
              <c16:uniqueId val="{00000008-3AD8-4ECF-9948-44CCC4F1F107}"/>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Area_Comp!$FO$1</c:f>
          <c:strCache>
            <c:ptCount val="1"/>
            <c:pt idx="0">
              <c:v>Austria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9611069546640583"/>
          <c:y val="0.25556765809276777"/>
          <c:w val="0.77265348386935362"/>
          <c:h val="0.60344502526803556"/>
        </c:manualLayout>
      </c:layout>
      <c:lineChart>
        <c:grouping val="standard"/>
        <c:varyColors val="0"/>
        <c:ser>
          <c:idx val="0"/>
          <c:order val="0"/>
          <c:tx>
            <c:strRef>
              <c:f>Area_Comp!$FO$3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Area_Comp!$FO$4:$FO$24</c:f>
              <c:numCache>
                <c:formatCode>#,##0</c:formatCode>
                <c:ptCount val="21"/>
                <c:pt idx="0">
                  <c:v>3838.14</c:v>
                </c:pt>
                <c:pt idx="10">
                  <c:v>3863.2</c:v>
                </c:pt>
                <c:pt idx="15">
                  <c:v>3881.19</c:v>
                </c:pt>
                <c:pt idx="16">
                  <c:v>3884.79</c:v>
                </c:pt>
                <c:pt idx="17">
                  <c:v>3888.38</c:v>
                </c:pt>
                <c:pt idx="18">
                  <c:v>3891.97</c:v>
                </c:pt>
                <c:pt idx="19">
                  <c:v>3895.56</c:v>
                </c:pt>
                <c:pt idx="20">
                  <c:v>3899.15</c:v>
                </c:pt>
              </c:numCache>
            </c:numRef>
          </c:val>
          <c:smooth val="0"/>
          <c:extLst>
            <c:ext xmlns:c16="http://schemas.microsoft.com/office/drawing/2014/chart" uri="{C3380CC4-5D6E-409C-BE32-E72D297353CC}">
              <c16:uniqueId val="{00000000-7AAC-4C8E-9CB4-158AC39C5919}"/>
            </c:ext>
          </c:extLst>
        </c:ser>
        <c:ser>
          <c:idx val="1"/>
          <c:order val="1"/>
          <c:tx>
            <c:strRef>
              <c:f>Area_Comp!$FP$3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Area_Comp!$FP$4:$FP$24</c:f>
              <c:numCache>
                <c:formatCode>#,##0</c:formatCode>
                <c:ptCount val="21"/>
                <c:pt idx="0">
                  <c:v>116.71</c:v>
                </c:pt>
                <c:pt idx="10">
                  <c:v>134.21</c:v>
                </c:pt>
                <c:pt idx="15">
                  <c:v>132.22999999999999</c:v>
                </c:pt>
                <c:pt idx="16">
                  <c:v>131.84</c:v>
                </c:pt>
                <c:pt idx="17">
                  <c:v>131.44</c:v>
                </c:pt>
                <c:pt idx="18">
                  <c:v>131.04</c:v>
                </c:pt>
                <c:pt idx="19">
                  <c:v>130.63999999999999</c:v>
                </c:pt>
              </c:numCache>
            </c:numRef>
          </c:val>
          <c:smooth val="0"/>
          <c:extLst>
            <c:ext xmlns:c16="http://schemas.microsoft.com/office/drawing/2014/chart" uri="{C3380CC4-5D6E-409C-BE32-E72D297353CC}">
              <c16:uniqueId val="{00000001-7AAC-4C8E-9CB4-158AC39C5919}"/>
            </c:ext>
          </c:extLst>
        </c:ser>
        <c:ser>
          <c:idx val="2"/>
          <c:order val="2"/>
          <c:tx>
            <c:strRef>
              <c:f>Area_Comp!$FQ$3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Area_Comp!$FQ$4:$FQ$24</c:f>
              <c:numCache>
                <c:formatCode>#,##0</c:formatCode>
                <c:ptCount val="21"/>
                <c:pt idx="0">
                  <c:v>3838</c:v>
                </c:pt>
                <c:pt idx="5">
                  <c:v>3851</c:v>
                </c:pt>
                <c:pt idx="10">
                  <c:v>3863</c:v>
                </c:pt>
                <c:pt idx="15">
                  <c:v>3881</c:v>
                </c:pt>
                <c:pt idx="20">
                  <c:v>3899</c:v>
                </c:pt>
              </c:numCache>
            </c:numRef>
          </c:val>
          <c:smooth val="0"/>
          <c:extLst>
            <c:ext xmlns:c16="http://schemas.microsoft.com/office/drawing/2014/chart" uri="{C3380CC4-5D6E-409C-BE32-E72D297353CC}">
              <c16:uniqueId val="{00000002-7AAC-4C8E-9CB4-158AC39C5919}"/>
            </c:ext>
          </c:extLst>
        </c:ser>
        <c:ser>
          <c:idx val="3"/>
          <c:order val="3"/>
          <c:tx>
            <c:strRef>
              <c:f>Area_Comp!$FR$3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Area_Comp!$FR$4:$FR$24</c:f>
              <c:numCache>
                <c:formatCode>#,##0</c:formatCode>
                <c:ptCount val="21"/>
                <c:pt idx="0">
                  <c:v>3342</c:v>
                </c:pt>
                <c:pt idx="5">
                  <c:v>3343</c:v>
                </c:pt>
                <c:pt idx="10">
                  <c:v>3336</c:v>
                </c:pt>
                <c:pt idx="15">
                  <c:v>3319</c:v>
                </c:pt>
                <c:pt idx="20">
                  <c:v>3305</c:v>
                </c:pt>
              </c:numCache>
            </c:numRef>
          </c:val>
          <c:smooth val="0"/>
          <c:extLst>
            <c:ext xmlns:c16="http://schemas.microsoft.com/office/drawing/2014/chart" uri="{C3380CC4-5D6E-409C-BE32-E72D297353CC}">
              <c16:uniqueId val="{00000003-7AAC-4C8E-9CB4-158AC39C5919}"/>
            </c:ext>
          </c:extLst>
        </c:ser>
        <c:ser>
          <c:idx val="4"/>
          <c:order val="4"/>
          <c:tx>
            <c:strRef>
              <c:f>Area_Comp!$FS$3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Area_Comp!$FS$4:$FS$24</c:f>
              <c:numCache>
                <c:formatCode>#,##0</c:formatCode>
                <c:ptCount val="21"/>
                <c:pt idx="14">
                  <c:v>3865</c:v>
                </c:pt>
              </c:numCache>
            </c:numRef>
          </c:val>
          <c:smooth val="0"/>
          <c:extLst>
            <c:ext xmlns:c16="http://schemas.microsoft.com/office/drawing/2014/chart" uri="{C3380CC4-5D6E-409C-BE32-E72D297353CC}">
              <c16:uniqueId val="{00000004-7AAC-4C8E-9CB4-158AC39C5919}"/>
            </c:ext>
          </c:extLst>
        </c:ser>
        <c:ser>
          <c:idx val="5"/>
          <c:order val="5"/>
          <c:tx>
            <c:strRef>
              <c:f>Area_Comp!$FT$3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Area_Comp!$FT$4:$FT$24</c:f>
              <c:numCache>
                <c:formatCode>#,##0</c:formatCode>
                <c:ptCount val="21"/>
                <c:pt idx="14">
                  <c:v>3340</c:v>
                </c:pt>
              </c:numCache>
            </c:numRef>
          </c:val>
          <c:smooth val="0"/>
          <c:extLst>
            <c:ext xmlns:c16="http://schemas.microsoft.com/office/drawing/2014/chart" uri="{C3380CC4-5D6E-409C-BE32-E72D297353CC}">
              <c16:uniqueId val="{00000005-7AAC-4C8E-9CB4-158AC39C5919}"/>
            </c:ext>
          </c:extLst>
        </c:ser>
        <c:ser>
          <c:idx val="6"/>
          <c:order val="6"/>
          <c:tx>
            <c:strRef>
              <c:f>Area_Comp!$FU$3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Area_Comp!$FU$4:$FU$24</c:f>
              <c:numCache>
                <c:formatCode>#,##0</c:formatCode>
                <c:ptCount val="21"/>
                <c:pt idx="14">
                  <c:v>148</c:v>
                </c:pt>
              </c:numCache>
            </c:numRef>
          </c:val>
          <c:smooth val="0"/>
          <c:extLst>
            <c:ext xmlns:c16="http://schemas.microsoft.com/office/drawing/2014/chart" uri="{C3380CC4-5D6E-409C-BE32-E72D297353CC}">
              <c16:uniqueId val="{00000006-7AAC-4C8E-9CB4-158AC39C5919}"/>
            </c:ext>
          </c:extLst>
        </c:ser>
        <c:ser>
          <c:idx val="7"/>
          <c:order val="7"/>
          <c:tx>
            <c:strRef>
              <c:f>Area_Comp!$FV$3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Area_Comp!$FV$4:$FV$24</c:f>
              <c:numCache>
                <c:formatCode>#,##0</c:formatCode>
                <c:ptCount val="21"/>
                <c:pt idx="9">
                  <c:v>3822</c:v>
                </c:pt>
              </c:numCache>
            </c:numRef>
          </c:val>
          <c:smooth val="0"/>
          <c:extLst>
            <c:ext xmlns:c16="http://schemas.microsoft.com/office/drawing/2014/chart" uri="{C3380CC4-5D6E-409C-BE32-E72D297353CC}">
              <c16:uniqueId val="{00000007-7AAC-4C8E-9CB4-158AC39C5919}"/>
            </c:ext>
          </c:extLst>
        </c:ser>
        <c:ser>
          <c:idx val="8"/>
          <c:order val="8"/>
          <c:tx>
            <c:strRef>
              <c:f>Area_Comp!$FW$3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Area_Comp!$FW$4:$FW$24</c:f>
              <c:numCache>
                <c:formatCode>#,##0</c:formatCode>
                <c:ptCount val="21"/>
                <c:pt idx="0">
                  <c:v>3888.5909853794046</c:v>
                </c:pt>
                <c:pt idx="1">
                  <c:v>3888.5909893086678</c:v>
                </c:pt>
                <c:pt idx="2">
                  <c:v>3888.5909947624491</c:v>
                </c:pt>
                <c:pt idx="3">
                  <c:v>3888.5909735766609</c:v>
                </c:pt>
                <c:pt idx="4">
                  <c:v>3888.5909769025025</c:v>
                </c:pt>
                <c:pt idx="5">
                  <c:v>3888.5910028058215</c:v>
                </c:pt>
                <c:pt idx="6">
                  <c:v>3888.5909933764633</c:v>
                </c:pt>
                <c:pt idx="7">
                  <c:v>3888.5909934779515</c:v>
                </c:pt>
                <c:pt idx="8">
                  <c:v>3888.5909930322423</c:v>
                </c:pt>
                <c:pt idx="9">
                  <c:v>3888.5910004925991</c:v>
                </c:pt>
                <c:pt idx="10">
                  <c:v>3888.5910050791217</c:v>
                </c:pt>
                <c:pt idx="11">
                  <c:v>3888.5909952427933</c:v>
                </c:pt>
                <c:pt idx="12">
                  <c:v>3888.591008333844</c:v>
                </c:pt>
                <c:pt idx="13">
                  <c:v>3888.591006032208</c:v>
                </c:pt>
                <c:pt idx="14">
                  <c:v>3888.5909862909853</c:v>
                </c:pt>
                <c:pt idx="15">
                  <c:v>3888.591002537496</c:v>
                </c:pt>
                <c:pt idx="16">
                  <c:v>3888.5910239780455</c:v>
                </c:pt>
                <c:pt idx="17">
                  <c:v>3888.5910248375321</c:v>
                </c:pt>
                <c:pt idx="18">
                  <c:v>3888.5910134852661</c:v>
                </c:pt>
                <c:pt idx="19">
                  <c:v>3888.5910134852661</c:v>
                </c:pt>
                <c:pt idx="20">
                  <c:v>3888.5910134852661</c:v>
                </c:pt>
              </c:numCache>
            </c:numRef>
          </c:val>
          <c:smooth val="0"/>
          <c:extLst>
            <c:ext xmlns:c16="http://schemas.microsoft.com/office/drawing/2014/chart" uri="{C3380CC4-5D6E-409C-BE32-E72D297353CC}">
              <c16:uniqueId val="{00000008-7AAC-4C8E-9CB4-158AC39C5919}"/>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Area_Comp!$FX$1</c:f>
          <c:strCache>
            <c:ptCount val="1"/>
            <c:pt idx="0">
              <c:v>Poland</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9611069546640583"/>
          <c:y val="0.25556765809276777"/>
          <c:w val="0.77265348386935362"/>
          <c:h val="0.60344502526803556"/>
        </c:manualLayout>
      </c:layout>
      <c:lineChart>
        <c:grouping val="standard"/>
        <c:varyColors val="0"/>
        <c:ser>
          <c:idx val="0"/>
          <c:order val="0"/>
          <c:tx>
            <c:strRef>
              <c:f>Area_Comp!$FX$3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Area_Comp!$FX$4:$FX$24</c:f>
              <c:numCache>
                <c:formatCode>#,##0</c:formatCode>
                <c:ptCount val="21"/>
                <c:pt idx="0">
                  <c:v>9059</c:v>
                </c:pt>
                <c:pt idx="10">
                  <c:v>9329</c:v>
                </c:pt>
                <c:pt idx="15">
                  <c:v>9420</c:v>
                </c:pt>
                <c:pt idx="16">
                  <c:v>9435</c:v>
                </c:pt>
                <c:pt idx="17">
                  <c:v>9447</c:v>
                </c:pt>
                <c:pt idx="18">
                  <c:v>9459</c:v>
                </c:pt>
                <c:pt idx="19">
                  <c:v>9471</c:v>
                </c:pt>
                <c:pt idx="20">
                  <c:v>9483</c:v>
                </c:pt>
              </c:numCache>
            </c:numRef>
          </c:val>
          <c:smooth val="0"/>
          <c:extLst>
            <c:ext xmlns:c16="http://schemas.microsoft.com/office/drawing/2014/chart" uri="{C3380CC4-5D6E-409C-BE32-E72D297353CC}">
              <c16:uniqueId val="{00000000-0C6E-47C5-BF68-02AE36B9EE9D}"/>
            </c:ext>
          </c:extLst>
        </c:ser>
        <c:ser>
          <c:idx val="1"/>
          <c:order val="1"/>
          <c:tx>
            <c:strRef>
              <c:f>Area_Comp!$FY$3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Area_Comp!$FY$4:$FY$24</c:f>
              <c:numCache>
                <c:formatCode>#,##0</c:formatCode>
                <c:ptCount val="21"/>
                <c:pt idx="0">
                  <c:v>0</c:v>
                </c:pt>
                <c:pt idx="10">
                  <c:v>0</c:v>
                </c:pt>
                <c:pt idx="15">
                  <c:v>0</c:v>
                </c:pt>
                <c:pt idx="16">
                  <c:v>0</c:v>
                </c:pt>
                <c:pt idx="17">
                  <c:v>0</c:v>
                </c:pt>
                <c:pt idx="18">
                  <c:v>0</c:v>
                </c:pt>
                <c:pt idx="19">
                  <c:v>0</c:v>
                </c:pt>
              </c:numCache>
            </c:numRef>
          </c:val>
          <c:smooth val="0"/>
          <c:extLst>
            <c:ext xmlns:c16="http://schemas.microsoft.com/office/drawing/2014/chart" uri="{C3380CC4-5D6E-409C-BE32-E72D297353CC}">
              <c16:uniqueId val="{00000001-0C6E-47C5-BF68-02AE36B9EE9D}"/>
            </c:ext>
          </c:extLst>
        </c:ser>
        <c:ser>
          <c:idx val="2"/>
          <c:order val="2"/>
          <c:tx>
            <c:strRef>
              <c:f>Area_Comp!$FZ$3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Area_Comp!$FZ$4:$FZ$24</c:f>
              <c:numCache>
                <c:formatCode>#,##0</c:formatCode>
                <c:ptCount val="21"/>
                <c:pt idx="0">
                  <c:v>9059</c:v>
                </c:pt>
                <c:pt idx="5">
                  <c:v>9200</c:v>
                </c:pt>
                <c:pt idx="10">
                  <c:v>9329</c:v>
                </c:pt>
                <c:pt idx="15">
                  <c:v>9420</c:v>
                </c:pt>
                <c:pt idx="20">
                  <c:v>9483</c:v>
                </c:pt>
              </c:numCache>
            </c:numRef>
          </c:val>
          <c:smooth val="0"/>
          <c:extLst>
            <c:ext xmlns:c16="http://schemas.microsoft.com/office/drawing/2014/chart" uri="{C3380CC4-5D6E-409C-BE32-E72D297353CC}">
              <c16:uniqueId val="{00000002-0C6E-47C5-BF68-02AE36B9EE9D}"/>
            </c:ext>
          </c:extLst>
        </c:ser>
        <c:ser>
          <c:idx val="3"/>
          <c:order val="3"/>
          <c:tx>
            <c:strRef>
              <c:f>Area_Comp!$GA$3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Area_Comp!$GA$4:$GA$24</c:f>
              <c:numCache>
                <c:formatCode>#,##0</c:formatCode>
                <c:ptCount val="21"/>
                <c:pt idx="0">
                  <c:v>8342</c:v>
                </c:pt>
                <c:pt idx="5">
                  <c:v>8417</c:v>
                </c:pt>
                <c:pt idx="10">
                  <c:v>8128</c:v>
                </c:pt>
                <c:pt idx="15">
                  <c:v>8268</c:v>
                </c:pt>
                <c:pt idx="20">
                  <c:v>8331</c:v>
                </c:pt>
              </c:numCache>
            </c:numRef>
          </c:val>
          <c:smooth val="0"/>
          <c:extLst>
            <c:ext xmlns:c16="http://schemas.microsoft.com/office/drawing/2014/chart" uri="{C3380CC4-5D6E-409C-BE32-E72D297353CC}">
              <c16:uniqueId val="{00000003-0C6E-47C5-BF68-02AE36B9EE9D}"/>
            </c:ext>
          </c:extLst>
        </c:ser>
        <c:ser>
          <c:idx val="4"/>
          <c:order val="4"/>
          <c:tx>
            <c:strRef>
              <c:f>Area_Comp!$GB$3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Area_Comp!$GB$4:$GB$24</c:f>
              <c:numCache>
                <c:formatCode>#,##0</c:formatCode>
                <c:ptCount val="21"/>
                <c:pt idx="14">
                  <c:v>9383</c:v>
                </c:pt>
                <c:pt idx="15">
                  <c:v>9403.1</c:v>
                </c:pt>
                <c:pt idx="16">
                  <c:v>9420.1</c:v>
                </c:pt>
                <c:pt idx="17">
                  <c:v>9434.7999999999993</c:v>
                </c:pt>
                <c:pt idx="18">
                  <c:v>9447</c:v>
                </c:pt>
                <c:pt idx="19">
                  <c:v>9459.5</c:v>
                </c:pt>
              </c:numCache>
            </c:numRef>
          </c:val>
          <c:smooth val="0"/>
          <c:extLst>
            <c:ext xmlns:c16="http://schemas.microsoft.com/office/drawing/2014/chart" uri="{C3380CC4-5D6E-409C-BE32-E72D297353CC}">
              <c16:uniqueId val="{00000004-0C6E-47C5-BF68-02AE36B9EE9D}"/>
            </c:ext>
          </c:extLst>
        </c:ser>
        <c:ser>
          <c:idx val="5"/>
          <c:order val="5"/>
          <c:tx>
            <c:strRef>
              <c:f>Area_Comp!$GC$3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Area_Comp!$GC$4:$GC$24</c:f>
              <c:numCache>
                <c:formatCode>#,##0</c:formatCode>
                <c:ptCount val="21"/>
                <c:pt idx="14">
                  <c:v>9083.2999999999993</c:v>
                </c:pt>
                <c:pt idx="15">
                  <c:v>9103.6</c:v>
                </c:pt>
                <c:pt idx="16">
                  <c:v>9120.4</c:v>
                </c:pt>
                <c:pt idx="17">
                  <c:v>9134.6</c:v>
                </c:pt>
                <c:pt idx="18">
                  <c:v>9143.2000000000007</c:v>
                </c:pt>
                <c:pt idx="19">
                  <c:v>9153.7000000000007</c:v>
                </c:pt>
              </c:numCache>
            </c:numRef>
          </c:val>
          <c:smooth val="0"/>
          <c:extLst>
            <c:ext xmlns:c16="http://schemas.microsoft.com/office/drawing/2014/chart" uri="{C3380CC4-5D6E-409C-BE32-E72D297353CC}">
              <c16:uniqueId val="{00000005-0C6E-47C5-BF68-02AE36B9EE9D}"/>
            </c:ext>
          </c:extLst>
        </c:ser>
        <c:ser>
          <c:idx val="6"/>
          <c:order val="6"/>
          <c:tx>
            <c:strRef>
              <c:f>Area_Comp!$GD$3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Area_Comp!$GD$4:$GD$24</c:f>
              <c:numCache>
                <c:formatCode>#,##0</c:formatCode>
                <c:ptCount val="21"/>
              </c:numCache>
            </c:numRef>
          </c:val>
          <c:smooth val="0"/>
          <c:extLst>
            <c:ext xmlns:c16="http://schemas.microsoft.com/office/drawing/2014/chart" uri="{C3380CC4-5D6E-409C-BE32-E72D297353CC}">
              <c16:uniqueId val="{00000006-0C6E-47C5-BF68-02AE36B9EE9D}"/>
            </c:ext>
          </c:extLst>
        </c:ser>
        <c:ser>
          <c:idx val="7"/>
          <c:order val="7"/>
          <c:tx>
            <c:strRef>
              <c:f>Area_Comp!$GE$3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Area_Comp!$GE$4:$GE$24</c:f>
              <c:numCache>
                <c:formatCode>#,##0</c:formatCode>
                <c:ptCount val="21"/>
                <c:pt idx="9">
                  <c:v>8664</c:v>
                </c:pt>
              </c:numCache>
            </c:numRef>
          </c:val>
          <c:smooth val="0"/>
          <c:extLst>
            <c:ext xmlns:c16="http://schemas.microsoft.com/office/drawing/2014/chart" uri="{C3380CC4-5D6E-409C-BE32-E72D297353CC}">
              <c16:uniqueId val="{00000007-0C6E-47C5-BF68-02AE36B9EE9D}"/>
            </c:ext>
          </c:extLst>
        </c:ser>
        <c:ser>
          <c:idx val="8"/>
          <c:order val="8"/>
          <c:tx>
            <c:strRef>
              <c:f>Area_Comp!$GF$3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Area_Comp!$GF$4:$GF$24</c:f>
              <c:numCache>
                <c:formatCode>#,##0</c:formatCode>
                <c:ptCount val="21"/>
                <c:pt idx="0">
                  <c:v>10087.994774218947</c:v>
                </c:pt>
                <c:pt idx="1">
                  <c:v>10087.222797662407</c:v>
                </c:pt>
                <c:pt idx="2">
                  <c:v>10086.659825341285</c:v>
                </c:pt>
                <c:pt idx="3">
                  <c:v>10086.213829873032</c:v>
                </c:pt>
                <c:pt idx="4">
                  <c:v>10085.472786498507</c:v>
                </c:pt>
                <c:pt idx="5">
                  <c:v>10084.772799850698</c:v>
                </c:pt>
                <c:pt idx="6">
                  <c:v>10084.265781450651</c:v>
                </c:pt>
                <c:pt idx="7">
                  <c:v>10083.626722070336</c:v>
                </c:pt>
                <c:pt idx="8">
                  <c:v>10082.987755896822</c:v>
                </c:pt>
                <c:pt idx="9">
                  <c:v>10082.320735716719</c:v>
                </c:pt>
                <c:pt idx="10">
                  <c:v>10081.631829361611</c:v>
                </c:pt>
                <c:pt idx="11">
                  <c:v>10081.038836571537</c:v>
                </c:pt>
                <c:pt idx="12">
                  <c:v>10080.38987873865</c:v>
                </c:pt>
                <c:pt idx="13">
                  <c:v>10079.859845712348</c:v>
                </c:pt>
                <c:pt idx="14">
                  <c:v>10079.027837522372</c:v>
                </c:pt>
                <c:pt idx="15">
                  <c:v>10078.235825679783</c:v>
                </c:pt>
                <c:pt idx="16">
                  <c:v>10077.598807414997</c:v>
                </c:pt>
                <c:pt idx="17">
                  <c:v>10076.961812442785</c:v>
                </c:pt>
                <c:pt idx="18">
                  <c:v>10076.324856380787</c:v>
                </c:pt>
                <c:pt idx="19">
                  <c:v>10076.324856380787</c:v>
                </c:pt>
                <c:pt idx="20">
                  <c:v>10076.324856380787</c:v>
                </c:pt>
              </c:numCache>
            </c:numRef>
          </c:val>
          <c:smooth val="0"/>
          <c:extLst>
            <c:ext xmlns:c16="http://schemas.microsoft.com/office/drawing/2014/chart" uri="{C3380CC4-5D6E-409C-BE32-E72D297353CC}">
              <c16:uniqueId val="{00000008-0C6E-47C5-BF68-02AE36B9EE9D}"/>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Area_Comp!$GG$1</c:f>
          <c:strCache>
            <c:ptCount val="1"/>
            <c:pt idx="0">
              <c:v>Portugal</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9611069546640583"/>
          <c:y val="0.25556765809276777"/>
          <c:w val="0.77265348386935362"/>
          <c:h val="0.60344502526803556"/>
        </c:manualLayout>
      </c:layout>
      <c:lineChart>
        <c:grouping val="standard"/>
        <c:varyColors val="0"/>
        <c:ser>
          <c:idx val="0"/>
          <c:order val="0"/>
          <c:tx>
            <c:strRef>
              <c:f>Area_Comp!$GG$3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Area_Comp!$GG$4:$GG$24</c:f>
              <c:numCache>
                <c:formatCode>#,##0</c:formatCode>
                <c:ptCount val="21"/>
                <c:pt idx="0">
                  <c:v>3281</c:v>
                </c:pt>
                <c:pt idx="10">
                  <c:v>3252</c:v>
                </c:pt>
                <c:pt idx="15">
                  <c:v>3312</c:v>
                </c:pt>
                <c:pt idx="16">
                  <c:v>3312</c:v>
                </c:pt>
                <c:pt idx="17">
                  <c:v>3312</c:v>
                </c:pt>
                <c:pt idx="18">
                  <c:v>3312</c:v>
                </c:pt>
                <c:pt idx="19">
                  <c:v>3312</c:v>
                </c:pt>
                <c:pt idx="20">
                  <c:v>3312</c:v>
                </c:pt>
              </c:numCache>
            </c:numRef>
          </c:val>
          <c:smooth val="0"/>
          <c:extLst>
            <c:ext xmlns:c16="http://schemas.microsoft.com/office/drawing/2014/chart" uri="{C3380CC4-5D6E-409C-BE32-E72D297353CC}">
              <c16:uniqueId val="{00000000-8E3D-408E-8D6B-407A63F6908B}"/>
            </c:ext>
          </c:extLst>
        </c:ser>
        <c:ser>
          <c:idx val="1"/>
          <c:order val="1"/>
          <c:tx>
            <c:strRef>
              <c:f>Area_Comp!$GH$3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Area_Comp!$GH$4:$GH$24</c:f>
              <c:numCache>
                <c:formatCode>#,##0</c:formatCode>
                <c:ptCount val="21"/>
                <c:pt idx="0">
                  <c:v>987</c:v>
                </c:pt>
                <c:pt idx="10">
                  <c:v>1501</c:v>
                </c:pt>
                <c:pt idx="15">
                  <c:v>1543</c:v>
                </c:pt>
                <c:pt idx="16">
                  <c:v>1543</c:v>
                </c:pt>
                <c:pt idx="17">
                  <c:v>1543</c:v>
                </c:pt>
                <c:pt idx="18">
                  <c:v>1543</c:v>
                </c:pt>
                <c:pt idx="19">
                  <c:v>1543</c:v>
                </c:pt>
              </c:numCache>
            </c:numRef>
          </c:val>
          <c:smooth val="0"/>
          <c:extLst>
            <c:ext xmlns:c16="http://schemas.microsoft.com/office/drawing/2014/chart" uri="{C3380CC4-5D6E-409C-BE32-E72D297353CC}">
              <c16:uniqueId val="{00000001-8E3D-408E-8D6B-407A63F6908B}"/>
            </c:ext>
          </c:extLst>
        </c:ser>
        <c:ser>
          <c:idx val="2"/>
          <c:order val="2"/>
          <c:tx>
            <c:strRef>
              <c:f>Area_Comp!$GI$3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Area_Comp!$GI$4:$GI$24</c:f>
              <c:numCache>
                <c:formatCode>#,##0</c:formatCode>
                <c:ptCount val="21"/>
                <c:pt idx="0">
                  <c:v>3280.61</c:v>
                </c:pt>
                <c:pt idx="5">
                  <c:v>3303.43</c:v>
                </c:pt>
                <c:pt idx="10">
                  <c:v>3251.59</c:v>
                </c:pt>
                <c:pt idx="15">
                  <c:v>3311.75</c:v>
                </c:pt>
                <c:pt idx="20">
                  <c:v>3311.75</c:v>
                </c:pt>
              </c:numCache>
            </c:numRef>
          </c:val>
          <c:smooth val="0"/>
          <c:extLst>
            <c:ext xmlns:c16="http://schemas.microsoft.com/office/drawing/2014/chart" uri="{C3380CC4-5D6E-409C-BE32-E72D297353CC}">
              <c16:uniqueId val="{00000002-8E3D-408E-8D6B-407A63F6908B}"/>
            </c:ext>
          </c:extLst>
        </c:ser>
        <c:ser>
          <c:idx val="3"/>
          <c:order val="3"/>
          <c:tx>
            <c:strRef>
              <c:f>Area_Comp!$GJ$3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Area_Comp!$GJ$4:$GJ$24</c:f>
              <c:numCache>
                <c:formatCode>#,##0</c:formatCode>
                <c:ptCount val="21"/>
                <c:pt idx="0">
                  <c:v>2172.5300000000002</c:v>
                </c:pt>
                <c:pt idx="5">
                  <c:v>2193.54</c:v>
                </c:pt>
                <c:pt idx="10">
                  <c:v>2141.98</c:v>
                </c:pt>
                <c:pt idx="15">
                  <c:v>2199.2600000000002</c:v>
                </c:pt>
                <c:pt idx="20">
                  <c:v>2199.2600000000002</c:v>
                </c:pt>
              </c:numCache>
            </c:numRef>
          </c:val>
          <c:smooth val="0"/>
          <c:extLst>
            <c:ext xmlns:c16="http://schemas.microsoft.com/office/drawing/2014/chart" uri="{C3380CC4-5D6E-409C-BE32-E72D297353CC}">
              <c16:uniqueId val="{00000003-8E3D-408E-8D6B-407A63F6908B}"/>
            </c:ext>
          </c:extLst>
        </c:ser>
        <c:ser>
          <c:idx val="4"/>
          <c:order val="4"/>
          <c:tx>
            <c:strRef>
              <c:f>Area_Comp!$GK$3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Area_Comp!$GK$4:$GK$24</c:f>
              <c:numCache>
                <c:formatCode>#,##0</c:formatCode>
                <c:ptCount val="21"/>
                <c:pt idx="15">
                  <c:v>3301.55</c:v>
                </c:pt>
                <c:pt idx="16">
                  <c:v>3304.99</c:v>
                </c:pt>
                <c:pt idx="17">
                  <c:v>3334.19</c:v>
                </c:pt>
                <c:pt idx="18">
                  <c:v>3368.42</c:v>
                </c:pt>
                <c:pt idx="19">
                  <c:v>3385.08</c:v>
                </c:pt>
              </c:numCache>
            </c:numRef>
          </c:val>
          <c:smooth val="0"/>
          <c:extLst>
            <c:ext xmlns:c16="http://schemas.microsoft.com/office/drawing/2014/chart" uri="{C3380CC4-5D6E-409C-BE32-E72D297353CC}">
              <c16:uniqueId val="{00000004-8E3D-408E-8D6B-407A63F6908B}"/>
            </c:ext>
          </c:extLst>
        </c:ser>
        <c:ser>
          <c:idx val="5"/>
          <c:order val="5"/>
          <c:tx>
            <c:strRef>
              <c:f>Area_Comp!$GL$3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Area_Comp!$GL$4:$GL$24</c:f>
              <c:numCache>
                <c:formatCode>#,##0</c:formatCode>
                <c:ptCount val="21"/>
                <c:pt idx="15">
                  <c:v>2230.4299999999998</c:v>
                </c:pt>
                <c:pt idx="16">
                  <c:v>2235.73</c:v>
                </c:pt>
                <c:pt idx="17">
                  <c:v>2251.5</c:v>
                </c:pt>
                <c:pt idx="18">
                  <c:v>2269.9</c:v>
                </c:pt>
                <c:pt idx="19">
                  <c:v>2274.63</c:v>
                </c:pt>
              </c:numCache>
            </c:numRef>
          </c:val>
          <c:smooth val="0"/>
          <c:extLst>
            <c:ext xmlns:c16="http://schemas.microsoft.com/office/drawing/2014/chart" uri="{C3380CC4-5D6E-409C-BE32-E72D297353CC}">
              <c16:uniqueId val="{00000005-8E3D-408E-8D6B-407A63F6908B}"/>
            </c:ext>
          </c:extLst>
        </c:ser>
        <c:ser>
          <c:idx val="6"/>
          <c:order val="6"/>
          <c:tx>
            <c:strRef>
              <c:f>Area_Comp!$GM$3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Area_Comp!$GM$4:$GM$24</c:f>
              <c:numCache>
                <c:formatCode>#,##0</c:formatCode>
                <c:ptCount val="21"/>
                <c:pt idx="15">
                  <c:v>1433.95</c:v>
                </c:pt>
                <c:pt idx="16">
                  <c:v>1505.98</c:v>
                </c:pt>
                <c:pt idx="17">
                  <c:v>1521.76</c:v>
                </c:pt>
                <c:pt idx="18">
                  <c:v>1561.76</c:v>
                </c:pt>
                <c:pt idx="19">
                  <c:v>1565.73</c:v>
                </c:pt>
              </c:numCache>
            </c:numRef>
          </c:val>
          <c:smooth val="0"/>
          <c:extLst>
            <c:ext xmlns:c16="http://schemas.microsoft.com/office/drawing/2014/chart" uri="{C3380CC4-5D6E-409C-BE32-E72D297353CC}">
              <c16:uniqueId val="{00000006-8E3D-408E-8D6B-407A63F6908B}"/>
            </c:ext>
          </c:extLst>
        </c:ser>
        <c:ser>
          <c:idx val="7"/>
          <c:order val="7"/>
          <c:tx>
            <c:strRef>
              <c:f>Area_Comp!$GN$3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Area_Comp!$GN$4:$GN$24</c:f>
              <c:numCache>
                <c:formatCode>#,##0</c:formatCode>
                <c:ptCount val="21"/>
                <c:pt idx="16">
                  <c:v>3995</c:v>
                </c:pt>
              </c:numCache>
            </c:numRef>
          </c:val>
          <c:smooth val="0"/>
          <c:extLst>
            <c:ext xmlns:c16="http://schemas.microsoft.com/office/drawing/2014/chart" uri="{C3380CC4-5D6E-409C-BE32-E72D297353CC}">
              <c16:uniqueId val="{00000007-8E3D-408E-8D6B-407A63F6908B}"/>
            </c:ext>
          </c:extLst>
        </c:ser>
        <c:ser>
          <c:idx val="8"/>
          <c:order val="8"/>
          <c:tx>
            <c:strRef>
              <c:f>Area_Comp!$GO$3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Area_Comp!$GO$4:$GO$24</c:f>
              <c:numCache>
                <c:formatCode>#,##0</c:formatCode>
                <c:ptCount val="21"/>
                <c:pt idx="0">
                  <c:v>3695.9896099122634</c:v>
                </c:pt>
                <c:pt idx="1">
                  <c:v>3695.9896277375678</c:v>
                </c:pt>
                <c:pt idx="2">
                  <c:v>3695.989645039876</c:v>
                </c:pt>
                <c:pt idx="3">
                  <c:v>3695.9895896389444</c:v>
                </c:pt>
                <c:pt idx="4">
                  <c:v>3695.9896167861116</c:v>
                </c:pt>
                <c:pt idx="5">
                  <c:v>3695.9896192263809</c:v>
                </c:pt>
                <c:pt idx="6">
                  <c:v>3695.989626657501</c:v>
                </c:pt>
                <c:pt idx="7">
                  <c:v>3695.9896484032424</c:v>
                </c:pt>
                <c:pt idx="8">
                  <c:v>3695.9896420073742</c:v>
                </c:pt>
                <c:pt idx="9">
                  <c:v>3695.989685583691</c:v>
                </c:pt>
                <c:pt idx="10">
                  <c:v>3695.9896774703202</c:v>
                </c:pt>
                <c:pt idx="11">
                  <c:v>3695.9896652340872</c:v>
                </c:pt>
                <c:pt idx="12">
                  <c:v>3695.9896325806981</c:v>
                </c:pt>
                <c:pt idx="13">
                  <c:v>3695.989655911806</c:v>
                </c:pt>
                <c:pt idx="14">
                  <c:v>3695.9896665308074</c:v>
                </c:pt>
                <c:pt idx="15">
                  <c:v>3695.9896613810251</c:v>
                </c:pt>
                <c:pt idx="16">
                  <c:v>3695.989687855782</c:v>
                </c:pt>
                <c:pt idx="17">
                  <c:v>3695.9896607120254</c:v>
                </c:pt>
                <c:pt idx="18">
                  <c:v>3695.9896285442151</c:v>
                </c:pt>
                <c:pt idx="19">
                  <c:v>3695.9896285442151</c:v>
                </c:pt>
                <c:pt idx="20">
                  <c:v>3695.9896285442151</c:v>
                </c:pt>
              </c:numCache>
            </c:numRef>
          </c:val>
          <c:smooth val="0"/>
          <c:extLst>
            <c:ext xmlns:c16="http://schemas.microsoft.com/office/drawing/2014/chart" uri="{C3380CC4-5D6E-409C-BE32-E72D297353CC}">
              <c16:uniqueId val="{00000008-8E3D-408E-8D6B-407A63F6908B}"/>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Area_Comp!$GP$1</c:f>
          <c:strCache>
            <c:ptCount val="1"/>
            <c:pt idx="0">
              <c:v>Romania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9611069546640583"/>
          <c:y val="0.25556765809276777"/>
          <c:w val="0.77265348386935362"/>
          <c:h val="0.60344502526803556"/>
        </c:manualLayout>
      </c:layout>
      <c:lineChart>
        <c:grouping val="standard"/>
        <c:varyColors val="0"/>
        <c:ser>
          <c:idx val="0"/>
          <c:order val="0"/>
          <c:tx>
            <c:strRef>
              <c:f>Area_Comp!$GP$3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Area_Comp!$GP$4:$GP$24</c:f>
              <c:numCache>
                <c:formatCode>#,##0</c:formatCode>
                <c:ptCount val="21"/>
                <c:pt idx="0">
                  <c:v>6366</c:v>
                </c:pt>
                <c:pt idx="10">
                  <c:v>6515</c:v>
                </c:pt>
                <c:pt idx="15">
                  <c:v>6900.96</c:v>
                </c:pt>
                <c:pt idx="16">
                  <c:v>6929.05</c:v>
                </c:pt>
                <c:pt idx="17">
                  <c:v>6929.05</c:v>
                </c:pt>
                <c:pt idx="18">
                  <c:v>6929.05</c:v>
                </c:pt>
                <c:pt idx="19">
                  <c:v>6929.05</c:v>
                </c:pt>
                <c:pt idx="20">
                  <c:v>6929.05</c:v>
                </c:pt>
              </c:numCache>
            </c:numRef>
          </c:val>
          <c:smooth val="0"/>
          <c:extLst>
            <c:ext xmlns:c16="http://schemas.microsoft.com/office/drawing/2014/chart" uri="{C3380CC4-5D6E-409C-BE32-E72D297353CC}">
              <c16:uniqueId val="{00000000-8F61-4C4B-ACB0-93209EE2C206}"/>
            </c:ext>
          </c:extLst>
        </c:ser>
        <c:ser>
          <c:idx val="1"/>
          <c:order val="1"/>
          <c:tx>
            <c:strRef>
              <c:f>Area_Comp!$GQ$3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Area_Comp!$GQ$4:$GQ$24</c:f>
              <c:numCache>
                <c:formatCode>#,##0</c:formatCode>
                <c:ptCount val="21"/>
                <c:pt idx="0">
                  <c:v>234</c:v>
                </c:pt>
                <c:pt idx="10">
                  <c:v>404</c:v>
                </c:pt>
                <c:pt idx="15">
                  <c:v>93.59</c:v>
                </c:pt>
                <c:pt idx="16">
                  <c:v>15.57</c:v>
                </c:pt>
                <c:pt idx="17">
                  <c:v>15.57</c:v>
                </c:pt>
                <c:pt idx="18">
                  <c:v>15.57</c:v>
                </c:pt>
                <c:pt idx="19">
                  <c:v>15.57</c:v>
                </c:pt>
              </c:numCache>
            </c:numRef>
          </c:val>
          <c:smooth val="0"/>
          <c:extLst>
            <c:ext xmlns:c16="http://schemas.microsoft.com/office/drawing/2014/chart" uri="{C3380CC4-5D6E-409C-BE32-E72D297353CC}">
              <c16:uniqueId val="{00000001-8F61-4C4B-ACB0-93209EE2C206}"/>
            </c:ext>
          </c:extLst>
        </c:ser>
        <c:ser>
          <c:idx val="2"/>
          <c:order val="2"/>
          <c:tx>
            <c:strRef>
              <c:f>Area_Comp!$GR$3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Area_Comp!$GR$4:$GR$24</c:f>
              <c:numCache>
                <c:formatCode>#,##0</c:formatCode>
                <c:ptCount val="21"/>
                <c:pt idx="0">
                  <c:v>6366</c:v>
                </c:pt>
                <c:pt idx="5">
                  <c:v>6391</c:v>
                </c:pt>
                <c:pt idx="10">
                  <c:v>6515</c:v>
                </c:pt>
                <c:pt idx="15">
                  <c:v>6901</c:v>
                </c:pt>
                <c:pt idx="20">
                  <c:v>6929.05</c:v>
                </c:pt>
              </c:numCache>
            </c:numRef>
          </c:val>
          <c:smooth val="0"/>
          <c:extLst>
            <c:ext xmlns:c16="http://schemas.microsoft.com/office/drawing/2014/chart" uri="{C3380CC4-5D6E-409C-BE32-E72D297353CC}">
              <c16:uniqueId val="{00000002-8F61-4C4B-ACB0-93209EE2C206}"/>
            </c:ext>
          </c:extLst>
        </c:ser>
        <c:ser>
          <c:idx val="3"/>
          <c:order val="3"/>
          <c:tx>
            <c:strRef>
              <c:f>Area_Comp!$GS$3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Area_Comp!$GS$4:$GS$24</c:f>
              <c:numCache>
                <c:formatCode>#,##0</c:formatCode>
                <c:ptCount val="21"/>
                <c:pt idx="0">
                  <c:v>5029</c:v>
                </c:pt>
                <c:pt idx="5">
                  <c:v>5049</c:v>
                </c:pt>
                <c:pt idx="10">
                  <c:v>5147</c:v>
                </c:pt>
                <c:pt idx="15">
                  <c:v>4627</c:v>
                </c:pt>
                <c:pt idx="20">
                  <c:v>5585.9</c:v>
                </c:pt>
              </c:numCache>
            </c:numRef>
          </c:val>
          <c:smooth val="0"/>
          <c:extLst>
            <c:ext xmlns:c16="http://schemas.microsoft.com/office/drawing/2014/chart" uri="{C3380CC4-5D6E-409C-BE32-E72D297353CC}">
              <c16:uniqueId val="{00000003-8F61-4C4B-ACB0-93209EE2C206}"/>
            </c:ext>
          </c:extLst>
        </c:ser>
        <c:ser>
          <c:idx val="4"/>
          <c:order val="4"/>
          <c:tx>
            <c:strRef>
              <c:f>Area_Comp!$GT$3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Area_Comp!$GT$4:$GT$24</c:f>
              <c:numCache>
                <c:formatCode>#,##0</c:formatCode>
                <c:ptCount val="21"/>
                <c:pt idx="10">
                  <c:v>6858.53</c:v>
                </c:pt>
                <c:pt idx="11">
                  <c:v>6879.76</c:v>
                </c:pt>
                <c:pt idx="12">
                  <c:v>6891.87</c:v>
                </c:pt>
                <c:pt idx="13">
                  <c:v>6900.51</c:v>
                </c:pt>
                <c:pt idx="14">
                  <c:v>6908.93</c:v>
                </c:pt>
                <c:pt idx="15">
                  <c:v>6916.17</c:v>
                </c:pt>
                <c:pt idx="16">
                  <c:v>6928.66</c:v>
                </c:pt>
                <c:pt idx="17">
                  <c:v>6934.63</c:v>
                </c:pt>
                <c:pt idx="18">
                  <c:v>6936.24</c:v>
                </c:pt>
                <c:pt idx="19">
                  <c:v>6949.66</c:v>
                </c:pt>
              </c:numCache>
            </c:numRef>
          </c:val>
          <c:smooth val="0"/>
          <c:extLst>
            <c:ext xmlns:c16="http://schemas.microsoft.com/office/drawing/2014/chart" uri="{C3380CC4-5D6E-409C-BE32-E72D297353CC}">
              <c16:uniqueId val="{00000004-8F61-4C4B-ACB0-93209EE2C206}"/>
            </c:ext>
          </c:extLst>
        </c:ser>
        <c:ser>
          <c:idx val="5"/>
          <c:order val="5"/>
          <c:tx>
            <c:strRef>
              <c:f>Area_Comp!$GU$3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Area_Comp!$GU$4:$GU$24</c:f>
              <c:numCache>
                <c:formatCode>#,##0</c:formatCode>
                <c:ptCount val="21"/>
                <c:pt idx="10">
                  <c:v>5191.91</c:v>
                </c:pt>
                <c:pt idx="11">
                  <c:v>5215.7</c:v>
                </c:pt>
                <c:pt idx="12">
                  <c:v>5250.51</c:v>
                </c:pt>
                <c:pt idx="13">
                  <c:v>5269.34</c:v>
                </c:pt>
                <c:pt idx="14">
                  <c:v>5315.08</c:v>
                </c:pt>
                <c:pt idx="15">
                  <c:v>5320.3</c:v>
                </c:pt>
                <c:pt idx="16">
                  <c:v>5314.43</c:v>
                </c:pt>
                <c:pt idx="17">
                  <c:v>5328.29</c:v>
                </c:pt>
                <c:pt idx="18">
                  <c:v>5313.11</c:v>
                </c:pt>
                <c:pt idx="19">
                  <c:v>5325.74</c:v>
                </c:pt>
              </c:numCache>
            </c:numRef>
          </c:val>
          <c:smooth val="0"/>
          <c:extLst>
            <c:ext xmlns:c16="http://schemas.microsoft.com/office/drawing/2014/chart" uri="{C3380CC4-5D6E-409C-BE32-E72D297353CC}">
              <c16:uniqueId val="{00000005-8F61-4C4B-ACB0-93209EE2C206}"/>
            </c:ext>
          </c:extLst>
        </c:ser>
        <c:ser>
          <c:idx val="6"/>
          <c:order val="6"/>
          <c:tx>
            <c:strRef>
              <c:f>Area_Comp!$GV$3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Area_Comp!$GV$4:$GV$24</c:f>
              <c:numCache>
                <c:formatCode>#,##0</c:formatCode>
                <c:ptCount val="21"/>
                <c:pt idx="10">
                  <c:v>13.35</c:v>
                </c:pt>
                <c:pt idx="11">
                  <c:v>13.83</c:v>
                </c:pt>
                <c:pt idx="12">
                  <c:v>14.18</c:v>
                </c:pt>
                <c:pt idx="13">
                  <c:v>14.95</c:v>
                </c:pt>
                <c:pt idx="14">
                  <c:v>15.47</c:v>
                </c:pt>
                <c:pt idx="15">
                  <c:v>14.84</c:v>
                </c:pt>
                <c:pt idx="16">
                  <c:v>15.3</c:v>
                </c:pt>
                <c:pt idx="17">
                  <c:v>15.52</c:v>
                </c:pt>
                <c:pt idx="18">
                  <c:v>16.21</c:v>
                </c:pt>
                <c:pt idx="19">
                  <c:v>16.09</c:v>
                </c:pt>
              </c:numCache>
            </c:numRef>
          </c:val>
          <c:smooth val="0"/>
          <c:extLst>
            <c:ext xmlns:c16="http://schemas.microsoft.com/office/drawing/2014/chart" uri="{C3380CC4-5D6E-409C-BE32-E72D297353CC}">
              <c16:uniqueId val="{00000006-8F61-4C4B-ACB0-93209EE2C206}"/>
            </c:ext>
          </c:extLst>
        </c:ser>
        <c:ser>
          <c:idx val="7"/>
          <c:order val="7"/>
          <c:tx>
            <c:strRef>
              <c:f>Area_Comp!$GW$3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Area_Comp!$GW$4:$GW$24</c:f>
              <c:numCache>
                <c:formatCode>#,##0</c:formatCode>
                <c:ptCount val="21"/>
                <c:pt idx="9">
                  <c:v>6639</c:v>
                </c:pt>
              </c:numCache>
            </c:numRef>
          </c:val>
          <c:smooth val="0"/>
          <c:extLst>
            <c:ext xmlns:c16="http://schemas.microsoft.com/office/drawing/2014/chart" uri="{C3380CC4-5D6E-409C-BE32-E72D297353CC}">
              <c16:uniqueId val="{00000007-8F61-4C4B-ACB0-93209EE2C206}"/>
            </c:ext>
          </c:extLst>
        </c:ser>
        <c:ser>
          <c:idx val="8"/>
          <c:order val="8"/>
          <c:tx>
            <c:strRef>
              <c:f>Area_Comp!$GX$3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Area_Comp!$GX$4:$GX$24</c:f>
              <c:numCache>
                <c:formatCode>#,##0</c:formatCode>
                <c:ptCount val="21"/>
                <c:pt idx="0">
                  <c:v>6871.1915079904711</c:v>
                </c:pt>
                <c:pt idx="1">
                  <c:v>6871.1915523372236</c:v>
                </c:pt>
                <c:pt idx="2">
                  <c:v>6871.1915643721322</c:v>
                </c:pt>
                <c:pt idx="3">
                  <c:v>6871.191568723927</c:v>
                </c:pt>
                <c:pt idx="4">
                  <c:v>6871.1915132567619</c:v>
                </c:pt>
                <c:pt idx="5">
                  <c:v>6871.1915823276477</c:v>
                </c:pt>
                <c:pt idx="6">
                  <c:v>6871.1915369718727</c:v>
                </c:pt>
                <c:pt idx="7">
                  <c:v>6871.1915673902395</c:v>
                </c:pt>
                <c:pt idx="8">
                  <c:v>6871.191586057621</c:v>
                </c:pt>
                <c:pt idx="9">
                  <c:v>6871.191577461479</c:v>
                </c:pt>
                <c:pt idx="10">
                  <c:v>6871.1916111236424</c:v>
                </c:pt>
                <c:pt idx="11">
                  <c:v>6871.1916472455023</c:v>
                </c:pt>
                <c:pt idx="12">
                  <c:v>6871.1916241622393</c:v>
                </c:pt>
                <c:pt idx="13">
                  <c:v>6871.1916417038947</c:v>
                </c:pt>
                <c:pt idx="14">
                  <c:v>6871.1916271493883</c:v>
                </c:pt>
                <c:pt idx="15">
                  <c:v>6871.191556420943</c:v>
                </c:pt>
                <c:pt idx="16">
                  <c:v>6871.1915933041855</c:v>
                </c:pt>
                <c:pt idx="17">
                  <c:v>6871.1915593092781</c:v>
                </c:pt>
                <c:pt idx="18">
                  <c:v>6871.1916186320968</c:v>
                </c:pt>
                <c:pt idx="19">
                  <c:v>6871.1916186320968</c:v>
                </c:pt>
                <c:pt idx="20">
                  <c:v>6871.1916186320968</c:v>
                </c:pt>
              </c:numCache>
            </c:numRef>
          </c:val>
          <c:smooth val="0"/>
          <c:extLst>
            <c:ext xmlns:c16="http://schemas.microsoft.com/office/drawing/2014/chart" uri="{C3380CC4-5D6E-409C-BE32-E72D297353CC}">
              <c16:uniqueId val="{00000008-8F61-4C4B-ACB0-93209EE2C206}"/>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Area_Comp!$GY$1</c:f>
          <c:strCache>
            <c:ptCount val="1"/>
            <c:pt idx="0">
              <c:v>Slovenia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9611069546640583"/>
          <c:y val="0.25556765809276777"/>
          <c:w val="0.77265348386935362"/>
          <c:h val="0.60344502526803556"/>
        </c:manualLayout>
      </c:layout>
      <c:lineChart>
        <c:grouping val="standard"/>
        <c:varyColors val="0"/>
        <c:ser>
          <c:idx val="0"/>
          <c:order val="0"/>
          <c:tx>
            <c:strRef>
              <c:f>Area_Comp!$GY$3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Area_Comp!$GY$4:$GY$24</c:f>
              <c:numCache>
                <c:formatCode>#,##0</c:formatCode>
                <c:ptCount val="21"/>
                <c:pt idx="0">
                  <c:v>1233</c:v>
                </c:pt>
                <c:pt idx="10">
                  <c:v>1247</c:v>
                </c:pt>
                <c:pt idx="15">
                  <c:v>1248</c:v>
                </c:pt>
                <c:pt idx="16">
                  <c:v>1245.97</c:v>
                </c:pt>
                <c:pt idx="17">
                  <c:v>1243.93</c:v>
                </c:pt>
                <c:pt idx="18">
                  <c:v>1241.9000000000001</c:v>
                </c:pt>
                <c:pt idx="19">
                  <c:v>1239.8599999999999</c:v>
                </c:pt>
                <c:pt idx="20">
                  <c:v>1237.83</c:v>
                </c:pt>
              </c:numCache>
            </c:numRef>
          </c:val>
          <c:smooth val="0"/>
          <c:extLst>
            <c:ext xmlns:c16="http://schemas.microsoft.com/office/drawing/2014/chart" uri="{C3380CC4-5D6E-409C-BE32-E72D297353CC}">
              <c16:uniqueId val="{00000000-8910-4EF8-A55D-5AB334850D0D}"/>
            </c:ext>
          </c:extLst>
        </c:ser>
        <c:ser>
          <c:idx val="1"/>
          <c:order val="1"/>
          <c:tx>
            <c:strRef>
              <c:f>Area_Comp!$GZ$3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Area_Comp!$GZ$4:$GZ$24</c:f>
              <c:numCache>
                <c:formatCode>#,##0</c:formatCode>
                <c:ptCount val="21"/>
                <c:pt idx="0">
                  <c:v>38</c:v>
                </c:pt>
                <c:pt idx="10">
                  <c:v>25</c:v>
                </c:pt>
                <c:pt idx="15">
                  <c:v>23</c:v>
                </c:pt>
                <c:pt idx="16">
                  <c:v>23.88</c:v>
                </c:pt>
                <c:pt idx="17">
                  <c:v>24.77</c:v>
                </c:pt>
                <c:pt idx="18">
                  <c:v>25.65</c:v>
                </c:pt>
                <c:pt idx="19">
                  <c:v>26.57</c:v>
                </c:pt>
              </c:numCache>
            </c:numRef>
          </c:val>
          <c:smooth val="0"/>
          <c:extLst>
            <c:ext xmlns:c16="http://schemas.microsoft.com/office/drawing/2014/chart" uri="{C3380CC4-5D6E-409C-BE32-E72D297353CC}">
              <c16:uniqueId val="{00000001-8910-4EF8-A55D-5AB334850D0D}"/>
            </c:ext>
          </c:extLst>
        </c:ser>
        <c:ser>
          <c:idx val="2"/>
          <c:order val="2"/>
          <c:tx>
            <c:strRef>
              <c:f>Area_Comp!$HA$3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Area_Comp!$HA$4:$HA$24</c:f>
              <c:numCache>
                <c:formatCode>#,##0</c:formatCode>
                <c:ptCount val="21"/>
                <c:pt idx="0">
                  <c:v>1233</c:v>
                </c:pt>
                <c:pt idx="5">
                  <c:v>1243</c:v>
                </c:pt>
                <c:pt idx="10">
                  <c:v>1247</c:v>
                </c:pt>
                <c:pt idx="15">
                  <c:v>1248</c:v>
                </c:pt>
                <c:pt idx="20">
                  <c:v>1237.83</c:v>
                </c:pt>
              </c:numCache>
            </c:numRef>
          </c:val>
          <c:smooth val="0"/>
          <c:extLst>
            <c:ext xmlns:c16="http://schemas.microsoft.com/office/drawing/2014/chart" uri="{C3380CC4-5D6E-409C-BE32-E72D297353CC}">
              <c16:uniqueId val="{00000002-8910-4EF8-A55D-5AB334850D0D}"/>
            </c:ext>
          </c:extLst>
        </c:ser>
        <c:ser>
          <c:idx val="3"/>
          <c:order val="3"/>
          <c:tx>
            <c:strRef>
              <c:f>Area_Comp!$HB$3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Area_Comp!$HB$4:$HB$24</c:f>
              <c:numCache>
                <c:formatCode>#,##0</c:formatCode>
                <c:ptCount val="21"/>
                <c:pt idx="0">
                  <c:v>1157</c:v>
                </c:pt>
                <c:pt idx="5">
                  <c:v>1166</c:v>
                </c:pt>
                <c:pt idx="10">
                  <c:v>1175</c:v>
                </c:pt>
                <c:pt idx="15">
                  <c:v>1139</c:v>
                </c:pt>
                <c:pt idx="20">
                  <c:v>1129.56</c:v>
                </c:pt>
              </c:numCache>
            </c:numRef>
          </c:val>
          <c:smooth val="0"/>
          <c:extLst>
            <c:ext xmlns:c16="http://schemas.microsoft.com/office/drawing/2014/chart" uri="{C3380CC4-5D6E-409C-BE32-E72D297353CC}">
              <c16:uniqueId val="{00000003-8910-4EF8-A55D-5AB334850D0D}"/>
            </c:ext>
          </c:extLst>
        </c:ser>
        <c:ser>
          <c:idx val="4"/>
          <c:order val="4"/>
          <c:tx>
            <c:strRef>
              <c:f>Area_Comp!$HC$3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Area_Comp!$HC$4:$HC$24</c:f>
              <c:numCache>
                <c:formatCode>#,##0</c:formatCode>
                <c:ptCount val="21"/>
                <c:pt idx="12">
                  <c:v>1183.74</c:v>
                </c:pt>
                <c:pt idx="13">
                  <c:v>1183.8599999999999</c:v>
                </c:pt>
                <c:pt idx="14">
                  <c:v>1182.5999999999999</c:v>
                </c:pt>
                <c:pt idx="15">
                  <c:v>1180.8900000000001</c:v>
                </c:pt>
                <c:pt idx="16">
                  <c:v>1181.53</c:v>
                </c:pt>
                <c:pt idx="17">
                  <c:v>1181.48</c:v>
                </c:pt>
                <c:pt idx="18">
                  <c:v>1183.06</c:v>
                </c:pt>
                <c:pt idx="19">
                  <c:v>1184.04</c:v>
                </c:pt>
              </c:numCache>
            </c:numRef>
          </c:val>
          <c:smooth val="0"/>
          <c:extLst>
            <c:ext xmlns:c16="http://schemas.microsoft.com/office/drawing/2014/chart" uri="{C3380CC4-5D6E-409C-BE32-E72D297353CC}">
              <c16:uniqueId val="{00000004-8910-4EF8-A55D-5AB334850D0D}"/>
            </c:ext>
          </c:extLst>
        </c:ser>
        <c:ser>
          <c:idx val="5"/>
          <c:order val="5"/>
          <c:tx>
            <c:strRef>
              <c:f>Area_Comp!$HD$3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Area_Comp!$HD$4:$HD$24</c:f>
              <c:numCache>
                <c:formatCode>#,##0</c:formatCode>
                <c:ptCount val="21"/>
                <c:pt idx="12">
                  <c:v>1074.8900000000001</c:v>
                </c:pt>
                <c:pt idx="13">
                  <c:v>1075.4100000000001</c:v>
                </c:pt>
                <c:pt idx="14">
                  <c:v>1074.1500000000001</c:v>
                </c:pt>
                <c:pt idx="15">
                  <c:v>1072.44</c:v>
                </c:pt>
                <c:pt idx="16">
                  <c:v>1073.26</c:v>
                </c:pt>
                <c:pt idx="17">
                  <c:v>1073.21</c:v>
                </c:pt>
                <c:pt idx="18">
                  <c:v>1074.79</c:v>
                </c:pt>
                <c:pt idx="19">
                  <c:v>1075.77</c:v>
                </c:pt>
              </c:numCache>
            </c:numRef>
          </c:val>
          <c:smooth val="0"/>
          <c:extLst>
            <c:ext xmlns:c16="http://schemas.microsoft.com/office/drawing/2014/chart" uri="{C3380CC4-5D6E-409C-BE32-E72D297353CC}">
              <c16:uniqueId val="{00000005-8910-4EF8-A55D-5AB334850D0D}"/>
            </c:ext>
          </c:extLst>
        </c:ser>
        <c:ser>
          <c:idx val="6"/>
          <c:order val="6"/>
          <c:tx>
            <c:strRef>
              <c:f>Area_Comp!$HE$3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Area_Comp!$HE$4:$HE$24</c:f>
              <c:numCache>
                <c:formatCode>#,##0</c:formatCode>
                <c:ptCount val="21"/>
                <c:pt idx="12">
                  <c:v>68</c:v>
                </c:pt>
                <c:pt idx="13">
                  <c:v>75.41</c:v>
                </c:pt>
                <c:pt idx="14">
                  <c:v>76.95</c:v>
                </c:pt>
                <c:pt idx="15">
                  <c:v>73.17</c:v>
                </c:pt>
                <c:pt idx="16">
                  <c:v>74.489999999999995</c:v>
                </c:pt>
                <c:pt idx="17">
                  <c:v>71.849999999999994</c:v>
                </c:pt>
                <c:pt idx="18">
                  <c:v>72.06</c:v>
                </c:pt>
                <c:pt idx="19">
                  <c:v>72.22</c:v>
                </c:pt>
              </c:numCache>
            </c:numRef>
          </c:val>
          <c:smooth val="0"/>
          <c:extLst>
            <c:ext xmlns:c16="http://schemas.microsoft.com/office/drawing/2014/chart" uri="{C3380CC4-5D6E-409C-BE32-E72D297353CC}">
              <c16:uniqueId val="{00000006-8910-4EF8-A55D-5AB334850D0D}"/>
            </c:ext>
          </c:extLst>
        </c:ser>
        <c:ser>
          <c:idx val="7"/>
          <c:order val="7"/>
          <c:tx>
            <c:strRef>
              <c:f>Area_Comp!$HF$3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Area_Comp!$HF$4:$HF$24</c:f>
              <c:numCache>
                <c:formatCode>#,##0</c:formatCode>
                <c:ptCount val="21"/>
                <c:pt idx="9">
                  <c:v>1003</c:v>
                </c:pt>
              </c:numCache>
            </c:numRef>
          </c:val>
          <c:smooth val="0"/>
          <c:extLst>
            <c:ext xmlns:c16="http://schemas.microsoft.com/office/drawing/2014/chart" uri="{C3380CC4-5D6E-409C-BE32-E72D297353CC}">
              <c16:uniqueId val="{00000007-8910-4EF8-A55D-5AB334850D0D}"/>
            </c:ext>
          </c:extLst>
        </c:ser>
        <c:ser>
          <c:idx val="8"/>
          <c:order val="8"/>
          <c:tx>
            <c:strRef>
              <c:f>Area_Comp!$HG$3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Area_Comp!$HG$4:$HG$24</c:f>
              <c:numCache>
                <c:formatCode>#,##0</c:formatCode>
                <c:ptCount val="21"/>
                <c:pt idx="0">
                  <c:v>1247.6510160757239</c:v>
                </c:pt>
                <c:pt idx="1">
                  <c:v>1247.6510135918088</c:v>
                </c:pt>
                <c:pt idx="2">
                  <c:v>1247.6510122692571</c:v>
                </c:pt>
                <c:pt idx="3">
                  <c:v>1247.6510158577278</c:v>
                </c:pt>
                <c:pt idx="4">
                  <c:v>1247.6510166444839</c:v>
                </c:pt>
                <c:pt idx="5">
                  <c:v>1247.6510110546528</c:v>
                </c:pt>
                <c:pt idx="6">
                  <c:v>1247.6510083563239</c:v>
                </c:pt>
                <c:pt idx="7">
                  <c:v>1247.6510102617588</c:v>
                </c:pt>
                <c:pt idx="8">
                  <c:v>1247.6510111191369</c:v>
                </c:pt>
                <c:pt idx="9">
                  <c:v>1247.6510010731733</c:v>
                </c:pt>
                <c:pt idx="10">
                  <c:v>1247.6510100701985</c:v>
                </c:pt>
                <c:pt idx="11">
                  <c:v>1247.6510057527792</c:v>
                </c:pt>
                <c:pt idx="12">
                  <c:v>1247.6510083666535</c:v>
                </c:pt>
                <c:pt idx="13">
                  <c:v>1247.6510004970432</c:v>
                </c:pt>
                <c:pt idx="14">
                  <c:v>1247.651002943069</c:v>
                </c:pt>
                <c:pt idx="15">
                  <c:v>1247.6509942148484</c:v>
                </c:pt>
                <c:pt idx="16">
                  <c:v>1247.650999988243</c:v>
                </c:pt>
                <c:pt idx="17">
                  <c:v>1247.6510047416432</c:v>
                </c:pt>
                <c:pt idx="18">
                  <c:v>1247.6510115108808</c:v>
                </c:pt>
                <c:pt idx="19">
                  <c:v>1247.6510115108808</c:v>
                </c:pt>
                <c:pt idx="20">
                  <c:v>1247.6510115108808</c:v>
                </c:pt>
              </c:numCache>
            </c:numRef>
          </c:val>
          <c:smooth val="0"/>
          <c:extLst>
            <c:ext xmlns:c16="http://schemas.microsoft.com/office/drawing/2014/chart" uri="{C3380CC4-5D6E-409C-BE32-E72D297353CC}">
              <c16:uniqueId val="{00000008-8910-4EF8-A55D-5AB334850D0D}"/>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Area_Comp!$HH$1</c:f>
          <c:strCache>
            <c:ptCount val="1"/>
            <c:pt idx="0">
              <c:v>Slovakia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9611069546640583"/>
          <c:y val="0.25556765809276777"/>
          <c:w val="0.77265348386935362"/>
          <c:h val="0.60344502526803556"/>
        </c:manualLayout>
      </c:layout>
      <c:lineChart>
        <c:grouping val="standard"/>
        <c:varyColors val="0"/>
        <c:ser>
          <c:idx val="0"/>
          <c:order val="0"/>
          <c:tx>
            <c:strRef>
              <c:f>Area_Comp!$HH$3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Area_Comp!$HH$4:$HH$24</c:f>
              <c:numCache>
                <c:formatCode>#,##0</c:formatCode>
                <c:ptCount val="21"/>
                <c:pt idx="0">
                  <c:v>1901.41</c:v>
                </c:pt>
                <c:pt idx="10">
                  <c:v>1917.91</c:v>
                </c:pt>
                <c:pt idx="15">
                  <c:v>1921.75</c:v>
                </c:pt>
                <c:pt idx="16">
                  <c:v>1923.37</c:v>
                </c:pt>
                <c:pt idx="17">
                  <c:v>1925.9</c:v>
                </c:pt>
                <c:pt idx="18">
                  <c:v>1925.9</c:v>
                </c:pt>
                <c:pt idx="19">
                  <c:v>1925.9</c:v>
                </c:pt>
                <c:pt idx="20">
                  <c:v>1925.9</c:v>
                </c:pt>
              </c:numCache>
            </c:numRef>
          </c:val>
          <c:smooth val="0"/>
          <c:extLst>
            <c:ext xmlns:c16="http://schemas.microsoft.com/office/drawing/2014/chart" uri="{C3380CC4-5D6E-409C-BE32-E72D297353CC}">
              <c16:uniqueId val="{00000000-337B-471A-9A78-0C0C3DAD1659}"/>
            </c:ext>
          </c:extLst>
        </c:ser>
        <c:ser>
          <c:idx val="1"/>
          <c:order val="1"/>
          <c:tx>
            <c:strRef>
              <c:f>Area_Comp!$HI$3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Area_Comp!$HI$4:$HI$24</c:f>
              <c:numCache>
                <c:formatCode>#,##0</c:formatCode>
                <c:ptCount val="21"/>
                <c:pt idx="0">
                  <c:v>19.989999999999998</c:v>
                </c:pt>
                <c:pt idx="10">
                  <c:v>20.99</c:v>
                </c:pt>
                <c:pt idx="15">
                  <c:v>20.82</c:v>
                </c:pt>
                <c:pt idx="16">
                  <c:v>20.75</c:v>
                </c:pt>
                <c:pt idx="17">
                  <c:v>20.41</c:v>
                </c:pt>
                <c:pt idx="18">
                  <c:v>20.41</c:v>
                </c:pt>
                <c:pt idx="19">
                  <c:v>20.41</c:v>
                </c:pt>
              </c:numCache>
            </c:numRef>
          </c:val>
          <c:smooth val="0"/>
          <c:extLst>
            <c:ext xmlns:c16="http://schemas.microsoft.com/office/drawing/2014/chart" uri="{C3380CC4-5D6E-409C-BE32-E72D297353CC}">
              <c16:uniqueId val="{00000001-337B-471A-9A78-0C0C3DAD1659}"/>
            </c:ext>
          </c:extLst>
        </c:ser>
        <c:ser>
          <c:idx val="2"/>
          <c:order val="2"/>
          <c:tx>
            <c:strRef>
              <c:f>Area_Comp!$HJ$3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Area_Comp!$HJ$4:$HJ$24</c:f>
              <c:numCache>
                <c:formatCode>#,##0</c:formatCode>
                <c:ptCount val="21"/>
                <c:pt idx="0">
                  <c:v>1901.41</c:v>
                </c:pt>
                <c:pt idx="5">
                  <c:v>1911.56</c:v>
                </c:pt>
                <c:pt idx="10">
                  <c:v>1917.91</c:v>
                </c:pt>
                <c:pt idx="15">
                  <c:v>1921.75</c:v>
                </c:pt>
                <c:pt idx="20">
                  <c:v>1925.9</c:v>
                </c:pt>
              </c:numCache>
            </c:numRef>
          </c:val>
          <c:smooth val="0"/>
          <c:extLst>
            <c:ext xmlns:c16="http://schemas.microsoft.com/office/drawing/2014/chart" uri="{C3380CC4-5D6E-409C-BE32-E72D297353CC}">
              <c16:uniqueId val="{00000002-337B-471A-9A78-0C0C3DAD1659}"/>
            </c:ext>
          </c:extLst>
        </c:ser>
        <c:ser>
          <c:idx val="3"/>
          <c:order val="3"/>
          <c:tx>
            <c:strRef>
              <c:f>Area_Comp!$HK$3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Area_Comp!$HK$4:$HK$24</c:f>
              <c:numCache>
                <c:formatCode>#,##0</c:formatCode>
                <c:ptCount val="21"/>
                <c:pt idx="0">
                  <c:v>1767</c:v>
                </c:pt>
                <c:pt idx="5">
                  <c:v>1751.16</c:v>
                </c:pt>
                <c:pt idx="10">
                  <c:v>1778.51</c:v>
                </c:pt>
                <c:pt idx="15">
                  <c:v>1794.59</c:v>
                </c:pt>
                <c:pt idx="20">
                  <c:v>1796.16</c:v>
                </c:pt>
              </c:numCache>
            </c:numRef>
          </c:val>
          <c:smooth val="0"/>
          <c:extLst>
            <c:ext xmlns:c16="http://schemas.microsoft.com/office/drawing/2014/chart" uri="{C3380CC4-5D6E-409C-BE32-E72D297353CC}">
              <c16:uniqueId val="{00000003-337B-471A-9A78-0C0C3DAD1659}"/>
            </c:ext>
          </c:extLst>
        </c:ser>
        <c:ser>
          <c:idx val="4"/>
          <c:order val="4"/>
          <c:tx>
            <c:strRef>
              <c:f>Area_Comp!$HL$3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Area_Comp!$HL$4:$HL$24</c:f>
              <c:numCache>
                <c:formatCode>#,##0</c:formatCode>
                <c:ptCount val="21"/>
                <c:pt idx="14">
                  <c:v>1941.52</c:v>
                </c:pt>
                <c:pt idx="15">
                  <c:v>1942</c:v>
                </c:pt>
                <c:pt idx="16">
                  <c:v>1942.57</c:v>
                </c:pt>
                <c:pt idx="17">
                  <c:v>1944.12</c:v>
                </c:pt>
                <c:pt idx="18">
                  <c:v>1946.31</c:v>
                </c:pt>
                <c:pt idx="19">
                  <c:v>1947.75</c:v>
                </c:pt>
              </c:numCache>
            </c:numRef>
          </c:val>
          <c:smooth val="0"/>
          <c:extLst>
            <c:ext xmlns:c16="http://schemas.microsoft.com/office/drawing/2014/chart" uri="{C3380CC4-5D6E-409C-BE32-E72D297353CC}">
              <c16:uniqueId val="{00000004-337B-471A-9A78-0C0C3DAD1659}"/>
            </c:ext>
          </c:extLst>
        </c:ser>
        <c:ser>
          <c:idx val="5"/>
          <c:order val="5"/>
          <c:tx>
            <c:strRef>
              <c:f>Area_Comp!$HM$3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Area_Comp!$HM$4:$HM$24</c:f>
              <c:numCache>
                <c:formatCode>#,##0</c:formatCode>
                <c:ptCount val="21"/>
                <c:pt idx="14">
                  <c:v>1788.49</c:v>
                </c:pt>
                <c:pt idx="15">
                  <c:v>1790</c:v>
                </c:pt>
                <c:pt idx="16">
                  <c:v>1792.29</c:v>
                </c:pt>
                <c:pt idx="17">
                  <c:v>1794.59</c:v>
                </c:pt>
                <c:pt idx="18">
                  <c:v>1796.16</c:v>
                </c:pt>
                <c:pt idx="19">
                  <c:v>1797.32</c:v>
                </c:pt>
              </c:numCache>
            </c:numRef>
          </c:val>
          <c:smooth val="0"/>
          <c:extLst>
            <c:ext xmlns:c16="http://schemas.microsoft.com/office/drawing/2014/chart" uri="{C3380CC4-5D6E-409C-BE32-E72D297353CC}">
              <c16:uniqueId val="{00000005-337B-471A-9A78-0C0C3DAD1659}"/>
            </c:ext>
          </c:extLst>
        </c:ser>
        <c:ser>
          <c:idx val="6"/>
          <c:order val="6"/>
          <c:tx>
            <c:strRef>
              <c:f>Area_Comp!$HN$3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Area_Comp!$HN$4:$HN$24</c:f>
              <c:numCache>
                <c:formatCode>#,##0</c:formatCode>
                <c:ptCount val="21"/>
              </c:numCache>
            </c:numRef>
          </c:val>
          <c:smooth val="0"/>
          <c:extLst>
            <c:ext xmlns:c16="http://schemas.microsoft.com/office/drawing/2014/chart" uri="{C3380CC4-5D6E-409C-BE32-E72D297353CC}">
              <c16:uniqueId val="{00000006-337B-471A-9A78-0C0C3DAD1659}"/>
            </c:ext>
          </c:extLst>
        </c:ser>
        <c:ser>
          <c:idx val="7"/>
          <c:order val="7"/>
          <c:tx>
            <c:strRef>
              <c:f>Area_Comp!$HO$3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Area_Comp!$HO$4:$HO$24</c:f>
              <c:numCache>
                <c:formatCode>#,##0</c:formatCode>
                <c:ptCount val="21"/>
                <c:pt idx="9">
                  <c:v>1978</c:v>
                </c:pt>
              </c:numCache>
            </c:numRef>
          </c:val>
          <c:smooth val="0"/>
          <c:extLst>
            <c:ext xmlns:c16="http://schemas.microsoft.com/office/drawing/2014/chart" uri="{C3380CC4-5D6E-409C-BE32-E72D297353CC}">
              <c16:uniqueId val="{00000007-337B-471A-9A78-0C0C3DAD1659}"/>
            </c:ext>
          </c:extLst>
        </c:ser>
        <c:ser>
          <c:idx val="8"/>
          <c:order val="8"/>
          <c:tx>
            <c:strRef>
              <c:f>Area_Comp!$HP$3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Area_Comp!$HP$4:$HP$24</c:f>
              <c:numCache>
                <c:formatCode>#,##0</c:formatCode>
                <c:ptCount val="21"/>
                <c:pt idx="0">
                  <c:v>1943.8369794028411</c:v>
                </c:pt>
                <c:pt idx="1">
                  <c:v>1943.5349926806241</c:v>
                </c:pt>
                <c:pt idx="2">
                  <c:v>1943.3859993054764</c:v>
                </c:pt>
                <c:pt idx="3">
                  <c:v>1943.0650117758391</c:v>
                </c:pt>
                <c:pt idx="4">
                  <c:v>1942.8990060755928</c:v>
                </c:pt>
                <c:pt idx="5">
                  <c:v>1942.3650240357349</c:v>
                </c:pt>
                <c:pt idx="6">
                  <c:v>1942.1260129042175</c:v>
                </c:pt>
                <c:pt idx="7">
                  <c:v>1941.6720148216173</c:v>
                </c:pt>
                <c:pt idx="8">
                  <c:v>1941.3490129621071</c:v>
                </c:pt>
                <c:pt idx="9">
                  <c:v>1940.887005321061</c:v>
                </c:pt>
                <c:pt idx="10">
                  <c:v>1940.5610000738475</c:v>
                </c:pt>
                <c:pt idx="11">
                  <c:v>1940.4739859602273</c:v>
                </c:pt>
                <c:pt idx="12">
                  <c:v>1940.3519942974006</c:v>
                </c:pt>
                <c:pt idx="13">
                  <c:v>1940.2539852726234</c:v>
                </c:pt>
                <c:pt idx="14">
                  <c:v>1940.1049799227294</c:v>
                </c:pt>
                <c:pt idx="15">
                  <c:v>1939.9709769015217</c:v>
                </c:pt>
                <c:pt idx="16">
                  <c:v>1939.7214107996142</c:v>
                </c:pt>
                <c:pt idx="17">
                  <c:v>1939.4718680142867</c:v>
                </c:pt>
                <c:pt idx="18">
                  <c:v>1939.2222994439901</c:v>
                </c:pt>
                <c:pt idx="19">
                  <c:v>1939.2222994439901</c:v>
                </c:pt>
                <c:pt idx="20">
                  <c:v>1939.2222994439901</c:v>
                </c:pt>
              </c:numCache>
            </c:numRef>
          </c:val>
          <c:smooth val="0"/>
          <c:extLst>
            <c:ext xmlns:c16="http://schemas.microsoft.com/office/drawing/2014/chart" uri="{C3380CC4-5D6E-409C-BE32-E72D297353CC}">
              <c16:uniqueId val="{00000008-337B-471A-9A78-0C0C3DAD1659}"/>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Share of logging residues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1364426881874096"/>
          <c:y val="0.1021805558079593"/>
          <c:w val="0.73526053570315175"/>
          <c:h val="0.82828550787472099"/>
        </c:manualLayout>
      </c:layout>
      <c:barChart>
        <c:barDir val="bar"/>
        <c:grouping val="clustered"/>
        <c:varyColors val="0"/>
        <c:ser>
          <c:idx val="0"/>
          <c:order val="0"/>
          <c:tx>
            <c:strRef>
              <c:f>Read_me_First!$X$79</c:f>
              <c:strCache>
                <c:ptCount val="1"/>
                <c:pt idx="0">
                  <c:v>SoEF/FAOSTAT</c:v>
                </c:pt>
              </c:strCache>
            </c:strRef>
          </c:tx>
          <c:spPr>
            <a:solidFill>
              <a:schemeClr val="accent1"/>
            </a:solidFill>
            <a:ln>
              <a:noFill/>
            </a:ln>
            <a:effectLst/>
          </c:spPr>
          <c:invertIfNegative val="0"/>
          <c:cat>
            <c:strRef>
              <c:f>Read_me_First!$W$81:$W$107</c:f>
              <c:strCache>
                <c:ptCount val="27"/>
                <c:pt idx="0">
                  <c:v>Belgium</c:v>
                </c:pt>
                <c:pt idx="1">
                  <c:v>Bulgaria</c:v>
                </c:pt>
                <c:pt idx="2">
                  <c:v>Czechia</c:v>
                </c:pt>
                <c:pt idx="3">
                  <c:v>Denmark</c:v>
                </c:pt>
                <c:pt idx="4">
                  <c:v>Germany</c:v>
                </c:pt>
                <c:pt idx="5">
                  <c:v>Estonia</c:v>
                </c:pt>
                <c:pt idx="6">
                  <c:v>Ireland</c:v>
                </c:pt>
                <c:pt idx="7">
                  <c:v>Greece</c:v>
                </c:pt>
                <c:pt idx="8">
                  <c:v>Spain</c:v>
                </c:pt>
                <c:pt idx="9">
                  <c:v>France</c:v>
                </c:pt>
                <c:pt idx="10">
                  <c:v>Croatia</c:v>
                </c:pt>
                <c:pt idx="11">
                  <c:v>Italy</c:v>
                </c:pt>
                <c:pt idx="12">
                  <c:v>Cyprus</c:v>
                </c:pt>
                <c:pt idx="13">
                  <c:v>Latvia</c:v>
                </c:pt>
                <c:pt idx="14">
                  <c:v>Lithuania</c:v>
                </c:pt>
                <c:pt idx="15">
                  <c:v>Luxembourg</c:v>
                </c:pt>
                <c:pt idx="16">
                  <c:v>Hungary</c:v>
                </c:pt>
                <c:pt idx="17">
                  <c:v>Malta</c:v>
                </c:pt>
                <c:pt idx="18">
                  <c:v>Netherlands</c:v>
                </c:pt>
                <c:pt idx="19">
                  <c:v>Austria</c:v>
                </c:pt>
                <c:pt idx="20">
                  <c:v>Poland</c:v>
                </c:pt>
                <c:pt idx="21">
                  <c:v>Portugal</c:v>
                </c:pt>
                <c:pt idx="22">
                  <c:v>Romania</c:v>
                </c:pt>
                <c:pt idx="23">
                  <c:v>Slovenia</c:v>
                </c:pt>
                <c:pt idx="24">
                  <c:v>Slovakia</c:v>
                </c:pt>
                <c:pt idx="25">
                  <c:v>Finland</c:v>
                </c:pt>
                <c:pt idx="26">
                  <c:v>Sweden</c:v>
                </c:pt>
              </c:strCache>
            </c:strRef>
          </c:cat>
          <c:val>
            <c:numRef>
              <c:f>Read_me_First!$X$81:$X$107</c:f>
              <c:numCache>
                <c:formatCode>0%</c:formatCode>
                <c:ptCount val="27"/>
                <c:pt idx="0" formatCode="General">
                  <c:v>0</c:v>
                </c:pt>
                <c:pt idx="1">
                  <c:v>8.3394011515241742E-2</c:v>
                </c:pt>
                <c:pt idx="2">
                  <c:v>3.7965446404301953E-2</c:v>
                </c:pt>
                <c:pt idx="3">
                  <c:v>0.14450292210023877</c:v>
                </c:pt>
                <c:pt idx="4">
                  <c:v>0.22478009602112298</c:v>
                </c:pt>
                <c:pt idx="5">
                  <c:v>0.1424576838348395</c:v>
                </c:pt>
                <c:pt idx="6">
                  <c:v>0.41796334645225791</c:v>
                </c:pt>
                <c:pt idx="7">
                  <c:v>8.5484610255947752E-2</c:v>
                </c:pt>
                <c:pt idx="8">
                  <c:v>1.2928297800269131E-2</c:v>
                </c:pt>
                <c:pt idx="9">
                  <c:v>0</c:v>
                </c:pt>
                <c:pt idx="10">
                  <c:v>0.20846439540416858</c:v>
                </c:pt>
                <c:pt idx="11">
                  <c:v>0</c:v>
                </c:pt>
                <c:pt idx="12">
                  <c:v>0</c:v>
                </c:pt>
                <c:pt idx="13">
                  <c:v>2.0137674342587199E-2</c:v>
                </c:pt>
                <c:pt idx="14">
                  <c:v>0.35240631535322531</c:v>
                </c:pt>
                <c:pt idx="15">
                  <c:v>0</c:v>
                </c:pt>
                <c:pt idx="16">
                  <c:v>5.0486067957052627E-2</c:v>
                </c:pt>
                <c:pt idx="17" formatCode="General">
                  <c:v>0</c:v>
                </c:pt>
                <c:pt idx="18">
                  <c:v>2.8940437670730654E-2</c:v>
                </c:pt>
                <c:pt idx="19">
                  <c:v>0.19043933900355614</c:v>
                </c:pt>
                <c:pt idx="20">
                  <c:v>0</c:v>
                </c:pt>
                <c:pt idx="21">
                  <c:v>0</c:v>
                </c:pt>
                <c:pt idx="22">
                  <c:v>0.12208599981651737</c:v>
                </c:pt>
                <c:pt idx="23">
                  <c:v>5.691690870932415E-2</c:v>
                </c:pt>
                <c:pt idx="24">
                  <c:v>0</c:v>
                </c:pt>
                <c:pt idx="25">
                  <c:v>6.9444158039364087E-2</c:v>
                </c:pt>
                <c:pt idx="26">
                  <c:v>2.9575110113847589E-2</c:v>
                </c:pt>
              </c:numCache>
            </c:numRef>
          </c:val>
          <c:extLst>
            <c:ext xmlns:c16="http://schemas.microsoft.com/office/drawing/2014/chart" uri="{C3380CC4-5D6E-409C-BE32-E72D297353CC}">
              <c16:uniqueId val="{00000000-E058-4ECF-A3C8-3F87D98926D1}"/>
            </c:ext>
          </c:extLst>
        </c:ser>
        <c:ser>
          <c:idx val="1"/>
          <c:order val="1"/>
          <c:tx>
            <c:strRef>
              <c:f>Read_me_First!$Y$79</c:f>
              <c:strCache>
                <c:ptCount val="1"/>
                <c:pt idx="0">
                  <c:v>CBM</c:v>
                </c:pt>
              </c:strCache>
            </c:strRef>
          </c:tx>
          <c:spPr>
            <a:solidFill>
              <a:schemeClr val="accent2"/>
            </a:solidFill>
            <a:ln>
              <a:noFill/>
            </a:ln>
            <a:effectLst/>
          </c:spPr>
          <c:invertIfNegative val="0"/>
          <c:cat>
            <c:strRef>
              <c:f>Read_me_First!$W$81:$W$107</c:f>
              <c:strCache>
                <c:ptCount val="27"/>
                <c:pt idx="0">
                  <c:v>Belgium</c:v>
                </c:pt>
                <c:pt idx="1">
                  <c:v>Bulgaria</c:v>
                </c:pt>
                <c:pt idx="2">
                  <c:v>Czechia</c:v>
                </c:pt>
                <c:pt idx="3">
                  <c:v>Denmark</c:v>
                </c:pt>
                <c:pt idx="4">
                  <c:v>Germany</c:v>
                </c:pt>
                <c:pt idx="5">
                  <c:v>Estonia</c:v>
                </c:pt>
                <c:pt idx="6">
                  <c:v>Ireland</c:v>
                </c:pt>
                <c:pt idx="7">
                  <c:v>Greece</c:v>
                </c:pt>
                <c:pt idx="8">
                  <c:v>Spain</c:v>
                </c:pt>
                <c:pt idx="9">
                  <c:v>France</c:v>
                </c:pt>
                <c:pt idx="10">
                  <c:v>Croatia</c:v>
                </c:pt>
                <c:pt idx="11">
                  <c:v>Italy</c:v>
                </c:pt>
                <c:pt idx="12">
                  <c:v>Cyprus</c:v>
                </c:pt>
                <c:pt idx="13">
                  <c:v>Latvia</c:v>
                </c:pt>
                <c:pt idx="14">
                  <c:v>Lithuania</c:v>
                </c:pt>
                <c:pt idx="15">
                  <c:v>Luxembourg</c:v>
                </c:pt>
                <c:pt idx="16">
                  <c:v>Hungary</c:v>
                </c:pt>
                <c:pt idx="17">
                  <c:v>Malta</c:v>
                </c:pt>
                <c:pt idx="18">
                  <c:v>Netherlands</c:v>
                </c:pt>
                <c:pt idx="19">
                  <c:v>Austria</c:v>
                </c:pt>
                <c:pt idx="20">
                  <c:v>Poland</c:v>
                </c:pt>
                <c:pt idx="21">
                  <c:v>Portugal</c:v>
                </c:pt>
                <c:pt idx="22">
                  <c:v>Romania</c:v>
                </c:pt>
                <c:pt idx="23">
                  <c:v>Slovenia</c:v>
                </c:pt>
                <c:pt idx="24">
                  <c:v>Slovakia</c:v>
                </c:pt>
                <c:pt idx="25">
                  <c:v>Finland</c:v>
                </c:pt>
                <c:pt idx="26">
                  <c:v>Sweden</c:v>
                </c:pt>
              </c:strCache>
            </c:strRef>
          </c:cat>
          <c:val>
            <c:numRef>
              <c:f>Read_me_First!$Y$81:$Y$107</c:f>
              <c:numCache>
                <c:formatCode>0%</c:formatCode>
                <c:ptCount val="27"/>
                <c:pt idx="0">
                  <c:v>0.25783699620458078</c:v>
                </c:pt>
                <c:pt idx="1">
                  <c:v>0.2414732019890434</c:v>
                </c:pt>
                <c:pt idx="2">
                  <c:v>0.28520199495156745</c:v>
                </c:pt>
                <c:pt idx="3">
                  <c:v>0.20819426472756197</c:v>
                </c:pt>
                <c:pt idx="4">
                  <c:v>0.20263199042721092</c:v>
                </c:pt>
                <c:pt idx="5">
                  <c:v>0.30164213509568233</c:v>
                </c:pt>
                <c:pt idx="6">
                  <c:v>0.40782593222823932</c:v>
                </c:pt>
                <c:pt idx="7">
                  <c:v>0.2706115417717293</c:v>
                </c:pt>
                <c:pt idx="8">
                  <c:v>0.37751983237023856</c:v>
                </c:pt>
                <c:pt idx="9">
                  <c:v>0.1612276796023705</c:v>
                </c:pt>
                <c:pt idx="10">
                  <c:v>0.32952514330148092</c:v>
                </c:pt>
                <c:pt idx="11">
                  <c:v>0.19313370660926682</c:v>
                </c:pt>
                <c:pt idx="13">
                  <c:v>0.22287537946762409</c:v>
                </c:pt>
                <c:pt idx="14">
                  <c:v>8.4182375895137856E-2</c:v>
                </c:pt>
                <c:pt idx="15">
                  <c:v>0.28350873227510243</c:v>
                </c:pt>
                <c:pt idx="16">
                  <c:v>0.12563972133243745</c:v>
                </c:pt>
                <c:pt idx="18">
                  <c:v>0.16243098904772987</c:v>
                </c:pt>
                <c:pt idx="19">
                  <c:v>0.30667452843269027</c:v>
                </c:pt>
                <c:pt idx="20">
                  <c:v>0.2281137570621142</c:v>
                </c:pt>
                <c:pt idx="21">
                  <c:v>0.33902444808238874</c:v>
                </c:pt>
                <c:pt idx="22">
                  <c:v>0.10925437003125954</c:v>
                </c:pt>
                <c:pt idx="23">
                  <c:v>0.281162194468073</c:v>
                </c:pt>
                <c:pt idx="24">
                  <c:v>0.33694173877847411</c:v>
                </c:pt>
                <c:pt idx="25">
                  <c:v>0.24946022549792976</c:v>
                </c:pt>
                <c:pt idx="26">
                  <c:v>0.281162194468073</c:v>
                </c:pt>
              </c:numCache>
            </c:numRef>
          </c:val>
          <c:extLst>
            <c:ext xmlns:c16="http://schemas.microsoft.com/office/drawing/2014/chart" uri="{C3380CC4-5D6E-409C-BE32-E72D297353CC}">
              <c16:uniqueId val="{00000002-E058-4ECF-A3C8-3F87D98926D1}"/>
            </c:ext>
          </c:extLst>
        </c:ser>
        <c:dLbls>
          <c:showLegendKey val="0"/>
          <c:showVal val="0"/>
          <c:showCatName val="0"/>
          <c:showSerName val="0"/>
          <c:showPercent val="0"/>
          <c:showBubbleSize val="0"/>
        </c:dLbls>
        <c:gapWidth val="182"/>
        <c:axId val="963410592"/>
        <c:axId val="759313792"/>
      </c:barChart>
      <c:catAx>
        <c:axId val="963410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759313792"/>
        <c:crosses val="autoZero"/>
        <c:auto val="1"/>
        <c:lblAlgn val="ctr"/>
        <c:lblOffset val="100"/>
        <c:tickLblSkip val="1"/>
        <c:noMultiLvlLbl val="0"/>
      </c:catAx>
      <c:valAx>
        <c:axId val="759313792"/>
        <c:scaling>
          <c:orientation val="minMax"/>
          <c:max val="0.45"/>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963410592"/>
        <c:crosses val="autoZero"/>
        <c:crossBetween val="between"/>
        <c:majorUnit val="5.000000000000001E-2"/>
      </c:valAx>
      <c:spPr>
        <a:noFill/>
        <a:ln>
          <a:noFill/>
        </a:ln>
        <a:effectLst/>
      </c:spPr>
    </c:plotArea>
    <c:legend>
      <c:legendPos val="r"/>
      <c:layout>
        <c:manualLayout>
          <c:xMode val="edge"/>
          <c:yMode val="edge"/>
          <c:x val="5.4497584992431403E-2"/>
          <c:y val="0.93222016930713225"/>
          <c:w val="0.85258867064341703"/>
          <c:h val="4.83254761355050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Area_Comp!$HQ$1</c:f>
          <c:strCache>
            <c:ptCount val="1"/>
            <c:pt idx="0">
              <c:v>Finland</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9611069546640583"/>
          <c:y val="0.25556765809276777"/>
          <c:w val="0.77265348386935362"/>
          <c:h val="0.60344502526803556"/>
        </c:manualLayout>
      </c:layout>
      <c:lineChart>
        <c:grouping val="standard"/>
        <c:varyColors val="0"/>
        <c:ser>
          <c:idx val="0"/>
          <c:order val="0"/>
          <c:tx>
            <c:strRef>
              <c:f>Area_Comp!$HQ$3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Area_Comp!$HQ$4:$HQ$24</c:f>
              <c:numCache>
                <c:formatCode>#,##0</c:formatCode>
                <c:ptCount val="21"/>
                <c:pt idx="0">
                  <c:v>22445.64</c:v>
                </c:pt>
                <c:pt idx="10">
                  <c:v>22242</c:v>
                </c:pt>
                <c:pt idx="15">
                  <c:v>22409</c:v>
                </c:pt>
                <c:pt idx="16">
                  <c:v>22409</c:v>
                </c:pt>
                <c:pt idx="17">
                  <c:v>22409</c:v>
                </c:pt>
                <c:pt idx="18">
                  <c:v>22409</c:v>
                </c:pt>
                <c:pt idx="19">
                  <c:v>22409</c:v>
                </c:pt>
                <c:pt idx="20">
                  <c:v>22409</c:v>
                </c:pt>
              </c:numCache>
            </c:numRef>
          </c:val>
          <c:smooth val="0"/>
          <c:extLst>
            <c:ext xmlns:c16="http://schemas.microsoft.com/office/drawing/2014/chart" uri="{C3380CC4-5D6E-409C-BE32-E72D297353CC}">
              <c16:uniqueId val="{00000000-CEA6-4C41-9A4B-6610E680C742}"/>
            </c:ext>
          </c:extLst>
        </c:ser>
        <c:ser>
          <c:idx val="1"/>
          <c:order val="1"/>
          <c:tx>
            <c:strRef>
              <c:f>Area_Comp!$HR$3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Area_Comp!$HR$4:$HR$24</c:f>
              <c:numCache>
                <c:formatCode>#,##0</c:formatCode>
                <c:ptCount val="21"/>
                <c:pt idx="0">
                  <c:v>823.48</c:v>
                </c:pt>
                <c:pt idx="10">
                  <c:v>789</c:v>
                </c:pt>
                <c:pt idx="15">
                  <c:v>746</c:v>
                </c:pt>
                <c:pt idx="16">
                  <c:v>746</c:v>
                </c:pt>
                <c:pt idx="17">
                  <c:v>746</c:v>
                </c:pt>
                <c:pt idx="18">
                  <c:v>746</c:v>
                </c:pt>
                <c:pt idx="19">
                  <c:v>746</c:v>
                </c:pt>
              </c:numCache>
            </c:numRef>
          </c:val>
          <c:smooth val="0"/>
          <c:extLst>
            <c:ext xmlns:c16="http://schemas.microsoft.com/office/drawing/2014/chart" uri="{C3380CC4-5D6E-409C-BE32-E72D297353CC}">
              <c16:uniqueId val="{00000001-CEA6-4C41-9A4B-6610E680C742}"/>
            </c:ext>
          </c:extLst>
        </c:ser>
        <c:ser>
          <c:idx val="2"/>
          <c:order val="2"/>
          <c:tx>
            <c:strRef>
              <c:f>Area_Comp!$HS$3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Area_Comp!$HS$4:$HS$24</c:f>
              <c:numCache>
                <c:formatCode>#,##0</c:formatCode>
                <c:ptCount val="21"/>
                <c:pt idx="0">
                  <c:v>22445.64</c:v>
                </c:pt>
                <c:pt idx="5">
                  <c:v>22162</c:v>
                </c:pt>
                <c:pt idx="10">
                  <c:v>22242</c:v>
                </c:pt>
                <c:pt idx="15">
                  <c:v>22409</c:v>
                </c:pt>
                <c:pt idx="20">
                  <c:v>22409</c:v>
                </c:pt>
              </c:numCache>
            </c:numRef>
          </c:val>
          <c:smooth val="0"/>
          <c:extLst>
            <c:ext xmlns:c16="http://schemas.microsoft.com/office/drawing/2014/chart" uri="{C3380CC4-5D6E-409C-BE32-E72D297353CC}">
              <c16:uniqueId val="{00000002-CEA6-4C41-9A4B-6610E680C742}"/>
            </c:ext>
          </c:extLst>
        </c:ser>
        <c:ser>
          <c:idx val="3"/>
          <c:order val="3"/>
          <c:tx>
            <c:strRef>
              <c:f>Area_Comp!$HT$3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Area_Comp!$HT$4:$HT$24</c:f>
              <c:numCache>
                <c:formatCode>#,##0</c:formatCode>
                <c:ptCount val="21"/>
                <c:pt idx="0">
                  <c:v>20305.580000000002</c:v>
                </c:pt>
                <c:pt idx="5">
                  <c:v>20050.91</c:v>
                </c:pt>
                <c:pt idx="10">
                  <c:v>19409.36</c:v>
                </c:pt>
                <c:pt idx="15">
                  <c:v>19719.02</c:v>
                </c:pt>
                <c:pt idx="20">
                  <c:v>19719.02</c:v>
                </c:pt>
              </c:numCache>
            </c:numRef>
          </c:val>
          <c:smooth val="0"/>
          <c:extLst>
            <c:ext xmlns:c16="http://schemas.microsoft.com/office/drawing/2014/chart" uri="{C3380CC4-5D6E-409C-BE32-E72D297353CC}">
              <c16:uniqueId val="{00000003-CEA6-4C41-9A4B-6610E680C742}"/>
            </c:ext>
          </c:extLst>
        </c:ser>
        <c:ser>
          <c:idx val="4"/>
          <c:order val="4"/>
          <c:tx>
            <c:strRef>
              <c:f>Area_Comp!$HU$3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Area_Comp!$HU$4:$HU$24</c:f>
              <c:numCache>
                <c:formatCode>#,##0</c:formatCode>
                <c:ptCount val="21"/>
              </c:numCache>
            </c:numRef>
          </c:val>
          <c:smooth val="0"/>
          <c:extLst>
            <c:ext xmlns:c16="http://schemas.microsoft.com/office/drawing/2014/chart" uri="{C3380CC4-5D6E-409C-BE32-E72D297353CC}">
              <c16:uniqueId val="{00000004-CEA6-4C41-9A4B-6610E680C742}"/>
            </c:ext>
          </c:extLst>
        </c:ser>
        <c:ser>
          <c:idx val="5"/>
          <c:order val="5"/>
          <c:tx>
            <c:strRef>
              <c:f>Area_Comp!$HV$3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Area_Comp!$HV$4:$HV$24</c:f>
              <c:numCache>
                <c:formatCode>#,##0</c:formatCode>
                <c:ptCount val="21"/>
              </c:numCache>
            </c:numRef>
          </c:val>
          <c:smooth val="0"/>
          <c:extLst>
            <c:ext xmlns:c16="http://schemas.microsoft.com/office/drawing/2014/chart" uri="{C3380CC4-5D6E-409C-BE32-E72D297353CC}">
              <c16:uniqueId val="{00000005-CEA6-4C41-9A4B-6610E680C742}"/>
            </c:ext>
          </c:extLst>
        </c:ser>
        <c:ser>
          <c:idx val="6"/>
          <c:order val="6"/>
          <c:tx>
            <c:strRef>
              <c:f>Area_Comp!$HW$3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Area_Comp!$HW$4:$HW$24</c:f>
              <c:numCache>
                <c:formatCode>#,##0</c:formatCode>
                <c:ptCount val="21"/>
              </c:numCache>
            </c:numRef>
          </c:val>
          <c:smooth val="0"/>
          <c:extLst>
            <c:ext xmlns:c16="http://schemas.microsoft.com/office/drawing/2014/chart" uri="{C3380CC4-5D6E-409C-BE32-E72D297353CC}">
              <c16:uniqueId val="{00000006-CEA6-4C41-9A4B-6610E680C742}"/>
            </c:ext>
          </c:extLst>
        </c:ser>
        <c:ser>
          <c:idx val="7"/>
          <c:order val="7"/>
          <c:tx>
            <c:strRef>
              <c:f>Area_Comp!$HX$3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Area_Comp!$HX$4:$HX$24</c:f>
              <c:numCache>
                <c:formatCode>#,##0</c:formatCode>
                <c:ptCount val="21"/>
                <c:pt idx="10">
                  <c:v>21780</c:v>
                </c:pt>
              </c:numCache>
            </c:numRef>
          </c:val>
          <c:smooth val="0"/>
          <c:extLst>
            <c:ext xmlns:c16="http://schemas.microsoft.com/office/drawing/2014/chart" uri="{C3380CC4-5D6E-409C-BE32-E72D297353CC}">
              <c16:uniqueId val="{00000007-CEA6-4C41-9A4B-6610E680C742}"/>
            </c:ext>
          </c:extLst>
        </c:ser>
        <c:ser>
          <c:idx val="8"/>
          <c:order val="8"/>
          <c:tx>
            <c:strRef>
              <c:f>Area_Comp!$HY$3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Area_Comp!$HY$4:$HY$24</c:f>
              <c:numCache>
                <c:formatCode>#,##0</c:formatCode>
                <c:ptCount val="21"/>
                <c:pt idx="0">
                  <c:v>22520.539907081897</c:v>
                </c:pt>
                <c:pt idx="1">
                  <c:v>22520.5399126964</c:v>
                </c:pt>
                <c:pt idx="2">
                  <c:v>22520.539993753522</c:v>
                </c:pt>
                <c:pt idx="3">
                  <c:v>22520.539804904169</c:v>
                </c:pt>
                <c:pt idx="4">
                  <c:v>22520.540001595215</c:v>
                </c:pt>
                <c:pt idx="5">
                  <c:v>22520.540251666858</c:v>
                </c:pt>
                <c:pt idx="6">
                  <c:v>22520.540397696634</c:v>
                </c:pt>
                <c:pt idx="7">
                  <c:v>22520.540804723347</c:v>
                </c:pt>
                <c:pt idx="8">
                  <c:v>22520.540976810382</c:v>
                </c:pt>
                <c:pt idx="9">
                  <c:v>22520.540800271883</c:v>
                </c:pt>
                <c:pt idx="10">
                  <c:v>22520.540636425743</c:v>
                </c:pt>
                <c:pt idx="11">
                  <c:v>22520.540575429426</c:v>
                </c:pt>
                <c:pt idx="12">
                  <c:v>22520.540612835259</c:v>
                </c:pt>
                <c:pt idx="13">
                  <c:v>22520.540399157166</c:v>
                </c:pt>
                <c:pt idx="14">
                  <c:v>22520.540100023554</c:v>
                </c:pt>
                <c:pt idx="15">
                  <c:v>22520.539946274435</c:v>
                </c:pt>
                <c:pt idx="16">
                  <c:v>22520.5395116033</c:v>
                </c:pt>
                <c:pt idx="17">
                  <c:v>22520.539605354552</c:v>
                </c:pt>
                <c:pt idx="18">
                  <c:v>22520.538998901531</c:v>
                </c:pt>
                <c:pt idx="19">
                  <c:v>22520.538998901531</c:v>
                </c:pt>
                <c:pt idx="20">
                  <c:v>22520.538998901531</c:v>
                </c:pt>
              </c:numCache>
            </c:numRef>
          </c:val>
          <c:smooth val="0"/>
          <c:extLst>
            <c:ext xmlns:c16="http://schemas.microsoft.com/office/drawing/2014/chart" uri="{C3380CC4-5D6E-409C-BE32-E72D297353CC}">
              <c16:uniqueId val="{00000008-CEA6-4C41-9A4B-6610E680C742}"/>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Area_Comp!$HZ$1</c:f>
          <c:strCache>
            <c:ptCount val="1"/>
            <c:pt idx="0">
              <c:v>Sweden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9611069546640583"/>
          <c:y val="0.25556765809276777"/>
          <c:w val="0.77265348386935362"/>
          <c:h val="0.60344502526803556"/>
        </c:manualLayout>
      </c:layout>
      <c:lineChart>
        <c:grouping val="standard"/>
        <c:varyColors val="0"/>
        <c:ser>
          <c:idx val="0"/>
          <c:order val="0"/>
          <c:tx>
            <c:strRef>
              <c:f>Area_Comp!$HZ$3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Area_Comp!$HZ$4:$HZ$23</c:f>
              <c:numCache>
                <c:formatCode>#,##0</c:formatCode>
                <c:ptCount val="20"/>
                <c:pt idx="0">
                  <c:v>28163</c:v>
                </c:pt>
                <c:pt idx="10">
                  <c:v>28073</c:v>
                </c:pt>
                <c:pt idx="15">
                  <c:v>27980</c:v>
                </c:pt>
                <c:pt idx="16">
                  <c:v>27980</c:v>
                </c:pt>
                <c:pt idx="17">
                  <c:v>27980</c:v>
                </c:pt>
                <c:pt idx="18">
                  <c:v>27980</c:v>
                </c:pt>
                <c:pt idx="19">
                  <c:v>27980</c:v>
                </c:pt>
              </c:numCache>
            </c:numRef>
          </c:val>
          <c:smooth val="0"/>
          <c:extLst>
            <c:ext xmlns:c16="http://schemas.microsoft.com/office/drawing/2014/chart" uri="{C3380CC4-5D6E-409C-BE32-E72D297353CC}">
              <c16:uniqueId val="{00000000-9F6D-4EF3-9A27-2592A587BDA9}"/>
            </c:ext>
          </c:extLst>
        </c:ser>
        <c:ser>
          <c:idx val="1"/>
          <c:order val="1"/>
          <c:tx>
            <c:strRef>
              <c:f>Area_Comp!$IA$3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Area_Comp!$IA$4:$IA$23</c:f>
              <c:numCache>
                <c:formatCode>#,##0</c:formatCode>
                <c:ptCount val="20"/>
                <c:pt idx="0">
                  <c:v>2432</c:v>
                </c:pt>
                <c:pt idx="10">
                  <c:v>2432</c:v>
                </c:pt>
                <c:pt idx="15">
                  <c:v>2364</c:v>
                </c:pt>
                <c:pt idx="16">
                  <c:v>2364</c:v>
                </c:pt>
                <c:pt idx="17">
                  <c:v>2364</c:v>
                </c:pt>
                <c:pt idx="18">
                  <c:v>2364</c:v>
                </c:pt>
                <c:pt idx="19">
                  <c:v>2364</c:v>
                </c:pt>
              </c:numCache>
            </c:numRef>
          </c:val>
          <c:smooth val="0"/>
          <c:extLst>
            <c:ext xmlns:c16="http://schemas.microsoft.com/office/drawing/2014/chart" uri="{C3380CC4-5D6E-409C-BE32-E72D297353CC}">
              <c16:uniqueId val="{00000001-9F6D-4EF3-9A27-2592A587BDA9}"/>
            </c:ext>
          </c:extLst>
        </c:ser>
        <c:ser>
          <c:idx val="2"/>
          <c:order val="2"/>
          <c:tx>
            <c:strRef>
              <c:f>Area_Comp!$IB$3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Area_Comp!$IB$4:$IB$23</c:f>
              <c:numCache>
                <c:formatCode>#,##0</c:formatCode>
                <c:ptCount val="20"/>
                <c:pt idx="0">
                  <c:v>28163</c:v>
                </c:pt>
                <c:pt idx="5">
                  <c:v>28218</c:v>
                </c:pt>
                <c:pt idx="10">
                  <c:v>28073</c:v>
                </c:pt>
                <c:pt idx="15">
                  <c:v>27980</c:v>
                </c:pt>
              </c:numCache>
            </c:numRef>
          </c:val>
          <c:smooth val="0"/>
          <c:extLst>
            <c:ext xmlns:c16="http://schemas.microsoft.com/office/drawing/2014/chart" uri="{C3380CC4-5D6E-409C-BE32-E72D297353CC}">
              <c16:uniqueId val="{00000002-9F6D-4EF3-9A27-2592A587BDA9}"/>
            </c:ext>
          </c:extLst>
        </c:ser>
        <c:ser>
          <c:idx val="3"/>
          <c:order val="3"/>
          <c:tx>
            <c:strRef>
              <c:f>Area_Comp!$IC$3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Area_Comp!$IC$4:$IC$23</c:f>
              <c:numCache>
                <c:formatCode>#,##0</c:formatCode>
                <c:ptCount val="20"/>
                <c:pt idx="0">
                  <c:v>20770.810000000001</c:v>
                </c:pt>
                <c:pt idx="5">
                  <c:v>20233.689999999999</c:v>
                </c:pt>
                <c:pt idx="10">
                  <c:v>20032.91</c:v>
                </c:pt>
                <c:pt idx="15">
                  <c:v>19664.21</c:v>
                </c:pt>
              </c:numCache>
            </c:numRef>
          </c:val>
          <c:smooth val="0"/>
          <c:extLst>
            <c:ext xmlns:c16="http://schemas.microsoft.com/office/drawing/2014/chart" uri="{C3380CC4-5D6E-409C-BE32-E72D297353CC}">
              <c16:uniqueId val="{00000003-9F6D-4EF3-9A27-2592A587BDA9}"/>
            </c:ext>
          </c:extLst>
        </c:ser>
        <c:ser>
          <c:idx val="4"/>
          <c:order val="4"/>
          <c:tx>
            <c:strRef>
              <c:f>Area_Comp!$ID$3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Area_Comp!$ID$4:$ID$23</c:f>
              <c:numCache>
                <c:formatCode>#,##0</c:formatCode>
                <c:ptCount val="20"/>
              </c:numCache>
            </c:numRef>
          </c:val>
          <c:smooth val="0"/>
          <c:extLst>
            <c:ext xmlns:c16="http://schemas.microsoft.com/office/drawing/2014/chart" uri="{C3380CC4-5D6E-409C-BE32-E72D297353CC}">
              <c16:uniqueId val="{00000004-9F6D-4EF3-9A27-2592A587BDA9}"/>
            </c:ext>
          </c:extLst>
        </c:ser>
        <c:ser>
          <c:idx val="5"/>
          <c:order val="5"/>
          <c:tx>
            <c:strRef>
              <c:f>Area_Comp!$IE$3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Area_Comp!$IE$4:$IE$23</c:f>
              <c:numCache>
                <c:formatCode>#,##0</c:formatCode>
                <c:ptCount val="20"/>
              </c:numCache>
            </c:numRef>
          </c:val>
          <c:smooth val="0"/>
          <c:extLst>
            <c:ext xmlns:c16="http://schemas.microsoft.com/office/drawing/2014/chart" uri="{C3380CC4-5D6E-409C-BE32-E72D297353CC}">
              <c16:uniqueId val="{00000005-9F6D-4EF3-9A27-2592A587BDA9}"/>
            </c:ext>
          </c:extLst>
        </c:ser>
        <c:ser>
          <c:idx val="6"/>
          <c:order val="6"/>
          <c:tx>
            <c:strRef>
              <c:f>Area_Comp!$IF$3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Area_Comp!$IF$4:$IF$23</c:f>
              <c:numCache>
                <c:formatCode>#,##0</c:formatCode>
                <c:ptCount val="20"/>
              </c:numCache>
            </c:numRef>
          </c:val>
          <c:smooth val="0"/>
          <c:extLst>
            <c:ext xmlns:c16="http://schemas.microsoft.com/office/drawing/2014/chart" uri="{C3380CC4-5D6E-409C-BE32-E72D297353CC}">
              <c16:uniqueId val="{00000006-9F6D-4EF3-9A27-2592A587BDA9}"/>
            </c:ext>
          </c:extLst>
        </c:ser>
        <c:ser>
          <c:idx val="7"/>
          <c:order val="7"/>
          <c:tx>
            <c:strRef>
              <c:f>Area_Comp!$IG$3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Area_Comp!$IG$4:$IG$23</c:f>
              <c:numCache>
                <c:formatCode>#,##0</c:formatCode>
                <c:ptCount val="20"/>
                <c:pt idx="10">
                  <c:v>27479</c:v>
                </c:pt>
              </c:numCache>
            </c:numRef>
          </c:val>
          <c:smooth val="0"/>
          <c:extLst>
            <c:ext xmlns:c16="http://schemas.microsoft.com/office/drawing/2014/chart" uri="{C3380CC4-5D6E-409C-BE32-E72D297353CC}">
              <c16:uniqueId val="{00000007-9F6D-4EF3-9A27-2592A587BDA9}"/>
            </c:ext>
          </c:extLst>
        </c:ser>
        <c:ser>
          <c:idx val="8"/>
          <c:order val="8"/>
          <c:tx>
            <c:strRef>
              <c:f>Area_Comp!$IH$3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Area_Comp!$IH$4:$IH$23</c:f>
              <c:numCache>
                <c:formatCode>#,##0</c:formatCode>
                <c:ptCount val="20"/>
                <c:pt idx="0">
                  <c:v>27353.61886639586</c:v>
                </c:pt>
                <c:pt idx="1">
                  <c:v>27353.618663493693</c:v>
                </c:pt>
                <c:pt idx="2">
                  <c:v>27353.618698482678</c:v>
                </c:pt>
                <c:pt idx="3">
                  <c:v>27353.618691435262</c:v>
                </c:pt>
                <c:pt idx="4">
                  <c:v>27353.618618521261</c:v>
                </c:pt>
                <c:pt idx="5">
                  <c:v>27353.61880039379</c:v>
                </c:pt>
                <c:pt idx="6">
                  <c:v>27353.618871490835</c:v>
                </c:pt>
                <c:pt idx="7">
                  <c:v>27353.619001048613</c:v>
                </c:pt>
                <c:pt idx="8">
                  <c:v>27353.618898270179</c:v>
                </c:pt>
                <c:pt idx="9">
                  <c:v>27353.618905512929</c:v>
                </c:pt>
                <c:pt idx="10">
                  <c:v>27353.618835165082</c:v>
                </c:pt>
                <c:pt idx="11">
                  <c:v>27353.618806594051</c:v>
                </c:pt>
                <c:pt idx="12">
                  <c:v>27353.61908800773</c:v>
                </c:pt>
                <c:pt idx="13">
                  <c:v>27353.618984942859</c:v>
                </c:pt>
                <c:pt idx="14">
                  <c:v>27353.618992578373</c:v>
                </c:pt>
                <c:pt idx="15">
                  <c:v>27353.618804321581</c:v>
                </c:pt>
                <c:pt idx="16">
                  <c:v>27353.619088790216</c:v>
                </c:pt>
                <c:pt idx="17">
                  <c:v>27353.61873955997</c:v>
                </c:pt>
                <c:pt idx="18">
                  <c:v>27353.618822335662</c:v>
                </c:pt>
                <c:pt idx="19">
                  <c:v>27353.618822335662</c:v>
                </c:pt>
              </c:numCache>
            </c:numRef>
          </c:val>
          <c:smooth val="0"/>
          <c:extLst>
            <c:ext xmlns:c16="http://schemas.microsoft.com/office/drawing/2014/chart" uri="{C3380CC4-5D6E-409C-BE32-E72D297353CC}">
              <c16:uniqueId val="{00000008-9F6D-4EF3-9A27-2592A587BDA9}"/>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Area_Comp!$II$1</c:f>
          <c:strCache>
            <c:ptCount val="1"/>
            <c:pt idx="0">
              <c:v>Total EU27</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1245464791143115"/>
          <c:y val="0.17988984787342993"/>
          <c:w val="0.75630955854887472"/>
          <c:h val="0.67912313695205007"/>
        </c:manualLayout>
      </c:layout>
      <c:lineChart>
        <c:grouping val="standard"/>
        <c:varyColors val="0"/>
        <c:ser>
          <c:idx val="0"/>
          <c:order val="0"/>
          <c:tx>
            <c:strRef>
              <c:f>Area_Comp!$II$3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Area_Comp!$II$4:$II$24</c:f>
              <c:numCache>
                <c:formatCode>#,##0</c:formatCode>
                <c:ptCount val="21"/>
                <c:pt idx="0">
                  <c:v>151798.37000000002</c:v>
                </c:pt>
                <c:pt idx="10">
                  <c:v>156440.46999999997</c:v>
                </c:pt>
                <c:pt idx="15">
                  <c:v>158256.86000000002</c:v>
                </c:pt>
                <c:pt idx="16">
                  <c:v>158469.52999999997</c:v>
                </c:pt>
                <c:pt idx="17">
                  <c:v>158684.30999999997</c:v>
                </c:pt>
                <c:pt idx="18">
                  <c:v>158867.10999999999</c:v>
                </c:pt>
                <c:pt idx="19">
                  <c:v>159049.74999999997</c:v>
                </c:pt>
                <c:pt idx="20">
                  <c:v>159058.84999999995</c:v>
                </c:pt>
              </c:numCache>
            </c:numRef>
          </c:val>
          <c:smooth val="0"/>
          <c:extLst>
            <c:ext xmlns:c16="http://schemas.microsoft.com/office/drawing/2014/chart" uri="{C3380CC4-5D6E-409C-BE32-E72D297353CC}">
              <c16:uniqueId val="{00000000-D6D8-4AA6-A4A3-226E9F8C1BBF}"/>
            </c:ext>
          </c:extLst>
        </c:ser>
        <c:ser>
          <c:idx val="1"/>
          <c:order val="1"/>
          <c:tx>
            <c:strRef>
              <c:f>Area_Comp!$IJ$3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Area_Comp!$IJ$4:$IJ$24</c:f>
              <c:numCache>
                <c:formatCode>#,##0</c:formatCode>
                <c:ptCount val="21"/>
                <c:pt idx="0">
                  <c:v>22772.400000000001</c:v>
                </c:pt>
                <c:pt idx="10">
                  <c:v>20704.630000000005</c:v>
                </c:pt>
                <c:pt idx="15">
                  <c:v>20935.650000000005</c:v>
                </c:pt>
                <c:pt idx="16">
                  <c:v>20924.040000000005</c:v>
                </c:pt>
                <c:pt idx="17">
                  <c:v>20950.400000000001</c:v>
                </c:pt>
                <c:pt idx="18">
                  <c:v>20977.160000000003</c:v>
                </c:pt>
                <c:pt idx="19">
                  <c:v>21004.060000000005</c:v>
                </c:pt>
                <c:pt idx="20">
                  <c:v>32.97</c:v>
                </c:pt>
              </c:numCache>
            </c:numRef>
          </c:val>
          <c:smooth val="0"/>
          <c:extLst>
            <c:ext xmlns:c16="http://schemas.microsoft.com/office/drawing/2014/chart" uri="{C3380CC4-5D6E-409C-BE32-E72D297353CC}">
              <c16:uniqueId val="{00000001-D6D8-4AA6-A4A3-226E9F8C1BBF}"/>
            </c:ext>
          </c:extLst>
        </c:ser>
        <c:ser>
          <c:idx val="2"/>
          <c:order val="2"/>
          <c:tx>
            <c:strRef>
              <c:f>Area_Comp!$IK$3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Area_Comp!$IK$4:$IK$24</c:f>
              <c:numCache>
                <c:formatCode>#,##0</c:formatCode>
                <c:ptCount val="21"/>
                <c:pt idx="0">
                  <c:v>151799.86000000002</c:v>
                </c:pt>
                <c:pt idx="5">
                  <c:v>154570.66</c:v>
                </c:pt>
                <c:pt idx="10">
                  <c:v>156613.85999999996</c:v>
                </c:pt>
                <c:pt idx="15">
                  <c:v>158257.61000000004</c:v>
                </c:pt>
                <c:pt idx="20">
                  <c:v>159231.74999999997</c:v>
                </c:pt>
              </c:numCache>
            </c:numRef>
          </c:val>
          <c:smooth val="0"/>
          <c:extLst>
            <c:ext xmlns:c16="http://schemas.microsoft.com/office/drawing/2014/chart" uri="{C3380CC4-5D6E-409C-BE32-E72D297353CC}">
              <c16:uniqueId val="{00000002-D6D8-4AA6-A4A3-226E9F8C1BBF}"/>
            </c:ext>
          </c:extLst>
        </c:ser>
        <c:ser>
          <c:idx val="3"/>
          <c:order val="3"/>
          <c:tx>
            <c:strRef>
              <c:f>Area_Comp!$IL$3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Area_Comp!$IL$4:$IL$24</c:f>
              <c:numCache>
                <c:formatCode>#,##0</c:formatCode>
                <c:ptCount val="21"/>
                <c:pt idx="0">
                  <c:v>115612.54000000001</c:v>
                </c:pt>
                <c:pt idx="5">
                  <c:v>116977.54999999999</c:v>
                </c:pt>
                <c:pt idx="10">
                  <c:v>133451.59</c:v>
                </c:pt>
                <c:pt idx="15">
                  <c:v>133727.93000000002</c:v>
                </c:pt>
                <c:pt idx="20">
                  <c:v>134609.34000000003</c:v>
                </c:pt>
              </c:numCache>
            </c:numRef>
          </c:val>
          <c:smooth val="0"/>
          <c:extLst>
            <c:ext xmlns:c16="http://schemas.microsoft.com/office/drawing/2014/chart" uri="{C3380CC4-5D6E-409C-BE32-E72D297353CC}">
              <c16:uniqueId val="{00000003-D6D8-4AA6-A4A3-226E9F8C1BBF}"/>
            </c:ext>
          </c:extLst>
        </c:ser>
        <c:ser>
          <c:idx val="8"/>
          <c:order val="8"/>
          <c:tx>
            <c:strRef>
              <c:f>Area_Comp!$IQ$3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Area_Comp!$IQ$4:$IQ$24</c:f>
              <c:numCache>
                <c:formatCode>#,##0</c:formatCode>
                <c:ptCount val="21"/>
                <c:pt idx="0">
                  <c:v>155495.85781981383</c:v>
                </c:pt>
                <c:pt idx="1">
                  <c:v>151906.14264148107</c:v>
                </c:pt>
                <c:pt idx="2">
                  <c:v>151917.2896506057</c:v>
                </c:pt>
                <c:pt idx="3">
                  <c:v>151928.38128834096</c:v>
                </c:pt>
                <c:pt idx="4">
                  <c:v>151939.33324062204</c:v>
                </c:pt>
                <c:pt idx="5">
                  <c:v>151949.95882153348</c:v>
                </c:pt>
                <c:pt idx="6">
                  <c:v>151957.21998712089</c:v>
                </c:pt>
                <c:pt idx="7">
                  <c:v>151963.28947776183</c:v>
                </c:pt>
                <c:pt idx="8">
                  <c:v>151968.56256931004</c:v>
                </c:pt>
                <c:pt idx="9">
                  <c:v>151974.06534348195</c:v>
                </c:pt>
                <c:pt idx="10">
                  <c:v>155726.93942170643</c:v>
                </c:pt>
                <c:pt idx="11">
                  <c:v>151987.29127749833</c:v>
                </c:pt>
                <c:pt idx="12">
                  <c:v>152051.43360548891</c:v>
                </c:pt>
                <c:pt idx="13">
                  <c:v>152116.03034183042</c:v>
                </c:pt>
                <c:pt idx="14">
                  <c:v>152180.20504584012</c:v>
                </c:pt>
                <c:pt idx="15">
                  <c:v>156000.58264677456</c:v>
                </c:pt>
                <c:pt idx="16">
                  <c:v>156063.5760243207</c:v>
                </c:pt>
                <c:pt idx="17">
                  <c:v>156126.57925525995</c:v>
                </c:pt>
                <c:pt idx="18">
                  <c:v>156196.73912373776</c:v>
                </c:pt>
                <c:pt idx="19">
                  <c:v>156201.54912373776</c:v>
                </c:pt>
                <c:pt idx="20">
                  <c:v>156206.34912373775</c:v>
                </c:pt>
              </c:numCache>
            </c:numRef>
          </c:val>
          <c:smooth val="0"/>
          <c:extLst>
            <c:ext xmlns:c16="http://schemas.microsoft.com/office/drawing/2014/chart" uri="{C3380CC4-5D6E-409C-BE32-E72D297353CC}">
              <c16:uniqueId val="{00000008-D6D8-4AA6-A4A3-226E9F8C1BBF}"/>
            </c:ext>
          </c:extLst>
        </c:ser>
        <c:dLbls>
          <c:showLegendKey val="0"/>
          <c:showVal val="0"/>
          <c:showCatName val="0"/>
          <c:showSerName val="0"/>
          <c:showPercent val="0"/>
          <c:showBubbleSize val="0"/>
        </c:dLbls>
        <c:marker val="1"/>
        <c:smooth val="0"/>
        <c:axId val="1253938463"/>
        <c:axId val="1357605039"/>
        <c:extLst>
          <c:ext xmlns:c15="http://schemas.microsoft.com/office/drawing/2012/chart" uri="{02D57815-91ED-43cb-92C2-25804820EDAC}">
            <c15:filteredLineSeries>
              <c15:ser>
                <c:idx val="4"/>
                <c:order val="4"/>
                <c:tx>
                  <c:strRef>
                    <c:extLst>
                      <c:ext uri="{02D57815-91ED-43cb-92C2-25804820EDAC}">
                        <c15:formulaRef>
                          <c15:sqref>Area_Comp!$IM$3</c15:sqref>
                        </c15:formulaRef>
                      </c:ext>
                    </c:extLst>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extLst>
                      <c:ext uri="{02D57815-91ED-43cb-92C2-25804820EDAC}">
                        <c15:formulaRef>
                          <c15:sqref>Area_Comp!$A$4:$A$24</c15:sqref>
                        </c15:formulaRef>
                      </c:ext>
                    </c:extLst>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extLst>
                      <c:ext uri="{02D57815-91ED-43cb-92C2-25804820EDAC}">
                        <c15:formulaRef>
                          <c15:sqref>Area_Comp!$IM$4:$IM$24</c15:sqref>
                        </c15:formulaRef>
                      </c:ext>
                    </c:extLst>
                    <c:numCache>
                      <c:formatCode>#,##0</c:formatCode>
                      <c:ptCount val="21"/>
                    </c:numCache>
                  </c:numRef>
                </c:val>
                <c:smooth val="0"/>
                <c:extLst>
                  <c:ext xmlns:c16="http://schemas.microsoft.com/office/drawing/2014/chart" uri="{C3380CC4-5D6E-409C-BE32-E72D297353CC}">
                    <c16:uniqueId val="{00000004-D6D8-4AA6-A4A3-226E9F8C1BB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Area_Comp!$IN$3</c15:sqref>
                        </c15:formulaRef>
                      </c:ext>
                    </c:extLst>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extLst xmlns:c15="http://schemas.microsoft.com/office/drawing/2012/chart">
                      <c:ext xmlns:c15="http://schemas.microsoft.com/office/drawing/2012/chart" uri="{02D57815-91ED-43cb-92C2-25804820EDAC}">
                        <c15:formulaRef>
                          <c15:sqref>Area_Comp!$A$4:$A$24</c15:sqref>
                        </c15:formulaRef>
                      </c:ext>
                    </c:extLst>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extLst xmlns:c15="http://schemas.microsoft.com/office/drawing/2012/chart">
                      <c:ext xmlns:c15="http://schemas.microsoft.com/office/drawing/2012/chart" uri="{02D57815-91ED-43cb-92C2-25804820EDAC}">
                        <c15:formulaRef>
                          <c15:sqref>Area_Comp!$IN$4:$IN$24</c15:sqref>
                        </c15:formulaRef>
                      </c:ext>
                    </c:extLst>
                    <c:numCache>
                      <c:formatCode>#,##0</c:formatCode>
                      <c:ptCount val="21"/>
                    </c:numCache>
                  </c:numRef>
                </c:val>
                <c:smooth val="0"/>
                <c:extLst xmlns:c15="http://schemas.microsoft.com/office/drawing/2012/chart">
                  <c:ext xmlns:c16="http://schemas.microsoft.com/office/drawing/2014/chart" uri="{C3380CC4-5D6E-409C-BE32-E72D297353CC}">
                    <c16:uniqueId val="{00000005-D6D8-4AA6-A4A3-226E9F8C1BBF}"/>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Area_Comp!$IO$3</c15:sqref>
                        </c15:formulaRef>
                      </c:ext>
                    </c:extLst>
                    <c:strCache>
                      <c:ptCount val="1"/>
                      <c:pt idx="0">
                        <c:v>EFA-OWL</c:v>
                      </c:pt>
                    </c:strCache>
                  </c:strRef>
                </c:tx>
                <c:spPr>
                  <a:ln w="25400" cap="rnd">
                    <a:noFill/>
                    <a:round/>
                  </a:ln>
                  <a:effectLst/>
                </c:spPr>
                <c:marker>
                  <c:symbol val="circle"/>
                  <c:size val="5"/>
                  <c:spPr>
                    <a:noFill/>
                    <a:ln w="9525">
                      <a:solidFill>
                        <a:schemeClr val="accent2"/>
                      </a:solidFill>
                    </a:ln>
                    <a:effectLst/>
                  </c:spPr>
                </c:marker>
                <c:cat>
                  <c:numRef>
                    <c:extLst xmlns:c15="http://schemas.microsoft.com/office/drawing/2012/chart">
                      <c:ext xmlns:c15="http://schemas.microsoft.com/office/drawing/2012/chart" uri="{02D57815-91ED-43cb-92C2-25804820EDAC}">
                        <c15:formulaRef>
                          <c15:sqref>Area_Comp!$A$4:$A$24</c15:sqref>
                        </c15:formulaRef>
                      </c:ext>
                    </c:extLst>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extLst xmlns:c15="http://schemas.microsoft.com/office/drawing/2012/chart">
                      <c:ext xmlns:c15="http://schemas.microsoft.com/office/drawing/2012/chart" uri="{02D57815-91ED-43cb-92C2-25804820EDAC}">
                        <c15:formulaRef>
                          <c15:sqref>Area_Comp!$IO$4:$IO$24</c15:sqref>
                        </c15:formulaRef>
                      </c:ext>
                    </c:extLst>
                    <c:numCache>
                      <c:formatCode>#,##0</c:formatCode>
                      <c:ptCount val="21"/>
                    </c:numCache>
                  </c:numRef>
                </c:val>
                <c:smooth val="0"/>
                <c:extLst xmlns:c15="http://schemas.microsoft.com/office/drawing/2012/chart">
                  <c:ext xmlns:c16="http://schemas.microsoft.com/office/drawing/2014/chart" uri="{C3380CC4-5D6E-409C-BE32-E72D297353CC}">
                    <c16:uniqueId val="{00000006-D6D8-4AA6-A4A3-226E9F8C1BBF}"/>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Area_Comp!$IP$3</c15:sqref>
                        </c15:formulaRef>
                      </c:ext>
                    </c:extLst>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extLst xmlns:c15="http://schemas.microsoft.com/office/drawing/2012/chart">
                      <c:ext xmlns:c15="http://schemas.microsoft.com/office/drawing/2012/chart" uri="{02D57815-91ED-43cb-92C2-25804820EDAC}">
                        <c15:formulaRef>
                          <c15:sqref>Area_Comp!$A$4:$A$24</c15:sqref>
                        </c15:formulaRef>
                      </c:ext>
                    </c:extLst>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extLst xmlns:c15="http://schemas.microsoft.com/office/drawing/2012/chart">
                      <c:ext xmlns:c15="http://schemas.microsoft.com/office/drawing/2012/chart" uri="{02D57815-91ED-43cb-92C2-25804820EDAC}">
                        <c15:formulaRef>
                          <c15:sqref>Area_Comp!$IP$4:$IP$24</c15:sqref>
                        </c15:formulaRef>
                      </c:ext>
                    </c:extLst>
                    <c:numCache>
                      <c:formatCode>#,##0</c:formatCode>
                      <c:ptCount val="21"/>
                    </c:numCache>
                  </c:numRef>
                </c:val>
                <c:smooth val="0"/>
                <c:extLst xmlns:c15="http://schemas.microsoft.com/office/drawing/2012/chart">
                  <c:ext xmlns:c16="http://schemas.microsoft.com/office/drawing/2014/chart" uri="{C3380CC4-5D6E-409C-BE32-E72D297353CC}">
                    <c16:uniqueId val="{00000007-D6D8-4AA6-A4A3-226E9F8C1BBF}"/>
                  </c:ext>
                </c:extLst>
              </c15:ser>
            </c15:filteredLineSeries>
          </c:ext>
        </c:extLst>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Growing_Stock_Comp!$B$2</c:f>
          <c:strCache>
            <c:ptCount val="1"/>
            <c:pt idx="0">
              <c:v>Belgium</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Growing_Stock_Comp!$B$9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Growing_Stock_Comp!$B$10:$B$30</c:f>
              <c:numCache>
                <c:formatCode>#,##0</c:formatCode>
                <c:ptCount val="21"/>
                <c:pt idx="15">
                  <c:v>179.5</c:v>
                </c:pt>
              </c:numCache>
            </c:numRef>
          </c:val>
          <c:smooth val="0"/>
          <c:extLst>
            <c:ext xmlns:c16="http://schemas.microsoft.com/office/drawing/2014/chart" uri="{C3380CC4-5D6E-409C-BE32-E72D297353CC}">
              <c16:uniqueId val="{00000000-DC59-408C-A13C-69ACE1FAB727}"/>
            </c:ext>
          </c:extLst>
        </c:ser>
        <c:ser>
          <c:idx val="1"/>
          <c:order val="1"/>
          <c:tx>
            <c:strRef>
              <c:f>Growing_Stock_Comp!$C$9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Growing_Stock_Comp!$C$10:$C$30</c:f>
              <c:numCache>
                <c:formatCode>#,##0</c:formatCode>
                <c:ptCount val="21"/>
                <c:pt idx="0">
                  <c:v>157.4</c:v>
                </c:pt>
                <c:pt idx="5">
                  <c:v>169.3</c:v>
                </c:pt>
                <c:pt idx="10">
                  <c:v>178.5</c:v>
                </c:pt>
                <c:pt idx="15">
                  <c:v>179.5</c:v>
                </c:pt>
                <c:pt idx="20">
                  <c:v>180.5</c:v>
                </c:pt>
              </c:numCache>
            </c:numRef>
          </c:val>
          <c:smooth val="0"/>
          <c:extLst>
            <c:ext xmlns:c16="http://schemas.microsoft.com/office/drawing/2014/chart" uri="{C3380CC4-5D6E-409C-BE32-E72D297353CC}">
              <c16:uniqueId val="{00000001-DC59-408C-A13C-69ACE1FAB727}"/>
            </c:ext>
          </c:extLst>
        </c:ser>
        <c:ser>
          <c:idx val="2"/>
          <c:order val="2"/>
          <c:tx>
            <c:strRef>
              <c:f>Growing_Stock_Comp!$D$9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Growing_Stock_Comp!$D$10:$D$30</c:f>
              <c:numCache>
                <c:formatCode>#,##0</c:formatCode>
                <c:ptCount val="21"/>
                <c:pt idx="0">
                  <c:v>156.6</c:v>
                </c:pt>
                <c:pt idx="5">
                  <c:v>160.4</c:v>
                </c:pt>
                <c:pt idx="10">
                  <c:v>165.73</c:v>
                </c:pt>
                <c:pt idx="15">
                  <c:v>166.73</c:v>
                </c:pt>
                <c:pt idx="20">
                  <c:v>167.73</c:v>
                </c:pt>
              </c:numCache>
            </c:numRef>
          </c:val>
          <c:smooth val="0"/>
          <c:extLst>
            <c:ext xmlns:c16="http://schemas.microsoft.com/office/drawing/2014/chart" uri="{C3380CC4-5D6E-409C-BE32-E72D297353CC}">
              <c16:uniqueId val="{00000002-DC59-408C-A13C-69ACE1FAB727}"/>
            </c:ext>
          </c:extLst>
        </c:ser>
        <c:ser>
          <c:idx val="3"/>
          <c:order val="3"/>
          <c:tx>
            <c:strRef>
              <c:f>Growing_Stock_Comp!$E$9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Growing_Stock_Comp!$E$10:$E$30</c:f>
              <c:numCache>
                <c:formatCode>#,##0</c:formatCode>
                <c:ptCount val="21"/>
              </c:numCache>
            </c:numRef>
          </c:val>
          <c:smooth val="0"/>
          <c:extLst>
            <c:ext xmlns:c16="http://schemas.microsoft.com/office/drawing/2014/chart" uri="{C3380CC4-5D6E-409C-BE32-E72D297353CC}">
              <c16:uniqueId val="{00000003-DC59-408C-A13C-69ACE1FAB727}"/>
            </c:ext>
          </c:extLst>
        </c:ser>
        <c:ser>
          <c:idx val="4"/>
          <c:order val="4"/>
          <c:tx>
            <c:strRef>
              <c:f>Growing_Stock_Comp!$F$9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Growing_Stock_Comp!$F$10:$F$30</c:f>
              <c:numCache>
                <c:formatCode>0</c:formatCode>
                <c:ptCount val="21"/>
                <c:pt idx="0">
                  <c:v>149.663893</c:v>
                </c:pt>
                <c:pt idx="1">
                  <c:v>151.47482400000001</c:v>
                </c:pt>
                <c:pt idx="2">
                  <c:v>152.365193</c:v>
                </c:pt>
                <c:pt idx="3">
                  <c:v>153.40954500000001</c:v>
                </c:pt>
                <c:pt idx="4">
                  <c:v>154.00336999999999</c:v>
                </c:pt>
                <c:pt idx="5">
                  <c:v>154.91832400000001</c:v>
                </c:pt>
                <c:pt idx="6">
                  <c:v>155.392687</c:v>
                </c:pt>
                <c:pt idx="7">
                  <c:v>155.63902999999999</c:v>
                </c:pt>
                <c:pt idx="8">
                  <c:v>155.79897399999999</c:v>
                </c:pt>
                <c:pt idx="9">
                  <c:v>156.10138900000001</c:v>
                </c:pt>
              </c:numCache>
            </c:numRef>
          </c:val>
          <c:smooth val="0"/>
          <c:extLst>
            <c:ext xmlns:c16="http://schemas.microsoft.com/office/drawing/2014/chart" uri="{C3380CC4-5D6E-409C-BE32-E72D297353CC}">
              <c16:uniqueId val="{00000004-DC59-408C-A13C-69ACE1FAB727}"/>
            </c:ext>
          </c:extLst>
        </c:ser>
        <c:ser>
          <c:idx val="5"/>
          <c:order val="5"/>
          <c:tx>
            <c:strRef>
              <c:f>Growing_Stock_Comp!$G$9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Growing_Stock_Comp!$G$10:$G$30</c:f>
              <c:numCache>
                <c:formatCode>#,##0</c:formatCode>
                <c:ptCount val="21"/>
                <c:pt idx="1">
                  <c:v>118.6</c:v>
                </c:pt>
              </c:numCache>
            </c:numRef>
          </c:val>
          <c:smooth val="0"/>
          <c:extLst>
            <c:ext xmlns:c16="http://schemas.microsoft.com/office/drawing/2014/chart" uri="{C3380CC4-5D6E-409C-BE32-E72D297353CC}">
              <c16:uniqueId val="{00000005-DC59-408C-A13C-69ACE1FAB727}"/>
            </c:ext>
          </c:extLst>
        </c:ser>
        <c:ser>
          <c:idx val="6"/>
          <c:order val="6"/>
          <c:tx>
            <c:strRef>
              <c:f>Growing_Stock_Comp!$H$9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Growing_Stock_Comp!$H$10:$H$30</c:f>
              <c:numCache>
                <c:formatCode>#,##0</c:formatCode>
                <c:ptCount val="21"/>
                <c:pt idx="1">
                  <c:v>126.8</c:v>
                </c:pt>
              </c:numCache>
            </c:numRef>
          </c:val>
          <c:smooth val="0"/>
          <c:extLst>
            <c:ext xmlns:c16="http://schemas.microsoft.com/office/drawing/2014/chart" uri="{C3380CC4-5D6E-409C-BE32-E72D297353CC}">
              <c16:uniqueId val="{00000001-77FA-4330-84C8-F01F78C56C1B}"/>
            </c:ext>
          </c:extLst>
        </c:ser>
        <c:ser>
          <c:idx val="7"/>
          <c:order val="7"/>
          <c:tx>
            <c:strRef>
              <c:f>Growing_Stock_Comp!$I$9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Growing_Stock_Comp!$I$10:$I$30</c:f>
              <c:numCache>
                <c:formatCode>#,##0</c:formatCode>
                <c:ptCount val="21"/>
                <c:pt idx="0">
                  <c:v>149.29048021041888</c:v>
                </c:pt>
                <c:pt idx="1">
                  <c:v>151.54928207365847</c:v>
                </c:pt>
                <c:pt idx="2">
                  <c:v>153.39400763723856</c:v>
                </c:pt>
                <c:pt idx="3">
                  <c:v>154.76337230055648</c:v>
                </c:pt>
                <c:pt idx="4">
                  <c:v>155.96321115388994</c:v>
                </c:pt>
                <c:pt idx="5">
                  <c:v>156.99095604529717</c:v>
                </c:pt>
                <c:pt idx="6">
                  <c:v>157.78244783749437</c:v>
                </c:pt>
                <c:pt idx="7">
                  <c:v>158.7124856300118</c:v>
                </c:pt>
                <c:pt idx="8">
                  <c:v>160.08142979990845</c:v>
                </c:pt>
                <c:pt idx="9">
                  <c:v>161.93805835109697</c:v>
                </c:pt>
                <c:pt idx="10">
                  <c:v>163.04904646852151</c:v>
                </c:pt>
                <c:pt idx="11">
                  <c:v>164.05318976847215</c:v>
                </c:pt>
                <c:pt idx="12">
                  <c:v>165.26502721550202</c:v>
                </c:pt>
                <c:pt idx="13">
                  <c:v>165.7532130061455</c:v>
                </c:pt>
                <c:pt idx="14">
                  <c:v>166.39267538085318</c:v>
                </c:pt>
                <c:pt idx="15">
                  <c:v>166.99909784399622</c:v>
                </c:pt>
                <c:pt idx="16">
                  <c:v>167.42915821336203</c:v>
                </c:pt>
                <c:pt idx="17">
                  <c:v>167.49819152180208</c:v>
                </c:pt>
                <c:pt idx="18">
                  <c:v>167.87145522448739</c:v>
                </c:pt>
                <c:pt idx="19">
                  <c:v>168.35406096729398</c:v>
                </c:pt>
                <c:pt idx="20">
                  <c:v>168.77543718953467</c:v>
                </c:pt>
              </c:numCache>
            </c:numRef>
          </c:val>
          <c:smooth val="0"/>
          <c:extLst>
            <c:ext xmlns:c16="http://schemas.microsoft.com/office/drawing/2014/chart" uri="{C3380CC4-5D6E-409C-BE32-E72D297353CC}">
              <c16:uniqueId val="{00000002-77FA-4330-84C8-F01F78C56C1B}"/>
            </c:ext>
          </c:extLst>
        </c:ser>
        <c:ser>
          <c:idx val="8"/>
          <c:order val="8"/>
          <c:tx>
            <c:strRef>
              <c:f>Growing_Stock_Comp!$J$9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Growing_Stock_Comp!$J$10:$J$30</c:f>
              <c:numCache>
                <c:formatCode>#,##0</c:formatCode>
                <c:ptCount val="21"/>
                <c:pt idx="0">
                  <c:v>212.50878915231687</c:v>
                </c:pt>
                <c:pt idx="1">
                  <c:v>215.78253559830847</c:v>
                </c:pt>
                <c:pt idx="2">
                  <c:v>218.497171192732</c:v>
                </c:pt>
                <c:pt idx="3">
                  <c:v>220.55556541698024</c:v>
                </c:pt>
                <c:pt idx="4">
                  <c:v>222.36855087674223</c:v>
                </c:pt>
                <c:pt idx="5">
                  <c:v>223.92870994499597</c:v>
                </c:pt>
                <c:pt idx="6">
                  <c:v>225.15343142673967</c:v>
                </c:pt>
                <c:pt idx="7">
                  <c:v>226.55516992621949</c:v>
                </c:pt>
                <c:pt idx="8">
                  <c:v>228.56236570849902</c:v>
                </c:pt>
                <c:pt idx="9">
                  <c:v>231.23335258214843</c:v>
                </c:pt>
                <c:pt idx="10">
                  <c:v>232.87712369420842</c:v>
                </c:pt>
                <c:pt idx="11">
                  <c:v>234.37855713563869</c:v>
                </c:pt>
                <c:pt idx="12">
                  <c:v>236.20303838820905</c:v>
                </c:pt>
                <c:pt idx="13">
                  <c:v>237.03518227738064</c:v>
                </c:pt>
                <c:pt idx="14">
                  <c:v>238.07063251594806</c:v>
                </c:pt>
                <c:pt idx="15">
                  <c:v>239.05725626143681</c:v>
                </c:pt>
                <c:pt idx="16">
                  <c:v>239.78589078686991</c:v>
                </c:pt>
                <c:pt idx="17">
                  <c:v>239.98424184176466</c:v>
                </c:pt>
                <c:pt idx="18">
                  <c:v>240.59207724056407</c:v>
                </c:pt>
                <c:pt idx="19">
                  <c:v>241.34346402058307</c:v>
                </c:pt>
                <c:pt idx="20">
                  <c:v>242.00764985359464</c:v>
                </c:pt>
              </c:numCache>
            </c:numRef>
          </c:val>
          <c:smooth val="0"/>
          <c:extLst>
            <c:ext xmlns:c16="http://schemas.microsoft.com/office/drawing/2014/chart" uri="{C3380CC4-5D6E-409C-BE32-E72D297353CC}">
              <c16:uniqueId val="{00000003-77FA-4330-84C8-F01F78C56C1B}"/>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89065769692851"/>
          <c:h val="0.6296766030045040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Growing_Stock_Comp!$K$2</c:f>
          <c:strCache>
            <c:ptCount val="1"/>
            <c:pt idx="0">
              <c:v>Bulgaria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Growing_Stock_Comp!$K$9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Growing_Stock_Comp!$K$10:$K$30</c:f>
              <c:numCache>
                <c:formatCode>#,##0</c:formatCode>
                <c:ptCount val="21"/>
                <c:pt idx="0">
                  <c:v>526.5</c:v>
                </c:pt>
                <c:pt idx="10">
                  <c:v>645.5</c:v>
                </c:pt>
                <c:pt idx="15">
                  <c:v>680.36</c:v>
                </c:pt>
                <c:pt idx="16">
                  <c:v>695.22</c:v>
                </c:pt>
                <c:pt idx="17">
                  <c:v>712.99</c:v>
                </c:pt>
                <c:pt idx="18">
                  <c:v>730.86</c:v>
                </c:pt>
                <c:pt idx="19">
                  <c:v>748.84</c:v>
                </c:pt>
                <c:pt idx="20">
                  <c:v>766.92</c:v>
                </c:pt>
              </c:numCache>
            </c:numRef>
          </c:val>
          <c:smooth val="0"/>
          <c:extLst>
            <c:ext xmlns:c16="http://schemas.microsoft.com/office/drawing/2014/chart" uri="{C3380CC4-5D6E-409C-BE32-E72D297353CC}">
              <c16:uniqueId val="{00000000-6FE9-4551-9C2A-C458210F7358}"/>
            </c:ext>
          </c:extLst>
        </c:ser>
        <c:ser>
          <c:idx val="1"/>
          <c:order val="1"/>
          <c:tx>
            <c:strRef>
              <c:f>Growing_Stock_Comp!$L$9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Growing_Stock_Comp!$L$10:$L$30</c:f>
              <c:numCache>
                <c:formatCode>#,##0</c:formatCode>
                <c:ptCount val="21"/>
                <c:pt idx="0">
                  <c:v>526</c:v>
                </c:pt>
                <c:pt idx="5">
                  <c:v>591</c:v>
                </c:pt>
                <c:pt idx="10">
                  <c:v>645</c:v>
                </c:pt>
                <c:pt idx="15">
                  <c:v>680</c:v>
                </c:pt>
                <c:pt idx="20">
                  <c:v>766.92</c:v>
                </c:pt>
              </c:numCache>
            </c:numRef>
          </c:val>
          <c:smooth val="0"/>
          <c:extLst>
            <c:ext xmlns:c16="http://schemas.microsoft.com/office/drawing/2014/chart" uri="{C3380CC4-5D6E-409C-BE32-E72D297353CC}">
              <c16:uniqueId val="{00000001-6FE9-4551-9C2A-C458210F7358}"/>
            </c:ext>
          </c:extLst>
        </c:ser>
        <c:ser>
          <c:idx val="2"/>
          <c:order val="2"/>
          <c:tx>
            <c:strRef>
              <c:f>Growing_Stock_Comp!$M$9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Growing_Stock_Comp!$M$10:$M$30</c:f>
              <c:numCache>
                <c:formatCode>#,##0</c:formatCode>
                <c:ptCount val="21"/>
                <c:pt idx="0">
                  <c:v>321</c:v>
                </c:pt>
                <c:pt idx="5">
                  <c:v>378</c:v>
                </c:pt>
                <c:pt idx="10">
                  <c:v>372</c:v>
                </c:pt>
                <c:pt idx="15">
                  <c:v>424</c:v>
                </c:pt>
              </c:numCache>
            </c:numRef>
          </c:val>
          <c:smooth val="0"/>
          <c:extLst>
            <c:ext xmlns:c16="http://schemas.microsoft.com/office/drawing/2014/chart" uri="{C3380CC4-5D6E-409C-BE32-E72D297353CC}">
              <c16:uniqueId val="{00000002-6FE9-4551-9C2A-C458210F7358}"/>
            </c:ext>
          </c:extLst>
        </c:ser>
        <c:ser>
          <c:idx val="3"/>
          <c:order val="3"/>
          <c:tx>
            <c:strRef>
              <c:f>Growing_Stock_Comp!$N$9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Growing_Stock_Comp!$N$10:$N$30</c:f>
              <c:numCache>
                <c:formatCode>#,##0</c:formatCode>
                <c:ptCount val="21"/>
                <c:pt idx="6">
                  <c:v>601.53800000000001</c:v>
                </c:pt>
                <c:pt idx="7">
                  <c:v>612.29399999999998</c:v>
                </c:pt>
                <c:pt idx="8">
                  <c:v>623.05100000000004</c:v>
                </c:pt>
                <c:pt idx="9">
                  <c:v>633.80799999999999</c:v>
                </c:pt>
                <c:pt idx="10">
                  <c:v>644.56500000000005</c:v>
                </c:pt>
                <c:pt idx="11">
                  <c:v>655.32100000000003</c:v>
                </c:pt>
                <c:pt idx="12">
                  <c:v>666.07799999999997</c:v>
                </c:pt>
                <c:pt idx="13">
                  <c:v>678.71600000000001</c:v>
                </c:pt>
                <c:pt idx="14">
                  <c:v>686.327</c:v>
                </c:pt>
                <c:pt idx="15">
                  <c:v>680.52200000000005</c:v>
                </c:pt>
                <c:pt idx="16">
                  <c:v>687.01199999999994</c:v>
                </c:pt>
                <c:pt idx="17">
                  <c:v>693.63</c:v>
                </c:pt>
                <c:pt idx="18">
                  <c:v>699.88900000000001</c:v>
                </c:pt>
                <c:pt idx="19">
                  <c:v>706.83600000000001</c:v>
                </c:pt>
              </c:numCache>
            </c:numRef>
          </c:val>
          <c:smooth val="0"/>
          <c:extLst>
            <c:ext xmlns:c16="http://schemas.microsoft.com/office/drawing/2014/chart" uri="{C3380CC4-5D6E-409C-BE32-E72D297353CC}">
              <c16:uniqueId val="{00000003-6FE9-4551-9C2A-C458210F7358}"/>
            </c:ext>
          </c:extLst>
        </c:ser>
        <c:ser>
          <c:idx val="4"/>
          <c:order val="4"/>
          <c:tx>
            <c:strRef>
              <c:f>Growing_Stock_Comp!$O$9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Growing_Stock_Comp!$O$10:$O$30</c:f>
              <c:numCache>
                <c:formatCode>#,##0</c:formatCode>
                <c:ptCount val="21"/>
                <c:pt idx="0">
                  <c:v>525.55999999999995</c:v>
                </c:pt>
                <c:pt idx="1">
                  <c:v>538.67999999999995</c:v>
                </c:pt>
                <c:pt idx="2">
                  <c:v>551.79999999999995</c:v>
                </c:pt>
                <c:pt idx="3">
                  <c:v>564.91999999999996</c:v>
                </c:pt>
                <c:pt idx="4">
                  <c:v>578.04</c:v>
                </c:pt>
                <c:pt idx="5">
                  <c:v>591.16</c:v>
                </c:pt>
                <c:pt idx="6">
                  <c:v>601.84</c:v>
                </c:pt>
                <c:pt idx="7">
                  <c:v>612.52</c:v>
                </c:pt>
                <c:pt idx="8">
                  <c:v>623.19000000000005</c:v>
                </c:pt>
                <c:pt idx="9">
                  <c:v>633.87</c:v>
                </c:pt>
              </c:numCache>
            </c:numRef>
          </c:val>
          <c:smooth val="0"/>
          <c:extLst>
            <c:ext xmlns:c16="http://schemas.microsoft.com/office/drawing/2014/chart" uri="{C3380CC4-5D6E-409C-BE32-E72D297353CC}">
              <c16:uniqueId val="{00000004-6FE9-4551-9C2A-C458210F7358}"/>
            </c:ext>
          </c:extLst>
        </c:ser>
        <c:ser>
          <c:idx val="5"/>
          <c:order val="5"/>
          <c:tx>
            <c:strRef>
              <c:f>Growing_Stock_Comp!$P$9</c:f>
              <c:strCache>
                <c:ptCount val="1"/>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Growing_Stock_Comp!$P$10:$P$30</c:f>
              <c:numCache>
                <c:formatCode>#,##0</c:formatCode>
                <c:ptCount val="21"/>
              </c:numCache>
            </c:numRef>
          </c:val>
          <c:smooth val="0"/>
          <c:extLst>
            <c:ext xmlns:c16="http://schemas.microsoft.com/office/drawing/2014/chart" uri="{C3380CC4-5D6E-409C-BE32-E72D297353CC}">
              <c16:uniqueId val="{00000005-6FE9-4551-9C2A-C458210F7358}"/>
            </c:ext>
          </c:extLst>
        </c:ser>
        <c:ser>
          <c:idx val="6"/>
          <c:order val="6"/>
          <c:tx>
            <c:strRef>
              <c:f>Growing_Stock_Comp!$Q$9</c:f>
              <c:strCache>
                <c:ptCount val="1"/>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Growing_Stock_Comp!$Q$10:$Q$30</c:f>
              <c:numCache>
                <c:formatCode>#,##0.00</c:formatCode>
                <c:ptCount val="21"/>
              </c:numCache>
            </c:numRef>
          </c:val>
          <c:smooth val="0"/>
          <c:extLst>
            <c:ext xmlns:c16="http://schemas.microsoft.com/office/drawing/2014/chart" uri="{C3380CC4-5D6E-409C-BE32-E72D297353CC}">
              <c16:uniqueId val="{00000006-6FE9-4551-9C2A-C458210F7358}"/>
            </c:ext>
          </c:extLst>
        </c:ser>
        <c:ser>
          <c:idx val="7"/>
          <c:order val="7"/>
          <c:tx>
            <c:strRef>
              <c:f>Growing_Stock_Comp!$R$9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Growing_Stock_Comp!$R$10:$R$30</c:f>
              <c:numCache>
                <c:formatCode>#,##0</c:formatCode>
                <c:ptCount val="21"/>
                <c:pt idx="0">
                  <c:v>555.85450279311499</c:v>
                </c:pt>
                <c:pt idx="1">
                  <c:v>562.10885749765384</c:v>
                </c:pt>
                <c:pt idx="2">
                  <c:v>567.30551888646323</c:v>
                </c:pt>
                <c:pt idx="3">
                  <c:v>572.41980427256453</c:v>
                </c:pt>
                <c:pt idx="4">
                  <c:v>576.24409570469982</c:v>
                </c:pt>
                <c:pt idx="5">
                  <c:v>580.2919552541</c:v>
                </c:pt>
                <c:pt idx="6">
                  <c:v>584.12701193323028</c:v>
                </c:pt>
                <c:pt idx="7">
                  <c:v>587.89024504056044</c:v>
                </c:pt>
                <c:pt idx="8">
                  <c:v>591.15689653623815</c:v>
                </c:pt>
                <c:pt idx="9">
                  <c:v>596.73660868571278</c:v>
                </c:pt>
                <c:pt idx="10">
                  <c:v>600.89285360138842</c:v>
                </c:pt>
                <c:pt idx="11">
                  <c:v>604.28385170992647</c:v>
                </c:pt>
                <c:pt idx="12">
                  <c:v>607.7959959399883</c:v>
                </c:pt>
                <c:pt idx="13">
                  <c:v>611.16513389278077</c:v>
                </c:pt>
                <c:pt idx="14">
                  <c:v>614.74434739990193</c:v>
                </c:pt>
                <c:pt idx="15">
                  <c:v>617.41689595824641</c:v>
                </c:pt>
                <c:pt idx="16">
                  <c:v>620.22403125904634</c:v>
                </c:pt>
                <c:pt idx="17">
                  <c:v>623.25893843078575</c:v>
                </c:pt>
                <c:pt idx="18">
                  <c:v>626.09624926830895</c:v>
                </c:pt>
                <c:pt idx="19">
                  <c:v>628.99121315330638</c:v>
                </c:pt>
                <c:pt idx="20">
                  <c:v>632.70090726026024</c:v>
                </c:pt>
              </c:numCache>
            </c:numRef>
          </c:val>
          <c:smooth val="0"/>
          <c:extLst>
            <c:ext xmlns:c16="http://schemas.microsoft.com/office/drawing/2014/chart" uri="{C3380CC4-5D6E-409C-BE32-E72D297353CC}">
              <c16:uniqueId val="{00000007-6FE9-4551-9C2A-C458210F7358}"/>
            </c:ext>
          </c:extLst>
        </c:ser>
        <c:ser>
          <c:idx val="8"/>
          <c:order val="8"/>
          <c:tx>
            <c:strRef>
              <c:f>Growing_Stock_Comp!$S$9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Growing_Stock_Comp!$S$10:$S$30</c:f>
              <c:numCache>
                <c:formatCode>#,##0</c:formatCode>
                <c:ptCount val="21"/>
                <c:pt idx="0">
                  <c:v>834.33741439646485</c:v>
                </c:pt>
                <c:pt idx="1">
                  <c:v>843.3962443727396</c:v>
                </c:pt>
                <c:pt idx="2">
                  <c:v>850.85606305287592</c:v>
                </c:pt>
                <c:pt idx="3">
                  <c:v>858.19383610385489</c:v>
                </c:pt>
                <c:pt idx="4">
                  <c:v>863.65604219991269</c:v>
                </c:pt>
                <c:pt idx="5">
                  <c:v>869.49510406123977</c:v>
                </c:pt>
                <c:pt idx="6">
                  <c:v>874.98653930400712</c:v>
                </c:pt>
                <c:pt idx="7">
                  <c:v>880.3363936987239</c:v>
                </c:pt>
                <c:pt idx="8">
                  <c:v>884.95955496646934</c:v>
                </c:pt>
                <c:pt idx="9">
                  <c:v>893.0173381383828</c:v>
                </c:pt>
                <c:pt idx="10">
                  <c:v>899.01390075041763</c:v>
                </c:pt>
                <c:pt idx="11">
                  <c:v>903.90594830039026</c:v>
                </c:pt>
                <c:pt idx="12">
                  <c:v>908.95355545048528</c:v>
                </c:pt>
                <c:pt idx="13">
                  <c:v>913.79607887774682</c:v>
                </c:pt>
                <c:pt idx="14">
                  <c:v>919.01971354216289</c:v>
                </c:pt>
                <c:pt idx="15">
                  <c:v>922.95074423005622</c:v>
                </c:pt>
                <c:pt idx="16">
                  <c:v>927.11692190755673</c:v>
                </c:pt>
                <c:pt idx="17">
                  <c:v>931.59574721912668</c:v>
                </c:pt>
                <c:pt idx="18">
                  <c:v>935.80284598863307</c:v>
                </c:pt>
                <c:pt idx="19">
                  <c:v>940.02705400519062</c:v>
                </c:pt>
                <c:pt idx="20">
                  <c:v>945.48314563278268</c:v>
                </c:pt>
              </c:numCache>
            </c:numRef>
          </c:val>
          <c:smooth val="0"/>
          <c:extLst>
            <c:ext xmlns:c16="http://schemas.microsoft.com/office/drawing/2014/chart" uri="{C3380CC4-5D6E-409C-BE32-E72D297353CC}">
              <c16:uniqueId val="{00000008-6FE9-4551-9C2A-C458210F7358}"/>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Growing_Stock_Comp!$T$2</c:f>
          <c:strCache>
            <c:ptCount val="1"/>
            <c:pt idx="0">
              <c:v>Czechia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Growing_Stock_Comp!$T$9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Growing_Stock_Comp!$T$10:$T$30</c:f>
              <c:numCache>
                <c:formatCode>#,##0</c:formatCode>
                <c:ptCount val="21"/>
                <c:pt idx="0">
                  <c:v>698.68</c:v>
                </c:pt>
                <c:pt idx="10">
                  <c:v>754.61</c:v>
                </c:pt>
                <c:pt idx="15">
                  <c:v>768.15</c:v>
                </c:pt>
                <c:pt idx="16">
                  <c:v>771.78</c:v>
                </c:pt>
                <c:pt idx="17">
                  <c:v>775.37</c:v>
                </c:pt>
                <c:pt idx="18">
                  <c:v>782.25</c:v>
                </c:pt>
                <c:pt idx="19">
                  <c:v>786.47</c:v>
                </c:pt>
                <c:pt idx="20">
                  <c:v>790.68</c:v>
                </c:pt>
              </c:numCache>
            </c:numRef>
          </c:val>
          <c:smooth val="0"/>
          <c:extLst>
            <c:ext xmlns:c16="http://schemas.microsoft.com/office/drawing/2014/chart" uri="{C3380CC4-5D6E-409C-BE32-E72D297353CC}">
              <c16:uniqueId val="{00000000-A627-4F51-BF88-5A3C76696987}"/>
            </c:ext>
          </c:extLst>
        </c:ser>
        <c:ser>
          <c:idx val="1"/>
          <c:order val="1"/>
          <c:tx>
            <c:strRef>
              <c:f>Growing_Stock_Comp!$U$9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Growing_Stock_Comp!$U$10:$U$30</c:f>
              <c:numCache>
                <c:formatCode>#,##0</c:formatCode>
                <c:ptCount val="21"/>
                <c:pt idx="0">
                  <c:v>698.68</c:v>
                </c:pt>
                <c:pt idx="5">
                  <c:v>735.08</c:v>
                </c:pt>
                <c:pt idx="10">
                  <c:v>754.61</c:v>
                </c:pt>
                <c:pt idx="15">
                  <c:v>768.15</c:v>
                </c:pt>
                <c:pt idx="20">
                  <c:v>790.68</c:v>
                </c:pt>
              </c:numCache>
            </c:numRef>
          </c:val>
          <c:smooth val="0"/>
          <c:extLst>
            <c:ext xmlns:c16="http://schemas.microsoft.com/office/drawing/2014/chart" uri="{C3380CC4-5D6E-409C-BE32-E72D297353CC}">
              <c16:uniqueId val="{00000001-A627-4F51-BF88-5A3C76696987}"/>
            </c:ext>
          </c:extLst>
        </c:ser>
        <c:ser>
          <c:idx val="2"/>
          <c:order val="2"/>
          <c:tx>
            <c:strRef>
              <c:f>Growing_Stock_Comp!$V$9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Growing_Stock_Comp!$V$10:$V$30</c:f>
              <c:numCache>
                <c:formatCode>#,##0</c:formatCode>
                <c:ptCount val="21"/>
                <c:pt idx="5">
                  <c:v>705.17</c:v>
                </c:pt>
                <c:pt idx="10">
                  <c:v>667.86</c:v>
                </c:pt>
                <c:pt idx="15">
                  <c:v>674.16</c:v>
                </c:pt>
                <c:pt idx="20">
                  <c:v>681.57</c:v>
                </c:pt>
              </c:numCache>
            </c:numRef>
          </c:val>
          <c:smooth val="0"/>
          <c:extLst>
            <c:ext xmlns:c16="http://schemas.microsoft.com/office/drawing/2014/chart" uri="{C3380CC4-5D6E-409C-BE32-E72D297353CC}">
              <c16:uniqueId val="{00000002-A627-4F51-BF88-5A3C76696987}"/>
            </c:ext>
          </c:extLst>
        </c:ser>
        <c:ser>
          <c:idx val="3"/>
          <c:order val="3"/>
          <c:tx>
            <c:strRef>
              <c:f>Growing_Stock_Comp!$W$9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Growing_Stock_Comp!$W$10:$W$30</c:f>
              <c:numCache>
                <c:formatCode>0</c:formatCode>
                <c:ptCount val="21"/>
              </c:numCache>
            </c:numRef>
          </c:val>
          <c:smooth val="0"/>
          <c:extLst>
            <c:ext xmlns:c16="http://schemas.microsoft.com/office/drawing/2014/chart" uri="{C3380CC4-5D6E-409C-BE32-E72D297353CC}">
              <c16:uniqueId val="{00000003-A627-4F51-BF88-5A3C76696987}"/>
            </c:ext>
          </c:extLst>
        </c:ser>
        <c:ser>
          <c:idx val="4"/>
          <c:order val="4"/>
          <c:tx>
            <c:strRef>
              <c:f>Growing_Stock_Comp!$X$9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Growing_Stock_Comp!$X$10:$X$30</c:f>
              <c:numCache>
                <c:formatCode>0</c:formatCode>
                <c:ptCount val="21"/>
                <c:pt idx="0">
                  <c:v>630.5</c:v>
                </c:pt>
                <c:pt idx="1">
                  <c:v>638.20000000000005</c:v>
                </c:pt>
                <c:pt idx="2">
                  <c:v>641</c:v>
                </c:pt>
                <c:pt idx="3">
                  <c:v>650</c:v>
                </c:pt>
                <c:pt idx="4">
                  <c:v>657.6</c:v>
                </c:pt>
                <c:pt idx="5">
                  <c:v>663.2</c:v>
                </c:pt>
                <c:pt idx="6">
                  <c:v>672.8</c:v>
                </c:pt>
                <c:pt idx="7">
                  <c:v>672.9</c:v>
                </c:pt>
                <c:pt idx="8">
                  <c:v>676.4</c:v>
                </c:pt>
                <c:pt idx="9">
                  <c:v>678</c:v>
                </c:pt>
                <c:pt idx="10">
                  <c:v>680.6</c:v>
                </c:pt>
                <c:pt idx="11">
                  <c:v>683</c:v>
                </c:pt>
                <c:pt idx="12">
                  <c:v>685.6</c:v>
                </c:pt>
                <c:pt idx="13">
                  <c:v>687.2</c:v>
                </c:pt>
                <c:pt idx="14">
                  <c:v>689</c:v>
                </c:pt>
                <c:pt idx="15">
                  <c:v>692.6</c:v>
                </c:pt>
                <c:pt idx="16">
                  <c:v>695.8</c:v>
                </c:pt>
                <c:pt idx="17">
                  <c:v>699</c:v>
                </c:pt>
              </c:numCache>
            </c:numRef>
          </c:val>
          <c:smooth val="0"/>
          <c:extLst>
            <c:ext xmlns:c16="http://schemas.microsoft.com/office/drawing/2014/chart" uri="{C3380CC4-5D6E-409C-BE32-E72D297353CC}">
              <c16:uniqueId val="{00000004-A627-4F51-BF88-5A3C76696987}"/>
            </c:ext>
          </c:extLst>
        </c:ser>
        <c:ser>
          <c:idx val="5"/>
          <c:order val="5"/>
          <c:tx>
            <c:strRef>
              <c:f>Growing_Stock_Comp!$Y$9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Growing_Stock_Comp!$Y$10:$Y$30</c:f>
              <c:numCache>
                <c:formatCode>#,##0</c:formatCode>
                <c:ptCount val="21"/>
                <c:pt idx="13">
                  <c:v>942.2</c:v>
                </c:pt>
              </c:numCache>
            </c:numRef>
          </c:val>
          <c:smooth val="0"/>
          <c:extLst>
            <c:ext xmlns:c16="http://schemas.microsoft.com/office/drawing/2014/chart" uri="{C3380CC4-5D6E-409C-BE32-E72D297353CC}">
              <c16:uniqueId val="{00000005-A627-4F51-BF88-5A3C76696987}"/>
            </c:ext>
          </c:extLst>
        </c:ser>
        <c:ser>
          <c:idx val="6"/>
          <c:order val="6"/>
          <c:tx>
            <c:strRef>
              <c:f>Growing_Stock_Comp!$Z$9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Growing_Stock_Comp!$Z$10:$Z$30</c:f>
              <c:numCache>
                <c:formatCode>#,##0.00</c:formatCode>
                <c:ptCount val="21"/>
                <c:pt idx="13" formatCode="#,##0">
                  <c:v>1028</c:v>
                </c:pt>
              </c:numCache>
            </c:numRef>
          </c:val>
          <c:smooth val="0"/>
          <c:extLst>
            <c:ext xmlns:c16="http://schemas.microsoft.com/office/drawing/2014/chart" uri="{C3380CC4-5D6E-409C-BE32-E72D297353CC}">
              <c16:uniqueId val="{00000006-A627-4F51-BF88-5A3C76696987}"/>
            </c:ext>
          </c:extLst>
        </c:ser>
        <c:ser>
          <c:idx val="7"/>
          <c:order val="7"/>
          <c:tx>
            <c:strRef>
              <c:f>Growing_Stock_Comp!$AA$9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Growing_Stock_Comp!$AA$10:$AA$30</c:f>
              <c:numCache>
                <c:formatCode>#,##0</c:formatCode>
                <c:ptCount val="21"/>
                <c:pt idx="0">
                  <c:v>618.86424899511701</c:v>
                </c:pt>
                <c:pt idx="1">
                  <c:v>625.7419354712282</c:v>
                </c:pt>
                <c:pt idx="2">
                  <c:v>632.4551357954316</c:v>
                </c:pt>
                <c:pt idx="3">
                  <c:v>638.46111455350035</c:v>
                </c:pt>
                <c:pt idx="4">
                  <c:v>643.82202211056745</c:v>
                </c:pt>
                <c:pt idx="5">
                  <c:v>649.50303395406263</c:v>
                </c:pt>
                <c:pt idx="6">
                  <c:v>652.66126695800801</c:v>
                </c:pt>
                <c:pt idx="7">
                  <c:v>654.85384929708823</c:v>
                </c:pt>
                <c:pt idx="8">
                  <c:v>659.85395660573352</c:v>
                </c:pt>
                <c:pt idx="9">
                  <c:v>665.78115767847623</c:v>
                </c:pt>
                <c:pt idx="10">
                  <c:v>670.42112420069395</c:v>
                </c:pt>
                <c:pt idx="11">
                  <c:v>676.68512620863942</c:v>
                </c:pt>
                <c:pt idx="12">
                  <c:v>683.47851892691153</c:v>
                </c:pt>
                <c:pt idx="13">
                  <c:v>690.09445727621323</c:v>
                </c:pt>
                <c:pt idx="14">
                  <c:v>696.55061481169128</c:v>
                </c:pt>
                <c:pt idx="15">
                  <c:v>702.23115099057782</c:v>
                </c:pt>
                <c:pt idx="16">
                  <c:v>706.39685696854247</c:v>
                </c:pt>
                <c:pt idx="17">
                  <c:v>708.48519194207518</c:v>
                </c:pt>
                <c:pt idx="18">
                  <c:v>703.62649403911735</c:v>
                </c:pt>
                <c:pt idx="19">
                  <c:v>691.07165571002326</c:v>
                </c:pt>
                <c:pt idx="20">
                  <c:v>678.35481828379056</c:v>
                </c:pt>
              </c:numCache>
            </c:numRef>
          </c:val>
          <c:smooth val="0"/>
          <c:extLst>
            <c:ext xmlns:c16="http://schemas.microsoft.com/office/drawing/2014/chart" uri="{C3380CC4-5D6E-409C-BE32-E72D297353CC}">
              <c16:uniqueId val="{00000007-A627-4F51-BF88-5A3C76696987}"/>
            </c:ext>
          </c:extLst>
        </c:ser>
        <c:ser>
          <c:idx val="8"/>
          <c:order val="8"/>
          <c:tx>
            <c:strRef>
              <c:f>Growing_Stock_Comp!$AB$9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Growing_Stock_Comp!$AB$10:$AB$30</c:f>
              <c:numCache>
                <c:formatCode>#,##0</c:formatCode>
                <c:ptCount val="21"/>
                <c:pt idx="0">
                  <c:v>889.52925422833152</c:v>
                </c:pt>
                <c:pt idx="1">
                  <c:v>899.47951609305471</c:v>
                </c:pt>
                <c:pt idx="2">
                  <c:v>909.18628962158505</c:v>
                </c:pt>
                <c:pt idx="3">
                  <c:v>917.86796697246029</c:v>
                </c:pt>
                <c:pt idx="4">
                  <c:v>925.6314123175506</c:v>
                </c:pt>
                <c:pt idx="5">
                  <c:v>933.85101725450454</c:v>
                </c:pt>
                <c:pt idx="6">
                  <c:v>938.44046952168458</c:v>
                </c:pt>
                <c:pt idx="7">
                  <c:v>941.63726516185807</c:v>
                </c:pt>
                <c:pt idx="8">
                  <c:v>948.86566515309948</c:v>
                </c:pt>
                <c:pt idx="9">
                  <c:v>957.42684017729778</c:v>
                </c:pt>
                <c:pt idx="10">
                  <c:v>964.1429004309731</c:v>
                </c:pt>
                <c:pt idx="11">
                  <c:v>973.19610912525047</c:v>
                </c:pt>
                <c:pt idx="12">
                  <c:v>983.01012120667178</c:v>
                </c:pt>
                <c:pt idx="13">
                  <c:v>992.568460868324</c:v>
                </c:pt>
                <c:pt idx="14">
                  <c:v>1001.9030384218712</c:v>
                </c:pt>
                <c:pt idx="15">
                  <c:v>1010.1094407408483</c:v>
                </c:pt>
                <c:pt idx="16">
                  <c:v>1016.1385418965568</c:v>
                </c:pt>
                <c:pt idx="17">
                  <c:v>1019.1847577066036</c:v>
                </c:pt>
                <c:pt idx="18">
                  <c:v>1012.2419046595026</c:v>
                </c:pt>
                <c:pt idx="19">
                  <c:v>994.23369298735508</c:v>
                </c:pt>
                <c:pt idx="20">
                  <c:v>975.99526425360432</c:v>
                </c:pt>
              </c:numCache>
            </c:numRef>
          </c:val>
          <c:smooth val="0"/>
          <c:extLst>
            <c:ext xmlns:c16="http://schemas.microsoft.com/office/drawing/2014/chart" uri="{C3380CC4-5D6E-409C-BE32-E72D297353CC}">
              <c16:uniqueId val="{00000008-A627-4F51-BF88-5A3C76696987}"/>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Growing_Stock_Comp!$AC$2</c:f>
          <c:strCache>
            <c:ptCount val="1"/>
            <c:pt idx="0">
              <c:v>Denmark</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Growing_Stock_Comp!$AC$9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Growing_Stock_Comp!$AC$10:$AC$30</c:f>
              <c:numCache>
                <c:formatCode>#,##0</c:formatCode>
                <c:ptCount val="21"/>
                <c:pt idx="0">
                  <c:v>91.55</c:v>
                </c:pt>
                <c:pt idx="10">
                  <c:v>116.93</c:v>
                </c:pt>
                <c:pt idx="15">
                  <c:v>131.16</c:v>
                </c:pt>
                <c:pt idx="16">
                  <c:v>131.68</c:v>
                </c:pt>
                <c:pt idx="17">
                  <c:v>132.1</c:v>
                </c:pt>
                <c:pt idx="18">
                  <c:v>132.30000000000001</c:v>
                </c:pt>
                <c:pt idx="19">
                  <c:v>132.5</c:v>
                </c:pt>
                <c:pt idx="20">
                  <c:v>132.69</c:v>
                </c:pt>
              </c:numCache>
            </c:numRef>
          </c:val>
          <c:smooth val="0"/>
          <c:extLst>
            <c:ext xmlns:c16="http://schemas.microsoft.com/office/drawing/2014/chart" uri="{C3380CC4-5D6E-409C-BE32-E72D297353CC}">
              <c16:uniqueId val="{00000000-7641-4729-949F-D92D5404CDEB}"/>
            </c:ext>
          </c:extLst>
        </c:ser>
        <c:ser>
          <c:idx val="1"/>
          <c:order val="1"/>
          <c:tx>
            <c:strRef>
              <c:f>Growing_Stock_Comp!$AD$9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Growing_Stock_Comp!$AD$10:$AD$30</c:f>
              <c:numCache>
                <c:formatCode>#,##0</c:formatCode>
                <c:ptCount val="21"/>
                <c:pt idx="0">
                  <c:v>91.55</c:v>
                </c:pt>
                <c:pt idx="5">
                  <c:v>109.12</c:v>
                </c:pt>
                <c:pt idx="10">
                  <c:v>116.93</c:v>
                </c:pt>
                <c:pt idx="15">
                  <c:v>131.16</c:v>
                </c:pt>
                <c:pt idx="20">
                  <c:v>132.69</c:v>
                </c:pt>
              </c:numCache>
            </c:numRef>
          </c:val>
          <c:smooth val="0"/>
          <c:extLst>
            <c:ext xmlns:c16="http://schemas.microsoft.com/office/drawing/2014/chart" uri="{C3380CC4-5D6E-409C-BE32-E72D297353CC}">
              <c16:uniqueId val="{00000001-7641-4729-949F-D92D5404CDEB}"/>
            </c:ext>
          </c:extLst>
        </c:ser>
        <c:ser>
          <c:idx val="2"/>
          <c:order val="2"/>
          <c:tx>
            <c:strRef>
              <c:f>Growing_Stock_Comp!$AE$9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Growing_Stock_Comp!$AE$10:$AE$30</c:f>
              <c:numCache>
                <c:formatCode>#,##0</c:formatCode>
                <c:ptCount val="21"/>
                <c:pt idx="0">
                  <c:v>90.37</c:v>
                </c:pt>
                <c:pt idx="5">
                  <c:v>107.24</c:v>
                </c:pt>
                <c:pt idx="10">
                  <c:v>115.1</c:v>
                </c:pt>
                <c:pt idx="15">
                  <c:v>129.24</c:v>
                </c:pt>
                <c:pt idx="20">
                  <c:v>129.07</c:v>
                </c:pt>
              </c:numCache>
            </c:numRef>
          </c:val>
          <c:smooth val="0"/>
          <c:extLst>
            <c:ext xmlns:c16="http://schemas.microsoft.com/office/drawing/2014/chart" uri="{C3380CC4-5D6E-409C-BE32-E72D297353CC}">
              <c16:uniqueId val="{00000002-7641-4729-949F-D92D5404CDEB}"/>
            </c:ext>
          </c:extLst>
        </c:ser>
        <c:ser>
          <c:idx val="3"/>
          <c:order val="3"/>
          <c:tx>
            <c:strRef>
              <c:f>Growing_Stock_Comp!$AF$9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Growing_Stock_Comp!$AF$10:$AF$30</c:f>
              <c:numCache>
                <c:formatCode>#,##0</c:formatCode>
                <c:ptCount val="21"/>
                <c:pt idx="18">
                  <c:v>135.49600000000001</c:v>
                </c:pt>
                <c:pt idx="19">
                  <c:v>136.916</c:v>
                </c:pt>
              </c:numCache>
            </c:numRef>
          </c:val>
          <c:smooth val="0"/>
          <c:extLst>
            <c:ext xmlns:c16="http://schemas.microsoft.com/office/drawing/2014/chart" uri="{C3380CC4-5D6E-409C-BE32-E72D297353CC}">
              <c16:uniqueId val="{00000003-7641-4729-949F-D92D5404CDEB}"/>
            </c:ext>
          </c:extLst>
        </c:ser>
        <c:ser>
          <c:idx val="4"/>
          <c:order val="4"/>
          <c:tx>
            <c:strRef>
              <c:f>Growing_Stock_Comp!$AG$9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Growing_Stock_Comp!$AG$10:$AG$30</c:f>
              <c:numCache>
                <c:formatCode>0</c:formatCode>
                <c:ptCount val="21"/>
                <c:pt idx="5">
                  <c:v>115</c:v>
                </c:pt>
              </c:numCache>
            </c:numRef>
          </c:val>
          <c:smooth val="0"/>
          <c:extLst>
            <c:ext xmlns:c16="http://schemas.microsoft.com/office/drawing/2014/chart" uri="{C3380CC4-5D6E-409C-BE32-E72D297353CC}">
              <c16:uniqueId val="{00000004-7641-4729-949F-D92D5404CDEB}"/>
            </c:ext>
          </c:extLst>
        </c:ser>
        <c:ser>
          <c:idx val="5"/>
          <c:order val="5"/>
          <c:tx>
            <c:strRef>
              <c:f>Growing_Stock_Comp!$AH$9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Growing_Stock_Comp!$AH$10:$AH$30</c:f>
              <c:numCache>
                <c:formatCode>#,##0</c:formatCode>
                <c:ptCount val="21"/>
                <c:pt idx="14">
                  <c:v>133.1</c:v>
                </c:pt>
              </c:numCache>
            </c:numRef>
          </c:val>
          <c:smooth val="0"/>
          <c:extLst>
            <c:ext xmlns:c16="http://schemas.microsoft.com/office/drawing/2014/chart" uri="{C3380CC4-5D6E-409C-BE32-E72D297353CC}">
              <c16:uniqueId val="{00000005-7641-4729-949F-D92D5404CDEB}"/>
            </c:ext>
          </c:extLst>
        </c:ser>
        <c:ser>
          <c:idx val="6"/>
          <c:order val="6"/>
          <c:tx>
            <c:strRef>
              <c:f>Growing_Stock_Comp!$AI$9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Growing_Stock_Comp!$AI$10:$AI$30</c:f>
              <c:numCache>
                <c:formatCode>#,##0.00</c:formatCode>
                <c:ptCount val="21"/>
                <c:pt idx="14" formatCode="#,##0">
                  <c:v>110.7</c:v>
                </c:pt>
              </c:numCache>
            </c:numRef>
          </c:val>
          <c:smooth val="0"/>
          <c:extLst>
            <c:ext xmlns:c16="http://schemas.microsoft.com/office/drawing/2014/chart" uri="{C3380CC4-5D6E-409C-BE32-E72D297353CC}">
              <c16:uniqueId val="{00000006-7641-4729-949F-D92D5404CDEB}"/>
            </c:ext>
          </c:extLst>
        </c:ser>
        <c:ser>
          <c:idx val="7"/>
          <c:order val="7"/>
          <c:tx>
            <c:strRef>
              <c:f>Growing_Stock_Comp!$AJ$9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Growing_Stock_Comp!$AJ$10:$AJ$30</c:f>
              <c:numCache>
                <c:formatCode>#,##0</c:formatCode>
                <c:ptCount val="21"/>
                <c:pt idx="0">
                  <c:v>112.23022379792695</c:v>
                </c:pt>
                <c:pt idx="1">
                  <c:v>114.17357066733474</c:v>
                </c:pt>
                <c:pt idx="2">
                  <c:v>116.5111653250285</c:v>
                </c:pt>
                <c:pt idx="3">
                  <c:v>118.64775003732332</c:v>
                </c:pt>
                <c:pt idx="4">
                  <c:v>120.75392507458683</c:v>
                </c:pt>
                <c:pt idx="5">
                  <c:v>121.20802215631619</c:v>
                </c:pt>
                <c:pt idx="6">
                  <c:v>122.62206549154622</c:v>
                </c:pt>
                <c:pt idx="7">
                  <c:v>123.77834269519776</c:v>
                </c:pt>
                <c:pt idx="8">
                  <c:v>125.121192073194</c:v>
                </c:pt>
                <c:pt idx="9">
                  <c:v>126.59659163770665</c:v>
                </c:pt>
                <c:pt idx="10">
                  <c:v>127.65206893557666</c:v>
                </c:pt>
                <c:pt idx="11">
                  <c:v>129.02913952546555</c:v>
                </c:pt>
                <c:pt idx="12">
                  <c:v>129.56292286551931</c:v>
                </c:pt>
                <c:pt idx="13">
                  <c:v>129.55994811353719</c:v>
                </c:pt>
                <c:pt idx="14">
                  <c:v>129.25652029820188</c:v>
                </c:pt>
                <c:pt idx="15">
                  <c:v>128.75171830463739</c:v>
                </c:pt>
                <c:pt idx="16">
                  <c:v>128.741192686489</c:v>
                </c:pt>
                <c:pt idx="17">
                  <c:v>128.93811407996799</c:v>
                </c:pt>
                <c:pt idx="18">
                  <c:v>129.12932245046466</c:v>
                </c:pt>
                <c:pt idx="19">
                  <c:v>129.4279913623393</c:v>
                </c:pt>
                <c:pt idx="20">
                  <c:v>129.42892287342576</c:v>
                </c:pt>
              </c:numCache>
            </c:numRef>
          </c:val>
          <c:smooth val="0"/>
          <c:extLst>
            <c:ext xmlns:c16="http://schemas.microsoft.com/office/drawing/2014/chart" uri="{C3380CC4-5D6E-409C-BE32-E72D297353CC}">
              <c16:uniqueId val="{00000007-7641-4729-949F-D92D5404CDEB}"/>
            </c:ext>
          </c:extLst>
        </c:ser>
        <c:ser>
          <c:idx val="8"/>
          <c:order val="8"/>
          <c:tx>
            <c:strRef>
              <c:f>Growing_Stock_Comp!$AK$9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Growing_Stock_Comp!$AK$10:$AK$30</c:f>
              <c:numCache>
                <c:formatCode>#,##0</c:formatCode>
                <c:ptCount val="21"/>
                <c:pt idx="0">
                  <c:v>160.17939708443618</c:v>
                </c:pt>
                <c:pt idx="1">
                  <c:v>162.94151119896034</c:v>
                </c:pt>
                <c:pt idx="2">
                  <c:v>166.26967582764695</c:v>
                </c:pt>
                <c:pt idx="3">
                  <c:v>169.30421805404535</c:v>
                </c:pt>
                <c:pt idx="4">
                  <c:v>172.29295232924116</c:v>
                </c:pt>
                <c:pt idx="5">
                  <c:v>172.89004284244265</c:v>
                </c:pt>
                <c:pt idx="6">
                  <c:v>174.8725205012604</c:v>
                </c:pt>
                <c:pt idx="7">
                  <c:v>176.47619032411478</c:v>
                </c:pt>
                <c:pt idx="8">
                  <c:v>178.35715772777434</c:v>
                </c:pt>
                <c:pt idx="9">
                  <c:v>180.44585222230978</c:v>
                </c:pt>
                <c:pt idx="10">
                  <c:v>181.92802236515524</c:v>
                </c:pt>
                <c:pt idx="11">
                  <c:v>183.88888926547151</c:v>
                </c:pt>
                <c:pt idx="12">
                  <c:v>184.64673285055244</c:v>
                </c:pt>
                <c:pt idx="13">
                  <c:v>184.62805124978647</c:v>
                </c:pt>
                <c:pt idx="14">
                  <c:v>184.14818154574732</c:v>
                </c:pt>
                <c:pt idx="15">
                  <c:v>183.39234585281304</c:v>
                </c:pt>
                <c:pt idx="16">
                  <c:v>183.35242009938267</c:v>
                </c:pt>
                <c:pt idx="17">
                  <c:v>183.61485114012922</c:v>
                </c:pt>
                <c:pt idx="18">
                  <c:v>183.86814165452969</c:v>
                </c:pt>
                <c:pt idx="19">
                  <c:v>184.28214419654125</c:v>
                </c:pt>
                <c:pt idx="20">
                  <c:v>184.26426397942549</c:v>
                </c:pt>
              </c:numCache>
            </c:numRef>
          </c:val>
          <c:smooth val="0"/>
          <c:extLst>
            <c:ext xmlns:c16="http://schemas.microsoft.com/office/drawing/2014/chart" uri="{C3380CC4-5D6E-409C-BE32-E72D297353CC}">
              <c16:uniqueId val="{00000008-7641-4729-949F-D92D5404CDEB}"/>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Growing_Stock_Comp!$AL$2</c:f>
          <c:strCache>
            <c:ptCount val="1"/>
            <c:pt idx="0">
              <c:v>Germany</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Growing_Stock_Comp!$AL$9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Growing_Stock_Comp!$AL$10:$AL$30</c:f>
              <c:numCache>
                <c:formatCode>#,##0</c:formatCode>
                <c:ptCount val="21"/>
                <c:pt idx="0">
                  <c:v>3381</c:v>
                </c:pt>
                <c:pt idx="10">
                  <c:v>3617</c:v>
                </c:pt>
                <c:pt idx="15">
                  <c:v>3663</c:v>
                </c:pt>
                <c:pt idx="16">
                  <c:v>3663</c:v>
                </c:pt>
                <c:pt idx="17">
                  <c:v>3663</c:v>
                </c:pt>
                <c:pt idx="18">
                  <c:v>3663</c:v>
                </c:pt>
                <c:pt idx="19">
                  <c:v>3663</c:v>
                </c:pt>
                <c:pt idx="20">
                  <c:v>3663</c:v>
                </c:pt>
              </c:numCache>
            </c:numRef>
          </c:val>
          <c:smooth val="0"/>
          <c:extLst>
            <c:ext xmlns:c16="http://schemas.microsoft.com/office/drawing/2014/chart" uri="{C3380CC4-5D6E-409C-BE32-E72D297353CC}">
              <c16:uniqueId val="{00000000-67D8-4B8E-9EF4-D8D76A5A4BA4}"/>
            </c:ext>
          </c:extLst>
        </c:ser>
        <c:ser>
          <c:idx val="1"/>
          <c:order val="1"/>
          <c:tx>
            <c:strRef>
              <c:f>Growing_Stock_Comp!$AM$9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Growing_Stock_Comp!$AM$10:$AM$30</c:f>
              <c:numCache>
                <c:formatCode>#,##0</c:formatCode>
                <c:ptCount val="21"/>
                <c:pt idx="0">
                  <c:v>3381</c:v>
                </c:pt>
                <c:pt idx="5">
                  <c:v>3502</c:v>
                </c:pt>
                <c:pt idx="10">
                  <c:v>3617</c:v>
                </c:pt>
                <c:pt idx="15">
                  <c:v>3663</c:v>
                </c:pt>
                <c:pt idx="20">
                  <c:v>3663</c:v>
                </c:pt>
              </c:numCache>
            </c:numRef>
          </c:val>
          <c:smooth val="0"/>
          <c:extLst>
            <c:ext xmlns:c16="http://schemas.microsoft.com/office/drawing/2014/chart" uri="{C3380CC4-5D6E-409C-BE32-E72D297353CC}">
              <c16:uniqueId val="{00000001-67D8-4B8E-9EF4-D8D76A5A4BA4}"/>
            </c:ext>
          </c:extLst>
        </c:ser>
        <c:ser>
          <c:idx val="2"/>
          <c:order val="2"/>
          <c:tx>
            <c:strRef>
              <c:f>Growing_Stock_Comp!$AN$9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Growing_Stock_Comp!$AN$10:$AN$30</c:f>
              <c:numCache>
                <c:formatCode>#,##0</c:formatCode>
                <c:ptCount val="21"/>
                <c:pt idx="0">
                  <c:v>3357</c:v>
                </c:pt>
                <c:pt idx="5">
                  <c:v>3406</c:v>
                </c:pt>
                <c:pt idx="10">
                  <c:v>3455</c:v>
                </c:pt>
                <c:pt idx="15">
                  <c:v>3505</c:v>
                </c:pt>
                <c:pt idx="20">
                  <c:v>3505</c:v>
                </c:pt>
              </c:numCache>
            </c:numRef>
          </c:val>
          <c:smooth val="0"/>
          <c:extLst>
            <c:ext xmlns:c16="http://schemas.microsoft.com/office/drawing/2014/chart" uri="{C3380CC4-5D6E-409C-BE32-E72D297353CC}">
              <c16:uniqueId val="{00000002-67D8-4B8E-9EF4-D8D76A5A4BA4}"/>
            </c:ext>
          </c:extLst>
        </c:ser>
        <c:ser>
          <c:idx val="3"/>
          <c:order val="3"/>
          <c:tx>
            <c:strRef>
              <c:f>Growing_Stock_Comp!$AO$9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Growing_Stock_Comp!$AO$10:$AO$30</c:f>
              <c:numCache>
                <c:formatCode>#,##0</c:formatCode>
                <c:ptCount val="21"/>
                <c:pt idx="14">
                  <c:v>3745.15</c:v>
                </c:pt>
                <c:pt idx="15">
                  <c:v>3759.03</c:v>
                </c:pt>
                <c:pt idx="16">
                  <c:v>3776.0893900000001</c:v>
                </c:pt>
                <c:pt idx="17">
                  <c:v>3793.8342499999999</c:v>
                </c:pt>
                <c:pt idx="18">
                  <c:v>3796.1982699999999</c:v>
                </c:pt>
                <c:pt idx="19">
                  <c:v>3795.24559</c:v>
                </c:pt>
              </c:numCache>
            </c:numRef>
          </c:val>
          <c:smooth val="0"/>
          <c:extLst>
            <c:ext xmlns:c16="http://schemas.microsoft.com/office/drawing/2014/chart" uri="{C3380CC4-5D6E-409C-BE32-E72D297353CC}">
              <c16:uniqueId val="{00000003-67D8-4B8E-9EF4-D8D76A5A4BA4}"/>
            </c:ext>
          </c:extLst>
        </c:ser>
        <c:ser>
          <c:idx val="4"/>
          <c:order val="4"/>
          <c:tx>
            <c:strRef>
              <c:f>Growing_Stock_Comp!$AP$9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Growing_Stock_Comp!$AP$10:$AP$30</c:f>
              <c:numCache>
                <c:formatCode>0</c:formatCode>
                <c:ptCount val="21"/>
              </c:numCache>
            </c:numRef>
          </c:val>
          <c:smooth val="0"/>
          <c:extLst>
            <c:ext xmlns:c16="http://schemas.microsoft.com/office/drawing/2014/chart" uri="{C3380CC4-5D6E-409C-BE32-E72D297353CC}">
              <c16:uniqueId val="{00000004-67D8-4B8E-9EF4-D8D76A5A4BA4}"/>
            </c:ext>
          </c:extLst>
        </c:ser>
        <c:ser>
          <c:idx val="5"/>
          <c:order val="5"/>
          <c:tx>
            <c:strRef>
              <c:f>Growing_Stock_Comp!$AQ$9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Growing_Stock_Comp!$AQ$10:$AQ$30</c:f>
              <c:numCache>
                <c:formatCode>#,##0</c:formatCode>
                <c:ptCount val="21"/>
                <c:pt idx="2">
                  <c:v>3367.5</c:v>
                </c:pt>
              </c:numCache>
            </c:numRef>
          </c:val>
          <c:smooth val="0"/>
          <c:extLst>
            <c:ext xmlns:c16="http://schemas.microsoft.com/office/drawing/2014/chart" uri="{C3380CC4-5D6E-409C-BE32-E72D297353CC}">
              <c16:uniqueId val="{00000005-67D8-4B8E-9EF4-D8D76A5A4BA4}"/>
            </c:ext>
          </c:extLst>
        </c:ser>
        <c:ser>
          <c:idx val="6"/>
          <c:order val="6"/>
          <c:tx>
            <c:strRef>
              <c:f>Growing_Stock_Comp!$AR$9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Growing_Stock_Comp!$AR$10:$AR$30</c:f>
              <c:numCache>
                <c:formatCode>#,##0</c:formatCode>
                <c:ptCount val="21"/>
                <c:pt idx="2">
                  <c:v>3185.8</c:v>
                </c:pt>
              </c:numCache>
            </c:numRef>
          </c:val>
          <c:smooth val="0"/>
          <c:extLst>
            <c:ext xmlns:c16="http://schemas.microsoft.com/office/drawing/2014/chart" uri="{C3380CC4-5D6E-409C-BE32-E72D297353CC}">
              <c16:uniqueId val="{00000006-67D8-4B8E-9EF4-D8D76A5A4BA4}"/>
            </c:ext>
          </c:extLst>
        </c:ser>
        <c:ser>
          <c:idx val="7"/>
          <c:order val="7"/>
          <c:tx>
            <c:strRef>
              <c:f>Growing_Stock_Comp!$AS$9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Growing_Stock_Comp!$AS$10:$AS$30</c:f>
              <c:numCache>
                <c:formatCode>#,##0</c:formatCode>
                <c:ptCount val="21"/>
                <c:pt idx="0">
                  <c:v>3812.6441343395709</c:v>
                </c:pt>
                <c:pt idx="1">
                  <c:v>3876.6944980197868</c:v>
                </c:pt>
                <c:pt idx="2">
                  <c:v>3932.9903774403965</c:v>
                </c:pt>
                <c:pt idx="3">
                  <c:v>3978.2871930822744</c:v>
                </c:pt>
                <c:pt idx="4">
                  <c:v>4020.5815918005678</c:v>
                </c:pt>
                <c:pt idx="5">
                  <c:v>4039.5533398929842</c:v>
                </c:pt>
                <c:pt idx="6">
                  <c:v>4052.3177887473498</c:v>
                </c:pt>
                <c:pt idx="7">
                  <c:v>4024.2468882797834</c:v>
                </c:pt>
                <c:pt idx="8">
                  <c:v>4050.7006803899403</c:v>
                </c:pt>
                <c:pt idx="9">
                  <c:v>4090.6544177544833</c:v>
                </c:pt>
                <c:pt idx="10">
                  <c:v>4119.3258111215127</c:v>
                </c:pt>
                <c:pt idx="11">
                  <c:v>4139.3216790217821</c:v>
                </c:pt>
                <c:pt idx="12">
                  <c:v>4161.533312968174</c:v>
                </c:pt>
                <c:pt idx="13">
                  <c:v>4187.3842439593764</c:v>
                </c:pt>
                <c:pt idx="14">
                  <c:v>4213.252701495242</c:v>
                </c:pt>
                <c:pt idx="15">
                  <c:v>4251.5379015164162</c:v>
                </c:pt>
                <c:pt idx="16">
                  <c:v>4295.5811011516653</c:v>
                </c:pt>
                <c:pt idx="17">
                  <c:v>4337.4911244600453</c:v>
                </c:pt>
                <c:pt idx="18">
                  <c:v>4354.1107701511419</c:v>
                </c:pt>
                <c:pt idx="19">
                  <c:v>4371.6981736709613</c:v>
                </c:pt>
                <c:pt idx="20">
                  <c:v>4372.9261347917454</c:v>
                </c:pt>
              </c:numCache>
            </c:numRef>
          </c:val>
          <c:smooth val="0"/>
          <c:extLst>
            <c:ext xmlns:c16="http://schemas.microsoft.com/office/drawing/2014/chart" uri="{C3380CC4-5D6E-409C-BE32-E72D297353CC}">
              <c16:uniqueId val="{00000007-67D8-4B8E-9EF4-D8D76A5A4BA4}"/>
            </c:ext>
          </c:extLst>
        </c:ser>
        <c:ser>
          <c:idx val="8"/>
          <c:order val="8"/>
          <c:tx>
            <c:strRef>
              <c:f>Growing_Stock_Comp!$AT$9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Growing_Stock_Comp!$AT$10:$AT$30</c:f>
              <c:numCache>
                <c:formatCode>#,##0</c:formatCode>
                <c:ptCount val="21"/>
                <c:pt idx="0">
                  <c:v>5360.5967826689048</c:v>
                </c:pt>
                <c:pt idx="1">
                  <c:v>5452.5842674395089</c:v>
                </c:pt>
                <c:pt idx="2">
                  <c:v>5533.2481988256441</c:v>
                </c:pt>
                <c:pt idx="3">
                  <c:v>5599.1960428300072</c:v>
                </c:pt>
                <c:pt idx="4">
                  <c:v>5662.6386504964166</c:v>
                </c:pt>
                <c:pt idx="5">
                  <c:v>5693.1353047839884</c:v>
                </c:pt>
                <c:pt idx="6">
                  <c:v>5715.1155964634117</c:v>
                </c:pt>
                <c:pt idx="7">
                  <c:v>5682.9538446845872</c:v>
                </c:pt>
                <c:pt idx="8">
                  <c:v>5722.8406757009507</c:v>
                </c:pt>
                <c:pt idx="9">
                  <c:v>5781.0213438257024</c:v>
                </c:pt>
                <c:pt idx="10">
                  <c:v>5823.7939904664736</c:v>
                </c:pt>
                <c:pt idx="11">
                  <c:v>5854.7404701559299</c:v>
                </c:pt>
                <c:pt idx="12">
                  <c:v>5887.75044122704</c:v>
                </c:pt>
                <c:pt idx="13">
                  <c:v>5926.4476713535923</c:v>
                </c:pt>
                <c:pt idx="14">
                  <c:v>5965.6831742689792</c:v>
                </c:pt>
                <c:pt idx="15">
                  <c:v>6022.7158356952314</c:v>
                </c:pt>
                <c:pt idx="16">
                  <c:v>6086.1806675810667</c:v>
                </c:pt>
                <c:pt idx="17">
                  <c:v>6146.6519681998197</c:v>
                </c:pt>
                <c:pt idx="18">
                  <c:v>6174.0917575137364</c:v>
                </c:pt>
                <c:pt idx="19">
                  <c:v>6202.8365014812134</c:v>
                </c:pt>
                <c:pt idx="20">
                  <c:v>6209.1425841172795</c:v>
                </c:pt>
              </c:numCache>
            </c:numRef>
          </c:val>
          <c:smooth val="0"/>
          <c:extLst>
            <c:ext xmlns:c16="http://schemas.microsoft.com/office/drawing/2014/chart" uri="{C3380CC4-5D6E-409C-BE32-E72D297353CC}">
              <c16:uniqueId val="{00000008-67D8-4B8E-9EF4-D8D76A5A4BA4}"/>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Growing_Stock_Comp!$AU$2</c:f>
          <c:strCache>
            <c:ptCount val="1"/>
            <c:pt idx="0">
              <c:v>Estonia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Growing_Stock_Comp!$AU$9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Growing_Stock_Comp!$AU$10:$AU$30</c:f>
              <c:numCache>
                <c:formatCode>#,##0</c:formatCode>
                <c:ptCount val="21"/>
                <c:pt idx="0">
                  <c:v>428.66</c:v>
                </c:pt>
                <c:pt idx="10">
                  <c:v>456.1</c:v>
                </c:pt>
                <c:pt idx="15">
                  <c:v>491.78</c:v>
                </c:pt>
                <c:pt idx="16">
                  <c:v>492.6</c:v>
                </c:pt>
                <c:pt idx="17">
                  <c:v>494.15</c:v>
                </c:pt>
                <c:pt idx="18">
                  <c:v>494.15</c:v>
                </c:pt>
                <c:pt idx="19">
                  <c:v>494.15</c:v>
                </c:pt>
                <c:pt idx="20">
                  <c:v>494.15</c:v>
                </c:pt>
              </c:numCache>
            </c:numRef>
          </c:val>
          <c:smooth val="0"/>
          <c:extLst>
            <c:ext xmlns:c16="http://schemas.microsoft.com/office/drawing/2014/chart" uri="{C3380CC4-5D6E-409C-BE32-E72D297353CC}">
              <c16:uniqueId val="{00000000-7138-474E-BE01-34DA908541F9}"/>
            </c:ext>
          </c:extLst>
        </c:ser>
        <c:ser>
          <c:idx val="1"/>
          <c:order val="1"/>
          <c:tx>
            <c:strRef>
              <c:f>Growing_Stock_Comp!$AV$9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Growing_Stock_Comp!$AV$10:$AV$30</c:f>
              <c:numCache>
                <c:formatCode>#,##0</c:formatCode>
                <c:ptCount val="21"/>
                <c:pt idx="0">
                  <c:v>428.66</c:v>
                </c:pt>
                <c:pt idx="5">
                  <c:v>437.11</c:v>
                </c:pt>
                <c:pt idx="10">
                  <c:v>456.1</c:v>
                </c:pt>
                <c:pt idx="15">
                  <c:v>491.78</c:v>
                </c:pt>
                <c:pt idx="20">
                  <c:v>494.15</c:v>
                </c:pt>
              </c:numCache>
            </c:numRef>
          </c:val>
          <c:smooth val="0"/>
          <c:extLst>
            <c:ext xmlns:c16="http://schemas.microsoft.com/office/drawing/2014/chart" uri="{C3380CC4-5D6E-409C-BE32-E72D297353CC}">
              <c16:uniqueId val="{00000001-7138-474E-BE01-34DA908541F9}"/>
            </c:ext>
          </c:extLst>
        </c:ser>
        <c:ser>
          <c:idx val="2"/>
          <c:order val="2"/>
          <c:tx>
            <c:strRef>
              <c:f>Growing_Stock_Comp!$AW$9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Growing_Stock_Comp!$AW$10:$AW$30</c:f>
              <c:numCache>
                <c:formatCode>#,##0</c:formatCode>
                <c:ptCount val="21"/>
                <c:pt idx="0">
                  <c:v>393.32</c:v>
                </c:pt>
                <c:pt idx="5">
                  <c:v>394.6</c:v>
                </c:pt>
                <c:pt idx="10">
                  <c:v>407.24</c:v>
                </c:pt>
                <c:pt idx="15">
                  <c:v>426.15</c:v>
                </c:pt>
                <c:pt idx="20">
                  <c:v>422.5</c:v>
                </c:pt>
              </c:numCache>
            </c:numRef>
          </c:val>
          <c:smooth val="0"/>
          <c:extLst>
            <c:ext xmlns:c16="http://schemas.microsoft.com/office/drawing/2014/chart" uri="{C3380CC4-5D6E-409C-BE32-E72D297353CC}">
              <c16:uniqueId val="{00000002-7138-474E-BE01-34DA908541F9}"/>
            </c:ext>
          </c:extLst>
        </c:ser>
        <c:ser>
          <c:idx val="3"/>
          <c:order val="3"/>
          <c:tx>
            <c:strRef>
              <c:f>Growing_Stock_Comp!$AX$9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Growing_Stock_Comp!$AX$10:$AX$30</c:f>
              <c:numCache>
                <c:formatCode>#,##0</c:formatCode>
                <c:ptCount val="21"/>
              </c:numCache>
            </c:numRef>
          </c:val>
          <c:smooth val="0"/>
          <c:extLst>
            <c:ext xmlns:c16="http://schemas.microsoft.com/office/drawing/2014/chart" uri="{C3380CC4-5D6E-409C-BE32-E72D297353CC}">
              <c16:uniqueId val="{00000003-7138-474E-BE01-34DA908541F9}"/>
            </c:ext>
          </c:extLst>
        </c:ser>
        <c:ser>
          <c:idx val="4"/>
          <c:order val="4"/>
          <c:tx>
            <c:strRef>
              <c:f>Growing_Stock_Comp!$AY$9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Growing_Stock_Comp!$AY$10:$AY$30</c:f>
              <c:numCache>
                <c:formatCode>0</c:formatCode>
                <c:ptCount val="21"/>
              </c:numCache>
            </c:numRef>
          </c:val>
          <c:smooth val="0"/>
          <c:extLst>
            <c:ext xmlns:c16="http://schemas.microsoft.com/office/drawing/2014/chart" uri="{C3380CC4-5D6E-409C-BE32-E72D297353CC}">
              <c16:uniqueId val="{00000004-7138-474E-BE01-34DA908541F9}"/>
            </c:ext>
          </c:extLst>
        </c:ser>
        <c:ser>
          <c:idx val="5"/>
          <c:order val="5"/>
          <c:tx>
            <c:strRef>
              <c:f>Growing_Stock_Comp!$AZ$9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Growing_Stock_Comp!$AZ$10:$AZ$30</c:f>
              <c:numCache>
                <c:formatCode>#,##0</c:formatCode>
                <c:ptCount val="21"/>
                <c:pt idx="11">
                  <c:v>476</c:v>
                </c:pt>
              </c:numCache>
            </c:numRef>
          </c:val>
          <c:smooth val="0"/>
          <c:extLst>
            <c:ext xmlns:c16="http://schemas.microsoft.com/office/drawing/2014/chart" uri="{C3380CC4-5D6E-409C-BE32-E72D297353CC}">
              <c16:uniqueId val="{00000005-7138-474E-BE01-34DA908541F9}"/>
            </c:ext>
          </c:extLst>
        </c:ser>
        <c:ser>
          <c:idx val="6"/>
          <c:order val="6"/>
          <c:tx>
            <c:strRef>
              <c:f>Growing_Stock_Comp!$BA$9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Growing_Stock_Comp!$BA$10:$BA$30</c:f>
              <c:numCache>
                <c:formatCode>#,##0.00</c:formatCode>
                <c:ptCount val="21"/>
                <c:pt idx="11" formatCode="#,##0">
                  <c:v>462.4</c:v>
                </c:pt>
              </c:numCache>
            </c:numRef>
          </c:val>
          <c:smooth val="0"/>
          <c:extLst>
            <c:ext xmlns:c16="http://schemas.microsoft.com/office/drawing/2014/chart" uri="{C3380CC4-5D6E-409C-BE32-E72D297353CC}">
              <c16:uniqueId val="{00000006-7138-474E-BE01-34DA908541F9}"/>
            </c:ext>
          </c:extLst>
        </c:ser>
        <c:ser>
          <c:idx val="7"/>
          <c:order val="7"/>
          <c:tx>
            <c:strRef>
              <c:f>Growing_Stock_Comp!$BB$9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Growing_Stock_Comp!$BB$10:$BB$30</c:f>
              <c:numCache>
                <c:formatCode>#,##0</c:formatCode>
                <c:ptCount val="21"/>
                <c:pt idx="0">
                  <c:v>315.24014314716828</c:v>
                </c:pt>
                <c:pt idx="1">
                  <c:v>313.57347131403634</c:v>
                </c:pt>
                <c:pt idx="2">
                  <c:v>312.29718076875594</c:v>
                </c:pt>
                <c:pt idx="3">
                  <c:v>312.56278054603041</c:v>
                </c:pt>
                <c:pt idx="4">
                  <c:v>316.50297774489434</c:v>
                </c:pt>
                <c:pt idx="5">
                  <c:v>319.87365003347344</c:v>
                </c:pt>
                <c:pt idx="6">
                  <c:v>322.73898245400682</c:v>
                </c:pt>
                <c:pt idx="7">
                  <c:v>329.25545263096842</c:v>
                </c:pt>
                <c:pt idx="8">
                  <c:v>333.30545682968807</c:v>
                </c:pt>
                <c:pt idx="9">
                  <c:v>337.6444388041574</c:v>
                </c:pt>
                <c:pt idx="10">
                  <c:v>337.4264805949021</c:v>
                </c:pt>
                <c:pt idx="11">
                  <c:v>337.60922748842137</c:v>
                </c:pt>
                <c:pt idx="12">
                  <c:v>339.58837498514907</c:v>
                </c:pt>
                <c:pt idx="13">
                  <c:v>341.18054682071744</c:v>
                </c:pt>
                <c:pt idx="14">
                  <c:v>342.75763875909695</c:v>
                </c:pt>
                <c:pt idx="15">
                  <c:v>343.73840520832391</c:v>
                </c:pt>
                <c:pt idx="16">
                  <c:v>344.30490240703216</c:v>
                </c:pt>
                <c:pt idx="17">
                  <c:v>344.73797563458771</c:v>
                </c:pt>
                <c:pt idx="18">
                  <c:v>344.88390598786407</c:v>
                </c:pt>
                <c:pt idx="19">
                  <c:v>345.93944631165778</c:v>
                </c:pt>
                <c:pt idx="20">
                  <c:v>346.55464883517055</c:v>
                </c:pt>
              </c:numCache>
            </c:numRef>
          </c:val>
          <c:smooth val="0"/>
          <c:extLst>
            <c:ext xmlns:c16="http://schemas.microsoft.com/office/drawing/2014/chart" uri="{C3380CC4-5D6E-409C-BE32-E72D297353CC}">
              <c16:uniqueId val="{00000007-7138-474E-BE01-34DA908541F9}"/>
            </c:ext>
          </c:extLst>
        </c:ser>
        <c:ser>
          <c:idx val="8"/>
          <c:order val="8"/>
          <c:tx>
            <c:strRef>
              <c:f>Growing_Stock_Comp!$BC$9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Growing_Stock_Comp!$BC$10:$BC$30</c:f>
              <c:numCache>
                <c:formatCode>#,##0</c:formatCode>
                <c:ptCount val="21"/>
                <c:pt idx="0">
                  <c:v>445.72099315346998</c:v>
                </c:pt>
                <c:pt idx="1">
                  <c:v>443.40959011358905</c:v>
                </c:pt>
                <c:pt idx="2">
                  <c:v>441.6680185650348</c:v>
                </c:pt>
                <c:pt idx="3">
                  <c:v>442.13716530854913</c:v>
                </c:pt>
                <c:pt idx="4">
                  <c:v>447.81192725590046</c:v>
                </c:pt>
                <c:pt idx="5">
                  <c:v>452.62627574439813</c:v>
                </c:pt>
                <c:pt idx="6">
                  <c:v>456.67244529407935</c:v>
                </c:pt>
                <c:pt idx="7">
                  <c:v>465.93857002773109</c:v>
                </c:pt>
                <c:pt idx="8">
                  <c:v>471.66149579701943</c:v>
                </c:pt>
                <c:pt idx="9">
                  <c:v>477.80828326762037</c:v>
                </c:pt>
                <c:pt idx="10">
                  <c:v>477.43354542286397</c:v>
                </c:pt>
                <c:pt idx="11">
                  <c:v>477.62646637792699</c:v>
                </c:pt>
                <c:pt idx="12">
                  <c:v>480.47056453210155</c:v>
                </c:pt>
                <c:pt idx="13">
                  <c:v>482.83989234495897</c:v>
                </c:pt>
                <c:pt idx="14">
                  <c:v>485.21701239389114</c:v>
                </c:pt>
                <c:pt idx="15">
                  <c:v>486.74038302338727</c:v>
                </c:pt>
                <c:pt idx="16">
                  <c:v>487.69997959806079</c:v>
                </c:pt>
                <c:pt idx="17">
                  <c:v>488.43942033677763</c:v>
                </c:pt>
                <c:pt idx="18">
                  <c:v>488.79679165884596</c:v>
                </c:pt>
                <c:pt idx="19">
                  <c:v>490.40208368292429</c:v>
                </c:pt>
                <c:pt idx="20">
                  <c:v>491.30750827166059</c:v>
                </c:pt>
              </c:numCache>
            </c:numRef>
          </c:val>
          <c:smooth val="0"/>
          <c:extLst>
            <c:ext xmlns:c16="http://schemas.microsoft.com/office/drawing/2014/chart" uri="{C3380CC4-5D6E-409C-BE32-E72D297353CC}">
              <c16:uniqueId val="{00000008-7138-474E-BE01-34DA908541F9}"/>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Growing_Stock_Comp!$BD$2</c:f>
          <c:strCache>
            <c:ptCount val="1"/>
            <c:pt idx="0">
              <c:v>Ireland</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Growing_Stock_Comp!$BD$9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Growing_Stock_Comp!$BD$10:$BD$30</c:f>
              <c:numCache>
                <c:formatCode>#,##0</c:formatCode>
                <c:ptCount val="21"/>
                <c:pt idx="10">
                  <c:v>94.37</c:v>
                </c:pt>
                <c:pt idx="15">
                  <c:v>113.96</c:v>
                </c:pt>
                <c:pt idx="16">
                  <c:v>117.4</c:v>
                </c:pt>
                <c:pt idx="17">
                  <c:v>120.12</c:v>
                </c:pt>
                <c:pt idx="18">
                  <c:v>120.75</c:v>
                </c:pt>
                <c:pt idx="19">
                  <c:v>121.37</c:v>
                </c:pt>
                <c:pt idx="20">
                  <c:v>122</c:v>
                </c:pt>
              </c:numCache>
            </c:numRef>
          </c:val>
          <c:smooth val="0"/>
          <c:extLst>
            <c:ext xmlns:c16="http://schemas.microsoft.com/office/drawing/2014/chart" uri="{C3380CC4-5D6E-409C-BE32-E72D297353CC}">
              <c16:uniqueId val="{00000000-44BA-4BE8-8430-E5F6601B79A6}"/>
            </c:ext>
          </c:extLst>
        </c:ser>
        <c:ser>
          <c:idx val="1"/>
          <c:order val="1"/>
          <c:tx>
            <c:strRef>
              <c:f>Growing_Stock_Comp!$BE$9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Growing_Stock_Comp!$BE$10:$BE$30</c:f>
              <c:numCache>
                <c:formatCode>#,##0</c:formatCode>
                <c:ptCount val="21"/>
                <c:pt idx="0">
                  <c:v>0</c:v>
                </c:pt>
                <c:pt idx="5">
                  <c:v>73.28</c:v>
                </c:pt>
                <c:pt idx="10">
                  <c:v>94.37</c:v>
                </c:pt>
                <c:pt idx="15">
                  <c:v>113.96</c:v>
                </c:pt>
                <c:pt idx="20">
                  <c:v>121.37</c:v>
                </c:pt>
              </c:numCache>
            </c:numRef>
          </c:val>
          <c:smooth val="0"/>
          <c:extLst>
            <c:ext xmlns:c16="http://schemas.microsoft.com/office/drawing/2014/chart" uri="{C3380CC4-5D6E-409C-BE32-E72D297353CC}">
              <c16:uniqueId val="{00000001-44BA-4BE8-8430-E5F6601B79A6}"/>
            </c:ext>
          </c:extLst>
        </c:ser>
        <c:ser>
          <c:idx val="2"/>
          <c:order val="2"/>
          <c:tx>
            <c:strRef>
              <c:f>Growing_Stock_Comp!$BF$9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Growing_Stock_Comp!$BF$10:$BF$30</c:f>
              <c:numCache>
                <c:formatCode>#,##0</c:formatCode>
                <c:ptCount val="21"/>
                <c:pt idx="0">
                  <c:v>0</c:v>
                </c:pt>
                <c:pt idx="5">
                  <c:v>64.08</c:v>
                </c:pt>
                <c:pt idx="10">
                  <c:v>84.05</c:v>
                </c:pt>
                <c:pt idx="15">
                  <c:v>95.76</c:v>
                </c:pt>
                <c:pt idx="20">
                  <c:v>101.99</c:v>
                </c:pt>
              </c:numCache>
            </c:numRef>
          </c:val>
          <c:smooth val="0"/>
          <c:extLst>
            <c:ext xmlns:c16="http://schemas.microsoft.com/office/drawing/2014/chart" uri="{C3380CC4-5D6E-409C-BE32-E72D297353CC}">
              <c16:uniqueId val="{00000002-44BA-4BE8-8430-E5F6601B79A6}"/>
            </c:ext>
          </c:extLst>
        </c:ser>
        <c:ser>
          <c:idx val="3"/>
          <c:order val="3"/>
          <c:tx>
            <c:strRef>
              <c:f>Growing_Stock_Comp!$BG$9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Growing_Stock_Comp!$BG$10:$BG$30</c:f>
              <c:numCache>
                <c:formatCode>#,##0</c:formatCode>
                <c:ptCount val="21"/>
                <c:pt idx="14">
                  <c:v>102.31310000000001</c:v>
                </c:pt>
                <c:pt idx="15">
                  <c:v>107.23559</c:v>
                </c:pt>
                <c:pt idx="16">
                  <c:v>111.98399999999999</c:v>
                </c:pt>
                <c:pt idx="17">
                  <c:v>116.52500000000001</c:v>
                </c:pt>
                <c:pt idx="18">
                  <c:v>120.908</c:v>
                </c:pt>
                <c:pt idx="19">
                  <c:v>124.96299999999999</c:v>
                </c:pt>
              </c:numCache>
            </c:numRef>
          </c:val>
          <c:smooth val="0"/>
          <c:extLst>
            <c:ext xmlns:c16="http://schemas.microsoft.com/office/drawing/2014/chart" uri="{C3380CC4-5D6E-409C-BE32-E72D297353CC}">
              <c16:uniqueId val="{00000003-44BA-4BE8-8430-E5F6601B79A6}"/>
            </c:ext>
          </c:extLst>
        </c:ser>
        <c:ser>
          <c:idx val="4"/>
          <c:order val="4"/>
          <c:tx>
            <c:strRef>
              <c:f>Growing_Stock_Comp!$BH$9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Growing_Stock_Comp!$BH$10:$BH$30</c:f>
              <c:numCache>
                <c:formatCode>0</c:formatCode>
                <c:ptCount val="21"/>
                <c:pt idx="6">
                  <c:v>71.900000000000006</c:v>
                </c:pt>
              </c:numCache>
            </c:numRef>
          </c:val>
          <c:smooth val="0"/>
          <c:extLst>
            <c:ext xmlns:c16="http://schemas.microsoft.com/office/drawing/2014/chart" uri="{C3380CC4-5D6E-409C-BE32-E72D297353CC}">
              <c16:uniqueId val="{00000004-44BA-4BE8-8430-E5F6601B79A6}"/>
            </c:ext>
          </c:extLst>
        </c:ser>
        <c:ser>
          <c:idx val="5"/>
          <c:order val="5"/>
          <c:tx>
            <c:strRef>
              <c:f>Growing_Stock_Comp!$BI$9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Growing_Stock_Comp!$BI$10:$BI$30</c:f>
              <c:numCache>
                <c:formatCode>#,##0</c:formatCode>
                <c:ptCount val="21"/>
                <c:pt idx="10">
                  <c:v>97.5</c:v>
                </c:pt>
              </c:numCache>
            </c:numRef>
          </c:val>
          <c:smooth val="0"/>
          <c:extLst>
            <c:ext xmlns:c16="http://schemas.microsoft.com/office/drawing/2014/chart" uri="{C3380CC4-5D6E-409C-BE32-E72D297353CC}">
              <c16:uniqueId val="{00000005-44BA-4BE8-8430-E5F6601B79A6}"/>
            </c:ext>
          </c:extLst>
        </c:ser>
        <c:ser>
          <c:idx val="6"/>
          <c:order val="6"/>
          <c:tx>
            <c:strRef>
              <c:f>Growing_Stock_Comp!$BJ$9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Growing_Stock_Comp!$BJ$10:$BJ$30</c:f>
              <c:numCache>
                <c:formatCode>#,##0.00</c:formatCode>
                <c:ptCount val="21"/>
                <c:pt idx="10" formatCode="#,##0">
                  <c:v>99.4</c:v>
                </c:pt>
              </c:numCache>
            </c:numRef>
          </c:val>
          <c:smooth val="0"/>
          <c:extLst>
            <c:ext xmlns:c16="http://schemas.microsoft.com/office/drawing/2014/chart" uri="{C3380CC4-5D6E-409C-BE32-E72D297353CC}">
              <c16:uniqueId val="{00000006-44BA-4BE8-8430-E5F6601B79A6}"/>
            </c:ext>
          </c:extLst>
        </c:ser>
        <c:ser>
          <c:idx val="7"/>
          <c:order val="7"/>
          <c:tx>
            <c:strRef>
              <c:f>Growing_Stock_Comp!$BK$9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Growing_Stock_Comp!$BK$10:$BK$30</c:f>
              <c:numCache>
                <c:formatCode>#,##0</c:formatCode>
                <c:ptCount val="21"/>
                <c:pt idx="0">
                  <c:v>47.910548230955619</c:v>
                </c:pt>
                <c:pt idx="1">
                  <c:v>49.980771012151855</c:v>
                </c:pt>
                <c:pt idx="2">
                  <c:v>51.993056315440171</c:v>
                </c:pt>
                <c:pt idx="3">
                  <c:v>54.077647360462954</c:v>
                </c:pt>
                <c:pt idx="4">
                  <c:v>56.409059718861315</c:v>
                </c:pt>
                <c:pt idx="5">
                  <c:v>58.76355139177835</c:v>
                </c:pt>
                <c:pt idx="6">
                  <c:v>61.346493604506421</c:v>
                </c:pt>
                <c:pt idx="7">
                  <c:v>64.047977328836964</c:v>
                </c:pt>
                <c:pt idx="8">
                  <c:v>67.430010323989279</c:v>
                </c:pt>
                <c:pt idx="9">
                  <c:v>70.735101114031025</c:v>
                </c:pt>
                <c:pt idx="10">
                  <c:v>73.881184163014652</c:v>
                </c:pt>
                <c:pt idx="11">
                  <c:v>77.207126783992081</c:v>
                </c:pt>
                <c:pt idx="12">
                  <c:v>80.861660767601521</c:v>
                </c:pt>
                <c:pt idx="13">
                  <c:v>84.436810646744135</c:v>
                </c:pt>
                <c:pt idx="14">
                  <c:v>88.147667595957387</c:v>
                </c:pt>
                <c:pt idx="15">
                  <c:v>91.94521377084817</c:v>
                </c:pt>
                <c:pt idx="16">
                  <c:v>95.944450999382695</c:v>
                </c:pt>
                <c:pt idx="17">
                  <c:v>99.288008880265352</c:v>
                </c:pt>
                <c:pt idx="18">
                  <c:v>102.5695951267041</c:v>
                </c:pt>
                <c:pt idx="19">
                  <c:v>105.66213313208674</c:v>
                </c:pt>
                <c:pt idx="20">
                  <c:v>108.90332830049152</c:v>
                </c:pt>
              </c:numCache>
            </c:numRef>
          </c:val>
          <c:smooth val="0"/>
          <c:extLst>
            <c:ext xmlns:c16="http://schemas.microsoft.com/office/drawing/2014/chart" uri="{C3380CC4-5D6E-409C-BE32-E72D297353CC}">
              <c16:uniqueId val="{00000007-44BA-4BE8-8430-E5F6601B79A6}"/>
            </c:ext>
          </c:extLst>
        </c:ser>
        <c:ser>
          <c:idx val="8"/>
          <c:order val="8"/>
          <c:tx>
            <c:strRef>
              <c:f>Growing_Stock_Comp!$BL$9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Growing_Stock_Comp!$BL$10:$BL$30</c:f>
              <c:numCache>
                <c:formatCode>#,##0</c:formatCode>
                <c:ptCount val="21"/>
                <c:pt idx="0">
                  <c:v>74.074098440929049</c:v>
                </c:pt>
                <c:pt idx="1">
                  <c:v>77.316094715765445</c:v>
                </c:pt>
                <c:pt idx="2">
                  <c:v>80.476849323432816</c:v>
                </c:pt>
                <c:pt idx="3">
                  <c:v>83.762066503748258</c:v>
                </c:pt>
                <c:pt idx="4">
                  <c:v>87.440815289609503</c:v>
                </c:pt>
                <c:pt idx="5">
                  <c:v>91.171840304625661</c:v>
                </c:pt>
                <c:pt idx="6">
                  <c:v>95.284589916885622</c:v>
                </c:pt>
                <c:pt idx="7">
                  <c:v>99.594329692912638</c:v>
                </c:pt>
                <c:pt idx="8">
                  <c:v>104.97829612892836</c:v>
                </c:pt>
                <c:pt idx="9">
                  <c:v>110.24463199558825</c:v>
                </c:pt>
                <c:pt idx="10">
                  <c:v>115.27327781162772</c:v>
                </c:pt>
                <c:pt idx="11">
                  <c:v>120.59256752871322</c:v>
                </c:pt>
                <c:pt idx="12">
                  <c:v>126.40197046458323</c:v>
                </c:pt>
                <c:pt idx="13">
                  <c:v>132.08676467176869</c:v>
                </c:pt>
                <c:pt idx="14">
                  <c:v>137.95273001621536</c:v>
                </c:pt>
                <c:pt idx="15">
                  <c:v>143.97733461070692</c:v>
                </c:pt>
                <c:pt idx="16">
                  <c:v>150.3748254248969</c:v>
                </c:pt>
                <c:pt idx="17">
                  <c:v>155.73915509409397</c:v>
                </c:pt>
                <c:pt idx="18">
                  <c:v>161.021409759313</c:v>
                </c:pt>
                <c:pt idx="19">
                  <c:v>166.03051328441472</c:v>
                </c:pt>
                <c:pt idx="20">
                  <c:v>171.24042327360121</c:v>
                </c:pt>
              </c:numCache>
            </c:numRef>
          </c:val>
          <c:smooth val="0"/>
          <c:extLst>
            <c:ext xmlns:c16="http://schemas.microsoft.com/office/drawing/2014/chart" uri="{C3380CC4-5D6E-409C-BE32-E72D297353CC}">
              <c16:uniqueId val="{00000008-44BA-4BE8-8430-E5F6601B79A6}"/>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Percentage bark fraction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bar"/>
        <c:grouping val="clustered"/>
        <c:varyColors val="0"/>
        <c:ser>
          <c:idx val="0"/>
          <c:order val="0"/>
          <c:spPr>
            <a:solidFill>
              <a:schemeClr val="accent1"/>
            </a:solidFill>
            <a:ln>
              <a:noFill/>
            </a:ln>
            <a:effectLst/>
          </c:spPr>
          <c:invertIfNegative val="0"/>
          <c:cat>
            <c:strRef>
              <c:f>Read_me_First!$W$81:$W$107</c:f>
              <c:strCache>
                <c:ptCount val="27"/>
                <c:pt idx="0">
                  <c:v>Belgium</c:v>
                </c:pt>
                <c:pt idx="1">
                  <c:v>Bulgaria</c:v>
                </c:pt>
                <c:pt idx="2">
                  <c:v>Czechia</c:v>
                </c:pt>
                <c:pt idx="3">
                  <c:v>Denmark</c:v>
                </c:pt>
                <c:pt idx="4">
                  <c:v>Germany</c:v>
                </c:pt>
                <c:pt idx="5">
                  <c:v>Estonia</c:v>
                </c:pt>
                <c:pt idx="6">
                  <c:v>Ireland</c:v>
                </c:pt>
                <c:pt idx="7">
                  <c:v>Greece</c:v>
                </c:pt>
                <c:pt idx="8">
                  <c:v>Spain</c:v>
                </c:pt>
                <c:pt idx="9">
                  <c:v>France</c:v>
                </c:pt>
                <c:pt idx="10">
                  <c:v>Croatia</c:v>
                </c:pt>
                <c:pt idx="11">
                  <c:v>Italy</c:v>
                </c:pt>
                <c:pt idx="12">
                  <c:v>Cyprus</c:v>
                </c:pt>
                <c:pt idx="13">
                  <c:v>Latvia</c:v>
                </c:pt>
                <c:pt idx="14">
                  <c:v>Lithuania</c:v>
                </c:pt>
                <c:pt idx="15">
                  <c:v>Luxembourg</c:v>
                </c:pt>
                <c:pt idx="16">
                  <c:v>Hungary</c:v>
                </c:pt>
                <c:pt idx="17">
                  <c:v>Malta</c:v>
                </c:pt>
                <c:pt idx="18">
                  <c:v>Netherlands</c:v>
                </c:pt>
                <c:pt idx="19">
                  <c:v>Austria</c:v>
                </c:pt>
                <c:pt idx="20">
                  <c:v>Poland</c:v>
                </c:pt>
                <c:pt idx="21">
                  <c:v>Portugal</c:v>
                </c:pt>
                <c:pt idx="22">
                  <c:v>Romania</c:v>
                </c:pt>
                <c:pt idx="23">
                  <c:v>Slovenia</c:v>
                </c:pt>
                <c:pt idx="24">
                  <c:v>Slovakia</c:v>
                </c:pt>
                <c:pt idx="25">
                  <c:v>Finland</c:v>
                </c:pt>
                <c:pt idx="26">
                  <c:v>Sweden</c:v>
                </c:pt>
              </c:strCache>
            </c:strRef>
          </c:cat>
          <c:val>
            <c:numRef>
              <c:f>Read_me_First!$Z$81:$Z$107</c:f>
              <c:numCache>
                <c:formatCode>0%</c:formatCode>
                <c:ptCount val="27"/>
                <c:pt idx="0">
                  <c:v>0.12325057647105808</c:v>
                </c:pt>
                <c:pt idx="1">
                  <c:v>0.14910840258773383</c:v>
                </c:pt>
                <c:pt idx="2">
                  <c:v>0.13508770668932257</c:v>
                </c:pt>
                <c:pt idx="3">
                  <c:v>0.11820370511993783</c:v>
                </c:pt>
                <c:pt idx="4">
                  <c:v>0.12398743364190556</c:v>
                </c:pt>
                <c:pt idx="5">
                  <c:v>0.12546828294818257</c:v>
                </c:pt>
                <c:pt idx="6">
                  <c:v>0.10373704153789576</c:v>
                </c:pt>
                <c:pt idx="7">
                  <c:v>0.24813612287627573</c:v>
                </c:pt>
                <c:pt idx="8">
                  <c:v>0.20917820515797092</c:v>
                </c:pt>
                <c:pt idx="9">
                  <c:v>0.16989383237462241</c:v>
                </c:pt>
                <c:pt idx="10">
                  <c:v>0</c:v>
                </c:pt>
                <c:pt idx="11">
                  <c:v>0.23307846480484273</c:v>
                </c:pt>
                <c:pt idx="12">
                  <c:v>0.24166053792882813</c:v>
                </c:pt>
                <c:pt idx="13">
                  <c:v>0.12897412281080145</c:v>
                </c:pt>
                <c:pt idx="14">
                  <c:v>0.12972686249139387</c:v>
                </c:pt>
                <c:pt idx="15">
                  <c:v>0.13644031841959547</c:v>
                </c:pt>
                <c:pt idx="16">
                  <c:v>0.2249861239462565</c:v>
                </c:pt>
                <c:pt idx="17">
                  <c:v>0</c:v>
                </c:pt>
                <c:pt idx="18">
                  <c:v>0.17455265934020958</c:v>
                </c:pt>
                <c:pt idx="19">
                  <c:v>0.12000002121996478</c:v>
                </c:pt>
                <c:pt idx="20">
                  <c:v>0.10898036389125587</c:v>
                </c:pt>
                <c:pt idx="21">
                  <c:v>0.24318401121547284</c:v>
                </c:pt>
                <c:pt idx="22">
                  <c:v>8.8565789322222477E-2</c:v>
                </c:pt>
                <c:pt idx="23">
                  <c:v>9.3689132980777412E-2</c:v>
                </c:pt>
                <c:pt idx="24">
                  <c:v>0.13165196589375516</c:v>
                </c:pt>
                <c:pt idx="25">
                  <c:v>0.14486423977480567</c:v>
                </c:pt>
                <c:pt idx="26">
                  <c:v>0.16574215899272238</c:v>
                </c:pt>
              </c:numCache>
            </c:numRef>
          </c:val>
          <c:extLst>
            <c:ext xmlns:c16="http://schemas.microsoft.com/office/drawing/2014/chart" uri="{C3380CC4-5D6E-409C-BE32-E72D297353CC}">
              <c16:uniqueId val="{00000000-6E94-4360-A7D7-8A6BFF2CFD4A}"/>
            </c:ext>
          </c:extLst>
        </c:ser>
        <c:dLbls>
          <c:showLegendKey val="0"/>
          <c:showVal val="0"/>
          <c:showCatName val="0"/>
          <c:showSerName val="0"/>
          <c:showPercent val="0"/>
          <c:showBubbleSize val="0"/>
        </c:dLbls>
        <c:gapWidth val="182"/>
        <c:axId val="1095573631"/>
        <c:axId val="1095574879"/>
      </c:barChart>
      <c:catAx>
        <c:axId val="109557363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095574879"/>
        <c:crosses val="autoZero"/>
        <c:auto val="1"/>
        <c:lblAlgn val="ctr"/>
        <c:lblOffset val="100"/>
        <c:noMultiLvlLbl val="0"/>
      </c:catAx>
      <c:valAx>
        <c:axId val="1095574879"/>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09557363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Growing_Stock_Comp!$BM$2</c:f>
          <c:strCache>
            <c:ptCount val="1"/>
            <c:pt idx="0">
              <c:v>Greece</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Growing_Stock_Comp!$BM$9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Growing_Stock_Comp!$BM$10:$BM$30</c:f>
              <c:numCache>
                <c:formatCode>#,##0</c:formatCode>
                <c:ptCount val="21"/>
                <c:pt idx="0">
                  <c:v>176.32</c:v>
                </c:pt>
                <c:pt idx="10">
                  <c:v>191.83</c:v>
                </c:pt>
                <c:pt idx="15">
                  <c:v>191.83</c:v>
                </c:pt>
                <c:pt idx="16">
                  <c:v>191.83</c:v>
                </c:pt>
                <c:pt idx="17">
                  <c:v>191.83</c:v>
                </c:pt>
                <c:pt idx="18">
                  <c:v>191.83</c:v>
                </c:pt>
                <c:pt idx="19">
                  <c:v>191.83</c:v>
                </c:pt>
                <c:pt idx="20">
                  <c:v>191.83</c:v>
                </c:pt>
              </c:numCache>
            </c:numRef>
          </c:val>
          <c:smooth val="0"/>
          <c:extLst>
            <c:ext xmlns:c16="http://schemas.microsoft.com/office/drawing/2014/chart" uri="{C3380CC4-5D6E-409C-BE32-E72D297353CC}">
              <c16:uniqueId val="{00000000-5250-4E73-97F5-D9C5CA6047DA}"/>
            </c:ext>
          </c:extLst>
        </c:ser>
        <c:ser>
          <c:idx val="1"/>
          <c:order val="1"/>
          <c:tx>
            <c:strRef>
              <c:f>Growing_Stock_Comp!$BN$9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Growing_Stock_Comp!$BN$10:$BN$30</c:f>
              <c:numCache>
                <c:formatCode>#,##0</c:formatCode>
                <c:ptCount val="21"/>
                <c:pt idx="0">
                  <c:v>170</c:v>
                </c:pt>
                <c:pt idx="5">
                  <c:v>177</c:v>
                </c:pt>
                <c:pt idx="10">
                  <c:v>185</c:v>
                </c:pt>
                <c:pt idx="15">
                  <c:v>185</c:v>
                </c:pt>
              </c:numCache>
            </c:numRef>
          </c:val>
          <c:smooth val="0"/>
          <c:extLst>
            <c:ext xmlns:c16="http://schemas.microsoft.com/office/drawing/2014/chart" uri="{C3380CC4-5D6E-409C-BE32-E72D297353CC}">
              <c16:uniqueId val="{00000001-5250-4E73-97F5-D9C5CA6047DA}"/>
            </c:ext>
          </c:extLst>
        </c:ser>
        <c:ser>
          <c:idx val="2"/>
          <c:order val="2"/>
          <c:tx>
            <c:strRef>
              <c:f>Growing_Stock_Comp!$BO$9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Growing_Stock_Comp!$BO$10:$BO$30</c:f>
              <c:numCache>
                <c:formatCode>#,##0</c:formatCode>
                <c:ptCount val="21"/>
                <c:pt idx="0">
                  <c:v>156.57</c:v>
                </c:pt>
                <c:pt idx="5">
                  <c:v>163.02000000000001</c:v>
                </c:pt>
                <c:pt idx="10">
                  <c:v>170.39</c:v>
                </c:pt>
                <c:pt idx="15">
                  <c:v>170</c:v>
                </c:pt>
              </c:numCache>
            </c:numRef>
          </c:val>
          <c:smooth val="0"/>
          <c:extLst>
            <c:ext xmlns:c16="http://schemas.microsoft.com/office/drawing/2014/chart" uri="{C3380CC4-5D6E-409C-BE32-E72D297353CC}">
              <c16:uniqueId val="{00000002-5250-4E73-97F5-D9C5CA6047DA}"/>
            </c:ext>
          </c:extLst>
        </c:ser>
        <c:ser>
          <c:idx val="3"/>
          <c:order val="3"/>
          <c:tx>
            <c:strRef>
              <c:f>Growing_Stock_Comp!$BP$9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Growing_Stock_Comp!$BP$10:$BP$30</c:f>
              <c:numCache>
                <c:formatCode>#,##0</c:formatCode>
                <c:ptCount val="21"/>
              </c:numCache>
            </c:numRef>
          </c:val>
          <c:smooth val="0"/>
          <c:extLst>
            <c:ext xmlns:c16="http://schemas.microsoft.com/office/drawing/2014/chart" uri="{C3380CC4-5D6E-409C-BE32-E72D297353CC}">
              <c16:uniqueId val="{00000003-5250-4E73-97F5-D9C5CA6047DA}"/>
            </c:ext>
          </c:extLst>
        </c:ser>
        <c:ser>
          <c:idx val="4"/>
          <c:order val="4"/>
          <c:tx>
            <c:strRef>
              <c:f>Growing_Stock_Comp!$BQ$9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Growing_Stock_Comp!$BQ$10:$BQ$30</c:f>
              <c:numCache>
                <c:formatCode>0</c:formatCode>
                <c:ptCount val="21"/>
                <c:pt idx="9">
                  <c:v>167.83389778999998</c:v>
                </c:pt>
              </c:numCache>
            </c:numRef>
          </c:val>
          <c:smooth val="0"/>
          <c:extLst>
            <c:ext xmlns:c16="http://schemas.microsoft.com/office/drawing/2014/chart" uri="{C3380CC4-5D6E-409C-BE32-E72D297353CC}">
              <c16:uniqueId val="{00000004-5250-4E73-97F5-D9C5CA6047DA}"/>
            </c:ext>
          </c:extLst>
        </c:ser>
        <c:ser>
          <c:idx val="5"/>
          <c:order val="5"/>
          <c:tx>
            <c:strRef>
              <c:f>Growing_Stock_Comp!$BR$9</c:f>
              <c:strCache>
                <c:ptCount val="1"/>
                <c:pt idx="0">
                  <c:v>Other data</c:v>
                </c:pt>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Growing_Stock_Comp!$BR$10:$BR$30</c:f>
              <c:numCache>
                <c:formatCode>#,##0</c:formatCode>
                <c:ptCount val="21"/>
              </c:numCache>
            </c:numRef>
          </c:val>
          <c:smooth val="0"/>
          <c:extLst>
            <c:ext xmlns:c16="http://schemas.microsoft.com/office/drawing/2014/chart" uri="{C3380CC4-5D6E-409C-BE32-E72D297353CC}">
              <c16:uniqueId val="{00000005-5250-4E73-97F5-D9C5CA6047DA}"/>
            </c:ext>
          </c:extLst>
        </c:ser>
        <c:ser>
          <c:idx val="6"/>
          <c:order val="6"/>
          <c:tx>
            <c:strRef>
              <c:f>Growing_Stock_Comp!$BS$9</c:f>
              <c:strCache>
                <c:ptCount val="1"/>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Growing_Stock_Comp!$BS$10:$BS$30</c:f>
              <c:numCache>
                <c:formatCode>#,##0.00</c:formatCode>
                <c:ptCount val="21"/>
              </c:numCache>
            </c:numRef>
          </c:val>
          <c:smooth val="0"/>
          <c:extLst>
            <c:ext xmlns:c16="http://schemas.microsoft.com/office/drawing/2014/chart" uri="{C3380CC4-5D6E-409C-BE32-E72D297353CC}">
              <c16:uniqueId val="{00000006-5250-4E73-97F5-D9C5CA6047DA}"/>
            </c:ext>
          </c:extLst>
        </c:ser>
        <c:ser>
          <c:idx val="7"/>
          <c:order val="7"/>
          <c:tx>
            <c:strRef>
              <c:f>Growing_Stock_Comp!$BT$9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Growing_Stock_Comp!$BT$10:$BT$30</c:f>
              <c:numCache>
                <c:formatCode>#,##0</c:formatCode>
                <c:ptCount val="21"/>
                <c:pt idx="0">
                  <c:v>134.52645072121879</c:v>
                </c:pt>
                <c:pt idx="1">
                  <c:v>136.1982134782121</c:v>
                </c:pt>
                <c:pt idx="2">
                  <c:v>138.62698787966522</c:v>
                </c:pt>
                <c:pt idx="3">
                  <c:v>140.89972905504422</c:v>
                </c:pt>
                <c:pt idx="4">
                  <c:v>143.25992919165066</c:v>
                </c:pt>
                <c:pt idx="5">
                  <c:v>145.75285765049082</c:v>
                </c:pt>
                <c:pt idx="6">
                  <c:v>148.27511965408496</c:v>
                </c:pt>
                <c:pt idx="7">
                  <c:v>149.6036930600367</c:v>
                </c:pt>
                <c:pt idx="8">
                  <c:v>151.46598838865279</c:v>
                </c:pt>
                <c:pt idx="9">
                  <c:v>154.04778118330699</c:v>
                </c:pt>
                <c:pt idx="10">
                  <c:v>156.30260565535477</c:v>
                </c:pt>
                <c:pt idx="11">
                  <c:v>159.1276734790477</c:v>
                </c:pt>
                <c:pt idx="12">
                  <c:v>160.56518328159396</c:v>
                </c:pt>
                <c:pt idx="13">
                  <c:v>162.95179091544529</c:v>
                </c:pt>
                <c:pt idx="14">
                  <c:v>165.45647225655748</c:v>
                </c:pt>
                <c:pt idx="15">
                  <c:v>167.73655581008626</c:v>
                </c:pt>
                <c:pt idx="16">
                  <c:v>170.28291631741592</c:v>
                </c:pt>
                <c:pt idx="17">
                  <c:v>172.37496819433167</c:v>
                </c:pt>
                <c:pt idx="18">
                  <c:v>174.29343344342288</c:v>
                </c:pt>
                <c:pt idx="19">
                  <c:v>174.94625059860169</c:v>
                </c:pt>
                <c:pt idx="20">
                  <c:v>177.36682223130794</c:v>
                </c:pt>
              </c:numCache>
            </c:numRef>
          </c:val>
          <c:smooth val="0"/>
          <c:extLst>
            <c:ext xmlns:c16="http://schemas.microsoft.com/office/drawing/2014/chart" uri="{C3380CC4-5D6E-409C-BE32-E72D297353CC}">
              <c16:uniqueId val="{00000007-5250-4E73-97F5-D9C5CA6047DA}"/>
            </c:ext>
          </c:extLst>
        </c:ser>
        <c:ser>
          <c:idx val="8"/>
          <c:order val="8"/>
          <c:tx>
            <c:strRef>
              <c:f>Growing_Stock_Comp!$BU$9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Growing_Stock_Comp!$BU$10:$BU$30</c:f>
              <c:numCache>
                <c:formatCode>#,##0</c:formatCode>
                <c:ptCount val="21"/>
                <c:pt idx="0">
                  <c:v>209.46073877227997</c:v>
                </c:pt>
                <c:pt idx="1">
                  <c:v>211.94752205556827</c:v>
                </c:pt>
                <c:pt idx="2">
                  <c:v>215.66271037565582</c:v>
                </c:pt>
                <c:pt idx="3">
                  <c:v>219.13605927476425</c:v>
                </c:pt>
                <c:pt idx="4">
                  <c:v>222.73524687674228</c:v>
                </c:pt>
                <c:pt idx="5">
                  <c:v>226.5387479410615</c:v>
                </c:pt>
                <c:pt idx="6">
                  <c:v>230.40221397990626</c:v>
                </c:pt>
                <c:pt idx="7">
                  <c:v>232.44646316683441</c:v>
                </c:pt>
                <c:pt idx="8">
                  <c:v>235.25040395439038</c:v>
                </c:pt>
                <c:pt idx="9">
                  <c:v>239.24263438930817</c:v>
                </c:pt>
                <c:pt idx="10">
                  <c:v>242.66103850088575</c:v>
                </c:pt>
                <c:pt idx="11">
                  <c:v>246.99938465594238</c:v>
                </c:pt>
                <c:pt idx="12">
                  <c:v>249.1300238270606</c:v>
                </c:pt>
                <c:pt idx="13">
                  <c:v>252.78770792733633</c:v>
                </c:pt>
                <c:pt idx="14">
                  <c:v>256.6468243842973</c:v>
                </c:pt>
                <c:pt idx="15">
                  <c:v>260.19394392299137</c:v>
                </c:pt>
                <c:pt idx="16">
                  <c:v>264.10529807644639</c:v>
                </c:pt>
                <c:pt idx="17">
                  <c:v>267.28033290946928</c:v>
                </c:pt>
                <c:pt idx="18">
                  <c:v>270.18022339329133</c:v>
                </c:pt>
                <c:pt idx="19">
                  <c:v>271.47866343860574</c:v>
                </c:pt>
                <c:pt idx="20">
                  <c:v>275.18707054177889</c:v>
                </c:pt>
              </c:numCache>
            </c:numRef>
          </c:val>
          <c:smooth val="0"/>
          <c:extLst>
            <c:ext xmlns:c16="http://schemas.microsoft.com/office/drawing/2014/chart" uri="{C3380CC4-5D6E-409C-BE32-E72D297353CC}">
              <c16:uniqueId val="{00000008-5250-4E73-97F5-D9C5CA6047DA}"/>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Growing_Stock_Comp!$BV$2</c:f>
          <c:strCache>
            <c:ptCount val="1"/>
            <c:pt idx="0">
              <c:v>Spain</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Growing_Stock_Comp!$BV$9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Growing_Stock_Comp!$BV$10:$BV$30</c:f>
              <c:numCache>
                <c:formatCode>#,##0</c:formatCode>
                <c:ptCount val="21"/>
                <c:pt idx="0">
                  <c:v>906.05</c:v>
                </c:pt>
                <c:pt idx="10">
                  <c:v>1035.3399999999999</c:v>
                </c:pt>
                <c:pt idx="15">
                  <c:v>1059.45</c:v>
                </c:pt>
                <c:pt idx="16">
                  <c:v>1103.93</c:v>
                </c:pt>
                <c:pt idx="17">
                  <c:v>1106.8900000000001</c:v>
                </c:pt>
                <c:pt idx="18">
                  <c:v>1107.55</c:v>
                </c:pt>
                <c:pt idx="19">
                  <c:v>1108.2</c:v>
                </c:pt>
                <c:pt idx="20">
                  <c:v>1108.8499999999999</c:v>
                </c:pt>
              </c:numCache>
            </c:numRef>
          </c:val>
          <c:smooth val="0"/>
          <c:extLst>
            <c:ext xmlns:c16="http://schemas.microsoft.com/office/drawing/2014/chart" uri="{C3380CC4-5D6E-409C-BE32-E72D297353CC}">
              <c16:uniqueId val="{00000000-62D5-46B7-B1AB-3662D4D1503C}"/>
            </c:ext>
          </c:extLst>
        </c:ser>
        <c:ser>
          <c:idx val="1"/>
          <c:order val="1"/>
          <c:tx>
            <c:strRef>
              <c:f>Growing_Stock_Comp!$BW$9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Growing_Stock_Comp!$BW$10:$BW$30</c:f>
              <c:numCache>
                <c:formatCode>#,##0</c:formatCode>
                <c:ptCount val="21"/>
                <c:pt idx="0">
                  <c:v>906.05</c:v>
                </c:pt>
                <c:pt idx="5">
                  <c:v>945.93</c:v>
                </c:pt>
                <c:pt idx="10">
                  <c:v>1035.3399999999999</c:v>
                </c:pt>
                <c:pt idx="15">
                  <c:v>1059.45</c:v>
                </c:pt>
                <c:pt idx="20">
                  <c:v>1108.8499999999999</c:v>
                </c:pt>
              </c:numCache>
            </c:numRef>
          </c:val>
          <c:smooth val="0"/>
          <c:extLst>
            <c:ext xmlns:c16="http://schemas.microsoft.com/office/drawing/2014/chart" uri="{C3380CC4-5D6E-409C-BE32-E72D297353CC}">
              <c16:uniqueId val="{00000001-62D5-46B7-B1AB-3662D4D1503C}"/>
            </c:ext>
          </c:extLst>
        </c:ser>
        <c:ser>
          <c:idx val="2"/>
          <c:order val="2"/>
          <c:tx>
            <c:strRef>
              <c:f>Growing_Stock_Comp!$BX$9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Growing_Stock_Comp!$BX$10:$BX$30</c:f>
              <c:numCache>
                <c:formatCode>#,##0</c:formatCode>
                <c:ptCount val="21"/>
                <c:pt idx="10">
                  <c:v>954.54</c:v>
                </c:pt>
                <c:pt idx="15">
                  <c:v>975.89</c:v>
                </c:pt>
                <c:pt idx="20">
                  <c:v>978.58</c:v>
                </c:pt>
              </c:numCache>
            </c:numRef>
          </c:val>
          <c:smooth val="0"/>
          <c:extLst>
            <c:ext xmlns:c16="http://schemas.microsoft.com/office/drawing/2014/chart" uri="{C3380CC4-5D6E-409C-BE32-E72D297353CC}">
              <c16:uniqueId val="{00000002-62D5-46B7-B1AB-3662D4D1503C}"/>
            </c:ext>
          </c:extLst>
        </c:ser>
        <c:ser>
          <c:idx val="3"/>
          <c:order val="3"/>
          <c:tx>
            <c:strRef>
              <c:f>Growing_Stock_Comp!$BY$9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Growing_Stock_Comp!$BY$10:$BY$30</c:f>
              <c:numCache>
                <c:formatCode>#,##0</c:formatCode>
                <c:ptCount val="21"/>
              </c:numCache>
            </c:numRef>
          </c:val>
          <c:smooth val="0"/>
          <c:extLst>
            <c:ext xmlns:c16="http://schemas.microsoft.com/office/drawing/2014/chart" uri="{C3380CC4-5D6E-409C-BE32-E72D297353CC}">
              <c16:uniqueId val="{00000003-62D5-46B7-B1AB-3662D4D1503C}"/>
            </c:ext>
          </c:extLst>
        </c:ser>
        <c:ser>
          <c:idx val="4"/>
          <c:order val="4"/>
          <c:tx>
            <c:strRef>
              <c:f>Growing_Stock_Comp!$BZ$9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Growing_Stock_Comp!$BZ$10:$BZ$30</c:f>
              <c:numCache>
                <c:formatCode>0</c:formatCode>
                <c:ptCount val="21"/>
              </c:numCache>
            </c:numRef>
          </c:val>
          <c:smooth val="0"/>
          <c:extLst>
            <c:ext xmlns:c16="http://schemas.microsoft.com/office/drawing/2014/chart" uri="{C3380CC4-5D6E-409C-BE32-E72D297353CC}">
              <c16:uniqueId val="{00000004-62D5-46B7-B1AB-3662D4D1503C}"/>
            </c:ext>
          </c:extLst>
        </c:ser>
        <c:ser>
          <c:idx val="5"/>
          <c:order val="5"/>
          <c:tx>
            <c:strRef>
              <c:f>Growing_Stock_Comp!$CA$9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Growing_Stock_Comp!$CA$10:$CA$30</c:f>
              <c:numCache>
                <c:formatCode>#,##0</c:formatCode>
                <c:ptCount val="21"/>
                <c:pt idx="2">
                  <c:v>1001.2</c:v>
                </c:pt>
              </c:numCache>
            </c:numRef>
          </c:val>
          <c:smooth val="0"/>
          <c:extLst>
            <c:ext xmlns:c16="http://schemas.microsoft.com/office/drawing/2014/chart" uri="{C3380CC4-5D6E-409C-BE32-E72D297353CC}">
              <c16:uniqueId val="{00000005-62D5-46B7-B1AB-3662D4D1503C}"/>
            </c:ext>
          </c:extLst>
        </c:ser>
        <c:ser>
          <c:idx val="6"/>
          <c:order val="6"/>
          <c:tx>
            <c:strRef>
              <c:f>Growing_Stock_Comp!$CB$9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Growing_Stock_Comp!$CB$10:$CB$30</c:f>
              <c:numCache>
                <c:formatCode>#,##0</c:formatCode>
                <c:ptCount val="21"/>
                <c:pt idx="2">
                  <c:v>1088.5</c:v>
                </c:pt>
              </c:numCache>
            </c:numRef>
          </c:val>
          <c:smooth val="0"/>
          <c:extLst>
            <c:ext xmlns:c16="http://schemas.microsoft.com/office/drawing/2014/chart" uri="{C3380CC4-5D6E-409C-BE32-E72D297353CC}">
              <c16:uniqueId val="{00000006-62D5-46B7-B1AB-3662D4D1503C}"/>
            </c:ext>
          </c:extLst>
        </c:ser>
        <c:ser>
          <c:idx val="7"/>
          <c:order val="7"/>
          <c:tx>
            <c:strRef>
              <c:f>Growing_Stock_Comp!$CC$9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Growing_Stock_Comp!$CC$10:$CC$30</c:f>
              <c:numCache>
                <c:formatCode>#,##0</c:formatCode>
                <c:ptCount val="21"/>
                <c:pt idx="0">
                  <c:v>1021.2967629039703</c:v>
                </c:pt>
                <c:pt idx="1">
                  <c:v>1038.0183679111024</c:v>
                </c:pt>
                <c:pt idx="2">
                  <c:v>1056.0765346315493</c:v>
                </c:pt>
                <c:pt idx="3">
                  <c:v>1073.9714239110322</c:v>
                </c:pt>
                <c:pt idx="4">
                  <c:v>1091.5032244934223</c:v>
                </c:pt>
                <c:pt idx="5">
                  <c:v>1109.8099240048841</c:v>
                </c:pt>
                <c:pt idx="6">
                  <c:v>1128.2695179733746</c:v>
                </c:pt>
                <c:pt idx="7">
                  <c:v>1148.2657800971606</c:v>
                </c:pt>
                <c:pt idx="8">
                  <c:v>1165.7041572498554</c:v>
                </c:pt>
                <c:pt idx="9">
                  <c:v>1186.1461081998837</c:v>
                </c:pt>
                <c:pt idx="10">
                  <c:v>1205.0064703653793</c:v>
                </c:pt>
                <c:pt idx="11">
                  <c:v>1224.039634441044</c:v>
                </c:pt>
                <c:pt idx="12">
                  <c:v>1248.3220759626461</c:v>
                </c:pt>
                <c:pt idx="13">
                  <c:v>1273.2746821697156</c:v>
                </c:pt>
                <c:pt idx="14">
                  <c:v>1299.8796438069458</c:v>
                </c:pt>
                <c:pt idx="15">
                  <c:v>1324.5240747688001</c:v>
                </c:pt>
                <c:pt idx="16">
                  <c:v>1349.4590762483729</c:v>
                </c:pt>
                <c:pt idx="17">
                  <c:v>1375.3575536999242</c:v>
                </c:pt>
                <c:pt idx="18">
                  <c:v>1397.9969120307098</c:v>
                </c:pt>
                <c:pt idx="19">
                  <c:v>1417.4781689645008</c:v>
                </c:pt>
                <c:pt idx="20">
                  <c:v>1437.4667311261835</c:v>
                </c:pt>
              </c:numCache>
            </c:numRef>
          </c:val>
          <c:smooth val="0"/>
          <c:extLst>
            <c:ext xmlns:c16="http://schemas.microsoft.com/office/drawing/2014/chart" uri="{C3380CC4-5D6E-409C-BE32-E72D297353CC}">
              <c16:uniqueId val="{00000007-62D5-46B7-B1AB-3662D4D1503C}"/>
            </c:ext>
          </c:extLst>
        </c:ser>
        <c:ser>
          <c:idx val="8"/>
          <c:order val="8"/>
          <c:tx>
            <c:strRef>
              <c:f>Growing_Stock_Comp!$CD$9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Growing_Stock_Comp!$CD$10:$CD$30</c:f>
              <c:numCache>
                <c:formatCode>#,##0</c:formatCode>
                <c:ptCount val="21"/>
                <c:pt idx="0">
                  <c:v>1540.3999558487476</c:v>
                </c:pt>
                <c:pt idx="1">
                  <c:v>1565.2362184844933</c:v>
                </c:pt>
                <c:pt idx="2">
                  <c:v>1592.0662399667387</c:v>
                </c:pt>
                <c:pt idx="3">
                  <c:v>1618.6377433491384</c:v>
                </c:pt>
                <c:pt idx="4">
                  <c:v>1644.6558400450006</c:v>
                </c:pt>
                <c:pt idx="5">
                  <c:v>1671.9023151400586</c:v>
                </c:pt>
                <c:pt idx="6">
                  <c:v>1699.2157910099158</c:v>
                </c:pt>
                <c:pt idx="7">
                  <c:v>1728.7548455293752</c:v>
                </c:pt>
                <c:pt idx="8">
                  <c:v>1754.3364627867727</c:v>
                </c:pt>
                <c:pt idx="9">
                  <c:v>1784.4216831435706</c:v>
                </c:pt>
                <c:pt idx="10">
                  <c:v>1811.8815614135999</c:v>
                </c:pt>
                <c:pt idx="11">
                  <c:v>1839.5508614651753</c:v>
                </c:pt>
                <c:pt idx="12">
                  <c:v>1875.2868181808255</c:v>
                </c:pt>
                <c:pt idx="13">
                  <c:v>1912.0619966058387</c:v>
                </c:pt>
                <c:pt idx="14">
                  <c:v>1951.5804557430872</c:v>
                </c:pt>
                <c:pt idx="15">
                  <c:v>1988.3292264177505</c:v>
                </c:pt>
                <c:pt idx="16">
                  <c:v>2025.3732730216673</c:v>
                </c:pt>
                <c:pt idx="17">
                  <c:v>2064.0184960662109</c:v>
                </c:pt>
                <c:pt idx="18">
                  <c:v>2097.8023033965428</c:v>
                </c:pt>
                <c:pt idx="19">
                  <c:v>2126.8296149044468</c:v>
                </c:pt>
                <c:pt idx="20">
                  <c:v>2156.6274175048634</c:v>
                </c:pt>
              </c:numCache>
            </c:numRef>
          </c:val>
          <c:smooth val="0"/>
          <c:extLst>
            <c:ext xmlns:c16="http://schemas.microsoft.com/office/drawing/2014/chart" uri="{C3380CC4-5D6E-409C-BE32-E72D297353CC}">
              <c16:uniqueId val="{00000008-62D5-46B7-B1AB-3662D4D1503C}"/>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Growing_Stock_Comp!$CE$2</c:f>
          <c:strCache>
            <c:ptCount val="1"/>
            <c:pt idx="0">
              <c:v>France</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Growing_Stock_Comp!$CE$9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Growing_Stock_Comp!$CE$10:$CE$30</c:f>
              <c:numCache>
                <c:formatCode>#,##0</c:formatCode>
                <c:ptCount val="21"/>
                <c:pt idx="0">
                  <c:v>2254.2800000000002</c:v>
                </c:pt>
                <c:pt idx="10">
                  <c:v>2648.61</c:v>
                </c:pt>
                <c:pt idx="15">
                  <c:v>2855.81</c:v>
                </c:pt>
                <c:pt idx="16">
                  <c:v>2895.81</c:v>
                </c:pt>
                <c:pt idx="17">
                  <c:v>2935.82</c:v>
                </c:pt>
                <c:pt idx="18">
                  <c:v>2975.82</c:v>
                </c:pt>
                <c:pt idx="19">
                  <c:v>3015.83</c:v>
                </c:pt>
                <c:pt idx="20">
                  <c:v>3055.83</c:v>
                </c:pt>
              </c:numCache>
            </c:numRef>
          </c:val>
          <c:smooth val="0"/>
          <c:extLst>
            <c:ext xmlns:c16="http://schemas.microsoft.com/office/drawing/2014/chart" uri="{C3380CC4-5D6E-409C-BE32-E72D297353CC}">
              <c16:uniqueId val="{00000000-7C61-4981-8465-6B04B6D4C183}"/>
            </c:ext>
          </c:extLst>
        </c:ser>
        <c:ser>
          <c:idx val="1"/>
          <c:order val="1"/>
          <c:tx>
            <c:strRef>
              <c:f>Growing_Stock_Comp!$CF$9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Growing_Stock_Comp!$CF$10:$CF$30</c:f>
              <c:numCache>
                <c:formatCode>#,##0</c:formatCode>
                <c:ptCount val="21"/>
                <c:pt idx="0">
                  <c:v>2254</c:v>
                </c:pt>
                <c:pt idx="5">
                  <c:v>2512</c:v>
                </c:pt>
                <c:pt idx="10">
                  <c:v>2649</c:v>
                </c:pt>
                <c:pt idx="15">
                  <c:v>2856</c:v>
                </c:pt>
                <c:pt idx="20">
                  <c:v>3056</c:v>
                </c:pt>
              </c:numCache>
            </c:numRef>
          </c:val>
          <c:smooth val="0"/>
          <c:extLst>
            <c:ext xmlns:c16="http://schemas.microsoft.com/office/drawing/2014/chart" uri="{C3380CC4-5D6E-409C-BE32-E72D297353CC}">
              <c16:uniqueId val="{00000001-7C61-4981-8465-6B04B6D4C183}"/>
            </c:ext>
          </c:extLst>
        </c:ser>
        <c:ser>
          <c:idx val="2"/>
          <c:order val="2"/>
          <c:tx>
            <c:strRef>
              <c:f>Growing_Stock_Comp!$CG$9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Growing_Stock_Comp!$CG$10:$CG$30</c:f>
              <c:numCache>
                <c:formatCode>#,##0</c:formatCode>
                <c:ptCount val="21"/>
                <c:pt idx="0">
                  <c:v>2119</c:v>
                </c:pt>
                <c:pt idx="5">
                  <c:v>2377</c:v>
                </c:pt>
                <c:pt idx="10">
                  <c:v>2517</c:v>
                </c:pt>
                <c:pt idx="15">
                  <c:v>2716</c:v>
                </c:pt>
                <c:pt idx="20">
                  <c:v>2921.38</c:v>
                </c:pt>
              </c:numCache>
            </c:numRef>
          </c:val>
          <c:smooth val="0"/>
          <c:extLst>
            <c:ext xmlns:c16="http://schemas.microsoft.com/office/drawing/2014/chart" uri="{C3380CC4-5D6E-409C-BE32-E72D297353CC}">
              <c16:uniqueId val="{00000002-7C61-4981-8465-6B04B6D4C183}"/>
            </c:ext>
          </c:extLst>
        </c:ser>
        <c:ser>
          <c:idx val="3"/>
          <c:order val="3"/>
          <c:tx>
            <c:strRef>
              <c:f>Growing_Stock_Comp!$CH$9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Growing_Stock_Comp!$CH$10:$CH$30</c:f>
              <c:numCache>
                <c:formatCode>#,##0</c:formatCode>
                <c:ptCount val="21"/>
              </c:numCache>
            </c:numRef>
          </c:val>
          <c:smooth val="0"/>
          <c:extLst>
            <c:ext xmlns:c16="http://schemas.microsoft.com/office/drawing/2014/chart" uri="{C3380CC4-5D6E-409C-BE32-E72D297353CC}">
              <c16:uniqueId val="{00000003-7C61-4981-8465-6B04B6D4C183}"/>
            </c:ext>
          </c:extLst>
        </c:ser>
        <c:ser>
          <c:idx val="4"/>
          <c:order val="4"/>
          <c:tx>
            <c:strRef>
              <c:f>Growing_Stock_Comp!$CI$9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Growing_Stock_Comp!$CI$10:$CI$30</c:f>
              <c:numCache>
                <c:formatCode>0</c:formatCode>
                <c:ptCount val="21"/>
              </c:numCache>
            </c:numRef>
          </c:val>
          <c:smooth val="0"/>
          <c:extLst>
            <c:ext xmlns:c16="http://schemas.microsoft.com/office/drawing/2014/chart" uri="{C3380CC4-5D6E-409C-BE32-E72D297353CC}">
              <c16:uniqueId val="{00000004-7C61-4981-8465-6B04B6D4C183}"/>
            </c:ext>
          </c:extLst>
        </c:ser>
        <c:ser>
          <c:idx val="5"/>
          <c:order val="5"/>
          <c:tx>
            <c:strRef>
              <c:f>Growing_Stock_Comp!$CJ$9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Growing_Stock_Comp!$CJ$10:$CJ$30</c:f>
              <c:numCache>
                <c:formatCode>#,##0</c:formatCode>
                <c:ptCount val="21"/>
                <c:pt idx="11">
                  <c:v>2566.5</c:v>
                </c:pt>
              </c:numCache>
            </c:numRef>
          </c:val>
          <c:smooth val="0"/>
          <c:extLst>
            <c:ext xmlns:c16="http://schemas.microsoft.com/office/drawing/2014/chart" uri="{C3380CC4-5D6E-409C-BE32-E72D297353CC}">
              <c16:uniqueId val="{00000005-7C61-4981-8465-6B04B6D4C183}"/>
            </c:ext>
          </c:extLst>
        </c:ser>
        <c:ser>
          <c:idx val="6"/>
          <c:order val="6"/>
          <c:tx>
            <c:strRef>
              <c:f>Growing_Stock_Comp!$CK$9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Growing_Stock_Comp!$CK$10:$CK$30</c:f>
              <c:numCache>
                <c:formatCode>#,##0.00</c:formatCode>
                <c:ptCount val="21"/>
                <c:pt idx="11" formatCode="#,##0">
                  <c:v>2757</c:v>
                </c:pt>
              </c:numCache>
            </c:numRef>
          </c:val>
          <c:smooth val="0"/>
          <c:extLst>
            <c:ext xmlns:c16="http://schemas.microsoft.com/office/drawing/2014/chart" uri="{C3380CC4-5D6E-409C-BE32-E72D297353CC}">
              <c16:uniqueId val="{00000006-7C61-4981-8465-6B04B6D4C183}"/>
            </c:ext>
          </c:extLst>
        </c:ser>
        <c:ser>
          <c:idx val="7"/>
          <c:order val="7"/>
          <c:tx>
            <c:strRef>
              <c:f>Growing_Stock_Comp!$CL$9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Growing_Stock_Comp!$CL$10:$CL$30</c:f>
              <c:numCache>
                <c:formatCode>#,##0</c:formatCode>
                <c:ptCount val="21"/>
                <c:pt idx="0">
                  <c:v>1934.9122572520439</c:v>
                </c:pt>
                <c:pt idx="1">
                  <c:v>1972.7581184064081</c:v>
                </c:pt>
                <c:pt idx="2">
                  <c:v>2011.4034615499081</c:v>
                </c:pt>
                <c:pt idx="3">
                  <c:v>2050.2191971740258</c:v>
                </c:pt>
                <c:pt idx="4">
                  <c:v>2082.5515694024148</c:v>
                </c:pt>
                <c:pt idx="5">
                  <c:v>2119.5348411327609</c:v>
                </c:pt>
                <c:pt idx="6">
                  <c:v>2155.6086197364407</c:v>
                </c:pt>
                <c:pt idx="7">
                  <c:v>2194.5015734937965</c:v>
                </c:pt>
                <c:pt idx="8">
                  <c:v>2234.2534999377331</c:v>
                </c:pt>
                <c:pt idx="9">
                  <c:v>2244.3003930842992</c:v>
                </c:pt>
                <c:pt idx="10">
                  <c:v>2281.935357318207</c:v>
                </c:pt>
                <c:pt idx="11">
                  <c:v>2323.0077019040209</c:v>
                </c:pt>
                <c:pt idx="12">
                  <c:v>2363.7467124637183</c:v>
                </c:pt>
                <c:pt idx="13">
                  <c:v>2398.7292234795786</c:v>
                </c:pt>
                <c:pt idx="14">
                  <c:v>2435.8851718270766</c:v>
                </c:pt>
                <c:pt idx="15">
                  <c:v>2471.7834367892638</c:v>
                </c:pt>
                <c:pt idx="16">
                  <c:v>2505.8626408822229</c:v>
                </c:pt>
                <c:pt idx="17">
                  <c:v>2541.94024684019</c:v>
                </c:pt>
                <c:pt idx="18">
                  <c:v>2578.35960123833</c:v>
                </c:pt>
                <c:pt idx="19">
                  <c:v>2615.0791287189313</c:v>
                </c:pt>
                <c:pt idx="20">
                  <c:v>2653.0849095725139</c:v>
                </c:pt>
              </c:numCache>
            </c:numRef>
          </c:val>
          <c:smooth val="0"/>
          <c:extLst>
            <c:ext xmlns:c16="http://schemas.microsoft.com/office/drawing/2014/chart" uri="{C3380CC4-5D6E-409C-BE32-E72D297353CC}">
              <c16:uniqueId val="{00000007-7C61-4981-8465-6B04B6D4C183}"/>
            </c:ext>
          </c:extLst>
        </c:ser>
        <c:ser>
          <c:idx val="8"/>
          <c:order val="8"/>
          <c:tx>
            <c:strRef>
              <c:f>Growing_Stock_Comp!$CM$9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Growing_Stock_Comp!$CM$10:$CM$30</c:f>
              <c:numCache>
                <c:formatCode>#,##0</c:formatCode>
                <c:ptCount val="21"/>
                <c:pt idx="0">
                  <c:v>2918.1638908077507</c:v>
                </c:pt>
                <c:pt idx="1">
                  <c:v>2975.0351703578308</c:v>
                </c:pt>
                <c:pt idx="2">
                  <c:v>3033.1098591086238</c:v>
                </c:pt>
                <c:pt idx="3">
                  <c:v>3091.3998172460888</c:v>
                </c:pt>
                <c:pt idx="4">
                  <c:v>3140.4813627806639</c:v>
                </c:pt>
                <c:pt idx="5">
                  <c:v>3196.7193754670438</c:v>
                </c:pt>
                <c:pt idx="6">
                  <c:v>3251.4805594289805</c:v>
                </c:pt>
                <c:pt idx="7">
                  <c:v>3310.6590176308896</c:v>
                </c:pt>
                <c:pt idx="8">
                  <c:v>3370.9440432362812</c:v>
                </c:pt>
                <c:pt idx="9">
                  <c:v>3388.3433577975547</c:v>
                </c:pt>
                <c:pt idx="10">
                  <c:v>3444.9024102279291</c:v>
                </c:pt>
                <c:pt idx="11">
                  <c:v>3506.8837662258438</c:v>
                </c:pt>
                <c:pt idx="12">
                  <c:v>3567.9190852825304</c:v>
                </c:pt>
                <c:pt idx="13">
                  <c:v>3620.3220583095758</c:v>
                </c:pt>
                <c:pt idx="14">
                  <c:v>3676.3218210614259</c:v>
                </c:pt>
                <c:pt idx="15">
                  <c:v>3730.2161406377445</c:v>
                </c:pt>
                <c:pt idx="16">
                  <c:v>3781.1623710062281</c:v>
                </c:pt>
                <c:pt idx="17">
                  <c:v>3835.6071056958376</c:v>
                </c:pt>
                <c:pt idx="18">
                  <c:v>3890.4590673179305</c:v>
                </c:pt>
                <c:pt idx="19">
                  <c:v>3945.5024049912581</c:v>
                </c:pt>
                <c:pt idx="20">
                  <c:v>4002.3905206378117</c:v>
                </c:pt>
              </c:numCache>
            </c:numRef>
          </c:val>
          <c:smooth val="0"/>
          <c:extLst>
            <c:ext xmlns:c16="http://schemas.microsoft.com/office/drawing/2014/chart" uri="{C3380CC4-5D6E-409C-BE32-E72D297353CC}">
              <c16:uniqueId val="{00000008-7C61-4981-8465-6B04B6D4C183}"/>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Growing_Stock_Comp!$CN$2</c:f>
          <c:strCache>
            <c:ptCount val="1"/>
            <c:pt idx="0">
              <c:v>Croatia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Growing_Stock_Comp!$CN$9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Growing_Stock_Comp!$CN$10:$CN$30</c:f>
              <c:numCache>
                <c:formatCode>#,##0</c:formatCode>
                <c:ptCount val="21"/>
                <c:pt idx="0">
                  <c:v>360.13</c:v>
                </c:pt>
                <c:pt idx="10">
                  <c:v>409.9</c:v>
                </c:pt>
                <c:pt idx="15">
                  <c:v>414.94</c:v>
                </c:pt>
                <c:pt idx="16">
                  <c:v>418.61</c:v>
                </c:pt>
                <c:pt idx="17">
                  <c:v>421.17</c:v>
                </c:pt>
                <c:pt idx="18">
                  <c:v>423.05</c:v>
                </c:pt>
                <c:pt idx="19">
                  <c:v>425.14</c:v>
                </c:pt>
                <c:pt idx="20">
                  <c:v>427.22</c:v>
                </c:pt>
              </c:numCache>
            </c:numRef>
          </c:val>
          <c:smooth val="0"/>
          <c:extLst>
            <c:ext xmlns:c16="http://schemas.microsoft.com/office/drawing/2014/chart" uri="{C3380CC4-5D6E-409C-BE32-E72D297353CC}">
              <c16:uniqueId val="{00000000-29FF-45AD-A895-5A549690EBA4}"/>
            </c:ext>
          </c:extLst>
        </c:ser>
        <c:ser>
          <c:idx val="1"/>
          <c:order val="1"/>
          <c:tx>
            <c:strRef>
              <c:f>Growing_Stock_Comp!$CO$9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Growing_Stock_Comp!$CO$10:$CO$30</c:f>
              <c:numCache>
                <c:formatCode>#,##0</c:formatCode>
                <c:ptCount val="21"/>
                <c:pt idx="0">
                  <c:v>360.12</c:v>
                </c:pt>
                <c:pt idx="5">
                  <c:v>385.01</c:v>
                </c:pt>
                <c:pt idx="10">
                  <c:v>409.9</c:v>
                </c:pt>
                <c:pt idx="15">
                  <c:v>414.94</c:v>
                </c:pt>
                <c:pt idx="20">
                  <c:v>427.22</c:v>
                </c:pt>
              </c:numCache>
            </c:numRef>
          </c:val>
          <c:smooth val="0"/>
          <c:extLst>
            <c:ext xmlns:c16="http://schemas.microsoft.com/office/drawing/2014/chart" uri="{C3380CC4-5D6E-409C-BE32-E72D297353CC}">
              <c16:uniqueId val="{00000001-29FF-45AD-A895-5A549690EBA4}"/>
            </c:ext>
          </c:extLst>
        </c:ser>
        <c:ser>
          <c:idx val="2"/>
          <c:order val="2"/>
          <c:tx>
            <c:strRef>
              <c:f>Growing_Stock_Comp!$CP$9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Growing_Stock_Comp!$CP$10:$CP$30</c:f>
              <c:numCache>
                <c:formatCode>#,##0</c:formatCode>
                <c:ptCount val="21"/>
                <c:pt idx="0">
                  <c:v>332.51</c:v>
                </c:pt>
                <c:pt idx="5">
                  <c:v>351.93</c:v>
                </c:pt>
                <c:pt idx="10">
                  <c:v>370.91</c:v>
                </c:pt>
                <c:pt idx="15">
                  <c:v>388.77</c:v>
                </c:pt>
                <c:pt idx="20">
                  <c:v>402.39</c:v>
                </c:pt>
              </c:numCache>
            </c:numRef>
          </c:val>
          <c:smooth val="0"/>
          <c:extLst>
            <c:ext xmlns:c16="http://schemas.microsoft.com/office/drawing/2014/chart" uri="{C3380CC4-5D6E-409C-BE32-E72D297353CC}">
              <c16:uniqueId val="{00000002-29FF-45AD-A895-5A549690EBA4}"/>
            </c:ext>
          </c:extLst>
        </c:ser>
        <c:ser>
          <c:idx val="3"/>
          <c:order val="3"/>
          <c:tx>
            <c:strRef>
              <c:f>Growing_Stock_Comp!$CQ$9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Growing_Stock_Comp!$CQ$10:$CQ$30</c:f>
              <c:numCache>
                <c:formatCode>#,##0</c:formatCode>
                <c:ptCount val="21"/>
                <c:pt idx="14">
                  <c:v>416.28800000000001</c:v>
                </c:pt>
                <c:pt idx="15">
                  <c:v>418.61799999999999</c:v>
                </c:pt>
                <c:pt idx="16">
                  <c:v>421.17680000000001</c:v>
                </c:pt>
                <c:pt idx="17">
                  <c:v>423.21140000000003</c:v>
                </c:pt>
                <c:pt idx="18">
                  <c:v>425.3664</c:v>
                </c:pt>
                <c:pt idx="19">
                  <c:v>427.22149999999999</c:v>
                </c:pt>
              </c:numCache>
            </c:numRef>
          </c:val>
          <c:smooth val="0"/>
          <c:extLst>
            <c:ext xmlns:c16="http://schemas.microsoft.com/office/drawing/2014/chart" uri="{C3380CC4-5D6E-409C-BE32-E72D297353CC}">
              <c16:uniqueId val="{00000003-29FF-45AD-A895-5A549690EBA4}"/>
            </c:ext>
          </c:extLst>
        </c:ser>
        <c:ser>
          <c:idx val="4"/>
          <c:order val="4"/>
          <c:tx>
            <c:strRef>
              <c:f>Growing_Stock_Comp!$CR$9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Growing_Stock_Comp!$CR$10:$CR$30</c:f>
              <c:numCache>
                <c:formatCode>0</c:formatCode>
                <c:ptCount val="21"/>
              </c:numCache>
            </c:numRef>
          </c:val>
          <c:smooth val="0"/>
          <c:extLst>
            <c:ext xmlns:c16="http://schemas.microsoft.com/office/drawing/2014/chart" uri="{C3380CC4-5D6E-409C-BE32-E72D297353CC}">
              <c16:uniqueId val="{00000004-29FF-45AD-A895-5A549690EBA4}"/>
            </c:ext>
          </c:extLst>
        </c:ser>
        <c:ser>
          <c:idx val="5"/>
          <c:order val="5"/>
          <c:tx>
            <c:strRef>
              <c:f>Growing_Stock_Comp!$CS$9</c:f>
              <c:strCache>
                <c:ptCount val="1"/>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Growing_Stock_Comp!$CS$10:$CS$30</c:f>
              <c:numCache>
                <c:formatCode>#,##0</c:formatCode>
                <c:ptCount val="21"/>
              </c:numCache>
            </c:numRef>
          </c:val>
          <c:smooth val="0"/>
          <c:extLst>
            <c:ext xmlns:c16="http://schemas.microsoft.com/office/drawing/2014/chart" uri="{C3380CC4-5D6E-409C-BE32-E72D297353CC}">
              <c16:uniqueId val="{00000005-29FF-45AD-A895-5A549690EBA4}"/>
            </c:ext>
          </c:extLst>
        </c:ser>
        <c:ser>
          <c:idx val="6"/>
          <c:order val="6"/>
          <c:tx>
            <c:strRef>
              <c:f>Growing_Stock_Comp!$CT$9</c:f>
              <c:strCache>
                <c:ptCount val="1"/>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Growing_Stock_Comp!$CT$10:$CT$30</c:f>
              <c:numCache>
                <c:formatCode>#,##0.00</c:formatCode>
                <c:ptCount val="21"/>
              </c:numCache>
            </c:numRef>
          </c:val>
          <c:smooth val="0"/>
          <c:extLst>
            <c:ext xmlns:c16="http://schemas.microsoft.com/office/drawing/2014/chart" uri="{C3380CC4-5D6E-409C-BE32-E72D297353CC}">
              <c16:uniqueId val="{00000006-29FF-45AD-A895-5A549690EBA4}"/>
            </c:ext>
          </c:extLst>
        </c:ser>
        <c:ser>
          <c:idx val="7"/>
          <c:order val="7"/>
          <c:tx>
            <c:strRef>
              <c:f>Growing_Stock_Comp!$CU$9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Growing_Stock_Comp!$CU$10:$CU$30</c:f>
              <c:numCache>
                <c:formatCode>#,##0</c:formatCode>
                <c:ptCount val="21"/>
                <c:pt idx="0">
                  <c:v>430.18851106225105</c:v>
                </c:pt>
                <c:pt idx="1">
                  <c:v>436.2625783509373</c:v>
                </c:pt>
                <c:pt idx="2">
                  <c:v>442.28992335538436</c:v>
                </c:pt>
                <c:pt idx="3">
                  <c:v>448.13685293894662</c:v>
                </c:pt>
                <c:pt idx="4">
                  <c:v>454.16377117414225</c:v>
                </c:pt>
                <c:pt idx="5">
                  <c:v>459.96605782030645</c:v>
                </c:pt>
                <c:pt idx="6">
                  <c:v>465.23235037442146</c:v>
                </c:pt>
                <c:pt idx="7">
                  <c:v>470.85673233216181</c:v>
                </c:pt>
                <c:pt idx="8">
                  <c:v>476.07509309500961</c:v>
                </c:pt>
                <c:pt idx="9">
                  <c:v>481.69759265636748</c:v>
                </c:pt>
                <c:pt idx="10">
                  <c:v>486.99312639896397</c:v>
                </c:pt>
                <c:pt idx="11">
                  <c:v>491.11407087889654</c:v>
                </c:pt>
                <c:pt idx="12">
                  <c:v>494.50811469100745</c:v>
                </c:pt>
                <c:pt idx="13">
                  <c:v>498.28245906044299</c:v>
                </c:pt>
                <c:pt idx="14">
                  <c:v>502.6027759575789</c:v>
                </c:pt>
                <c:pt idx="15">
                  <c:v>506.64687566271419</c:v>
                </c:pt>
                <c:pt idx="16">
                  <c:v>510.75763133235444</c:v>
                </c:pt>
                <c:pt idx="17">
                  <c:v>514.4678303712418</c:v>
                </c:pt>
                <c:pt idx="18">
                  <c:v>518.25505608672904</c:v>
                </c:pt>
                <c:pt idx="19">
                  <c:v>521.98445740531997</c:v>
                </c:pt>
                <c:pt idx="20">
                  <c:v>526.01790197584194</c:v>
                </c:pt>
              </c:numCache>
            </c:numRef>
          </c:val>
          <c:smooth val="0"/>
          <c:extLst>
            <c:ext xmlns:c16="http://schemas.microsoft.com/office/drawing/2014/chart" uri="{C3380CC4-5D6E-409C-BE32-E72D297353CC}">
              <c16:uniqueId val="{00000007-29FF-45AD-A895-5A549690EBA4}"/>
            </c:ext>
          </c:extLst>
        </c:ser>
        <c:ser>
          <c:idx val="8"/>
          <c:order val="8"/>
          <c:tx>
            <c:strRef>
              <c:f>Growing_Stock_Comp!$CV$9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Growing_Stock_Comp!$CV$10:$CV$30</c:f>
              <c:numCache>
                <c:formatCode>#,##0</c:formatCode>
                <c:ptCount val="21"/>
                <c:pt idx="0">
                  <c:v>674.5479538943722</c:v>
                </c:pt>
                <c:pt idx="1">
                  <c:v>684.14071767850839</c:v>
                </c:pt>
                <c:pt idx="2">
                  <c:v>693.65292051200549</c:v>
                </c:pt>
                <c:pt idx="3">
                  <c:v>702.87058274491187</c:v>
                </c:pt>
                <c:pt idx="4">
                  <c:v>712.38554787947021</c:v>
                </c:pt>
                <c:pt idx="5">
                  <c:v>721.64739068917697</c:v>
                </c:pt>
                <c:pt idx="6">
                  <c:v>730.07786986867939</c:v>
                </c:pt>
                <c:pt idx="7">
                  <c:v>739.01257971823759</c:v>
                </c:pt>
                <c:pt idx="8">
                  <c:v>747.31071098440111</c:v>
                </c:pt>
                <c:pt idx="9">
                  <c:v>756.21401949184281</c:v>
                </c:pt>
                <c:pt idx="10">
                  <c:v>764.57994016886084</c:v>
                </c:pt>
                <c:pt idx="11">
                  <c:v>771.08174744997825</c:v>
                </c:pt>
                <c:pt idx="12">
                  <c:v>776.4411449580507</c:v>
                </c:pt>
                <c:pt idx="13">
                  <c:v>782.41037419086217</c:v>
                </c:pt>
                <c:pt idx="14">
                  <c:v>789.20678030589943</c:v>
                </c:pt>
                <c:pt idx="15">
                  <c:v>795.5908654352545</c:v>
                </c:pt>
                <c:pt idx="16">
                  <c:v>802.0471410132526</c:v>
                </c:pt>
                <c:pt idx="17">
                  <c:v>807.78909026436475</c:v>
                </c:pt>
                <c:pt idx="18">
                  <c:v>813.69620806664807</c:v>
                </c:pt>
                <c:pt idx="19">
                  <c:v>819.49479706392844</c:v>
                </c:pt>
                <c:pt idx="20">
                  <c:v>825.78452539786747</c:v>
                </c:pt>
              </c:numCache>
            </c:numRef>
          </c:val>
          <c:smooth val="0"/>
          <c:extLst>
            <c:ext xmlns:c16="http://schemas.microsoft.com/office/drawing/2014/chart" uri="{C3380CC4-5D6E-409C-BE32-E72D297353CC}">
              <c16:uniqueId val="{00000008-29FF-45AD-A895-5A549690EBA4}"/>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Growing_Stock_Comp!$CW$2</c:f>
          <c:strCache>
            <c:ptCount val="1"/>
            <c:pt idx="0">
              <c:v>Italy</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Growing_Stock_Comp!$CW$9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Growing_Stock_Comp!$CW$10:$CW$30</c:f>
              <c:numCache>
                <c:formatCode>#,##0</c:formatCode>
                <c:ptCount val="21"/>
                <c:pt idx="0">
                  <c:v>1058.71</c:v>
                </c:pt>
                <c:pt idx="10">
                  <c:v>1277.47</c:v>
                </c:pt>
                <c:pt idx="15">
                  <c:v>1384.34</c:v>
                </c:pt>
                <c:pt idx="16">
                  <c:v>1392.35</c:v>
                </c:pt>
                <c:pt idx="17">
                  <c:v>1400.36</c:v>
                </c:pt>
                <c:pt idx="18">
                  <c:v>1408.37</c:v>
                </c:pt>
                <c:pt idx="19">
                  <c:v>1416.38</c:v>
                </c:pt>
                <c:pt idx="20">
                  <c:v>1424.4</c:v>
                </c:pt>
              </c:numCache>
            </c:numRef>
          </c:val>
          <c:smooth val="0"/>
          <c:extLst>
            <c:ext xmlns:c16="http://schemas.microsoft.com/office/drawing/2014/chart" uri="{C3380CC4-5D6E-409C-BE32-E72D297353CC}">
              <c16:uniqueId val="{00000000-D08F-4A65-8BA9-39D2FC40EFCF}"/>
            </c:ext>
          </c:extLst>
        </c:ser>
        <c:ser>
          <c:idx val="1"/>
          <c:order val="1"/>
          <c:tx>
            <c:strRef>
              <c:f>Growing_Stock_Comp!$CX$9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Growing_Stock_Comp!$CX$10:$CX$30</c:f>
              <c:numCache>
                <c:formatCode>#,##0</c:formatCode>
                <c:ptCount val="21"/>
                <c:pt idx="0">
                  <c:v>1067.7</c:v>
                </c:pt>
                <c:pt idx="5">
                  <c:v>1174.06</c:v>
                </c:pt>
                <c:pt idx="10">
                  <c:v>1279.3699999999999</c:v>
                </c:pt>
                <c:pt idx="15">
                  <c:v>1384.68</c:v>
                </c:pt>
              </c:numCache>
            </c:numRef>
          </c:val>
          <c:smooth val="0"/>
          <c:extLst>
            <c:ext xmlns:c16="http://schemas.microsoft.com/office/drawing/2014/chart" uri="{C3380CC4-5D6E-409C-BE32-E72D297353CC}">
              <c16:uniqueId val="{00000001-D08F-4A65-8BA9-39D2FC40EFCF}"/>
            </c:ext>
          </c:extLst>
        </c:ser>
        <c:ser>
          <c:idx val="2"/>
          <c:order val="2"/>
          <c:tx>
            <c:strRef>
              <c:f>Growing_Stock_Comp!$CY$9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Growing_Stock_Comp!$CY$10:$CY$30</c:f>
              <c:numCache>
                <c:formatCode>#,##0</c:formatCode>
                <c:ptCount val="21"/>
                <c:pt idx="0">
                  <c:v>991.58</c:v>
                </c:pt>
                <c:pt idx="5">
                  <c:v>1090.3599999999999</c:v>
                </c:pt>
                <c:pt idx="10">
                  <c:v>1188.1600000000001</c:v>
                </c:pt>
                <c:pt idx="15">
                  <c:v>1285.96</c:v>
                </c:pt>
              </c:numCache>
            </c:numRef>
          </c:val>
          <c:smooth val="0"/>
          <c:extLst>
            <c:ext xmlns:c16="http://schemas.microsoft.com/office/drawing/2014/chart" uri="{C3380CC4-5D6E-409C-BE32-E72D297353CC}">
              <c16:uniqueId val="{00000002-D08F-4A65-8BA9-39D2FC40EFCF}"/>
            </c:ext>
          </c:extLst>
        </c:ser>
        <c:ser>
          <c:idx val="3"/>
          <c:order val="3"/>
          <c:tx>
            <c:strRef>
              <c:f>Growing_Stock_Comp!$CZ$9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Growing_Stock_Comp!$CZ$10:$CZ$30</c:f>
              <c:numCache>
                <c:formatCode>#,##0</c:formatCode>
                <c:ptCount val="21"/>
              </c:numCache>
            </c:numRef>
          </c:val>
          <c:smooth val="0"/>
          <c:extLst>
            <c:ext xmlns:c16="http://schemas.microsoft.com/office/drawing/2014/chart" uri="{C3380CC4-5D6E-409C-BE32-E72D297353CC}">
              <c16:uniqueId val="{00000003-D08F-4A65-8BA9-39D2FC40EFCF}"/>
            </c:ext>
          </c:extLst>
        </c:ser>
        <c:ser>
          <c:idx val="4"/>
          <c:order val="4"/>
          <c:tx>
            <c:strRef>
              <c:f>Growing_Stock_Comp!$DA$9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Growing_Stock_Comp!$DA$10:$DA$30</c:f>
              <c:numCache>
                <c:formatCode>0</c:formatCode>
                <c:ptCount val="21"/>
              </c:numCache>
            </c:numRef>
          </c:val>
          <c:smooth val="0"/>
          <c:extLst>
            <c:ext xmlns:c16="http://schemas.microsoft.com/office/drawing/2014/chart" uri="{C3380CC4-5D6E-409C-BE32-E72D297353CC}">
              <c16:uniqueId val="{00000004-D08F-4A65-8BA9-39D2FC40EFCF}"/>
            </c:ext>
          </c:extLst>
        </c:ser>
        <c:ser>
          <c:idx val="5"/>
          <c:order val="5"/>
          <c:tx>
            <c:strRef>
              <c:f>Growing_Stock_Comp!$DB$9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Growing_Stock_Comp!$DB$10:$DB$30</c:f>
              <c:numCache>
                <c:formatCode>#,##0</c:formatCode>
                <c:ptCount val="21"/>
                <c:pt idx="5">
                  <c:v>1269</c:v>
                </c:pt>
              </c:numCache>
            </c:numRef>
          </c:val>
          <c:smooth val="0"/>
          <c:extLst>
            <c:ext xmlns:c16="http://schemas.microsoft.com/office/drawing/2014/chart" uri="{C3380CC4-5D6E-409C-BE32-E72D297353CC}">
              <c16:uniqueId val="{00000005-D08F-4A65-8BA9-39D2FC40EFCF}"/>
            </c:ext>
          </c:extLst>
        </c:ser>
        <c:ser>
          <c:idx val="6"/>
          <c:order val="6"/>
          <c:tx>
            <c:strRef>
              <c:f>Growing_Stock_Comp!$DC$9</c:f>
              <c:strCache>
                <c:ptCount val="1"/>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Growing_Stock_Comp!$DC$10:$DC$30</c:f>
              <c:numCache>
                <c:formatCode>#,##0.00</c:formatCode>
                <c:ptCount val="21"/>
              </c:numCache>
            </c:numRef>
          </c:val>
          <c:smooth val="0"/>
          <c:extLst>
            <c:ext xmlns:c16="http://schemas.microsoft.com/office/drawing/2014/chart" uri="{C3380CC4-5D6E-409C-BE32-E72D297353CC}">
              <c16:uniqueId val="{00000006-D08F-4A65-8BA9-39D2FC40EFCF}"/>
            </c:ext>
          </c:extLst>
        </c:ser>
        <c:ser>
          <c:idx val="7"/>
          <c:order val="7"/>
          <c:tx>
            <c:strRef>
              <c:f>Growing_Stock_Comp!$DD$9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Growing_Stock_Comp!$DD$10:$DD$30</c:f>
              <c:numCache>
                <c:formatCode>#,##0</c:formatCode>
                <c:ptCount val="21"/>
                <c:pt idx="0">
                  <c:v>1173.136868394462</c:v>
                </c:pt>
                <c:pt idx="1">
                  <c:v>1198.9607491685113</c:v>
                </c:pt>
                <c:pt idx="2">
                  <c:v>1226.7274439267233</c:v>
                </c:pt>
                <c:pt idx="3">
                  <c:v>1253.2932019109483</c:v>
                </c:pt>
                <c:pt idx="4">
                  <c:v>1279.4384043913863</c:v>
                </c:pt>
                <c:pt idx="5">
                  <c:v>1303.2662479527246</c:v>
                </c:pt>
                <c:pt idx="6">
                  <c:v>1327.3082244192974</c:v>
                </c:pt>
                <c:pt idx="7">
                  <c:v>1345.9521486335041</c:v>
                </c:pt>
                <c:pt idx="8">
                  <c:v>1366.2967300781868</c:v>
                </c:pt>
                <c:pt idx="9">
                  <c:v>1387.620696323909</c:v>
                </c:pt>
                <c:pt idx="10">
                  <c:v>1406.6823341897757</c:v>
                </c:pt>
                <c:pt idx="11">
                  <c:v>1426.0782362466127</c:v>
                </c:pt>
                <c:pt idx="12">
                  <c:v>1442.5601165901423</c:v>
                </c:pt>
                <c:pt idx="13">
                  <c:v>1461.3195148483001</c:v>
                </c:pt>
                <c:pt idx="14">
                  <c:v>1479.0743292506763</c:v>
                </c:pt>
                <c:pt idx="15">
                  <c:v>1495.6576655269491</c:v>
                </c:pt>
                <c:pt idx="16">
                  <c:v>1510.8328087564071</c:v>
                </c:pt>
                <c:pt idx="17">
                  <c:v>1525.4620055533328</c:v>
                </c:pt>
                <c:pt idx="18">
                  <c:v>1539.9158684209081</c:v>
                </c:pt>
                <c:pt idx="19">
                  <c:v>1546.9265440733932</c:v>
                </c:pt>
                <c:pt idx="20">
                  <c:v>1557.1328722679327</c:v>
                </c:pt>
              </c:numCache>
            </c:numRef>
          </c:val>
          <c:smooth val="0"/>
          <c:extLst>
            <c:ext xmlns:c16="http://schemas.microsoft.com/office/drawing/2014/chart" uri="{C3380CC4-5D6E-409C-BE32-E72D297353CC}">
              <c16:uniqueId val="{00000007-D08F-4A65-8BA9-39D2FC40EFCF}"/>
            </c:ext>
          </c:extLst>
        </c:ser>
        <c:ser>
          <c:idx val="8"/>
          <c:order val="8"/>
          <c:tx>
            <c:strRef>
              <c:f>Growing_Stock_Comp!$DE$9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Growing_Stock_Comp!$DE$10:$DE$30</c:f>
              <c:numCache>
                <c:formatCode>#,##0</c:formatCode>
                <c:ptCount val="21"/>
                <c:pt idx="0">
                  <c:v>1783.721929744672</c:v>
                </c:pt>
                <c:pt idx="1">
                  <c:v>1823.0441331934414</c:v>
                </c:pt>
                <c:pt idx="2">
                  <c:v>1865.4022385809699</c:v>
                </c:pt>
                <c:pt idx="3">
                  <c:v>1905.9343275273231</c:v>
                </c:pt>
                <c:pt idx="4">
                  <c:v>1945.7929543409225</c:v>
                </c:pt>
                <c:pt idx="5">
                  <c:v>1982.1046782404874</c:v>
                </c:pt>
                <c:pt idx="6">
                  <c:v>2018.7860921849508</c:v>
                </c:pt>
                <c:pt idx="7">
                  <c:v>2047.1496750861313</c:v>
                </c:pt>
                <c:pt idx="8">
                  <c:v>2078.0754665088321</c:v>
                </c:pt>
                <c:pt idx="9">
                  <c:v>2110.5211811175809</c:v>
                </c:pt>
                <c:pt idx="10">
                  <c:v>2139.3578089302823</c:v>
                </c:pt>
                <c:pt idx="11">
                  <c:v>2168.7895689292586</c:v>
                </c:pt>
                <c:pt idx="12">
                  <c:v>2193.6587325999276</c:v>
                </c:pt>
                <c:pt idx="13">
                  <c:v>2221.9676185279454</c:v>
                </c:pt>
                <c:pt idx="14">
                  <c:v>2248.8070131133168</c:v>
                </c:pt>
                <c:pt idx="15">
                  <c:v>2273.8002548013105</c:v>
                </c:pt>
                <c:pt idx="16">
                  <c:v>2296.6469337392996</c:v>
                </c:pt>
                <c:pt idx="17">
                  <c:v>2318.677764783477</c:v>
                </c:pt>
                <c:pt idx="18">
                  <c:v>2340.4220241934941</c:v>
                </c:pt>
                <c:pt idx="19">
                  <c:v>2351.5438500875462</c:v>
                </c:pt>
                <c:pt idx="20">
                  <c:v>2367.1833041609711</c:v>
                </c:pt>
              </c:numCache>
            </c:numRef>
          </c:val>
          <c:smooth val="0"/>
          <c:extLst>
            <c:ext xmlns:c16="http://schemas.microsoft.com/office/drawing/2014/chart" uri="{C3380CC4-5D6E-409C-BE32-E72D297353CC}">
              <c16:uniqueId val="{00000008-D08F-4A65-8BA9-39D2FC40EFCF}"/>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Growing_Stock_Comp!$DF$2</c:f>
          <c:strCache>
            <c:ptCount val="1"/>
            <c:pt idx="0">
              <c:v>Cyprus</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Growing_Stock_Comp!$DF$9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Growing_Stock_Comp!$DF$10:$DF$30</c:f>
              <c:numCache>
                <c:formatCode>#,##0</c:formatCode>
                <c:ptCount val="21"/>
                <c:pt idx="0">
                  <c:v>7.93</c:v>
                </c:pt>
                <c:pt idx="10">
                  <c:v>9.92</c:v>
                </c:pt>
                <c:pt idx="15">
                  <c:v>11.12</c:v>
                </c:pt>
                <c:pt idx="16">
                  <c:v>11.31</c:v>
                </c:pt>
                <c:pt idx="17">
                  <c:v>11.49</c:v>
                </c:pt>
                <c:pt idx="18">
                  <c:v>11.68</c:v>
                </c:pt>
                <c:pt idx="19">
                  <c:v>11.87</c:v>
                </c:pt>
                <c:pt idx="20">
                  <c:v>12.05</c:v>
                </c:pt>
              </c:numCache>
            </c:numRef>
          </c:val>
          <c:smooth val="0"/>
          <c:extLst>
            <c:ext xmlns:c16="http://schemas.microsoft.com/office/drawing/2014/chart" uri="{C3380CC4-5D6E-409C-BE32-E72D297353CC}">
              <c16:uniqueId val="{00000000-EC17-490F-B9A6-B6E16E6D450A}"/>
            </c:ext>
          </c:extLst>
        </c:ser>
        <c:ser>
          <c:idx val="1"/>
          <c:order val="1"/>
          <c:tx>
            <c:strRef>
              <c:f>Growing_Stock_Comp!$DG$9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Growing_Stock_Comp!$DG$10:$DG$30</c:f>
              <c:numCache>
                <c:formatCode>#,##0</c:formatCode>
                <c:ptCount val="21"/>
                <c:pt idx="0">
                  <c:v>7.93</c:v>
                </c:pt>
                <c:pt idx="5">
                  <c:v>8.3800000000000008</c:v>
                </c:pt>
                <c:pt idx="10">
                  <c:v>9.92</c:v>
                </c:pt>
                <c:pt idx="15">
                  <c:v>11.12</c:v>
                </c:pt>
              </c:numCache>
            </c:numRef>
          </c:val>
          <c:smooth val="0"/>
          <c:extLst>
            <c:ext xmlns:c16="http://schemas.microsoft.com/office/drawing/2014/chart" uri="{C3380CC4-5D6E-409C-BE32-E72D297353CC}">
              <c16:uniqueId val="{00000001-EC17-490F-B9A6-B6E16E6D450A}"/>
            </c:ext>
          </c:extLst>
        </c:ser>
        <c:ser>
          <c:idx val="2"/>
          <c:order val="2"/>
          <c:tx>
            <c:strRef>
              <c:f>Growing_Stock_Comp!$DH$9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Growing_Stock_Comp!$DH$10:$DH$30</c:f>
              <c:numCache>
                <c:formatCode>#,##0</c:formatCode>
                <c:ptCount val="21"/>
                <c:pt idx="0">
                  <c:v>3.09</c:v>
                </c:pt>
                <c:pt idx="5">
                  <c:v>3.13</c:v>
                </c:pt>
                <c:pt idx="10">
                  <c:v>3.3</c:v>
                </c:pt>
                <c:pt idx="15">
                  <c:v>3.56</c:v>
                </c:pt>
              </c:numCache>
            </c:numRef>
          </c:val>
          <c:smooth val="0"/>
          <c:extLst>
            <c:ext xmlns:c16="http://schemas.microsoft.com/office/drawing/2014/chart" uri="{C3380CC4-5D6E-409C-BE32-E72D297353CC}">
              <c16:uniqueId val="{00000002-EC17-490F-B9A6-B6E16E6D450A}"/>
            </c:ext>
          </c:extLst>
        </c:ser>
        <c:ser>
          <c:idx val="3"/>
          <c:order val="3"/>
          <c:tx>
            <c:strRef>
              <c:f>Growing_Stock_Comp!$DI$9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Growing_Stock_Comp!$DI$10:$DI$30</c:f>
              <c:numCache>
                <c:formatCode>#,##0</c:formatCode>
                <c:ptCount val="21"/>
                <c:pt idx="14">
                  <c:v>10.933</c:v>
                </c:pt>
                <c:pt idx="15">
                  <c:v>11.122</c:v>
                </c:pt>
                <c:pt idx="16">
                  <c:v>11.305</c:v>
                </c:pt>
                <c:pt idx="17">
                  <c:v>11.488833916850002</c:v>
                </c:pt>
                <c:pt idx="18">
                  <c:v>11.677940000000001</c:v>
                </c:pt>
                <c:pt idx="19">
                  <c:v>11.86904</c:v>
                </c:pt>
              </c:numCache>
            </c:numRef>
          </c:val>
          <c:smooth val="0"/>
          <c:extLst>
            <c:ext xmlns:c16="http://schemas.microsoft.com/office/drawing/2014/chart" uri="{C3380CC4-5D6E-409C-BE32-E72D297353CC}">
              <c16:uniqueId val="{00000003-EC17-490F-B9A6-B6E16E6D450A}"/>
            </c:ext>
          </c:extLst>
        </c:ser>
        <c:dLbls>
          <c:showLegendKey val="0"/>
          <c:showVal val="0"/>
          <c:showCatName val="0"/>
          <c:showSerName val="0"/>
          <c:showPercent val="0"/>
          <c:showBubbleSize val="0"/>
        </c:dLbls>
        <c:marker val="1"/>
        <c:smooth val="0"/>
        <c:axId val="1253938463"/>
        <c:axId val="1357605039"/>
        <c:extLst>
          <c:ext xmlns:c15="http://schemas.microsoft.com/office/drawing/2012/chart" uri="{02D57815-91ED-43cb-92C2-25804820EDAC}">
            <c15:filteredLineSeries>
              <c15:ser>
                <c:idx val="4"/>
                <c:order val="4"/>
                <c:tx>
                  <c:strRef>
                    <c:extLst>
                      <c:ext uri="{02D57815-91ED-43cb-92C2-25804820EDAC}">
                        <c15:formulaRef>
                          <c15:sqref>Growing_Stock_Comp!$DJ$9</c15:sqref>
                        </c15:formulaRef>
                      </c:ext>
                    </c:extLst>
                    <c:strCache>
                      <c:ptCount val="1"/>
                    </c:strCache>
                  </c:strRef>
                </c:tx>
                <c:spPr>
                  <a:ln w="28575" cap="rnd">
                    <a:noFill/>
                    <a:round/>
                  </a:ln>
                  <a:effectLst/>
                </c:spPr>
                <c:marker>
                  <c:symbol val="circle"/>
                  <c:size val="5"/>
                  <c:spPr>
                    <a:noFill/>
                    <a:ln w="9525">
                      <a:solidFill>
                        <a:srgbClr val="FF0000"/>
                      </a:solidFill>
                    </a:ln>
                    <a:effectLst/>
                  </c:spPr>
                </c:marker>
                <c:cat>
                  <c:numRef>
                    <c:extLst>
                      <c:ext uri="{02D57815-91ED-43cb-92C2-25804820EDAC}">
                        <c15:formulaRef>
                          <c15:sqref>Growing_Stock_Comp!$A$10:$A$30</c15:sqref>
                        </c15:formulaRef>
                      </c:ext>
                    </c:extLst>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extLst>
                      <c:ext uri="{02D57815-91ED-43cb-92C2-25804820EDAC}">
                        <c15:formulaRef>
                          <c15:sqref>Growing_Stock_Comp!$DJ$10:$DJ$30</c15:sqref>
                        </c15:formulaRef>
                      </c:ext>
                    </c:extLst>
                    <c:numCache>
                      <c:formatCode>0</c:formatCode>
                      <c:ptCount val="21"/>
                    </c:numCache>
                  </c:numRef>
                </c:val>
                <c:smooth val="0"/>
                <c:extLst>
                  <c:ext xmlns:c16="http://schemas.microsoft.com/office/drawing/2014/chart" uri="{C3380CC4-5D6E-409C-BE32-E72D297353CC}">
                    <c16:uniqueId val="{00000004-EC17-490F-B9A6-B6E16E6D450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Growing_Stock_Comp!$DK$9</c15:sqref>
                        </c15:formulaRef>
                      </c:ext>
                    </c:extLst>
                    <c:strCache>
                      <c:ptCount val="1"/>
                    </c:strCache>
                  </c:strRef>
                </c:tx>
                <c:spPr>
                  <a:ln w="28575" cap="rnd">
                    <a:noFill/>
                    <a:round/>
                  </a:ln>
                  <a:effectLst/>
                </c:spPr>
                <c:marker>
                  <c:symbol val="square"/>
                  <c:size val="5"/>
                  <c:spPr>
                    <a:noFill/>
                    <a:ln w="9525">
                      <a:solidFill>
                        <a:schemeClr val="accent6"/>
                      </a:solidFill>
                    </a:ln>
                    <a:effectLst/>
                  </c:spPr>
                </c:marker>
                <c:cat>
                  <c:numRef>
                    <c:extLst xmlns:c15="http://schemas.microsoft.com/office/drawing/2012/chart">
                      <c:ext xmlns:c15="http://schemas.microsoft.com/office/drawing/2012/chart" uri="{02D57815-91ED-43cb-92C2-25804820EDAC}">
                        <c15:formulaRef>
                          <c15:sqref>Growing_Stock_Comp!$A$10:$A$30</c15:sqref>
                        </c15:formulaRef>
                      </c:ext>
                    </c:extLst>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extLst xmlns:c15="http://schemas.microsoft.com/office/drawing/2012/chart">
                      <c:ext xmlns:c15="http://schemas.microsoft.com/office/drawing/2012/chart" uri="{02D57815-91ED-43cb-92C2-25804820EDAC}">
                        <c15:formulaRef>
                          <c15:sqref>Growing_Stock_Comp!$DK$10:$DK$30</c15:sqref>
                        </c15:formulaRef>
                      </c:ext>
                    </c:extLst>
                    <c:numCache>
                      <c:formatCode>#,##0</c:formatCode>
                      <c:ptCount val="21"/>
                    </c:numCache>
                  </c:numRef>
                </c:val>
                <c:smooth val="0"/>
                <c:extLst xmlns:c15="http://schemas.microsoft.com/office/drawing/2012/chart">
                  <c:ext xmlns:c16="http://schemas.microsoft.com/office/drawing/2014/chart" uri="{C3380CC4-5D6E-409C-BE32-E72D297353CC}">
                    <c16:uniqueId val="{00000005-EC17-490F-B9A6-B6E16E6D450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Growing_Stock_Comp!$DL$9</c15:sqref>
                        </c15:formulaRef>
                      </c:ext>
                    </c:extLst>
                    <c:strCache>
                      <c:ptCount val="1"/>
                    </c:strCache>
                  </c:strRef>
                </c:tx>
                <c:spPr>
                  <a:ln w="25400" cap="rnd">
                    <a:noFill/>
                    <a:round/>
                  </a:ln>
                  <a:effectLst/>
                </c:spPr>
                <c:marker>
                  <c:symbol val="square"/>
                  <c:size val="5"/>
                  <c:spPr>
                    <a:solidFill>
                      <a:schemeClr val="accent6"/>
                    </a:solidFill>
                    <a:ln w="9525">
                      <a:solidFill>
                        <a:schemeClr val="accent6"/>
                      </a:solidFill>
                    </a:ln>
                    <a:effectLst/>
                  </c:spPr>
                </c:marker>
                <c:cat>
                  <c:numRef>
                    <c:extLst xmlns:c15="http://schemas.microsoft.com/office/drawing/2012/chart">
                      <c:ext xmlns:c15="http://schemas.microsoft.com/office/drawing/2012/chart" uri="{02D57815-91ED-43cb-92C2-25804820EDAC}">
                        <c15:formulaRef>
                          <c15:sqref>Growing_Stock_Comp!$A$10:$A$30</c15:sqref>
                        </c15:formulaRef>
                      </c:ext>
                    </c:extLst>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extLst xmlns:c15="http://schemas.microsoft.com/office/drawing/2012/chart">
                      <c:ext xmlns:c15="http://schemas.microsoft.com/office/drawing/2012/chart" uri="{02D57815-91ED-43cb-92C2-25804820EDAC}">
                        <c15:formulaRef>
                          <c15:sqref>Growing_Stock_Comp!$DL$10:$DL$30</c15:sqref>
                        </c15:formulaRef>
                      </c:ext>
                    </c:extLst>
                    <c:numCache>
                      <c:formatCode>#,##0.00</c:formatCode>
                      <c:ptCount val="21"/>
                    </c:numCache>
                  </c:numRef>
                </c:val>
                <c:smooth val="0"/>
                <c:extLst xmlns:c15="http://schemas.microsoft.com/office/drawing/2012/chart">
                  <c:ext xmlns:c16="http://schemas.microsoft.com/office/drawing/2014/chart" uri="{C3380CC4-5D6E-409C-BE32-E72D297353CC}">
                    <c16:uniqueId val="{00000006-EC17-490F-B9A6-B6E16E6D450A}"/>
                  </c:ext>
                </c:extLst>
              </c15:ser>
            </c15:filteredLineSeries>
          </c:ext>
        </c:extLst>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Growing_Stock_Comp!$DM$2</c:f>
          <c:strCache>
            <c:ptCount val="1"/>
            <c:pt idx="0">
              <c:v>Latvia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Growing_Stock_Comp!$DM$9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Growing_Stock_Comp!$DM$10:$DM$30</c:f>
              <c:numCache>
                <c:formatCode>#,##0</c:formatCode>
                <c:ptCount val="21"/>
                <c:pt idx="0">
                  <c:v>537</c:v>
                </c:pt>
                <c:pt idx="10">
                  <c:v>639.9</c:v>
                </c:pt>
                <c:pt idx="15">
                  <c:v>656.11</c:v>
                </c:pt>
                <c:pt idx="16">
                  <c:v>659.36</c:v>
                </c:pt>
                <c:pt idx="17">
                  <c:v>662.6</c:v>
                </c:pt>
                <c:pt idx="18">
                  <c:v>665.84</c:v>
                </c:pt>
                <c:pt idx="19">
                  <c:v>669.08</c:v>
                </c:pt>
                <c:pt idx="20">
                  <c:v>672.32</c:v>
                </c:pt>
              </c:numCache>
            </c:numRef>
          </c:val>
          <c:smooth val="0"/>
          <c:extLst>
            <c:ext xmlns:c16="http://schemas.microsoft.com/office/drawing/2014/chart" uri="{C3380CC4-5D6E-409C-BE32-E72D297353CC}">
              <c16:uniqueId val="{00000000-6CCE-450B-828A-1FFF0E90A5FE}"/>
            </c:ext>
          </c:extLst>
        </c:ser>
        <c:ser>
          <c:idx val="1"/>
          <c:order val="1"/>
          <c:tx>
            <c:strRef>
              <c:f>Growing_Stock_Comp!$DN$9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Growing_Stock_Comp!$DN$10:$DN$30</c:f>
              <c:numCache>
                <c:formatCode>#,##0</c:formatCode>
                <c:ptCount val="21"/>
                <c:pt idx="0">
                  <c:v>537</c:v>
                </c:pt>
                <c:pt idx="5">
                  <c:v>557</c:v>
                </c:pt>
                <c:pt idx="10">
                  <c:v>639.9</c:v>
                </c:pt>
                <c:pt idx="15">
                  <c:v>656.11</c:v>
                </c:pt>
                <c:pt idx="20">
                  <c:v>672.32</c:v>
                </c:pt>
              </c:numCache>
            </c:numRef>
          </c:val>
          <c:smooth val="0"/>
          <c:extLst>
            <c:ext xmlns:c16="http://schemas.microsoft.com/office/drawing/2014/chart" uri="{C3380CC4-5D6E-409C-BE32-E72D297353CC}">
              <c16:uniqueId val="{00000001-6CCE-450B-828A-1FFF0E90A5FE}"/>
            </c:ext>
          </c:extLst>
        </c:ser>
        <c:ser>
          <c:idx val="2"/>
          <c:order val="2"/>
          <c:tx>
            <c:strRef>
              <c:f>Growing_Stock_Comp!$DO$9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Growing_Stock_Comp!$DO$10:$DO$30</c:f>
              <c:numCache>
                <c:formatCode>#,##0</c:formatCode>
                <c:ptCount val="21"/>
                <c:pt idx="0">
                  <c:v>495.69</c:v>
                </c:pt>
                <c:pt idx="5">
                  <c:v>516</c:v>
                </c:pt>
                <c:pt idx="10">
                  <c:v>593.37</c:v>
                </c:pt>
                <c:pt idx="15">
                  <c:v>605.11</c:v>
                </c:pt>
                <c:pt idx="20">
                  <c:v>618.16999999999996</c:v>
                </c:pt>
              </c:numCache>
            </c:numRef>
          </c:val>
          <c:smooth val="0"/>
          <c:extLst>
            <c:ext xmlns:c16="http://schemas.microsoft.com/office/drawing/2014/chart" uri="{C3380CC4-5D6E-409C-BE32-E72D297353CC}">
              <c16:uniqueId val="{00000002-6CCE-450B-828A-1FFF0E90A5FE}"/>
            </c:ext>
          </c:extLst>
        </c:ser>
        <c:ser>
          <c:idx val="3"/>
          <c:order val="3"/>
          <c:tx>
            <c:strRef>
              <c:f>Growing_Stock_Comp!$DP$9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Growing_Stock_Comp!$DP$10:$DP$30</c:f>
              <c:numCache>
                <c:formatCode>#,##0</c:formatCode>
                <c:ptCount val="21"/>
              </c:numCache>
            </c:numRef>
          </c:val>
          <c:smooth val="0"/>
          <c:extLst>
            <c:ext xmlns:c16="http://schemas.microsoft.com/office/drawing/2014/chart" uri="{C3380CC4-5D6E-409C-BE32-E72D297353CC}">
              <c16:uniqueId val="{00000003-6CCE-450B-828A-1FFF0E90A5FE}"/>
            </c:ext>
          </c:extLst>
        </c:ser>
        <c:ser>
          <c:idx val="4"/>
          <c:order val="4"/>
          <c:tx>
            <c:strRef>
              <c:f>Growing_Stock_Comp!$DQ$9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Growing_Stock_Comp!$DQ$10:$DQ$30</c:f>
              <c:numCache>
                <c:formatCode>0</c:formatCode>
                <c:ptCount val="21"/>
                <c:pt idx="0">
                  <c:v>621.1</c:v>
                </c:pt>
                <c:pt idx="1">
                  <c:v>621.1</c:v>
                </c:pt>
                <c:pt idx="2">
                  <c:v>621.1</c:v>
                </c:pt>
                <c:pt idx="3">
                  <c:v>621.1</c:v>
                </c:pt>
                <c:pt idx="4">
                  <c:v>621.1</c:v>
                </c:pt>
                <c:pt idx="5">
                  <c:v>656.4</c:v>
                </c:pt>
                <c:pt idx="6">
                  <c:v>656.4</c:v>
                </c:pt>
                <c:pt idx="7">
                  <c:v>656.4</c:v>
                </c:pt>
                <c:pt idx="8">
                  <c:v>656.4</c:v>
                </c:pt>
                <c:pt idx="9">
                  <c:v>656.4</c:v>
                </c:pt>
              </c:numCache>
            </c:numRef>
          </c:val>
          <c:smooth val="0"/>
          <c:extLst>
            <c:ext xmlns:c16="http://schemas.microsoft.com/office/drawing/2014/chart" uri="{C3380CC4-5D6E-409C-BE32-E72D297353CC}">
              <c16:uniqueId val="{00000004-6CCE-450B-828A-1FFF0E90A5FE}"/>
            </c:ext>
          </c:extLst>
        </c:ser>
        <c:ser>
          <c:idx val="5"/>
          <c:order val="5"/>
          <c:tx>
            <c:strRef>
              <c:f>Growing_Stock_Comp!$DR$9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Growing_Stock_Comp!$DR$10:$DR$30</c:f>
              <c:numCache>
                <c:formatCode>#,##0</c:formatCode>
                <c:ptCount val="21"/>
                <c:pt idx="11">
                  <c:v>660.3</c:v>
                </c:pt>
              </c:numCache>
            </c:numRef>
          </c:val>
          <c:smooth val="0"/>
          <c:extLst>
            <c:ext xmlns:c16="http://schemas.microsoft.com/office/drawing/2014/chart" uri="{C3380CC4-5D6E-409C-BE32-E72D297353CC}">
              <c16:uniqueId val="{00000005-6CCE-450B-828A-1FFF0E90A5FE}"/>
            </c:ext>
          </c:extLst>
        </c:ser>
        <c:ser>
          <c:idx val="6"/>
          <c:order val="6"/>
          <c:tx>
            <c:strRef>
              <c:f>Growing_Stock_Comp!$DS$9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Growing_Stock_Comp!$DS$10:$DS$30</c:f>
              <c:numCache>
                <c:formatCode>#,##0.00</c:formatCode>
                <c:ptCount val="21"/>
                <c:pt idx="11" formatCode="#,##0">
                  <c:v>660.9</c:v>
                </c:pt>
              </c:numCache>
            </c:numRef>
          </c:val>
          <c:smooth val="0"/>
          <c:extLst>
            <c:ext xmlns:c16="http://schemas.microsoft.com/office/drawing/2014/chart" uri="{C3380CC4-5D6E-409C-BE32-E72D297353CC}">
              <c16:uniqueId val="{00000006-6CCE-450B-828A-1FFF0E90A5FE}"/>
            </c:ext>
          </c:extLst>
        </c:ser>
        <c:ser>
          <c:idx val="7"/>
          <c:order val="7"/>
          <c:tx>
            <c:strRef>
              <c:f>Growing_Stock_Comp!$DT$9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Growing_Stock_Comp!$DT$10:$DT$30</c:f>
              <c:numCache>
                <c:formatCode>#,##0</c:formatCode>
                <c:ptCount val="21"/>
                <c:pt idx="0">
                  <c:v>491.53229067802204</c:v>
                </c:pt>
                <c:pt idx="1">
                  <c:v>496.21008948475043</c:v>
                </c:pt>
                <c:pt idx="2">
                  <c:v>499.95287960749124</c:v>
                </c:pt>
                <c:pt idx="3">
                  <c:v>503.91717783121948</c:v>
                </c:pt>
                <c:pt idx="4">
                  <c:v>507.93544241306012</c:v>
                </c:pt>
                <c:pt idx="5">
                  <c:v>511.92046189540781</c:v>
                </c:pt>
                <c:pt idx="6">
                  <c:v>515.85537482768996</c:v>
                </c:pt>
                <c:pt idx="7">
                  <c:v>520.41006448784617</c:v>
                </c:pt>
                <c:pt idx="8">
                  <c:v>527.45598961098665</c:v>
                </c:pt>
                <c:pt idx="9">
                  <c:v>534.12577774581291</c:v>
                </c:pt>
                <c:pt idx="10">
                  <c:v>538.45060091231801</c:v>
                </c:pt>
                <c:pt idx="11">
                  <c:v>542.24382713038415</c:v>
                </c:pt>
                <c:pt idx="12">
                  <c:v>546.10109124592896</c:v>
                </c:pt>
                <c:pt idx="13">
                  <c:v>550.17180110053516</c:v>
                </c:pt>
                <c:pt idx="14">
                  <c:v>553.37886910859504</c:v>
                </c:pt>
                <c:pt idx="15">
                  <c:v>557.13606731335256</c:v>
                </c:pt>
                <c:pt idx="16">
                  <c:v>560.32756910345358</c:v>
                </c:pt>
                <c:pt idx="17">
                  <c:v>563.74766737574066</c:v>
                </c:pt>
                <c:pt idx="18">
                  <c:v>567.4750769425026</c:v>
                </c:pt>
                <c:pt idx="19">
                  <c:v>569.26373954629116</c:v>
                </c:pt>
                <c:pt idx="20">
                  <c:v>570.39666828642623</c:v>
                </c:pt>
              </c:numCache>
            </c:numRef>
          </c:val>
          <c:smooth val="0"/>
          <c:extLst>
            <c:ext xmlns:c16="http://schemas.microsoft.com/office/drawing/2014/chart" uri="{C3380CC4-5D6E-409C-BE32-E72D297353CC}">
              <c16:uniqueId val="{00000007-6CCE-450B-828A-1FFF0E90A5FE}"/>
            </c:ext>
          </c:extLst>
        </c:ser>
        <c:ser>
          <c:idx val="8"/>
          <c:order val="8"/>
          <c:tx>
            <c:strRef>
              <c:f>Growing_Stock_Comp!$DU$9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Growing_Stock_Comp!$DU$10:$DU$30</c:f>
              <c:numCache>
                <c:formatCode>#,##0</c:formatCode>
                <c:ptCount val="21"/>
                <c:pt idx="0">
                  <c:v>694.76561627024978</c:v>
                </c:pt>
                <c:pt idx="1">
                  <c:v>701.49854992607334</c:v>
                </c:pt>
                <c:pt idx="2">
                  <c:v>706.93267342101285</c:v>
                </c:pt>
                <c:pt idx="3">
                  <c:v>712.68545225587604</c:v>
                </c:pt>
                <c:pt idx="4">
                  <c:v>718.51644742184283</c:v>
                </c:pt>
                <c:pt idx="5">
                  <c:v>724.28995479262164</c:v>
                </c:pt>
                <c:pt idx="6">
                  <c:v>729.99245084849122</c:v>
                </c:pt>
                <c:pt idx="7">
                  <c:v>736.56459616501991</c:v>
                </c:pt>
                <c:pt idx="8">
                  <c:v>746.59040820576115</c:v>
                </c:pt>
                <c:pt idx="9">
                  <c:v>756.10282410034654</c:v>
                </c:pt>
                <c:pt idx="10">
                  <c:v>762.25586920424075</c:v>
                </c:pt>
                <c:pt idx="11">
                  <c:v>767.74581989515787</c:v>
                </c:pt>
                <c:pt idx="12">
                  <c:v>773.34393786556427</c:v>
                </c:pt>
                <c:pt idx="13">
                  <c:v>779.20677877235369</c:v>
                </c:pt>
                <c:pt idx="14">
                  <c:v>783.84390657191534</c:v>
                </c:pt>
                <c:pt idx="15">
                  <c:v>789.29136688464223</c:v>
                </c:pt>
                <c:pt idx="16">
                  <c:v>794.11108558492856</c:v>
                </c:pt>
                <c:pt idx="17">
                  <c:v>799.17987190355723</c:v>
                </c:pt>
                <c:pt idx="18">
                  <c:v>804.52434337221234</c:v>
                </c:pt>
                <c:pt idx="19">
                  <c:v>807.14788092037247</c:v>
                </c:pt>
                <c:pt idx="20">
                  <c:v>808.83368139257516</c:v>
                </c:pt>
              </c:numCache>
            </c:numRef>
          </c:val>
          <c:smooth val="0"/>
          <c:extLst>
            <c:ext xmlns:c16="http://schemas.microsoft.com/office/drawing/2014/chart" uri="{C3380CC4-5D6E-409C-BE32-E72D297353CC}">
              <c16:uniqueId val="{00000008-6CCE-450B-828A-1FFF0E90A5FE}"/>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Growing_Stock_Comp!$DV$2</c:f>
          <c:strCache>
            <c:ptCount val="1"/>
            <c:pt idx="0">
              <c:v>Lithuania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Growing_Stock_Comp!$DV$9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Growing_Stock_Comp!$DV$10:$DV$30</c:f>
              <c:numCache>
                <c:formatCode>#,##0</c:formatCode>
                <c:ptCount val="21"/>
                <c:pt idx="0">
                  <c:v>449.5</c:v>
                </c:pt>
                <c:pt idx="10">
                  <c:v>489.95</c:v>
                </c:pt>
                <c:pt idx="15">
                  <c:v>537.04999999999995</c:v>
                </c:pt>
                <c:pt idx="16">
                  <c:v>542.70000000000005</c:v>
                </c:pt>
                <c:pt idx="17">
                  <c:v>546.9</c:v>
                </c:pt>
                <c:pt idx="18">
                  <c:v>551.5</c:v>
                </c:pt>
                <c:pt idx="19">
                  <c:v>555.6</c:v>
                </c:pt>
                <c:pt idx="20">
                  <c:v>559.13</c:v>
                </c:pt>
              </c:numCache>
            </c:numRef>
          </c:val>
          <c:smooth val="0"/>
          <c:extLst>
            <c:ext xmlns:c16="http://schemas.microsoft.com/office/drawing/2014/chart" uri="{C3380CC4-5D6E-409C-BE32-E72D297353CC}">
              <c16:uniqueId val="{00000000-8623-44ED-A82E-5D4BBBAD0950}"/>
            </c:ext>
          </c:extLst>
        </c:ser>
        <c:ser>
          <c:idx val="1"/>
          <c:order val="1"/>
          <c:tx>
            <c:strRef>
              <c:f>Growing_Stock_Comp!$DW$9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Growing_Stock_Comp!$DW$10:$DW$30</c:f>
              <c:numCache>
                <c:formatCode>#,##0</c:formatCode>
                <c:ptCount val="21"/>
                <c:pt idx="0">
                  <c:v>449.5</c:v>
                </c:pt>
                <c:pt idx="5">
                  <c:v>464.6</c:v>
                </c:pt>
                <c:pt idx="10">
                  <c:v>489.85</c:v>
                </c:pt>
                <c:pt idx="15">
                  <c:v>537.04999999999995</c:v>
                </c:pt>
                <c:pt idx="20">
                  <c:v>559.13</c:v>
                </c:pt>
              </c:numCache>
            </c:numRef>
          </c:val>
          <c:smooth val="0"/>
          <c:extLst>
            <c:ext xmlns:c16="http://schemas.microsoft.com/office/drawing/2014/chart" uri="{C3380CC4-5D6E-409C-BE32-E72D297353CC}">
              <c16:uniqueId val="{00000001-8623-44ED-A82E-5D4BBBAD0950}"/>
            </c:ext>
          </c:extLst>
        </c:ser>
        <c:ser>
          <c:idx val="2"/>
          <c:order val="2"/>
          <c:tx>
            <c:strRef>
              <c:f>Growing_Stock_Comp!$DX$9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Growing_Stock_Comp!$DX$10:$DX$30</c:f>
              <c:numCache>
                <c:formatCode>#,##0</c:formatCode>
                <c:ptCount val="21"/>
                <c:pt idx="0">
                  <c:v>392</c:v>
                </c:pt>
                <c:pt idx="5">
                  <c:v>398</c:v>
                </c:pt>
                <c:pt idx="10">
                  <c:v>408</c:v>
                </c:pt>
                <c:pt idx="15">
                  <c:v>455.2</c:v>
                </c:pt>
                <c:pt idx="20">
                  <c:v>473.93</c:v>
                </c:pt>
              </c:numCache>
            </c:numRef>
          </c:val>
          <c:smooth val="0"/>
          <c:extLst>
            <c:ext xmlns:c16="http://schemas.microsoft.com/office/drawing/2014/chart" uri="{C3380CC4-5D6E-409C-BE32-E72D297353CC}">
              <c16:uniqueId val="{00000002-8623-44ED-A82E-5D4BBBAD0950}"/>
            </c:ext>
          </c:extLst>
        </c:ser>
        <c:ser>
          <c:idx val="3"/>
          <c:order val="3"/>
          <c:tx>
            <c:strRef>
              <c:f>Growing_Stock_Comp!$DY$9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Growing_Stock_Comp!$DY$10:$DY$30</c:f>
              <c:numCache>
                <c:formatCode>#,##0</c:formatCode>
                <c:ptCount val="21"/>
                <c:pt idx="14">
                  <c:v>528.88800000000003</c:v>
                </c:pt>
                <c:pt idx="15">
                  <c:v>537.04600000000005</c:v>
                </c:pt>
                <c:pt idx="16">
                  <c:v>542.69529</c:v>
                </c:pt>
              </c:numCache>
            </c:numRef>
          </c:val>
          <c:smooth val="0"/>
          <c:extLst>
            <c:ext xmlns:c16="http://schemas.microsoft.com/office/drawing/2014/chart" uri="{C3380CC4-5D6E-409C-BE32-E72D297353CC}">
              <c16:uniqueId val="{00000003-8623-44ED-A82E-5D4BBBAD0950}"/>
            </c:ext>
          </c:extLst>
        </c:ser>
        <c:ser>
          <c:idx val="4"/>
          <c:order val="4"/>
          <c:tx>
            <c:strRef>
              <c:f>Growing_Stock_Comp!$DZ$9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Growing_Stock_Comp!$DZ$10:$DZ$30</c:f>
              <c:numCache>
                <c:formatCode>0</c:formatCode>
                <c:ptCount val="21"/>
              </c:numCache>
            </c:numRef>
          </c:val>
          <c:smooth val="0"/>
          <c:extLst>
            <c:ext xmlns:c16="http://schemas.microsoft.com/office/drawing/2014/chart" uri="{C3380CC4-5D6E-409C-BE32-E72D297353CC}">
              <c16:uniqueId val="{00000004-8623-44ED-A82E-5D4BBBAD0950}"/>
            </c:ext>
          </c:extLst>
        </c:ser>
        <c:ser>
          <c:idx val="5"/>
          <c:order val="5"/>
          <c:tx>
            <c:strRef>
              <c:f>Growing_Stock_Comp!$EA$9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Growing_Stock_Comp!$EA$10:$EA$30</c:f>
              <c:numCache>
                <c:formatCode>#,##0</c:formatCode>
                <c:ptCount val="21"/>
                <c:pt idx="12">
                  <c:v>542.70000000000005</c:v>
                </c:pt>
              </c:numCache>
            </c:numRef>
          </c:val>
          <c:smooth val="0"/>
          <c:extLst>
            <c:ext xmlns:c16="http://schemas.microsoft.com/office/drawing/2014/chart" uri="{C3380CC4-5D6E-409C-BE32-E72D297353CC}">
              <c16:uniqueId val="{00000005-8623-44ED-A82E-5D4BBBAD0950}"/>
            </c:ext>
          </c:extLst>
        </c:ser>
        <c:ser>
          <c:idx val="6"/>
          <c:order val="6"/>
          <c:tx>
            <c:strRef>
              <c:f>Growing_Stock_Comp!$EB$9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Growing_Stock_Comp!$EB$10:$EB$30</c:f>
              <c:numCache>
                <c:formatCode>#,##0.00</c:formatCode>
                <c:ptCount val="21"/>
                <c:pt idx="12" formatCode="#,##0">
                  <c:v>535</c:v>
                </c:pt>
              </c:numCache>
            </c:numRef>
          </c:val>
          <c:smooth val="0"/>
          <c:extLst>
            <c:ext xmlns:c16="http://schemas.microsoft.com/office/drawing/2014/chart" uri="{C3380CC4-5D6E-409C-BE32-E72D297353CC}">
              <c16:uniqueId val="{00000006-8623-44ED-A82E-5D4BBBAD0950}"/>
            </c:ext>
          </c:extLst>
        </c:ser>
        <c:ser>
          <c:idx val="7"/>
          <c:order val="7"/>
          <c:tx>
            <c:strRef>
              <c:f>Growing_Stock_Comp!$EC$9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Growing_Stock_Comp!$EC$10:$EC$30</c:f>
              <c:numCache>
                <c:formatCode>#,##0</c:formatCode>
                <c:ptCount val="21"/>
                <c:pt idx="0">
                  <c:v>334.52554651749341</c:v>
                </c:pt>
                <c:pt idx="1">
                  <c:v>338.7653149506657</c:v>
                </c:pt>
                <c:pt idx="2">
                  <c:v>342.07131886254786</c:v>
                </c:pt>
                <c:pt idx="3">
                  <c:v>345.22145122841687</c:v>
                </c:pt>
                <c:pt idx="4">
                  <c:v>348.36127000444071</c:v>
                </c:pt>
                <c:pt idx="5">
                  <c:v>351.14767922212241</c:v>
                </c:pt>
                <c:pt idx="6">
                  <c:v>354.43463125732717</c:v>
                </c:pt>
                <c:pt idx="7">
                  <c:v>357.31968403484979</c:v>
                </c:pt>
                <c:pt idx="8">
                  <c:v>361.08474275143192</c:v>
                </c:pt>
                <c:pt idx="9">
                  <c:v>365.05414566784805</c:v>
                </c:pt>
                <c:pt idx="10">
                  <c:v>367.38292008694668</c:v>
                </c:pt>
                <c:pt idx="11">
                  <c:v>369.65601712020799</c:v>
                </c:pt>
                <c:pt idx="12">
                  <c:v>372.31055357993029</c:v>
                </c:pt>
                <c:pt idx="13">
                  <c:v>374.79258610029109</c:v>
                </c:pt>
                <c:pt idx="14">
                  <c:v>376.78622598384408</c:v>
                </c:pt>
                <c:pt idx="15">
                  <c:v>379.7968304891719</c:v>
                </c:pt>
                <c:pt idx="16">
                  <c:v>382.51255359366542</c:v>
                </c:pt>
                <c:pt idx="17">
                  <c:v>384.93550385614469</c:v>
                </c:pt>
                <c:pt idx="18">
                  <c:v>386.97578839882055</c:v>
                </c:pt>
                <c:pt idx="19">
                  <c:v>389.38390184109721</c:v>
                </c:pt>
                <c:pt idx="20">
                  <c:v>392.30019070817224</c:v>
                </c:pt>
              </c:numCache>
            </c:numRef>
          </c:val>
          <c:smooth val="0"/>
          <c:extLst>
            <c:ext xmlns:c16="http://schemas.microsoft.com/office/drawing/2014/chart" uri="{C3380CC4-5D6E-409C-BE32-E72D297353CC}">
              <c16:uniqueId val="{00000007-8623-44ED-A82E-5D4BBBAD0950}"/>
            </c:ext>
          </c:extLst>
        </c:ser>
        <c:ser>
          <c:idx val="8"/>
          <c:order val="8"/>
          <c:tx>
            <c:strRef>
              <c:f>Growing_Stock_Comp!$ED$9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Growing_Stock_Comp!$ED$10:$ED$30</c:f>
              <c:numCache>
                <c:formatCode>#,##0</c:formatCode>
                <c:ptCount val="21"/>
                <c:pt idx="0">
                  <c:v>476.661712048065</c:v>
                </c:pt>
                <c:pt idx="1">
                  <c:v>482.53130094947147</c:v>
                </c:pt>
                <c:pt idx="2">
                  <c:v>487.02251922864076</c:v>
                </c:pt>
                <c:pt idx="3">
                  <c:v>491.2949072372266</c:v>
                </c:pt>
                <c:pt idx="4">
                  <c:v>495.55727172498939</c:v>
                </c:pt>
                <c:pt idx="5">
                  <c:v>499.2655970906892</c:v>
                </c:pt>
                <c:pt idx="6">
                  <c:v>503.77559815399252</c:v>
                </c:pt>
                <c:pt idx="7">
                  <c:v>507.66183198319283</c:v>
                </c:pt>
                <c:pt idx="8">
                  <c:v>512.85744495571009</c:v>
                </c:pt>
                <c:pt idx="9">
                  <c:v>518.3551310349543</c:v>
                </c:pt>
                <c:pt idx="10">
                  <c:v>521.41890824044026</c:v>
                </c:pt>
                <c:pt idx="11">
                  <c:v>524.41640649224894</c:v>
                </c:pt>
                <c:pt idx="12">
                  <c:v>527.94484263648656</c:v>
                </c:pt>
                <c:pt idx="13">
                  <c:v>531.24890040796629</c:v>
                </c:pt>
                <c:pt idx="14">
                  <c:v>533.84977791804488</c:v>
                </c:pt>
                <c:pt idx="15">
                  <c:v>537.94659660000093</c:v>
                </c:pt>
                <c:pt idx="16">
                  <c:v>541.71968046238555</c:v>
                </c:pt>
                <c:pt idx="17">
                  <c:v>545.12021352156228</c:v>
                </c:pt>
                <c:pt idx="18">
                  <c:v>547.97359829267646</c:v>
                </c:pt>
                <c:pt idx="19">
                  <c:v>551.37359781613577</c:v>
                </c:pt>
                <c:pt idx="20">
                  <c:v>555.46968356982961</c:v>
                </c:pt>
              </c:numCache>
            </c:numRef>
          </c:val>
          <c:smooth val="0"/>
          <c:extLst>
            <c:ext xmlns:c16="http://schemas.microsoft.com/office/drawing/2014/chart" uri="{C3380CC4-5D6E-409C-BE32-E72D297353CC}">
              <c16:uniqueId val="{00000008-8623-44ED-A82E-5D4BBBAD0950}"/>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Growing_Stock_Comp!$EE$2</c:f>
          <c:strCache>
            <c:ptCount val="1"/>
            <c:pt idx="0">
              <c:v>Luxembourg</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Growing_Stock_Comp!$EE$9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Growing_Stock_Comp!$EE$10:$EE$30</c:f>
              <c:numCache>
                <c:formatCode>#,##0</c:formatCode>
                <c:ptCount val="21"/>
                <c:pt idx="0">
                  <c:v>25.95</c:v>
                </c:pt>
                <c:pt idx="10">
                  <c:v>31.26</c:v>
                </c:pt>
                <c:pt idx="15">
                  <c:v>32.729999999999997</c:v>
                </c:pt>
                <c:pt idx="16">
                  <c:v>33.1</c:v>
                </c:pt>
                <c:pt idx="17">
                  <c:v>33.450000000000003</c:v>
                </c:pt>
                <c:pt idx="18">
                  <c:v>33.799999999999997</c:v>
                </c:pt>
                <c:pt idx="19">
                  <c:v>34.15</c:v>
                </c:pt>
                <c:pt idx="20">
                  <c:v>34.6</c:v>
                </c:pt>
              </c:numCache>
            </c:numRef>
          </c:val>
          <c:smooth val="0"/>
          <c:extLst>
            <c:ext xmlns:c16="http://schemas.microsoft.com/office/drawing/2014/chart" uri="{C3380CC4-5D6E-409C-BE32-E72D297353CC}">
              <c16:uniqueId val="{00000000-3574-45C3-978A-0E94E5ED4C76}"/>
            </c:ext>
          </c:extLst>
        </c:ser>
        <c:ser>
          <c:idx val="1"/>
          <c:order val="1"/>
          <c:tx>
            <c:strRef>
              <c:f>Growing_Stock_Comp!$EF$9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Growing_Stock_Comp!$EF$10:$EF$30</c:f>
              <c:numCache>
                <c:formatCode>#,##0</c:formatCode>
                <c:ptCount val="21"/>
                <c:pt idx="0">
                  <c:v>25.95</c:v>
                </c:pt>
                <c:pt idx="5">
                  <c:v>25.95</c:v>
                </c:pt>
                <c:pt idx="10">
                  <c:v>31.26</c:v>
                </c:pt>
                <c:pt idx="15">
                  <c:v>32.729999999999997</c:v>
                </c:pt>
                <c:pt idx="20">
                  <c:v>34.6</c:v>
                </c:pt>
              </c:numCache>
            </c:numRef>
          </c:val>
          <c:smooth val="0"/>
          <c:extLst>
            <c:ext xmlns:c16="http://schemas.microsoft.com/office/drawing/2014/chart" uri="{C3380CC4-5D6E-409C-BE32-E72D297353CC}">
              <c16:uniqueId val="{00000001-3574-45C3-978A-0E94E5ED4C76}"/>
            </c:ext>
          </c:extLst>
        </c:ser>
        <c:ser>
          <c:idx val="2"/>
          <c:order val="2"/>
          <c:tx>
            <c:strRef>
              <c:f>Growing_Stock_Comp!$EG$9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Growing_Stock_Comp!$EG$10:$EG$30</c:f>
              <c:numCache>
                <c:formatCode>#,##0.000</c:formatCode>
                <c:ptCount val="21"/>
              </c:numCache>
            </c:numRef>
          </c:val>
          <c:smooth val="0"/>
          <c:extLst>
            <c:ext xmlns:c16="http://schemas.microsoft.com/office/drawing/2014/chart" uri="{C3380CC4-5D6E-409C-BE32-E72D297353CC}">
              <c16:uniqueId val="{00000002-3574-45C3-978A-0E94E5ED4C76}"/>
            </c:ext>
          </c:extLst>
        </c:ser>
        <c:ser>
          <c:idx val="3"/>
          <c:order val="3"/>
          <c:tx>
            <c:strRef>
              <c:f>Growing_Stock_Comp!$EH$9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Growing_Stock_Comp!$EH$10:$EH$30</c:f>
              <c:numCache>
                <c:formatCode>#,##0</c:formatCode>
                <c:ptCount val="21"/>
                <c:pt idx="11">
                  <c:v>31.676020000000001</c:v>
                </c:pt>
                <c:pt idx="12">
                  <c:v>31.980869999999999</c:v>
                </c:pt>
                <c:pt idx="13">
                  <c:v>32.400580000000005</c:v>
                </c:pt>
                <c:pt idx="14">
                  <c:v>32.755630000000004</c:v>
                </c:pt>
                <c:pt idx="15">
                  <c:v>33.112589999999997</c:v>
                </c:pt>
                <c:pt idx="16">
                  <c:v>33.534489999999998</c:v>
                </c:pt>
                <c:pt idx="17">
                  <c:v>33.916230000000006</c:v>
                </c:pt>
                <c:pt idx="18">
                  <c:v>34.213149999999999</c:v>
                </c:pt>
                <c:pt idx="19">
                  <c:v>34.591569999999997</c:v>
                </c:pt>
                <c:pt idx="20">
                  <c:v>35.020890000000001</c:v>
                </c:pt>
              </c:numCache>
            </c:numRef>
          </c:val>
          <c:smooth val="0"/>
          <c:extLst>
            <c:ext xmlns:c16="http://schemas.microsoft.com/office/drawing/2014/chart" uri="{C3380CC4-5D6E-409C-BE32-E72D297353CC}">
              <c16:uniqueId val="{00000003-3574-45C3-978A-0E94E5ED4C76}"/>
            </c:ext>
          </c:extLst>
        </c:ser>
        <c:ser>
          <c:idx val="4"/>
          <c:order val="4"/>
          <c:tx>
            <c:strRef>
              <c:f>Growing_Stock_Comp!$EI$9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Growing_Stock_Comp!$EI$10:$EI$30</c:f>
              <c:numCache>
                <c:formatCode>0</c:formatCode>
                <c:ptCount val="21"/>
              </c:numCache>
            </c:numRef>
          </c:val>
          <c:smooth val="0"/>
          <c:extLst>
            <c:ext xmlns:c16="http://schemas.microsoft.com/office/drawing/2014/chart" uri="{C3380CC4-5D6E-409C-BE32-E72D297353CC}">
              <c16:uniqueId val="{00000004-3574-45C3-978A-0E94E5ED4C76}"/>
            </c:ext>
          </c:extLst>
        </c:ser>
        <c:ser>
          <c:idx val="5"/>
          <c:order val="5"/>
          <c:tx>
            <c:strRef>
              <c:f>Growing_Stock_Comp!$EJ$9</c:f>
              <c:strCache>
                <c:ptCount val="1"/>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Growing_Stock_Comp!$EJ$10:$EJ$30</c:f>
              <c:numCache>
                <c:formatCode>#,##0</c:formatCode>
                <c:ptCount val="21"/>
              </c:numCache>
            </c:numRef>
          </c:val>
          <c:smooth val="0"/>
          <c:extLst>
            <c:ext xmlns:c16="http://schemas.microsoft.com/office/drawing/2014/chart" uri="{C3380CC4-5D6E-409C-BE32-E72D297353CC}">
              <c16:uniqueId val="{00000005-3574-45C3-978A-0E94E5ED4C76}"/>
            </c:ext>
          </c:extLst>
        </c:ser>
        <c:ser>
          <c:idx val="6"/>
          <c:order val="6"/>
          <c:tx>
            <c:strRef>
              <c:f>Growing_Stock_Comp!$EK$9</c:f>
              <c:strCache>
                <c:ptCount val="1"/>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Growing_Stock_Comp!$EK$10:$EK$30</c:f>
              <c:numCache>
                <c:formatCode>#,##0.00</c:formatCode>
                <c:ptCount val="21"/>
              </c:numCache>
            </c:numRef>
          </c:val>
          <c:smooth val="0"/>
          <c:extLst>
            <c:ext xmlns:c16="http://schemas.microsoft.com/office/drawing/2014/chart" uri="{C3380CC4-5D6E-409C-BE32-E72D297353CC}">
              <c16:uniqueId val="{00000006-3574-45C3-978A-0E94E5ED4C76}"/>
            </c:ext>
          </c:extLst>
        </c:ser>
        <c:ser>
          <c:idx val="7"/>
          <c:order val="7"/>
          <c:tx>
            <c:strRef>
              <c:f>Growing_Stock_Comp!$EL$9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Growing_Stock_Comp!$EL$10:$EL$30</c:f>
              <c:numCache>
                <c:formatCode>#,##0</c:formatCode>
                <c:ptCount val="21"/>
                <c:pt idx="0">
                  <c:v>20.918961648747722</c:v>
                </c:pt>
                <c:pt idx="1">
                  <c:v>21.200864485872</c:v>
                </c:pt>
                <c:pt idx="2">
                  <c:v>21.493344951188789</c:v>
                </c:pt>
                <c:pt idx="3">
                  <c:v>21.782669157378951</c:v>
                </c:pt>
                <c:pt idx="4">
                  <c:v>22.0987323824857</c:v>
                </c:pt>
                <c:pt idx="5">
                  <c:v>22.388766593097976</c:v>
                </c:pt>
                <c:pt idx="6">
                  <c:v>22.641581165940721</c:v>
                </c:pt>
                <c:pt idx="7">
                  <c:v>22.826356594577167</c:v>
                </c:pt>
                <c:pt idx="8">
                  <c:v>23.019723005712283</c:v>
                </c:pt>
                <c:pt idx="9">
                  <c:v>23.21507004751248</c:v>
                </c:pt>
                <c:pt idx="10">
                  <c:v>23.137643222584494</c:v>
                </c:pt>
                <c:pt idx="11">
                  <c:v>23.22387787007586</c:v>
                </c:pt>
                <c:pt idx="12">
                  <c:v>23.371827358131956</c:v>
                </c:pt>
                <c:pt idx="13">
                  <c:v>23.609999310900037</c:v>
                </c:pt>
                <c:pt idx="14">
                  <c:v>23.78900668312453</c:v>
                </c:pt>
                <c:pt idx="15">
                  <c:v>23.933793886713573</c:v>
                </c:pt>
                <c:pt idx="16">
                  <c:v>24.157043402739578</c:v>
                </c:pt>
                <c:pt idx="17">
                  <c:v>24.33243107179954</c:v>
                </c:pt>
                <c:pt idx="18">
                  <c:v>24.400991770366836</c:v>
                </c:pt>
                <c:pt idx="19">
                  <c:v>24.513612667558558</c:v>
                </c:pt>
                <c:pt idx="20">
                  <c:v>24.680539945334438</c:v>
                </c:pt>
              </c:numCache>
            </c:numRef>
          </c:val>
          <c:smooth val="0"/>
          <c:extLst>
            <c:ext xmlns:c16="http://schemas.microsoft.com/office/drawing/2014/chart" uri="{C3380CC4-5D6E-409C-BE32-E72D297353CC}">
              <c16:uniqueId val="{00000007-3574-45C3-978A-0E94E5ED4C76}"/>
            </c:ext>
          </c:extLst>
        </c:ser>
        <c:ser>
          <c:idx val="8"/>
          <c:order val="8"/>
          <c:tx>
            <c:strRef>
              <c:f>Growing_Stock_Comp!$EM$9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Growing_Stock_Comp!$EM$10:$EM$30</c:f>
              <c:numCache>
                <c:formatCode>#,##0</c:formatCode>
                <c:ptCount val="21"/>
                <c:pt idx="0">
                  <c:v>29.967889306600391</c:v>
                </c:pt>
                <c:pt idx="1">
                  <c:v>30.354212888670805</c:v>
                </c:pt>
                <c:pt idx="2">
                  <c:v>30.758090668723828</c:v>
                </c:pt>
                <c:pt idx="3">
                  <c:v>31.158691307761366</c:v>
                </c:pt>
                <c:pt idx="4">
                  <c:v>31.599927991590942</c:v>
                </c:pt>
                <c:pt idx="5">
                  <c:v>32.003973729078695</c:v>
                </c:pt>
                <c:pt idx="6">
                  <c:v>32.354763453629054</c:v>
                </c:pt>
                <c:pt idx="7">
                  <c:v>32.605792208634</c:v>
                </c:pt>
                <c:pt idx="8">
                  <c:v>32.869670932750786</c:v>
                </c:pt>
                <c:pt idx="9">
                  <c:v>33.140538198796385</c:v>
                </c:pt>
                <c:pt idx="10">
                  <c:v>33.031033253030401</c:v>
                </c:pt>
                <c:pt idx="11">
                  <c:v>33.146676136165468</c:v>
                </c:pt>
                <c:pt idx="12">
                  <c:v>33.349948961409403</c:v>
                </c:pt>
                <c:pt idx="13">
                  <c:v>33.682889344520596</c:v>
                </c:pt>
                <c:pt idx="14">
                  <c:v>33.929205651413902</c:v>
                </c:pt>
                <c:pt idx="15">
                  <c:v>34.123824527202096</c:v>
                </c:pt>
                <c:pt idx="16">
                  <c:v>34.431544739668432</c:v>
                </c:pt>
                <c:pt idx="17">
                  <c:v>34.673790068003669</c:v>
                </c:pt>
                <c:pt idx="18">
                  <c:v>34.765785573728991</c:v>
                </c:pt>
                <c:pt idx="19">
                  <c:v>34.921577357193414</c:v>
                </c:pt>
                <c:pt idx="20">
                  <c:v>35.156334753404835</c:v>
                </c:pt>
              </c:numCache>
            </c:numRef>
          </c:val>
          <c:smooth val="0"/>
          <c:extLst>
            <c:ext xmlns:c16="http://schemas.microsoft.com/office/drawing/2014/chart" uri="{C3380CC4-5D6E-409C-BE32-E72D297353CC}">
              <c16:uniqueId val="{00000008-3574-45C3-978A-0E94E5ED4C76}"/>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Growing_Stock_Comp!$EN$2</c:f>
          <c:strCache>
            <c:ptCount val="1"/>
            <c:pt idx="0">
              <c:v>Hungary</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Growing_Stock_Comp!$EN$9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Growing_Stock_Comp!$EN$10:$EN$30</c:f>
              <c:numCache>
                <c:formatCode>#,##0</c:formatCode>
                <c:ptCount val="21"/>
                <c:pt idx="0">
                  <c:v>326.41000000000003</c:v>
                </c:pt>
                <c:pt idx="10">
                  <c:v>359.01</c:v>
                </c:pt>
                <c:pt idx="15">
                  <c:v>378.53</c:v>
                </c:pt>
                <c:pt idx="16">
                  <c:v>381.9</c:v>
                </c:pt>
                <c:pt idx="17">
                  <c:v>386</c:v>
                </c:pt>
                <c:pt idx="18">
                  <c:v>389.3</c:v>
                </c:pt>
                <c:pt idx="19">
                  <c:v>393.1</c:v>
                </c:pt>
                <c:pt idx="20">
                  <c:v>397.03</c:v>
                </c:pt>
              </c:numCache>
            </c:numRef>
          </c:val>
          <c:smooth val="0"/>
          <c:extLst>
            <c:ext xmlns:c16="http://schemas.microsoft.com/office/drawing/2014/chart" uri="{C3380CC4-5D6E-409C-BE32-E72D297353CC}">
              <c16:uniqueId val="{00000000-802B-4818-B4F3-E701971D939E}"/>
            </c:ext>
          </c:extLst>
        </c:ser>
        <c:ser>
          <c:idx val="1"/>
          <c:order val="1"/>
          <c:tx>
            <c:strRef>
              <c:f>Growing_Stock_Comp!$EO$9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Growing_Stock_Comp!$EO$10:$EO$30</c:f>
              <c:numCache>
                <c:formatCode>#,##0</c:formatCode>
                <c:ptCount val="21"/>
                <c:pt idx="0">
                  <c:v>326.41000000000003</c:v>
                </c:pt>
                <c:pt idx="5">
                  <c:v>341.35</c:v>
                </c:pt>
                <c:pt idx="10">
                  <c:v>359.01</c:v>
                </c:pt>
                <c:pt idx="15">
                  <c:v>378.53</c:v>
                </c:pt>
                <c:pt idx="20">
                  <c:v>397.03</c:v>
                </c:pt>
              </c:numCache>
            </c:numRef>
          </c:val>
          <c:smooth val="0"/>
          <c:extLst>
            <c:ext xmlns:c16="http://schemas.microsoft.com/office/drawing/2014/chart" uri="{C3380CC4-5D6E-409C-BE32-E72D297353CC}">
              <c16:uniqueId val="{00000001-802B-4818-B4F3-E701971D939E}"/>
            </c:ext>
          </c:extLst>
        </c:ser>
        <c:ser>
          <c:idx val="2"/>
          <c:order val="2"/>
          <c:tx>
            <c:strRef>
              <c:f>Growing_Stock_Comp!$EP$9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Growing_Stock_Comp!$EP$10:$EP$30</c:f>
              <c:numCache>
                <c:formatCode>#,##0</c:formatCode>
                <c:ptCount val="21"/>
                <c:pt idx="0">
                  <c:v>307.19</c:v>
                </c:pt>
                <c:pt idx="5">
                  <c:v>318.3</c:v>
                </c:pt>
                <c:pt idx="10">
                  <c:v>331.96</c:v>
                </c:pt>
                <c:pt idx="15">
                  <c:v>345.08</c:v>
                </c:pt>
                <c:pt idx="20">
                  <c:v>356.63</c:v>
                </c:pt>
              </c:numCache>
            </c:numRef>
          </c:val>
          <c:smooth val="0"/>
          <c:extLst>
            <c:ext xmlns:c16="http://schemas.microsoft.com/office/drawing/2014/chart" uri="{C3380CC4-5D6E-409C-BE32-E72D297353CC}">
              <c16:uniqueId val="{00000002-802B-4818-B4F3-E701971D939E}"/>
            </c:ext>
          </c:extLst>
        </c:ser>
        <c:ser>
          <c:idx val="3"/>
          <c:order val="3"/>
          <c:tx>
            <c:strRef>
              <c:f>Growing_Stock_Comp!$EQ$9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Growing_Stock_Comp!$EQ$10:$EQ$30</c:f>
              <c:numCache>
                <c:formatCode>#,##0</c:formatCode>
                <c:ptCount val="21"/>
              </c:numCache>
            </c:numRef>
          </c:val>
          <c:smooth val="0"/>
          <c:extLst>
            <c:ext xmlns:c16="http://schemas.microsoft.com/office/drawing/2014/chart" uri="{C3380CC4-5D6E-409C-BE32-E72D297353CC}">
              <c16:uniqueId val="{00000003-802B-4818-B4F3-E701971D939E}"/>
            </c:ext>
          </c:extLst>
        </c:ser>
        <c:ser>
          <c:idx val="4"/>
          <c:order val="4"/>
          <c:tx>
            <c:strRef>
              <c:f>Growing_Stock_Comp!$ER$9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Growing_Stock_Comp!$ER$10:$ER$30</c:f>
              <c:numCache>
                <c:formatCode>0</c:formatCode>
                <c:ptCount val="21"/>
                <c:pt idx="0">
                  <c:v>319.09300000000002</c:v>
                </c:pt>
                <c:pt idx="1">
                  <c:v>320.72300000000001</c:v>
                </c:pt>
                <c:pt idx="2">
                  <c:v>321.58300000000003</c:v>
                </c:pt>
                <c:pt idx="3">
                  <c:v>324.42500000000001</c:v>
                </c:pt>
                <c:pt idx="4">
                  <c:v>326.03500000000003</c:v>
                </c:pt>
                <c:pt idx="5">
                  <c:v>330.40499999999997</c:v>
                </c:pt>
                <c:pt idx="6">
                  <c:v>332.84800000000001</c:v>
                </c:pt>
                <c:pt idx="7">
                  <c:v>335.94099999999997</c:v>
                </c:pt>
                <c:pt idx="8">
                  <c:v>340.31200000000001</c:v>
                </c:pt>
                <c:pt idx="9">
                  <c:v>344.11399999999998</c:v>
                </c:pt>
              </c:numCache>
            </c:numRef>
          </c:val>
          <c:smooth val="0"/>
          <c:extLst>
            <c:ext xmlns:c16="http://schemas.microsoft.com/office/drawing/2014/chart" uri="{C3380CC4-5D6E-409C-BE32-E72D297353CC}">
              <c16:uniqueId val="{00000004-802B-4818-B4F3-E701971D939E}"/>
            </c:ext>
          </c:extLst>
        </c:ser>
        <c:ser>
          <c:idx val="5"/>
          <c:order val="5"/>
          <c:tx>
            <c:strRef>
              <c:f>Growing_Stock_Comp!$ES$9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Growing_Stock_Comp!$ES$10:$ES$30</c:f>
              <c:numCache>
                <c:formatCode>#,##0</c:formatCode>
                <c:ptCount val="21"/>
                <c:pt idx="12">
                  <c:v>390.4</c:v>
                </c:pt>
              </c:numCache>
            </c:numRef>
          </c:val>
          <c:smooth val="0"/>
          <c:extLst>
            <c:ext xmlns:c16="http://schemas.microsoft.com/office/drawing/2014/chart" uri="{C3380CC4-5D6E-409C-BE32-E72D297353CC}">
              <c16:uniqueId val="{00000005-802B-4818-B4F3-E701971D939E}"/>
            </c:ext>
          </c:extLst>
        </c:ser>
        <c:ser>
          <c:idx val="6"/>
          <c:order val="6"/>
          <c:tx>
            <c:strRef>
              <c:f>Growing_Stock_Comp!$ET$9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Growing_Stock_Comp!$ET$10:$ET$30</c:f>
              <c:numCache>
                <c:formatCode>#,##0.00</c:formatCode>
                <c:ptCount val="21"/>
                <c:pt idx="12" formatCode="#,##0">
                  <c:v>352.7</c:v>
                </c:pt>
              </c:numCache>
            </c:numRef>
          </c:val>
          <c:smooth val="0"/>
          <c:extLst>
            <c:ext xmlns:c16="http://schemas.microsoft.com/office/drawing/2014/chart" uri="{C3380CC4-5D6E-409C-BE32-E72D297353CC}">
              <c16:uniqueId val="{00000006-802B-4818-B4F3-E701971D939E}"/>
            </c:ext>
          </c:extLst>
        </c:ser>
        <c:ser>
          <c:idx val="7"/>
          <c:order val="7"/>
          <c:tx>
            <c:strRef>
              <c:f>Growing_Stock_Comp!$EU$9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Growing_Stock_Comp!$EU$10:$EU$30</c:f>
              <c:numCache>
                <c:formatCode>#,##0</c:formatCode>
                <c:ptCount val="21"/>
                <c:pt idx="0">
                  <c:v>223.59071584925343</c:v>
                </c:pt>
                <c:pt idx="1">
                  <c:v>224.08552521494227</c:v>
                </c:pt>
                <c:pt idx="2">
                  <c:v>224.62830580137486</c:v>
                </c:pt>
                <c:pt idx="3">
                  <c:v>225.48699034112323</c:v>
                </c:pt>
                <c:pt idx="4">
                  <c:v>226.65266651329057</c:v>
                </c:pt>
                <c:pt idx="5">
                  <c:v>227.63691271641099</c:v>
                </c:pt>
                <c:pt idx="6">
                  <c:v>228.70503355582585</c:v>
                </c:pt>
                <c:pt idx="7">
                  <c:v>230.14778386507396</c:v>
                </c:pt>
                <c:pt idx="8">
                  <c:v>231.96332521738552</c:v>
                </c:pt>
                <c:pt idx="9">
                  <c:v>234.16706604847946</c:v>
                </c:pt>
                <c:pt idx="10">
                  <c:v>235.59634529643773</c:v>
                </c:pt>
                <c:pt idx="11">
                  <c:v>236.49845006149292</c:v>
                </c:pt>
                <c:pt idx="12">
                  <c:v>237.81414634655724</c:v>
                </c:pt>
                <c:pt idx="13">
                  <c:v>239.14936107570634</c:v>
                </c:pt>
                <c:pt idx="14">
                  <c:v>240.81410077097814</c:v>
                </c:pt>
                <c:pt idx="15">
                  <c:v>242.87333539762298</c:v>
                </c:pt>
                <c:pt idx="16">
                  <c:v>244.98988120557075</c:v>
                </c:pt>
                <c:pt idx="17">
                  <c:v>247.18500199414132</c:v>
                </c:pt>
                <c:pt idx="18">
                  <c:v>249.15589162502496</c:v>
                </c:pt>
                <c:pt idx="19">
                  <c:v>250.39882263002241</c:v>
                </c:pt>
                <c:pt idx="20">
                  <c:v>251.46354583278139</c:v>
                </c:pt>
              </c:numCache>
            </c:numRef>
          </c:val>
          <c:smooth val="0"/>
          <c:extLst>
            <c:ext xmlns:c16="http://schemas.microsoft.com/office/drawing/2014/chart" uri="{C3380CC4-5D6E-409C-BE32-E72D297353CC}">
              <c16:uniqueId val="{00000007-802B-4818-B4F3-E701971D939E}"/>
            </c:ext>
          </c:extLst>
        </c:ser>
        <c:ser>
          <c:idx val="8"/>
          <c:order val="8"/>
          <c:tx>
            <c:strRef>
              <c:f>Growing_Stock_Comp!$EV$9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Growing_Stock_Comp!$EV$10:$EV$30</c:f>
              <c:numCache>
                <c:formatCode>#,##0</c:formatCode>
                <c:ptCount val="21"/>
                <c:pt idx="0">
                  <c:v>351.97760785022041</c:v>
                </c:pt>
                <c:pt idx="1">
                  <c:v>352.36127441972764</c:v>
                </c:pt>
                <c:pt idx="2">
                  <c:v>352.82122431424636</c:v>
                </c:pt>
                <c:pt idx="3">
                  <c:v>353.85155044028261</c:v>
                </c:pt>
                <c:pt idx="4">
                  <c:v>355.36373906178153</c:v>
                </c:pt>
                <c:pt idx="5">
                  <c:v>356.61979022230815</c:v>
                </c:pt>
                <c:pt idx="6">
                  <c:v>357.99930556951716</c:v>
                </c:pt>
                <c:pt idx="7">
                  <c:v>359.96492643853509</c:v>
                </c:pt>
                <c:pt idx="8">
                  <c:v>362.53516261095876</c:v>
                </c:pt>
                <c:pt idx="9">
                  <c:v>365.76563344996316</c:v>
                </c:pt>
                <c:pt idx="10">
                  <c:v>367.8028744075267</c:v>
                </c:pt>
                <c:pt idx="11">
                  <c:v>368.90813337566965</c:v>
                </c:pt>
                <c:pt idx="12">
                  <c:v>370.70493998147975</c:v>
                </c:pt>
                <c:pt idx="13">
                  <c:v>372.46015423902355</c:v>
                </c:pt>
                <c:pt idx="14">
                  <c:v>374.75496689963865</c:v>
                </c:pt>
                <c:pt idx="15">
                  <c:v>377.71468768637556</c:v>
                </c:pt>
                <c:pt idx="16">
                  <c:v>380.71880273787019</c:v>
                </c:pt>
                <c:pt idx="17">
                  <c:v>383.88595369497017</c:v>
                </c:pt>
                <c:pt idx="18">
                  <c:v>386.74235891538677</c:v>
                </c:pt>
                <c:pt idx="19">
                  <c:v>388.45092794288979</c:v>
                </c:pt>
                <c:pt idx="20">
                  <c:v>389.88281828979609</c:v>
                </c:pt>
              </c:numCache>
            </c:numRef>
          </c:val>
          <c:smooth val="0"/>
          <c:extLst>
            <c:ext xmlns:c16="http://schemas.microsoft.com/office/drawing/2014/chart" uri="{C3380CC4-5D6E-409C-BE32-E72D297353CC}">
              <c16:uniqueId val="{00000008-802B-4818-B4F3-E701971D939E}"/>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Area_Comp!$B$1</c:f>
          <c:strCache>
            <c:ptCount val="1"/>
            <c:pt idx="0">
              <c:v>Belgium</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8176092342177477"/>
          <c:y val="0.25556765809276777"/>
          <c:w val="0.78700332001099627"/>
          <c:h val="0.60344502526803556"/>
        </c:manualLayout>
      </c:layout>
      <c:lineChart>
        <c:grouping val="standard"/>
        <c:varyColors val="0"/>
        <c:ser>
          <c:idx val="0"/>
          <c:order val="0"/>
          <c:tx>
            <c:strRef>
              <c:f>Area_Comp!$B$3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Area_Comp!$B$4:$B$24</c:f>
              <c:numCache>
                <c:formatCode>#,##0</c:formatCode>
                <c:ptCount val="21"/>
                <c:pt idx="0">
                  <c:v>667.3</c:v>
                </c:pt>
                <c:pt idx="10">
                  <c:v>689.87</c:v>
                </c:pt>
                <c:pt idx="15">
                  <c:v>689.3</c:v>
                </c:pt>
                <c:pt idx="16">
                  <c:v>689.3</c:v>
                </c:pt>
                <c:pt idx="17">
                  <c:v>689.3</c:v>
                </c:pt>
                <c:pt idx="18">
                  <c:v>689.3</c:v>
                </c:pt>
                <c:pt idx="19">
                  <c:v>689.3</c:v>
                </c:pt>
                <c:pt idx="20">
                  <c:v>689.3</c:v>
                </c:pt>
              </c:numCache>
            </c:numRef>
          </c:val>
          <c:smooth val="0"/>
          <c:extLst>
            <c:ext xmlns:c16="http://schemas.microsoft.com/office/drawing/2014/chart" uri="{C3380CC4-5D6E-409C-BE32-E72D297353CC}">
              <c16:uniqueId val="{00000000-04D7-4114-BA5A-A1B12755AC02}"/>
            </c:ext>
          </c:extLst>
        </c:ser>
        <c:ser>
          <c:idx val="1"/>
          <c:order val="1"/>
          <c:tx>
            <c:strRef>
              <c:f>Area_Comp!$C$3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Area_Comp!$C$4:$C$24</c:f>
              <c:numCache>
                <c:formatCode>#,##0</c:formatCode>
                <c:ptCount val="21"/>
                <c:pt idx="0">
                  <c:v>32.9</c:v>
                </c:pt>
                <c:pt idx="10">
                  <c:v>32.9</c:v>
                </c:pt>
                <c:pt idx="15">
                  <c:v>32.9</c:v>
                </c:pt>
                <c:pt idx="16">
                  <c:v>32.9</c:v>
                </c:pt>
                <c:pt idx="17">
                  <c:v>32.9</c:v>
                </c:pt>
                <c:pt idx="18">
                  <c:v>32.9</c:v>
                </c:pt>
                <c:pt idx="19">
                  <c:v>32.9</c:v>
                </c:pt>
                <c:pt idx="20">
                  <c:v>32.9</c:v>
                </c:pt>
              </c:numCache>
            </c:numRef>
          </c:val>
          <c:smooth val="0"/>
          <c:extLst>
            <c:ext xmlns:c16="http://schemas.microsoft.com/office/drawing/2014/chart" uri="{C3380CC4-5D6E-409C-BE32-E72D297353CC}">
              <c16:uniqueId val="{00000001-04D7-4114-BA5A-A1B12755AC02}"/>
            </c:ext>
          </c:extLst>
        </c:ser>
        <c:ser>
          <c:idx val="2"/>
          <c:order val="2"/>
          <c:tx>
            <c:strRef>
              <c:f>Area_Comp!$D$3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Area_Comp!$D$4:$D$24</c:f>
              <c:numCache>
                <c:formatCode>#,##0</c:formatCode>
                <c:ptCount val="21"/>
                <c:pt idx="0">
                  <c:v>667.3</c:v>
                </c:pt>
                <c:pt idx="5">
                  <c:v>674.2</c:v>
                </c:pt>
                <c:pt idx="10">
                  <c:v>689.87</c:v>
                </c:pt>
                <c:pt idx="15">
                  <c:v>689.34</c:v>
                </c:pt>
                <c:pt idx="20">
                  <c:v>688.81</c:v>
                </c:pt>
              </c:numCache>
            </c:numRef>
          </c:val>
          <c:smooth val="0"/>
          <c:extLst>
            <c:ext xmlns:c16="http://schemas.microsoft.com/office/drawing/2014/chart" uri="{C3380CC4-5D6E-409C-BE32-E72D297353CC}">
              <c16:uniqueId val="{00000002-04D7-4114-BA5A-A1B12755AC02}"/>
            </c:ext>
          </c:extLst>
        </c:ser>
        <c:ser>
          <c:idx val="3"/>
          <c:order val="3"/>
          <c:tx>
            <c:strRef>
              <c:f>Area_Comp!$E$3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Area_Comp!$E$4:$E$24</c:f>
              <c:numCache>
                <c:formatCode>#,##0</c:formatCode>
                <c:ptCount val="21"/>
                <c:pt idx="0">
                  <c:v>663</c:v>
                </c:pt>
                <c:pt idx="5">
                  <c:v>665.43</c:v>
                </c:pt>
                <c:pt idx="10">
                  <c:v>667.85</c:v>
                </c:pt>
                <c:pt idx="15">
                  <c:v>666.1</c:v>
                </c:pt>
                <c:pt idx="20">
                  <c:v>664.35</c:v>
                </c:pt>
              </c:numCache>
            </c:numRef>
          </c:val>
          <c:smooth val="0"/>
          <c:extLst>
            <c:ext xmlns:c16="http://schemas.microsoft.com/office/drawing/2014/chart" uri="{C3380CC4-5D6E-409C-BE32-E72D297353CC}">
              <c16:uniqueId val="{00000003-04D7-4114-BA5A-A1B12755AC02}"/>
            </c:ext>
          </c:extLst>
        </c:ser>
        <c:ser>
          <c:idx val="4"/>
          <c:order val="4"/>
          <c:tx>
            <c:strRef>
              <c:f>Area_Comp!$F$3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Area_Comp!$F$4:$F$24</c:f>
              <c:numCache>
                <c:formatCode>#,##0</c:formatCode>
                <c:ptCount val="21"/>
              </c:numCache>
            </c:numRef>
          </c:val>
          <c:smooth val="0"/>
          <c:extLst>
            <c:ext xmlns:c16="http://schemas.microsoft.com/office/drawing/2014/chart" uri="{C3380CC4-5D6E-409C-BE32-E72D297353CC}">
              <c16:uniqueId val="{00000004-04D7-4114-BA5A-A1B12755AC02}"/>
            </c:ext>
          </c:extLst>
        </c:ser>
        <c:ser>
          <c:idx val="5"/>
          <c:order val="5"/>
          <c:tx>
            <c:strRef>
              <c:f>Area_Comp!$G$3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Area_Comp!$G$4:$G$24</c:f>
              <c:numCache>
                <c:formatCode>#,##0</c:formatCode>
                <c:ptCount val="21"/>
              </c:numCache>
            </c:numRef>
          </c:val>
          <c:smooth val="0"/>
          <c:extLst>
            <c:ext xmlns:c16="http://schemas.microsoft.com/office/drawing/2014/chart" uri="{C3380CC4-5D6E-409C-BE32-E72D297353CC}">
              <c16:uniqueId val="{00000005-04D7-4114-BA5A-A1B12755AC02}"/>
            </c:ext>
          </c:extLst>
        </c:ser>
        <c:ser>
          <c:idx val="6"/>
          <c:order val="6"/>
          <c:tx>
            <c:strRef>
              <c:f>Area_Comp!$H$3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Area_Comp!$H$4:$H$24</c:f>
              <c:numCache>
                <c:formatCode>#,##0</c:formatCode>
                <c:ptCount val="21"/>
              </c:numCache>
            </c:numRef>
          </c:val>
          <c:smooth val="0"/>
          <c:extLst>
            <c:ext xmlns:c16="http://schemas.microsoft.com/office/drawing/2014/chart" uri="{C3380CC4-5D6E-409C-BE32-E72D297353CC}">
              <c16:uniqueId val="{00000006-04D7-4114-BA5A-A1B12755AC02}"/>
            </c:ext>
          </c:extLst>
        </c:ser>
        <c:ser>
          <c:idx val="7"/>
          <c:order val="7"/>
          <c:tx>
            <c:strRef>
              <c:f>Area_Comp!$I$3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Area_Comp!$I$4:$I$24</c:f>
              <c:numCache>
                <c:formatCode>#,##0</c:formatCode>
                <c:ptCount val="21"/>
                <c:pt idx="9">
                  <c:v>612.9</c:v>
                </c:pt>
              </c:numCache>
            </c:numRef>
          </c:val>
          <c:smooth val="0"/>
          <c:extLst>
            <c:ext xmlns:c16="http://schemas.microsoft.com/office/drawing/2014/chart" uri="{C3380CC4-5D6E-409C-BE32-E72D297353CC}">
              <c16:uniqueId val="{00000007-04D7-4114-BA5A-A1B12755AC02}"/>
            </c:ext>
          </c:extLst>
        </c:ser>
        <c:ser>
          <c:idx val="8"/>
          <c:order val="8"/>
          <c:tx>
            <c:strRef>
              <c:f>Area_Comp!$J$3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Area_Comp!$J$4:$J$24</c:f>
              <c:numCache>
                <c:formatCode>#,##0</c:formatCode>
                <c:ptCount val="21"/>
                <c:pt idx="0">
                  <c:v>688.12040583863552</c:v>
                </c:pt>
                <c:pt idx="1">
                  <c:v>688.12040683229543</c:v>
                </c:pt>
                <c:pt idx="2">
                  <c:v>688.12040591812161</c:v>
                </c:pt>
                <c:pt idx="3">
                  <c:v>688.12040721551034</c:v>
                </c:pt>
                <c:pt idx="4">
                  <c:v>688.12041192310903</c:v>
                </c:pt>
                <c:pt idx="5">
                  <c:v>688.12040813879651</c:v>
                </c:pt>
                <c:pt idx="6">
                  <c:v>688.1204120007759</c:v>
                </c:pt>
                <c:pt idx="7">
                  <c:v>688.12040476678987</c:v>
                </c:pt>
                <c:pt idx="8">
                  <c:v>688.12039774732364</c:v>
                </c:pt>
                <c:pt idx="9">
                  <c:v>688.12040071320212</c:v>
                </c:pt>
                <c:pt idx="10">
                  <c:v>688.12039467637385</c:v>
                </c:pt>
                <c:pt idx="11">
                  <c:v>688.12040702005993</c:v>
                </c:pt>
                <c:pt idx="12">
                  <c:v>688.12040066630163</c:v>
                </c:pt>
                <c:pt idx="13">
                  <c:v>688.12041314714395</c:v>
                </c:pt>
                <c:pt idx="14">
                  <c:v>688.12041595443691</c:v>
                </c:pt>
                <c:pt idx="15">
                  <c:v>688.12041321870845</c:v>
                </c:pt>
                <c:pt idx="16">
                  <c:v>688.12041669545965</c:v>
                </c:pt>
                <c:pt idx="17">
                  <c:v>688.12041594780192</c:v>
                </c:pt>
                <c:pt idx="18">
                  <c:v>688.12041045936883</c:v>
                </c:pt>
                <c:pt idx="19">
                  <c:v>688.12041045936883</c:v>
                </c:pt>
                <c:pt idx="20">
                  <c:v>688.12041045936883</c:v>
                </c:pt>
              </c:numCache>
            </c:numRef>
          </c:val>
          <c:smooth val="0"/>
          <c:extLst>
            <c:ext xmlns:c16="http://schemas.microsoft.com/office/drawing/2014/chart" uri="{C3380CC4-5D6E-409C-BE32-E72D297353CC}">
              <c16:uniqueId val="{00000008-04D7-4114-BA5A-A1B12755AC02}"/>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Growing_Stock_Comp!$EW$2</c:f>
          <c:strCache>
            <c:ptCount val="1"/>
            <c:pt idx="0">
              <c:v>Malta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Growing_Stock_Comp!$EW$9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Growing_Stock_Comp!$EW$10:$EW$30</c:f>
              <c:numCache>
                <c:formatCode>#,##0</c:formatCode>
                <c:ptCount val="21"/>
              </c:numCache>
            </c:numRef>
          </c:val>
          <c:smooth val="0"/>
          <c:extLst>
            <c:ext xmlns:c16="http://schemas.microsoft.com/office/drawing/2014/chart" uri="{C3380CC4-5D6E-409C-BE32-E72D297353CC}">
              <c16:uniqueId val="{00000000-C748-4CEE-A8F4-5138CE1030E8}"/>
            </c:ext>
          </c:extLst>
        </c:ser>
        <c:ser>
          <c:idx val="1"/>
          <c:order val="1"/>
          <c:tx>
            <c:strRef>
              <c:f>Growing_Stock_Comp!$EX$9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Growing_Stock_Comp!$EX$10:$EX$30</c:f>
              <c:numCache>
                <c:formatCode>#,##0.000</c:formatCode>
                <c:ptCount val="21"/>
                <c:pt idx="0">
                  <c:v>0.08</c:v>
                </c:pt>
                <c:pt idx="5">
                  <c:v>0.08</c:v>
                </c:pt>
                <c:pt idx="10">
                  <c:v>0.08</c:v>
                </c:pt>
                <c:pt idx="15">
                  <c:v>0.08</c:v>
                </c:pt>
                <c:pt idx="20">
                  <c:v>0</c:v>
                </c:pt>
              </c:numCache>
            </c:numRef>
          </c:val>
          <c:smooth val="0"/>
          <c:extLst>
            <c:ext xmlns:c16="http://schemas.microsoft.com/office/drawing/2014/chart" uri="{C3380CC4-5D6E-409C-BE32-E72D297353CC}">
              <c16:uniqueId val="{00000001-C748-4CEE-A8F4-5138CE1030E8}"/>
            </c:ext>
          </c:extLst>
        </c:ser>
        <c:ser>
          <c:idx val="2"/>
          <c:order val="2"/>
          <c:tx>
            <c:strRef>
              <c:f>Growing_Stock_Comp!$EY$9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Growing_Stock_Comp!$EY$10:$EY$30</c:f>
              <c:numCache>
                <c:formatCode>#,##0.000</c:formatCode>
                <c:ptCount val="21"/>
                <c:pt idx="0">
                  <c:v>0</c:v>
                </c:pt>
                <c:pt idx="5">
                  <c:v>0</c:v>
                </c:pt>
                <c:pt idx="10">
                  <c:v>0</c:v>
                </c:pt>
                <c:pt idx="15">
                  <c:v>0</c:v>
                </c:pt>
                <c:pt idx="20">
                  <c:v>0</c:v>
                </c:pt>
              </c:numCache>
            </c:numRef>
          </c:val>
          <c:smooth val="0"/>
          <c:extLst>
            <c:ext xmlns:c16="http://schemas.microsoft.com/office/drawing/2014/chart" uri="{C3380CC4-5D6E-409C-BE32-E72D297353CC}">
              <c16:uniqueId val="{00000002-C748-4CEE-A8F4-5138CE1030E8}"/>
            </c:ext>
          </c:extLst>
        </c:ser>
        <c:dLbls>
          <c:showLegendKey val="0"/>
          <c:showVal val="0"/>
          <c:showCatName val="0"/>
          <c:showSerName val="0"/>
          <c:showPercent val="0"/>
          <c:showBubbleSize val="0"/>
        </c:dLbls>
        <c:marker val="1"/>
        <c:smooth val="0"/>
        <c:axId val="1253938463"/>
        <c:axId val="1357605039"/>
        <c:extLst>
          <c:ext xmlns:c15="http://schemas.microsoft.com/office/drawing/2012/chart" uri="{02D57815-91ED-43cb-92C2-25804820EDAC}">
            <c15:filteredLineSeries>
              <c15:ser>
                <c:idx val="3"/>
                <c:order val="3"/>
                <c:tx>
                  <c:strRef>
                    <c:extLst>
                      <c:ext uri="{02D57815-91ED-43cb-92C2-25804820EDAC}">
                        <c15:formulaRef>
                          <c15:sqref>Growing_Stock_Comp!$EZ$9</c15:sqref>
                        </c15:formulaRef>
                      </c:ext>
                    </c:extLst>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extLst>
                      <c:ext uri="{02D57815-91ED-43cb-92C2-25804820EDAC}">
                        <c15:formulaRef>
                          <c15:sqref>Growing_Stock_Comp!$A$10:$A$30</c15:sqref>
                        </c15:formulaRef>
                      </c:ext>
                    </c:extLst>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extLst>
                      <c:ext uri="{02D57815-91ED-43cb-92C2-25804820EDAC}">
                        <c15:formulaRef>
                          <c15:sqref>Growing_Stock_Comp!$EZ$10:$EZ$30</c15:sqref>
                        </c15:formulaRef>
                      </c:ext>
                    </c:extLst>
                    <c:numCache>
                      <c:formatCode>#,##0</c:formatCode>
                      <c:ptCount val="21"/>
                    </c:numCache>
                  </c:numRef>
                </c:val>
                <c:smooth val="0"/>
                <c:extLst>
                  <c:ext xmlns:c16="http://schemas.microsoft.com/office/drawing/2014/chart" uri="{C3380CC4-5D6E-409C-BE32-E72D297353CC}">
                    <c16:uniqueId val="{00000003-C748-4CEE-A8F4-5138CE1030E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Growing_Stock_Comp!$FA$9</c15:sqref>
                        </c15:formulaRef>
                      </c:ext>
                    </c:extLst>
                    <c:strCache>
                      <c:ptCount val="1"/>
                      <c:pt idx="0">
                        <c:v>NFAP</c:v>
                      </c:pt>
                    </c:strCache>
                  </c:strRef>
                </c:tx>
                <c:spPr>
                  <a:ln w="28575" cap="rnd">
                    <a:noFill/>
                    <a:round/>
                  </a:ln>
                  <a:effectLst/>
                </c:spPr>
                <c:marker>
                  <c:symbol val="circle"/>
                  <c:size val="5"/>
                  <c:spPr>
                    <a:noFill/>
                    <a:ln w="9525">
                      <a:solidFill>
                        <a:srgbClr val="FF0000"/>
                      </a:solidFill>
                    </a:ln>
                    <a:effectLst/>
                  </c:spPr>
                </c:marker>
                <c:cat>
                  <c:numRef>
                    <c:extLst xmlns:c15="http://schemas.microsoft.com/office/drawing/2012/chart">
                      <c:ext xmlns:c15="http://schemas.microsoft.com/office/drawing/2012/chart" uri="{02D57815-91ED-43cb-92C2-25804820EDAC}">
                        <c15:formulaRef>
                          <c15:sqref>Growing_Stock_Comp!$A$10:$A$30</c15:sqref>
                        </c15:formulaRef>
                      </c:ext>
                    </c:extLst>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extLst xmlns:c15="http://schemas.microsoft.com/office/drawing/2012/chart">
                      <c:ext xmlns:c15="http://schemas.microsoft.com/office/drawing/2012/chart" uri="{02D57815-91ED-43cb-92C2-25804820EDAC}">
                        <c15:formulaRef>
                          <c15:sqref>Growing_Stock_Comp!$FA$10:$FA$30</c15:sqref>
                        </c15:formulaRef>
                      </c:ext>
                    </c:extLst>
                    <c:numCache>
                      <c:formatCode>0</c:formatCode>
                      <c:ptCount val="21"/>
                    </c:numCache>
                  </c:numRef>
                </c:val>
                <c:smooth val="0"/>
                <c:extLst xmlns:c15="http://schemas.microsoft.com/office/drawing/2012/chart">
                  <c:ext xmlns:c16="http://schemas.microsoft.com/office/drawing/2014/chart" uri="{C3380CC4-5D6E-409C-BE32-E72D297353CC}">
                    <c16:uniqueId val="{00000004-C748-4CEE-A8F4-5138CE1030E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Growing_Stock_Comp!$FB$9</c15:sqref>
                        </c15:formulaRef>
                      </c:ext>
                    </c:extLst>
                    <c:strCache>
                      <c:ptCount val="1"/>
                    </c:strCache>
                  </c:strRef>
                </c:tx>
                <c:spPr>
                  <a:ln w="28575" cap="rnd">
                    <a:noFill/>
                    <a:round/>
                  </a:ln>
                  <a:effectLst/>
                </c:spPr>
                <c:marker>
                  <c:symbol val="square"/>
                  <c:size val="5"/>
                  <c:spPr>
                    <a:noFill/>
                    <a:ln w="9525">
                      <a:solidFill>
                        <a:schemeClr val="accent6"/>
                      </a:solidFill>
                    </a:ln>
                    <a:effectLst/>
                  </c:spPr>
                </c:marker>
                <c:cat>
                  <c:numRef>
                    <c:extLst xmlns:c15="http://schemas.microsoft.com/office/drawing/2012/chart">
                      <c:ext xmlns:c15="http://schemas.microsoft.com/office/drawing/2012/chart" uri="{02D57815-91ED-43cb-92C2-25804820EDAC}">
                        <c15:formulaRef>
                          <c15:sqref>Growing_Stock_Comp!$A$10:$A$30</c15:sqref>
                        </c15:formulaRef>
                      </c:ext>
                    </c:extLst>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extLst xmlns:c15="http://schemas.microsoft.com/office/drawing/2012/chart">
                      <c:ext xmlns:c15="http://schemas.microsoft.com/office/drawing/2012/chart" uri="{02D57815-91ED-43cb-92C2-25804820EDAC}">
                        <c15:formulaRef>
                          <c15:sqref>Growing_Stock_Comp!$FB$10:$FB$30</c15:sqref>
                        </c15:formulaRef>
                      </c:ext>
                    </c:extLst>
                    <c:numCache>
                      <c:formatCode>#,##0</c:formatCode>
                      <c:ptCount val="21"/>
                    </c:numCache>
                  </c:numRef>
                </c:val>
                <c:smooth val="0"/>
                <c:extLst xmlns:c15="http://schemas.microsoft.com/office/drawing/2012/chart">
                  <c:ext xmlns:c16="http://schemas.microsoft.com/office/drawing/2014/chart" uri="{C3380CC4-5D6E-409C-BE32-E72D297353CC}">
                    <c16:uniqueId val="{00000005-C748-4CEE-A8F4-5138CE1030E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Growing_Stock_Comp!$FC$9</c15:sqref>
                        </c15:formulaRef>
                      </c:ext>
                    </c:extLst>
                    <c:strCache>
                      <c:ptCount val="1"/>
                    </c:strCache>
                  </c:strRef>
                </c:tx>
                <c:spPr>
                  <a:ln w="25400" cap="rnd">
                    <a:noFill/>
                    <a:round/>
                  </a:ln>
                  <a:effectLst/>
                </c:spPr>
                <c:marker>
                  <c:symbol val="square"/>
                  <c:size val="5"/>
                  <c:spPr>
                    <a:solidFill>
                      <a:schemeClr val="accent6"/>
                    </a:solidFill>
                    <a:ln w="9525">
                      <a:solidFill>
                        <a:schemeClr val="accent6"/>
                      </a:solidFill>
                    </a:ln>
                    <a:effectLst/>
                  </c:spPr>
                </c:marker>
                <c:cat>
                  <c:numRef>
                    <c:extLst xmlns:c15="http://schemas.microsoft.com/office/drawing/2012/chart">
                      <c:ext xmlns:c15="http://schemas.microsoft.com/office/drawing/2012/chart" uri="{02D57815-91ED-43cb-92C2-25804820EDAC}">
                        <c15:formulaRef>
                          <c15:sqref>Growing_Stock_Comp!$A$10:$A$30</c15:sqref>
                        </c15:formulaRef>
                      </c:ext>
                    </c:extLst>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extLst xmlns:c15="http://schemas.microsoft.com/office/drawing/2012/chart">
                      <c:ext xmlns:c15="http://schemas.microsoft.com/office/drawing/2012/chart" uri="{02D57815-91ED-43cb-92C2-25804820EDAC}">
                        <c15:formulaRef>
                          <c15:sqref>Growing_Stock_Comp!$FC$10:$FC$30</c15:sqref>
                        </c15:formulaRef>
                      </c:ext>
                    </c:extLst>
                    <c:numCache>
                      <c:formatCode>#,##0.00</c:formatCode>
                      <c:ptCount val="21"/>
                    </c:numCache>
                  </c:numRef>
                </c:val>
                <c:smooth val="0"/>
                <c:extLst xmlns:c15="http://schemas.microsoft.com/office/drawing/2012/chart">
                  <c:ext xmlns:c16="http://schemas.microsoft.com/office/drawing/2014/chart" uri="{C3380CC4-5D6E-409C-BE32-E72D297353CC}">
                    <c16:uniqueId val="{00000006-C748-4CEE-A8F4-5138CE1030E8}"/>
                  </c:ext>
                </c:extLst>
              </c15:ser>
            </c15:filteredLineSeries>
          </c:ext>
        </c:extLst>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Growing_Stock_Comp!$FD$2</c:f>
          <c:strCache>
            <c:ptCount val="1"/>
            <c:pt idx="0">
              <c:v>Netherlands</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Growing_Stock_Comp!$FD$9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Growing_Stock_Comp!$FD$10:$FD$30</c:f>
              <c:numCache>
                <c:formatCode>#,##0</c:formatCode>
                <c:ptCount val="21"/>
                <c:pt idx="0">
                  <c:v>61.1</c:v>
                </c:pt>
                <c:pt idx="10">
                  <c:v>76</c:v>
                </c:pt>
                <c:pt idx="15">
                  <c:v>79.02</c:v>
                </c:pt>
                <c:pt idx="16">
                  <c:v>79.760000000000005</c:v>
                </c:pt>
                <c:pt idx="17">
                  <c:v>80.5</c:v>
                </c:pt>
                <c:pt idx="18">
                  <c:v>81.25</c:v>
                </c:pt>
                <c:pt idx="19">
                  <c:v>81.99</c:v>
                </c:pt>
                <c:pt idx="20">
                  <c:v>82.74</c:v>
                </c:pt>
              </c:numCache>
            </c:numRef>
          </c:val>
          <c:smooth val="0"/>
          <c:extLst>
            <c:ext xmlns:c16="http://schemas.microsoft.com/office/drawing/2014/chart" uri="{C3380CC4-5D6E-409C-BE32-E72D297353CC}">
              <c16:uniqueId val="{00000000-4AF9-4661-BF21-2655C432E7EC}"/>
            </c:ext>
          </c:extLst>
        </c:ser>
        <c:ser>
          <c:idx val="1"/>
          <c:order val="1"/>
          <c:tx>
            <c:strRef>
              <c:f>Growing_Stock_Comp!$FE$9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Growing_Stock_Comp!$FE$10:$FE$30</c:f>
              <c:numCache>
                <c:formatCode>#,##0</c:formatCode>
                <c:ptCount val="21"/>
                <c:pt idx="0">
                  <c:v>61.1</c:v>
                </c:pt>
                <c:pt idx="5">
                  <c:v>71.099999999999994</c:v>
                </c:pt>
                <c:pt idx="10">
                  <c:v>76</c:v>
                </c:pt>
                <c:pt idx="15">
                  <c:v>79.02</c:v>
                </c:pt>
                <c:pt idx="20">
                  <c:v>82.74</c:v>
                </c:pt>
              </c:numCache>
            </c:numRef>
          </c:val>
          <c:smooth val="0"/>
          <c:extLst>
            <c:ext xmlns:c16="http://schemas.microsoft.com/office/drawing/2014/chart" uri="{C3380CC4-5D6E-409C-BE32-E72D297353CC}">
              <c16:uniqueId val="{00000001-4AF9-4661-BF21-2655C432E7EC}"/>
            </c:ext>
          </c:extLst>
        </c:ser>
        <c:ser>
          <c:idx val="2"/>
          <c:order val="2"/>
          <c:tx>
            <c:strRef>
              <c:f>Growing_Stock_Comp!$FF$9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Growing_Stock_Comp!$FF$10:$FF$30</c:f>
              <c:numCache>
                <c:formatCode>#,##0</c:formatCode>
                <c:ptCount val="21"/>
                <c:pt idx="0">
                  <c:v>48.88</c:v>
                </c:pt>
                <c:pt idx="5">
                  <c:v>56.88</c:v>
                </c:pt>
                <c:pt idx="10">
                  <c:v>60.8</c:v>
                </c:pt>
                <c:pt idx="15">
                  <c:v>63.96</c:v>
                </c:pt>
                <c:pt idx="20">
                  <c:v>66.97</c:v>
                </c:pt>
              </c:numCache>
            </c:numRef>
          </c:val>
          <c:smooth val="0"/>
          <c:extLst>
            <c:ext xmlns:c16="http://schemas.microsoft.com/office/drawing/2014/chart" uri="{C3380CC4-5D6E-409C-BE32-E72D297353CC}">
              <c16:uniqueId val="{00000002-4AF9-4661-BF21-2655C432E7EC}"/>
            </c:ext>
          </c:extLst>
        </c:ser>
        <c:ser>
          <c:idx val="3"/>
          <c:order val="3"/>
          <c:tx>
            <c:strRef>
              <c:f>Growing_Stock_Comp!$FG$9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Growing_Stock_Comp!$FG$10:$FG$30</c:f>
              <c:numCache>
                <c:formatCode>#,##0</c:formatCode>
                <c:ptCount val="21"/>
                <c:pt idx="16">
                  <c:v>80.42</c:v>
                </c:pt>
                <c:pt idx="17">
                  <c:v>81.135000000000005</c:v>
                </c:pt>
              </c:numCache>
            </c:numRef>
          </c:val>
          <c:smooth val="0"/>
          <c:extLst>
            <c:ext xmlns:c16="http://schemas.microsoft.com/office/drawing/2014/chart" uri="{C3380CC4-5D6E-409C-BE32-E72D297353CC}">
              <c16:uniqueId val="{00000003-4AF9-4661-BF21-2655C432E7EC}"/>
            </c:ext>
          </c:extLst>
        </c:ser>
        <c:ser>
          <c:idx val="4"/>
          <c:order val="4"/>
          <c:tx>
            <c:strRef>
              <c:f>Growing_Stock_Comp!$FH$9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Growing_Stock_Comp!$FH$10:$FH$30</c:f>
              <c:numCache>
                <c:formatCode>0</c:formatCode>
                <c:ptCount val="21"/>
                <c:pt idx="3">
                  <c:v>63.57</c:v>
                </c:pt>
              </c:numCache>
            </c:numRef>
          </c:val>
          <c:smooth val="0"/>
          <c:extLst>
            <c:ext xmlns:c16="http://schemas.microsoft.com/office/drawing/2014/chart" uri="{C3380CC4-5D6E-409C-BE32-E72D297353CC}">
              <c16:uniqueId val="{00000004-4AF9-4661-BF21-2655C432E7EC}"/>
            </c:ext>
          </c:extLst>
        </c:ser>
        <c:ser>
          <c:idx val="5"/>
          <c:order val="5"/>
          <c:tx>
            <c:strRef>
              <c:f>Growing_Stock_Comp!$FI$9</c:f>
              <c:strCache>
                <c:ptCount val="1"/>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Growing_Stock_Comp!$FI$10:$FI$30</c:f>
              <c:numCache>
                <c:formatCode>#,##0</c:formatCode>
                <c:ptCount val="21"/>
              </c:numCache>
            </c:numRef>
          </c:val>
          <c:smooth val="0"/>
          <c:extLst>
            <c:ext xmlns:c16="http://schemas.microsoft.com/office/drawing/2014/chart" uri="{C3380CC4-5D6E-409C-BE32-E72D297353CC}">
              <c16:uniqueId val="{00000005-4AF9-4661-BF21-2655C432E7EC}"/>
            </c:ext>
          </c:extLst>
        </c:ser>
        <c:ser>
          <c:idx val="6"/>
          <c:order val="6"/>
          <c:tx>
            <c:strRef>
              <c:f>Growing_Stock_Comp!$FJ$9</c:f>
              <c:strCache>
                <c:ptCount val="1"/>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Growing_Stock_Comp!$FJ$10:$FJ$30</c:f>
              <c:numCache>
                <c:formatCode>#,##0.00</c:formatCode>
                <c:ptCount val="21"/>
              </c:numCache>
            </c:numRef>
          </c:val>
          <c:smooth val="0"/>
          <c:extLst>
            <c:ext xmlns:c16="http://schemas.microsoft.com/office/drawing/2014/chart" uri="{C3380CC4-5D6E-409C-BE32-E72D297353CC}">
              <c16:uniqueId val="{00000006-4AF9-4661-BF21-2655C432E7EC}"/>
            </c:ext>
          </c:extLst>
        </c:ser>
        <c:ser>
          <c:idx val="7"/>
          <c:order val="7"/>
          <c:tx>
            <c:strRef>
              <c:f>Growing_Stock_Comp!$FK$9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Growing_Stock_Comp!$FK$10:$FK$30</c:f>
              <c:numCache>
                <c:formatCode>#,##0</c:formatCode>
                <c:ptCount val="21"/>
                <c:pt idx="0">
                  <c:v>56.824591054458615</c:v>
                </c:pt>
                <c:pt idx="1">
                  <c:v>58.56873757995448</c:v>
                </c:pt>
                <c:pt idx="2">
                  <c:v>60.340122682306642</c:v>
                </c:pt>
                <c:pt idx="3">
                  <c:v>61.944744733812421</c:v>
                </c:pt>
                <c:pt idx="4">
                  <c:v>63.550788940681471</c:v>
                </c:pt>
                <c:pt idx="5">
                  <c:v>65.033057917880555</c:v>
                </c:pt>
                <c:pt idx="6">
                  <c:v>66.510049765053267</c:v>
                </c:pt>
                <c:pt idx="7">
                  <c:v>67.869944391363461</c:v>
                </c:pt>
                <c:pt idx="8">
                  <c:v>69.316218153936845</c:v>
                </c:pt>
                <c:pt idx="9">
                  <c:v>70.883335591780494</c:v>
                </c:pt>
                <c:pt idx="10">
                  <c:v>72.342741106933744</c:v>
                </c:pt>
                <c:pt idx="11">
                  <c:v>73.899284280599701</c:v>
                </c:pt>
                <c:pt idx="12">
                  <c:v>75.494193647661476</c:v>
                </c:pt>
                <c:pt idx="13">
                  <c:v>76.828992470544065</c:v>
                </c:pt>
                <c:pt idx="14">
                  <c:v>78.021632266786142</c:v>
                </c:pt>
                <c:pt idx="15">
                  <c:v>78.307053319835603</c:v>
                </c:pt>
                <c:pt idx="16">
                  <c:v>77.886611568464374</c:v>
                </c:pt>
                <c:pt idx="17">
                  <c:v>77.53570113597776</c:v>
                </c:pt>
                <c:pt idx="18">
                  <c:v>77.282824601363743</c:v>
                </c:pt>
                <c:pt idx="19">
                  <c:v>76.94097861999245</c:v>
                </c:pt>
                <c:pt idx="20">
                  <c:v>76.721613574318042</c:v>
                </c:pt>
              </c:numCache>
            </c:numRef>
          </c:val>
          <c:smooth val="0"/>
          <c:extLst>
            <c:ext xmlns:c16="http://schemas.microsoft.com/office/drawing/2014/chart" uri="{C3380CC4-5D6E-409C-BE32-E72D297353CC}">
              <c16:uniqueId val="{00000007-4AF9-4661-BF21-2655C432E7EC}"/>
            </c:ext>
          </c:extLst>
        </c:ser>
        <c:ser>
          <c:idx val="8"/>
          <c:order val="8"/>
          <c:tx>
            <c:strRef>
              <c:f>Growing_Stock_Comp!$FL$9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Growing_Stock_Comp!$FL$10:$FL$30</c:f>
              <c:numCache>
                <c:formatCode>#,##0</c:formatCode>
                <c:ptCount val="21"/>
                <c:pt idx="0">
                  <c:v>85.372239899484484</c:v>
                </c:pt>
                <c:pt idx="1">
                  <c:v>87.980750109069675</c:v>
                </c:pt>
                <c:pt idx="2">
                  <c:v>90.630702119770476</c:v>
                </c:pt>
                <c:pt idx="3">
                  <c:v>93.031637924916552</c:v>
                </c:pt>
                <c:pt idx="4">
                  <c:v>95.434515839546762</c:v>
                </c:pt>
                <c:pt idx="5">
                  <c:v>97.652161649780311</c:v>
                </c:pt>
                <c:pt idx="6">
                  <c:v>99.862176873138864</c:v>
                </c:pt>
                <c:pt idx="7">
                  <c:v>101.89751555086265</c:v>
                </c:pt>
                <c:pt idx="8">
                  <c:v>104.06242434368534</c:v>
                </c:pt>
                <c:pt idx="9">
                  <c:v>106.40957240645116</c:v>
                </c:pt>
                <c:pt idx="10">
                  <c:v>108.59491693477665</c:v>
                </c:pt>
                <c:pt idx="11">
                  <c:v>110.92649187520449</c:v>
                </c:pt>
                <c:pt idx="12">
                  <c:v>113.31628507778184</c:v>
                </c:pt>
                <c:pt idx="13">
                  <c:v>115.31476443038456</c:v>
                </c:pt>
                <c:pt idx="14">
                  <c:v>117.1006356309512</c:v>
                </c:pt>
                <c:pt idx="15">
                  <c:v>117.52382748992065</c:v>
                </c:pt>
                <c:pt idx="16">
                  <c:v>116.88325010421819</c:v>
                </c:pt>
                <c:pt idx="17">
                  <c:v>116.32487930005225</c:v>
                </c:pt>
                <c:pt idx="18">
                  <c:v>115.92403306019277</c:v>
                </c:pt>
                <c:pt idx="19">
                  <c:v>115.42137841233097</c:v>
                </c:pt>
                <c:pt idx="20">
                  <c:v>115.07212711058163</c:v>
                </c:pt>
              </c:numCache>
            </c:numRef>
          </c:val>
          <c:smooth val="0"/>
          <c:extLst>
            <c:ext xmlns:c16="http://schemas.microsoft.com/office/drawing/2014/chart" uri="{C3380CC4-5D6E-409C-BE32-E72D297353CC}">
              <c16:uniqueId val="{00000008-4AF9-4661-BF21-2655C432E7EC}"/>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Growing_Stock_Comp!$FM$2</c:f>
          <c:strCache>
            <c:ptCount val="1"/>
            <c:pt idx="0">
              <c:v>Austria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Growing_Stock_Comp!$FM$9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Growing_Stock_Comp!$FM$10:$FM$30</c:f>
              <c:numCache>
                <c:formatCode>#,##0</c:formatCode>
                <c:ptCount val="21"/>
                <c:pt idx="0">
                  <c:v>1067</c:v>
                </c:pt>
                <c:pt idx="10">
                  <c:v>1126</c:v>
                </c:pt>
                <c:pt idx="15">
                  <c:v>1146</c:v>
                </c:pt>
                <c:pt idx="16">
                  <c:v>1150</c:v>
                </c:pt>
                <c:pt idx="17">
                  <c:v>1154</c:v>
                </c:pt>
                <c:pt idx="18">
                  <c:v>1158</c:v>
                </c:pt>
                <c:pt idx="19">
                  <c:v>1162</c:v>
                </c:pt>
                <c:pt idx="20">
                  <c:v>1166</c:v>
                </c:pt>
              </c:numCache>
            </c:numRef>
          </c:val>
          <c:smooth val="0"/>
          <c:extLst>
            <c:ext xmlns:c16="http://schemas.microsoft.com/office/drawing/2014/chart" uri="{C3380CC4-5D6E-409C-BE32-E72D297353CC}">
              <c16:uniqueId val="{00000000-4FD2-44D8-A9D7-F330ABABA00E}"/>
            </c:ext>
          </c:extLst>
        </c:ser>
        <c:ser>
          <c:idx val="1"/>
          <c:order val="1"/>
          <c:tx>
            <c:strRef>
              <c:f>Growing_Stock_Comp!$FN$9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Growing_Stock_Comp!$FN$10:$FN$30</c:f>
              <c:numCache>
                <c:formatCode>#,##0</c:formatCode>
                <c:ptCount val="21"/>
                <c:pt idx="0">
                  <c:v>1067</c:v>
                </c:pt>
                <c:pt idx="5">
                  <c:v>1102</c:v>
                </c:pt>
                <c:pt idx="10">
                  <c:v>1126</c:v>
                </c:pt>
                <c:pt idx="15">
                  <c:v>1146</c:v>
                </c:pt>
                <c:pt idx="20">
                  <c:v>1166</c:v>
                </c:pt>
              </c:numCache>
            </c:numRef>
          </c:val>
          <c:smooth val="0"/>
          <c:extLst>
            <c:ext xmlns:c16="http://schemas.microsoft.com/office/drawing/2014/chart" uri="{C3380CC4-5D6E-409C-BE32-E72D297353CC}">
              <c16:uniqueId val="{00000001-4FD2-44D8-A9D7-F330ABABA00E}"/>
            </c:ext>
          </c:extLst>
        </c:ser>
        <c:ser>
          <c:idx val="2"/>
          <c:order val="2"/>
          <c:tx>
            <c:strRef>
              <c:f>Growing_Stock_Comp!$FO$9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Growing_Stock_Comp!$FO$10:$FO$30</c:f>
              <c:numCache>
                <c:formatCode>#,##0</c:formatCode>
                <c:ptCount val="21"/>
                <c:pt idx="0">
                  <c:v>1038</c:v>
                </c:pt>
                <c:pt idx="5">
                  <c:v>1072</c:v>
                </c:pt>
                <c:pt idx="10">
                  <c:v>1092</c:v>
                </c:pt>
                <c:pt idx="15">
                  <c:v>1116</c:v>
                </c:pt>
                <c:pt idx="20">
                  <c:v>1141</c:v>
                </c:pt>
              </c:numCache>
            </c:numRef>
          </c:val>
          <c:smooth val="0"/>
          <c:extLst>
            <c:ext xmlns:c16="http://schemas.microsoft.com/office/drawing/2014/chart" uri="{C3380CC4-5D6E-409C-BE32-E72D297353CC}">
              <c16:uniqueId val="{00000002-4FD2-44D8-A9D7-F330ABABA00E}"/>
            </c:ext>
          </c:extLst>
        </c:ser>
        <c:ser>
          <c:idx val="3"/>
          <c:order val="3"/>
          <c:tx>
            <c:strRef>
              <c:f>Growing_Stock_Comp!$FP$9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Growing_Stock_Comp!$FP$10:$FP$30</c:f>
              <c:numCache>
                <c:formatCode>#,##0</c:formatCode>
                <c:ptCount val="21"/>
              </c:numCache>
            </c:numRef>
          </c:val>
          <c:smooth val="0"/>
          <c:extLst>
            <c:ext xmlns:c16="http://schemas.microsoft.com/office/drawing/2014/chart" uri="{C3380CC4-5D6E-409C-BE32-E72D297353CC}">
              <c16:uniqueId val="{00000003-4FD2-44D8-A9D7-F330ABABA00E}"/>
            </c:ext>
          </c:extLst>
        </c:ser>
        <c:ser>
          <c:idx val="4"/>
          <c:order val="4"/>
          <c:tx>
            <c:strRef>
              <c:f>Growing_Stock_Comp!$FQ$9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Growing_Stock_Comp!$FQ$10:$FQ$30</c:f>
              <c:numCache>
                <c:formatCode>0</c:formatCode>
                <c:ptCount val="21"/>
                <c:pt idx="0">
                  <c:v>1135</c:v>
                </c:pt>
                <c:pt idx="1">
                  <c:v>1135</c:v>
                </c:pt>
                <c:pt idx="2">
                  <c:v>1135</c:v>
                </c:pt>
                <c:pt idx="3">
                  <c:v>1135</c:v>
                </c:pt>
                <c:pt idx="4">
                  <c:v>1135</c:v>
                </c:pt>
                <c:pt idx="5">
                  <c:v>1135</c:v>
                </c:pt>
                <c:pt idx="6">
                  <c:v>1135</c:v>
                </c:pt>
                <c:pt idx="7">
                  <c:v>1135</c:v>
                </c:pt>
                <c:pt idx="8">
                  <c:v>1135</c:v>
                </c:pt>
                <c:pt idx="9">
                  <c:v>1173</c:v>
                </c:pt>
                <c:pt idx="10">
                  <c:v>1173</c:v>
                </c:pt>
                <c:pt idx="11">
                  <c:v>1173</c:v>
                </c:pt>
                <c:pt idx="12">
                  <c:v>1173</c:v>
                </c:pt>
                <c:pt idx="13">
                  <c:v>1173</c:v>
                </c:pt>
                <c:pt idx="14">
                  <c:v>1173</c:v>
                </c:pt>
                <c:pt idx="15">
                  <c:v>1173</c:v>
                </c:pt>
                <c:pt idx="16">
                  <c:v>1173</c:v>
                </c:pt>
                <c:pt idx="17">
                  <c:v>1173</c:v>
                </c:pt>
                <c:pt idx="18">
                  <c:v>1173</c:v>
                </c:pt>
              </c:numCache>
            </c:numRef>
          </c:val>
          <c:smooth val="0"/>
          <c:extLst>
            <c:ext xmlns:c16="http://schemas.microsoft.com/office/drawing/2014/chart" uri="{C3380CC4-5D6E-409C-BE32-E72D297353CC}">
              <c16:uniqueId val="{00000004-4FD2-44D8-A9D7-F330ABABA00E}"/>
            </c:ext>
          </c:extLst>
        </c:ser>
        <c:ser>
          <c:idx val="5"/>
          <c:order val="5"/>
          <c:tx>
            <c:strRef>
              <c:f>Growing_Stock_Comp!$FR$9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Growing_Stock_Comp!$FR$10:$FR$30</c:f>
              <c:numCache>
                <c:formatCode>#,##0</c:formatCode>
                <c:ptCount val="21"/>
                <c:pt idx="8">
                  <c:v>1106.5</c:v>
                </c:pt>
              </c:numCache>
            </c:numRef>
          </c:val>
          <c:smooth val="0"/>
          <c:extLst>
            <c:ext xmlns:c16="http://schemas.microsoft.com/office/drawing/2014/chart" uri="{C3380CC4-5D6E-409C-BE32-E72D297353CC}">
              <c16:uniqueId val="{00000005-4FD2-44D8-A9D7-F330ABABA00E}"/>
            </c:ext>
          </c:extLst>
        </c:ser>
        <c:ser>
          <c:idx val="6"/>
          <c:order val="6"/>
          <c:tx>
            <c:strRef>
              <c:f>Growing_Stock_Comp!$FS$9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Growing_Stock_Comp!$FS$10:$FS$30</c:f>
              <c:numCache>
                <c:formatCode>#,##0.00</c:formatCode>
                <c:ptCount val="21"/>
                <c:pt idx="8" formatCode="#,##0">
                  <c:v>1112.9000000000001</c:v>
                </c:pt>
              </c:numCache>
            </c:numRef>
          </c:val>
          <c:smooth val="0"/>
          <c:extLst>
            <c:ext xmlns:c16="http://schemas.microsoft.com/office/drawing/2014/chart" uri="{C3380CC4-5D6E-409C-BE32-E72D297353CC}">
              <c16:uniqueId val="{00000006-4FD2-44D8-A9D7-F330ABABA00E}"/>
            </c:ext>
          </c:extLst>
        </c:ser>
        <c:ser>
          <c:idx val="7"/>
          <c:order val="7"/>
          <c:tx>
            <c:strRef>
              <c:f>Growing_Stock_Comp!$FT$9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Growing_Stock_Comp!$FT$10:$FT$30</c:f>
              <c:numCache>
                <c:formatCode>#,##0</c:formatCode>
                <c:ptCount val="21"/>
                <c:pt idx="0">
                  <c:v>1278.208311433189</c:v>
                </c:pt>
                <c:pt idx="1">
                  <c:v>1300.0081192482687</c:v>
                </c:pt>
                <c:pt idx="2">
                  <c:v>1316.5160721804166</c:v>
                </c:pt>
                <c:pt idx="3">
                  <c:v>1331.1479821444339</c:v>
                </c:pt>
                <c:pt idx="4">
                  <c:v>1345.5424486227896</c:v>
                </c:pt>
                <c:pt idx="5">
                  <c:v>1360.7583126901586</c:v>
                </c:pt>
                <c:pt idx="6">
                  <c:v>1370.164454260788</c:v>
                </c:pt>
                <c:pt idx="7">
                  <c:v>1374.8251051046811</c:v>
                </c:pt>
                <c:pt idx="8">
                  <c:v>1382.0268436126896</c:v>
                </c:pt>
                <c:pt idx="9">
                  <c:v>1397.4987974044484</c:v>
                </c:pt>
                <c:pt idx="10">
                  <c:v>1411.0064745955713</c:v>
                </c:pt>
                <c:pt idx="11">
                  <c:v>1423.4571491169022</c:v>
                </c:pt>
                <c:pt idx="12">
                  <c:v>1436.1170686616431</c:v>
                </c:pt>
                <c:pt idx="13">
                  <c:v>1454.4922716830715</c:v>
                </c:pt>
                <c:pt idx="14">
                  <c:v>1473.2461177661025</c:v>
                </c:pt>
                <c:pt idx="15">
                  <c:v>1490.8827033966727</c:v>
                </c:pt>
                <c:pt idx="16">
                  <c:v>1510.588932982226</c:v>
                </c:pt>
                <c:pt idx="17">
                  <c:v>1528.8771029402424</c:v>
                </c:pt>
                <c:pt idx="18">
                  <c:v>1545.182867663194</c:v>
                </c:pt>
                <c:pt idx="19">
                  <c:v>1562.3563535572894</c:v>
                </c:pt>
                <c:pt idx="20">
                  <c:v>1582.3982917338517</c:v>
                </c:pt>
              </c:numCache>
            </c:numRef>
          </c:val>
          <c:smooth val="0"/>
          <c:extLst>
            <c:ext xmlns:c16="http://schemas.microsoft.com/office/drawing/2014/chart" uri="{C3380CC4-5D6E-409C-BE32-E72D297353CC}">
              <c16:uniqueId val="{00000007-4FD2-44D8-A9D7-F330ABABA00E}"/>
            </c:ext>
          </c:extLst>
        </c:ser>
        <c:ser>
          <c:idx val="8"/>
          <c:order val="8"/>
          <c:tx>
            <c:strRef>
              <c:f>Growing_Stock_Comp!$FU$9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Growing_Stock_Comp!$FU$10:$FU$30</c:f>
              <c:numCache>
                <c:formatCode>#,##0</c:formatCode>
                <c:ptCount val="21"/>
                <c:pt idx="0">
                  <c:v>1822.9881760325175</c:v>
                </c:pt>
                <c:pt idx="1">
                  <c:v>1854.269401886864</c:v>
                </c:pt>
                <c:pt idx="2">
                  <c:v>1878.0392011850563</c:v>
                </c:pt>
                <c:pt idx="3">
                  <c:v>1899.1391322695506</c:v>
                </c:pt>
                <c:pt idx="4">
                  <c:v>1919.8749907396168</c:v>
                </c:pt>
                <c:pt idx="5">
                  <c:v>1941.7699123780296</c:v>
                </c:pt>
                <c:pt idx="6">
                  <c:v>1955.3991005783732</c:v>
                </c:pt>
                <c:pt idx="7">
                  <c:v>1962.3093172626982</c:v>
                </c:pt>
                <c:pt idx="8">
                  <c:v>1972.833275231585</c:v>
                </c:pt>
                <c:pt idx="9">
                  <c:v>1995.1099498938831</c:v>
                </c:pt>
                <c:pt idx="10">
                  <c:v>2014.5990449064677</c:v>
                </c:pt>
                <c:pt idx="11">
                  <c:v>2032.5581345391909</c:v>
                </c:pt>
                <c:pt idx="12">
                  <c:v>2050.8000878103439</c:v>
                </c:pt>
                <c:pt idx="13">
                  <c:v>2077.214798581887</c:v>
                </c:pt>
                <c:pt idx="14">
                  <c:v>2104.128504528624</c:v>
                </c:pt>
                <c:pt idx="15">
                  <c:v>2129.465507094993</c:v>
                </c:pt>
                <c:pt idx="16">
                  <c:v>2157.7585388434095</c:v>
                </c:pt>
                <c:pt idx="17">
                  <c:v>2184.016645417114</c:v>
                </c:pt>
                <c:pt idx="18">
                  <c:v>2207.462122409027</c:v>
                </c:pt>
                <c:pt idx="19">
                  <c:v>2232.1664314284253</c:v>
                </c:pt>
                <c:pt idx="20">
                  <c:v>2260.9059783184916</c:v>
                </c:pt>
              </c:numCache>
            </c:numRef>
          </c:val>
          <c:smooth val="0"/>
          <c:extLst>
            <c:ext xmlns:c16="http://schemas.microsoft.com/office/drawing/2014/chart" uri="{C3380CC4-5D6E-409C-BE32-E72D297353CC}">
              <c16:uniqueId val="{00000008-4FD2-44D8-A9D7-F330ABABA00E}"/>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Growing_Stock_Comp!$FV$2</c:f>
          <c:strCache>
            <c:ptCount val="1"/>
            <c:pt idx="0">
              <c:v>Poland</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Growing_Stock_Comp!$FV$9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Growing_Stock_Comp!$FV$10:$FV$30</c:f>
              <c:numCache>
                <c:formatCode>#,##0</c:formatCode>
                <c:ptCount val="21"/>
                <c:pt idx="0">
                  <c:v>1736</c:v>
                </c:pt>
                <c:pt idx="10">
                  <c:v>2371.73</c:v>
                </c:pt>
                <c:pt idx="15">
                  <c:v>2549.7399999999998</c:v>
                </c:pt>
                <c:pt idx="16">
                  <c:v>2586.84</c:v>
                </c:pt>
                <c:pt idx="17">
                  <c:v>2623</c:v>
                </c:pt>
                <c:pt idx="18">
                  <c:v>2658</c:v>
                </c:pt>
                <c:pt idx="19">
                  <c:v>2694</c:v>
                </c:pt>
                <c:pt idx="20">
                  <c:v>2730</c:v>
                </c:pt>
              </c:numCache>
            </c:numRef>
          </c:val>
          <c:smooth val="0"/>
          <c:extLst>
            <c:ext xmlns:c16="http://schemas.microsoft.com/office/drawing/2014/chart" uri="{C3380CC4-5D6E-409C-BE32-E72D297353CC}">
              <c16:uniqueId val="{00000000-FB06-40BC-A1EE-3F61A8DD3B6D}"/>
            </c:ext>
          </c:extLst>
        </c:ser>
        <c:ser>
          <c:idx val="1"/>
          <c:order val="1"/>
          <c:tx>
            <c:strRef>
              <c:f>Growing_Stock_Comp!$FW$9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Growing_Stock_Comp!$FW$10:$FW$30</c:f>
              <c:numCache>
                <c:formatCode>#,##0</c:formatCode>
                <c:ptCount val="21"/>
                <c:pt idx="0">
                  <c:v>1736</c:v>
                </c:pt>
                <c:pt idx="5">
                  <c:v>1909</c:v>
                </c:pt>
                <c:pt idx="10">
                  <c:v>2372</c:v>
                </c:pt>
                <c:pt idx="15">
                  <c:v>2550</c:v>
                </c:pt>
                <c:pt idx="20">
                  <c:v>2730</c:v>
                </c:pt>
              </c:numCache>
            </c:numRef>
          </c:val>
          <c:smooth val="0"/>
          <c:extLst>
            <c:ext xmlns:c16="http://schemas.microsoft.com/office/drawing/2014/chart" uri="{C3380CC4-5D6E-409C-BE32-E72D297353CC}">
              <c16:uniqueId val="{00000001-FB06-40BC-A1EE-3F61A8DD3B6D}"/>
            </c:ext>
          </c:extLst>
        </c:ser>
        <c:ser>
          <c:idx val="2"/>
          <c:order val="2"/>
          <c:tx>
            <c:strRef>
              <c:f>Growing_Stock_Comp!$FX$9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Growing_Stock_Comp!$FX$10:$FX$30</c:f>
              <c:numCache>
                <c:formatCode>#,##0</c:formatCode>
                <c:ptCount val="21"/>
                <c:pt idx="0">
                  <c:v>1584</c:v>
                </c:pt>
                <c:pt idx="5">
                  <c:v>1724</c:v>
                </c:pt>
                <c:pt idx="10">
                  <c:v>2028</c:v>
                </c:pt>
                <c:pt idx="15">
                  <c:v>2197</c:v>
                </c:pt>
                <c:pt idx="20">
                  <c:v>2366</c:v>
                </c:pt>
              </c:numCache>
            </c:numRef>
          </c:val>
          <c:smooth val="0"/>
          <c:extLst>
            <c:ext xmlns:c16="http://schemas.microsoft.com/office/drawing/2014/chart" uri="{C3380CC4-5D6E-409C-BE32-E72D297353CC}">
              <c16:uniqueId val="{00000002-FB06-40BC-A1EE-3F61A8DD3B6D}"/>
            </c:ext>
          </c:extLst>
        </c:ser>
        <c:ser>
          <c:idx val="3"/>
          <c:order val="3"/>
          <c:tx>
            <c:strRef>
              <c:f>Growing_Stock_Comp!$FY$9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Growing_Stock_Comp!$FY$10:$FY$30</c:f>
              <c:numCache>
                <c:formatCode>#,##0</c:formatCode>
                <c:ptCount val="21"/>
                <c:pt idx="14">
                  <c:v>2510.3685</c:v>
                </c:pt>
                <c:pt idx="15">
                  <c:v>2549.7442999999998</c:v>
                </c:pt>
                <c:pt idx="16">
                  <c:v>2586.8418999999999</c:v>
                </c:pt>
                <c:pt idx="17">
                  <c:v>2617.9257000000002</c:v>
                </c:pt>
                <c:pt idx="18">
                  <c:v>2645.0573999999997</c:v>
                </c:pt>
                <c:pt idx="19">
                  <c:v>2656.0941000000003</c:v>
                </c:pt>
              </c:numCache>
            </c:numRef>
          </c:val>
          <c:smooth val="0"/>
          <c:extLst>
            <c:ext xmlns:c16="http://schemas.microsoft.com/office/drawing/2014/chart" uri="{C3380CC4-5D6E-409C-BE32-E72D297353CC}">
              <c16:uniqueId val="{00000003-FB06-40BC-A1EE-3F61A8DD3B6D}"/>
            </c:ext>
          </c:extLst>
        </c:ser>
        <c:ser>
          <c:idx val="4"/>
          <c:order val="4"/>
          <c:tx>
            <c:strRef>
              <c:f>Growing_Stock_Comp!$FZ$9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Growing_Stock_Comp!$FZ$10:$FZ$30</c:f>
              <c:numCache>
                <c:formatCode>0</c:formatCode>
                <c:ptCount val="21"/>
                <c:pt idx="0">
                  <c:v>1948.7529999999999</c:v>
                </c:pt>
                <c:pt idx="10">
                  <c:v>2322.5239999999999</c:v>
                </c:pt>
              </c:numCache>
            </c:numRef>
          </c:val>
          <c:smooth val="0"/>
          <c:extLst>
            <c:ext xmlns:c16="http://schemas.microsoft.com/office/drawing/2014/chart" uri="{C3380CC4-5D6E-409C-BE32-E72D297353CC}">
              <c16:uniqueId val="{00000004-FB06-40BC-A1EE-3F61A8DD3B6D}"/>
            </c:ext>
          </c:extLst>
        </c:ser>
        <c:ser>
          <c:idx val="5"/>
          <c:order val="5"/>
          <c:tx>
            <c:strRef>
              <c:f>Growing_Stock_Comp!$GA$9</c:f>
              <c:strCache>
                <c:ptCount val="1"/>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Growing_Stock_Comp!$GA$10:$GA$30</c:f>
              <c:numCache>
                <c:formatCode>#,##0</c:formatCode>
                <c:ptCount val="21"/>
              </c:numCache>
            </c:numRef>
          </c:val>
          <c:smooth val="0"/>
          <c:extLst>
            <c:ext xmlns:c16="http://schemas.microsoft.com/office/drawing/2014/chart" uri="{C3380CC4-5D6E-409C-BE32-E72D297353CC}">
              <c16:uniqueId val="{00000005-FB06-40BC-A1EE-3F61A8DD3B6D}"/>
            </c:ext>
          </c:extLst>
        </c:ser>
        <c:ser>
          <c:idx val="6"/>
          <c:order val="6"/>
          <c:tx>
            <c:strRef>
              <c:f>Growing_Stock_Comp!$GB$9</c:f>
              <c:strCache>
                <c:ptCount val="1"/>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Growing_Stock_Comp!$GB$10:$GB$30</c:f>
              <c:numCache>
                <c:formatCode>#,##0.00</c:formatCode>
                <c:ptCount val="21"/>
              </c:numCache>
            </c:numRef>
          </c:val>
          <c:smooth val="0"/>
          <c:extLst>
            <c:ext xmlns:c16="http://schemas.microsoft.com/office/drawing/2014/chart" uri="{C3380CC4-5D6E-409C-BE32-E72D297353CC}">
              <c16:uniqueId val="{00000006-FB06-40BC-A1EE-3F61A8DD3B6D}"/>
            </c:ext>
          </c:extLst>
        </c:ser>
        <c:ser>
          <c:idx val="7"/>
          <c:order val="7"/>
          <c:tx>
            <c:strRef>
              <c:f>Growing_Stock_Comp!$GC$9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Growing_Stock_Comp!$GC$10:$GC$30</c:f>
              <c:numCache>
                <c:formatCode>#,##0</c:formatCode>
                <c:ptCount val="21"/>
                <c:pt idx="0">
                  <c:v>2126.1558310534178</c:v>
                </c:pt>
                <c:pt idx="1">
                  <c:v>2167.8662962474209</c:v>
                </c:pt>
                <c:pt idx="2">
                  <c:v>2207.0066311086944</c:v>
                </c:pt>
                <c:pt idx="3">
                  <c:v>2243.9709093725914</c:v>
                </c:pt>
                <c:pt idx="4">
                  <c:v>2276.6787759413137</c:v>
                </c:pt>
                <c:pt idx="5">
                  <c:v>2310.1879911892565</c:v>
                </c:pt>
                <c:pt idx="6">
                  <c:v>2342.3787875434759</c:v>
                </c:pt>
                <c:pt idx="7">
                  <c:v>2368.8158522264139</c:v>
                </c:pt>
                <c:pt idx="8">
                  <c:v>2399.3754928303051</c:v>
                </c:pt>
                <c:pt idx="9">
                  <c:v>2429.8538338310314</c:v>
                </c:pt>
                <c:pt idx="10">
                  <c:v>2457.1973132721173</c:v>
                </c:pt>
                <c:pt idx="11">
                  <c:v>2482.7403777944396</c:v>
                </c:pt>
                <c:pt idx="12">
                  <c:v>2508.0830867131053</c:v>
                </c:pt>
                <c:pt idx="13">
                  <c:v>2532.8662042811097</c:v>
                </c:pt>
                <c:pt idx="14">
                  <c:v>2555.7379575989621</c:v>
                </c:pt>
                <c:pt idx="15">
                  <c:v>2578.1710643506312</c:v>
                </c:pt>
                <c:pt idx="16">
                  <c:v>2598.7883446082774</c:v>
                </c:pt>
                <c:pt idx="17">
                  <c:v>2614.8176196712761</c:v>
                </c:pt>
                <c:pt idx="18">
                  <c:v>2628.973383729056</c:v>
                </c:pt>
                <c:pt idx="19">
                  <c:v>2644.7170327214976</c:v>
                </c:pt>
                <c:pt idx="20">
                  <c:v>2665.1232538264353</c:v>
                </c:pt>
              </c:numCache>
            </c:numRef>
          </c:val>
          <c:smooth val="0"/>
          <c:extLst>
            <c:ext xmlns:c16="http://schemas.microsoft.com/office/drawing/2014/chart" uri="{C3380CC4-5D6E-409C-BE32-E72D297353CC}">
              <c16:uniqueId val="{00000007-FB06-40BC-A1EE-3F61A8DD3B6D}"/>
            </c:ext>
          </c:extLst>
        </c:ser>
        <c:ser>
          <c:idx val="8"/>
          <c:order val="8"/>
          <c:tx>
            <c:strRef>
              <c:f>Growing_Stock_Comp!$GD$9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Growing_Stock_Comp!$GD$10:$GD$30</c:f>
              <c:numCache>
                <c:formatCode>#,##0</c:formatCode>
                <c:ptCount val="21"/>
                <c:pt idx="0">
                  <c:v>3118.8675118747042</c:v>
                </c:pt>
                <c:pt idx="1">
                  <c:v>3180.1606070828075</c:v>
                </c:pt>
                <c:pt idx="2">
                  <c:v>3237.6975762555453</c:v>
                </c:pt>
                <c:pt idx="3">
                  <c:v>3292.0462860009434</c:v>
                </c:pt>
                <c:pt idx="4">
                  <c:v>3340.1248188525483</c:v>
                </c:pt>
                <c:pt idx="5">
                  <c:v>3389.3883032869571</c:v>
                </c:pt>
                <c:pt idx="6">
                  <c:v>3436.7311634962189</c:v>
                </c:pt>
                <c:pt idx="7">
                  <c:v>3475.6995632491207</c:v>
                </c:pt>
                <c:pt idx="8">
                  <c:v>3520.6637366270647</c:v>
                </c:pt>
                <c:pt idx="9">
                  <c:v>3565.4951689517352</c:v>
                </c:pt>
                <c:pt idx="10">
                  <c:v>3605.7423379936376</c:v>
                </c:pt>
                <c:pt idx="11">
                  <c:v>3643.3493284067167</c:v>
                </c:pt>
                <c:pt idx="12">
                  <c:v>3680.6328421602484</c:v>
                </c:pt>
                <c:pt idx="13">
                  <c:v>3717.0965984898266</c:v>
                </c:pt>
                <c:pt idx="14">
                  <c:v>3750.7580939288205</c:v>
                </c:pt>
                <c:pt idx="15">
                  <c:v>3783.7866155563029</c:v>
                </c:pt>
                <c:pt idx="16">
                  <c:v>3814.1327842339888</c:v>
                </c:pt>
                <c:pt idx="17">
                  <c:v>3837.754551220858</c:v>
                </c:pt>
                <c:pt idx="18">
                  <c:v>3858.6041955320165</c:v>
                </c:pt>
                <c:pt idx="19">
                  <c:v>3881.7843572614674</c:v>
                </c:pt>
                <c:pt idx="20">
                  <c:v>3911.8180237568695</c:v>
                </c:pt>
              </c:numCache>
            </c:numRef>
          </c:val>
          <c:smooth val="0"/>
          <c:extLst>
            <c:ext xmlns:c16="http://schemas.microsoft.com/office/drawing/2014/chart" uri="{C3380CC4-5D6E-409C-BE32-E72D297353CC}">
              <c16:uniqueId val="{00000008-FB06-40BC-A1EE-3F61A8DD3B6D}"/>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Growing_Stock_Comp!$GE$2</c:f>
          <c:strCache>
            <c:ptCount val="1"/>
            <c:pt idx="0">
              <c:v>Portugal</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Growing_Stock_Comp!$GE$9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Growing_Stock_Comp!$GE$10:$GE$30</c:f>
              <c:numCache>
                <c:formatCode>#,##0</c:formatCode>
                <c:ptCount val="21"/>
                <c:pt idx="10">
                  <c:v>170.4</c:v>
                </c:pt>
                <c:pt idx="15">
                  <c:v>171.06</c:v>
                </c:pt>
              </c:numCache>
            </c:numRef>
          </c:val>
          <c:smooth val="0"/>
          <c:extLst>
            <c:ext xmlns:c16="http://schemas.microsoft.com/office/drawing/2014/chart" uri="{C3380CC4-5D6E-409C-BE32-E72D297353CC}">
              <c16:uniqueId val="{00000000-6BC0-466C-AA77-4492805BC7AD}"/>
            </c:ext>
          </c:extLst>
        </c:ser>
        <c:ser>
          <c:idx val="1"/>
          <c:order val="1"/>
          <c:tx>
            <c:strRef>
              <c:f>Growing_Stock_Comp!$GF$9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Growing_Stock_Comp!$GF$10:$GF$30</c:f>
              <c:numCache>
                <c:formatCode>#,##0</c:formatCode>
                <c:ptCount val="21"/>
                <c:pt idx="0">
                  <c:v>197.57</c:v>
                </c:pt>
                <c:pt idx="5">
                  <c:v>184.6</c:v>
                </c:pt>
                <c:pt idx="10">
                  <c:v>170.13</c:v>
                </c:pt>
                <c:pt idx="15">
                  <c:v>171.06</c:v>
                </c:pt>
              </c:numCache>
            </c:numRef>
          </c:val>
          <c:smooth val="0"/>
          <c:extLst>
            <c:ext xmlns:c16="http://schemas.microsoft.com/office/drawing/2014/chart" uri="{C3380CC4-5D6E-409C-BE32-E72D297353CC}">
              <c16:uniqueId val="{00000001-6BC0-466C-AA77-4492805BC7AD}"/>
            </c:ext>
          </c:extLst>
        </c:ser>
        <c:ser>
          <c:idx val="2"/>
          <c:order val="2"/>
          <c:tx>
            <c:strRef>
              <c:f>Growing_Stock_Comp!$GG$9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Growing_Stock_Comp!$GG$10:$GG$30</c:f>
              <c:numCache>
                <c:formatCode>#,##0</c:formatCode>
                <c:ptCount val="21"/>
                <c:pt idx="0">
                  <c:v>165.8</c:v>
                </c:pt>
                <c:pt idx="5">
                  <c:v>146.96</c:v>
                </c:pt>
                <c:pt idx="10">
                  <c:v>137.19999999999999</c:v>
                </c:pt>
                <c:pt idx="15">
                  <c:v>137.83000000000001</c:v>
                </c:pt>
              </c:numCache>
            </c:numRef>
          </c:val>
          <c:smooth val="0"/>
          <c:extLst>
            <c:ext xmlns:c16="http://schemas.microsoft.com/office/drawing/2014/chart" uri="{C3380CC4-5D6E-409C-BE32-E72D297353CC}">
              <c16:uniqueId val="{00000002-6BC0-466C-AA77-4492805BC7AD}"/>
            </c:ext>
          </c:extLst>
        </c:ser>
        <c:ser>
          <c:idx val="3"/>
          <c:order val="3"/>
          <c:tx>
            <c:strRef>
              <c:f>Growing_Stock_Comp!$GH$9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Growing_Stock_Comp!$GH$10:$GH$30</c:f>
              <c:numCache>
                <c:formatCode>#,##0</c:formatCode>
                <c:ptCount val="21"/>
              </c:numCache>
            </c:numRef>
          </c:val>
          <c:smooth val="0"/>
          <c:extLst>
            <c:ext xmlns:c16="http://schemas.microsoft.com/office/drawing/2014/chart" uri="{C3380CC4-5D6E-409C-BE32-E72D297353CC}">
              <c16:uniqueId val="{00000003-6BC0-466C-AA77-4492805BC7AD}"/>
            </c:ext>
          </c:extLst>
        </c:ser>
        <c:ser>
          <c:idx val="4"/>
          <c:order val="4"/>
          <c:tx>
            <c:strRef>
              <c:f>Growing_Stock_Comp!$GI$9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Growing_Stock_Comp!$GI$10:$GI$30</c:f>
              <c:numCache>
                <c:formatCode>0</c:formatCode>
                <c:ptCount val="21"/>
              </c:numCache>
            </c:numRef>
          </c:val>
          <c:smooth val="0"/>
          <c:extLst>
            <c:ext xmlns:c16="http://schemas.microsoft.com/office/drawing/2014/chart" uri="{C3380CC4-5D6E-409C-BE32-E72D297353CC}">
              <c16:uniqueId val="{00000004-6BC0-466C-AA77-4492805BC7AD}"/>
            </c:ext>
          </c:extLst>
        </c:ser>
        <c:ser>
          <c:idx val="5"/>
          <c:order val="5"/>
          <c:tx>
            <c:strRef>
              <c:f>Growing_Stock_Comp!$GJ$9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Growing_Stock_Comp!$GJ$10:$GJ$30</c:f>
              <c:numCache>
                <c:formatCode>#,##0</c:formatCode>
                <c:ptCount val="21"/>
                <c:pt idx="6">
                  <c:v>158.1</c:v>
                </c:pt>
              </c:numCache>
            </c:numRef>
          </c:val>
          <c:smooth val="0"/>
          <c:extLst>
            <c:ext xmlns:c16="http://schemas.microsoft.com/office/drawing/2014/chart" uri="{C3380CC4-5D6E-409C-BE32-E72D297353CC}">
              <c16:uniqueId val="{00000005-6BC0-466C-AA77-4492805BC7AD}"/>
            </c:ext>
          </c:extLst>
        </c:ser>
        <c:ser>
          <c:idx val="6"/>
          <c:order val="6"/>
          <c:tx>
            <c:strRef>
              <c:f>Growing_Stock_Comp!$GK$9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Growing_Stock_Comp!$GK$10:$GK$30</c:f>
              <c:numCache>
                <c:formatCode>#,##0.00</c:formatCode>
                <c:ptCount val="21"/>
                <c:pt idx="6" formatCode="#,##0">
                  <c:v>179.4</c:v>
                </c:pt>
              </c:numCache>
            </c:numRef>
          </c:val>
          <c:smooth val="0"/>
          <c:extLst>
            <c:ext xmlns:c16="http://schemas.microsoft.com/office/drawing/2014/chart" uri="{C3380CC4-5D6E-409C-BE32-E72D297353CC}">
              <c16:uniqueId val="{00000006-6BC0-466C-AA77-4492805BC7AD}"/>
            </c:ext>
          </c:extLst>
        </c:ser>
        <c:ser>
          <c:idx val="7"/>
          <c:order val="7"/>
          <c:tx>
            <c:strRef>
              <c:f>Growing_Stock_Comp!$GL$9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Growing_Stock_Comp!$GL$10:$GL$30</c:f>
              <c:numCache>
                <c:formatCode>#,##0</c:formatCode>
                <c:ptCount val="21"/>
                <c:pt idx="0">
                  <c:v>211.62715378244607</c:v>
                </c:pt>
                <c:pt idx="1">
                  <c:v>218.97218852843034</c:v>
                </c:pt>
                <c:pt idx="2">
                  <c:v>226.06708683032261</c:v>
                </c:pt>
                <c:pt idx="3">
                  <c:v>229.73138281096038</c:v>
                </c:pt>
                <c:pt idx="4">
                  <c:v>234.00600559523158</c:v>
                </c:pt>
                <c:pt idx="5">
                  <c:v>236.39322026081703</c:v>
                </c:pt>
                <c:pt idx="6">
                  <c:v>240.87167572182832</c:v>
                </c:pt>
                <c:pt idx="7">
                  <c:v>246.0277045278628</c:v>
                </c:pt>
                <c:pt idx="8">
                  <c:v>252.03787409069213</c:v>
                </c:pt>
                <c:pt idx="9">
                  <c:v>258.93562559709181</c:v>
                </c:pt>
                <c:pt idx="10">
                  <c:v>265.44684686525449</c:v>
                </c:pt>
                <c:pt idx="11">
                  <c:v>271.1944769729688</c:v>
                </c:pt>
                <c:pt idx="12">
                  <c:v>275.32485528999922</c:v>
                </c:pt>
                <c:pt idx="13">
                  <c:v>279.4318684591592</c:v>
                </c:pt>
                <c:pt idx="14">
                  <c:v>283.37113949260385</c:v>
                </c:pt>
                <c:pt idx="15">
                  <c:v>286.50756013083378</c:v>
                </c:pt>
                <c:pt idx="16">
                  <c:v>288.63123225213792</c:v>
                </c:pt>
                <c:pt idx="17">
                  <c:v>289.82164180789795</c:v>
                </c:pt>
                <c:pt idx="18">
                  <c:v>290.78451912310442</c:v>
                </c:pt>
                <c:pt idx="19">
                  <c:v>291.59185427423495</c:v>
                </c:pt>
                <c:pt idx="20">
                  <c:v>292.87380701859928</c:v>
                </c:pt>
              </c:numCache>
            </c:numRef>
          </c:val>
          <c:smooth val="0"/>
          <c:extLst>
            <c:ext xmlns:c16="http://schemas.microsoft.com/office/drawing/2014/chart" uri="{C3380CC4-5D6E-409C-BE32-E72D297353CC}">
              <c16:uniqueId val="{00000007-6BC0-466C-AA77-4492805BC7AD}"/>
            </c:ext>
          </c:extLst>
        </c:ser>
        <c:ser>
          <c:idx val="8"/>
          <c:order val="8"/>
          <c:tx>
            <c:strRef>
              <c:f>Growing_Stock_Comp!$GM$9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Growing_Stock_Comp!$GM$10:$GM$30</c:f>
              <c:numCache>
                <c:formatCode>#,##0</c:formatCode>
                <c:ptCount val="21"/>
                <c:pt idx="0">
                  <c:v>353.63677269363285</c:v>
                </c:pt>
                <c:pt idx="1">
                  <c:v>365.79084609060544</c:v>
                </c:pt>
                <c:pt idx="2">
                  <c:v>377.26283801845727</c:v>
                </c:pt>
                <c:pt idx="3">
                  <c:v>383.14694757478685</c:v>
                </c:pt>
                <c:pt idx="4">
                  <c:v>390.04086052006164</c:v>
                </c:pt>
                <c:pt idx="5">
                  <c:v>393.46766760357195</c:v>
                </c:pt>
                <c:pt idx="6">
                  <c:v>400.45804611837337</c:v>
                </c:pt>
                <c:pt idx="7">
                  <c:v>408.56361613376811</c:v>
                </c:pt>
                <c:pt idx="8">
                  <c:v>417.93292412432265</c:v>
                </c:pt>
                <c:pt idx="9">
                  <c:v>428.97923160364263</c:v>
                </c:pt>
                <c:pt idx="10">
                  <c:v>439.45516104811486</c:v>
                </c:pt>
                <c:pt idx="11">
                  <c:v>448.51477494716823</c:v>
                </c:pt>
                <c:pt idx="12">
                  <c:v>454.60707290459982</c:v>
                </c:pt>
                <c:pt idx="13">
                  <c:v>460.36993955576344</c:v>
                </c:pt>
                <c:pt idx="14">
                  <c:v>465.88652070174027</c:v>
                </c:pt>
                <c:pt idx="15">
                  <c:v>470.12801050180047</c:v>
                </c:pt>
                <c:pt idx="16">
                  <c:v>473.1468853436225</c:v>
                </c:pt>
                <c:pt idx="17">
                  <c:v>474.66162338371151</c:v>
                </c:pt>
                <c:pt idx="18">
                  <c:v>475.82066680028174</c:v>
                </c:pt>
                <c:pt idx="19">
                  <c:v>476.77890200686801</c:v>
                </c:pt>
                <c:pt idx="20">
                  <c:v>478.464412422436</c:v>
                </c:pt>
              </c:numCache>
            </c:numRef>
          </c:val>
          <c:smooth val="0"/>
          <c:extLst>
            <c:ext xmlns:c16="http://schemas.microsoft.com/office/drawing/2014/chart" uri="{C3380CC4-5D6E-409C-BE32-E72D297353CC}">
              <c16:uniqueId val="{00000008-6BC0-466C-AA77-4492805BC7AD}"/>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Growing_Stock_Comp!$GN$2</c:f>
          <c:strCache>
            <c:ptCount val="1"/>
            <c:pt idx="0">
              <c:v>Romania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Growing_Stock_Comp!$GN$9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Growing_Stock_Comp!$GN$10:$GN$30</c:f>
              <c:numCache>
                <c:formatCode>#,##0</c:formatCode>
                <c:ptCount val="21"/>
                <c:pt idx="0">
                  <c:v>1346.4</c:v>
                </c:pt>
                <c:pt idx="10">
                  <c:v>1377.9</c:v>
                </c:pt>
                <c:pt idx="15">
                  <c:v>2221.63</c:v>
                </c:pt>
                <c:pt idx="16">
                  <c:v>2354.79</c:v>
                </c:pt>
                <c:pt idx="17">
                  <c:v>2354.79</c:v>
                </c:pt>
                <c:pt idx="18">
                  <c:v>2354.79</c:v>
                </c:pt>
                <c:pt idx="19">
                  <c:v>2354.9</c:v>
                </c:pt>
                <c:pt idx="20">
                  <c:v>2354.79</c:v>
                </c:pt>
              </c:numCache>
            </c:numRef>
          </c:val>
          <c:smooth val="0"/>
          <c:extLst>
            <c:ext xmlns:c16="http://schemas.microsoft.com/office/drawing/2014/chart" uri="{C3380CC4-5D6E-409C-BE32-E72D297353CC}">
              <c16:uniqueId val="{00000000-C419-459C-A52F-7CCEF866D888}"/>
            </c:ext>
          </c:extLst>
        </c:ser>
        <c:ser>
          <c:idx val="1"/>
          <c:order val="1"/>
          <c:tx>
            <c:strRef>
              <c:f>Growing_Stock_Comp!$GO$9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Growing_Stock_Comp!$GO$10:$GO$30</c:f>
              <c:numCache>
                <c:formatCode>#,##0</c:formatCode>
                <c:ptCount val="21"/>
                <c:pt idx="0">
                  <c:v>1346.4</c:v>
                </c:pt>
                <c:pt idx="5">
                  <c:v>1351.7</c:v>
                </c:pt>
                <c:pt idx="10">
                  <c:v>1377.9</c:v>
                </c:pt>
                <c:pt idx="15">
                  <c:v>2221.59</c:v>
                </c:pt>
                <c:pt idx="20">
                  <c:v>2354.79</c:v>
                </c:pt>
              </c:numCache>
            </c:numRef>
          </c:val>
          <c:smooth val="0"/>
          <c:extLst>
            <c:ext xmlns:c16="http://schemas.microsoft.com/office/drawing/2014/chart" uri="{C3380CC4-5D6E-409C-BE32-E72D297353CC}">
              <c16:uniqueId val="{00000001-C419-459C-A52F-7CCEF866D888}"/>
            </c:ext>
          </c:extLst>
        </c:ser>
        <c:ser>
          <c:idx val="2"/>
          <c:order val="2"/>
          <c:tx>
            <c:strRef>
              <c:f>Growing_Stock_Comp!$GP$9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Growing_Stock_Comp!$GP$10:$GP$30</c:f>
              <c:numCache>
                <c:formatCode>#,##0</c:formatCode>
                <c:ptCount val="21"/>
                <c:pt idx="0">
                  <c:v>1063.6600000000001</c:v>
                </c:pt>
                <c:pt idx="5">
                  <c:v>1067.8399999999999</c:v>
                </c:pt>
                <c:pt idx="10">
                  <c:v>1088.54</c:v>
                </c:pt>
                <c:pt idx="15">
                  <c:v>1755.06</c:v>
                </c:pt>
                <c:pt idx="20">
                  <c:v>1864.99</c:v>
                </c:pt>
              </c:numCache>
            </c:numRef>
          </c:val>
          <c:smooth val="0"/>
          <c:extLst>
            <c:ext xmlns:c16="http://schemas.microsoft.com/office/drawing/2014/chart" uri="{C3380CC4-5D6E-409C-BE32-E72D297353CC}">
              <c16:uniqueId val="{00000002-C419-459C-A52F-7CCEF866D888}"/>
            </c:ext>
          </c:extLst>
        </c:ser>
        <c:ser>
          <c:idx val="3"/>
          <c:order val="3"/>
          <c:tx>
            <c:strRef>
              <c:f>Growing_Stock_Comp!$GQ$9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Growing_Stock_Comp!$GQ$10:$GQ$30</c:f>
              <c:numCache>
                <c:formatCode>#,##0</c:formatCode>
                <c:ptCount val="21"/>
                <c:pt idx="11">
                  <c:v>2089.6179200000001</c:v>
                </c:pt>
                <c:pt idx="12">
                  <c:v>2120.4907699999999</c:v>
                </c:pt>
                <c:pt idx="13">
                  <c:v>2153.0728399999998</c:v>
                </c:pt>
                <c:pt idx="14">
                  <c:v>2186.0773100000001</c:v>
                </c:pt>
                <c:pt idx="15">
                  <c:v>2221.7603100000001</c:v>
                </c:pt>
                <c:pt idx="16">
                  <c:v>2255.5357400000003</c:v>
                </c:pt>
                <c:pt idx="17">
                  <c:v>2290.2352000000001</c:v>
                </c:pt>
                <c:pt idx="18">
                  <c:v>2327.8598400000001</c:v>
                </c:pt>
                <c:pt idx="19">
                  <c:v>2365.1535800000001</c:v>
                </c:pt>
              </c:numCache>
            </c:numRef>
          </c:val>
          <c:smooth val="0"/>
          <c:extLst>
            <c:ext xmlns:c16="http://schemas.microsoft.com/office/drawing/2014/chart" uri="{C3380CC4-5D6E-409C-BE32-E72D297353CC}">
              <c16:uniqueId val="{00000003-C419-459C-A52F-7CCEF866D888}"/>
            </c:ext>
          </c:extLst>
        </c:ser>
        <c:ser>
          <c:idx val="4"/>
          <c:order val="4"/>
          <c:tx>
            <c:strRef>
              <c:f>Growing_Stock_Comp!$GR$9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Growing_Stock_Comp!$GR$10:$GR$30</c:f>
              <c:numCache>
                <c:formatCode>0</c:formatCode>
                <c:ptCount val="21"/>
                <c:pt idx="0">
                  <c:v>1770.37671</c:v>
                </c:pt>
                <c:pt idx="1">
                  <c:v>1789.578033</c:v>
                </c:pt>
                <c:pt idx="2">
                  <c:v>1809.649962</c:v>
                </c:pt>
                <c:pt idx="3">
                  <c:v>1827.0329019999999</c:v>
                </c:pt>
                <c:pt idx="4">
                  <c:v>1844.0918819999999</c:v>
                </c:pt>
                <c:pt idx="5">
                  <c:v>1860.7417740000001</c:v>
                </c:pt>
                <c:pt idx="6">
                  <c:v>1878.6039020000001</c:v>
                </c:pt>
                <c:pt idx="7">
                  <c:v>1896.4261019999999</c:v>
                </c:pt>
                <c:pt idx="8">
                  <c:v>1912.8327429999999</c:v>
                </c:pt>
                <c:pt idx="9">
                  <c:v>1929.565278</c:v>
                </c:pt>
                <c:pt idx="10">
                  <c:v>1946.7756469999999</c:v>
                </c:pt>
                <c:pt idx="11">
                  <c:v>1964.9205030000001</c:v>
                </c:pt>
                <c:pt idx="12">
                  <c:v>1983.244408</c:v>
                </c:pt>
                <c:pt idx="13">
                  <c:v>2001.6857520000001</c:v>
                </c:pt>
                <c:pt idx="14">
                  <c:v>2020.202769</c:v>
                </c:pt>
                <c:pt idx="15">
                  <c:v>2038.7615740000001</c:v>
                </c:pt>
                <c:pt idx="16">
                  <c:v>2057.3328470000001</c:v>
                </c:pt>
                <c:pt idx="17">
                  <c:v>2075.890363</c:v>
                </c:pt>
                <c:pt idx="18">
                  <c:v>2094.4104349999998</c:v>
                </c:pt>
                <c:pt idx="19">
                  <c:v>2112.8712089999999</c:v>
                </c:pt>
              </c:numCache>
            </c:numRef>
          </c:val>
          <c:smooth val="0"/>
          <c:extLst>
            <c:ext xmlns:c16="http://schemas.microsoft.com/office/drawing/2014/chart" uri="{C3380CC4-5D6E-409C-BE32-E72D297353CC}">
              <c16:uniqueId val="{00000004-C419-459C-A52F-7CCEF866D888}"/>
            </c:ext>
          </c:extLst>
        </c:ser>
        <c:ser>
          <c:idx val="5"/>
          <c:order val="5"/>
          <c:tx>
            <c:strRef>
              <c:f>Growing_Stock_Comp!$GS$9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Growing_Stock_Comp!$GS$10:$GS$30</c:f>
              <c:numCache>
                <c:formatCode>#,##0</c:formatCode>
                <c:ptCount val="21"/>
                <c:pt idx="10">
                  <c:v>2156.5</c:v>
                </c:pt>
              </c:numCache>
            </c:numRef>
          </c:val>
          <c:smooth val="0"/>
          <c:extLst>
            <c:ext xmlns:c16="http://schemas.microsoft.com/office/drawing/2014/chart" uri="{C3380CC4-5D6E-409C-BE32-E72D297353CC}">
              <c16:uniqueId val="{00000005-C419-459C-A52F-7CCEF866D888}"/>
            </c:ext>
          </c:extLst>
        </c:ser>
        <c:ser>
          <c:idx val="6"/>
          <c:order val="6"/>
          <c:tx>
            <c:strRef>
              <c:f>Growing_Stock_Comp!$GT$9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Growing_Stock_Comp!$GT$10:$GT$30</c:f>
              <c:numCache>
                <c:formatCode>#,##0.00</c:formatCode>
                <c:ptCount val="21"/>
                <c:pt idx="10" formatCode="#,##0">
                  <c:v>1961.1</c:v>
                </c:pt>
              </c:numCache>
            </c:numRef>
          </c:val>
          <c:smooth val="0"/>
          <c:extLst>
            <c:ext xmlns:c16="http://schemas.microsoft.com/office/drawing/2014/chart" uri="{C3380CC4-5D6E-409C-BE32-E72D297353CC}">
              <c16:uniqueId val="{00000006-C419-459C-A52F-7CCEF866D888}"/>
            </c:ext>
          </c:extLst>
        </c:ser>
        <c:ser>
          <c:idx val="7"/>
          <c:order val="7"/>
          <c:tx>
            <c:strRef>
              <c:f>Growing_Stock_Comp!$GU$9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Growing_Stock_Comp!$GU$10:$GU$30</c:f>
              <c:numCache>
                <c:formatCode>#,##0</c:formatCode>
                <c:ptCount val="21"/>
                <c:pt idx="0">
                  <c:v>1749.3781091519832</c:v>
                </c:pt>
                <c:pt idx="1">
                  <c:v>1769.3409238212337</c:v>
                </c:pt>
                <c:pt idx="2">
                  <c:v>1786.4604335476172</c:v>
                </c:pt>
                <c:pt idx="3">
                  <c:v>1801.1295555387464</c:v>
                </c:pt>
                <c:pt idx="4">
                  <c:v>1814.8761292309503</c:v>
                </c:pt>
                <c:pt idx="5">
                  <c:v>1831.2539838415526</c:v>
                </c:pt>
                <c:pt idx="6">
                  <c:v>1849.6271203666499</c:v>
                </c:pt>
                <c:pt idx="7">
                  <c:v>1865.0982282377508</c:v>
                </c:pt>
                <c:pt idx="8">
                  <c:v>1883.8340305851398</c:v>
                </c:pt>
                <c:pt idx="9">
                  <c:v>1904.4898028713806</c:v>
                </c:pt>
                <c:pt idx="10">
                  <c:v>1922.7241414238299</c:v>
                </c:pt>
                <c:pt idx="11">
                  <c:v>1939.870913284055</c:v>
                </c:pt>
                <c:pt idx="12">
                  <c:v>1954.2992580007469</c:v>
                </c:pt>
                <c:pt idx="13">
                  <c:v>1970.2680929608835</c:v>
                </c:pt>
                <c:pt idx="14">
                  <c:v>1985.9007269639428</c:v>
                </c:pt>
                <c:pt idx="15">
                  <c:v>2002.7570955360943</c:v>
                </c:pt>
                <c:pt idx="16">
                  <c:v>2018.7910692286441</c:v>
                </c:pt>
                <c:pt idx="17">
                  <c:v>2035.8189310211922</c:v>
                </c:pt>
                <c:pt idx="18">
                  <c:v>2050.2908272199475</c:v>
                </c:pt>
                <c:pt idx="19">
                  <c:v>2064.9563661462953</c:v>
                </c:pt>
                <c:pt idx="20">
                  <c:v>2079.5909276807743</c:v>
                </c:pt>
              </c:numCache>
            </c:numRef>
          </c:val>
          <c:smooth val="0"/>
          <c:extLst>
            <c:ext xmlns:c16="http://schemas.microsoft.com/office/drawing/2014/chart" uri="{C3380CC4-5D6E-409C-BE32-E72D297353CC}">
              <c16:uniqueId val="{00000007-C419-459C-A52F-7CCEF866D888}"/>
            </c:ext>
          </c:extLst>
        </c:ser>
        <c:ser>
          <c:idx val="8"/>
          <c:order val="8"/>
          <c:tx>
            <c:strRef>
              <c:f>Growing_Stock_Comp!$GV$9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Growing_Stock_Comp!$GV$10:$GV$30</c:f>
              <c:numCache>
                <c:formatCode>#,##0</c:formatCode>
                <c:ptCount val="21"/>
                <c:pt idx="0">
                  <c:v>2733.9222686070639</c:v>
                </c:pt>
                <c:pt idx="1">
                  <c:v>2766.1658384151688</c:v>
                </c:pt>
                <c:pt idx="2">
                  <c:v>2794.4757695200165</c:v>
                </c:pt>
                <c:pt idx="3">
                  <c:v>2818.7328261556927</c:v>
                </c:pt>
                <c:pt idx="4">
                  <c:v>2841.2648186721567</c:v>
                </c:pt>
                <c:pt idx="5">
                  <c:v>2868.0084636072133</c:v>
                </c:pt>
                <c:pt idx="6">
                  <c:v>2897.4697978026052</c:v>
                </c:pt>
                <c:pt idx="7">
                  <c:v>2922.9556947582632</c:v>
                </c:pt>
                <c:pt idx="8">
                  <c:v>2953.3242442300675</c:v>
                </c:pt>
                <c:pt idx="9">
                  <c:v>2986.6328988290638</c:v>
                </c:pt>
                <c:pt idx="10">
                  <c:v>3016.2795064991569</c:v>
                </c:pt>
                <c:pt idx="11">
                  <c:v>3044.2891641942056</c:v>
                </c:pt>
                <c:pt idx="12">
                  <c:v>3067.9305876951671</c:v>
                </c:pt>
                <c:pt idx="13">
                  <c:v>3093.9902244209038</c:v>
                </c:pt>
                <c:pt idx="14">
                  <c:v>3119.7341771704673</c:v>
                </c:pt>
                <c:pt idx="15">
                  <c:v>3147.2230485422151</c:v>
                </c:pt>
                <c:pt idx="16">
                  <c:v>3173.2384915535663</c:v>
                </c:pt>
                <c:pt idx="17">
                  <c:v>3200.8408879074655</c:v>
                </c:pt>
                <c:pt idx="18">
                  <c:v>3224.4234661134806</c:v>
                </c:pt>
                <c:pt idx="19">
                  <c:v>3248.1306461574241</c:v>
                </c:pt>
                <c:pt idx="20">
                  <c:v>3272.1607346495102</c:v>
                </c:pt>
              </c:numCache>
            </c:numRef>
          </c:val>
          <c:smooth val="0"/>
          <c:extLst>
            <c:ext xmlns:c16="http://schemas.microsoft.com/office/drawing/2014/chart" uri="{C3380CC4-5D6E-409C-BE32-E72D297353CC}">
              <c16:uniqueId val="{00000008-C419-459C-A52F-7CCEF866D888}"/>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Growing_Stock_Comp!$GW$2</c:f>
          <c:strCache>
            <c:ptCount val="1"/>
            <c:pt idx="0">
              <c:v>Slovenia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Growing_Stock_Comp!$GW$9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Growing_Stock_Comp!$GW$10:$GW$30</c:f>
              <c:numCache>
                <c:formatCode>#,##0</c:formatCode>
                <c:ptCount val="21"/>
                <c:pt idx="0">
                  <c:v>332.91</c:v>
                </c:pt>
                <c:pt idx="10">
                  <c:v>406.12</c:v>
                </c:pt>
                <c:pt idx="15">
                  <c:v>414.82</c:v>
                </c:pt>
                <c:pt idx="16">
                  <c:v>414.23</c:v>
                </c:pt>
                <c:pt idx="17">
                  <c:v>413.84</c:v>
                </c:pt>
                <c:pt idx="18">
                  <c:v>411.52</c:v>
                </c:pt>
                <c:pt idx="19">
                  <c:v>413.11</c:v>
                </c:pt>
                <c:pt idx="20">
                  <c:v>414.18</c:v>
                </c:pt>
              </c:numCache>
            </c:numRef>
          </c:val>
          <c:smooth val="0"/>
          <c:extLst>
            <c:ext xmlns:c16="http://schemas.microsoft.com/office/drawing/2014/chart" uri="{C3380CC4-5D6E-409C-BE32-E72D297353CC}">
              <c16:uniqueId val="{00000000-620F-4BEC-8998-B8FAFB7F3F59}"/>
            </c:ext>
          </c:extLst>
        </c:ser>
        <c:ser>
          <c:idx val="1"/>
          <c:order val="1"/>
          <c:tx>
            <c:strRef>
              <c:f>Growing_Stock_Comp!$GX$9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Growing_Stock_Comp!$GX$10:$GX$30</c:f>
              <c:numCache>
                <c:formatCode>#,##0</c:formatCode>
                <c:ptCount val="21"/>
                <c:pt idx="0">
                  <c:v>332.91</c:v>
                </c:pt>
                <c:pt idx="5">
                  <c:v>374.02</c:v>
                </c:pt>
                <c:pt idx="10">
                  <c:v>406.12</c:v>
                </c:pt>
                <c:pt idx="15">
                  <c:v>414.83</c:v>
                </c:pt>
                <c:pt idx="20">
                  <c:v>414.17</c:v>
                </c:pt>
              </c:numCache>
            </c:numRef>
          </c:val>
          <c:smooth val="0"/>
          <c:extLst>
            <c:ext xmlns:c16="http://schemas.microsoft.com/office/drawing/2014/chart" uri="{C3380CC4-5D6E-409C-BE32-E72D297353CC}">
              <c16:uniqueId val="{00000001-620F-4BEC-8998-B8FAFB7F3F59}"/>
            </c:ext>
          </c:extLst>
        </c:ser>
        <c:ser>
          <c:idx val="2"/>
          <c:order val="2"/>
          <c:tx>
            <c:strRef>
              <c:f>Growing_Stock_Comp!$GY$9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Growing_Stock_Comp!$GY$10:$GY$30</c:f>
              <c:numCache>
                <c:formatCode>#,##0</c:formatCode>
                <c:ptCount val="21"/>
                <c:pt idx="0">
                  <c:v>312.39</c:v>
                </c:pt>
                <c:pt idx="5">
                  <c:v>350.85</c:v>
                </c:pt>
                <c:pt idx="10">
                  <c:v>382.67</c:v>
                </c:pt>
                <c:pt idx="15">
                  <c:v>387.99</c:v>
                </c:pt>
                <c:pt idx="20">
                  <c:v>383.71</c:v>
                </c:pt>
              </c:numCache>
            </c:numRef>
          </c:val>
          <c:smooth val="0"/>
          <c:extLst>
            <c:ext xmlns:c16="http://schemas.microsoft.com/office/drawing/2014/chart" uri="{C3380CC4-5D6E-409C-BE32-E72D297353CC}">
              <c16:uniqueId val="{00000002-620F-4BEC-8998-B8FAFB7F3F59}"/>
            </c:ext>
          </c:extLst>
        </c:ser>
        <c:ser>
          <c:idx val="3"/>
          <c:order val="3"/>
          <c:tx>
            <c:strRef>
              <c:f>Growing_Stock_Comp!$GZ$9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Growing_Stock_Comp!$GZ$10:$GZ$30</c:f>
              <c:numCache>
                <c:formatCode>#,##0</c:formatCode>
                <c:ptCount val="21"/>
                <c:pt idx="12">
                  <c:v>341.45885999999996</c:v>
                </c:pt>
                <c:pt idx="13">
                  <c:v>345.08152000000001</c:v>
                </c:pt>
                <c:pt idx="14">
                  <c:v>346.94965999999999</c:v>
                </c:pt>
                <c:pt idx="15">
                  <c:v>348.86839000000003</c:v>
                </c:pt>
                <c:pt idx="16">
                  <c:v>350.47409999999996</c:v>
                </c:pt>
                <c:pt idx="17">
                  <c:v>353.06112000000002</c:v>
                </c:pt>
                <c:pt idx="18">
                  <c:v>355.14981445499984</c:v>
                </c:pt>
                <c:pt idx="19">
                  <c:v>357.84105516499983</c:v>
                </c:pt>
              </c:numCache>
            </c:numRef>
          </c:val>
          <c:smooth val="0"/>
          <c:extLst>
            <c:ext xmlns:c16="http://schemas.microsoft.com/office/drawing/2014/chart" uri="{C3380CC4-5D6E-409C-BE32-E72D297353CC}">
              <c16:uniqueId val="{00000003-620F-4BEC-8998-B8FAFB7F3F59}"/>
            </c:ext>
          </c:extLst>
        </c:ser>
        <c:ser>
          <c:idx val="4"/>
          <c:order val="4"/>
          <c:tx>
            <c:strRef>
              <c:f>Growing_Stock_Comp!$HA$9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Growing_Stock_Comp!$HA$10:$HA$30</c:f>
              <c:numCache>
                <c:formatCode>0</c:formatCode>
                <c:ptCount val="21"/>
                <c:pt idx="0">
                  <c:v>284.02445999999998</c:v>
                </c:pt>
                <c:pt idx="7">
                  <c:v>315.13668000000001</c:v>
                </c:pt>
                <c:pt idx="12">
                  <c:v>335.20907999999997</c:v>
                </c:pt>
                <c:pt idx="18">
                  <c:v>330.19098000000002</c:v>
                </c:pt>
              </c:numCache>
            </c:numRef>
          </c:val>
          <c:smooth val="0"/>
          <c:extLst>
            <c:ext xmlns:c16="http://schemas.microsoft.com/office/drawing/2014/chart" uri="{C3380CC4-5D6E-409C-BE32-E72D297353CC}">
              <c16:uniqueId val="{00000004-620F-4BEC-8998-B8FAFB7F3F59}"/>
            </c:ext>
          </c:extLst>
        </c:ser>
        <c:ser>
          <c:idx val="5"/>
          <c:order val="5"/>
          <c:tx>
            <c:strRef>
              <c:f>Growing_Stock_Comp!$HB$9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Growing_Stock_Comp!$HB$10:$HB$30</c:f>
              <c:numCache>
                <c:formatCode>#,##0</c:formatCode>
                <c:ptCount val="21"/>
                <c:pt idx="12">
                  <c:v>416.8</c:v>
                </c:pt>
              </c:numCache>
            </c:numRef>
          </c:val>
          <c:smooth val="0"/>
          <c:extLst>
            <c:ext xmlns:c16="http://schemas.microsoft.com/office/drawing/2014/chart" uri="{C3380CC4-5D6E-409C-BE32-E72D297353CC}">
              <c16:uniqueId val="{00000005-620F-4BEC-8998-B8FAFB7F3F59}"/>
            </c:ext>
          </c:extLst>
        </c:ser>
        <c:ser>
          <c:idx val="6"/>
          <c:order val="6"/>
          <c:tx>
            <c:strRef>
              <c:f>Growing_Stock_Comp!$HC$9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Growing_Stock_Comp!$HC$10:$HC$30</c:f>
              <c:numCache>
                <c:formatCode>#,##0.00</c:formatCode>
                <c:ptCount val="21"/>
                <c:pt idx="12" formatCode="#,##0">
                  <c:v>403.9</c:v>
                </c:pt>
              </c:numCache>
            </c:numRef>
          </c:val>
          <c:smooth val="0"/>
          <c:extLst>
            <c:ext xmlns:c16="http://schemas.microsoft.com/office/drawing/2014/chart" uri="{C3380CC4-5D6E-409C-BE32-E72D297353CC}">
              <c16:uniqueId val="{00000006-620F-4BEC-8998-B8FAFB7F3F59}"/>
            </c:ext>
          </c:extLst>
        </c:ser>
        <c:ser>
          <c:idx val="7"/>
          <c:order val="7"/>
          <c:tx>
            <c:strRef>
              <c:f>Growing_Stock_Comp!$HD$9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Growing_Stock_Comp!$HD$10:$HD$30</c:f>
              <c:numCache>
                <c:formatCode>#,##0</c:formatCode>
                <c:ptCount val="21"/>
                <c:pt idx="0">
                  <c:v>279.73939086262834</c:v>
                </c:pt>
                <c:pt idx="1">
                  <c:v>284.62108177518468</c:v>
                </c:pt>
                <c:pt idx="2">
                  <c:v>289.37422385113348</c:v>
                </c:pt>
                <c:pt idx="3">
                  <c:v>293.55981402336499</c:v>
                </c:pt>
                <c:pt idx="4">
                  <c:v>297.95775607926259</c:v>
                </c:pt>
                <c:pt idx="5">
                  <c:v>302.26883349553731</c:v>
                </c:pt>
                <c:pt idx="6">
                  <c:v>305.88954608933415</c:v>
                </c:pt>
                <c:pt idx="7">
                  <c:v>310.03581122431638</c:v>
                </c:pt>
                <c:pt idx="8">
                  <c:v>314.10094524161065</c:v>
                </c:pt>
                <c:pt idx="9">
                  <c:v>318.30207145072399</c:v>
                </c:pt>
                <c:pt idx="10">
                  <c:v>322.35587490697651</c:v>
                </c:pt>
                <c:pt idx="11">
                  <c:v>325.88331469426925</c:v>
                </c:pt>
                <c:pt idx="12">
                  <c:v>329.44439654425872</c:v>
                </c:pt>
                <c:pt idx="13">
                  <c:v>333.02065850911259</c:v>
                </c:pt>
                <c:pt idx="14">
                  <c:v>331.70395101316308</c:v>
                </c:pt>
                <c:pt idx="15">
                  <c:v>334.99856066116934</c:v>
                </c:pt>
                <c:pt idx="16">
                  <c:v>337.44408149361919</c:v>
                </c:pt>
                <c:pt idx="17">
                  <c:v>339.51398111159801</c:v>
                </c:pt>
                <c:pt idx="18">
                  <c:v>340.89629373703838</c:v>
                </c:pt>
                <c:pt idx="19">
                  <c:v>342.71733177459919</c:v>
                </c:pt>
                <c:pt idx="20">
                  <c:v>345.2966931983558</c:v>
                </c:pt>
              </c:numCache>
            </c:numRef>
          </c:val>
          <c:smooth val="0"/>
          <c:extLst>
            <c:ext xmlns:c16="http://schemas.microsoft.com/office/drawing/2014/chart" uri="{C3380CC4-5D6E-409C-BE32-E72D297353CC}">
              <c16:uniqueId val="{00000007-620F-4BEC-8998-B8FAFB7F3F59}"/>
            </c:ext>
          </c:extLst>
        </c:ser>
        <c:ser>
          <c:idx val="8"/>
          <c:order val="8"/>
          <c:tx>
            <c:strRef>
              <c:f>Growing_Stock_Comp!$HE$9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Growing_Stock_Comp!$HE$10:$HE$30</c:f>
              <c:numCache>
                <c:formatCode>#,##0</c:formatCode>
                <c:ptCount val="21"/>
                <c:pt idx="0">
                  <c:v>407.65664573047587</c:v>
                </c:pt>
                <c:pt idx="1">
                  <c:v>414.72000620653387</c:v>
                </c:pt>
                <c:pt idx="2">
                  <c:v>421.61121153217613</c:v>
                </c:pt>
                <c:pt idx="3">
                  <c:v>427.69240258207168</c:v>
                </c:pt>
                <c:pt idx="4">
                  <c:v>434.09353751268304</c:v>
                </c:pt>
                <c:pt idx="5">
                  <c:v>440.40227476976514</c:v>
                </c:pt>
                <c:pt idx="6">
                  <c:v>445.65805937907078</c:v>
                </c:pt>
                <c:pt idx="7">
                  <c:v>451.70435532684087</c:v>
                </c:pt>
                <c:pt idx="8">
                  <c:v>457.59490694271324</c:v>
                </c:pt>
                <c:pt idx="9">
                  <c:v>463.63112508467066</c:v>
                </c:pt>
                <c:pt idx="10">
                  <c:v>469.45237090770331</c:v>
                </c:pt>
                <c:pt idx="11">
                  <c:v>474.48986167591647</c:v>
                </c:pt>
                <c:pt idx="12">
                  <c:v>479.60858449770365</c:v>
                </c:pt>
                <c:pt idx="13">
                  <c:v>484.75593289766914</c:v>
                </c:pt>
                <c:pt idx="14">
                  <c:v>482.61630667693726</c:v>
                </c:pt>
                <c:pt idx="15">
                  <c:v>487.48560429686489</c:v>
                </c:pt>
                <c:pt idx="16">
                  <c:v>491.181206856583</c:v>
                </c:pt>
                <c:pt idx="17">
                  <c:v>494.22541331575076</c:v>
                </c:pt>
                <c:pt idx="18">
                  <c:v>496.34830083610962</c:v>
                </c:pt>
                <c:pt idx="19">
                  <c:v>498.95897763669802</c:v>
                </c:pt>
                <c:pt idx="20">
                  <c:v>502.6038447561528</c:v>
                </c:pt>
              </c:numCache>
            </c:numRef>
          </c:val>
          <c:smooth val="0"/>
          <c:extLst>
            <c:ext xmlns:c16="http://schemas.microsoft.com/office/drawing/2014/chart" uri="{C3380CC4-5D6E-409C-BE32-E72D297353CC}">
              <c16:uniqueId val="{00000008-620F-4BEC-8998-B8FAFB7F3F59}"/>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Growing_Stock_Comp!$HF$2</c:f>
          <c:strCache>
            <c:ptCount val="1"/>
            <c:pt idx="0">
              <c:v>Slovakia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Growing_Stock_Comp!$HF$9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Growing_Stock_Comp!$HF$10:$HF$30</c:f>
              <c:numCache>
                <c:formatCode>#,##0</c:formatCode>
                <c:ptCount val="21"/>
                <c:pt idx="0">
                  <c:v>459.05</c:v>
                </c:pt>
                <c:pt idx="10">
                  <c:v>517.17999999999995</c:v>
                </c:pt>
                <c:pt idx="15">
                  <c:v>535.28</c:v>
                </c:pt>
                <c:pt idx="16">
                  <c:v>538.11</c:v>
                </c:pt>
                <c:pt idx="17">
                  <c:v>537.66999999999996</c:v>
                </c:pt>
                <c:pt idx="18">
                  <c:v>537.66999999999996</c:v>
                </c:pt>
                <c:pt idx="19">
                  <c:v>537.66999999999996</c:v>
                </c:pt>
                <c:pt idx="20">
                  <c:v>537.66999999999996</c:v>
                </c:pt>
              </c:numCache>
            </c:numRef>
          </c:val>
          <c:smooth val="0"/>
          <c:extLst>
            <c:ext xmlns:c16="http://schemas.microsoft.com/office/drawing/2014/chart" uri="{C3380CC4-5D6E-409C-BE32-E72D297353CC}">
              <c16:uniqueId val="{00000000-FDF5-41A5-83BE-1EE22B2BD9A4}"/>
            </c:ext>
          </c:extLst>
        </c:ser>
        <c:ser>
          <c:idx val="1"/>
          <c:order val="1"/>
          <c:tx>
            <c:strRef>
              <c:f>Growing_Stock_Comp!$HG$9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Growing_Stock_Comp!$HG$10:$HG$30</c:f>
              <c:numCache>
                <c:formatCode>#,##0</c:formatCode>
                <c:ptCount val="21"/>
                <c:pt idx="0">
                  <c:v>459.05</c:v>
                </c:pt>
                <c:pt idx="5">
                  <c:v>491.38</c:v>
                </c:pt>
                <c:pt idx="10">
                  <c:v>517.17999999999995</c:v>
                </c:pt>
                <c:pt idx="15">
                  <c:v>535.28</c:v>
                </c:pt>
                <c:pt idx="20">
                  <c:v>537.66999999999996</c:v>
                </c:pt>
              </c:numCache>
            </c:numRef>
          </c:val>
          <c:smooth val="0"/>
          <c:extLst>
            <c:ext xmlns:c16="http://schemas.microsoft.com/office/drawing/2014/chart" uri="{C3380CC4-5D6E-409C-BE32-E72D297353CC}">
              <c16:uniqueId val="{00000001-FDF5-41A5-83BE-1EE22B2BD9A4}"/>
            </c:ext>
          </c:extLst>
        </c:ser>
        <c:ser>
          <c:idx val="2"/>
          <c:order val="2"/>
          <c:tx>
            <c:strRef>
              <c:f>Growing_Stock_Comp!$HH$9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Growing_Stock_Comp!$HH$10:$HH$30</c:f>
              <c:numCache>
                <c:formatCode>#,##0</c:formatCode>
                <c:ptCount val="21"/>
                <c:pt idx="0">
                  <c:v>436.9</c:v>
                </c:pt>
                <c:pt idx="5">
                  <c:v>451.67</c:v>
                </c:pt>
                <c:pt idx="10">
                  <c:v>480.64</c:v>
                </c:pt>
                <c:pt idx="15">
                  <c:v>498.9</c:v>
                </c:pt>
                <c:pt idx="20">
                  <c:v>500.88</c:v>
                </c:pt>
              </c:numCache>
            </c:numRef>
          </c:val>
          <c:smooth val="0"/>
          <c:extLst>
            <c:ext xmlns:c16="http://schemas.microsoft.com/office/drawing/2014/chart" uri="{C3380CC4-5D6E-409C-BE32-E72D297353CC}">
              <c16:uniqueId val="{00000002-FDF5-41A5-83BE-1EE22B2BD9A4}"/>
            </c:ext>
          </c:extLst>
        </c:ser>
        <c:ser>
          <c:idx val="3"/>
          <c:order val="3"/>
          <c:tx>
            <c:strRef>
              <c:f>Growing_Stock_Comp!$HI$9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Growing_Stock_Comp!$HI$10:$HI$30</c:f>
              <c:numCache>
                <c:formatCode>#,##0</c:formatCode>
                <c:ptCount val="21"/>
                <c:pt idx="14">
                  <c:v>532.90607999999997</c:v>
                </c:pt>
                <c:pt idx="15">
                  <c:v>534.17100000000005</c:v>
                </c:pt>
                <c:pt idx="16">
                  <c:v>538.33000000000004</c:v>
                </c:pt>
                <c:pt idx="17">
                  <c:v>537.87699999999995</c:v>
                </c:pt>
                <c:pt idx="18">
                  <c:v>539.62199999999996</c:v>
                </c:pt>
                <c:pt idx="19">
                  <c:v>540.93499999999995</c:v>
                </c:pt>
              </c:numCache>
            </c:numRef>
          </c:val>
          <c:smooth val="0"/>
          <c:extLst>
            <c:ext xmlns:c16="http://schemas.microsoft.com/office/drawing/2014/chart" uri="{C3380CC4-5D6E-409C-BE32-E72D297353CC}">
              <c16:uniqueId val="{00000003-FDF5-41A5-83BE-1EE22B2BD9A4}"/>
            </c:ext>
          </c:extLst>
        </c:ser>
        <c:ser>
          <c:idx val="4"/>
          <c:order val="4"/>
          <c:tx>
            <c:strRef>
              <c:f>Growing_Stock_Comp!$HJ$9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Growing_Stock_Comp!$HJ$10:$HJ$30</c:f>
              <c:numCache>
                <c:formatCode>0</c:formatCode>
                <c:ptCount val="21"/>
                <c:pt idx="0">
                  <c:v>410.02808299999998</c:v>
                </c:pt>
                <c:pt idx="1">
                  <c:v>415.59547600000002</c:v>
                </c:pt>
                <c:pt idx="2">
                  <c:v>423.18514900000002</c:v>
                </c:pt>
                <c:pt idx="3">
                  <c:v>428.28098699999998</c:v>
                </c:pt>
                <c:pt idx="4">
                  <c:v>434.399585</c:v>
                </c:pt>
                <c:pt idx="5">
                  <c:v>438.90507600000001</c:v>
                </c:pt>
                <c:pt idx="6">
                  <c:v>443.78043200000002</c:v>
                </c:pt>
                <c:pt idx="7">
                  <c:v>445.86371300000002</c:v>
                </c:pt>
                <c:pt idx="8">
                  <c:v>452.08916299999999</c:v>
                </c:pt>
                <c:pt idx="9">
                  <c:v>456.38768599999997</c:v>
                </c:pt>
                <c:pt idx="15">
                  <c:v>478.12</c:v>
                </c:pt>
              </c:numCache>
            </c:numRef>
          </c:val>
          <c:smooth val="0"/>
          <c:extLst>
            <c:ext xmlns:c16="http://schemas.microsoft.com/office/drawing/2014/chart" uri="{C3380CC4-5D6E-409C-BE32-E72D297353CC}">
              <c16:uniqueId val="{00000004-FDF5-41A5-83BE-1EE22B2BD9A4}"/>
            </c:ext>
          </c:extLst>
        </c:ser>
        <c:ser>
          <c:idx val="5"/>
          <c:order val="5"/>
          <c:tx>
            <c:strRef>
              <c:f>Growing_Stock_Comp!$HK$9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Growing_Stock_Comp!$HK$10:$HK$30</c:f>
              <c:numCache>
                <c:formatCode>#,##0</c:formatCode>
                <c:ptCount val="21"/>
                <c:pt idx="6">
                  <c:v>569.5</c:v>
                </c:pt>
              </c:numCache>
            </c:numRef>
          </c:val>
          <c:smooth val="0"/>
          <c:extLst>
            <c:ext xmlns:c16="http://schemas.microsoft.com/office/drawing/2014/chart" uri="{C3380CC4-5D6E-409C-BE32-E72D297353CC}">
              <c16:uniqueId val="{00000005-FDF5-41A5-83BE-1EE22B2BD9A4}"/>
            </c:ext>
          </c:extLst>
        </c:ser>
        <c:ser>
          <c:idx val="6"/>
          <c:order val="6"/>
          <c:tx>
            <c:strRef>
              <c:f>Growing_Stock_Comp!$HL$9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Growing_Stock_Comp!$HL$10:$HL$30</c:f>
              <c:numCache>
                <c:formatCode>#,##0.00</c:formatCode>
                <c:ptCount val="21"/>
                <c:pt idx="6" formatCode="#,##0">
                  <c:v>608.79999999999995</c:v>
                </c:pt>
              </c:numCache>
            </c:numRef>
          </c:val>
          <c:smooth val="0"/>
          <c:extLst>
            <c:ext xmlns:c16="http://schemas.microsoft.com/office/drawing/2014/chart" uri="{C3380CC4-5D6E-409C-BE32-E72D297353CC}">
              <c16:uniqueId val="{00000006-FDF5-41A5-83BE-1EE22B2BD9A4}"/>
            </c:ext>
          </c:extLst>
        </c:ser>
        <c:ser>
          <c:idx val="7"/>
          <c:order val="7"/>
          <c:tx>
            <c:strRef>
              <c:f>Growing_Stock_Comp!$HM$9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Growing_Stock_Comp!$HM$10:$HM$30</c:f>
              <c:numCache>
                <c:formatCode>#,##0</c:formatCode>
                <c:ptCount val="21"/>
                <c:pt idx="0">
                  <c:v>455.90904432892165</c:v>
                </c:pt>
                <c:pt idx="1">
                  <c:v>462.69623915945726</c:v>
                </c:pt>
                <c:pt idx="2">
                  <c:v>469.02645660214642</c:v>
                </c:pt>
                <c:pt idx="3">
                  <c:v>476.27228883196233</c:v>
                </c:pt>
                <c:pt idx="4">
                  <c:v>479.65497709252941</c:v>
                </c:pt>
                <c:pt idx="5">
                  <c:v>486.7836529052297</c:v>
                </c:pt>
                <c:pt idx="6">
                  <c:v>490.90691075116018</c:v>
                </c:pt>
                <c:pt idx="7">
                  <c:v>494.00944045307216</c:v>
                </c:pt>
                <c:pt idx="8">
                  <c:v>497.11279420364815</c:v>
                </c:pt>
                <c:pt idx="9">
                  <c:v>500.30949873654669</c:v>
                </c:pt>
                <c:pt idx="10">
                  <c:v>501.86984800185922</c:v>
                </c:pt>
                <c:pt idx="11">
                  <c:v>504.63991480218618</c:v>
                </c:pt>
                <c:pt idx="12">
                  <c:v>507.99369869176383</c:v>
                </c:pt>
                <c:pt idx="13">
                  <c:v>510.971160415214</c:v>
                </c:pt>
                <c:pt idx="14">
                  <c:v>511.55522345986128</c:v>
                </c:pt>
                <c:pt idx="15">
                  <c:v>517.034621561726</c:v>
                </c:pt>
                <c:pt idx="16">
                  <c:v>516.95131095013073</c:v>
                </c:pt>
                <c:pt idx="17">
                  <c:v>516.2858017628771</c:v>
                </c:pt>
                <c:pt idx="18">
                  <c:v>514.40612589081468</c:v>
                </c:pt>
                <c:pt idx="19">
                  <c:v>512.82927289873203</c:v>
                </c:pt>
                <c:pt idx="20">
                  <c:v>516.07803986563113</c:v>
                </c:pt>
              </c:numCache>
            </c:numRef>
          </c:val>
          <c:smooth val="0"/>
          <c:extLst>
            <c:ext xmlns:c16="http://schemas.microsoft.com/office/drawing/2014/chart" uri="{C3380CC4-5D6E-409C-BE32-E72D297353CC}">
              <c16:uniqueId val="{00000007-FDF5-41A5-83BE-1EE22B2BD9A4}"/>
            </c:ext>
          </c:extLst>
        </c:ser>
        <c:ser>
          <c:idx val="8"/>
          <c:order val="8"/>
          <c:tx>
            <c:strRef>
              <c:f>Growing_Stock_Comp!$HN$9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Growing_Stock_Comp!$HN$10:$HN$30</c:f>
              <c:numCache>
                <c:formatCode>#,##0</c:formatCode>
                <c:ptCount val="21"/>
                <c:pt idx="0">
                  <c:v>647.12407192363219</c:v>
                </c:pt>
                <c:pt idx="1">
                  <c:v>656.69798304428866</c:v>
                </c:pt>
                <c:pt idx="2">
                  <c:v>665.67242769552558</c:v>
                </c:pt>
                <c:pt idx="3">
                  <c:v>675.90522401776047</c:v>
                </c:pt>
                <c:pt idx="4">
                  <c:v>680.76851926341601</c:v>
                </c:pt>
                <c:pt idx="5">
                  <c:v>690.82917381694392</c:v>
                </c:pt>
                <c:pt idx="6">
                  <c:v>696.60179158535652</c:v>
                </c:pt>
                <c:pt idx="7">
                  <c:v>700.97147330767461</c:v>
                </c:pt>
                <c:pt idx="8">
                  <c:v>705.29078452844783</c:v>
                </c:pt>
                <c:pt idx="9">
                  <c:v>709.74974869362461</c:v>
                </c:pt>
                <c:pt idx="10">
                  <c:v>711.83674991474265</c:v>
                </c:pt>
                <c:pt idx="11">
                  <c:v>715.66659625120292</c:v>
                </c:pt>
                <c:pt idx="12">
                  <c:v>720.33648367666729</c:v>
                </c:pt>
                <c:pt idx="13">
                  <c:v>724.44981223133539</c:v>
                </c:pt>
                <c:pt idx="14">
                  <c:v>725.14089447496281</c:v>
                </c:pt>
                <c:pt idx="15">
                  <c:v>732.8502287455326</c:v>
                </c:pt>
                <c:pt idx="16">
                  <c:v>732.49414598134865</c:v>
                </c:pt>
                <c:pt idx="17">
                  <c:v>731.45301113027244</c:v>
                </c:pt>
                <c:pt idx="18">
                  <c:v>728.88149367788606</c:v>
                </c:pt>
                <c:pt idx="19">
                  <c:v>726.74372871306082</c:v>
                </c:pt>
                <c:pt idx="20">
                  <c:v>731.39910518328747</c:v>
                </c:pt>
              </c:numCache>
            </c:numRef>
          </c:val>
          <c:smooth val="0"/>
          <c:extLst>
            <c:ext xmlns:c16="http://schemas.microsoft.com/office/drawing/2014/chart" uri="{C3380CC4-5D6E-409C-BE32-E72D297353CC}">
              <c16:uniqueId val="{00000008-FDF5-41A5-83BE-1EE22B2BD9A4}"/>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Growing_Stock_Comp!$HO$2</c:f>
          <c:strCache>
            <c:ptCount val="1"/>
            <c:pt idx="0">
              <c:v>Finland</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Growing_Stock_Comp!$HO$9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Growing_Stock_Comp!$A$10:$A$29</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Growing_Stock_Comp!$HO$10:$HO$29</c:f>
              <c:numCache>
                <c:formatCode>#,##0</c:formatCode>
                <c:ptCount val="20"/>
                <c:pt idx="0">
                  <c:v>2078</c:v>
                </c:pt>
                <c:pt idx="10">
                  <c:v>2343.0700000000002</c:v>
                </c:pt>
                <c:pt idx="15">
                  <c:v>2448.85</c:v>
                </c:pt>
                <c:pt idx="16">
                  <c:v>2448.85</c:v>
                </c:pt>
                <c:pt idx="17">
                  <c:v>2448.85</c:v>
                </c:pt>
                <c:pt idx="18">
                  <c:v>2448.85</c:v>
                </c:pt>
                <c:pt idx="19">
                  <c:v>2448.85</c:v>
                </c:pt>
              </c:numCache>
            </c:numRef>
          </c:val>
          <c:smooth val="0"/>
          <c:extLst>
            <c:ext xmlns:c16="http://schemas.microsoft.com/office/drawing/2014/chart" uri="{C3380CC4-5D6E-409C-BE32-E72D297353CC}">
              <c16:uniqueId val="{00000000-FAD0-4B1E-83C6-EBA2DFE944AB}"/>
            </c:ext>
          </c:extLst>
        </c:ser>
        <c:ser>
          <c:idx val="1"/>
          <c:order val="1"/>
          <c:tx>
            <c:strRef>
              <c:f>Growing_Stock_Comp!$HP$9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Growing_Stock_Comp!$A$10:$A$29</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Growing_Stock_Comp!$HP$10:$HP$29</c:f>
              <c:numCache>
                <c:formatCode>#,##0</c:formatCode>
                <c:ptCount val="20"/>
                <c:pt idx="0">
                  <c:v>2078</c:v>
                </c:pt>
                <c:pt idx="5">
                  <c:v>2181</c:v>
                </c:pt>
                <c:pt idx="10">
                  <c:v>2343</c:v>
                </c:pt>
                <c:pt idx="15">
                  <c:v>2449</c:v>
                </c:pt>
              </c:numCache>
            </c:numRef>
          </c:val>
          <c:smooth val="0"/>
          <c:extLst>
            <c:ext xmlns:c16="http://schemas.microsoft.com/office/drawing/2014/chart" uri="{C3380CC4-5D6E-409C-BE32-E72D297353CC}">
              <c16:uniqueId val="{00000001-FAD0-4B1E-83C6-EBA2DFE944AB}"/>
            </c:ext>
          </c:extLst>
        </c:ser>
        <c:ser>
          <c:idx val="2"/>
          <c:order val="2"/>
          <c:tx>
            <c:strRef>
              <c:f>Growing_Stock_Comp!$HQ$9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Growing_Stock_Comp!$A$10:$A$29</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Growing_Stock_Comp!$HQ$10:$HQ$29</c:f>
              <c:numCache>
                <c:formatCode>#,##0</c:formatCode>
                <c:ptCount val="20"/>
                <c:pt idx="0">
                  <c:v>1920</c:v>
                </c:pt>
                <c:pt idx="5">
                  <c:v>2005</c:v>
                </c:pt>
                <c:pt idx="10">
                  <c:v>2112</c:v>
                </c:pt>
                <c:pt idx="15">
                  <c:v>2203</c:v>
                </c:pt>
              </c:numCache>
            </c:numRef>
          </c:val>
          <c:smooth val="0"/>
          <c:extLst>
            <c:ext xmlns:c16="http://schemas.microsoft.com/office/drawing/2014/chart" uri="{C3380CC4-5D6E-409C-BE32-E72D297353CC}">
              <c16:uniqueId val="{00000002-FAD0-4B1E-83C6-EBA2DFE944AB}"/>
            </c:ext>
          </c:extLst>
        </c:ser>
        <c:ser>
          <c:idx val="3"/>
          <c:order val="3"/>
          <c:tx>
            <c:strRef>
              <c:f>Growing_Stock_Comp!$HR$9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Growing_Stock_Comp!$A$10:$A$29</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Growing_Stock_Comp!$HR$10:$HR$29</c:f>
              <c:numCache>
                <c:formatCode>#,##0</c:formatCode>
                <c:ptCount val="20"/>
              </c:numCache>
            </c:numRef>
          </c:val>
          <c:smooth val="0"/>
          <c:extLst>
            <c:ext xmlns:c16="http://schemas.microsoft.com/office/drawing/2014/chart" uri="{C3380CC4-5D6E-409C-BE32-E72D297353CC}">
              <c16:uniqueId val="{00000003-FAD0-4B1E-83C6-EBA2DFE944AB}"/>
            </c:ext>
          </c:extLst>
        </c:ser>
        <c:ser>
          <c:idx val="4"/>
          <c:order val="4"/>
          <c:tx>
            <c:strRef>
              <c:f>Growing_Stock_Comp!$HS$9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Growing_Stock_Comp!$A$10:$A$29</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Growing_Stock_Comp!$HS$10:$HS$29</c:f>
              <c:numCache>
                <c:formatCode>0</c:formatCode>
                <c:ptCount val="20"/>
              </c:numCache>
            </c:numRef>
          </c:val>
          <c:smooth val="0"/>
          <c:extLst>
            <c:ext xmlns:c16="http://schemas.microsoft.com/office/drawing/2014/chart" uri="{C3380CC4-5D6E-409C-BE32-E72D297353CC}">
              <c16:uniqueId val="{00000004-FAD0-4B1E-83C6-EBA2DFE944AB}"/>
            </c:ext>
          </c:extLst>
        </c:ser>
        <c:ser>
          <c:idx val="5"/>
          <c:order val="5"/>
          <c:tx>
            <c:strRef>
              <c:f>Growing_Stock_Comp!$HT$9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Growing_Stock_Comp!$A$10:$A$29</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Growing_Stock_Comp!$HT$10:$HT$29</c:f>
              <c:numCache>
                <c:formatCode>#,##0</c:formatCode>
                <c:ptCount val="20"/>
                <c:pt idx="11">
                  <c:v>2343</c:v>
                </c:pt>
              </c:numCache>
            </c:numRef>
          </c:val>
          <c:smooth val="0"/>
          <c:extLst>
            <c:ext xmlns:c16="http://schemas.microsoft.com/office/drawing/2014/chart" uri="{C3380CC4-5D6E-409C-BE32-E72D297353CC}">
              <c16:uniqueId val="{00000005-FAD0-4B1E-83C6-EBA2DFE944AB}"/>
            </c:ext>
          </c:extLst>
        </c:ser>
        <c:ser>
          <c:idx val="6"/>
          <c:order val="6"/>
          <c:tx>
            <c:strRef>
              <c:f>Growing_Stock_Comp!$HU$9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Growing_Stock_Comp!$A$10:$A$29</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Growing_Stock_Comp!$HU$10:$HU$29</c:f>
              <c:numCache>
                <c:formatCode>#,##0.00</c:formatCode>
                <c:ptCount val="20"/>
                <c:pt idx="11" formatCode="#,##0">
                  <c:v>2343</c:v>
                </c:pt>
              </c:numCache>
            </c:numRef>
          </c:val>
          <c:smooth val="0"/>
          <c:extLst>
            <c:ext xmlns:c16="http://schemas.microsoft.com/office/drawing/2014/chart" uri="{C3380CC4-5D6E-409C-BE32-E72D297353CC}">
              <c16:uniqueId val="{00000006-FAD0-4B1E-83C6-EBA2DFE944AB}"/>
            </c:ext>
          </c:extLst>
        </c:ser>
        <c:ser>
          <c:idx val="7"/>
          <c:order val="7"/>
          <c:tx>
            <c:strRef>
              <c:f>Growing_Stock_Comp!$HV$9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Growing_Stock_Comp!$A$10:$A$29</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Growing_Stock_Comp!$HV$10:$HV$29</c:f>
              <c:numCache>
                <c:formatCode>#,##0</c:formatCode>
                <c:ptCount val="20"/>
                <c:pt idx="0">
                  <c:v>1548.1136780579193</c:v>
                </c:pt>
                <c:pt idx="1">
                  <c:v>1569.9373290908106</c:v>
                </c:pt>
                <c:pt idx="2">
                  <c:v>1594.3396688677294</c:v>
                </c:pt>
                <c:pt idx="3">
                  <c:v>1618.2529746157206</c:v>
                </c:pt>
                <c:pt idx="4">
                  <c:v>1642.4803389790432</c:v>
                </c:pt>
                <c:pt idx="5">
                  <c:v>1669.9368592234568</c:v>
                </c:pt>
                <c:pt idx="6">
                  <c:v>1699.7527817224175</c:v>
                </c:pt>
                <c:pt idx="7">
                  <c:v>1723.0550368866725</c:v>
                </c:pt>
                <c:pt idx="8">
                  <c:v>1754.183479541691</c:v>
                </c:pt>
                <c:pt idx="9">
                  <c:v>1796.9087759777601</c:v>
                </c:pt>
                <c:pt idx="10">
                  <c:v>1828.7592090375872</c:v>
                </c:pt>
                <c:pt idx="11">
                  <c:v>1860.869033864951</c:v>
                </c:pt>
                <c:pt idx="12">
                  <c:v>1894.3489138121288</c:v>
                </c:pt>
                <c:pt idx="13">
                  <c:v>1921.728480229671</c:v>
                </c:pt>
                <c:pt idx="14">
                  <c:v>1949.4370191163885</c:v>
                </c:pt>
                <c:pt idx="15">
                  <c:v>1975.3719049778185</c:v>
                </c:pt>
                <c:pt idx="16">
                  <c:v>1999.5538144978384</c:v>
                </c:pt>
                <c:pt idx="17">
                  <c:v>2022.027041792601</c:v>
                </c:pt>
                <c:pt idx="18">
                  <c:v>2038.3598872678306</c:v>
                </c:pt>
                <c:pt idx="19">
                  <c:v>2061.4188858052048</c:v>
                </c:pt>
              </c:numCache>
            </c:numRef>
          </c:val>
          <c:smooth val="0"/>
          <c:extLst>
            <c:ext xmlns:c16="http://schemas.microsoft.com/office/drawing/2014/chart" uri="{C3380CC4-5D6E-409C-BE32-E72D297353CC}">
              <c16:uniqueId val="{00000007-FAD0-4B1E-83C6-EBA2DFE944AB}"/>
            </c:ext>
          </c:extLst>
        </c:ser>
        <c:ser>
          <c:idx val="8"/>
          <c:order val="8"/>
          <c:tx>
            <c:strRef>
              <c:f>Growing_Stock_Comp!$HW$9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Growing_Stock_Comp!$A$10:$A$29</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Growing_Stock_Comp!$HW$10:$HW$29</c:f>
              <c:numCache>
                <c:formatCode>#,##0</c:formatCode>
                <c:ptCount val="20"/>
                <c:pt idx="0">
                  <c:v>2198.6700082376265</c:v>
                </c:pt>
                <c:pt idx="1">
                  <c:v>2229.1175564483665</c:v>
                </c:pt>
                <c:pt idx="2">
                  <c:v>2263.2276503507492</c:v>
                </c:pt>
                <c:pt idx="3">
                  <c:v>2296.6325434492614</c:v>
                </c:pt>
                <c:pt idx="4">
                  <c:v>2330.4706998569386</c:v>
                </c:pt>
                <c:pt idx="5">
                  <c:v>2368.9071132811919</c:v>
                </c:pt>
                <c:pt idx="6">
                  <c:v>2410.6942153589844</c:v>
                </c:pt>
                <c:pt idx="7">
                  <c:v>2443.1993591566847</c:v>
                </c:pt>
                <c:pt idx="8">
                  <c:v>2486.8773362929364</c:v>
                </c:pt>
                <c:pt idx="9">
                  <c:v>2547.0732538515072</c:v>
                </c:pt>
                <c:pt idx="10">
                  <c:v>2591.7757365434281</c:v>
                </c:pt>
                <c:pt idx="11">
                  <c:v>2636.8510140663784</c:v>
                </c:pt>
                <c:pt idx="12">
                  <c:v>2683.8724002662061</c:v>
                </c:pt>
                <c:pt idx="13">
                  <c:v>2722.2244386145094</c:v>
                </c:pt>
                <c:pt idx="14">
                  <c:v>2761.0347844868538</c:v>
                </c:pt>
                <c:pt idx="15">
                  <c:v>2797.3074508525556</c:v>
                </c:pt>
                <c:pt idx="16">
                  <c:v>2831.0818211728747</c:v>
                </c:pt>
                <c:pt idx="17">
                  <c:v>2862.4555022162135</c:v>
                </c:pt>
                <c:pt idx="18">
                  <c:v>2885.0750661379416</c:v>
                </c:pt>
                <c:pt idx="19">
                  <c:v>2917.2832908936343</c:v>
                </c:pt>
              </c:numCache>
            </c:numRef>
          </c:val>
          <c:smooth val="0"/>
          <c:extLst>
            <c:ext xmlns:c16="http://schemas.microsoft.com/office/drawing/2014/chart" uri="{C3380CC4-5D6E-409C-BE32-E72D297353CC}">
              <c16:uniqueId val="{00000008-FAD0-4B1E-83C6-EBA2DFE944AB}"/>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Growing_Stock_Comp!$HX$2</c:f>
          <c:strCache>
            <c:ptCount val="1"/>
            <c:pt idx="0">
              <c:v>Sweden</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Growing_Stock_Comp!$HX$9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Growing_Stock_Comp!$A$10:$A$29</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Growing_Stock_Comp!$HX$10:$HX$29</c:f>
              <c:numCache>
                <c:formatCode>#,##0</c:formatCode>
                <c:ptCount val="20"/>
                <c:pt idx="0">
                  <c:v>3184.67</c:v>
                </c:pt>
                <c:pt idx="10">
                  <c:v>3294.65</c:v>
                </c:pt>
                <c:pt idx="15">
                  <c:v>3477.63</c:v>
                </c:pt>
                <c:pt idx="16">
                  <c:v>3512.89</c:v>
                </c:pt>
                <c:pt idx="17">
                  <c:v>3548.14</c:v>
                </c:pt>
                <c:pt idx="18">
                  <c:v>3583.4</c:v>
                </c:pt>
                <c:pt idx="19">
                  <c:v>3618.65</c:v>
                </c:pt>
              </c:numCache>
            </c:numRef>
          </c:val>
          <c:smooth val="0"/>
          <c:extLst>
            <c:ext xmlns:c16="http://schemas.microsoft.com/office/drawing/2014/chart" uri="{C3380CC4-5D6E-409C-BE32-E72D297353CC}">
              <c16:uniqueId val="{00000000-C412-48C9-A5AC-BD6EFF43ABE4}"/>
            </c:ext>
          </c:extLst>
        </c:ser>
        <c:ser>
          <c:idx val="1"/>
          <c:order val="1"/>
          <c:tx>
            <c:strRef>
              <c:f>Growing_Stock_Comp!$HY$9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Growing_Stock_Comp!$A$10:$A$29</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Growing_Stock_Comp!$HY$10:$HY$29</c:f>
              <c:numCache>
                <c:formatCode>#,##0</c:formatCode>
                <c:ptCount val="20"/>
                <c:pt idx="0">
                  <c:v>0</c:v>
                </c:pt>
                <c:pt idx="5">
                  <c:v>3184.67</c:v>
                </c:pt>
                <c:pt idx="10">
                  <c:v>3294.65</c:v>
                </c:pt>
                <c:pt idx="15">
                  <c:v>3477.63</c:v>
                </c:pt>
              </c:numCache>
            </c:numRef>
          </c:val>
          <c:smooth val="0"/>
          <c:extLst>
            <c:ext xmlns:c16="http://schemas.microsoft.com/office/drawing/2014/chart" uri="{C3380CC4-5D6E-409C-BE32-E72D297353CC}">
              <c16:uniqueId val="{00000001-C412-48C9-A5AC-BD6EFF43ABE4}"/>
            </c:ext>
          </c:extLst>
        </c:ser>
        <c:ser>
          <c:idx val="2"/>
          <c:order val="2"/>
          <c:tx>
            <c:strRef>
              <c:f>Growing_Stock_Comp!$HZ$9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Growing_Stock_Comp!$A$10:$A$29</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Growing_Stock_Comp!$HZ$10:$HZ$29</c:f>
              <c:numCache>
                <c:formatCode>#,##0</c:formatCode>
                <c:ptCount val="20"/>
                <c:pt idx="0">
                  <c:v>2578.59</c:v>
                </c:pt>
                <c:pt idx="5">
                  <c:v>2597.41</c:v>
                </c:pt>
                <c:pt idx="10">
                  <c:v>2680.28</c:v>
                </c:pt>
                <c:pt idx="15">
                  <c:v>2734.09</c:v>
                </c:pt>
              </c:numCache>
            </c:numRef>
          </c:val>
          <c:smooth val="0"/>
          <c:extLst>
            <c:ext xmlns:c16="http://schemas.microsoft.com/office/drawing/2014/chart" uri="{C3380CC4-5D6E-409C-BE32-E72D297353CC}">
              <c16:uniqueId val="{00000002-C412-48C9-A5AC-BD6EFF43ABE4}"/>
            </c:ext>
          </c:extLst>
        </c:ser>
        <c:ser>
          <c:idx val="3"/>
          <c:order val="3"/>
          <c:tx>
            <c:strRef>
              <c:f>Growing_Stock_Comp!$IA$9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Growing_Stock_Comp!$A$10:$A$29</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Growing_Stock_Comp!$IA$10:$IA$29</c:f>
              <c:numCache>
                <c:formatCode>#,##0</c:formatCode>
                <c:ptCount val="20"/>
              </c:numCache>
            </c:numRef>
          </c:val>
          <c:smooth val="0"/>
          <c:extLst>
            <c:ext xmlns:c16="http://schemas.microsoft.com/office/drawing/2014/chart" uri="{C3380CC4-5D6E-409C-BE32-E72D297353CC}">
              <c16:uniqueId val="{00000003-C412-48C9-A5AC-BD6EFF43ABE4}"/>
            </c:ext>
          </c:extLst>
        </c:ser>
        <c:ser>
          <c:idx val="4"/>
          <c:order val="4"/>
          <c:tx>
            <c:strRef>
              <c:f>Growing_Stock_Comp!$IB$9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Growing_Stock_Comp!$A$10:$A$29</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Growing_Stock_Comp!$IB$10:$IB$29</c:f>
              <c:numCache>
                <c:formatCode>0</c:formatCode>
                <c:ptCount val="20"/>
                <c:pt idx="10">
                  <c:v>3210.6950000000002</c:v>
                </c:pt>
              </c:numCache>
            </c:numRef>
          </c:val>
          <c:smooth val="0"/>
          <c:extLst>
            <c:ext xmlns:c16="http://schemas.microsoft.com/office/drawing/2014/chart" uri="{C3380CC4-5D6E-409C-BE32-E72D297353CC}">
              <c16:uniqueId val="{00000004-C412-48C9-A5AC-BD6EFF43ABE4}"/>
            </c:ext>
          </c:extLst>
        </c:ser>
        <c:ser>
          <c:idx val="5"/>
          <c:order val="5"/>
          <c:tx>
            <c:strRef>
              <c:f>Growing_Stock_Comp!$IC$9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Growing_Stock_Comp!$A$10:$A$29</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Growing_Stock_Comp!$IC$10:$IC$29</c:f>
              <c:numCache>
                <c:formatCode>#,##0</c:formatCode>
                <c:ptCount val="20"/>
                <c:pt idx="13">
                  <c:v>3493.5</c:v>
                </c:pt>
              </c:numCache>
            </c:numRef>
          </c:val>
          <c:smooth val="0"/>
          <c:extLst>
            <c:ext xmlns:c16="http://schemas.microsoft.com/office/drawing/2014/chart" uri="{C3380CC4-5D6E-409C-BE32-E72D297353CC}">
              <c16:uniqueId val="{00000005-C412-48C9-A5AC-BD6EFF43ABE4}"/>
            </c:ext>
          </c:extLst>
        </c:ser>
        <c:ser>
          <c:idx val="6"/>
          <c:order val="6"/>
          <c:tx>
            <c:strRef>
              <c:f>Growing_Stock_Comp!$ID$9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Growing_Stock_Comp!$A$10:$A$29</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Growing_Stock_Comp!$ID$10:$ID$29</c:f>
              <c:numCache>
                <c:formatCode>#,##0.00</c:formatCode>
                <c:ptCount val="20"/>
                <c:pt idx="13" formatCode="#,##0">
                  <c:v>3493.5</c:v>
                </c:pt>
              </c:numCache>
            </c:numRef>
          </c:val>
          <c:smooth val="0"/>
          <c:extLst>
            <c:ext xmlns:c16="http://schemas.microsoft.com/office/drawing/2014/chart" uri="{C3380CC4-5D6E-409C-BE32-E72D297353CC}">
              <c16:uniqueId val="{00000006-C412-48C9-A5AC-BD6EFF43ABE4}"/>
            </c:ext>
          </c:extLst>
        </c:ser>
        <c:ser>
          <c:idx val="7"/>
          <c:order val="7"/>
          <c:tx>
            <c:strRef>
              <c:f>Growing_Stock_Comp!$IE$9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Growing_Stock_Comp!$A$10:$A$29</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Growing_Stock_Comp!$IE$10:$IE$29</c:f>
              <c:numCache>
                <c:formatCode>#,##0</c:formatCode>
                <c:ptCount val="20"/>
                <c:pt idx="0">
                  <c:v>2967.9742757996796</c:v>
                </c:pt>
                <c:pt idx="1">
                  <c:v>2997.5249691348513</c:v>
                </c:pt>
                <c:pt idx="2">
                  <c:v>3023.0240688384865</c:v>
                </c:pt>
                <c:pt idx="3">
                  <c:v>3047.9366834153575</c:v>
                </c:pt>
                <c:pt idx="4">
                  <c:v>3072.4784397894819</c:v>
                </c:pt>
                <c:pt idx="5">
                  <c:v>3065.1586684503336</c:v>
                </c:pt>
                <c:pt idx="6">
                  <c:v>3095.1246350060701</c:v>
                </c:pt>
                <c:pt idx="7">
                  <c:v>3104.4211070338815</c:v>
                </c:pt>
                <c:pt idx="8">
                  <c:v>3126.7419469619972</c:v>
                </c:pt>
                <c:pt idx="9">
                  <c:v>3155.2876482684292</c:v>
                </c:pt>
                <c:pt idx="10">
                  <c:v>3176.8186604169327</c:v>
                </c:pt>
                <c:pt idx="11">
                  <c:v>3199.5967333454114</c:v>
                </c:pt>
                <c:pt idx="12">
                  <c:v>3226.1284691491533</c:v>
                </c:pt>
                <c:pt idx="13">
                  <c:v>3251.9175865570915</c:v>
                </c:pt>
                <c:pt idx="14">
                  <c:v>3272.3635446508451</c:v>
                </c:pt>
                <c:pt idx="15">
                  <c:v>3293.7702927591936</c:v>
                </c:pt>
                <c:pt idx="16">
                  <c:v>3317.2382122735107</c:v>
                </c:pt>
                <c:pt idx="17">
                  <c:v>3339.3548416067388</c:v>
                </c:pt>
                <c:pt idx="18">
                  <c:v>3359.733108693631</c:v>
                </c:pt>
                <c:pt idx="19">
                  <c:v>3375.8477524343953</c:v>
                </c:pt>
              </c:numCache>
            </c:numRef>
          </c:val>
          <c:smooth val="0"/>
          <c:extLst>
            <c:ext xmlns:c16="http://schemas.microsoft.com/office/drawing/2014/chart" uri="{C3380CC4-5D6E-409C-BE32-E72D297353CC}">
              <c16:uniqueId val="{00000007-C412-48C9-A5AC-BD6EFF43ABE4}"/>
            </c:ext>
          </c:extLst>
        </c:ser>
        <c:ser>
          <c:idx val="8"/>
          <c:order val="8"/>
          <c:tx>
            <c:strRef>
              <c:f>Growing_Stock_Comp!$IF$9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Growing_Stock_Comp!$A$10:$A$29</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Growing_Stock_Comp!$IF$10:$IF$29</c:f>
              <c:numCache>
                <c:formatCode>#,##0</c:formatCode>
                <c:ptCount val="20"/>
                <c:pt idx="0">
                  <c:v>4375.9495891711385</c:v>
                </c:pt>
                <c:pt idx="1">
                  <c:v>4418.7347373877801</c:v>
                </c:pt>
                <c:pt idx="2">
                  <c:v>4455.479814757593</c:v>
                </c:pt>
                <c:pt idx="3">
                  <c:v>4491.3728711148551</c:v>
                </c:pt>
                <c:pt idx="4">
                  <c:v>4526.7234597544457</c:v>
                </c:pt>
                <c:pt idx="5">
                  <c:v>4514.2951102495135</c:v>
                </c:pt>
                <c:pt idx="6">
                  <c:v>4557.5395015395061</c:v>
                </c:pt>
                <c:pt idx="7">
                  <c:v>4570.0556189196413</c:v>
                </c:pt>
                <c:pt idx="8">
                  <c:v>4602.0334846894339</c:v>
                </c:pt>
                <c:pt idx="9">
                  <c:v>4643.2992892915127</c:v>
                </c:pt>
                <c:pt idx="10">
                  <c:v>4674.1621652722069</c:v>
                </c:pt>
                <c:pt idx="11">
                  <c:v>4706.92065217442</c:v>
                </c:pt>
                <c:pt idx="12">
                  <c:v>4745.1844632191269</c:v>
                </c:pt>
                <c:pt idx="13">
                  <c:v>4782.3101697896982</c:v>
                </c:pt>
                <c:pt idx="14">
                  <c:v>4811.4616064220991</c:v>
                </c:pt>
                <c:pt idx="15">
                  <c:v>4842.0002822723454</c:v>
                </c:pt>
                <c:pt idx="16">
                  <c:v>4875.6184431367001</c:v>
                </c:pt>
                <c:pt idx="17">
                  <c:v>4907.5571518286133</c:v>
                </c:pt>
                <c:pt idx="18">
                  <c:v>4936.9962128679808</c:v>
                </c:pt>
                <c:pt idx="19">
                  <c:v>4960.0225537064516</c:v>
                </c:pt>
              </c:numCache>
            </c:numRef>
          </c:val>
          <c:smooth val="0"/>
          <c:extLst>
            <c:ext xmlns:c16="http://schemas.microsoft.com/office/drawing/2014/chart" uri="{C3380CC4-5D6E-409C-BE32-E72D297353CC}">
              <c16:uniqueId val="{00000008-C412-48C9-A5AC-BD6EFF43ABE4}"/>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Area_Comp!$K$1</c:f>
          <c:strCache>
            <c:ptCount val="1"/>
            <c:pt idx="0">
              <c:v>Bulgaria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9611069546640583"/>
          <c:y val="0.25556765809276777"/>
          <c:w val="0.77265348386935362"/>
          <c:h val="0.60344502526803556"/>
        </c:manualLayout>
      </c:layout>
      <c:lineChart>
        <c:grouping val="standard"/>
        <c:varyColors val="0"/>
        <c:ser>
          <c:idx val="0"/>
          <c:order val="0"/>
          <c:tx>
            <c:strRef>
              <c:f>Area_Comp!$K$3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Area_Comp!$K$4:$K$24</c:f>
              <c:numCache>
                <c:formatCode>#,##0</c:formatCode>
                <c:ptCount val="21"/>
                <c:pt idx="0">
                  <c:v>3375</c:v>
                </c:pt>
                <c:pt idx="10">
                  <c:v>3737</c:v>
                </c:pt>
                <c:pt idx="15">
                  <c:v>3833</c:v>
                </c:pt>
                <c:pt idx="16">
                  <c:v>3841</c:v>
                </c:pt>
                <c:pt idx="17">
                  <c:v>3854</c:v>
                </c:pt>
                <c:pt idx="18">
                  <c:v>3867</c:v>
                </c:pt>
                <c:pt idx="19">
                  <c:v>3880</c:v>
                </c:pt>
                <c:pt idx="20">
                  <c:v>3893</c:v>
                </c:pt>
              </c:numCache>
            </c:numRef>
          </c:val>
          <c:smooth val="0"/>
          <c:extLst>
            <c:ext xmlns:c16="http://schemas.microsoft.com/office/drawing/2014/chart" uri="{C3380CC4-5D6E-409C-BE32-E72D297353CC}">
              <c16:uniqueId val="{00000000-C25D-41D0-A6B4-199D5E2DCF34}"/>
            </c:ext>
          </c:extLst>
        </c:ser>
        <c:ser>
          <c:idx val="1"/>
          <c:order val="1"/>
          <c:tx>
            <c:strRef>
              <c:f>Area_Comp!$L$3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Area_Comp!$L$4:$L$24</c:f>
              <c:numCache>
                <c:formatCode>#,##0</c:formatCode>
                <c:ptCount val="21"/>
                <c:pt idx="0">
                  <c:v>104</c:v>
                </c:pt>
                <c:pt idx="10">
                  <c:v>24</c:v>
                </c:pt>
                <c:pt idx="15">
                  <c:v>24</c:v>
                </c:pt>
                <c:pt idx="16">
                  <c:v>24</c:v>
                </c:pt>
                <c:pt idx="17">
                  <c:v>24</c:v>
                </c:pt>
                <c:pt idx="18">
                  <c:v>24</c:v>
                </c:pt>
                <c:pt idx="19">
                  <c:v>24</c:v>
                </c:pt>
              </c:numCache>
            </c:numRef>
          </c:val>
          <c:smooth val="0"/>
          <c:extLst>
            <c:ext xmlns:c16="http://schemas.microsoft.com/office/drawing/2014/chart" uri="{C3380CC4-5D6E-409C-BE32-E72D297353CC}">
              <c16:uniqueId val="{00000001-C25D-41D0-A6B4-199D5E2DCF34}"/>
            </c:ext>
          </c:extLst>
        </c:ser>
        <c:ser>
          <c:idx val="2"/>
          <c:order val="2"/>
          <c:tx>
            <c:strRef>
              <c:f>Area_Comp!$M$3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Area_Comp!$M$4:$M$24</c:f>
              <c:numCache>
                <c:formatCode>#,##0</c:formatCode>
                <c:ptCount val="21"/>
                <c:pt idx="0">
                  <c:v>3375</c:v>
                </c:pt>
                <c:pt idx="5">
                  <c:v>3651</c:v>
                </c:pt>
                <c:pt idx="10">
                  <c:v>3737</c:v>
                </c:pt>
                <c:pt idx="15">
                  <c:v>3833</c:v>
                </c:pt>
                <c:pt idx="20">
                  <c:v>3893</c:v>
                </c:pt>
              </c:numCache>
            </c:numRef>
          </c:val>
          <c:smooth val="0"/>
          <c:extLst>
            <c:ext xmlns:c16="http://schemas.microsoft.com/office/drawing/2014/chart" uri="{C3380CC4-5D6E-409C-BE32-E72D297353CC}">
              <c16:uniqueId val="{00000002-C25D-41D0-A6B4-199D5E2DCF34}"/>
            </c:ext>
          </c:extLst>
        </c:ser>
        <c:ser>
          <c:idx val="3"/>
          <c:order val="3"/>
          <c:tx>
            <c:strRef>
              <c:f>Area_Comp!$N$3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Area_Comp!$N$4:$N$24</c:f>
              <c:numCache>
                <c:formatCode>#,##0</c:formatCode>
                <c:ptCount val="21"/>
                <c:pt idx="0">
                  <c:v>2258</c:v>
                </c:pt>
                <c:pt idx="5">
                  <c:v>2561</c:v>
                </c:pt>
                <c:pt idx="10">
                  <c:v>2387</c:v>
                </c:pt>
                <c:pt idx="15">
                  <c:v>2514</c:v>
                </c:pt>
                <c:pt idx="20">
                  <c:v>2039</c:v>
                </c:pt>
              </c:numCache>
            </c:numRef>
          </c:val>
          <c:smooth val="0"/>
          <c:extLst>
            <c:ext xmlns:c16="http://schemas.microsoft.com/office/drawing/2014/chart" uri="{C3380CC4-5D6E-409C-BE32-E72D297353CC}">
              <c16:uniqueId val="{00000003-C25D-41D0-A6B4-199D5E2DCF34}"/>
            </c:ext>
          </c:extLst>
        </c:ser>
        <c:ser>
          <c:idx val="4"/>
          <c:order val="4"/>
          <c:tx>
            <c:strRef>
              <c:f>Area_Comp!$O$3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Area_Comp!$O$4:$O$24</c:f>
              <c:numCache>
                <c:formatCode>#,##0</c:formatCode>
                <c:ptCount val="21"/>
                <c:pt idx="6">
                  <c:v>4077</c:v>
                </c:pt>
                <c:pt idx="7">
                  <c:v>4090</c:v>
                </c:pt>
                <c:pt idx="8">
                  <c:v>4091</c:v>
                </c:pt>
                <c:pt idx="9">
                  <c:v>4115</c:v>
                </c:pt>
                <c:pt idx="10">
                  <c:v>4131</c:v>
                </c:pt>
                <c:pt idx="11">
                  <c:v>4138</c:v>
                </c:pt>
                <c:pt idx="12">
                  <c:v>4148</c:v>
                </c:pt>
                <c:pt idx="13">
                  <c:v>3771</c:v>
                </c:pt>
                <c:pt idx="14">
                  <c:v>3788</c:v>
                </c:pt>
                <c:pt idx="15">
                  <c:v>3812</c:v>
                </c:pt>
                <c:pt idx="16">
                  <c:v>3833</c:v>
                </c:pt>
                <c:pt idx="17">
                  <c:v>3841</c:v>
                </c:pt>
                <c:pt idx="18">
                  <c:v>3854</c:v>
                </c:pt>
                <c:pt idx="19">
                  <c:v>3869</c:v>
                </c:pt>
              </c:numCache>
            </c:numRef>
          </c:val>
          <c:smooth val="0"/>
          <c:extLst>
            <c:ext xmlns:c16="http://schemas.microsoft.com/office/drawing/2014/chart" uri="{C3380CC4-5D6E-409C-BE32-E72D297353CC}">
              <c16:uniqueId val="{00000004-C25D-41D0-A6B4-199D5E2DCF34}"/>
            </c:ext>
          </c:extLst>
        </c:ser>
        <c:ser>
          <c:idx val="5"/>
          <c:order val="5"/>
          <c:tx>
            <c:strRef>
              <c:f>Area_Comp!$P$3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Area_Comp!$P$4:$P$24</c:f>
              <c:numCache>
                <c:formatCode>#,##0</c:formatCode>
                <c:ptCount val="21"/>
                <c:pt idx="6">
                  <c:v>3723</c:v>
                </c:pt>
                <c:pt idx="7">
                  <c:v>3738</c:v>
                </c:pt>
                <c:pt idx="8">
                  <c:v>3733</c:v>
                </c:pt>
                <c:pt idx="9">
                  <c:v>3750</c:v>
                </c:pt>
                <c:pt idx="10">
                  <c:v>3761</c:v>
                </c:pt>
                <c:pt idx="11">
                  <c:v>3770</c:v>
                </c:pt>
                <c:pt idx="12">
                  <c:v>3780</c:v>
                </c:pt>
                <c:pt idx="13">
                  <c:v>2373</c:v>
                </c:pt>
                <c:pt idx="14">
                  <c:v>2388</c:v>
                </c:pt>
                <c:pt idx="15">
                  <c:v>2412</c:v>
                </c:pt>
                <c:pt idx="16">
                  <c:v>2514</c:v>
                </c:pt>
                <c:pt idx="17">
                  <c:v>2517</c:v>
                </c:pt>
                <c:pt idx="18">
                  <c:v>2528</c:v>
                </c:pt>
                <c:pt idx="19">
                  <c:v>2541</c:v>
                </c:pt>
              </c:numCache>
            </c:numRef>
          </c:val>
          <c:smooth val="0"/>
          <c:extLst>
            <c:ext xmlns:c16="http://schemas.microsoft.com/office/drawing/2014/chart" uri="{C3380CC4-5D6E-409C-BE32-E72D297353CC}">
              <c16:uniqueId val="{00000005-C25D-41D0-A6B4-199D5E2DCF34}"/>
            </c:ext>
          </c:extLst>
        </c:ser>
        <c:ser>
          <c:idx val="6"/>
          <c:order val="6"/>
          <c:tx>
            <c:strRef>
              <c:f>Area_Comp!$Q$3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Area_Comp!$Q$4:$Q$24</c:f>
              <c:numCache>
                <c:formatCode>#,##0</c:formatCode>
                <c:ptCount val="21"/>
                <c:pt idx="13">
                  <c:v>24</c:v>
                </c:pt>
                <c:pt idx="14">
                  <c:v>24</c:v>
                </c:pt>
                <c:pt idx="15">
                  <c:v>24</c:v>
                </c:pt>
                <c:pt idx="16">
                  <c:v>24</c:v>
                </c:pt>
                <c:pt idx="17">
                  <c:v>24</c:v>
                </c:pt>
                <c:pt idx="18">
                  <c:v>24</c:v>
                </c:pt>
                <c:pt idx="19">
                  <c:v>24</c:v>
                </c:pt>
              </c:numCache>
            </c:numRef>
          </c:val>
          <c:smooth val="0"/>
          <c:extLst>
            <c:ext xmlns:c16="http://schemas.microsoft.com/office/drawing/2014/chart" uri="{C3380CC4-5D6E-409C-BE32-E72D297353CC}">
              <c16:uniqueId val="{00000006-C25D-41D0-A6B4-199D5E2DCF34}"/>
            </c:ext>
          </c:extLst>
        </c:ser>
        <c:ser>
          <c:idx val="7"/>
          <c:order val="7"/>
          <c:tx>
            <c:strRef>
              <c:f>Area_Comp!$R$3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Area_Comp!$R$4:$R$24</c:f>
              <c:numCache>
                <c:formatCode>#,##0</c:formatCode>
                <c:ptCount val="21"/>
                <c:pt idx="6">
                  <c:v>3375</c:v>
                </c:pt>
                <c:pt idx="7">
                  <c:v>3441</c:v>
                </c:pt>
                <c:pt idx="8">
                  <c:v>3489</c:v>
                </c:pt>
                <c:pt idx="9">
                  <c:v>3526</c:v>
                </c:pt>
                <c:pt idx="10">
                  <c:v>3651</c:v>
                </c:pt>
                <c:pt idx="11">
                  <c:v>3669</c:v>
                </c:pt>
                <c:pt idx="12">
                  <c:v>3680</c:v>
                </c:pt>
                <c:pt idx="13">
                  <c:v>3698</c:v>
                </c:pt>
                <c:pt idx="14">
                  <c:v>3725</c:v>
                </c:pt>
                <c:pt idx="17">
                  <c:v>3880</c:v>
                </c:pt>
              </c:numCache>
            </c:numRef>
          </c:val>
          <c:smooth val="0"/>
          <c:extLst>
            <c:ext xmlns:c16="http://schemas.microsoft.com/office/drawing/2014/chart" uri="{C3380CC4-5D6E-409C-BE32-E72D297353CC}">
              <c16:uniqueId val="{00000007-C25D-41D0-A6B4-199D5E2DCF34}"/>
            </c:ext>
          </c:extLst>
        </c:ser>
        <c:ser>
          <c:idx val="8"/>
          <c:order val="8"/>
          <c:tx>
            <c:strRef>
              <c:f>Area_Comp!$S$3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Area_Comp!$S$4:$S$24</c:f>
              <c:numCache>
                <c:formatCode>#,##0</c:formatCode>
                <c:ptCount val="21"/>
                <c:pt idx="0">
                  <c:v>3628.0160023437761</c:v>
                </c:pt>
                <c:pt idx="1">
                  <c:v>3628.01604480279</c:v>
                </c:pt>
                <c:pt idx="2">
                  <c:v>3628.0160443440645</c:v>
                </c:pt>
                <c:pt idx="3">
                  <c:v>3628.0160618320992</c:v>
                </c:pt>
                <c:pt idx="4">
                  <c:v>3628.0160723706394</c:v>
                </c:pt>
                <c:pt idx="5">
                  <c:v>3628.0160389057182</c:v>
                </c:pt>
                <c:pt idx="6">
                  <c:v>3628.0160354952704</c:v>
                </c:pt>
                <c:pt idx="7">
                  <c:v>3628.0160395692619</c:v>
                </c:pt>
                <c:pt idx="8">
                  <c:v>3628.0160399689112</c:v>
                </c:pt>
                <c:pt idx="9">
                  <c:v>3628.0160070406023</c:v>
                </c:pt>
                <c:pt idx="10">
                  <c:v>3628.0159808534904</c:v>
                </c:pt>
                <c:pt idx="11">
                  <c:v>3628.0159759597127</c:v>
                </c:pt>
                <c:pt idx="12">
                  <c:v>3628.0159801675286</c:v>
                </c:pt>
                <c:pt idx="13">
                  <c:v>3628.0159993102743</c:v>
                </c:pt>
                <c:pt idx="14">
                  <c:v>3628.016014906194</c:v>
                </c:pt>
                <c:pt idx="15">
                  <c:v>3628.0160160861878</c:v>
                </c:pt>
                <c:pt idx="16">
                  <c:v>3628.0160193170354</c:v>
                </c:pt>
                <c:pt idx="17">
                  <c:v>3628.0160119588609</c:v>
                </c:pt>
                <c:pt idx="18">
                  <c:v>3628.0160373927647</c:v>
                </c:pt>
                <c:pt idx="19">
                  <c:v>3628.0160373927647</c:v>
                </c:pt>
                <c:pt idx="20">
                  <c:v>3628.0160373927647</c:v>
                </c:pt>
              </c:numCache>
            </c:numRef>
          </c:val>
          <c:smooth val="0"/>
          <c:extLst>
            <c:ext xmlns:c16="http://schemas.microsoft.com/office/drawing/2014/chart" uri="{C3380CC4-5D6E-409C-BE32-E72D297353CC}">
              <c16:uniqueId val="{00000008-C25D-41D0-A6B4-199D5E2DCF34}"/>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Growing_Stock_Comp!$B$2</c:f>
          <c:strCache>
            <c:ptCount val="1"/>
            <c:pt idx="0">
              <c:v>Belgium</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Growing_Stock_Comp!$B$9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Growing_Stock_Comp!$B$59:$B$79</c:f>
              <c:numCache>
                <c:formatCode>#,##0</c:formatCode>
                <c:ptCount val="21"/>
                <c:pt idx="15">
                  <c:v>260.40911069200638</c:v>
                </c:pt>
              </c:numCache>
            </c:numRef>
          </c:val>
          <c:smooth val="0"/>
          <c:extLst>
            <c:ext xmlns:c16="http://schemas.microsoft.com/office/drawing/2014/chart" uri="{C3380CC4-5D6E-409C-BE32-E72D297353CC}">
              <c16:uniqueId val="{00000000-6B30-4929-9D19-B4F4AF3451A5}"/>
            </c:ext>
          </c:extLst>
        </c:ser>
        <c:ser>
          <c:idx val="1"/>
          <c:order val="1"/>
          <c:tx>
            <c:strRef>
              <c:f>Growing_Stock_Comp!$C$9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Growing_Stock_Comp!$C$59:$C$79</c:f>
              <c:numCache>
                <c:formatCode>#,##0</c:formatCode>
                <c:ptCount val="21"/>
                <c:pt idx="0">
                  <c:v>235.87591787801591</c:v>
                </c:pt>
                <c:pt idx="5">
                  <c:v>251.11242954612874</c:v>
                </c:pt>
                <c:pt idx="10">
                  <c:v>258.74440111905142</c:v>
                </c:pt>
                <c:pt idx="15">
                  <c:v>260.39400005802651</c:v>
                </c:pt>
                <c:pt idx="20">
                  <c:v>262.04613754155719</c:v>
                </c:pt>
              </c:numCache>
            </c:numRef>
          </c:val>
          <c:smooth val="0"/>
          <c:extLst>
            <c:ext xmlns:c16="http://schemas.microsoft.com/office/drawing/2014/chart" uri="{C3380CC4-5D6E-409C-BE32-E72D297353CC}">
              <c16:uniqueId val="{00000001-6B30-4929-9D19-B4F4AF3451A5}"/>
            </c:ext>
          </c:extLst>
        </c:ser>
        <c:ser>
          <c:idx val="2"/>
          <c:order val="2"/>
          <c:tx>
            <c:strRef>
              <c:f>Growing_Stock_Comp!$D$9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Growing_Stock_Comp!$D$59:$D$79</c:f>
              <c:numCache>
                <c:formatCode>#,##0</c:formatCode>
                <c:ptCount val="21"/>
                <c:pt idx="0">
                  <c:v>236.19909502262445</c:v>
                </c:pt>
                <c:pt idx="5">
                  <c:v>241.04714244924335</c:v>
                </c:pt>
                <c:pt idx="10">
                  <c:v>248.15452571685259</c:v>
                </c:pt>
                <c:pt idx="15">
                  <c:v>250.30776159735774</c:v>
                </c:pt>
                <c:pt idx="20">
                  <c:v>252.47234138631745</c:v>
                </c:pt>
              </c:numCache>
            </c:numRef>
          </c:val>
          <c:smooth val="0"/>
          <c:extLst>
            <c:ext xmlns:c16="http://schemas.microsoft.com/office/drawing/2014/chart" uri="{C3380CC4-5D6E-409C-BE32-E72D297353CC}">
              <c16:uniqueId val="{00000002-6B30-4929-9D19-B4F4AF3451A5}"/>
            </c:ext>
          </c:extLst>
        </c:ser>
        <c:ser>
          <c:idx val="3"/>
          <c:order val="3"/>
          <c:tx>
            <c:strRef>
              <c:f>Growing_Stock_Comp!$E$9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Growing_Stock_Comp!$E$59:$E$79</c:f>
              <c:numCache>
                <c:formatCode>#,##0</c:formatCode>
                <c:ptCount val="21"/>
              </c:numCache>
            </c:numRef>
          </c:val>
          <c:smooth val="0"/>
          <c:extLst>
            <c:ext xmlns:c16="http://schemas.microsoft.com/office/drawing/2014/chart" uri="{C3380CC4-5D6E-409C-BE32-E72D297353CC}">
              <c16:uniqueId val="{00000003-6B30-4929-9D19-B4F4AF3451A5}"/>
            </c:ext>
          </c:extLst>
        </c:ser>
        <c:ser>
          <c:idx val="4"/>
          <c:order val="4"/>
          <c:tx>
            <c:strRef>
              <c:f>Growing_Stock_Comp!$F$9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Growing_Stock_Comp!$F$59:$F$79</c:f>
              <c:numCache>
                <c:formatCode>#,##0</c:formatCode>
                <c:ptCount val="21"/>
                <c:pt idx="9">
                  <c:v>254.69308043726551</c:v>
                </c:pt>
              </c:numCache>
            </c:numRef>
          </c:val>
          <c:smooth val="0"/>
          <c:extLst>
            <c:ext xmlns:c16="http://schemas.microsoft.com/office/drawing/2014/chart" uri="{C3380CC4-5D6E-409C-BE32-E72D297353CC}">
              <c16:uniqueId val="{00000004-6B30-4929-9D19-B4F4AF3451A5}"/>
            </c:ext>
          </c:extLst>
        </c:ser>
        <c:ser>
          <c:idx val="5"/>
          <c:order val="5"/>
          <c:tx>
            <c:strRef>
              <c:f>Growing_Stock_Comp!$G$9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Growing_Stock_Comp!$G$59:$G$79</c:f>
              <c:numCache>
                <c:formatCode>#,##0</c:formatCode>
                <c:ptCount val="21"/>
              </c:numCache>
            </c:numRef>
          </c:val>
          <c:smooth val="0"/>
          <c:extLst>
            <c:ext xmlns:c16="http://schemas.microsoft.com/office/drawing/2014/chart" uri="{C3380CC4-5D6E-409C-BE32-E72D297353CC}">
              <c16:uniqueId val="{00000005-6B30-4929-9D19-B4F4AF3451A5}"/>
            </c:ext>
          </c:extLst>
        </c:ser>
        <c:ser>
          <c:idx val="6"/>
          <c:order val="6"/>
          <c:tx>
            <c:strRef>
              <c:f>Growing_Stock_Comp!$H$9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Growing_Stock_Comp!$H$59:$H$79</c:f>
              <c:numCache>
                <c:formatCode>#,##0</c:formatCode>
                <c:ptCount val="21"/>
              </c:numCache>
            </c:numRef>
          </c:val>
          <c:smooth val="0"/>
          <c:extLst>
            <c:ext xmlns:c16="http://schemas.microsoft.com/office/drawing/2014/chart" uri="{C3380CC4-5D6E-409C-BE32-E72D297353CC}">
              <c16:uniqueId val="{00000006-6B30-4929-9D19-B4F4AF3451A5}"/>
            </c:ext>
          </c:extLst>
        </c:ser>
        <c:ser>
          <c:idx val="7"/>
          <c:order val="7"/>
          <c:tx>
            <c:strRef>
              <c:f>Growing_Stock_Comp!$I$9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Growing_Stock_Comp!$I$59:$I$79</c:f>
              <c:numCache>
                <c:formatCode>#,##0</c:formatCode>
                <c:ptCount val="21"/>
                <c:pt idx="0">
                  <c:v>216.95400825742632</c:v>
                </c:pt>
                <c:pt idx="1">
                  <c:v>220.23657570526487</c:v>
                </c:pt>
                <c:pt idx="2">
                  <c:v>222.91739398800894</c:v>
                </c:pt>
                <c:pt idx="3">
                  <c:v>224.9074009108505</c:v>
                </c:pt>
                <c:pt idx="4">
                  <c:v>226.65104602552813</c:v>
                </c:pt>
                <c:pt idx="5">
                  <c:v>228.14460113153845</c:v>
                </c:pt>
                <c:pt idx="6">
                  <c:v>229.29482265861989</c:v>
                </c:pt>
                <c:pt idx="7">
                  <c:v>230.64638765333643</c:v>
                </c:pt>
                <c:pt idx="8">
                  <c:v>232.63578630129493</c:v>
                </c:pt>
                <c:pt idx="9">
                  <c:v>235.3339011359877</c:v>
                </c:pt>
                <c:pt idx="10">
                  <c:v>236.94842898124566</c:v>
                </c:pt>
                <c:pt idx="11">
                  <c:v>238.40767995664126</c:v>
                </c:pt>
                <c:pt idx="12">
                  <c:v>240.16876560479412</c:v>
                </c:pt>
                <c:pt idx="13">
                  <c:v>240.87820945184157</c:v>
                </c:pt>
                <c:pt idx="14">
                  <c:v>241.80749694813687</c:v>
                </c:pt>
                <c:pt idx="15">
                  <c:v>242.68877166839422</c:v>
                </c:pt>
                <c:pt idx="16">
                  <c:v>243.31374880199331</c:v>
                </c:pt>
                <c:pt idx="17">
                  <c:v>243.41407061886656</c:v>
                </c:pt>
                <c:pt idx="18">
                  <c:v>243.95651207674737</c:v>
                </c:pt>
                <c:pt idx="19">
                  <c:v>244.65785116721909</c:v>
                </c:pt>
                <c:pt idx="20">
                  <c:v>245.27020943451626</c:v>
                </c:pt>
              </c:numCache>
            </c:numRef>
          </c:val>
          <c:smooth val="0"/>
          <c:extLst>
            <c:ext xmlns:c16="http://schemas.microsoft.com/office/drawing/2014/chart" uri="{C3380CC4-5D6E-409C-BE32-E72D297353CC}">
              <c16:uniqueId val="{00000007-6B30-4929-9D19-B4F4AF3451A5}"/>
            </c:ext>
          </c:extLst>
        </c:ser>
        <c:ser>
          <c:idx val="8"/>
          <c:order val="8"/>
          <c:tx>
            <c:strRef>
              <c:f>Growing_Stock_Comp!$J$9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Growing_Stock_Comp!$J$59:$J$79</c:f>
              <c:numCache>
                <c:formatCode>#,##0</c:formatCode>
                <c:ptCount val="21"/>
                <c:pt idx="0">
                  <c:v>308.82500700342587</c:v>
                </c:pt>
                <c:pt idx="1">
                  <c:v>313.58252633669923</c:v>
                </c:pt>
                <c:pt idx="2">
                  <c:v>317.5275276151753</c:v>
                </c:pt>
                <c:pt idx="3">
                  <c:v>320.51885557276478</c:v>
                </c:pt>
                <c:pt idx="4">
                  <c:v>323.15354554776644</c:v>
                </c:pt>
                <c:pt idx="5">
                  <c:v>325.4208235891017</c:v>
                </c:pt>
                <c:pt idx="6">
                  <c:v>327.20062869823107</c:v>
                </c:pt>
                <c:pt idx="7">
                  <c:v>329.23768624911082</c:v>
                </c:pt>
                <c:pt idx="8">
                  <c:v>332.15461488532509</c:v>
                </c:pt>
                <c:pt idx="9">
                  <c:v>336.03618253794934</c:v>
                </c:pt>
                <c:pt idx="10">
                  <c:v>338.42496966498368</c:v>
                </c:pt>
                <c:pt idx="11">
                  <c:v>340.60689778207109</c:v>
                </c:pt>
                <c:pt idx="12">
                  <c:v>343.2582992155086</c:v>
                </c:pt>
                <c:pt idx="13">
                  <c:v>344.46759280587469</c:v>
                </c:pt>
                <c:pt idx="14">
                  <c:v>345.9723429157952</c:v>
                </c:pt>
                <c:pt idx="15">
                  <c:v>347.4061394912523</c:v>
                </c:pt>
                <c:pt idx="16">
                  <c:v>348.46501421711423</c:v>
                </c:pt>
                <c:pt idx="17">
                  <c:v>348.75326509709151</c:v>
                </c:pt>
                <c:pt idx="18">
                  <c:v>349.63659496737193</c:v>
                </c:pt>
                <c:pt idx="19">
                  <c:v>350.72853580882645</c:v>
                </c:pt>
                <c:pt idx="20">
                  <c:v>351.69375326628881</c:v>
                </c:pt>
              </c:numCache>
            </c:numRef>
          </c:val>
          <c:smooth val="0"/>
          <c:extLst>
            <c:ext xmlns:c16="http://schemas.microsoft.com/office/drawing/2014/chart" uri="{C3380CC4-5D6E-409C-BE32-E72D297353CC}">
              <c16:uniqueId val="{00000008-6B30-4929-9D19-B4F4AF3451A5}"/>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ha</a:t>
                </a:r>
                <a:r>
                  <a:rPr lang="en-US" baseline="30000"/>
                  <a:t>-1</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304310508595612"/>
          <c:h val="0.6246817204036410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Growing_Stock_Comp!$K$2</c:f>
          <c:strCache>
            <c:ptCount val="1"/>
            <c:pt idx="0">
              <c:v>Bulgaria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Growing_Stock_Comp!$K$9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Growing_Stock_Comp!$K$59:$K$79</c:f>
              <c:numCache>
                <c:formatCode>#,##0</c:formatCode>
                <c:ptCount val="21"/>
                <c:pt idx="0">
                  <c:v>156</c:v>
                </c:pt>
                <c:pt idx="10">
                  <c:v>172.73213807867273</c:v>
                </c:pt>
                <c:pt idx="15">
                  <c:v>177.50065223062876</c:v>
                </c:pt>
                <c:pt idx="20">
                  <c:v>196.99974312869253</c:v>
                </c:pt>
              </c:numCache>
            </c:numRef>
          </c:val>
          <c:smooth val="0"/>
          <c:extLst>
            <c:ext xmlns:c16="http://schemas.microsoft.com/office/drawing/2014/chart" uri="{C3380CC4-5D6E-409C-BE32-E72D297353CC}">
              <c16:uniqueId val="{00000000-10CD-4A0B-B447-5C097F6C381F}"/>
            </c:ext>
          </c:extLst>
        </c:ser>
        <c:ser>
          <c:idx val="1"/>
          <c:order val="1"/>
          <c:tx>
            <c:strRef>
              <c:f>Growing_Stock_Comp!$L$9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Growing_Stock_Comp!$L$59:$L$79</c:f>
              <c:numCache>
                <c:formatCode>#,##0</c:formatCode>
                <c:ptCount val="21"/>
                <c:pt idx="0">
                  <c:v>155.85185185185185</c:v>
                </c:pt>
                <c:pt idx="5">
                  <c:v>161.87345932621199</c:v>
                </c:pt>
                <c:pt idx="10">
                  <c:v>172.5983409151726</c:v>
                </c:pt>
                <c:pt idx="15">
                  <c:v>177.4067310200887</c:v>
                </c:pt>
                <c:pt idx="20">
                  <c:v>196.99974312869253</c:v>
                </c:pt>
              </c:numCache>
            </c:numRef>
          </c:val>
          <c:smooth val="0"/>
          <c:extLst>
            <c:ext xmlns:c16="http://schemas.microsoft.com/office/drawing/2014/chart" uri="{C3380CC4-5D6E-409C-BE32-E72D297353CC}">
              <c16:uniqueId val="{00000001-10CD-4A0B-B447-5C097F6C381F}"/>
            </c:ext>
          </c:extLst>
        </c:ser>
        <c:ser>
          <c:idx val="2"/>
          <c:order val="2"/>
          <c:tx>
            <c:strRef>
              <c:f>Growing_Stock_Comp!$M$9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Growing_Stock_Comp!$M$59:$M$79</c:f>
              <c:numCache>
                <c:formatCode>#,##0</c:formatCode>
                <c:ptCount val="21"/>
                <c:pt idx="0">
                  <c:v>142.16120460584588</c:v>
                </c:pt>
                <c:pt idx="5">
                  <c:v>147.5985942991019</c:v>
                </c:pt>
                <c:pt idx="10">
                  <c:v>155.84415584415584</c:v>
                </c:pt>
                <c:pt idx="15">
                  <c:v>168.65552903739061</c:v>
                </c:pt>
                <c:pt idx="20">
                  <c:v>0</c:v>
                </c:pt>
              </c:numCache>
            </c:numRef>
          </c:val>
          <c:smooth val="0"/>
          <c:extLst>
            <c:ext xmlns:c16="http://schemas.microsoft.com/office/drawing/2014/chart" uri="{C3380CC4-5D6E-409C-BE32-E72D297353CC}">
              <c16:uniqueId val="{00000002-10CD-4A0B-B447-5C097F6C381F}"/>
            </c:ext>
          </c:extLst>
        </c:ser>
        <c:ser>
          <c:idx val="3"/>
          <c:order val="3"/>
          <c:tx>
            <c:strRef>
              <c:f>Growing_Stock_Comp!$N$9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Growing_Stock_Comp!$N$59:$N$79</c:f>
              <c:numCache>
                <c:formatCode>#,##0</c:formatCode>
                <c:ptCount val="21"/>
                <c:pt idx="6">
                  <c:v>147.54427274957075</c:v>
                </c:pt>
                <c:pt idx="7">
                  <c:v>149.70513447432762</c:v>
                </c:pt>
                <c:pt idx="8">
                  <c:v>152.29797115619652</c:v>
                </c:pt>
                <c:pt idx="9">
                  <c:v>154.02381530984204</c:v>
                </c:pt>
                <c:pt idx="10">
                  <c:v>156.0312273057371</c:v>
                </c:pt>
                <c:pt idx="11">
                  <c:v>158.36660222329627</c:v>
                </c:pt>
                <c:pt idx="12">
                  <c:v>160.5781099324976</c:v>
                </c:pt>
                <c:pt idx="13">
                  <c:v>179.98302837443649</c:v>
                </c:pt>
                <c:pt idx="14">
                  <c:v>181.18453009503696</c:v>
                </c:pt>
                <c:pt idx="15">
                  <c:v>178.52098635886674</c:v>
                </c:pt>
                <c:pt idx="16">
                  <c:v>179.23610748760763</c:v>
                </c:pt>
                <c:pt idx="17">
                  <c:v>180.58578495183545</c:v>
                </c:pt>
              </c:numCache>
            </c:numRef>
          </c:val>
          <c:smooth val="0"/>
          <c:extLst>
            <c:ext xmlns:c16="http://schemas.microsoft.com/office/drawing/2014/chart" uri="{C3380CC4-5D6E-409C-BE32-E72D297353CC}">
              <c16:uniqueId val="{00000003-10CD-4A0B-B447-5C097F6C381F}"/>
            </c:ext>
          </c:extLst>
        </c:ser>
        <c:ser>
          <c:idx val="4"/>
          <c:order val="4"/>
          <c:tx>
            <c:strRef>
              <c:f>Growing_Stock_Comp!$O$9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Growing_Stock_Comp!$O$59:$O$79</c:f>
              <c:numCache>
                <c:formatCode>#,##0</c:formatCode>
                <c:ptCount val="21"/>
                <c:pt idx="0">
                  <c:v>145.44750096861682</c:v>
                </c:pt>
                <c:pt idx="1">
                  <c:v>149.07843028726407</c:v>
                </c:pt>
                <c:pt idx="2">
                  <c:v>152.70935960591132</c:v>
                </c:pt>
                <c:pt idx="3">
                  <c:v>156.34028892455859</c:v>
                </c:pt>
                <c:pt idx="4">
                  <c:v>159.97121824320584</c:v>
                </c:pt>
                <c:pt idx="5">
                  <c:v>163.60214756185309</c:v>
                </c:pt>
                <c:pt idx="6">
                  <c:v>166.55781258648364</c:v>
                </c:pt>
                <c:pt idx="7">
                  <c:v>169.51347761111418</c:v>
                </c:pt>
                <c:pt idx="8">
                  <c:v>172.46637515912991</c:v>
                </c:pt>
                <c:pt idx="9">
                  <c:v>175.42204018376043</c:v>
                </c:pt>
              </c:numCache>
            </c:numRef>
          </c:val>
          <c:smooth val="0"/>
          <c:extLst>
            <c:ext xmlns:c16="http://schemas.microsoft.com/office/drawing/2014/chart" uri="{C3380CC4-5D6E-409C-BE32-E72D297353CC}">
              <c16:uniqueId val="{00000004-10CD-4A0B-B447-5C097F6C381F}"/>
            </c:ext>
          </c:extLst>
        </c:ser>
        <c:ser>
          <c:idx val="5"/>
          <c:order val="5"/>
          <c:tx>
            <c:strRef>
              <c:f>Growing_Stock_Comp!$P$9</c:f>
              <c:strCache>
                <c:ptCount val="1"/>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Growing_Stock_Comp!$P$59:$P$79</c:f>
              <c:numCache>
                <c:formatCode>#,##0</c:formatCode>
                <c:ptCount val="21"/>
              </c:numCache>
            </c:numRef>
          </c:val>
          <c:smooth val="0"/>
          <c:extLst>
            <c:ext xmlns:c16="http://schemas.microsoft.com/office/drawing/2014/chart" uri="{C3380CC4-5D6E-409C-BE32-E72D297353CC}">
              <c16:uniqueId val="{00000005-10CD-4A0B-B447-5C097F6C381F}"/>
            </c:ext>
          </c:extLst>
        </c:ser>
        <c:ser>
          <c:idx val="6"/>
          <c:order val="6"/>
          <c:tx>
            <c:strRef>
              <c:f>Growing_Stock_Comp!$Q$9</c:f>
              <c:strCache>
                <c:ptCount val="1"/>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Growing_Stock_Comp!$Q$59:$Q$79</c:f>
              <c:numCache>
                <c:formatCode>#,##0</c:formatCode>
                <c:ptCount val="21"/>
              </c:numCache>
            </c:numRef>
          </c:val>
          <c:smooth val="0"/>
          <c:extLst>
            <c:ext xmlns:c16="http://schemas.microsoft.com/office/drawing/2014/chart" uri="{C3380CC4-5D6E-409C-BE32-E72D297353CC}">
              <c16:uniqueId val="{00000006-10CD-4A0B-B447-5C097F6C381F}"/>
            </c:ext>
          </c:extLst>
        </c:ser>
        <c:ser>
          <c:idx val="7"/>
          <c:order val="7"/>
          <c:tx>
            <c:strRef>
              <c:f>Growing_Stock_Comp!$R$9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Growing_Stock_Comp!$R$59:$R$79</c:f>
              <c:numCache>
                <c:formatCode>#,##0</c:formatCode>
                <c:ptCount val="21"/>
                <c:pt idx="0">
                  <c:v>153.21170095005675</c:v>
                </c:pt>
                <c:pt idx="1">
                  <c:v>154.93560407564533</c:v>
                </c:pt>
                <c:pt idx="2">
                  <c:v>156.36797410829271</c:v>
                </c:pt>
                <c:pt idx="3">
                  <c:v>157.77763783755142</c:v>
                </c:pt>
                <c:pt idx="4">
                  <c:v>158.83173729386681</c:v>
                </c:pt>
                <c:pt idx="5">
                  <c:v>159.94746137592259</c:v>
                </c:pt>
                <c:pt idx="6">
                  <c:v>161.00452870613884</c:v>
                </c:pt>
                <c:pt idx="7">
                  <c:v>162.04179877615923</c:v>
                </c:pt>
                <c:pt idx="8">
                  <c:v>162.94219485901274</c:v>
                </c:pt>
                <c:pt idx="9">
                  <c:v>164.48014769716383</c:v>
                </c:pt>
                <c:pt idx="10">
                  <c:v>165.62574607513952</c:v>
                </c:pt>
                <c:pt idx="11">
                  <c:v>166.56041641329222</c:v>
                </c:pt>
                <c:pt idx="12">
                  <c:v>167.52847817167623</c:v>
                </c:pt>
                <c:pt idx="13">
                  <c:v>168.45712202177992</c:v>
                </c:pt>
                <c:pt idx="14">
                  <c:v>169.443669728618</c:v>
                </c:pt>
                <c:pt idx="15">
                  <c:v>170.18031155890546</c:v>
                </c:pt>
                <c:pt idx="16">
                  <c:v>170.95404980483019</c:v>
                </c:pt>
                <c:pt idx="17">
                  <c:v>171.79056993584544</c:v>
                </c:pt>
                <c:pt idx="18">
                  <c:v>172.57262449100043</c:v>
                </c:pt>
                <c:pt idx="19">
                  <c:v>173.37057131790527</c:v>
                </c:pt>
                <c:pt idx="20">
                  <c:v>174.39308446799038</c:v>
                </c:pt>
              </c:numCache>
            </c:numRef>
          </c:val>
          <c:smooth val="0"/>
          <c:extLst>
            <c:ext xmlns:c16="http://schemas.microsoft.com/office/drawing/2014/chart" uri="{C3380CC4-5D6E-409C-BE32-E72D297353CC}">
              <c16:uniqueId val="{00000007-10CD-4A0B-B447-5C097F6C381F}"/>
            </c:ext>
          </c:extLst>
        </c:ser>
        <c:ser>
          <c:idx val="8"/>
          <c:order val="8"/>
          <c:tx>
            <c:strRef>
              <c:f>Growing_Stock_Comp!$S$9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Growing_Stock_Comp!$S$59:$S$79</c:f>
              <c:numCache>
                <c:formatCode>#,##0</c:formatCode>
                <c:ptCount val="21"/>
                <c:pt idx="0">
                  <c:v>229.97070957169566</c:v>
                </c:pt>
                <c:pt idx="1">
                  <c:v>232.46761699990898</c:v>
                </c:pt>
                <c:pt idx="2">
                  <c:v>234.52378728570599</c:v>
                </c:pt>
                <c:pt idx="3">
                  <c:v>236.54631663082512</c:v>
                </c:pt>
                <c:pt idx="4">
                  <c:v>238.051878760167</c:v>
                </c:pt>
                <c:pt idx="5">
                  <c:v>239.66131757330839</c:v>
                </c:pt>
                <c:pt idx="6">
                  <c:v>241.17493714014421</c:v>
                </c:pt>
                <c:pt idx="7">
                  <c:v>242.64953189215842</c:v>
                </c:pt>
                <c:pt idx="8">
                  <c:v>243.92382647074862</c:v>
                </c:pt>
                <c:pt idx="9">
                  <c:v>246.14481755465658</c:v>
                </c:pt>
                <c:pt idx="10">
                  <c:v>247.79766833852938</c:v>
                </c:pt>
                <c:pt idx="11">
                  <c:v>249.14607716447048</c:v>
                </c:pt>
                <c:pt idx="12">
                  <c:v>250.53736268507646</c:v>
                </c:pt>
                <c:pt idx="13">
                  <c:v>251.87211937639455</c:v>
                </c:pt>
                <c:pt idx="14">
                  <c:v>253.3119230362397</c:v>
                </c:pt>
                <c:pt idx="15">
                  <c:v>254.3954437184961</c:v>
                </c:pt>
                <c:pt idx="16">
                  <c:v>255.54377846492642</c:v>
                </c:pt>
                <c:pt idx="17">
                  <c:v>256.77828988305203</c:v>
                </c:pt>
                <c:pt idx="18">
                  <c:v>257.93790224288477</c:v>
                </c:pt>
                <c:pt idx="19">
                  <c:v>259.1022322714789</c:v>
                </c:pt>
                <c:pt idx="20">
                  <c:v>260.60610975475294</c:v>
                </c:pt>
              </c:numCache>
            </c:numRef>
          </c:val>
          <c:smooth val="0"/>
          <c:extLst>
            <c:ext xmlns:c16="http://schemas.microsoft.com/office/drawing/2014/chart" uri="{C3380CC4-5D6E-409C-BE32-E72D297353CC}">
              <c16:uniqueId val="{00000008-10CD-4A0B-B447-5C097F6C381F}"/>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baseline="0">
                    <a:effectLst/>
                  </a:rPr>
                  <a:t>m</a:t>
                </a:r>
                <a:r>
                  <a:rPr lang="en-US" sz="1000" b="0" i="0" baseline="30000">
                    <a:effectLst/>
                  </a:rPr>
                  <a:t>3 </a:t>
                </a:r>
                <a:r>
                  <a:rPr lang="en-US" sz="1000" b="0" i="0" baseline="0">
                    <a:effectLst/>
                  </a:rPr>
                  <a:t>ha</a:t>
                </a:r>
                <a:r>
                  <a:rPr lang="en-US" sz="1000" b="0" i="0" baseline="30000">
                    <a:effectLst/>
                  </a:rPr>
                  <a:t>-1</a:t>
                </a:r>
                <a:endParaRPr lang="it-IT"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Growing_Stock_Comp!$T$2</c:f>
          <c:strCache>
            <c:ptCount val="1"/>
            <c:pt idx="0">
              <c:v>Czechia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Growing_Stock_Comp!$T$9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Growing_Stock_Comp!$T$59:$T$79</c:f>
              <c:numCache>
                <c:formatCode>#,##0</c:formatCode>
                <c:ptCount val="21"/>
                <c:pt idx="0">
                  <c:v>264.92346310037954</c:v>
                </c:pt>
                <c:pt idx="10">
                  <c:v>283.96766740172649</c:v>
                </c:pt>
                <c:pt idx="15">
                  <c:v>287.87021387428376</c:v>
                </c:pt>
                <c:pt idx="20">
                  <c:v>295.35054854338102</c:v>
                </c:pt>
              </c:numCache>
            </c:numRef>
          </c:val>
          <c:smooth val="0"/>
          <c:extLst>
            <c:ext xmlns:c16="http://schemas.microsoft.com/office/drawing/2014/chart" uri="{C3380CC4-5D6E-409C-BE32-E72D297353CC}">
              <c16:uniqueId val="{00000000-5E80-49D3-99BC-B78363C08D82}"/>
            </c:ext>
          </c:extLst>
        </c:ser>
        <c:ser>
          <c:idx val="1"/>
          <c:order val="1"/>
          <c:tx>
            <c:strRef>
              <c:f>Growing_Stock_Comp!$U$9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Growing_Stock_Comp!$U$59:$U$79</c:f>
              <c:numCache>
                <c:formatCode>#,##0</c:formatCode>
                <c:ptCount val="21"/>
                <c:pt idx="0">
                  <c:v>264.92346310037954</c:v>
                </c:pt>
                <c:pt idx="5">
                  <c:v>277.65900386036213</c:v>
                </c:pt>
                <c:pt idx="10">
                  <c:v>283.96766740172649</c:v>
                </c:pt>
                <c:pt idx="15">
                  <c:v>287.87021387428376</c:v>
                </c:pt>
                <c:pt idx="20">
                  <c:v>295.35054854338102</c:v>
                </c:pt>
              </c:numCache>
            </c:numRef>
          </c:val>
          <c:smooth val="0"/>
          <c:extLst>
            <c:ext xmlns:c16="http://schemas.microsoft.com/office/drawing/2014/chart" uri="{C3380CC4-5D6E-409C-BE32-E72D297353CC}">
              <c16:uniqueId val="{00000001-5E80-49D3-99BC-B78363C08D82}"/>
            </c:ext>
          </c:extLst>
        </c:ser>
        <c:ser>
          <c:idx val="2"/>
          <c:order val="2"/>
          <c:tx>
            <c:strRef>
              <c:f>Growing_Stock_Comp!$V$9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Growing_Stock_Comp!$V$59:$V$79</c:f>
              <c:numCache>
                <c:formatCode>#,##0</c:formatCode>
                <c:ptCount val="21"/>
                <c:pt idx="0">
                  <c:v>0</c:v>
                </c:pt>
                <c:pt idx="5">
                  <c:v>279.99047070735145</c:v>
                </c:pt>
                <c:pt idx="10">
                  <c:v>289.07058176828821</c:v>
                </c:pt>
                <c:pt idx="15">
                  <c:v>293.32857621469691</c:v>
                </c:pt>
                <c:pt idx="20">
                  <c:v>295.77153073711798</c:v>
                </c:pt>
              </c:numCache>
            </c:numRef>
          </c:val>
          <c:smooth val="0"/>
          <c:extLst>
            <c:ext xmlns:c16="http://schemas.microsoft.com/office/drawing/2014/chart" uri="{C3380CC4-5D6E-409C-BE32-E72D297353CC}">
              <c16:uniqueId val="{00000002-5E80-49D3-99BC-B78363C08D82}"/>
            </c:ext>
          </c:extLst>
        </c:ser>
        <c:ser>
          <c:idx val="3"/>
          <c:order val="3"/>
          <c:tx>
            <c:strRef>
              <c:f>Growing_Stock_Comp!$W$9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Growing_Stock_Comp!$W$59:$W$79</c:f>
              <c:numCache>
                <c:formatCode>#,##0</c:formatCode>
                <c:ptCount val="21"/>
              </c:numCache>
            </c:numRef>
          </c:val>
          <c:smooth val="0"/>
          <c:extLst>
            <c:ext xmlns:c16="http://schemas.microsoft.com/office/drawing/2014/chart" uri="{C3380CC4-5D6E-409C-BE32-E72D297353CC}">
              <c16:uniqueId val="{00000003-5E80-49D3-99BC-B78363C08D82}"/>
            </c:ext>
          </c:extLst>
        </c:ser>
        <c:ser>
          <c:idx val="4"/>
          <c:order val="4"/>
          <c:tx>
            <c:strRef>
              <c:f>Growing_Stock_Comp!$X$9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Growing_Stock_Comp!$X$59:$X$79</c:f>
              <c:numCache>
                <c:formatCode>#,##0</c:formatCode>
                <c:ptCount val="21"/>
                <c:pt idx="0">
                  <c:v>241.18277101981488</c:v>
                </c:pt>
                <c:pt idx="1">
                  <c:v>244.12822278326067</c:v>
                </c:pt>
                <c:pt idx="2">
                  <c:v>245.19929615178643</c:v>
                </c:pt>
                <c:pt idx="3">
                  <c:v>248.64203197919059</c:v>
                </c:pt>
                <c:pt idx="4">
                  <c:v>251.54923112233189</c:v>
                </c:pt>
                <c:pt idx="5">
                  <c:v>253.69137785938338</c:v>
                </c:pt>
                <c:pt idx="6">
                  <c:v>257.36362940861449</c:v>
                </c:pt>
                <c:pt idx="7">
                  <c:v>257.40188202891898</c:v>
                </c:pt>
                <c:pt idx="8">
                  <c:v>258.7407237395762</c:v>
                </c:pt>
                <c:pt idx="9">
                  <c:v>259.35276566444804</c:v>
                </c:pt>
              </c:numCache>
            </c:numRef>
          </c:val>
          <c:smooth val="0"/>
          <c:extLst>
            <c:ext xmlns:c16="http://schemas.microsoft.com/office/drawing/2014/chart" uri="{C3380CC4-5D6E-409C-BE32-E72D297353CC}">
              <c16:uniqueId val="{00000004-5E80-49D3-99BC-B78363C08D82}"/>
            </c:ext>
          </c:extLst>
        </c:ser>
        <c:ser>
          <c:idx val="5"/>
          <c:order val="5"/>
          <c:tx>
            <c:strRef>
              <c:f>Growing_Stock_Comp!$Y$9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Growing_Stock_Comp!$Y$59:$Y$79</c:f>
              <c:numCache>
                <c:formatCode>#,##0</c:formatCode>
                <c:ptCount val="21"/>
              </c:numCache>
            </c:numRef>
          </c:val>
          <c:smooth val="0"/>
          <c:extLst>
            <c:ext xmlns:c16="http://schemas.microsoft.com/office/drawing/2014/chart" uri="{C3380CC4-5D6E-409C-BE32-E72D297353CC}">
              <c16:uniqueId val="{00000005-5E80-49D3-99BC-B78363C08D82}"/>
            </c:ext>
          </c:extLst>
        </c:ser>
        <c:ser>
          <c:idx val="6"/>
          <c:order val="6"/>
          <c:tx>
            <c:strRef>
              <c:f>Growing_Stock_Comp!$Z$9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Growing_Stock_Comp!$Z$59:$Z$79</c:f>
              <c:numCache>
                <c:formatCode>#,##0</c:formatCode>
                <c:ptCount val="21"/>
              </c:numCache>
            </c:numRef>
          </c:val>
          <c:smooth val="0"/>
          <c:extLst>
            <c:ext xmlns:c16="http://schemas.microsoft.com/office/drawing/2014/chart" uri="{C3380CC4-5D6E-409C-BE32-E72D297353CC}">
              <c16:uniqueId val="{00000006-5E80-49D3-99BC-B78363C08D82}"/>
            </c:ext>
          </c:extLst>
        </c:ser>
        <c:ser>
          <c:idx val="7"/>
          <c:order val="7"/>
          <c:tx>
            <c:strRef>
              <c:f>Growing_Stock_Comp!$AA$9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Growing_Stock_Comp!$AA$59:$AA$79</c:f>
              <c:numCache>
                <c:formatCode>#,##0</c:formatCode>
                <c:ptCount val="21"/>
                <c:pt idx="0">
                  <c:v>231.9555917775092</c:v>
                </c:pt>
                <c:pt idx="1">
                  <c:v>234.53340588411098</c:v>
                </c:pt>
                <c:pt idx="2">
                  <c:v>237.04957024094668</c:v>
                </c:pt>
                <c:pt idx="3">
                  <c:v>239.30066128315642</c:v>
                </c:pt>
                <c:pt idx="4">
                  <c:v>241.30997433179414</c:v>
                </c:pt>
                <c:pt idx="5">
                  <c:v>243.43926646408525</c:v>
                </c:pt>
                <c:pt idx="6">
                  <c:v>244.62300152959776</c:v>
                </c:pt>
                <c:pt idx="7">
                  <c:v>245.44479997327022</c:v>
                </c:pt>
                <c:pt idx="8">
                  <c:v>247.31888141310557</c:v>
                </c:pt>
                <c:pt idx="9">
                  <c:v>249.54044573608925</c:v>
                </c:pt>
                <c:pt idx="10">
                  <c:v>251.27954423615432</c:v>
                </c:pt>
                <c:pt idx="11">
                  <c:v>253.62734727087269</c:v>
                </c:pt>
                <c:pt idx="12">
                  <c:v>256.17357115191288</c:v>
                </c:pt>
                <c:pt idx="13">
                  <c:v>258.65328181272855</c:v>
                </c:pt>
                <c:pt idx="14">
                  <c:v>261.07310508928015</c:v>
                </c:pt>
                <c:pt idx="15">
                  <c:v>263.20222064987411</c:v>
                </c:pt>
                <c:pt idx="16">
                  <c:v>264.76356506561439</c:v>
                </c:pt>
                <c:pt idx="17">
                  <c:v>265.54628929109498</c:v>
                </c:pt>
                <c:pt idx="18">
                  <c:v>263.72520720902781</c:v>
                </c:pt>
                <c:pt idx="19">
                  <c:v>259.01954679421101</c:v>
                </c:pt>
                <c:pt idx="20">
                  <c:v>254.25316773701442</c:v>
                </c:pt>
              </c:numCache>
            </c:numRef>
          </c:val>
          <c:smooth val="0"/>
          <c:extLst>
            <c:ext xmlns:c16="http://schemas.microsoft.com/office/drawing/2014/chart" uri="{C3380CC4-5D6E-409C-BE32-E72D297353CC}">
              <c16:uniqueId val="{00000007-5E80-49D3-99BC-B78363C08D82}"/>
            </c:ext>
          </c:extLst>
        </c:ser>
        <c:ser>
          <c:idx val="8"/>
          <c:order val="8"/>
          <c:tx>
            <c:strRef>
              <c:f>Growing_Stock_Comp!$AB$9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Growing_Stock_Comp!$AB$59:$AB$79</c:f>
              <c:numCache>
                <c:formatCode>#,##0</c:formatCode>
                <c:ptCount val="21"/>
                <c:pt idx="0">
                  <c:v>333.40314116216956</c:v>
                </c:pt>
                <c:pt idx="1">
                  <c:v>337.13258209780957</c:v>
                </c:pt>
                <c:pt idx="2">
                  <c:v>340.77076305609853</c:v>
                </c:pt>
                <c:pt idx="3">
                  <c:v>344.02472830431191</c:v>
                </c:pt>
                <c:pt idx="4">
                  <c:v>346.93453264431957</c:v>
                </c:pt>
                <c:pt idx="5">
                  <c:v>350.01531131147135</c:v>
                </c:pt>
                <c:pt idx="6">
                  <c:v>351.73548061342137</c:v>
                </c:pt>
                <c:pt idx="7">
                  <c:v>352.93366671526894</c:v>
                </c:pt>
                <c:pt idx="8">
                  <c:v>355.64293063288403</c:v>
                </c:pt>
                <c:pt idx="9">
                  <c:v>358.85173033526695</c:v>
                </c:pt>
                <c:pt idx="10">
                  <c:v>361.36896624142514</c:v>
                </c:pt>
                <c:pt idx="11">
                  <c:v>364.76218845641989</c:v>
                </c:pt>
                <c:pt idx="12">
                  <c:v>368.44056726663069</c:v>
                </c:pt>
                <c:pt idx="13">
                  <c:v>372.02311527136806</c:v>
                </c:pt>
                <c:pt idx="14">
                  <c:v>375.52179508146196</c:v>
                </c:pt>
                <c:pt idx="15">
                  <c:v>378.59762775741763</c:v>
                </c:pt>
                <c:pt idx="16">
                  <c:v>380.85738958078122</c:v>
                </c:pt>
                <c:pt idx="17">
                  <c:v>381.99913504072157</c:v>
                </c:pt>
                <c:pt idx="18">
                  <c:v>379.39689354157161</c:v>
                </c:pt>
                <c:pt idx="19">
                  <c:v>372.6472623168595</c:v>
                </c:pt>
                <c:pt idx="20">
                  <c:v>365.81134377524177</c:v>
                </c:pt>
              </c:numCache>
            </c:numRef>
          </c:val>
          <c:smooth val="0"/>
          <c:extLst>
            <c:ext xmlns:c16="http://schemas.microsoft.com/office/drawing/2014/chart" uri="{C3380CC4-5D6E-409C-BE32-E72D297353CC}">
              <c16:uniqueId val="{00000008-5E80-49D3-99BC-B78363C08D82}"/>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baseline="0">
                    <a:effectLst/>
                  </a:rPr>
                  <a:t>m</a:t>
                </a:r>
                <a:r>
                  <a:rPr lang="en-US" sz="1000" b="0" i="0" baseline="30000">
                    <a:effectLst/>
                  </a:rPr>
                  <a:t>3 </a:t>
                </a:r>
                <a:r>
                  <a:rPr lang="en-US" sz="1000" b="0" i="0" baseline="0">
                    <a:effectLst/>
                  </a:rPr>
                  <a:t>ha</a:t>
                </a:r>
                <a:r>
                  <a:rPr lang="en-US" sz="1000" b="0" i="0" baseline="30000">
                    <a:effectLst/>
                  </a:rPr>
                  <a:t>-1</a:t>
                </a:r>
                <a:endParaRPr lang="it-IT"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Growing_Stock_Comp!$AC$2</c:f>
          <c:strCache>
            <c:ptCount val="1"/>
            <c:pt idx="0">
              <c:v>Denmark</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Growing_Stock_Comp!$AC$9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Growing_Stock_Comp!$AC$59:$AC$79</c:f>
              <c:numCache>
                <c:formatCode>#,##0</c:formatCode>
                <c:ptCount val="21"/>
                <c:pt idx="0">
                  <c:v>160.16445066480054</c:v>
                </c:pt>
                <c:pt idx="10">
                  <c:v>199.37253832119899</c:v>
                </c:pt>
                <c:pt idx="15">
                  <c:v>209.96350131267209</c:v>
                </c:pt>
                <c:pt idx="20">
                  <c:v>211.14187511934313</c:v>
                </c:pt>
              </c:numCache>
            </c:numRef>
          </c:val>
          <c:smooth val="0"/>
          <c:extLst>
            <c:ext xmlns:c16="http://schemas.microsoft.com/office/drawing/2014/chart" uri="{C3380CC4-5D6E-409C-BE32-E72D297353CC}">
              <c16:uniqueId val="{00000000-E2D3-4397-97AA-0B7C72FCBFAA}"/>
            </c:ext>
          </c:extLst>
        </c:ser>
        <c:ser>
          <c:idx val="1"/>
          <c:order val="1"/>
          <c:tx>
            <c:strRef>
              <c:f>Growing_Stock_Comp!$AD$9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Growing_Stock_Comp!$AD$59:$AD$79</c:f>
              <c:numCache>
                <c:formatCode>#,##0</c:formatCode>
                <c:ptCount val="21"/>
                <c:pt idx="0">
                  <c:v>160.16445066480054</c:v>
                </c:pt>
                <c:pt idx="5">
                  <c:v>202.80266141322531</c:v>
                </c:pt>
                <c:pt idx="10">
                  <c:v>199.37253832119899</c:v>
                </c:pt>
                <c:pt idx="15">
                  <c:v>209.96350131267209</c:v>
                </c:pt>
                <c:pt idx="20">
                  <c:v>211.14187511934313</c:v>
                </c:pt>
              </c:numCache>
            </c:numRef>
          </c:val>
          <c:smooth val="0"/>
          <c:extLst>
            <c:ext xmlns:c16="http://schemas.microsoft.com/office/drawing/2014/chart" uri="{C3380CC4-5D6E-409C-BE32-E72D297353CC}">
              <c16:uniqueId val="{00000001-E2D3-4397-97AA-0B7C72FCBFAA}"/>
            </c:ext>
          </c:extLst>
        </c:ser>
        <c:ser>
          <c:idx val="2"/>
          <c:order val="2"/>
          <c:tx>
            <c:strRef>
              <c:f>Growing_Stock_Comp!$AE$9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Growing_Stock_Comp!$AE$59:$AE$79</c:f>
              <c:numCache>
                <c:formatCode>#,##0</c:formatCode>
                <c:ptCount val="21"/>
                <c:pt idx="0">
                  <c:v>160.17085836833803</c:v>
                </c:pt>
                <c:pt idx="5">
                  <c:v>202.11081794195249</c:v>
                </c:pt>
                <c:pt idx="10">
                  <c:v>198.83566258399986</c:v>
                </c:pt>
                <c:pt idx="15">
                  <c:v>209.44139238660119</c:v>
                </c:pt>
                <c:pt idx="20">
                  <c:v>210.25281814035316</c:v>
                </c:pt>
              </c:numCache>
            </c:numRef>
          </c:val>
          <c:smooth val="0"/>
          <c:extLst>
            <c:ext xmlns:c16="http://schemas.microsoft.com/office/drawing/2014/chart" uri="{C3380CC4-5D6E-409C-BE32-E72D297353CC}">
              <c16:uniqueId val="{00000002-E2D3-4397-97AA-0B7C72FCBFAA}"/>
            </c:ext>
          </c:extLst>
        </c:ser>
        <c:ser>
          <c:idx val="3"/>
          <c:order val="3"/>
          <c:tx>
            <c:strRef>
              <c:f>Growing_Stock_Comp!$AF$9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Growing_Stock_Comp!$AF$59:$AF$79</c:f>
              <c:numCache>
                <c:formatCode>#,##0</c:formatCode>
                <c:ptCount val="21"/>
              </c:numCache>
            </c:numRef>
          </c:val>
          <c:smooth val="0"/>
          <c:extLst>
            <c:ext xmlns:c16="http://schemas.microsoft.com/office/drawing/2014/chart" uri="{C3380CC4-5D6E-409C-BE32-E72D297353CC}">
              <c16:uniqueId val="{00000003-E2D3-4397-97AA-0B7C72FCBFAA}"/>
            </c:ext>
          </c:extLst>
        </c:ser>
        <c:ser>
          <c:idx val="4"/>
          <c:order val="4"/>
          <c:tx>
            <c:strRef>
              <c:f>Growing_Stock_Comp!$AG$9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Growing_Stock_Comp!$AG$59:$AG$79</c:f>
              <c:numCache>
                <c:formatCode>#,##0</c:formatCode>
                <c:ptCount val="21"/>
                <c:pt idx="5">
                  <c:v>217.39130434782609</c:v>
                </c:pt>
              </c:numCache>
            </c:numRef>
          </c:val>
          <c:smooth val="0"/>
          <c:extLst>
            <c:ext xmlns:c16="http://schemas.microsoft.com/office/drawing/2014/chart" uri="{C3380CC4-5D6E-409C-BE32-E72D297353CC}">
              <c16:uniqueId val="{00000004-E2D3-4397-97AA-0B7C72FCBFAA}"/>
            </c:ext>
          </c:extLst>
        </c:ser>
        <c:ser>
          <c:idx val="5"/>
          <c:order val="5"/>
          <c:tx>
            <c:strRef>
              <c:f>Growing_Stock_Comp!$AH$9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Growing_Stock_Comp!$AH$59:$AH$79</c:f>
              <c:numCache>
                <c:formatCode>#,##0</c:formatCode>
                <c:ptCount val="21"/>
              </c:numCache>
            </c:numRef>
          </c:val>
          <c:smooth val="0"/>
          <c:extLst>
            <c:ext xmlns:c16="http://schemas.microsoft.com/office/drawing/2014/chart" uri="{C3380CC4-5D6E-409C-BE32-E72D297353CC}">
              <c16:uniqueId val="{00000005-E2D3-4397-97AA-0B7C72FCBFAA}"/>
            </c:ext>
          </c:extLst>
        </c:ser>
        <c:ser>
          <c:idx val="6"/>
          <c:order val="6"/>
          <c:tx>
            <c:strRef>
              <c:f>Growing_Stock_Comp!$AI$9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Growing_Stock_Comp!$AI$59:$AI$79</c:f>
              <c:numCache>
                <c:formatCode>#,##0</c:formatCode>
                <c:ptCount val="21"/>
              </c:numCache>
            </c:numRef>
          </c:val>
          <c:smooth val="0"/>
          <c:extLst>
            <c:ext xmlns:c16="http://schemas.microsoft.com/office/drawing/2014/chart" uri="{C3380CC4-5D6E-409C-BE32-E72D297353CC}">
              <c16:uniqueId val="{00000006-E2D3-4397-97AA-0B7C72FCBFAA}"/>
            </c:ext>
          </c:extLst>
        </c:ser>
        <c:ser>
          <c:idx val="7"/>
          <c:order val="7"/>
          <c:tx>
            <c:strRef>
              <c:f>Growing_Stock_Comp!$AJ$9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Growing_Stock_Comp!$AJ$59:$AJ$79</c:f>
              <c:numCache>
                <c:formatCode>#,##0</c:formatCode>
                <c:ptCount val="21"/>
                <c:pt idx="0">
                  <c:v>183.12896885338722</c:v>
                </c:pt>
                <c:pt idx="1">
                  <c:v>186.29997890201975</c:v>
                </c:pt>
                <c:pt idx="2">
                  <c:v>190.1142938472687</c:v>
                </c:pt>
                <c:pt idx="3">
                  <c:v>193.60061426744269</c:v>
                </c:pt>
                <c:pt idx="4">
                  <c:v>197.037317116586</c:v>
                </c:pt>
                <c:pt idx="5">
                  <c:v>197.77827794476769</c:v>
                </c:pt>
                <c:pt idx="6">
                  <c:v>200.0856104391267</c:v>
                </c:pt>
                <c:pt idx="7">
                  <c:v>201.97233861576174</c:v>
                </c:pt>
                <c:pt idx="8">
                  <c:v>204.16350049849405</c:v>
                </c:pt>
                <c:pt idx="9">
                  <c:v>206.5709457009529</c:v>
                </c:pt>
                <c:pt idx="10">
                  <c:v>208.2931959823724</c:v>
                </c:pt>
                <c:pt idx="11">
                  <c:v>210.54019624478352</c:v>
                </c:pt>
                <c:pt idx="12">
                  <c:v>211.41118353495349</c:v>
                </c:pt>
                <c:pt idx="13">
                  <c:v>211.40633167107941</c:v>
                </c:pt>
                <c:pt idx="14">
                  <c:v>210.91122063784329</c:v>
                </c:pt>
                <c:pt idx="15">
                  <c:v>210.08752293857353</c:v>
                </c:pt>
                <c:pt idx="16">
                  <c:v>210.07034880409498</c:v>
                </c:pt>
                <c:pt idx="17">
                  <c:v>210.39166985812329</c:v>
                </c:pt>
                <c:pt idx="18">
                  <c:v>210.70367009958525</c:v>
                </c:pt>
                <c:pt idx="19">
                  <c:v>211.19101592222577</c:v>
                </c:pt>
                <c:pt idx="20">
                  <c:v>211.19253589306535</c:v>
                </c:pt>
              </c:numCache>
            </c:numRef>
          </c:val>
          <c:smooth val="0"/>
          <c:extLst>
            <c:ext xmlns:c16="http://schemas.microsoft.com/office/drawing/2014/chart" uri="{C3380CC4-5D6E-409C-BE32-E72D297353CC}">
              <c16:uniqueId val="{00000007-E2D3-4397-97AA-0B7C72FCBFAA}"/>
            </c:ext>
          </c:extLst>
        </c:ser>
        <c:ser>
          <c:idx val="8"/>
          <c:order val="8"/>
          <c:tx>
            <c:strRef>
              <c:f>Growing_Stock_Comp!$AK$9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Growing_Stock_Comp!$AK$59:$AK$79</c:f>
              <c:numCache>
                <c:formatCode>#,##0</c:formatCode>
                <c:ptCount val="21"/>
                <c:pt idx="0">
                  <c:v>261.3688793176218</c:v>
                </c:pt>
                <c:pt idx="1">
                  <c:v>265.87589335431397</c:v>
                </c:pt>
                <c:pt idx="2">
                  <c:v>271.30654748843187</c:v>
                </c:pt>
                <c:pt idx="3">
                  <c:v>276.25808835836642</c:v>
                </c:pt>
                <c:pt idx="4">
                  <c:v>281.1348870364302</c:v>
                </c:pt>
                <c:pt idx="5">
                  <c:v>282.10917345946945</c:v>
                </c:pt>
                <c:pt idx="6">
                  <c:v>285.34403553931014</c:v>
                </c:pt>
                <c:pt idx="7">
                  <c:v>287.96078614118159</c:v>
                </c:pt>
                <c:pt idx="8">
                  <c:v>291.03000904405377</c:v>
                </c:pt>
                <c:pt idx="9">
                  <c:v>294.43818241212938</c:v>
                </c:pt>
                <c:pt idx="10">
                  <c:v>296.85667872970555</c:v>
                </c:pt>
                <c:pt idx="11">
                  <c:v>300.05627392056306</c:v>
                </c:pt>
                <c:pt idx="12">
                  <c:v>301.29286577083275</c:v>
                </c:pt>
                <c:pt idx="13">
                  <c:v>301.26238553362896</c:v>
                </c:pt>
                <c:pt idx="14">
                  <c:v>300.47936969407209</c:v>
                </c:pt>
                <c:pt idx="15">
                  <c:v>299.24605413770195</c:v>
                </c:pt>
                <c:pt idx="16">
                  <c:v>299.18090737398074</c:v>
                </c:pt>
                <c:pt idx="17">
                  <c:v>299.60912192467293</c:v>
                </c:pt>
                <c:pt idx="18">
                  <c:v>300.02242345739518</c:v>
                </c:pt>
                <c:pt idx="19">
                  <c:v>300.6979621605883</c:v>
                </c:pt>
                <c:pt idx="20">
                  <c:v>300.66878654580944</c:v>
                </c:pt>
              </c:numCache>
            </c:numRef>
          </c:val>
          <c:smooth val="0"/>
          <c:extLst>
            <c:ext xmlns:c16="http://schemas.microsoft.com/office/drawing/2014/chart" uri="{C3380CC4-5D6E-409C-BE32-E72D297353CC}">
              <c16:uniqueId val="{00000008-E2D3-4397-97AA-0B7C72FCBFAA}"/>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baseline="0">
                    <a:effectLst/>
                  </a:rPr>
                  <a:t>m</a:t>
                </a:r>
                <a:r>
                  <a:rPr lang="en-US" sz="1000" b="0" i="0" baseline="30000">
                    <a:effectLst/>
                  </a:rPr>
                  <a:t>3 </a:t>
                </a:r>
                <a:r>
                  <a:rPr lang="en-US" sz="1000" b="0" i="0" baseline="0">
                    <a:effectLst/>
                  </a:rPr>
                  <a:t>ha</a:t>
                </a:r>
                <a:r>
                  <a:rPr lang="en-US" sz="1000" b="0" i="0" baseline="30000">
                    <a:effectLst/>
                  </a:rPr>
                  <a:t>-1</a:t>
                </a:r>
                <a:endParaRPr lang="it-IT"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Growing_Stock_Comp!$AL$2</c:f>
          <c:strCache>
            <c:ptCount val="1"/>
            <c:pt idx="0">
              <c:v>Germany</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Growing_Stock_Comp!$AL$9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Growing_Stock_Comp!$AL$59:$AL$79</c:f>
              <c:numCache>
                <c:formatCode>#,##0</c:formatCode>
                <c:ptCount val="21"/>
                <c:pt idx="0">
                  <c:v>297.78051787916155</c:v>
                </c:pt>
                <c:pt idx="10">
                  <c:v>317.03041458497677</c:v>
                </c:pt>
                <c:pt idx="15">
                  <c:v>320.78115421665643</c:v>
                </c:pt>
                <c:pt idx="20">
                  <c:v>320.78115421665643</c:v>
                </c:pt>
              </c:numCache>
            </c:numRef>
          </c:val>
          <c:smooth val="0"/>
          <c:extLst>
            <c:ext xmlns:c16="http://schemas.microsoft.com/office/drawing/2014/chart" uri="{C3380CC4-5D6E-409C-BE32-E72D297353CC}">
              <c16:uniqueId val="{00000000-4ECA-4215-BABC-ED463A222382}"/>
            </c:ext>
          </c:extLst>
        </c:ser>
        <c:ser>
          <c:idx val="1"/>
          <c:order val="1"/>
          <c:tx>
            <c:strRef>
              <c:f>Growing_Stock_Comp!$AM$9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Growing_Stock_Comp!$AM$59:$AM$79</c:f>
              <c:numCache>
                <c:formatCode>#,##0</c:formatCode>
                <c:ptCount val="21"/>
                <c:pt idx="0">
                  <c:v>297.78051787916155</c:v>
                </c:pt>
                <c:pt idx="5">
                  <c:v>307.62473647224175</c:v>
                </c:pt>
                <c:pt idx="10">
                  <c:v>317.03041458497677</c:v>
                </c:pt>
                <c:pt idx="15">
                  <c:v>320.78115421665643</c:v>
                </c:pt>
                <c:pt idx="20">
                  <c:v>320.78115421665643</c:v>
                </c:pt>
              </c:numCache>
            </c:numRef>
          </c:val>
          <c:smooth val="0"/>
          <c:extLst>
            <c:ext xmlns:c16="http://schemas.microsoft.com/office/drawing/2014/chart" uri="{C3380CC4-5D6E-409C-BE32-E72D297353CC}">
              <c16:uniqueId val="{00000001-4ECA-4215-BABC-ED463A222382}"/>
            </c:ext>
          </c:extLst>
        </c:ser>
        <c:ser>
          <c:idx val="2"/>
          <c:order val="2"/>
          <c:tx>
            <c:strRef>
              <c:f>Growing_Stock_Comp!$AN$9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Growing_Stock_Comp!$AN$59:$AN$79</c:f>
              <c:numCache>
                <c:formatCode>#,##0</c:formatCode>
                <c:ptCount val="21"/>
                <c:pt idx="0">
                  <c:v>314.59094742760755</c:v>
                </c:pt>
                <c:pt idx="5">
                  <c:v>324.72113642863951</c:v>
                </c:pt>
                <c:pt idx="10">
                  <c:v>335.24160683097227</c:v>
                </c:pt>
                <c:pt idx="15">
                  <c:v>346.20703279336232</c:v>
                </c:pt>
                <c:pt idx="20">
                  <c:v>352.54475960571312</c:v>
                </c:pt>
              </c:numCache>
            </c:numRef>
          </c:val>
          <c:smooth val="0"/>
          <c:extLst>
            <c:ext xmlns:c16="http://schemas.microsoft.com/office/drawing/2014/chart" uri="{C3380CC4-5D6E-409C-BE32-E72D297353CC}">
              <c16:uniqueId val="{00000002-4ECA-4215-BABC-ED463A222382}"/>
            </c:ext>
          </c:extLst>
        </c:ser>
        <c:ser>
          <c:idx val="3"/>
          <c:order val="3"/>
          <c:tx>
            <c:strRef>
              <c:f>Growing_Stock_Comp!$AO$9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Growing_Stock_Comp!$AO$59:$AO$79</c:f>
              <c:numCache>
                <c:formatCode>#,##0</c:formatCode>
                <c:ptCount val="21"/>
                <c:pt idx="14">
                  <c:v>327.91586077311496</c:v>
                </c:pt>
                <c:pt idx="15">
                  <c:v>329.12539498672214</c:v>
                </c:pt>
                <c:pt idx="16">
                  <c:v>330.58604882857475</c:v>
                </c:pt>
                <c:pt idx="17">
                  <c:v>332.21954506526464</c:v>
                </c:pt>
              </c:numCache>
            </c:numRef>
          </c:val>
          <c:smooth val="0"/>
          <c:extLst>
            <c:ext xmlns:c16="http://schemas.microsoft.com/office/drawing/2014/chart" uri="{C3380CC4-5D6E-409C-BE32-E72D297353CC}">
              <c16:uniqueId val="{00000003-4ECA-4215-BABC-ED463A222382}"/>
            </c:ext>
          </c:extLst>
        </c:ser>
        <c:ser>
          <c:idx val="4"/>
          <c:order val="4"/>
          <c:tx>
            <c:strRef>
              <c:f>Growing_Stock_Comp!$AP$9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Growing_Stock_Comp!$AP$59:$AP$79</c:f>
              <c:numCache>
                <c:formatCode>#,##0</c:formatCode>
                <c:ptCount val="21"/>
              </c:numCache>
            </c:numRef>
          </c:val>
          <c:smooth val="0"/>
          <c:extLst>
            <c:ext xmlns:c16="http://schemas.microsoft.com/office/drawing/2014/chart" uri="{C3380CC4-5D6E-409C-BE32-E72D297353CC}">
              <c16:uniqueId val="{00000004-4ECA-4215-BABC-ED463A222382}"/>
            </c:ext>
          </c:extLst>
        </c:ser>
        <c:ser>
          <c:idx val="5"/>
          <c:order val="5"/>
          <c:tx>
            <c:strRef>
              <c:f>Growing_Stock_Comp!$AQ$9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Growing_Stock_Comp!$AQ$59:$AQ$79</c:f>
              <c:numCache>
                <c:formatCode>#,##0</c:formatCode>
                <c:ptCount val="21"/>
              </c:numCache>
            </c:numRef>
          </c:val>
          <c:smooth val="0"/>
          <c:extLst>
            <c:ext xmlns:c16="http://schemas.microsoft.com/office/drawing/2014/chart" uri="{C3380CC4-5D6E-409C-BE32-E72D297353CC}">
              <c16:uniqueId val="{00000005-4ECA-4215-BABC-ED463A222382}"/>
            </c:ext>
          </c:extLst>
        </c:ser>
        <c:ser>
          <c:idx val="6"/>
          <c:order val="6"/>
          <c:tx>
            <c:strRef>
              <c:f>Growing_Stock_Comp!$AR$9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Growing_Stock_Comp!$AR$59:$AR$79</c:f>
              <c:numCache>
                <c:formatCode>#,##0</c:formatCode>
                <c:ptCount val="21"/>
              </c:numCache>
            </c:numRef>
          </c:val>
          <c:smooth val="0"/>
          <c:extLst>
            <c:ext xmlns:c16="http://schemas.microsoft.com/office/drawing/2014/chart" uri="{C3380CC4-5D6E-409C-BE32-E72D297353CC}">
              <c16:uniqueId val="{00000006-4ECA-4215-BABC-ED463A222382}"/>
            </c:ext>
          </c:extLst>
        </c:ser>
        <c:ser>
          <c:idx val="7"/>
          <c:order val="7"/>
          <c:tx>
            <c:strRef>
              <c:f>Growing_Stock_Comp!$AS$9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Growing_Stock_Comp!$AS$59:$AS$79</c:f>
              <c:numCache>
                <c:formatCode>#,##0</c:formatCode>
                <c:ptCount val="21"/>
                <c:pt idx="0">
                  <c:v>353.28570149167359</c:v>
                </c:pt>
                <c:pt idx="1">
                  <c:v>359.22071176868377</c:v>
                </c:pt>
                <c:pt idx="2">
                  <c:v>364.43717741183769</c:v>
                </c:pt>
                <c:pt idx="3">
                  <c:v>368.6344540328617</c:v>
                </c:pt>
                <c:pt idx="4">
                  <c:v>372.553521178545</c:v>
                </c:pt>
                <c:pt idx="5">
                  <c:v>374.31147450747613</c:v>
                </c:pt>
                <c:pt idx="6">
                  <c:v>375.49424709275314</c:v>
                </c:pt>
                <c:pt idx="7">
                  <c:v>372.89315503851645</c:v>
                </c:pt>
                <c:pt idx="8">
                  <c:v>375.34440641769476</c:v>
                </c:pt>
                <c:pt idx="9">
                  <c:v>379.04658297580744</c:v>
                </c:pt>
                <c:pt idx="10">
                  <c:v>381.70331870476514</c:v>
                </c:pt>
                <c:pt idx="11">
                  <c:v>383.55616659833561</c:v>
                </c:pt>
                <c:pt idx="12">
                  <c:v>385.61433124481334</c:v>
                </c:pt>
                <c:pt idx="13">
                  <c:v>388.0097197551392</c:v>
                </c:pt>
                <c:pt idx="14">
                  <c:v>390.40673236339188</c:v>
                </c:pt>
                <c:pt idx="15">
                  <c:v>393.95430186733159</c:v>
                </c:pt>
                <c:pt idx="16">
                  <c:v>398.03541306392071</c:v>
                </c:pt>
                <c:pt idx="17">
                  <c:v>401.91886055150019</c:v>
                </c:pt>
                <c:pt idx="18">
                  <c:v>403.458866168876</c:v>
                </c:pt>
                <c:pt idx="19">
                  <c:v>405.08854310121421</c:v>
                </c:pt>
                <c:pt idx="20">
                  <c:v>405.20232794217128</c:v>
                </c:pt>
              </c:numCache>
            </c:numRef>
          </c:val>
          <c:smooth val="0"/>
          <c:extLst>
            <c:ext xmlns:c16="http://schemas.microsoft.com/office/drawing/2014/chart" uri="{C3380CC4-5D6E-409C-BE32-E72D297353CC}">
              <c16:uniqueId val="{00000007-4ECA-4215-BABC-ED463A222382}"/>
            </c:ext>
          </c:extLst>
        </c:ser>
        <c:ser>
          <c:idx val="8"/>
          <c:order val="8"/>
          <c:tx>
            <c:strRef>
              <c:f>Growing_Stock_Comp!$AT$9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Growing_Stock_Comp!$AT$59:$AT$79</c:f>
              <c:numCache>
                <c:formatCode>#,##0</c:formatCode>
                <c:ptCount val="21"/>
                <c:pt idx="0">
                  <c:v>496.7214688939863</c:v>
                </c:pt>
                <c:pt idx="1">
                  <c:v>505.24517795478607</c:v>
                </c:pt>
                <c:pt idx="2">
                  <c:v>512.71962602957387</c:v>
                </c:pt>
                <c:pt idx="3">
                  <c:v>518.83046047070866</c:v>
                </c:pt>
                <c:pt idx="4">
                  <c:v>524.70915469206784</c:v>
                </c:pt>
                <c:pt idx="5">
                  <c:v>527.5350245927732</c:v>
                </c:pt>
                <c:pt idx="6">
                  <c:v>529.57175123361878</c:v>
                </c:pt>
                <c:pt idx="7">
                  <c:v>526.59159537514222</c:v>
                </c:pt>
                <c:pt idx="8">
                  <c:v>530.2875739110973</c:v>
                </c:pt>
                <c:pt idx="9">
                  <c:v>535.67868675893146</c:v>
                </c:pt>
                <c:pt idx="10">
                  <c:v>539.64206657610919</c:v>
                </c:pt>
                <c:pt idx="11">
                  <c:v>542.50961517246424</c:v>
                </c:pt>
                <c:pt idx="12">
                  <c:v>545.56837064240096</c:v>
                </c:pt>
                <c:pt idx="13">
                  <c:v>549.15411773415303</c:v>
                </c:pt>
                <c:pt idx="14">
                  <c:v>552.78974212846651</c:v>
                </c:pt>
                <c:pt idx="15">
                  <c:v>558.07448207162031</c:v>
                </c:pt>
                <c:pt idx="16">
                  <c:v>563.95523188999755</c:v>
                </c:pt>
                <c:pt idx="17">
                  <c:v>569.55859605892408</c:v>
                </c:pt>
                <c:pt idx="18">
                  <c:v>572.10121460061669</c:v>
                </c:pt>
                <c:pt idx="19">
                  <c:v>574.76474853938009</c:v>
                </c:pt>
                <c:pt idx="20">
                  <c:v>575.3490802398403</c:v>
                </c:pt>
              </c:numCache>
            </c:numRef>
          </c:val>
          <c:smooth val="0"/>
          <c:extLst>
            <c:ext xmlns:c16="http://schemas.microsoft.com/office/drawing/2014/chart" uri="{C3380CC4-5D6E-409C-BE32-E72D297353CC}">
              <c16:uniqueId val="{00000008-4ECA-4215-BABC-ED463A222382}"/>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Growing_Stock_Comp!$AU$2</c:f>
          <c:strCache>
            <c:ptCount val="1"/>
            <c:pt idx="0">
              <c:v>Estonia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Growing_Stock_Comp!$AU$9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Growing_Stock_Comp!$AU$59:$AU$79</c:f>
              <c:numCache>
                <c:formatCode>#,##0</c:formatCode>
                <c:ptCount val="21"/>
                <c:pt idx="0">
                  <c:v>191.46094716578307</c:v>
                </c:pt>
                <c:pt idx="10">
                  <c:v>195.24661603924625</c:v>
                </c:pt>
                <c:pt idx="15">
                  <c:v>203.13009859521438</c:v>
                </c:pt>
                <c:pt idx="20">
                  <c:v>202.65337926509184</c:v>
                </c:pt>
              </c:numCache>
            </c:numRef>
          </c:val>
          <c:smooth val="0"/>
          <c:extLst>
            <c:ext xmlns:c16="http://schemas.microsoft.com/office/drawing/2014/chart" uri="{C3380CC4-5D6E-409C-BE32-E72D297353CC}">
              <c16:uniqueId val="{00000000-9B18-4362-AA0E-065B7FEE353D}"/>
            </c:ext>
          </c:extLst>
        </c:ser>
        <c:ser>
          <c:idx val="1"/>
          <c:order val="1"/>
          <c:tx>
            <c:strRef>
              <c:f>Growing_Stock_Comp!$AV$9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Growing_Stock_Comp!$AV$59:$AV$79</c:f>
              <c:numCache>
                <c:formatCode>#,##0</c:formatCode>
                <c:ptCount val="21"/>
                <c:pt idx="0">
                  <c:v>191.46094716578307</c:v>
                </c:pt>
                <c:pt idx="10">
                  <c:v>195.24661603924625</c:v>
                </c:pt>
                <c:pt idx="15">
                  <c:v>203.13009859521438</c:v>
                </c:pt>
                <c:pt idx="20">
                  <c:v>202.65337926509184</c:v>
                </c:pt>
              </c:numCache>
            </c:numRef>
          </c:val>
          <c:smooth val="0"/>
          <c:extLst>
            <c:ext xmlns:c16="http://schemas.microsoft.com/office/drawing/2014/chart" uri="{C3380CC4-5D6E-409C-BE32-E72D297353CC}">
              <c16:uniqueId val="{00000001-9B18-4362-AA0E-065B7FEE353D}"/>
            </c:ext>
          </c:extLst>
        </c:ser>
        <c:ser>
          <c:idx val="2"/>
          <c:order val="2"/>
          <c:tx>
            <c:strRef>
              <c:f>Growing_Stock_Comp!$AW$9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Growing_Stock_Comp!$AW$59:$AW$79</c:f>
              <c:numCache>
                <c:formatCode>#,##0</c:formatCode>
                <c:ptCount val="21"/>
                <c:pt idx="0">
                  <c:v>191.91771330425192</c:v>
                </c:pt>
                <c:pt idx="5">
                  <c:v>190.61512747930092</c:v>
                </c:pt>
                <c:pt idx="10">
                  <c:v>196.18271333737991</c:v>
                </c:pt>
                <c:pt idx="15">
                  <c:v>201.9199332856351</c:v>
                </c:pt>
                <c:pt idx="20">
                  <c:v>200.61347362823119</c:v>
                </c:pt>
              </c:numCache>
            </c:numRef>
          </c:val>
          <c:smooth val="0"/>
          <c:extLst>
            <c:ext xmlns:c16="http://schemas.microsoft.com/office/drawing/2014/chart" uri="{C3380CC4-5D6E-409C-BE32-E72D297353CC}">
              <c16:uniqueId val="{00000002-9B18-4362-AA0E-065B7FEE353D}"/>
            </c:ext>
          </c:extLst>
        </c:ser>
        <c:ser>
          <c:idx val="3"/>
          <c:order val="3"/>
          <c:tx>
            <c:strRef>
              <c:f>Growing_Stock_Comp!$AX$9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Growing_Stock_Comp!$AX$59:$AX$79</c:f>
              <c:numCache>
                <c:formatCode>#,##0</c:formatCode>
                <c:ptCount val="21"/>
              </c:numCache>
            </c:numRef>
          </c:val>
          <c:smooth val="0"/>
          <c:extLst>
            <c:ext xmlns:c16="http://schemas.microsoft.com/office/drawing/2014/chart" uri="{C3380CC4-5D6E-409C-BE32-E72D297353CC}">
              <c16:uniqueId val="{00000003-9B18-4362-AA0E-065B7FEE353D}"/>
            </c:ext>
          </c:extLst>
        </c:ser>
        <c:ser>
          <c:idx val="4"/>
          <c:order val="4"/>
          <c:tx>
            <c:strRef>
              <c:f>Growing_Stock_Comp!$AY$9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Growing_Stock_Comp!$AY$59:$AY$79</c:f>
              <c:numCache>
                <c:formatCode>#,##0</c:formatCode>
                <c:ptCount val="21"/>
              </c:numCache>
            </c:numRef>
          </c:val>
          <c:smooth val="0"/>
          <c:extLst>
            <c:ext xmlns:c16="http://schemas.microsoft.com/office/drawing/2014/chart" uri="{C3380CC4-5D6E-409C-BE32-E72D297353CC}">
              <c16:uniqueId val="{00000004-9B18-4362-AA0E-065B7FEE353D}"/>
            </c:ext>
          </c:extLst>
        </c:ser>
        <c:ser>
          <c:idx val="5"/>
          <c:order val="5"/>
          <c:tx>
            <c:strRef>
              <c:f>Growing_Stock_Comp!$AZ$9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Growing_Stock_Comp!$AZ$59:$AZ$79</c:f>
              <c:numCache>
                <c:formatCode>#,##0</c:formatCode>
                <c:ptCount val="21"/>
              </c:numCache>
            </c:numRef>
          </c:val>
          <c:smooth val="0"/>
          <c:extLst>
            <c:ext xmlns:c16="http://schemas.microsoft.com/office/drawing/2014/chart" uri="{C3380CC4-5D6E-409C-BE32-E72D297353CC}">
              <c16:uniqueId val="{00000005-9B18-4362-AA0E-065B7FEE353D}"/>
            </c:ext>
          </c:extLst>
        </c:ser>
        <c:ser>
          <c:idx val="6"/>
          <c:order val="6"/>
          <c:tx>
            <c:strRef>
              <c:f>Growing_Stock_Comp!$BA$9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Growing_Stock_Comp!$BA$59:$BA$79</c:f>
              <c:numCache>
                <c:formatCode>#,##0</c:formatCode>
                <c:ptCount val="21"/>
              </c:numCache>
            </c:numRef>
          </c:val>
          <c:smooth val="0"/>
          <c:extLst>
            <c:ext xmlns:c16="http://schemas.microsoft.com/office/drawing/2014/chart" uri="{C3380CC4-5D6E-409C-BE32-E72D297353CC}">
              <c16:uniqueId val="{00000006-9B18-4362-AA0E-065B7FEE353D}"/>
            </c:ext>
          </c:extLst>
        </c:ser>
        <c:ser>
          <c:idx val="7"/>
          <c:order val="7"/>
          <c:tx>
            <c:strRef>
              <c:f>Growing_Stock_Comp!$BB$9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Growing_Stock_Comp!$BB$59:$BB$79</c:f>
              <c:numCache>
                <c:formatCode>#,##0</c:formatCode>
                <c:ptCount val="21"/>
                <c:pt idx="0">
                  <c:v>141.24235063687655</c:v>
                </c:pt>
                <c:pt idx="1">
                  <c:v>140.49560271352087</c:v>
                </c:pt>
                <c:pt idx="2">
                  <c:v>139.92376207135874</c:v>
                </c:pt>
                <c:pt idx="3">
                  <c:v>140.04276597598144</c:v>
                </c:pt>
                <c:pt idx="4">
                  <c:v>141.80815921998763</c:v>
                </c:pt>
                <c:pt idx="5">
                  <c:v>143.31837935632848</c:v>
                </c:pt>
                <c:pt idx="6">
                  <c:v>144.60218234521739</c:v>
                </c:pt>
                <c:pt idx="7">
                  <c:v>147.5218705986683</c:v>
                </c:pt>
                <c:pt idx="8">
                  <c:v>149.33646026972863</c:v>
                </c:pt>
                <c:pt idx="9">
                  <c:v>151.28052373077483</c:v>
                </c:pt>
                <c:pt idx="10">
                  <c:v>151.18286606137517</c:v>
                </c:pt>
                <c:pt idx="11">
                  <c:v>151.26474942210075</c:v>
                </c:pt>
                <c:pt idx="12">
                  <c:v>152.15150239926666</c:v>
                </c:pt>
                <c:pt idx="13">
                  <c:v>152.86486889935048</c:v>
                </c:pt>
                <c:pt idx="14">
                  <c:v>153.57148086790986</c:v>
                </c:pt>
                <c:pt idx="15">
                  <c:v>154.0109108563033</c:v>
                </c:pt>
                <c:pt idx="16">
                  <c:v>154.26472625372816</c:v>
                </c:pt>
                <c:pt idx="17">
                  <c:v>154.45876473765114</c:v>
                </c:pt>
                <c:pt idx="18">
                  <c:v>154.52414373063849</c:v>
                </c:pt>
                <c:pt idx="19">
                  <c:v>154.99707523563345</c:v>
                </c:pt>
                <c:pt idx="20">
                  <c:v>155.27271478133636</c:v>
                </c:pt>
              </c:numCache>
            </c:numRef>
          </c:val>
          <c:smooth val="0"/>
          <c:extLst>
            <c:ext xmlns:c16="http://schemas.microsoft.com/office/drawing/2014/chart" uri="{C3380CC4-5D6E-409C-BE32-E72D297353CC}">
              <c16:uniqueId val="{00000007-9B18-4362-AA0E-065B7FEE353D}"/>
            </c:ext>
          </c:extLst>
        </c:ser>
        <c:ser>
          <c:idx val="8"/>
          <c:order val="8"/>
          <c:tx>
            <c:strRef>
              <c:f>Growing_Stock_Comp!$BC$9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Growing_Stock_Comp!$BC$59:$BC$79</c:f>
              <c:numCache>
                <c:formatCode>#,##0</c:formatCode>
                <c:ptCount val="21"/>
                <c:pt idx="0">
                  <c:v>199.70388343533133</c:v>
                </c:pt>
                <c:pt idx="1">
                  <c:v>198.66826536985613</c:v>
                </c:pt>
                <c:pt idx="2">
                  <c:v>197.8879559274113</c:v>
                </c:pt>
                <c:pt idx="3">
                  <c:v>198.09815955188694</c:v>
                </c:pt>
                <c:pt idx="4">
                  <c:v>200.64071919127039</c:v>
                </c:pt>
                <c:pt idx="5">
                  <c:v>202.79777433055034</c:v>
                </c:pt>
                <c:pt idx="6">
                  <c:v>204.6106476023902</c:v>
                </c:pt>
                <c:pt idx="7">
                  <c:v>208.76231171059564</c:v>
                </c:pt>
                <c:pt idx="8">
                  <c:v>211.32644781103537</c:v>
                </c:pt>
                <c:pt idx="9">
                  <c:v>214.08049127548077</c:v>
                </c:pt>
                <c:pt idx="10">
                  <c:v>213.91258808026942</c:v>
                </c:pt>
                <c:pt idx="11">
                  <c:v>213.99903163635648</c:v>
                </c:pt>
                <c:pt idx="12">
                  <c:v>215.27332393336511</c:v>
                </c:pt>
                <c:pt idx="13">
                  <c:v>216.33489227471611</c:v>
                </c:pt>
                <c:pt idx="14">
                  <c:v>217.3999546892816</c:v>
                </c:pt>
                <c:pt idx="15">
                  <c:v>218.08249705047075</c:v>
                </c:pt>
                <c:pt idx="16">
                  <c:v>218.51243859926822</c:v>
                </c:pt>
                <c:pt idx="17">
                  <c:v>218.84374466003487</c:v>
                </c:pt>
                <c:pt idx="18">
                  <c:v>219.00385717628785</c:v>
                </c:pt>
                <c:pt idx="19">
                  <c:v>219.7231031925605</c:v>
                </c:pt>
                <c:pt idx="20">
                  <c:v>220.12877581705249</c:v>
                </c:pt>
              </c:numCache>
            </c:numRef>
          </c:val>
          <c:smooth val="0"/>
          <c:extLst>
            <c:ext xmlns:c16="http://schemas.microsoft.com/office/drawing/2014/chart" uri="{C3380CC4-5D6E-409C-BE32-E72D297353CC}">
              <c16:uniqueId val="{00000008-9B18-4362-AA0E-065B7FEE353D}"/>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Growing_Stock_Comp!$BD$2</c:f>
          <c:strCache>
            <c:ptCount val="1"/>
            <c:pt idx="0">
              <c:v>Ireland</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Growing_Stock_Comp!$BD$9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Growing_Stock_Comp!$BD$59:$BD$79</c:f>
              <c:numCache>
                <c:formatCode>#,##0</c:formatCode>
                <c:ptCount val="21"/>
                <c:pt idx="10">
                  <c:v>131.0003053943752</c:v>
                </c:pt>
                <c:pt idx="15">
                  <c:v>151.00640014840926</c:v>
                </c:pt>
                <c:pt idx="20">
                  <c:v>156.00624024960999</c:v>
                </c:pt>
              </c:numCache>
            </c:numRef>
          </c:val>
          <c:smooth val="0"/>
          <c:extLst>
            <c:ext xmlns:c16="http://schemas.microsoft.com/office/drawing/2014/chart" uri="{C3380CC4-5D6E-409C-BE32-E72D297353CC}">
              <c16:uniqueId val="{00000000-A1E5-4435-A3BD-67542CB3971B}"/>
            </c:ext>
          </c:extLst>
        </c:ser>
        <c:ser>
          <c:idx val="1"/>
          <c:order val="1"/>
          <c:tx>
            <c:strRef>
              <c:f>Growing_Stock_Comp!$BE$9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Growing_Stock_Comp!$BE$59:$BE$79</c:f>
              <c:numCache>
                <c:formatCode>#,##0</c:formatCode>
                <c:ptCount val="21"/>
                <c:pt idx="5">
                  <c:v>106.23215088212697</c:v>
                </c:pt>
                <c:pt idx="10">
                  <c:v>131.0003053943752</c:v>
                </c:pt>
                <c:pt idx="15">
                  <c:v>151.00640014840926</c:v>
                </c:pt>
                <c:pt idx="20">
                  <c:v>155.20063425487839</c:v>
                </c:pt>
              </c:numCache>
            </c:numRef>
          </c:val>
          <c:smooth val="0"/>
          <c:extLst>
            <c:ext xmlns:c16="http://schemas.microsoft.com/office/drawing/2014/chart" uri="{C3380CC4-5D6E-409C-BE32-E72D297353CC}">
              <c16:uniqueId val="{00000001-A1E5-4435-A3BD-67542CB3971B}"/>
            </c:ext>
          </c:extLst>
        </c:ser>
        <c:ser>
          <c:idx val="2"/>
          <c:order val="2"/>
          <c:tx>
            <c:strRef>
              <c:f>Growing_Stock_Comp!$BF$9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Growing_Stock_Comp!$BF$59:$BF$79</c:f>
              <c:numCache>
                <c:formatCode>#,##0</c:formatCode>
                <c:ptCount val="21"/>
                <c:pt idx="5">
                  <c:v>110.27551670137156</c:v>
                </c:pt>
                <c:pt idx="10">
                  <c:v>139.27784314050407</c:v>
                </c:pt>
                <c:pt idx="15">
                  <c:v>163.36557653922924</c:v>
                </c:pt>
                <c:pt idx="20">
                  <c:v>167.90688485726517</c:v>
                </c:pt>
              </c:numCache>
            </c:numRef>
          </c:val>
          <c:smooth val="0"/>
          <c:extLst>
            <c:ext xmlns:c16="http://schemas.microsoft.com/office/drawing/2014/chart" uri="{C3380CC4-5D6E-409C-BE32-E72D297353CC}">
              <c16:uniqueId val="{00000002-A1E5-4435-A3BD-67542CB3971B}"/>
            </c:ext>
          </c:extLst>
        </c:ser>
        <c:ser>
          <c:idx val="3"/>
          <c:order val="3"/>
          <c:tx>
            <c:strRef>
              <c:f>Growing_Stock_Comp!$BG$9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Growing_Stock_Comp!$BG$59:$BG$79</c:f>
              <c:numCache>
                <c:formatCode>#,##0</c:formatCode>
                <c:ptCount val="21"/>
                <c:pt idx="14">
                  <c:v>138.44803788903926</c:v>
                </c:pt>
                <c:pt idx="15">
                  <c:v>143.60114360704912</c:v>
                </c:pt>
                <c:pt idx="16">
                  <c:v>148.41950404898543</c:v>
                </c:pt>
                <c:pt idx="17">
                  <c:v>152.86778789389447</c:v>
                </c:pt>
              </c:numCache>
            </c:numRef>
          </c:val>
          <c:smooth val="0"/>
          <c:extLst>
            <c:ext xmlns:c16="http://schemas.microsoft.com/office/drawing/2014/chart" uri="{C3380CC4-5D6E-409C-BE32-E72D297353CC}">
              <c16:uniqueId val="{00000003-A1E5-4435-A3BD-67542CB3971B}"/>
            </c:ext>
          </c:extLst>
        </c:ser>
        <c:ser>
          <c:idx val="4"/>
          <c:order val="4"/>
          <c:tx>
            <c:strRef>
              <c:f>Growing_Stock_Comp!$BH$9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Growing_Stock_Comp!$BH$59:$BH$79</c:f>
              <c:numCache>
                <c:formatCode>#,##0</c:formatCode>
                <c:ptCount val="21"/>
                <c:pt idx="6">
                  <c:v>171.43538388173582</c:v>
                </c:pt>
              </c:numCache>
            </c:numRef>
          </c:val>
          <c:smooth val="0"/>
          <c:extLst>
            <c:ext xmlns:c16="http://schemas.microsoft.com/office/drawing/2014/chart" uri="{C3380CC4-5D6E-409C-BE32-E72D297353CC}">
              <c16:uniqueId val="{00000004-A1E5-4435-A3BD-67542CB3971B}"/>
            </c:ext>
          </c:extLst>
        </c:ser>
        <c:ser>
          <c:idx val="5"/>
          <c:order val="5"/>
          <c:tx>
            <c:strRef>
              <c:f>Growing_Stock_Comp!$BI$9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Growing_Stock_Comp!$BI$59:$BI$79</c:f>
              <c:numCache>
                <c:formatCode>#,##0</c:formatCode>
                <c:ptCount val="21"/>
              </c:numCache>
            </c:numRef>
          </c:val>
          <c:smooth val="0"/>
          <c:extLst>
            <c:ext xmlns:c16="http://schemas.microsoft.com/office/drawing/2014/chart" uri="{C3380CC4-5D6E-409C-BE32-E72D297353CC}">
              <c16:uniqueId val="{00000005-A1E5-4435-A3BD-67542CB3971B}"/>
            </c:ext>
          </c:extLst>
        </c:ser>
        <c:ser>
          <c:idx val="6"/>
          <c:order val="6"/>
          <c:tx>
            <c:strRef>
              <c:f>Growing_Stock_Comp!$BJ$9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Growing_Stock_Comp!$BJ$59:$BJ$79</c:f>
              <c:numCache>
                <c:formatCode>#,##0</c:formatCode>
                <c:ptCount val="21"/>
              </c:numCache>
            </c:numRef>
          </c:val>
          <c:smooth val="0"/>
          <c:extLst>
            <c:ext xmlns:c16="http://schemas.microsoft.com/office/drawing/2014/chart" uri="{C3380CC4-5D6E-409C-BE32-E72D297353CC}">
              <c16:uniqueId val="{00000006-A1E5-4435-A3BD-67542CB3971B}"/>
            </c:ext>
          </c:extLst>
        </c:ser>
        <c:ser>
          <c:idx val="7"/>
          <c:order val="7"/>
          <c:tx>
            <c:strRef>
              <c:f>Growing_Stock_Comp!$BK$9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Growing_Stock_Comp!$BK$59:$BK$79</c:f>
              <c:numCache>
                <c:formatCode>#,##0</c:formatCode>
                <c:ptCount val="21"/>
                <c:pt idx="0">
                  <c:v>75.412117055160152</c:v>
                </c:pt>
                <c:pt idx="1">
                  <c:v>77.229106802199496</c:v>
                </c:pt>
                <c:pt idx="2">
                  <c:v>78.892790753129518</c:v>
                </c:pt>
                <c:pt idx="3">
                  <c:v>80.605435455338267</c:v>
                </c:pt>
                <c:pt idx="4">
                  <c:v>82.620092801508704</c:v>
                </c:pt>
                <c:pt idx="5">
                  <c:v>84.599185414649284</c:v>
                </c:pt>
                <c:pt idx="6">
                  <c:v>87.311266098367767</c:v>
                </c:pt>
                <c:pt idx="7">
                  <c:v>90.236339900270039</c:v>
                </c:pt>
                <c:pt idx="8">
                  <c:v>94.173979270671452</c:v>
                </c:pt>
                <c:pt idx="9">
                  <c:v>97.883298388255398</c:v>
                </c:pt>
                <c:pt idx="10">
                  <c:v>101.0774604937528</c:v>
                </c:pt>
                <c:pt idx="11">
                  <c:v>104.67793599606043</c:v>
                </c:pt>
                <c:pt idx="12">
                  <c:v>108.77255929200098</c:v>
                </c:pt>
                <c:pt idx="13">
                  <c:v>112.65056100650295</c:v>
                </c:pt>
                <c:pt idx="14">
                  <c:v>116.65572714095705</c:v>
                </c:pt>
                <c:pt idx="15">
                  <c:v>120.73014130107242</c:v>
                </c:pt>
                <c:pt idx="16">
                  <c:v>125.98140377310266</c:v>
                </c:pt>
                <c:pt idx="17">
                  <c:v>130.37171654181603</c:v>
                </c:pt>
                <c:pt idx="18">
                  <c:v>134.68065579947043</c:v>
                </c:pt>
                <c:pt idx="19">
                  <c:v>138.74136254336673</c:v>
                </c:pt>
                <c:pt idx="20">
                  <c:v>142.99726596499565</c:v>
                </c:pt>
              </c:numCache>
            </c:numRef>
          </c:val>
          <c:smooth val="0"/>
          <c:extLst>
            <c:ext xmlns:c16="http://schemas.microsoft.com/office/drawing/2014/chart" uri="{C3380CC4-5D6E-409C-BE32-E72D297353CC}">
              <c16:uniqueId val="{00000007-A1E5-4435-A3BD-67542CB3971B}"/>
            </c:ext>
          </c:extLst>
        </c:ser>
        <c:ser>
          <c:idx val="8"/>
          <c:order val="8"/>
          <c:tx>
            <c:strRef>
              <c:f>Growing_Stock_Comp!$BL$9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Growing_Stock_Comp!$BL$59:$BL$79</c:f>
              <c:numCache>
                <c:formatCode>#,##0</c:formatCode>
                <c:ptCount val="21"/>
                <c:pt idx="0">
                  <c:v>116.5940442896781</c:v>
                </c:pt>
                <c:pt idx="1">
                  <c:v>119.46700331775746</c:v>
                </c:pt>
                <c:pt idx="2">
                  <c:v>122.11329135231598</c:v>
                </c:pt>
                <c:pt idx="3">
                  <c:v>124.85154541153157</c:v>
                </c:pt>
                <c:pt idx="4">
                  <c:v>128.07106358221264</c:v>
                </c:pt>
                <c:pt idx="5">
                  <c:v>131.25591016619464</c:v>
                </c:pt>
                <c:pt idx="6">
                  <c:v>135.61358924507331</c:v>
                </c:pt>
                <c:pt idx="7">
                  <c:v>140.31712102581736</c:v>
                </c:pt>
                <c:pt idx="8">
                  <c:v>146.61459839638985</c:v>
                </c:pt>
                <c:pt idx="9">
                  <c:v>152.55662378896417</c:v>
                </c:pt>
                <c:pt idx="10">
                  <c:v>157.70632693544476</c:v>
                </c:pt>
                <c:pt idx="11">
                  <c:v>163.50020511304064</c:v>
                </c:pt>
                <c:pt idx="12">
                  <c:v>170.03194958485705</c:v>
                </c:pt>
                <c:pt idx="13">
                  <c:v>176.22229011065136</c:v>
                </c:pt>
                <c:pt idx="14">
                  <c:v>182.56837044046515</c:v>
                </c:pt>
                <c:pt idx="15">
                  <c:v>189.05175417856969</c:v>
                </c:pt>
                <c:pt idx="16">
                  <c:v>197.452081926923</c:v>
                </c:pt>
                <c:pt idx="17">
                  <c:v>204.49580177274353</c:v>
                </c:pt>
                <c:pt idx="18">
                  <c:v>211.43175067962642</c:v>
                </c:pt>
                <c:pt idx="19">
                  <c:v>218.0090345900754</c:v>
                </c:pt>
                <c:pt idx="20">
                  <c:v>224.8499906563743</c:v>
                </c:pt>
              </c:numCache>
            </c:numRef>
          </c:val>
          <c:smooth val="0"/>
          <c:extLst>
            <c:ext xmlns:c16="http://schemas.microsoft.com/office/drawing/2014/chart" uri="{C3380CC4-5D6E-409C-BE32-E72D297353CC}">
              <c16:uniqueId val="{00000008-A1E5-4435-A3BD-67542CB3971B}"/>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Growing_Stock_Comp!$BM$2</c:f>
          <c:strCache>
            <c:ptCount val="1"/>
            <c:pt idx="0">
              <c:v>Greece</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Growing_Stock_Comp!$BM$9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Growing_Stock_Comp!$BM$59:$BM$79</c:f>
              <c:numCache>
                <c:formatCode>#,##0</c:formatCode>
                <c:ptCount val="21"/>
                <c:pt idx="0">
                  <c:v>141.28205128205127</c:v>
                </c:pt>
                <c:pt idx="10">
                  <c:v>153.70993589743588</c:v>
                </c:pt>
                <c:pt idx="15">
                  <c:v>153.70993589743588</c:v>
                </c:pt>
                <c:pt idx="20">
                  <c:v>153.70993589743588</c:v>
                </c:pt>
              </c:numCache>
            </c:numRef>
          </c:val>
          <c:smooth val="0"/>
          <c:extLst>
            <c:ext xmlns:c16="http://schemas.microsoft.com/office/drawing/2014/chart" uri="{C3380CC4-5D6E-409C-BE32-E72D297353CC}">
              <c16:uniqueId val="{00000000-3A6C-4CAE-8DCF-33F7C4BC4FE5}"/>
            </c:ext>
          </c:extLst>
        </c:ser>
        <c:ser>
          <c:idx val="1"/>
          <c:order val="1"/>
          <c:tx>
            <c:strRef>
              <c:f>Growing_Stock_Comp!$BN$9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Growing_Stock_Comp!$BN$59:$BN$79</c:f>
              <c:numCache>
                <c:formatCode>#,##0</c:formatCode>
                <c:ptCount val="21"/>
                <c:pt idx="0">
                  <c:v>136.21794871794873</c:v>
                </c:pt>
                <c:pt idx="5">
                  <c:v>141.82692307692307</c:v>
                </c:pt>
                <c:pt idx="10">
                  <c:v>148.23717948717947</c:v>
                </c:pt>
                <c:pt idx="15">
                  <c:v>148.23717948717947</c:v>
                </c:pt>
              </c:numCache>
            </c:numRef>
          </c:val>
          <c:smooth val="0"/>
          <c:extLst>
            <c:ext xmlns:c16="http://schemas.microsoft.com/office/drawing/2014/chart" uri="{C3380CC4-5D6E-409C-BE32-E72D297353CC}">
              <c16:uniqueId val="{00000001-3A6C-4CAE-8DCF-33F7C4BC4FE5}"/>
            </c:ext>
          </c:extLst>
        </c:ser>
        <c:ser>
          <c:idx val="2"/>
          <c:order val="2"/>
          <c:tx>
            <c:strRef>
              <c:f>Growing_Stock_Comp!$BO$9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Growing_Stock_Comp!$BO$59:$BO$79</c:f>
              <c:numCache>
                <c:formatCode>#,##0</c:formatCode>
                <c:ptCount val="21"/>
                <c:pt idx="0">
                  <c:v>125.45673076923077</c:v>
                </c:pt>
                <c:pt idx="5">
                  <c:v>130.625</c:v>
                </c:pt>
                <c:pt idx="10">
                  <c:v>136.53044871794873</c:v>
                </c:pt>
                <c:pt idx="15">
                  <c:v>136.21794871794873</c:v>
                </c:pt>
              </c:numCache>
            </c:numRef>
          </c:val>
          <c:smooth val="0"/>
          <c:extLst>
            <c:ext xmlns:c16="http://schemas.microsoft.com/office/drawing/2014/chart" uri="{C3380CC4-5D6E-409C-BE32-E72D297353CC}">
              <c16:uniqueId val="{00000002-3A6C-4CAE-8DCF-33F7C4BC4FE5}"/>
            </c:ext>
          </c:extLst>
        </c:ser>
        <c:ser>
          <c:idx val="3"/>
          <c:order val="3"/>
          <c:tx>
            <c:strRef>
              <c:f>Growing_Stock_Comp!$BP$9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Growing_Stock_Comp!$BP$59:$BP$79</c:f>
              <c:numCache>
                <c:formatCode>#,##0</c:formatCode>
                <c:ptCount val="21"/>
              </c:numCache>
            </c:numRef>
          </c:val>
          <c:smooth val="0"/>
          <c:extLst>
            <c:ext xmlns:c16="http://schemas.microsoft.com/office/drawing/2014/chart" uri="{C3380CC4-5D6E-409C-BE32-E72D297353CC}">
              <c16:uniqueId val="{00000003-3A6C-4CAE-8DCF-33F7C4BC4FE5}"/>
            </c:ext>
          </c:extLst>
        </c:ser>
        <c:ser>
          <c:idx val="4"/>
          <c:order val="4"/>
          <c:tx>
            <c:strRef>
              <c:f>Growing_Stock_Comp!$BQ$9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Growing_Stock_Comp!$BQ$59:$BQ$79</c:f>
              <c:numCache>
                <c:formatCode>#,##0</c:formatCode>
                <c:ptCount val="21"/>
                <c:pt idx="9">
                  <c:v>134.48228989583333</c:v>
                </c:pt>
              </c:numCache>
            </c:numRef>
          </c:val>
          <c:smooth val="0"/>
          <c:extLst>
            <c:ext xmlns:c16="http://schemas.microsoft.com/office/drawing/2014/chart" uri="{C3380CC4-5D6E-409C-BE32-E72D297353CC}">
              <c16:uniqueId val="{00000004-3A6C-4CAE-8DCF-33F7C4BC4FE5}"/>
            </c:ext>
          </c:extLst>
        </c:ser>
        <c:ser>
          <c:idx val="5"/>
          <c:order val="5"/>
          <c:tx>
            <c:strRef>
              <c:f>Growing_Stock_Comp!$BR$9</c:f>
              <c:strCache>
                <c:ptCount val="1"/>
                <c:pt idx="0">
                  <c:v>Other data</c:v>
                </c:pt>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Growing_Stock_Comp!$BR$59:$BR$79</c:f>
              <c:numCache>
                <c:formatCode>#,##0</c:formatCode>
                <c:ptCount val="21"/>
              </c:numCache>
            </c:numRef>
          </c:val>
          <c:smooth val="0"/>
          <c:extLst>
            <c:ext xmlns:c16="http://schemas.microsoft.com/office/drawing/2014/chart" uri="{C3380CC4-5D6E-409C-BE32-E72D297353CC}">
              <c16:uniqueId val="{00000005-3A6C-4CAE-8DCF-33F7C4BC4FE5}"/>
            </c:ext>
          </c:extLst>
        </c:ser>
        <c:ser>
          <c:idx val="6"/>
          <c:order val="6"/>
          <c:tx>
            <c:strRef>
              <c:f>Growing_Stock_Comp!$BS$9</c:f>
              <c:strCache>
                <c:ptCount val="1"/>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Growing_Stock_Comp!$BS$59:$BS$79</c:f>
              <c:numCache>
                <c:formatCode>#,##0</c:formatCode>
                <c:ptCount val="21"/>
              </c:numCache>
            </c:numRef>
          </c:val>
          <c:smooth val="0"/>
          <c:extLst>
            <c:ext xmlns:c16="http://schemas.microsoft.com/office/drawing/2014/chart" uri="{C3380CC4-5D6E-409C-BE32-E72D297353CC}">
              <c16:uniqueId val="{00000006-3A6C-4CAE-8DCF-33F7C4BC4FE5}"/>
            </c:ext>
          </c:extLst>
        </c:ser>
        <c:ser>
          <c:idx val="7"/>
          <c:order val="7"/>
          <c:tx>
            <c:strRef>
              <c:f>Growing_Stock_Comp!$BT$9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Growing_Stock_Comp!$BT$59:$BT$79</c:f>
              <c:numCache>
                <c:formatCode>#,##0</c:formatCode>
                <c:ptCount val="21"/>
                <c:pt idx="0">
                  <c:v>107.96976312599215</c:v>
                </c:pt>
                <c:pt idx="1">
                  <c:v>109.31150593006639</c:v>
                </c:pt>
                <c:pt idx="2">
                  <c:v>111.26081893890307</c:v>
                </c:pt>
                <c:pt idx="3">
                  <c:v>113.0849014906882</c:v>
                </c:pt>
                <c:pt idx="4">
                  <c:v>114.97917820780729</c:v>
                </c:pt>
                <c:pt idx="5">
                  <c:v>116.97998038370034</c:v>
                </c:pt>
                <c:pt idx="6">
                  <c:v>119.00432535642503</c:v>
                </c:pt>
                <c:pt idx="7">
                  <c:v>120.07062758241801</c:v>
                </c:pt>
                <c:pt idx="8">
                  <c:v>121.565289665648</c:v>
                </c:pt>
                <c:pt idx="9">
                  <c:v>123.63741386141162</c:v>
                </c:pt>
                <c:pt idx="10">
                  <c:v>125.44711696692593</c:v>
                </c:pt>
                <c:pt idx="11">
                  <c:v>127.71449271995579</c:v>
                </c:pt>
                <c:pt idx="12">
                  <c:v>128.86822574030785</c:v>
                </c:pt>
                <c:pt idx="13">
                  <c:v>130.7836965123752</c:v>
                </c:pt>
                <c:pt idx="14">
                  <c:v>132.79393200017915</c:v>
                </c:pt>
                <c:pt idx="15">
                  <c:v>134.62390693824091</c:v>
                </c:pt>
                <c:pt idx="16">
                  <c:v>136.66759343094546</c:v>
                </c:pt>
                <c:pt idx="17">
                  <c:v>138.3466555275466</c:v>
                </c:pt>
                <c:pt idx="18">
                  <c:v>139.88639903156914</c:v>
                </c:pt>
                <c:pt idx="19">
                  <c:v>140.41034442216608</c:v>
                </c:pt>
                <c:pt idx="20">
                  <c:v>142.35307423480216</c:v>
                </c:pt>
              </c:numCache>
            </c:numRef>
          </c:val>
          <c:smooth val="0"/>
          <c:extLst>
            <c:ext xmlns:c16="http://schemas.microsoft.com/office/drawing/2014/chart" uri="{C3380CC4-5D6E-409C-BE32-E72D297353CC}">
              <c16:uniqueId val="{00000007-3A6C-4CAE-8DCF-33F7C4BC4FE5}"/>
            </c:ext>
          </c:extLst>
        </c:ser>
        <c:ser>
          <c:idx val="8"/>
          <c:order val="8"/>
          <c:tx>
            <c:strRef>
              <c:f>Growing_Stock_Comp!$BU$9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Growing_Stock_Comp!$BU$59:$BU$79</c:f>
              <c:numCache>
                <c:formatCode>#,##0</c:formatCode>
                <c:ptCount val="21"/>
                <c:pt idx="0">
                  <c:v>168.1113731031578</c:v>
                </c:pt>
                <c:pt idx="1">
                  <c:v>170.10724459867021</c:v>
                </c:pt>
                <c:pt idx="2">
                  <c:v>173.08902211600792</c:v>
                </c:pt>
                <c:pt idx="3">
                  <c:v>175.87670212242443</c:v>
                </c:pt>
                <c:pt idx="4">
                  <c:v>178.76537974230325</c:v>
                </c:pt>
                <c:pt idx="5">
                  <c:v>181.81803580030302</c:v>
                </c:pt>
                <c:pt idx="6">
                  <c:v>184.9188191469454</c:v>
                </c:pt>
                <c:pt idx="7">
                  <c:v>186.55951695360091</c:v>
                </c:pt>
                <c:pt idx="8">
                  <c:v>188.80993551697335</c:v>
                </c:pt>
                <c:pt idx="9">
                  <c:v>192.01406455889008</c:v>
                </c:pt>
                <c:pt idx="10">
                  <c:v>194.75764688951267</c:v>
                </c:pt>
                <c:pt idx="11">
                  <c:v>198.23956715881033</c:v>
                </c:pt>
                <c:pt idx="12">
                  <c:v>199.94959986393386</c:v>
                </c:pt>
                <c:pt idx="13">
                  <c:v>202.88522568483216</c:v>
                </c:pt>
                <c:pt idx="14">
                  <c:v>205.98251903076928</c:v>
                </c:pt>
                <c:pt idx="15">
                  <c:v>208.82940587049038</c:v>
                </c:pt>
                <c:pt idx="16">
                  <c:v>211.96862422292688</c:v>
                </c:pt>
                <c:pt idx="17">
                  <c:v>214.51687871888043</c:v>
                </c:pt>
                <c:pt idx="18">
                  <c:v>216.84430556760401</c:v>
                </c:pt>
                <c:pt idx="19">
                  <c:v>217.8864222940289</c:v>
                </c:pt>
                <c:pt idx="20">
                  <c:v>220.86275769323012</c:v>
                </c:pt>
              </c:numCache>
            </c:numRef>
          </c:val>
          <c:smooth val="0"/>
          <c:extLst>
            <c:ext xmlns:c16="http://schemas.microsoft.com/office/drawing/2014/chart" uri="{C3380CC4-5D6E-409C-BE32-E72D297353CC}">
              <c16:uniqueId val="{00000008-3A6C-4CAE-8DCF-33F7C4BC4FE5}"/>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Growing_Stock_Comp!$BV$2</c:f>
          <c:strCache>
            <c:ptCount val="1"/>
            <c:pt idx="0">
              <c:v>Spain</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Growing_Stock_Comp!$BV$9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Growing_Stock_Comp!$BV$59:$BV$79</c:f>
              <c:numCache>
                <c:formatCode>#,##0</c:formatCode>
                <c:ptCount val="21"/>
                <c:pt idx="0">
                  <c:v>53.00419505637381</c:v>
                </c:pt>
                <c:pt idx="10">
                  <c:v>55.827501679667229</c:v>
                </c:pt>
                <c:pt idx="15">
                  <c:v>57.10957470090851</c:v>
                </c:pt>
                <c:pt idx="20">
                  <c:v>59.704924088030644</c:v>
                </c:pt>
              </c:numCache>
            </c:numRef>
          </c:val>
          <c:smooth val="0"/>
          <c:extLst>
            <c:ext xmlns:c16="http://schemas.microsoft.com/office/drawing/2014/chart" uri="{C3380CC4-5D6E-409C-BE32-E72D297353CC}">
              <c16:uniqueId val="{00000000-3A2B-49E1-80E4-7E6C8DB904E6}"/>
            </c:ext>
          </c:extLst>
        </c:ser>
        <c:ser>
          <c:idx val="1"/>
          <c:order val="1"/>
          <c:tx>
            <c:strRef>
              <c:f>Growing_Stock_Comp!$BW$9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Growing_Stock_Comp!$BW$59:$BW$79</c:f>
              <c:numCache>
                <c:formatCode>#,##0</c:formatCode>
                <c:ptCount val="21"/>
                <c:pt idx="0">
                  <c:v>53.00419505637381</c:v>
                </c:pt>
                <c:pt idx="5">
                  <c:v>52.309878782516364</c:v>
                </c:pt>
                <c:pt idx="10">
                  <c:v>55.827501679667229</c:v>
                </c:pt>
                <c:pt idx="15">
                  <c:v>57.10957470090851</c:v>
                </c:pt>
                <c:pt idx="20">
                  <c:v>59.704924088030644</c:v>
                </c:pt>
              </c:numCache>
            </c:numRef>
          </c:val>
          <c:smooth val="0"/>
          <c:extLst>
            <c:ext xmlns:c16="http://schemas.microsoft.com/office/drawing/2014/chart" uri="{C3380CC4-5D6E-409C-BE32-E72D297353CC}">
              <c16:uniqueId val="{00000001-3A2B-49E1-80E4-7E6C8DB904E6}"/>
            </c:ext>
          </c:extLst>
        </c:ser>
        <c:ser>
          <c:idx val="2"/>
          <c:order val="2"/>
          <c:tx>
            <c:strRef>
              <c:f>Growing_Stock_Comp!$BX$9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Growing_Stock_Comp!$BX$59:$BX$79</c:f>
              <c:numCache>
                <c:formatCode>#,##0</c:formatCode>
                <c:ptCount val="21"/>
                <c:pt idx="10">
                  <c:v>55.878663206569115</c:v>
                </c:pt>
                <c:pt idx="15">
                  <c:v>57.130897776268682</c:v>
                </c:pt>
                <c:pt idx="20">
                  <c:v>57.295923744393825</c:v>
                </c:pt>
              </c:numCache>
            </c:numRef>
          </c:val>
          <c:smooth val="0"/>
          <c:extLst>
            <c:ext xmlns:c16="http://schemas.microsoft.com/office/drawing/2014/chart" uri="{C3380CC4-5D6E-409C-BE32-E72D297353CC}">
              <c16:uniqueId val="{00000002-3A2B-49E1-80E4-7E6C8DB904E6}"/>
            </c:ext>
          </c:extLst>
        </c:ser>
        <c:ser>
          <c:idx val="3"/>
          <c:order val="3"/>
          <c:tx>
            <c:strRef>
              <c:f>Growing_Stock_Comp!$BY$9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Growing_Stock_Comp!$BY$59:$BY$79</c:f>
              <c:numCache>
                <c:formatCode>#,##0</c:formatCode>
                <c:ptCount val="21"/>
              </c:numCache>
            </c:numRef>
          </c:val>
          <c:smooth val="0"/>
          <c:extLst>
            <c:ext xmlns:c16="http://schemas.microsoft.com/office/drawing/2014/chart" uri="{C3380CC4-5D6E-409C-BE32-E72D297353CC}">
              <c16:uniqueId val="{00000003-3A2B-49E1-80E4-7E6C8DB904E6}"/>
            </c:ext>
          </c:extLst>
        </c:ser>
        <c:ser>
          <c:idx val="4"/>
          <c:order val="4"/>
          <c:tx>
            <c:strRef>
              <c:f>Growing_Stock_Comp!$BZ$9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Growing_Stock_Comp!$BZ$59:$BZ$79</c:f>
              <c:numCache>
                <c:formatCode>#,##0</c:formatCode>
                <c:ptCount val="21"/>
              </c:numCache>
            </c:numRef>
          </c:val>
          <c:smooth val="0"/>
          <c:extLst>
            <c:ext xmlns:c16="http://schemas.microsoft.com/office/drawing/2014/chart" uri="{C3380CC4-5D6E-409C-BE32-E72D297353CC}">
              <c16:uniqueId val="{00000004-3A2B-49E1-80E4-7E6C8DB904E6}"/>
            </c:ext>
          </c:extLst>
        </c:ser>
        <c:ser>
          <c:idx val="5"/>
          <c:order val="5"/>
          <c:tx>
            <c:strRef>
              <c:f>Growing_Stock_Comp!$CA$9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Growing_Stock_Comp!$CA$59:$CA$79</c:f>
              <c:numCache>
                <c:formatCode>#,##0</c:formatCode>
                <c:ptCount val="21"/>
              </c:numCache>
            </c:numRef>
          </c:val>
          <c:smooth val="0"/>
          <c:extLst>
            <c:ext xmlns:c16="http://schemas.microsoft.com/office/drawing/2014/chart" uri="{C3380CC4-5D6E-409C-BE32-E72D297353CC}">
              <c16:uniqueId val="{00000005-3A2B-49E1-80E4-7E6C8DB904E6}"/>
            </c:ext>
          </c:extLst>
        </c:ser>
        <c:ser>
          <c:idx val="6"/>
          <c:order val="6"/>
          <c:tx>
            <c:strRef>
              <c:f>Growing_Stock_Comp!$CB$9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Growing_Stock_Comp!$CB$59:$CB$79</c:f>
              <c:numCache>
                <c:formatCode>#,##0</c:formatCode>
                <c:ptCount val="21"/>
              </c:numCache>
            </c:numRef>
          </c:val>
          <c:smooth val="0"/>
          <c:extLst>
            <c:ext xmlns:c16="http://schemas.microsoft.com/office/drawing/2014/chart" uri="{C3380CC4-5D6E-409C-BE32-E72D297353CC}">
              <c16:uniqueId val="{00000006-3A2B-49E1-80E4-7E6C8DB904E6}"/>
            </c:ext>
          </c:extLst>
        </c:ser>
        <c:ser>
          <c:idx val="7"/>
          <c:order val="7"/>
          <c:tx>
            <c:strRef>
              <c:f>Growing_Stock_Comp!$CC$9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Growing_Stock_Comp!$CC$59:$CC$79</c:f>
              <c:numCache>
                <c:formatCode>#,##0</c:formatCode>
                <c:ptCount val="21"/>
                <c:pt idx="0">
                  <c:v>58.960635853063756</c:v>
                </c:pt>
                <c:pt idx="1">
                  <c:v>59.925993627895423</c:v>
                </c:pt>
                <c:pt idx="2">
                  <c:v>60.968512739977143</c:v>
                </c:pt>
                <c:pt idx="3">
                  <c:v>62.001605221169605</c:v>
                </c:pt>
                <c:pt idx="4">
                  <c:v>63.013736222579368</c:v>
                </c:pt>
                <c:pt idx="5">
                  <c:v>64.070603346738778</c:v>
                </c:pt>
                <c:pt idx="6">
                  <c:v>65.136296703239211</c:v>
                </c:pt>
                <c:pt idx="7">
                  <c:v>66.290703849525315</c:v>
                </c:pt>
                <c:pt idx="8">
                  <c:v>67.297441220977973</c:v>
                </c:pt>
                <c:pt idx="9">
                  <c:v>68.477578912867017</c:v>
                </c:pt>
                <c:pt idx="10">
                  <c:v>69.566408810695435</c:v>
                </c:pt>
                <c:pt idx="11">
                  <c:v>70.665215190113344</c:v>
                </c:pt>
                <c:pt idx="12">
                  <c:v>71.822100797169625</c:v>
                </c:pt>
                <c:pt idx="13">
                  <c:v>73.009575361068585</c:v>
                </c:pt>
                <c:pt idx="14">
                  <c:v>74.283457917239105</c:v>
                </c:pt>
                <c:pt idx="15">
                  <c:v>75.437106959485305</c:v>
                </c:pt>
                <c:pt idx="16">
                  <c:v>76.599512234271685</c:v>
                </c:pt>
                <c:pt idx="17">
                  <c:v>77.808654513418929</c:v>
                </c:pt>
                <c:pt idx="18">
                  <c:v>78.825976268852443</c:v>
                </c:pt>
                <c:pt idx="19">
                  <c:v>79.924425831605618</c:v>
                </c:pt>
                <c:pt idx="20">
                  <c:v>81.051479770742404</c:v>
                </c:pt>
              </c:numCache>
            </c:numRef>
          </c:val>
          <c:smooth val="0"/>
          <c:extLst>
            <c:ext xmlns:c16="http://schemas.microsoft.com/office/drawing/2014/chart" uri="{C3380CC4-5D6E-409C-BE32-E72D297353CC}">
              <c16:uniqueId val="{00000007-3A2B-49E1-80E4-7E6C8DB904E6}"/>
            </c:ext>
          </c:extLst>
        </c:ser>
        <c:ser>
          <c:idx val="8"/>
          <c:order val="8"/>
          <c:tx>
            <c:strRef>
              <c:f>Growing_Stock_Comp!$CD$9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Growing_Stock_Comp!$CD$59:$CD$79</c:f>
              <c:numCache>
                <c:formatCode>#,##0</c:formatCode>
                <c:ptCount val="21"/>
                <c:pt idx="0">
                  <c:v>88.929059763810614</c:v>
                </c:pt>
                <c:pt idx="1">
                  <c:v>90.362886201919224</c:v>
                </c:pt>
                <c:pt idx="2">
                  <c:v>91.911814770285162</c:v>
                </c:pt>
                <c:pt idx="3">
                  <c:v>93.445818133361982</c:v>
                </c:pt>
                <c:pt idx="4">
                  <c:v>94.947872764754152</c:v>
                </c:pt>
                <c:pt idx="5">
                  <c:v>96.520843570472096</c:v>
                </c:pt>
                <c:pt idx="6">
                  <c:v>98.09768159371923</c:v>
                </c:pt>
                <c:pt idx="7">
                  <c:v>99.803005088005648</c:v>
                </c:pt>
                <c:pt idx="8">
                  <c:v>101.27986097668683</c:v>
                </c:pt>
                <c:pt idx="9">
                  <c:v>103.01671588058987</c:v>
                </c:pt>
                <c:pt idx="10">
                  <c:v>104.60200548104963</c:v>
                </c:pt>
                <c:pt idx="11">
                  <c:v>106.19938588667988</c:v>
                </c:pt>
                <c:pt idx="12">
                  <c:v>107.89446207231622</c:v>
                </c:pt>
                <c:pt idx="13">
                  <c:v>109.63764252215141</c:v>
                </c:pt>
                <c:pt idx="14">
                  <c:v>111.52582113812105</c:v>
                </c:pt>
                <c:pt idx="15">
                  <c:v>113.24354715872448</c:v>
                </c:pt>
                <c:pt idx="16">
                  <c:v>114.96651327663939</c:v>
                </c:pt>
                <c:pt idx="17">
                  <c:v>116.76854621381004</c:v>
                </c:pt>
                <c:pt idx="18">
                  <c:v>118.28446340706036</c:v>
                </c:pt>
                <c:pt idx="19">
                  <c:v>119.92116671332658</c:v>
                </c:pt>
                <c:pt idx="20">
                  <c:v>121.6013141159646</c:v>
                </c:pt>
              </c:numCache>
            </c:numRef>
          </c:val>
          <c:smooth val="0"/>
          <c:extLst>
            <c:ext xmlns:c16="http://schemas.microsoft.com/office/drawing/2014/chart" uri="{C3380CC4-5D6E-409C-BE32-E72D297353CC}">
              <c16:uniqueId val="{00000008-3A2B-49E1-80E4-7E6C8DB904E6}"/>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Growing_Stock_Comp!$CE$2</c:f>
          <c:strCache>
            <c:ptCount val="1"/>
            <c:pt idx="0">
              <c:v>France</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Growing_Stock_Comp!$CE$9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Growing_Stock_Comp!$CE$59:$CE$79</c:f>
              <c:numCache>
                <c:formatCode>#,##0</c:formatCode>
                <c:ptCount val="21"/>
                <c:pt idx="0">
                  <c:v>147.45421245421247</c:v>
                </c:pt>
                <c:pt idx="10">
                  <c:v>161.31372190754612</c:v>
                </c:pt>
                <c:pt idx="15">
                  <c:v>169.62520788785935</c:v>
                </c:pt>
                <c:pt idx="20">
                  <c:v>177.1187619544427</c:v>
                </c:pt>
              </c:numCache>
            </c:numRef>
          </c:val>
          <c:smooth val="0"/>
          <c:extLst>
            <c:ext xmlns:c16="http://schemas.microsoft.com/office/drawing/2014/chart" uri="{C3380CC4-5D6E-409C-BE32-E72D297353CC}">
              <c16:uniqueId val="{00000000-9BE9-4E45-BBBD-6EA5948E1814}"/>
            </c:ext>
          </c:extLst>
        </c:ser>
        <c:ser>
          <c:idx val="1"/>
          <c:order val="1"/>
          <c:tx>
            <c:strRef>
              <c:f>Growing_Stock_Comp!$CF$9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Growing_Stock_Comp!$CF$59:$CF$79</c:f>
              <c:numCache>
                <c:formatCode>#,##0</c:formatCode>
                <c:ptCount val="21"/>
                <c:pt idx="0">
                  <c:v>147.42625416966447</c:v>
                </c:pt>
                <c:pt idx="5">
                  <c:v>158.16647777358014</c:v>
                </c:pt>
                <c:pt idx="10">
                  <c:v>161.33747487666727</c:v>
                </c:pt>
                <c:pt idx="15">
                  <c:v>169.63649322879544</c:v>
                </c:pt>
                <c:pt idx="20">
                  <c:v>177.12861531327886</c:v>
                </c:pt>
              </c:numCache>
            </c:numRef>
          </c:val>
          <c:smooth val="0"/>
          <c:extLst>
            <c:ext xmlns:c16="http://schemas.microsoft.com/office/drawing/2014/chart" uri="{C3380CC4-5D6E-409C-BE32-E72D297353CC}">
              <c16:uniqueId val="{00000001-9BE9-4E45-BBBD-6EA5948E1814}"/>
            </c:ext>
          </c:extLst>
        </c:ser>
        <c:ser>
          <c:idx val="2"/>
          <c:order val="2"/>
          <c:tx>
            <c:strRef>
              <c:f>Growing_Stock_Comp!$CG$9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Growing_Stock_Comp!$CG$59:$CG$79</c:f>
              <c:numCache>
                <c:formatCode>#,##0</c:formatCode>
                <c:ptCount val="21"/>
                <c:pt idx="0">
                  <c:v>146.49153128240582</c:v>
                </c:pt>
                <c:pt idx="5">
                  <c:v>156.43303718328397</c:v>
                </c:pt>
                <c:pt idx="10">
                  <c:v>161.27378740308836</c:v>
                </c:pt>
                <c:pt idx="15">
                  <c:v>169.59100842959725</c:v>
                </c:pt>
                <c:pt idx="20">
                  <c:v>177.12847874855998</c:v>
                </c:pt>
              </c:numCache>
            </c:numRef>
          </c:val>
          <c:smooth val="0"/>
          <c:extLst>
            <c:ext xmlns:c16="http://schemas.microsoft.com/office/drawing/2014/chart" uri="{C3380CC4-5D6E-409C-BE32-E72D297353CC}">
              <c16:uniqueId val="{00000002-9BE9-4E45-BBBD-6EA5948E1814}"/>
            </c:ext>
          </c:extLst>
        </c:ser>
        <c:ser>
          <c:idx val="3"/>
          <c:order val="3"/>
          <c:tx>
            <c:strRef>
              <c:f>Growing_Stock_Comp!$CH$9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Growing_Stock_Comp!$CH$59:$CH$79</c:f>
              <c:numCache>
                <c:formatCode>#,##0</c:formatCode>
                <c:ptCount val="21"/>
              </c:numCache>
            </c:numRef>
          </c:val>
          <c:smooth val="0"/>
          <c:extLst>
            <c:ext xmlns:c16="http://schemas.microsoft.com/office/drawing/2014/chart" uri="{C3380CC4-5D6E-409C-BE32-E72D297353CC}">
              <c16:uniqueId val="{00000003-9BE9-4E45-BBBD-6EA5948E1814}"/>
            </c:ext>
          </c:extLst>
        </c:ser>
        <c:ser>
          <c:idx val="4"/>
          <c:order val="4"/>
          <c:tx>
            <c:strRef>
              <c:f>Growing_Stock_Comp!$CI$9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Growing_Stock_Comp!$CI$59:$CI$79</c:f>
              <c:numCache>
                <c:formatCode>#,##0</c:formatCode>
                <c:ptCount val="21"/>
              </c:numCache>
            </c:numRef>
          </c:val>
          <c:smooth val="0"/>
          <c:extLst>
            <c:ext xmlns:c16="http://schemas.microsoft.com/office/drawing/2014/chart" uri="{C3380CC4-5D6E-409C-BE32-E72D297353CC}">
              <c16:uniqueId val="{00000004-9BE9-4E45-BBBD-6EA5948E1814}"/>
            </c:ext>
          </c:extLst>
        </c:ser>
        <c:ser>
          <c:idx val="5"/>
          <c:order val="5"/>
          <c:tx>
            <c:strRef>
              <c:f>Growing_Stock_Comp!$CJ$9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Growing_Stock_Comp!$CJ$59:$CJ$79</c:f>
              <c:numCache>
                <c:formatCode>#,##0</c:formatCode>
                <c:ptCount val="21"/>
              </c:numCache>
            </c:numRef>
          </c:val>
          <c:smooth val="0"/>
          <c:extLst>
            <c:ext xmlns:c16="http://schemas.microsoft.com/office/drawing/2014/chart" uri="{C3380CC4-5D6E-409C-BE32-E72D297353CC}">
              <c16:uniqueId val="{00000005-9BE9-4E45-BBBD-6EA5948E1814}"/>
            </c:ext>
          </c:extLst>
        </c:ser>
        <c:ser>
          <c:idx val="6"/>
          <c:order val="6"/>
          <c:tx>
            <c:strRef>
              <c:f>Growing_Stock_Comp!$CK$9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Growing_Stock_Comp!$CK$59:$CK$79</c:f>
              <c:numCache>
                <c:formatCode>#,##0</c:formatCode>
                <c:ptCount val="21"/>
              </c:numCache>
            </c:numRef>
          </c:val>
          <c:smooth val="0"/>
          <c:extLst>
            <c:ext xmlns:c16="http://schemas.microsoft.com/office/drawing/2014/chart" uri="{C3380CC4-5D6E-409C-BE32-E72D297353CC}">
              <c16:uniqueId val="{00000006-9BE9-4E45-BBBD-6EA5948E1814}"/>
            </c:ext>
          </c:extLst>
        </c:ser>
        <c:ser>
          <c:idx val="7"/>
          <c:order val="7"/>
          <c:tx>
            <c:strRef>
              <c:f>Growing_Stock_Comp!$CL$9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Growing_Stock_Comp!$CL$59:$CL$79</c:f>
              <c:numCache>
                <c:formatCode>#,##0</c:formatCode>
                <c:ptCount val="21"/>
                <c:pt idx="0">
                  <c:v>124.84352016652842</c:v>
                </c:pt>
                <c:pt idx="1">
                  <c:v>127.28539375964891</c:v>
                </c:pt>
                <c:pt idx="2">
                  <c:v>129.77885107234096</c:v>
                </c:pt>
                <c:pt idx="3">
                  <c:v>132.28330212195348</c:v>
                </c:pt>
                <c:pt idx="4">
                  <c:v>134.36943697152793</c:v>
                </c:pt>
                <c:pt idx="5">
                  <c:v>136.75565453868913</c:v>
                </c:pt>
                <c:pt idx="6">
                  <c:v>139.08319072298443</c:v>
                </c:pt>
                <c:pt idx="7">
                  <c:v>141.59262368649925</c:v>
                </c:pt>
                <c:pt idx="8">
                  <c:v>144.15747998818426</c:v>
                </c:pt>
                <c:pt idx="9">
                  <c:v>144.80572107515482</c:v>
                </c:pt>
                <c:pt idx="10">
                  <c:v>147.23398717821649</c:v>
                </c:pt>
                <c:pt idx="11">
                  <c:v>149.88403790171921</c:v>
                </c:pt>
                <c:pt idx="12">
                  <c:v>152.51258116184559</c:v>
                </c:pt>
                <c:pt idx="13">
                  <c:v>154.76970698340895</c:v>
                </c:pt>
                <c:pt idx="14">
                  <c:v>157.16706525868858</c:v>
                </c:pt>
                <c:pt idx="15">
                  <c:v>159.4832762699134</c:v>
                </c:pt>
                <c:pt idx="16">
                  <c:v>161.68211986112578</c:v>
                </c:pt>
                <c:pt idx="17">
                  <c:v>164.00990147075638</c:v>
                </c:pt>
                <c:pt idx="18">
                  <c:v>166.35973399321801</c:v>
                </c:pt>
                <c:pt idx="19">
                  <c:v>168.72893448065028</c:v>
                </c:pt>
                <c:pt idx="20">
                  <c:v>171.18112601745915</c:v>
                </c:pt>
              </c:numCache>
            </c:numRef>
          </c:val>
          <c:smooth val="0"/>
          <c:extLst>
            <c:ext xmlns:c16="http://schemas.microsoft.com/office/drawing/2014/chart" uri="{C3380CC4-5D6E-409C-BE32-E72D297353CC}">
              <c16:uniqueId val="{00000007-9BE9-4E45-BBBD-6EA5948E1814}"/>
            </c:ext>
          </c:extLst>
        </c:ser>
        <c:ser>
          <c:idx val="8"/>
          <c:order val="8"/>
          <c:tx>
            <c:strRef>
              <c:f>Growing_Stock_Comp!$CM$9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Growing_Stock_Comp!$CM$59:$CM$79</c:f>
              <c:numCache>
                <c:formatCode>#,##0</c:formatCode>
                <c:ptCount val="21"/>
                <c:pt idx="0">
                  <c:v>188.28443056569907</c:v>
                </c:pt>
                <c:pt idx="1">
                  <c:v>191.95385362991018</c:v>
                </c:pt>
                <c:pt idx="2">
                  <c:v>195.7009223738676</c:v>
                </c:pt>
                <c:pt idx="3">
                  <c:v>199.46188025562842</c:v>
                </c:pt>
                <c:pt idx="4">
                  <c:v>202.62869776497419</c:v>
                </c:pt>
                <c:pt idx="5">
                  <c:v>206.25726083127981</c:v>
                </c:pt>
                <c:pt idx="6">
                  <c:v>209.79053740953646</c:v>
                </c:pt>
                <c:pt idx="7">
                  <c:v>213.60882220349475</c:v>
                </c:pt>
                <c:pt idx="8">
                  <c:v>217.49850608611158</c:v>
                </c:pt>
                <c:pt idx="9">
                  <c:v>218.62113676404664</c:v>
                </c:pt>
                <c:pt idx="10">
                  <c:v>222.27041430910177</c:v>
                </c:pt>
                <c:pt idx="11">
                  <c:v>226.26954654652943</c:v>
                </c:pt>
                <c:pt idx="12">
                  <c:v>230.20763866272415</c:v>
                </c:pt>
                <c:pt idx="13">
                  <c:v>233.58875969224846</c:v>
                </c:pt>
                <c:pt idx="14">
                  <c:v>237.20194951936747</c:v>
                </c:pt>
                <c:pt idx="15">
                  <c:v>240.6792935211902</c:v>
                </c:pt>
                <c:pt idx="16">
                  <c:v>243.96642406072775</c:v>
                </c:pt>
                <c:pt idx="17">
                  <c:v>247.47928054866546</c:v>
                </c:pt>
                <c:pt idx="18">
                  <c:v>251.01841311804233</c:v>
                </c:pt>
                <c:pt idx="19">
                  <c:v>254.569894070907</c:v>
                </c:pt>
                <c:pt idx="20">
                  <c:v>258.24040294088417</c:v>
                </c:pt>
              </c:numCache>
            </c:numRef>
          </c:val>
          <c:smooth val="0"/>
          <c:extLst>
            <c:ext xmlns:c16="http://schemas.microsoft.com/office/drawing/2014/chart" uri="{C3380CC4-5D6E-409C-BE32-E72D297353CC}">
              <c16:uniqueId val="{00000008-9BE9-4E45-BBBD-6EA5948E1814}"/>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Area_Comp!$T$1</c:f>
          <c:strCache>
            <c:ptCount val="1"/>
            <c:pt idx="0">
              <c:v>Czechia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8791079215424211"/>
          <c:y val="0.25556765809276777"/>
          <c:w val="0.78085338718151731"/>
          <c:h val="0.60344502526803556"/>
        </c:manualLayout>
      </c:layout>
      <c:lineChart>
        <c:grouping val="standard"/>
        <c:varyColors val="0"/>
        <c:ser>
          <c:idx val="0"/>
          <c:order val="0"/>
          <c:tx>
            <c:strRef>
              <c:f>Area_Comp!$T$3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Area_Comp!$T$4:$T$24</c:f>
              <c:numCache>
                <c:formatCode>#,##0</c:formatCode>
                <c:ptCount val="21"/>
                <c:pt idx="0">
                  <c:v>2637.29</c:v>
                </c:pt>
                <c:pt idx="10">
                  <c:v>2657.38</c:v>
                </c:pt>
                <c:pt idx="15">
                  <c:v>2668.39</c:v>
                </c:pt>
                <c:pt idx="16">
                  <c:v>2669.85</c:v>
                </c:pt>
                <c:pt idx="17">
                  <c:v>2671.66</c:v>
                </c:pt>
                <c:pt idx="18">
                  <c:v>2673.47</c:v>
                </c:pt>
                <c:pt idx="19">
                  <c:v>2675.28</c:v>
                </c:pt>
                <c:pt idx="20">
                  <c:v>2677.09</c:v>
                </c:pt>
              </c:numCache>
            </c:numRef>
          </c:val>
          <c:smooth val="0"/>
          <c:extLst>
            <c:ext xmlns:c16="http://schemas.microsoft.com/office/drawing/2014/chart" uri="{C3380CC4-5D6E-409C-BE32-E72D297353CC}">
              <c16:uniqueId val="{00000000-2A52-46E1-985C-0A578B6615C5}"/>
            </c:ext>
          </c:extLst>
        </c:ser>
        <c:ser>
          <c:idx val="1"/>
          <c:order val="1"/>
          <c:tx>
            <c:strRef>
              <c:f>Area_Comp!$U$3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Area_Comp!$U$4:$U$24</c:f>
              <c:numCache>
                <c:formatCode>#,##0</c:formatCode>
                <c:ptCount val="21"/>
                <c:pt idx="0">
                  <c:v>0</c:v>
                </c:pt>
                <c:pt idx="10">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2A52-46E1-985C-0A578B6615C5}"/>
            </c:ext>
          </c:extLst>
        </c:ser>
        <c:ser>
          <c:idx val="2"/>
          <c:order val="2"/>
          <c:tx>
            <c:strRef>
              <c:f>Area_Comp!$V$3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Area_Comp!$V$4:$V$24</c:f>
              <c:numCache>
                <c:formatCode>#,##0</c:formatCode>
                <c:ptCount val="21"/>
                <c:pt idx="0">
                  <c:v>2637.29</c:v>
                </c:pt>
                <c:pt idx="5">
                  <c:v>2647.42</c:v>
                </c:pt>
                <c:pt idx="10">
                  <c:v>2657.38</c:v>
                </c:pt>
                <c:pt idx="15">
                  <c:v>2668.39</c:v>
                </c:pt>
                <c:pt idx="20">
                  <c:v>2677.09</c:v>
                </c:pt>
              </c:numCache>
            </c:numRef>
          </c:val>
          <c:smooth val="0"/>
          <c:extLst>
            <c:ext xmlns:c16="http://schemas.microsoft.com/office/drawing/2014/chart" uri="{C3380CC4-5D6E-409C-BE32-E72D297353CC}">
              <c16:uniqueId val="{00000002-2A52-46E1-985C-0A578B6615C5}"/>
            </c:ext>
          </c:extLst>
        </c:ser>
        <c:ser>
          <c:idx val="3"/>
          <c:order val="3"/>
          <c:tx>
            <c:strRef>
              <c:f>Area_Comp!$W$3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Area_Comp!$W$4:$W$24</c:f>
              <c:numCache>
                <c:formatCode>#,##0</c:formatCode>
                <c:ptCount val="21"/>
                <c:pt idx="0">
                  <c:v>2561</c:v>
                </c:pt>
                <c:pt idx="5">
                  <c:v>2518.5500000000002</c:v>
                </c:pt>
                <c:pt idx="10">
                  <c:v>2310.37</c:v>
                </c:pt>
                <c:pt idx="15">
                  <c:v>2298.31</c:v>
                </c:pt>
                <c:pt idx="20">
                  <c:v>2304.38</c:v>
                </c:pt>
              </c:numCache>
            </c:numRef>
          </c:val>
          <c:smooth val="0"/>
          <c:extLst>
            <c:ext xmlns:c16="http://schemas.microsoft.com/office/drawing/2014/chart" uri="{C3380CC4-5D6E-409C-BE32-E72D297353CC}">
              <c16:uniqueId val="{00000003-2A52-46E1-985C-0A578B6615C5}"/>
            </c:ext>
          </c:extLst>
        </c:ser>
        <c:ser>
          <c:idx val="4"/>
          <c:order val="4"/>
          <c:tx>
            <c:strRef>
              <c:f>Area_Comp!$X$3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Area_Comp!$X$4:$X$24</c:f>
              <c:numCache>
                <c:formatCode>#,##0</c:formatCode>
                <c:ptCount val="21"/>
              </c:numCache>
            </c:numRef>
          </c:val>
          <c:smooth val="0"/>
          <c:extLst>
            <c:ext xmlns:c16="http://schemas.microsoft.com/office/drawing/2014/chart" uri="{C3380CC4-5D6E-409C-BE32-E72D297353CC}">
              <c16:uniqueId val="{00000004-2A52-46E1-985C-0A578B6615C5}"/>
            </c:ext>
          </c:extLst>
        </c:ser>
        <c:ser>
          <c:idx val="5"/>
          <c:order val="5"/>
          <c:tx>
            <c:strRef>
              <c:f>Area_Comp!$Y$3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Area_Comp!$Y$4:$Y$24</c:f>
              <c:numCache>
                <c:formatCode>#,##0</c:formatCode>
                <c:ptCount val="21"/>
              </c:numCache>
            </c:numRef>
          </c:val>
          <c:smooth val="0"/>
          <c:extLst>
            <c:ext xmlns:c16="http://schemas.microsoft.com/office/drawing/2014/chart" uri="{C3380CC4-5D6E-409C-BE32-E72D297353CC}">
              <c16:uniqueId val="{00000005-2A52-46E1-985C-0A578B6615C5}"/>
            </c:ext>
          </c:extLst>
        </c:ser>
        <c:ser>
          <c:idx val="6"/>
          <c:order val="6"/>
          <c:tx>
            <c:strRef>
              <c:f>Area_Comp!$Z$3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Area_Comp!$Z$4:$Z$24</c:f>
              <c:numCache>
                <c:formatCode>#,##0</c:formatCode>
                <c:ptCount val="21"/>
              </c:numCache>
            </c:numRef>
          </c:val>
          <c:smooth val="0"/>
          <c:extLst>
            <c:ext xmlns:c16="http://schemas.microsoft.com/office/drawing/2014/chart" uri="{C3380CC4-5D6E-409C-BE32-E72D297353CC}">
              <c16:uniqueId val="{00000006-2A52-46E1-985C-0A578B6615C5}"/>
            </c:ext>
          </c:extLst>
        </c:ser>
        <c:ser>
          <c:idx val="7"/>
          <c:order val="7"/>
          <c:tx>
            <c:strRef>
              <c:f>Area_Comp!$AA$3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Area_Comp!$AA$4:$AA$24</c:f>
              <c:numCache>
                <c:formatCode>#,##0</c:formatCode>
                <c:ptCount val="21"/>
                <c:pt idx="10">
                  <c:v>2614.1999999999998</c:v>
                </c:pt>
              </c:numCache>
            </c:numRef>
          </c:val>
          <c:smooth val="0"/>
          <c:extLst>
            <c:ext xmlns:c16="http://schemas.microsoft.com/office/drawing/2014/chart" uri="{C3380CC4-5D6E-409C-BE32-E72D297353CC}">
              <c16:uniqueId val="{00000007-2A52-46E1-985C-0A578B6615C5}"/>
            </c:ext>
          </c:extLst>
        </c:ser>
        <c:ser>
          <c:idx val="8"/>
          <c:order val="8"/>
          <c:tx>
            <c:strRef>
              <c:f>Area_Comp!$AB$3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Area_Comp!$AB$4:$AB$24</c:f>
              <c:numCache>
                <c:formatCode>#,##0</c:formatCode>
                <c:ptCount val="21"/>
                <c:pt idx="0">
                  <c:v>2668.0290147466199</c:v>
                </c:pt>
                <c:pt idx="1">
                  <c:v>2668.0290302884337</c:v>
                </c:pt>
                <c:pt idx="2">
                  <c:v>2668.0290335585878</c:v>
                </c:pt>
                <c:pt idx="3">
                  <c:v>2668.0290440068229</c:v>
                </c:pt>
                <c:pt idx="4">
                  <c:v>2668.0290522319274</c:v>
                </c:pt>
                <c:pt idx="5">
                  <c:v>2668.0290463736023</c:v>
                </c:pt>
                <c:pt idx="6">
                  <c:v>2668.0290196628971</c:v>
                </c:pt>
                <c:pt idx="7">
                  <c:v>2668.0290206531326</c:v>
                </c:pt>
                <c:pt idx="8">
                  <c:v>2668.0290353713667</c:v>
                </c:pt>
                <c:pt idx="9">
                  <c:v>2668.0290472134434</c:v>
                </c:pt>
                <c:pt idx="10">
                  <c:v>2668.029052021152</c:v>
                </c:pt>
                <c:pt idx="11">
                  <c:v>2668.0290335014356</c:v>
                </c:pt>
                <c:pt idx="12">
                  <c:v>2668.0290080415966</c:v>
                </c:pt>
                <c:pt idx="13">
                  <c:v>2668.0290017578777</c:v>
                </c:pt>
                <c:pt idx="14">
                  <c:v>2668.0289973702547</c:v>
                </c:pt>
                <c:pt idx="15">
                  <c:v>2668.0289750469992</c:v>
                </c:pt>
                <c:pt idx="16">
                  <c:v>2668.028951768652</c:v>
                </c:pt>
                <c:pt idx="17">
                  <c:v>2668.0289671283085</c:v>
                </c:pt>
                <c:pt idx="18">
                  <c:v>2668.0289741185989</c:v>
                </c:pt>
                <c:pt idx="19">
                  <c:v>2668.0289741185989</c:v>
                </c:pt>
                <c:pt idx="20">
                  <c:v>2668.0289741185989</c:v>
                </c:pt>
              </c:numCache>
            </c:numRef>
          </c:val>
          <c:smooth val="0"/>
          <c:extLst>
            <c:ext xmlns:c16="http://schemas.microsoft.com/office/drawing/2014/chart" uri="{C3380CC4-5D6E-409C-BE32-E72D297353CC}">
              <c16:uniqueId val="{00000008-2A52-46E1-985C-0A578B6615C5}"/>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Growing_Stock_Comp!$CN$2</c:f>
          <c:strCache>
            <c:ptCount val="1"/>
            <c:pt idx="0">
              <c:v>Croatia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Growing_Stock_Comp!$CN$9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Growing_Stock_Comp!$CN$59:$CN$79</c:f>
              <c:numCache>
                <c:formatCode>#,##0</c:formatCode>
                <c:ptCount val="21"/>
                <c:pt idx="0">
                  <c:v>191.0503978779841</c:v>
                </c:pt>
                <c:pt idx="10">
                  <c:v>213.48958333333334</c:v>
                </c:pt>
                <c:pt idx="15">
                  <c:v>215.88969823100936</c:v>
                </c:pt>
                <c:pt idx="20">
                  <c:v>220.31756836899405</c:v>
                </c:pt>
              </c:numCache>
            </c:numRef>
          </c:val>
          <c:smooth val="0"/>
          <c:extLst>
            <c:ext xmlns:c16="http://schemas.microsoft.com/office/drawing/2014/chart" uri="{C3380CC4-5D6E-409C-BE32-E72D297353CC}">
              <c16:uniqueId val="{00000000-4C3F-4632-B3E2-8B35564C15CB}"/>
            </c:ext>
          </c:extLst>
        </c:ser>
        <c:ser>
          <c:idx val="1"/>
          <c:order val="1"/>
          <c:tx>
            <c:strRef>
              <c:f>Growing_Stock_Comp!$CO$9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Growing_Stock_Comp!$CO$59:$CO$79</c:f>
              <c:numCache>
                <c:formatCode>#,##0</c:formatCode>
                <c:ptCount val="21"/>
                <c:pt idx="0">
                  <c:v>191.0450928381963</c:v>
                </c:pt>
                <c:pt idx="5">
                  <c:v>202.31739358906989</c:v>
                </c:pt>
                <c:pt idx="10">
                  <c:v>213.48958333333334</c:v>
                </c:pt>
                <c:pt idx="15">
                  <c:v>215.88969823100936</c:v>
                </c:pt>
                <c:pt idx="20">
                  <c:v>220.31756836899405</c:v>
                </c:pt>
              </c:numCache>
            </c:numRef>
          </c:val>
          <c:smooth val="0"/>
          <c:extLst>
            <c:ext xmlns:c16="http://schemas.microsoft.com/office/drawing/2014/chart" uri="{C3380CC4-5D6E-409C-BE32-E72D297353CC}">
              <c16:uniqueId val="{00000001-4C3F-4632-B3E2-8B35564C15CB}"/>
            </c:ext>
          </c:extLst>
        </c:ser>
        <c:ser>
          <c:idx val="2"/>
          <c:order val="2"/>
          <c:tx>
            <c:strRef>
              <c:f>Growing_Stock_Comp!$CP$9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Growing_Stock_Comp!$CP$59:$CP$79</c:f>
              <c:numCache>
                <c:formatCode>#,##0</c:formatCode>
                <c:ptCount val="21"/>
                <c:pt idx="0">
                  <c:v>190.11435105774729</c:v>
                </c:pt>
                <c:pt idx="5">
                  <c:v>201.67908309455586</c:v>
                </c:pt>
                <c:pt idx="10">
                  <c:v>213.04422745548536</c:v>
                </c:pt>
                <c:pt idx="15">
                  <c:v>223.43103448275863</c:v>
                </c:pt>
                <c:pt idx="20">
                  <c:v>230.92682926829269</c:v>
                </c:pt>
              </c:numCache>
            </c:numRef>
          </c:val>
          <c:smooth val="0"/>
          <c:extLst>
            <c:ext xmlns:c16="http://schemas.microsoft.com/office/drawing/2014/chart" uri="{C3380CC4-5D6E-409C-BE32-E72D297353CC}">
              <c16:uniqueId val="{00000002-4C3F-4632-B3E2-8B35564C15CB}"/>
            </c:ext>
          </c:extLst>
        </c:ser>
        <c:ser>
          <c:idx val="3"/>
          <c:order val="3"/>
          <c:tx>
            <c:strRef>
              <c:f>Growing_Stock_Comp!$CQ$9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Growing_Stock_Comp!$CQ$59:$CQ$79</c:f>
              <c:numCache>
                <c:formatCode>#,##0</c:formatCode>
                <c:ptCount val="21"/>
                <c:pt idx="14">
                  <c:v>216.70380010411245</c:v>
                </c:pt>
                <c:pt idx="15">
                  <c:v>217.80332986472425</c:v>
                </c:pt>
                <c:pt idx="16">
                  <c:v>219.05487075466792</c:v>
                </c:pt>
                <c:pt idx="17">
                  <c:v>219.95291305025728</c:v>
                </c:pt>
              </c:numCache>
            </c:numRef>
          </c:val>
          <c:smooth val="0"/>
          <c:extLst>
            <c:ext xmlns:c16="http://schemas.microsoft.com/office/drawing/2014/chart" uri="{C3380CC4-5D6E-409C-BE32-E72D297353CC}">
              <c16:uniqueId val="{00000003-4C3F-4632-B3E2-8B35564C15CB}"/>
            </c:ext>
          </c:extLst>
        </c:ser>
        <c:ser>
          <c:idx val="4"/>
          <c:order val="4"/>
          <c:tx>
            <c:strRef>
              <c:f>Growing_Stock_Comp!$CR$9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Growing_Stock_Comp!$CR$59:$CR$79</c:f>
              <c:numCache>
                <c:formatCode>#,##0</c:formatCode>
                <c:ptCount val="21"/>
              </c:numCache>
            </c:numRef>
          </c:val>
          <c:smooth val="0"/>
          <c:extLst>
            <c:ext xmlns:c16="http://schemas.microsoft.com/office/drawing/2014/chart" uri="{C3380CC4-5D6E-409C-BE32-E72D297353CC}">
              <c16:uniqueId val="{00000004-4C3F-4632-B3E2-8B35564C15CB}"/>
            </c:ext>
          </c:extLst>
        </c:ser>
        <c:ser>
          <c:idx val="5"/>
          <c:order val="5"/>
          <c:tx>
            <c:strRef>
              <c:f>Growing_Stock_Comp!$CS$9</c:f>
              <c:strCache>
                <c:ptCount val="1"/>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Growing_Stock_Comp!$CS$59:$CS$79</c:f>
              <c:numCache>
                <c:formatCode>#,##0</c:formatCode>
                <c:ptCount val="21"/>
              </c:numCache>
            </c:numRef>
          </c:val>
          <c:smooth val="0"/>
          <c:extLst>
            <c:ext xmlns:c16="http://schemas.microsoft.com/office/drawing/2014/chart" uri="{C3380CC4-5D6E-409C-BE32-E72D297353CC}">
              <c16:uniqueId val="{00000005-4C3F-4632-B3E2-8B35564C15CB}"/>
            </c:ext>
          </c:extLst>
        </c:ser>
        <c:ser>
          <c:idx val="6"/>
          <c:order val="6"/>
          <c:tx>
            <c:strRef>
              <c:f>Growing_Stock_Comp!$CT$9</c:f>
              <c:strCache>
                <c:ptCount val="1"/>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Growing_Stock_Comp!$CT$59:$CT$79</c:f>
              <c:numCache>
                <c:formatCode>#,##0</c:formatCode>
                <c:ptCount val="21"/>
              </c:numCache>
            </c:numRef>
          </c:val>
          <c:smooth val="0"/>
          <c:extLst>
            <c:ext xmlns:c16="http://schemas.microsoft.com/office/drawing/2014/chart" uri="{C3380CC4-5D6E-409C-BE32-E72D297353CC}">
              <c16:uniqueId val="{00000006-4C3F-4632-B3E2-8B35564C15CB}"/>
            </c:ext>
          </c:extLst>
        </c:ser>
        <c:ser>
          <c:idx val="7"/>
          <c:order val="7"/>
          <c:tx>
            <c:strRef>
              <c:f>Growing_Stock_Comp!$CU$9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Growing_Stock_Comp!$CU$59:$CU$79</c:f>
              <c:numCache>
                <c:formatCode>#,##0</c:formatCode>
                <c:ptCount val="21"/>
                <c:pt idx="0">
                  <c:v>179.59321660061138</c:v>
                </c:pt>
                <c:pt idx="1">
                  <c:v>182.1289921924425</c:v>
                </c:pt>
                <c:pt idx="2">
                  <c:v>184.64526234243533</c:v>
                </c:pt>
                <c:pt idx="3">
                  <c:v>187.086212961559</c:v>
                </c:pt>
                <c:pt idx="4">
                  <c:v>189.60230300651043</c:v>
                </c:pt>
                <c:pt idx="5">
                  <c:v>192.02461421940285</c:v>
                </c:pt>
                <c:pt idx="6">
                  <c:v>194.22316421133087</c:v>
                </c:pt>
                <c:pt idx="7">
                  <c:v>196.57120726778206</c:v>
                </c:pt>
                <c:pt idx="8">
                  <c:v>198.74974767167083</c:v>
                </c:pt>
                <c:pt idx="9">
                  <c:v>201.09700433144064</c:v>
                </c:pt>
                <c:pt idx="10">
                  <c:v>203.30776564061051</c:v>
                </c:pt>
                <c:pt idx="11">
                  <c:v>205.02815699045061</c:v>
                </c:pt>
                <c:pt idx="12">
                  <c:v>206.44508673022167</c:v>
                </c:pt>
                <c:pt idx="13">
                  <c:v>208.02078297437066</c:v>
                </c:pt>
                <c:pt idx="14">
                  <c:v>209.82441481567037</c:v>
                </c:pt>
                <c:pt idx="15">
                  <c:v>211.5127297136728</c:v>
                </c:pt>
                <c:pt idx="16">
                  <c:v>213.22887075445581</c:v>
                </c:pt>
                <c:pt idx="17">
                  <c:v>214.77778775911705</c:v>
                </c:pt>
                <c:pt idx="18">
                  <c:v>216.35886178234426</c:v>
                </c:pt>
                <c:pt idx="19">
                  <c:v>217.9157959886646</c:v>
                </c:pt>
                <c:pt idx="20">
                  <c:v>219.59966084650071</c:v>
                </c:pt>
              </c:numCache>
            </c:numRef>
          </c:val>
          <c:smooth val="0"/>
          <c:extLst>
            <c:ext xmlns:c16="http://schemas.microsoft.com/office/drawing/2014/chart" uri="{C3380CC4-5D6E-409C-BE32-E72D297353CC}">
              <c16:uniqueId val="{00000007-4C3F-4632-B3E2-8B35564C15CB}"/>
            </c:ext>
          </c:extLst>
        </c:ser>
        <c:ser>
          <c:idx val="8"/>
          <c:order val="8"/>
          <c:tx>
            <c:strRef>
              <c:f>Growing_Stock_Comp!$CV$9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Growing_Stock_Comp!$CV$59:$CV$79</c:f>
              <c:numCache>
                <c:formatCode>#,##0</c:formatCode>
                <c:ptCount val="21"/>
                <c:pt idx="0">
                  <c:v>281.60732719735711</c:v>
                </c:pt>
                <c:pt idx="1">
                  <c:v>285.6120731225522</c:v>
                </c:pt>
                <c:pt idx="2">
                  <c:v>289.5831867723162</c:v>
                </c:pt>
                <c:pt idx="3">
                  <c:v>293.4313361319218</c:v>
                </c:pt>
                <c:pt idx="4">
                  <c:v>297.40359993336347</c:v>
                </c:pt>
                <c:pt idx="5">
                  <c:v>301.27019036188148</c:v>
                </c:pt>
                <c:pt idx="6">
                  <c:v>304.78971183419077</c:v>
                </c:pt>
                <c:pt idx="7">
                  <c:v>308.51973648496869</c:v>
                </c:pt>
                <c:pt idx="8">
                  <c:v>311.98400713402822</c:v>
                </c:pt>
                <c:pt idx="9">
                  <c:v>315.70092163971509</c:v>
                </c:pt>
                <c:pt idx="10">
                  <c:v>319.19349753207001</c:v>
                </c:pt>
                <c:pt idx="11">
                  <c:v>321.90783963025427</c:v>
                </c:pt>
                <c:pt idx="12">
                  <c:v>324.14525616417006</c:v>
                </c:pt>
                <c:pt idx="13">
                  <c:v>326.63726303620604</c:v>
                </c:pt>
                <c:pt idx="14">
                  <c:v>329.47460453386225</c:v>
                </c:pt>
                <c:pt idx="15">
                  <c:v>332.13980736259401</c:v>
                </c:pt>
                <c:pt idx="16">
                  <c:v>334.835146219894</c:v>
                </c:pt>
                <c:pt idx="17">
                  <c:v>337.2322690375708</c:v>
                </c:pt>
                <c:pt idx="18">
                  <c:v>339.69834610633848</c:v>
                </c:pt>
                <c:pt idx="19">
                  <c:v>342.11911576533288</c:v>
                </c:pt>
                <c:pt idx="20">
                  <c:v>344.7449241337581</c:v>
                </c:pt>
              </c:numCache>
            </c:numRef>
          </c:val>
          <c:smooth val="0"/>
          <c:extLst>
            <c:ext xmlns:c16="http://schemas.microsoft.com/office/drawing/2014/chart" uri="{C3380CC4-5D6E-409C-BE32-E72D297353CC}">
              <c16:uniqueId val="{00000008-4C3F-4632-B3E2-8B35564C15CB}"/>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Growing_Stock_Comp!$CW$2</c:f>
          <c:strCache>
            <c:ptCount val="1"/>
            <c:pt idx="0">
              <c:v>Italy</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Growing_Stock_Comp!$CW$9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Growing_Stock_Comp!$CW$59:$CW$79</c:f>
              <c:numCache>
                <c:formatCode>#,##0</c:formatCode>
                <c:ptCount val="21"/>
                <c:pt idx="0">
                  <c:v>126.49998506437255</c:v>
                </c:pt>
                <c:pt idx="10">
                  <c:v>141.50025919247145</c:v>
                </c:pt>
                <c:pt idx="15">
                  <c:v>148.90051500040875</c:v>
                </c:pt>
                <c:pt idx="20">
                  <c:v>148.9003390085646</c:v>
                </c:pt>
              </c:numCache>
            </c:numRef>
          </c:val>
          <c:smooth val="0"/>
          <c:extLst>
            <c:ext xmlns:c16="http://schemas.microsoft.com/office/drawing/2014/chart" uri="{C3380CC4-5D6E-409C-BE32-E72D297353CC}">
              <c16:uniqueId val="{00000000-0E6C-4074-9E3D-E8A767F9AC5E}"/>
            </c:ext>
          </c:extLst>
        </c:ser>
        <c:ser>
          <c:idx val="1"/>
          <c:order val="1"/>
          <c:tx>
            <c:strRef>
              <c:f>Growing_Stock_Comp!$CX$9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Growing_Stock_Comp!$CX$59:$CX$79</c:f>
              <c:numCache>
                <c:formatCode>#,##0</c:formatCode>
                <c:ptCount val="21"/>
                <c:pt idx="0">
                  <c:v>127.57796630421795</c:v>
                </c:pt>
                <c:pt idx="5">
                  <c:v>134.04041557255394</c:v>
                </c:pt>
                <c:pt idx="10">
                  <c:v>141.711342490031</c:v>
                </c:pt>
                <c:pt idx="15">
                  <c:v>148.93836721523073</c:v>
                </c:pt>
                <c:pt idx="20">
                  <c:v>0</c:v>
                </c:pt>
              </c:numCache>
            </c:numRef>
          </c:val>
          <c:smooth val="0"/>
          <c:extLst>
            <c:ext xmlns:c16="http://schemas.microsoft.com/office/drawing/2014/chart" uri="{C3380CC4-5D6E-409C-BE32-E72D297353CC}">
              <c16:uniqueId val="{00000001-0E6C-4074-9E3D-E8A767F9AC5E}"/>
            </c:ext>
          </c:extLst>
        </c:ser>
        <c:ser>
          <c:idx val="2"/>
          <c:order val="2"/>
          <c:tx>
            <c:strRef>
              <c:f>Growing_Stock_Comp!$CY$9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Growing_Stock_Comp!$CY$59:$CY$79</c:f>
              <c:numCache>
                <c:formatCode>#,##0</c:formatCode>
                <c:ptCount val="21"/>
                <c:pt idx="0">
                  <c:v>134.06378568830758</c:v>
                </c:pt>
                <c:pt idx="5">
                  <c:v>140.85518666838911</c:v>
                </c:pt>
                <c:pt idx="10">
                  <c:v>148.91574358858668</c:v>
                </c:pt>
                <c:pt idx="15">
                  <c:v>156.51003411440681</c:v>
                </c:pt>
                <c:pt idx="20">
                  <c:v>0</c:v>
                </c:pt>
              </c:numCache>
            </c:numRef>
          </c:val>
          <c:smooth val="0"/>
          <c:extLst>
            <c:ext xmlns:c16="http://schemas.microsoft.com/office/drawing/2014/chart" uri="{C3380CC4-5D6E-409C-BE32-E72D297353CC}">
              <c16:uniqueId val="{00000002-0E6C-4074-9E3D-E8A767F9AC5E}"/>
            </c:ext>
          </c:extLst>
        </c:ser>
        <c:ser>
          <c:idx val="3"/>
          <c:order val="3"/>
          <c:tx>
            <c:strRef>
              <c:f>Growing_Stock_Comp!$CZ$9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Growing_Stock_Comp!$CZ$59:$CZ$79</c:f>
              <c:numCache>
                <c:formatCode>#,##0</c:formatCode>
                <c:ptCount val="21"/>
              </c:numCache>
            </c:numRef>
          </c:val>
          <c:smooth val="0"/>
          <c:extLst>
            <c:ext xmlns:c16="http://schemas.microsoft.com/office/drawing/2014/chart" uri="{C3380CC4-5D6E-409C-BE32-E72D297353CC}">
              <c16:uniqueId val="{00000003-0E6C-4074-9E3D-E8A767F9AC5E}"/>
            </c:ext>
          </c:extLst>
        </c:ser>
        <c:ser>
          <c:idx val="4"/>
          <c:order val="4"/>
          <c:tx>
            <c:strRef>
              <c:f>Growing_Stock_Comp!$DA$9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Growing_Stock_Comp!$DA$59:$DA$79</c:f>
              <c:numCache>
                <c:formatCode>#,##0</c:formatCode>
                <c:ptCount val="21"/>
              </c:numCache>
            </c:numRef>
          </c:val>
          <c:smooth val="0"/>
          <c:extLst>
            <c:ext xmlns:c16="http://schemas.microsoft.com/office/drawing/2014/chart" uri="{C3380CC4-5D6E-409C-BE32-E72D297353CC}">
              <c16:uniqueId val="{00000004-0E6C-4074-9E3D-E8A767F9AC5E}"/>
            </c:ext>
          </c:extLst>
        </c:ser>
        <c:ser>
          <c:idx val="5"/>
          <c:order val="5"/>
          <c:tx>
            <c:strRef>
              <c:f>Growing_Stock_Comp!$DB$9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Growing_Stock_Comp!$DB$59:$DB$79</c:f>
              <c:numCache>
                <c:formatCode>#,##0</c:formatCode>
                <c:ptCount val="21"/>
              </c:numCache>
            </c:numRef>
          </c:val>
          <c:smooth val="0"/>
          <c:extLst>
            <c:ext xmlns:c16="http://schemas.microsoft.com/office/drawing/2014/chart" uri="{C3380CC4-5D6E-409C-BE32-E72D297353CC}">
              <c16:uniqueId val="{00000005-0E6C-4074-9E3D-E8A767F9AC5E}"/>
            </c:ext>
          </c:extLst>
        </c:ser>
        <c:ser>
          <c:idx val="6"/>
          <c:order val="6"/>
          <c:tx>
            <c:strRef>
              <c:f>Growing_Stock_Comp!$DC$9</c:f>
              <c:strCache>
                <c:ptCount val="1"/>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Growing_Stock_Comp!$DC$59:$DC$79</c:f>
              <c:numCache>
                <c:formatCode>#,##0</c:formatCode>
                <c:ptCount val="21"/>
              </c:numCache>
            </c:numRef>
          </c:val>
          <c:smooth val="0"/>
          <c:extLst>
            <c:ext xmlns:c16="http://schemas.microsoft.com/office/drawing/2014/chart" uri="{C3380CC4-5D6E-409C-BE32-E72D297353CC}">
              <c16:uniqueId val="{00000006-0E6C-4074-9E3D-E8A767F9AC5E}"/>
            </c:ext>
          </c:extLst>
        </c:ser>
        <c:ser>
          <c:idx val="7"/>
          <c:order val="7"/>
          <c:tx>
            <c:strRef>
              <c:f>Growing_Stock_Comp!$DD$9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Growing_Stock_Comp!$DD$59:$DD$79</c:f>
              <c:numCache>
                <c:formatCode>#,##0</c:formatCode>
                <c:ptCount val="21"/>
                <c:pt idx="0">
                  <c:v>126.51342165499611</c:v>
                </c:pt>
                <c:pt idx="1">
                  <c:v>129.29832044435824</c:v>
                </c:pt>
                <c:pt idx="2">
                  <c:v>132.29273590704489</c:v>
                </c:pt>
                <c:pt idx="3">
                  <c:v>135.15764028154103</c:v>
                </c:pt>
                <c:pt idx="4">
                  <c:v>137.97719148411693</c:v>
                </c:pt>
                <c:pt idx="5">
                  <c:v>140.54683368145166</c:v>
                </c:pt>
                <c:pt idx="6">
                  <c:v>143.13956816842602</c:v>
                </c:pt>
                <c:pt idx="7">
                  <c:v>145.15016618296769</c:v>
                </c:pt>
                <c:pt idx="8">
                  <c:v>147.34416611212899</c:v>
                </c:pt>
                <c:pt idx="9">
                  <c:v>149.64378509790723</c:v>
                </c:pt>
                <c:pt idx="10">
                  <c:v>151.6994303405512</c:v>
                </c:pt>
                <c:pt idx="11">
                  <c:v>153.79112334398135</c:v>
                </c:pt>
                <c:pt idx="12">
                  <c:v>155.56856245027865</c:v>
                </c:pt>
                <c:pt idx="13">
                  <c:v>157.59161330360178</c:v>
                </c:pt>
                <c:pt idx="14">
                  <c:v>159.50632779418297</c:v>
                </c:pt>
                <c:pt idx="15">
                  <c:v>161.29470828092485</c:v>
                </c:pt>
                <c:pt idx="16">
                  <c:v>162.93122608058101</c:v>
                </c:pt>
                <c:pt idx="17">
                  <c:v>164.50886800791793</c:v>
                </c:pt>
                <c:pt idx="18">
                  <c:v>166.06760126699959</c:v>
                </c:pt>
                <c:pt idx="19">
                  <c:v>166.82364652424016</c:v>
                </c:pt>
                <c:pt idx="20">
                  <c:v>167.92431733085311</c:v>
                </c:pt>
              </c:numCache>
            </c:numRef>
          </c:val>
          <c:smooth val="0"/>
          <c:extLst>
            <c:ext xmlns:c16="http://schemas.microsoft.com/office/drawing/2014/chart" uri="{C3380CC4-5D6E-409C-BE32-E72D297353CC}">
              <c16:uniqueId val="{00000007-0E6C-4074-9E3D-E8A767F9AC5E}"/>
            </c:ext>
          </c:extLst>
        </c:ser>
        <c:ser>
          <c:idx val="8"/>
          <c:order val="8"/>
          <c:tx>
            <c:strRef>
              <c:f>Growing_Stock_Comp!$DE$9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Growing_Stock_Comp!$DE$59:$DE$79</c:f>
              <c:numCache>
                <c:formatCode>#,##0</c:formatCode>
                <c:ptCount val="21"/>
                <c:pt idx="0">
                  <c:v>192.36013349567008</c:v>
                </c:pt>
                <c:pt idx="1">
                  <c:v>196.60071831486073</c:v>
                </c:pt>
                <c:pt idx="2">
                  <c:v>201.16870045645084</c:v>
                </c:pt>
                <c:pt idx="3">
                  <c:v>205.53976184296135</c:v>
                </c:pt>
                <c:pt idx="4">
                  <c:v>209.83819629617375</c:v>
                </c:pt>
                <c:pt idx="5">
                  <c:v>213.75412506040621</c:v>
                </c:pt>
                <c:pt idx="6">
                  <c:v>217.70992158675344</c:v>
                </c:pt>
                <c:pt idx="7">
                  <c:v>220.76870700183497</c:v>
                </c:pt>
                <c:pt idx="8">
                  <c:v>224.10380555715398</c:v>
                </c:pt>
                <c:pt idx="9">
                  <c:v>227.60281603497933</c:v>
                </c:pt>
                <c:pt idx="10">
                  <c:v>230.7126157920101</c:v>
                </c:pt>
                <c:pt idx="11">
                  <c:v>233.88659585760652</c:v>
                </c:pt>
                <c:pt idx="12">
                  <c:v>236.56853645984333</c:v>
                </c:pt>
                <c:pt idx="13">
                  <c:v>239.62142307292154</c:v>
                </c:pt>
                <c:pt idx="14">
                  <c:v>242.51583675394667</c:v>
                </c:pt>
                <c:pt idx="15">
                  <c:v>245.21115843581504</c:v>
                </c:pt>
                <c:pt idx="16">
                  <c:v>247.67498999201496</c:v>
                </c:pt>
                <c:pt idx="17">
                  <c:v>250.05083900552333</c:v>
                </c:pt>
                <c:pt idx="18">
                  <c:v>252.3957830948423</c:v>
                </c:pt>
                <c:pt idx="19">
                  <c:v>253.59518300090886</c:v>
                </c:pt>
                <c:pt idx="20">
                  <c:v>255.28177294803524</c:v>
                </c:pt>
              </c:numCache>
            </c:numRef>
          </c:val>
          <c:smooth val="0"/>
          <c:extLst>
            <c:ext xmlns:c16="http://schemas.microsoft.com/office/drawing/2014/chart" uri="{C3380CC4-5D6E-409C-BE32-E72D297353CC}">
              <c16:uniqueId val="{00000008-0E6C-4074-9E3D-E8A767F9AC5E}"/>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Growing_Stock_Comp!$DF$2</c:f>
          <c:strCache>
            <c:ptCount val="1"/>
            <c:pt idx="0">
              <c:v>Cyprus</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Growing_Stock_Comp!$DF$9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Growing_Stock_Comp!$DF$59:$DF$79</c:f>
              <c:numCache>
                <c:formatCode>#,##0</c:formatCode>
                <c:ptCount val="21"/>
                <c:pt idx="0">
                  <c:v>46.209428354990962</c:v>
                </c:pt>
                <c:pt idx="15">
                  <c:v>64.385385907011752</c:v>
                </c:pt>
              </c:numCache>
            </c:numRef>
          </c:val>
          <c:smooth val="0"/>
          <c:extLst>
            <c:ext xmlns:c16="http://schemas.microsoft.com/office/drawing/2014/chart" uri="{C3380CC4-5D6E-409C-BE32-E72D297353CC}">
              <c16:uniqueId val="{00000000-57EE-4422-8140-39236F4E3453}"/>
            </c:ext>
          </c:extLst>
        </c:ser>
        <c:ser>
          <c:idx val="1"/>
          <c:order val="1"/>
          <c:tx>
            <c:strRef>
              <c:f>Growing_Stock_Comp!$DG$9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Growing_Stock_Comp!$DG$59:$DG$79</c:f>
              <c:numCache>
                <c:formatCode>#,##0</c:formatCode>
                <c:ptCount val="21"/>
                <c:pt idx="0">
                  <c:v>46.209428354990962</c:v>
                </c:pt>
                <c:pt idx="5">
                  <c:v>48.481342204223317</c:v>
                </c:pt>
                <c:pt idx="10">
                  <c:v>57.394121731080766</c:v>
                </c:pt>
                <c:pt idx="15">
                  <c:v>64.389114070642734</c:v>
                </c:pt>
                <c:pt idx="20">
                  <c:v>0</c:v>
                </c:pt>
              </c:numCache>
            </c:numRef>
          </c:val>
          <c:smooth val="0"/>
          <c:extLst>
            <c:ext xmlns:c16="http://schemas.microsoft.com/office/drawing/2014/chart" uri="{C3380CC4-5D6E-409C-BE32-E72D297353CC}">
              <c16:uniqueId val="{00000001-57EE-4422-8140-39236F4E3453}"/>
            </c:ext>
          </c:extLst>
        </c:ser>
        <c:ser>
          <c:idx val="2"/>
          <c:order val="2"/>
          <c:tx>
            <c:strRef>
              <c:f>Growing_Stock_Comp!$DH$9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Growing_Stock_Comp!$DH$59:$DH$79</c:f>
              <c:numCache>
                <c:formatCode>#,##0</c:formatCode>
                <c:ptCount val="21"/>
                <c:pt idx="0">
                  <c:v>71.577484364141768</c:v>
                </c:pt>
                <c:pt idx="5">
                  <c:v>75.60386473429952</c:v>
                </c:pt>
                <c:pt idx="10">
                  <c:v>79.710144927536234</c:v>
                </c:pt>
                <c:pt idx="15">
                  <c:v>86.575875486381335</c:v>
                </c:pt>
                <c:pt idx="20">
                  <c:v>0</c:v>
                </c:pt>
              </c:numCache>
            </c:numRef>
          </c:val>
          <c:smooth val="0"/>
          <c:extLst>
            <c:ext xmlns:c16="http://schemas.microsoft.com/office/drawing/2014/chart" uri="{C3380CC4-5D6E-409C-BE32-E72D297353CC}">
              <c16:uniqueId val="{00000002-57EE-4422-8140-39236F4E3453}"/>
            </c:ext>
          </c:extLst>
        </c:ser>
        <c:ser>
          <c:idx val="3"/>
          <c:order val="3"/>
          <c:tx>
            <c:strRef>
              <c:f>Growing_Stock_Comp!$DI$9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Growing_Stock_Comp!$DI$59:$DI$79</c:f>
              <c:numCache>
                <c:formatCode>#,##0</c:formatCode>
                <c:ptCount val="21"/>
                <c:pt idx="14">
                  <c:v>63.196531791907518</c:v>
                </c:pt>
                <c:pt idx="15">
                  <c:v>64.289017341040463</c:v>
                </c:pt>
                <c:pt idx="16">
                  <c:v>65.460335842501451</c:v>
                </c:pt>
              </c:numCache>
            </c:numRef>
          </c:val>
          <c:smooth val="0"/>
          <c:extLst>
            <c:ext xmlns:c16="http://schemas.microsoft.com/office/drawing/2014/chart" uri="{C3380CC4-5D6E-409C-BE32-E72D297353CC}">
              <c16:uniqueId val="{00000003-57EE-4422-8140-39236F4E3453}"/>
            </c:ext>
          </c:extLst>
        </c:ser>
        <c:dLbls>
          <c:showLegendKey val="0"/>
          <c:showVal val="0"/>
          <c:showCatName val="0"/>
          <c:showSerName val="0"/>
          <c:showPercent val="0"/>
          <c:showBubbleSize val="0"/>
        </c:dLbls>
        <c:marker val="1"/>
        <c:smooth val="0"/>
        <c:axId val="1253938463"/>
        <c:axId val="1357605039"/>
        <c:extLst>
          <c:ext xmlns:c15="http://schemas.microsoft.com/office/drawing/2012/chart" uri="{02D57815-91ED-43cb-92C2-25804820EDAC}">
            <c15:filteredLineSeries>
              <c15:ser>
                <c:idx val="4"/>
                <c:order val="4"/>
                <c:tx>
                  <c:strRef>
                    <c:extLst>
                      <c:ext uri="{02D57815-91ED-43cb-92C2-25804820EDAC}">
                        <c15:formulaRef>
                          <c15:sqref>Growing_Stock_Comp!$DJ$9</c15:sqref>
                        </c15:formulaRef>
                      </c:ext>
                    </c:extLst>
                    <c:strCache>
                      <c:ptCount val="1"/>
                    </c:strCache>
                  </c:strRef>
                </c:tx>
                <c:spPr>
                  <a:ln w="28575" cap="rnd">
                    <a:noFill/>
                    <a:round/>
                  </a:ln>
                  <a:effectLst/>
                </c:spPr>
                <c:marker>
                  <c:symbol val="circle"/>
                  <c:size val="5"/>
                  <c:spPr>
                    <a:noFill/>
                    <a:ln w="9525">
                      <a:solidFill>
                        <a:srgbClr val="FF0000"/>
                      </a:solidFill>
                    </a:ln>
                    <a:effectLst/>
                  </c:spPr>
                </c:marker>
                <c:cat>
                  <c:numRef>
                    <c:extLst>
                      <c:ext uri="{02D57815-91ED-43cb-92C2-25804820EDAC}">
                        <c15:formulaRef>
                          <c15:sqref>Growing_Stock_Comp!$A$59:$A$79</c15:sqref>
                        </c15:formulaRef>
                      </c:ext>
                    </c:extLst>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extLst>
                      <c:ext uri="{02D57815-91ED-43cb-92C2-25804820EDAC}">
                        <c15:formulaRef>
                          <c15:sqref>Growing_Stock_Comp!$DJ$59:$DJ$79</c15:sqref>
                        </c15:formulaRef>
                      </c:ext>
                    </c:extLst>
                    <c:numCache>
                      <c:formatCode>#,##0</c:formatCode>
                      <c:ptCount val="21"/>
                    </c:numCache>
                  </c:numRef>
                </c:val>
                <c:smooth val="0"/>
                <c:extLst>
                  <c:ext xmlns:c16="http://schemas.microsoft.com/office/drawing/2014/chart" uri="{C3380CC4-5D6E-409C-BE32-E72D297353CC}">
                    <c16:uniqueId val="{00000004-57EE-4422-8140-39236F4E345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Growing_Stock_Comp!$DK$9</c15:sqref>
                        </c15:formulaRef>
                      </c:ext>
                    </c:extLst>
                    <c:strCache>
                      <c:ptCount val="1"/>
                    </c:strCache>
                  </c:strRef>
                </c:tx>
                <c:spPr>
                  <a:ln w="28575" cap="rnd">
                    <a:noFill/>
                    <a:round/>
                  </a:ln>
                  <a:effectLst/>
                </c:spPr>
                <c:marker>
                  <c:symbol val="square"/>
                  <c:size val="5"/>
                  <c:spPr>
                    <a:noFill/>
                    <a:ln w="9525">
                      <a:solidFill>
                        <a:schemeClr val="accent6"/>
                      </a:solidFill>
                    </a:ln>
                    <a:effectLst/>
                  </c:spPr>
                </c:marker>
                <c:cat>
                  <c:numRef>
                    <c:extLst xmlns:c15="http://schemas.microsoft.com/office/drawing/2012/chart">
                      <c:ext xmlns:c15="http://schemas.microsoft.com/office/drawing/2012/chart" uri="{02D57815-91ED-43cb-92C2-25804820EDAC}">
                        <c15:formulaRef>
                          <c15:sqref>Growing_Stock_Comp!$A$59:$A$79</c15:sqref>
                        </c15:formulaRef>
                      </c:ext>
                    </c:extLst>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extLst xmlns:c15="http://schemas.microsoft.com/office/drawing/2012/chart">
                      <c:ext xmlns:c15="http://schemas.microsoft.com/office/drawing/2012/chart" uri="{02D57815-91ED-43cb-92C2-25804820EDAC}">
                        <c15:formulaRef>
                          <c15:sqref>Growing_Stock_Comp!$DK$59:$DK$79</c15:sqref>
                        </c15:formulaRef>
                      </c:ext>
                    </c:extLst>
                    <c:numCache>
                      <c:formatCode>#,##0</c:formatCode>
                      <c:ptCount val="21"/>
                    </c:numCache>
                  </c:numRef>
                </c:val>
                <c:smooth val="0"/>
                <c:extLst xmlns:c15="http://schemas.microsoft.com/office/drawing/2012/chart">
                  <c:ext xmlns:c16="http://schemas.microsoft.com/office/drawing/2014/chart" uri="{C3380CC4-5D6E-409C-BE32-E72D297353CC}">
                    <c16:uniqueId val="{00000005-57EE-4422-8140-39236F4E345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Growing_Stock_Comp!$DL$9</c15:sqref>
                        </c15:formulaRef>
                      </c:ext>
                    </c:extLst>
                    <c:strCache>
                      <c:ptCount val="1"/>
                    </c:strCache>
                  </c:strRef>
                </c:tx>
                <c:spPr>
                  <a:ln w="25400" cap="rnd">
                    <a:noFill/>
                    <a:round/>
                  </a:ln>
                  <a:effectLst/>
                </c:spPr>
                <c:marker>
                  <c:symbol val="square"/>
                  <c:size val="5"/>
                  <c:spPr>
                    <a:solidFill>
                      <a:schemeClr val="accent6"/>
                    </a:solidFill>
                    <a:ln w="9525">
                      <a:solidFill>
                        <a:schemeClr val="accent6"/>
                      </a:solidFill>
                    </a:ln>
                    <a:effectLst/>
                  </c:spPr>
                </c:marker>
                <c:cat>
                  <c:numRef>
                    <c:extLst xmlns:c15="http://schemas.microsoft.com/office/drawing/2012/chart">
                      <c:ext xmlns:c15="http://schemas.microsoft.com/office/drawing/2012/chart" uri="{02D57815-91ED-43cb-92C2-25804820EDAC}">
                        <c15:formulaRef>
                          <c15:sqref>Growing_Stock_Comp!$A$59:$A$79</c15:sqref>
                        </c15:formulaRef>
                      </c:ext>
                    </c:extLst>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extLst xmlns:c15="http://schemas.microsoft.com/office/drawing/2012/chart">
                      <c:ext xmlns:c15="http://schemas.microsoft.com/office/drawing/2012/chart" uri="{02D57815-91ED-43cb-92C2-25804820EDAC}">
                        <c15:formulaRef>
                          <c15:sqref>Growing_Stock_Comp!$DL$59:$DL$79</c15:sqref>
                        </c15:formulaRef>
                      </c:ext>
                    </c:extLst>
                    <c:numCache>
                      <c:formatCode>#,##0</c:formatCode>
                      <c:ptCount val="21"/>
                    </c:numCache>
                  </c:numRef>
                </c:val>
                <c:smooth val="0"/>
                <c:extLst xmlns:c15="http://schemas.microsoft.com/office/drawing/2012/chart">
                  <c:ext xmlns:c16="http://schemas.microsoft.com/office/drawing/2014/chart" uri="{C3380CC4-5D6E-409C-BE32-E72D297353CC}">
                    <c16:uniqueId val="{00000006-57EE-4422-8140-39236F4E3453}"/>
                  </c:ext>
                </c:extLst>
              </c15:ser>
            </c15:filteredLineSeries>
          </c:ext>
        </c:extLst>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Growing_Stock_Comp!$DM$2</c:f>
          <c:strCache>
            <c:ptCount val="1"/>
            <c:pt idx="0">
              <c:v>Latvia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Growing_Stock_Comp!$DM$9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Growing_Stock_Comp!$DM$59:$DM$79</c:f>
              <c:numCache>
                <c:formatCode>#,##0</c:formatCode>
                <c:ptCount val="21"/>
                <c:pt idx="0">
                  <c:v>165.68960197469917</c:v>
                </c:pt>
                <c:pt idx="10">
                  <c:v>189.76193018042062</c:v>
                </c:pt>
                <c:pt idx="15">
                  <c:v>193.46059490953695</c:v>
                </c:pt>
                <c:pt idx="20">
                  <c:v>197.11562423954567</c:v>
                </c:pt>
              </c:numCache>
            </c:numRef>
          </c:val>
          <c:smooth val="0"/>
          <c:extLst>
            <c:ext xmlns:c16="http://schemas.microsoft.com/office/drawing/2014/chart" uri="{C3380CC4-5D6E-409C-BE32-E72D297353CC}">
              <c16:uniqueId val="{00000000-F872-4FF5-98A2-13963A4E16FD}"/>
            </c:ext>
          </c:extLst>
        </c:ser>
        <c:ser>
          <c:idx val="1"/>
          <c:order val="1"/>
          <c:tx>
            <c:strRef>
              <c:f>Growing_Stock_Comp!$DN$9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Growing_Stock_Comp!$DN$59:$DN$79</c:f>
              <c:numCache>
                <c:formatCode>#,##0</c:formatCode>
                <c:ptCount val="21"/>
                <c:pt idx="0">
                  <c:v>165.68960197469917</c:v>
                </c:pt>
                <c:pt idx="5">
                  <c:v>168.94146193509252</c:v>
                </c:pt>
                <c:pt idx="10">
                  <c:v>189.76193018042062</c:v>
                </c:pt>
                <c:pt idx="15">
                  <c:v>193.46059490953695</c:v>
                </c:pt>
                <c:pt idx="20">
                  <c:v>197.11562423954567</c:v>
                </c:pt>
              </c:numCache>
            </c:numRef>
          </c:val>
          <c:smooth val="0"/>
          <c:extLst>
            <c:ext xmlns:c16="http://schemas.microsoft.com/office/drawing/2014/chart" uri="{C3380CC4-5D6E-409C-BE32-E72D297353CC}">
              <c16:uniqueId val="{00000001-F872-4FF5-98A2-13963A4E16FD}"/>
            </c:ext>
          </c:extLst>
        </c:ser>
        <c:ser>
          <c:idx val="2"/>
          <c:order val="2"/>
          <c:tx>
            <c:strRef>
              <c:f>Growing_Stock_Comp!$DO$9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Growing_Stock_Comp!$DO$59:$DO$79</c:f>
              <c:numCache>
                <c:formatCode>#,##0</c:formatCode>
                <c:ptCount val="21"/>
                <c:pt idx="0">
                  <c:v>163.91865079365078</c:v>
                </c:pt>
                <c:pt idx="5">
                  <c:v>167.09844559585491</c:v>
                </c:pt>
                <c:pt idx="10">
                  <c:v>187.38631195998181</c:v>
                </c:pt>
                <c:pt idx="15">
                  <c:v>190.44247007764235</c:v>
                </c:pt>
                <c:pt idx="20">
                  <c:v>193.25603133763298</c:v>
                </c:pt>
              </c:numCache>
            </c:numRef>
          </c:val>
          <c:smooth val="0"/>
          <c:extLst>
            <c:ext xmlns:c16="http://schemas.microsoft.com/office/drawing/2014/chart" uri="{C3380CC4-5D6E-409C-BE32-E72D297353CC}">
              <c16:uniqueId val="{00000002-F872-4FF5-98A2-13963A4E16FD}"/>
            </c:ext>
          </c:extLst>
        </c:ser>
        <c:ser>
          <c:idx val="3"/>
          <c:order val="3"/>
          <c:tx>
            <c:strRef>
              <c:f>Growing_Stock_Comp!$DP$9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Growing_Stock_Comp!$DP$59:$DP$79</c:f>
              <c:numCache>
                <c:formatCode>#,##0</c:formatCode>
                <c:ptCount val="21"/>
              </c:numCache>
            </c:numRef>
          </c:val>
          <c:smooth val="0"/>
          <c:extLst>
            <c:ext xmlns:c16="http://schemas.microsoft.com/office/drawing/2014/chart" uri="{C3380CC4-5D6E-409C-BE32-E72D297353CC}">
              <c16:uniqueId val="{00000003-F872-4FF5-98A2-13963A4E16FD}"/>
            </c:ext>
          </c:extLst>
        </c:ser>
        <c:ser>
          <c:idx val="4"/>
          <c:order val="4"/>
          <c:tx>
            <c:strRef>
              <c:f>Growing_Stock_Comp!$DQ$9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Growing_Stock_Comp!$DQ$59:$DQ$79</c:f>
              <c:numCache>
                <c:formatCode>#,##0</c:formatCode>
                <c:ptCount val="21"/>
                <c:pt idx="0">
                  <c:v>202.24682513839142</c:v>
                </c:pt>
                <c:pt idx="1">
                  <c:v>202.24682513839142</c:v>
                </c:pt>
                <c:pt idx="2">
                  <c:v>202.24682513839142</c:v>
                </c:pt>
                <c:pt idx="3">
                  <c:v>202.24682513839142</c:v>
                </c:pt>
                <c:pt idx="4">
                  <c:v>202.24682513839142</c:v>
                </c:pt>
                <c:pt idx="5">
                  <c:v>213.74145229566918</c:v>
                </c:pt>
                <c:pt idx="6">
                  <c:v>213.74145229566918</c:v>
                </c:pt>
                <c:pt idx="7">
                  <c:v>213.74145229566918</c:v>
                </c:pt>
                <c:pt idx="8">
                  <c:v>213.74145229566918</c:v>
                </c:pt>
                <c:pt idx="9">
                  <c:v>213.74145229566918</c:v>
                </c:pt>
              </c:numCache>
            </c:numRef>
          </c:val>
          <c:smooth val="0"/>
          <c:extLst>
            <c:ext xmlns:c16="http://schemas.microsoft.com/office/drawing/2014/chart" uri="{C3380CC4-5D6E-409C-BE32-E72D297353CC}">
              <c16:uniqueId val="{00000004-F872-4FF5-98A2-13963A4E16FD}"/>
            </c:ext>
          </c:extLst>
        </c:ser>
        <c:ser>
          <c:idx val="5"/>
          <c:order val="5"/>
          <c:tx>
            <c:strRef>
              <c:f>Growing_Stock_Comp!$DR$9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Growing_Stock_Comp!$DR$59:$DR$79</c:f>
              <c:numCache>
                <c:formatCode>#,##0</c:formatCode>
                <c:ptCount val="21"/>
              </c:numCache>
            </c:numRef>
          </c:val>
          <c:smooth val="0"/>
          <c:extLst>
            <c:ext xmlns:c16="http://schemas.microsoft.com/office/drawing/2014/chart" uri="{C3380CC4-5D6E-409C-BE32-E72D297353CC}">
              <c16:uniqueId val="{00000005-F872-4FF5-98A2-13963A4E16FD}"/>
            </c:ext>
          </c:extLst>
        </c:ser>
        <c:ser>
          <c:idx val="6"/>
          <c:order val="6"/>
          <c:tx>
            <c:strRef>
              <c:f>Growing_Stock_Comp!$DS$9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Growing_Stock_Comp!$DS$59:$DS$79</c:f>
              <c:numCache>
                <c:formatCode>#,##0</c:formatCode>
                <c:ptCount val="21"/>
              </c:numCache>
            </c:numRef>
          </c:val>
          <c:smooth val="0"/>
          <c:extLst>
            <c:ext xmlns:c16="http://schemas.microsoft.com/office/drawing/2014/chart" uri="{C3380CC4-5D6E-409C-BE32-E72D297353CC}">
              <c16:uniqueId val="{00000006-F872-4FF5-98A2-13963A4E16FD}"/>
            </c:ext>
          </c:extLst>
        </c:ser>
        <c:ser>
          <c:idx val="7"/>
          <c:order val="7"/>
          <c:tx>
            <c:strRef>
              <c:f>Growing_Stock_Comp!$DT$9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Growing_Stock_Comp!$DT$59:$DT$79</c:f>
              <c:numCache>
                <c:formatCode>#,##0</c:formatCode>
                <c:ptCount val="21"/>
                <c:pt idx="0">
                  <c:v>153.38334775805305</c:v>
                </c:pt>
                <c:pt idx="1">
                  <c:v>154.8430631093957</c:v>
                </c:pt>
                <c:pt idx="2">
                  <c:v>156.01100827686187</c:v>
                </c:pt>
                <c:pt idx="3">
                  <c:v>157.24807525880894</c:v>
                </c:pt>
                <c:pt idx="4">
                  <c:v>158.50198197612823</c:v>
                </c:pt>
                <c:pt idx="5">
                  <c:v>159.74551035124216</c:v>
                </c:pt>
                <c:pt idx="6">
                  <c:v>160.97340655091514</c:v>
                </c:pt>
                <c:pt idx="7">
                  <c:v>162.39470134676549</c:v>
                </c:pt>
                <c:pt idx="8">
                  <c:v>164.59339293169512</c:v>
                </c:pt>
                <c:pt idx="9">
                  <c:v>166.67471013618297</c:v>
                </c:pt>
                <c:pt idx="10">
                  <c:v>168.02427447306081</c:v>
                </c:pt>
                <c:pt idx="11">
                  <c:v>169.20795849115868</c:v>
                </c:pt>
                <c:pt idx="12">
                  <c:v>170.41162383769978</c:v>
                </c:pt>
                <c:pt idx="13">
                  <c:v>171.68189357418083</c:v>
                </c:pt>
                <c:pt idx="14">
                  <c:v>172.68266488007154</c:v>
                </c:pt>
                <c:pt idx="15">
                  <c:v>173.85510200638774</c:v>
                </c:pt>
                <c:pt idx="16">
                  <c:v>174.85101212696185</c:v>
                </c:pt>
                <c:pt idx="17">
                  <c:v>175.91825847519567</c:v>
                </c:pt>
                <c:pt idx="18">
                  <c:v>177.08140062425218</c:v>
                </c:pt>
                <c:pt idx="19">
                  <c:v>177.63955532036616</c:v>
                </c:pt>
                <c:pt idx="20">
                  <c:v>177.99308733659407</c:v>
                </c:pt>
              </c:numCache>
            </c:numRef>
          </c:val>
          <c:smooth val="0"/>
          <c:extLst>
            <c:ext xmlns:c16="http://schemas.microsoft.com/office/drawing/2014/chart" uri="{C3380CC4-5D6E-409C-BE32-E72D297353CC}">
              <c16:uniqueId val="{00000007-F872-4FF5-98A2-13963A4E16FD}"/>
            </c:ext>
          </c:extLst>
        </c:ser>
        <c:ser>
          <c:idx val="8"/>
          <c:order val="8"/>
          <c:tx>
            <c:strRef>
              <c:f>Growing_Stock_Comp!$DU$9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Growing_Stock_Comp!$DU$59:$DU$79</c:f>
              <c:numCache>
                <c:formatCode>#,##0</c:formatCode>
                <c:ptCount val="21"/>
                <c:pt idx="0">
                  <c:v>216.80259497035451</c:v>
                </c:pt>
                <c:pt idx="1">
                  <c:v>218.90361872758882</c:v>
                </c:pt>
                <c:pt idx="2">
                  <c:v>220.59934778424898</c:v>
                </c:pt>
                <c:pt idx="3">
                  <c:v>222.39451354787144</c:v>
                </c:pt>
                <c:pt idx="4">
                  <c:v>224.21408606134386</c:v>
                </c:pt>
                <c:pt idx="5">
                  <c:v>226.01571353923521</c:v>
                </c:pt>
                <c:pt idx="6">
                  <c:v>227.79518699167284</c:v>
                </c:pt>
                <c:pt idx="7">
                  <c:v>229.84603061921155</c:v>
                </c:pt>
                <c:pt idx="8">
                  <c:v>232.97460041637922</c:v>
                </c:pt>
                <c:pt idx="9">
                  <c:v>235.94296379391042</c:v>
                </c:pt>
                <c:pt idx="10">
                  <c:v>237.86302618823004</c:v>
                </c:pt>
                <c:pt idx="11">
                  <c:v>239.57617648147703</c:v>
                </c:pt>
                <c:pt idx="12">
                  <c:v>241.32307799649433</c:v>
                </c:pt>
                <c:pt idx="13">
                  <c:v>243.1525843343434</c:v>
                </c:pt>
                <c:pt idx="14">
                  <c:v>244.59960832057334</c:v>
                </c:pt>
                <c:pt idx="15">
                  <c:v>246.29949334318025</c:v>
                </c:pt>
                <c:pt idx="16">
                  <c:v>247.80348980138976</c:v>
                </c:pt>
                <c:pt idx="17">
                  <c:v>249.38521152230251</c:v>
                </c:pt>
                <c:pt idx="18">
                  <c:v>251.05295959119812</c:v>
                </c:pt>
                <c:pt idx="19">
                  <c:v>251.87163819488518</c:v>
                </c:pt>
                <c:pt idx="20">
                  <c:v>252.39769461730836</c:v>
                </c:pt>
              </c:numCache>
            </c:numRef>
          </c:val>
          <c:smooth val="0"/>
          <c:extLst>
            <c:ext xmlns:c16="http://schemas.microsoft.com/office/drawing/2014/chart" uri="{C3380CC4-5D6E-409C-BE32-E72D297353CC}">
              <c16:uniqueId val="{00000008-F872-4FF5-98A2-13963A4E16FD}"/>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Growing_Stock_Comp!$DV$2</c:f>
          <c:strCache>
            <c:ptCount val="1"/>
            <c:pt idx="0">
              <c:v>Lithuania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Growing_Stock_Comp!$DV$9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Growing_Stock_Comp!$DV$59:$DV$79</c:f>
              <c:numCache>
                <c:formatCode>#,##0</c:formatCode>
                <c:ptCount val="21"/>
                <c:pt idx="0">
                  <c:v>222.52475247524754</c:v>
                </c:pt>
                <c:pt idx="10">
                  <c:v>225.78341013824885</c:v>
                </c:pt>
                <c:pt idx="15">
                  <c:v>245.5647005029721</c:v>
                </c:pt>
                <c:pt idx="20">
                  <c:v>254.03452975920035</c:v>
                </c:pt>
              </c:numCache>
            </c:numRef>
          </c:val>
          <c:smooth val="0"/>
          <c:extLst>
            <c:ext xmlns:c16="http://schemas.microsoft.com/office/drawing/2014/chart" uri="{C3380CC4-5D6E-409C-BE32-E72D297353CC}">
              <c16:uniqueId val="{00000000-79A5-48D3-AF4E-9A40BC349D68}"/>
            </c:ext>
          </c:extLst>
        </c:ser>
        <c:ser>
          <c:idx val="1"/>
          <c:order val="1"/>
          <c:tx>
            <c:strRef>
              <c:f>Growing_Stock_Comp!$DW$9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Growing_Stock_Comp!$DW$59:$DW$79</c:f>
              <c:numCache>
                <c:formatCode>#,##0</c:formatCode>
                <c:ptCount val="21"/>
                <c:pt idx="0">
                  <c:v>222.52475247524754</c:v>
                </c:pt>
                <c:pt idx="5">
                  <c:v>219.04761904761904</c:v>
                </c:pt>
                <c:pt idx="10">
                  <c:v>225.7373271889401</c:v>
                </c:pt>
                <c:pt idx="15">
                  <c:v>245.5647005029721</c:v>
                </c:pt>
                <c:pt idx="20">
                  <c:v>254.03452975920035</c:v>
                </c:pt>
              </c:numCache>
            </c:numRef>
          </c:val>
          <c:smooth val="0"/>
          <c:extLst>
            <c:ext xmlns:c16="http://schemas.microsoft.com/office/drawing/2014/chart" uri="{C3380CC4-5D6E-409C-BE32-E72D297353CC}">
              <c16:uniqueId val="{00000001-79A5-48D3-AF4E-9A40BC349D68}"/>
            </c:ext>
          </c:extLst>
        </c:ser>
        <c:ser>
          <c:idx val="2"/>
          <c:order val="2"/>
          <c:tx>
            <c:strRef>
              <c:f>Growing_Stock_Comp!$DX$9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Growing_Stock_Comp!$DX$59:$DX$79</c:f>
              <c:numCache>
                <c:formatCode>#,##0</c:formatCode>
                <c:ptCount val="21"/>
                <c:pt idx="0">
                  <c:v>223.23462414578589</c:v>
                </c:pt>
                <c:pt idx="5">
                  <c:v>216.89373297002726</c:v>
                </c:pt>
                <c:pt idx="10">
                  <c:v>220.3023758099352</c:v>
                </c:pt>
                <c:pt idx="15">
                  <c:v>236.59043659043658</c:v>
                </c:pt>
                <c:pt idx="20">
                  <c:v>244.79855371900825</c:v>
                </c:pt>
              </c:numCache>
            </c:numRef>
          </c:val>
          <c:smooth val="0"/>
          <c:extLst>
            <c:ext xmlns:c16="http://schemas.microsoft.com/office/drawing/2014/chart" uri="{C3380CC4-5D6E-409C-BE32-E72D297353CC}">
              <c16:uniqueId val="{00000002-79A5-48D3-AF4E-9A40BC349D68}"/>
            </c:ext>
          </c:extLst>
        </c:ser>
        <c:ser>
          <c:idx val="3"/>
          <c:order val="3"/>
          <c:tx>
            <c:strRef>
              <c:f>Growing_Stock_Comp!$DY$9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Growing_Stock_Comp!$DY$59:$DY$79</c:f>
              <c:numCache>
                <c:formatCode>#,##0</c:formatCode>
                <c:ptCount val="21"/>
                <c:pt idx="14">
                  <c:v>242.94350022967387</c:v>
                </c:pt>
                <c:pt idx="15">
                  <c:v>246.35137614678899</c:v>
                </c:pt>
                <c:pt idx="16">
                  <c:v>248.1743637818681</c:v>
                </c:pt>
              </c:numCache>
            </c:numRef>
          </c:val>
          <c:smooth val="0"/>
          <c:extLst>
            <c:ext xmlns:c16="http://schemas.microsoft.com/office/drawing/2014/chart" uri="{C3380CC4-5D6E-409C-BE32-E72D297353CC}">
              <c16:uniqueId val="{00000003-79A5-48D3-AF4E-9A40BC349D68}"/>
            </c:ext>
          </c:extLst>
        </c:ser>
        <c:ser>
          <c:idx val="4"/>
          <c:order val="4"/>
          <c:tx>
            <c:strRef>
              <c:f>Growing_Stock_Comp!$DZ$9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Growing_Stock_Comp!$DZ$59:$DZ$79</c:f>
              <c:numCache>
                <c:formatCode>#,##0</c:formatCode>
                <c:ptCount val="21"/>
              </c:numCache>
            </c:numRef>
          </c:val>
          <c:smooth val="0"/>
          <c:extLst>
            <c:ext xmlns:c16="http://schemas.microsoft.com/office/drawing/2014/chart" uri="{C3380CC4-5D6E-409C-BE32-E72D297353CC}">
              <c16:uniqueId val="{00000004-79A5-48D3-AF4E-9A40BC349D68}"/>
            </c:ext>
          </c:extLst>
        </c:ser>
        <c:ser>
          <c:idx val="5"/>
          <c:order val="5"/>
          <c:tx>
            <c:strRef>
              <c:f>Growing_Stock_Comp!$EA$9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Growing_Stock_Comp!$EA$59:$EA$79</c:f>
              <c:numCache>
                <c:formatCode>#,##0</c:formatCode>
                <c:ptCount val="21"/>
              </c:numCache>
            </c:numRef>
          </c:val>
          <c:smooth val="0"/>
          <c:extLst>
            <c:ext xmlns:c16="http://schemas.microsoft.com/office/drawing/2014/chart" uri="{C3380CC4-5D6E-409C-BE32-E72D297353CC}">
              <c16:uniqueId val="{00000005-79A5-48D3-AF4E-9A40BC349D68}"/>
            </c:ext>
          </c:extLst>
        </c:ser>
        <c:ser>
          <c:idx val="6"/>
          <c:order val="6"/>
          <c:tx>
            <c:strRef>
              <c:f>Growing_Stock_Comp!$EB$9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Growing_Stock_Comp!$EB$59:$EB$79</c:f>
              <c:numCache>
                <c:formatCode>#,##0</c:formatCode>
                <c:ptCount val="21"/>
              </c:numCache>
            </c:numRef>
          </c:val>
          <c:smooth val="0"/>
          <c:extLst>
            <c:ext xmlns:c16="http://schemas.microsoft.com/office/drawing/2014/chart" uri="{C3380CC4-5D6E-409C-BE32-E72D297353CC}">
              <c16:uniqueId val="{00000006-79A5-48D3-AF4E-9A40BC349D68}"/>
            </c:ext>
          </c:extLst>
        </c:ser>
        <c:ser>
          <c:idx val="7"/>
          <c:order val="7"/>
          <c:tx>
            <c:strRef>
              <c:f>Growing_Stock_Comp!$EC$9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Growing_Stock_Comp!$EC$59:$EC$79</c:f>
              <c:numCache>
                <c:formatCode>#,##0</c:formatCode>
                <c:ptCount val="21"/>
                <c:pt idx="0">
                  <c:v>167.26282342758708</c:v>
                </c:pt>
                <c:pt idx="1">
                  <c:v>169.38270472828304</c:v>
                </c:pt>
                <c:pt idx="2">
                  <c:v>171.03571199308888</c:v>
                </c:pt>
                <c:pt idx="3">
                  <c:v>172.61078105414364</c:v>
                </c:pt>
                <c:pt idx="4">
                  <c:v>174.18069082999011</c:v>
                </c:pt>
                <c:pt idx="5">
                  <c:v>175.57389025139551</c:v>
                </c:pt>
                <c:pt idx="6">
                  <c:v>177.21736339039884</c:v>
                </c:pt>
                <c:pt idx="7">
                  <c:v>178.65988847948222</c:v>
                </c:pt>
                <c:pt idx="8">
                  <c:v>180.5424183861748</c:v>
                </c:pt>
                <c:pt idx="9">
                  <c:v>182.52712378423536</c:v>
                </c:pt>
                <c:pt idx="10">
                  <c:v>183.69150695328673</c:v>
                </c:pt>
                <c:pt idx="11">
                  <c:v>184.82805697325139</c:v>
                </c:pt>
                <c:pt idx="12">
                  <c:v>186.15532480586847</c:v>
                </c:pt>
                <c:pt idx="13">
                  <c:v>187.39634145147946</c:v>
                </c:pt>
                <c:pt idx="14">
                  <c:v>188.39315680893577</c:v>
                </c:pt>
                <c:pt idx="15">
                  <c:v>189.89845846293787</c:v>
                </c:pt>
                <c:pt idx="16">
                  <c:v>191.25632113039887</c:v>
                </c:pt>
                <c:pt idx="17">
                  <c:v>192.46779723066663</c:v>
                </c:pt>
                <c:pt idx="18">
                  <c:v>193.48794247961689</c:v>
                </c:pt>
                <c:pt idx="19">
                  <c:v>194.69199950119835</c:v>
                </c:pt>
                <c:pt idx="20">
                  <c:v>196.15014429858039</c:v>
                </c:pt>
              </c:numCache>
            </c:numRef>
          </c:val>
          <c:smooth val="0"/>
          <c:extLst>
            <c:ext xmlns:c16="http://schemas.microsoft.com/office/drawing/2014/chart" uri="{C3380CC4-5D6E-409C-BE32-E72D297353CC}">
              <c16:uniqueId val="{00000007-79A5-48D3-AF4E-9A40BC349D68}"/>
            </c:ext>
          </c:extLst>
        </c:ser>
        <c:ser>
          <c:idx val="8"/>
          <c:order val="8"/>
          <c:tx>
            <c:strRef>
              <c:f>Growing_Stock_Comp!$ED$9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Growing_Stock_Comp!$ED$59:$ED$79</c:f>
              <c:numCache>
                <c:formatCode>#,##0</c:formatCode>
                <c:ptCount val="21"/>
                <c:pt idx="0">
                  <c:v>238.33092750905234</c:v>
                </c:pt>
                <c:pt idx="1">
                  <c:v>241.26571778099915</c:v>
                </c:pt>
                <c:pt idx="2">
                  <c:v>243.51133444897073</c:v>
                </c:pt>
                <c:pt idx="3">
                  <c:v>245.64753251683277</c:v>
                </c:pt>
                <c:pt idx="4">
                  <c:v>247.77871527963904</c:v>
                </c:pt>
                <c:pt idx="5">
                  <c:v>249.6328705463238</c:v>
                </c:pt>
                <c:pt idx="6">
                  <c:v>251.88786696312991</c:v>
                </c:pt>
                <c:pt idx="7">
                  <c:v>253.83098200255014</c:v>
                </c:pt>
                <c:pt idx="8">
                  <c:v>256.42878924795343</c:v>
                </c:pt>
                <c:pt idx="9">
                  <c:v>259.17763786388281</c:v>
                </c:pt>
                <c:pt idx="10">
                  <c:v>260.70952069833885</c:v>
                </c:pt>
                <c:pt idx="11">
                  <c:v>262.20827192794656</c:v>
                </c:pt>
                <c:pt idx="12">
                  <c:v>263.97248940588753</c:v>
                </c:pt>
                <c:pt idx="13">
                  <c:v>265.624518810344</c:v>
                </c:pt>
                <c:pt idx="14">
                  <c:v>266.92495104118319</c:v>
                </c:pt>
                <c:pt idx="15">
                  <c:v>268.97335951474338</c:v>
                </c:pt>
                <c:pt idx="16">
                  <c:v>270.85990301701526</c:v>
                </c:pt>
                <c:pt idx="17">
                  <c:v>272.56017091532033</c:v>
                </c:pt>
                <c:pt idx="18">
                  <c:v>273.98686751309231</c:v>
                </c:pt>
                <c:pt idx="19">
                  <c:v>275.68686769901558</c:v>
                </c:pt>
                <c:pt idx="20">
                  <c:v>277.73491108690189</c:v>
                </c:pt>
              </c:numCache>
            </c:numRef>
          </c:val>
          <c:smooth val="0"/>
          <c:extLst>
            <c:ext xmlns:c16="http://schemas.microsoft.com/office/drawing/2014/chart" uri="{C3380CC4-5D6E-409C-BE32-E72D297353CC}">
              <c16:uniqueId val="{00000008-79A5-48D3-AF4E-9A40BC349D68}"/>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Growing_Stock_Comp!$EE$2</c:f>
          <c:strCache>
            <c:ptCount val="1"/>
            <c:pt idx="0">
              <c:v>Luxembourg</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Growing_Stock_Comp!$EE$9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Growing_Stock_Comp!$EE$59:$EE$79</c:f>
              <c:numCache>
                <c:formatCode>#,##0</c:formatCode>
                <c:ptCount val="21"/>
                <c:pt idx="0">
                  <c:v>299.30795847750863</c:v>
                </c:pt>
                <c:pt idx="10">
                  <c:v>352.42390078917697</c:v>
                </c:pt>
                <c:pt idx="15">
                  <c:v>368.99661781285226</c:v>
                </c:pt>
                <c:pt idx="20">
                  <c:v>390.07891770011275</c:v>
                </c:pt>
              </c:numCache>
            </c:numRef>
          </c:val>
          <c:smooth val="0"/>
          <c:extLst>
            <c:ext xmlns:c16="http://schemas.microsoft.com/office/drawing/2014/chart" uri="{C3380CC4-5D6E-409C-BE32-E72D297353CC}">
              <c16:uniqueId val="{00000000-167A-4120-B6A8-4ECAF231EF14}"/>
            </c:ext>
          </c:extLst>
        </c:ser>
        <c:ser>
          <c:idx val="1"/>
          <c:order val="1"/>
          <c:tx>
            <c:strRef>
              <c:f>Growing_Stock_Comp!$EF$9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Growing_Stock_Comp!$EF$59:$EF$79</c:f>
              <c:numCache>
                <c:formatCode>#,##0</c:formatCode>
                <c:ptCount val="21"/>
                <c:pt idx="0">
                  <c:v>299.30795847750863</c:v>
                </c:pt>
                <c:pt idx="5">
                  <c:v>299.30795847750863</c:v>
                </c:pt>
                <c:pt idx="10">
                  <c:v>352.42390078917697</c:v>
                </c:pt>
                <c:pt idx="15">
                  <c:v>368.99661781285226</c:v>
                </c:pt>
                <c:pt idx="20">
                  <c:v>390.07891770011275</c:v>
                </c:pt>
              </c:numCache>
            </c:numRef>
          </c:val>
          <c:smooth val="0"/>
          <c:extLst>
            <c:ext xmlns:c16="http://schemas.microsoft.com/office/drawing/2014/chart" uri="{C3380CC4-5D6E-409C-BE32-E72D297353CC}">
              <c16:uniqueId val="{00000001-167A-4120-B6A8-4ECAF231EF14}"/>
            </c:ext>
          </c:extLst>
        </c:ser>
        <c:ser>
          <c:idx val="2"/>
          <c:order val="2"/>
          <c:tx>
            <c:strRef>
              <c:f>Growing_Stock_Comp!$EG$9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Growing_Stock_Comp!$EG$59:$EG$79</c:f>
              <c:numCache>
                <c:formatCode>#,##0</c:formatCode>
                <c:ptCount val="21"/>
              </c:numCache>
            </c:numRef>
          </c:val>
          <c:smooth val="0"/>
          <c:extLst>
            <c:ext xmlns:c16="http://schemas.microsoft.com/office/drawing/2014/chart" uri="{C3380CC4-5D6E-409C-BE32-E72D297353CC}">
              <c16:uniqueId val="{00000002-167A-4120-B6A8-4ECAF231EF14}"/>
            </c:ext>
          </c:extLst>
        </c:ser>
        <c:ser>
          <c:idx val="3"/>
          <c:order val="3"/>
          <c:tx>
            <c:strRef>
              <c:f>Growing_Stock_Comp!$EH$9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Growing_Stock_Comp!$EH$59:$EH$79</c:f>
              <c:numCache>
                <c:formatCode>#,##0</c:formatCode>
                <c:ptCount val="21"/>
              </c:numCache>
            </c:numRef>
          </c:val>
          <c:smooth val="0"/>
          <c:extLst>
            <c:ext xmlns:c16="http://schemas.microsoft.com/office/drawing/2014/chart" uri="{C3380CC4-5D6E-409C-BE32-E72D297353CC}">
              <c16:uniqueId val="{00000003-167A-4120-B6A8-4ECAF231EF14}"/>
            </c:ext>
          </c:extLst>
        </c:ser>
        <c:ser>
          <c:idx val="4"/>
          <c:order val="4"/>
          <c:tx>
            <c:strRef>
              <c:f>Growing_Stock_Comp!$EI$9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Growing_Stock_Comp!$EI$59:$EI$79</c:f>
              <c:numCache>
                <c:formatCode>#,##0</c:formatCode>
                <c:ptCount val="21"/>
              </c:numCache>
            </c:numRef>
          </c:val>
          <c:smooth val="0"/>
          <c:extLst>
            <c:ext xmlns:c16="http://schemas.microsoft.com/office/drawing/2014/chart" uri="{C3380CC4-5D6E-409C-BE32-E72D297353CC}">
              <c16:uniqueId val="{00000004-167A-4120-B6A8-4ECAF231EF14}"/>
            </c:ext>
          </c:extLst>
        </c:ser>
        <c:ser>
          <c:idx val="5"/>
          <c:order val="5"/>
          <c:tx>
            <c:strRef>
              <c:f>Growing_Stock_Comp!$EJ$9</c:f>
              <c:strCache>
                <c:ptCount val="1"/>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Growing_Stock_Comp!$EJ$59:$EJ$79</c:f>
              <c:numCache>
                <c:formatCode>#,##0</c:formatCode>
                <c:ptCount val="21"/>
              </c:numCache>
            </c:numRef>
          </c:val>
          <c:smooth val="0"/>
          <c:extLst>
            <c:ext xmlns:c16="http://schemas.microsoft.com/office/drawing/2014/chart" uri="{C3380CC4-5D6E-409C-BE32-E72D297353CC}">
              <c16:uniqueId val="{00000005-167A-4120-B6A8-4ECAF231EF14}"/>
            </c:ext>
          </c:extLst>
        </c:ser>
        <c:ser>
          <c:idx val="6"/>
          <c:order val="6"/>
          <c:tx>
            <c:strRef>
              <c:f>Growing_Stock_Comp!$EK$9</c:f>
              <c:strCache>
                <c:ptCount val="1"/>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Growing_Stock_Comp!$EK$59:$EK$79</c:f>
              <c:numCache>
                <c:formatCode>#,##0</c:formatCode>
                <c:ptCount val="21"/>
              </c:numCache>
            </c:numRef>
          </c:val>
          <c:smooth val="0"/>
          <c:extLst>
            <c:ext xmlns:c16="http://schemas.microsoft.com/office/drawing/2014/chart" uri="{C3380CC4-5D6E-409C-BE32-E72D297353CC}">
              <c16:uniqueId val="{00000006-167A-4120-B6A8-4ECAF231EF14}"/>
            </c:ext>
          </c:extLst>
        </c:ser>
        <c:ser>
          <c:idx val="7"/>
          <c:order val="7"/>
          <c:tx>
            <c:strRef>
              <c:f>Growing_Stock_Comp!$EL$9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Growing_Stock_Comp!$EL$59:$EL$79</c:f>
              <c:numCache>
                <c:formatCode>#,##0</c:formatCode>
                <c:ptCount val="21"/>
                <c:pt idx="0">
                  <c:v>227.67698708532944</c:v>
                </c:pt>
                <c:pt idx="1">
                  <c:v>230.74514996277881</c:v>
                </c:pt>
                <c:pt idx="2">
                  <c:v>233.92843737506203</c:v>
                </c:pt>
                <c:pt idx="3">
                  <c:v>237.07737194083637</c:v>
                </c:pt>
                <c:pt idx="4">
                  <c:v>240.51732909924377</c:v>
                </c:pt>
                <c:pt idx="5">
                  <c:v>243.6739930824921</c:v>
                </c:pt>
                <c:pt idx="6">
                  <c:v>246.42556709967306</c:v>
                </c:pt>
                <c:pt idx="7">
                  <c:v>248.43662017587505</c:v>
                </c:pt>
                <c:pt idx="8">
                  <c:v>250.54117371021891</c:v>
                </c:pt>
                <c:pt idx="9">
                  <c:v>252.6672829817698</c:v>
                </c:pt>
                <c:pt idx="10">
                  <c:v>251.82459041409058</c:v>
                </c:pt>
                <c:pt idx="11">
                  <c:v>252.7631471480021</c:v>
                </c:pt>
                <c:pt idx="12">
                  <c:v>254.37339474342895</c:v>
                </c:pt>
                <c:pt idx="13">
                  <c:v>256.96560125997684</c:v>
                </c:pt>
                <c:pt idx="14">
                  <c:v>258.91387482766265</c:v>
                </c:pt>
                <c:pt idx="15">
                  <c:v>260.48970495883088</c:v>
                </c:pt>
                <c:pt idx="16">
                  <c:v>262.91949927801295</c:v>
                </c:pt>
                <c:pt idx="17">
                  <c:v>264.8283775426878</c:v>
                </c:pt>
                <c:pt idx="18">
                  <c:v>265.57457319592294</c:v>
                </c:pt>
                <c:pt idx="19">
                  <c:v>266.80031217350648</c:v>
                </c:pt>
                <c:pt idx="20">
                  <c:v>268.61710884174369</c:v>
                </c:pt>
              </c:numCache>
            </c:numRef>
          </c:val>
          <c:smooth val="0"/>
          <c:extLst>
            <c:ext xmlns:c16="http://schemas.microsoft.com/office/drawing/2014/chart" uri="{C3380CC4-5D6E-409C-BE32-E72D297353CC}">
              <c16:uniqueId val="{00000007-167A-4120-B6A8-4ECAF231EF14}"/>
            </c:ext>
          </c:extLst>
        </c:ser>
        <c:ser>
          <c:idx val="8"/>
          <c:order val="8"/>
          <c:tx>
            <c:strRef>
              <c:f>Growing_Stock_Comp!$EM$9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Growing_Stock_Comp!$EM$59:$EM$79</c:f>
              <c:numCache>
                <c:formatCode>#,##0</c:formatCode>
                <c:ptCount val="21"/>
                <c:pt idx="0">
                  <c:v>326.16335653743533</c:v>
                </c:pt>
                <c:pt idx="1">
                  <c:v>330.36800974157904</c:v>
                </c:pt>
                <c:pt idx="2">
                  <c:v>334.76371886810847</c:v>
                </c:pt>
                <c:pt idx="3">
                  <c:v>339.12375912193795</c:v>
                </c:pt>
                <c:pt idx="4">
                  <c:v>343.92607452405315</c:v>
                </c:pt>
                <c:pt idx="5">
                  <c:v>348.32361312283808</c:v>
                </c:pt>
                <c:pt idx="6">
                  <c:v>352.1415255410696</c:v>
                </c:pt>
                <c:pt idx="7">
                  <c:v>354.87366461252657</c:v>
                </c:pt>
                <c:pt idx="8">
                  <c:v>357.74565718781685</c:v>
                </c:pt>
                <c:pt idx="9">
                  <c:v>360.69370999553246</c:v>
                </c:pt>
                <c:pt idx="10">
                  <c:v>359.50188789234238</c:v>
                </c:pt>
                <c:pt idx="11">
                  <c:v>360.76051659177085</c:v>
                </c:pt>
                <c:pt idx="12">
                  <c:v>362.97289047371487</c:v>
                </c:pt>
                <c:pt idx="13">
                  <c:v>366.59653389282767</c:v>
                </c:pt>
                <c:pt idx="14">
                  <c:v>369.27738186159462</c:v>
                </c:pt>
                <c:pt idx="15">
                  <c:v>371.39556834289903</c:v>
                </c:pt>
                <c:pt idx="16">
                  <c:v>374.74472150410105</c:v>
                </c:pt>
                <c:pt idx="17">
                  <c:v>377.38126288611994</c:v>
                </c:pt>
                <c:pt idx="18">
                  <c:v>378.38251627037238</c:v>
                </c:pt>
                <c:pt idx="19">
                  <c:v>380.07811687506751</c:v>
                </c:pt>
                <c:pt idx="20">
                  <c:v>382.63316037043683</c:v>
                </c:pt>
              </c:numCache>
            </c:numRef>
          </c:val>
          <c:smooth val="0"/>
          <c:extLst>
            <c:ext xmlns:c16="http://schemas.microsoft.com/office/drawing/2014/chart" uri="{C3380CC4-5D6E-409C-BE32-E72D297353CC}">
              <c16:uniqueId val="{00000008-167A-4120-B6A8-4ECAF231EF14}"/>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Growing_Stock_Comp!$EN$2</c:f>
          <c:strCache>
            <c:ptCount val="1"/>
            <c:pt idx="0">
              <c:v>Hungary</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Growing_Stock_Comp!$EN$9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Growing_Stock_Comp!$EN$59:$EN$79</c:f>
              <c:numCache>
                <c:formatCode>#,##0</c:formatCode>
                <c:ptCount val="21"/>
                <c:pt idx="0">
                  <c:v>169.90167450043464</c:v>
                </c:pt>
                <c:pt idx="10">
                  <c:v>175.43576737572016</c:v>
                </c:pt>
                <c:pt idx="15">
                  <c:v>183.6793121184771</c:v>
                </c:pt>
                <c:pt idx="20">
                  <c:v>193.38921875684969</c:v>
                </c:pt>
              </c:numCache>
            </c:numRef>
          </c:val>
          <c:smooth val="0"/>
          <c:extLst>
            <c:ext xmlns:c16="http://schemas.microsoft.com/office/drawing/2014/chart" uri="{C3380CC4-5D6E-409C-BE32-E72D297353CC}">
              <c16:uniqueId val="{00000000-676E-449C-A96A-5CD4A597A5C6}"/>
            </c:ext>
          </c:extLst>
        </c:ser>
        <c:ser>
          <c:idx val="1"/>
          <c:order val="1"/>
          <c:tx>
            <c:strRef>
              <c:f>Growing_Stock_Comp!$EO$9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Growing_Stock_Comp!$EO$59:$EO$79</c:f>
              <c:numCache>
                <c:formatCode>#,##0</c:formatCode>
                <c:ptCount val="21"/>
                <c:pt idx="0">
                  <c:v>169.90167450043464</c:v>
                </c:pt>
                <c:pt idx="5">
                  <c:v>172.06008367357225</c:v>
                </c:pt>
                <c:pt idx="10">
                  <c:v>175.43576737572016</c:v>
                </c:pt>
                <c:pt idx="15">
                  <c:v>183.6793121184771</c:v>
                </c:pt>
                <c:pt idx="20">
                  <c:v>193.38921875684969</c:v>
                </c:pt>
              </c:numCache>
            </c:numRef>
          </c:val>
          <c:smooth val="0"/>
          <c:extLst>
            <c:ext xmlns:c16="http://schemas.microsoft.com/office/drawing/2014/chart" uri="{C3380CC4-5D6E-409C-BE32-E72D297353CC}">
              <c16:uniqueId val="{00000001-676E-449C-A96A-5CD4A597A5C6}"/>
            </c:ext>
          </c:extLst>
        </c:ser>
        <c:ser>
          <c:idx val="2"/>
          <c:order val="2"/>
          <c:tx>
            <c:strRef>
              <c:f>Growing_Stock_Comp!$EP$9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Growing_Stock_Comp!$EP$59:$EP$79</c:f>
              <c:numCache>
                <c:formatCode>#,##0</c:formatCode>
                <c:ptCount val="21"/>
                <c:pt idx="0">
                  <c:v>167.38592648292848</c:v>
                </c:pt>
                <c:pt idx="5">
                  <c:v>169.457236404291</c:v>
                </c:pt>
                <c:pt idx="10">
                  <c:v>172.46287964588896</c:v>
                </c:pt>
                <c:pt idx="15">
                  <c:v>180.66731936147599</c:v>
                </c:pt>
                <c:pt idx="20">
                  <c:v>190.59707554833469</c:v>
                </c:pt>
              </c:numCache>
            </c:numRef>
          </c:val>
          <c:smooth val="0"/>
          <c:extLst>
            <c:ext xmlns:c16="http://schemas.microsoft.com/office/drawing/2014/chart" uri="{C3380CC4-5D6E-409C-BE32-E72D297353CC}">
              <c16:uniqueId val="{00000002-676E-449C-A96A-5CD4A597A5C6}"/>
            </c:ext>
          </c:extLst>
        </c:ser>
        <c:ser>
          <c:idx val="3"/>
          <c:order val="3"/>
          <c:tx>
            <c:strRef>
              <c:f>Growing_Stock_Comp!$EQ$9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Growing_Stock_Comp!$EQ$59:$EQ$79</c:f>
              <c:numCache>
                <c:formatCode>#,##0</c:formatCode>
                <c:ptCount val="21"/>
              </c:numCache>
            </c:numRef>
          </c:val>
          <c:smooth val="0"/>
          <c:extLst>
            <c:ext xmlns:c16="http://schemas.microsoft.com/office/drawing/2014/chart" uri="{C3380CC4-5D6E-409C-BE32-E72D297353CC}">
              <c16:uniqueId val="{00000003-676E-449C-A96A-5CD4A597A5C6}"/>
            </c:ext>
          </c:extLst>
        </c:ser>
        <c:ser>
          <c:idx val="4"/>
          <c:order val="4"/>
          <c:tx>
            <c:strRef>
              <c:f>Growing_Stock_Comp!$ER$9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Growing_Stock_Comp!$ER$59:$ER$79</c:f>
              <c:numCache>
                <c:formatCode>#,##0</c:formatCode>
                <c:ptCount val="21"/>
                <c:pt idx="0">
                  <c:v>172.20345385860767</c:v>
                </c:pt>
                <c:pt idx="1">
                  <c:v>173.08310847274689</c:v>
                </c:pt>
                <c:pt idx="2">
                  <c:v>173.54722072315164</c:v>
                </c:pt>
                <c:pt idx="3">
                  <c:v>175.08094981111711</c:v>
                </c:pt>
                <c:pt idx="4">
                  <c:v>175.9498111171074</c:v>
                </c:pt>
                <c:pt idx="5">
                  <c:v>178.30814894765246</c:v>
                </c:pt>
                <c:pt idx="6">
                  <c:v>179.62655153804641</c:v>
                </c:pt>
                <c:pt idx="7">
                  <c:v>181.29573664328117</c:v>
                </c:pt>
                <c:pt idx="8">
                  <c:v>183.65461413923367</c:v>
                </c:pt>
                <c:pt idx="9">
                  <c:v>185.70642201834863</c:v>
                </c:pt>
              </c:numCache>
            </c:numRef>
          </c:val>
          <c:smooth val="0"/>
          <c:extLst>
            <c:ext xmlns:c16="http://schemas.microsoft.com/office/drawing/2014/chart" uri="{C3380CC4-5D6E-409C-BE32-E72D297353CC}">
              <c16:uniqueId val="{00000004-676E-449C-A96A-5CD4A597A5C6}"/>
            </c:ext>
          </c:extLst>
        </c:ser>
        <c:ser>
          <c:idx val="5"/>
          <c:order val="5"/>
          <c:tx>
            <c:strRef>
              <c:f>Growing_Stock_Comp!$ES$9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Growing_Stock_Comp!$ES$59:$ES$79</c:f>
              <c:numCache>
                <c:formatCode>#,##0</c:formatCode>
                <c:ptCount val="21"/>
              </c:numCache>
            </c:numRef>
          </c:val>
          <c:smooth val="0"/>
          <c:extLst>
            <c:ext xmlns:c16="http://schemas.microsoft.com/office/drawing/2014/chart" uri="{C3380CC4-5D6E-409C-BE32-E72D297353CC}">
              <c16:uniqueId val="{00000005-676E-449C-A96A-5CD4A597A5C6}"/>
            </c:ext>
          </c:extLst>
        </c:ser>
        <c:ser>
          <c:idx val="6"/>
          <c:order val="6"/>
          <c:tx>
            <c:strRef>
              <c:f>Growing_Stock_Comp!$ET$9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Growing_Stock_Comp!$ET$59:$ET$79</c:f>
              <c:numCache>
                <c:formatCode>#,##0</c:formatCode>
                <c:ptCount val="21"/>
              </c:numCache>
            </c:numRef>
          </c:val>
          <c:smooth val="0"/>
          <c:extLst>
            <c:ext xmlns:c16="http://schemas.microsoft.com/office/drawing/2014/chart" uri="{C3380CC4-5D6E-409C-BE32-E72D297353CC}">
              <c16:uniqueId val="{00000006-676E-449C-A96A-5CD4A597A5C6}"/>
            </c:ext>
          </c:extLst>
        </c:ser>
        <c:ser>
          <c:idx val="7"/>
          <c:order val="7"/>
          <c:tx>
            <c:strRef>
              <c:f>Growing_Stock_Comp!$EU$9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Growing_Stock_Comp!$EU$59:$EU$79</c:f>
              <c:numCache>
                <c:formatCode>#,##0</c:formatCode>
                <c:ptCount val="21"/>
                <c:pt idx="0">
                  <c:v>137.87393635272673</c:v>
                </c:pt>
                <c:pt idx="1">
                  <c:v>138.17905220501322</c:v>
                </c:pt>
                <c:pt idx="2">
                  <c:v>138.51375169771399</c:v>
                </c:pt>
                <c:pt idx="3">
                  <c:v>139.04324642697028</c:v>
                </c:pt>
                <c:pt idx="4">
                  <c:v>139.76204440814021</c:v>
                </c:pt>
                <c:pt idx="5">
                  <c:v>140.36896357601537</c:v>
                </c:pt>
                <c:pt idx="6">
                  <c:v>141.02760554269003</c:v>
                </c:pt>
                <c:pt idx="7">
                  <c:v>141.91725795531843</c:v>
                </c:pt>
                <c:pt idx="8">
                  <c:v>143.03678400751443</c:v>
                </c:pt>
                <c:pt idx="9">
                  <c:v>144.39568840662744</c:v>
                </c:pt>
                <c:pt idx="10">
                  <c:v>145.27703211931123</c:v>
                </c:pt>
                <c:pt idx="11">
                  <c:v>145.83330415921026</c:v>
                </c:pt>
                <c:pt idx="12">
                  <c:v>146.64460959509421</c:v>
                </c:pt>
                <c:pt idx="13">
                  <c:v>147.46794905613353</c:v>
                </c:pt>
                <c:pt idx="14">
                  <c:v>148.49448542160675</c:v>
                </c:pt>
                <c:pt idx="15">
                  <c:v>149.76427975843245</c:v>
                </c:pt>
                <c:pt idx="16">
                  <c:v>151.06941727070492</c:v>
                </c:pt>
                <c:pt idx="17">
                  <c:v>152.4230086615797</c:v>
                </c:pt>
                <c:pt idx="18">
                  <c:v>152.96232346106723</c:v>
                </c:pt>
                <c:pt idx="19">
                  <c:v>153.72538634987237</c:v>
                </c:pt>
                <c:pt idx="20">
                  <c:v>154.37904351958531</c:v>
                </c:pt>
              </c:numCache>
            </c:numRef>
          </c:val>
          <c:smooth val="0"/>
          <c:extLst>
            <c:ext xmlns:c16="http://schemas.microsoft.com/office/drawing/2014/chart" uri="{C3380CC4-5D6E-409C-BE32-E72D297353CC}">
              <c16:uniqueId val="{00000007-676E-449C-A96A-5CD4A597A5C6}"/>
            </c:ext>
          </c:extLst>
        </c:ser>
        <c:ser>
          <c:idx val="8"/>
          <c:order val="8"/>
          <c:tx>
            <c:strRef>
              <c:f>Growing_Stock_Comp!$EV$9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Growing_Stock_Comp!$EV$59:$EV$79</c:f>
              <c:numCache>
                <c:formatCode>#,##0</c:formatCode>
                <c:ptCount val="21"/>
                <c:pt idx="0">
                  <c:v>217.04183073077419</c:v>
                </c:pt>
                <c:pt idx="1">
                  <c:v>217.2784113849666</c:v>
                </c:pt>
                <c:pt idx="2">
                  <c:v>217.56203557694221</c:v>
                </c:pt>
                <c:pt idx="3">
                  <c:v>218.19737028731248</c:v>
                </c:pt>
                <c:pt idx="4">
                  <c:v>219.12984057870372</c:v>
                </c:pt>
                <c:pt idx="5">
                  <c:v>219.90436325484643</c:v>
                </c:pt>
                <c:pt idx="6">
                  <c:v>220.75502259591056</c:v>
                </c:pt>
                <c:pt idx="7">
                  <c:v>221.96709636880078</c:v>
                </c:pt>
                <c:pt idx="8">
                  <c:v>223.55199340635363</c:v>
                </c:pt>
                <c:pt idx="9">
                  <c:v>225.54401576931974</c:v>
                </c:pt>
                <c:pt idx="10">
                  <c:v>226.80024994294837</c:v>
                </c:pt>
                <c:pt idx="11">
                  <c:v>227.48179536648982</c:v>
                </c:pt>
                <c:pt idx="12">
                  <c:v>228.58977076720024</c:v>
                </c:pt>
                <c:pt idx="13">
                  <c:v>229.67209614819893</c:v>
                </c:pt>
                <c:pt idx="14">
                  <c:v>231.08715723369176</c:v>
                </c:pt>
                <c:pt idx="15">
                  <c:v>232.91222176744944</c:v>
                </c:pt>
                <c:pt idx="16">
                  <c:v>234.76466615921069</c:v>
                </c:pt>
                <c:pt idx="17">
                  <c:v>236.71764699742613</c:v>
                </c:pt>
                <c:pt idx="18">
                  <c:v>237.42970481124229</c:v>
                </c:pt>
                <c:pt idx="19">
                  <c:v>238.47863320115891</c:v>
                </c:pt>
                <c:pt idx="20">
                  <c:v>239.35770241752681</c:v>
                </c:pt>
              </c:numCache>
            </c:numRef>
          </c:val>
          <c:smooth val="0"/>
          <c:extLst>
            <c:ext xmlns:c16="http://schemas.microsoft.com/office/drawing/2014/chart" uri="{C3380CC4-5D6E-409C-BE32-E72D297353CC}">
              <c16:uniqueId val="{00000008-676E-449C-A96A-5CD4A597A5C6}"/>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Growing_Stock_Comp!$EW$2</c:f>
          <c:strCache>
            <c:ptCount val="1"/>
            <c:pt idx="0">
              <c:v>Malta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Growing_Stock_Comp!$EW$9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Growing_Stock_Comp!$EW$59:$EW$79</c:f>
              <c:numCache>
                <c:formatCode>#,##0</c:formatCode>
                <c:ptCount val="21"/>
              </c:numCache>
            </c:numRef>
          </c:val>
          <c:smooth val="0"/>
          <c:extLst>
            <c:ext xmlns:c16="http://schemas.microsoft.com/office/drawing/2014/chart" uri="{C3380CC4-5D6E-409C-BE32-E72D297353CC}">
              <c16:uniqueId val="{00000000-D0AA-4F75-8908-1956007C9DDF}"/>
            </c:ext>
          </c:extLst>
        </c:ser>
        <c:ser>
          <c:idx val="1"/>
          <c:order val="1"/>
          <c:tx>
            <c:strRef>
              <c:f>Growing_Stock_Comp!$EX$9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Growing_Stock_Comp!$EX$59:$EX$79</c:f>
              <c:numCache>
                <c:formatCode>#,##0</c:formatCode>
                <c:ptCount val="21"/>
                <c:pt idx="0">
                  <c:v>228.57142857142858</c:v>
                </c:pt>
                <c:pt idx="5">
                  <c:v>228.57142857142858</c:v>
                </c:pt>
                <c:pt idx="10">
                  <c:v>228.57142857142858</c:v>
                </c:pt>
                <c:pt idx="15">
                  <c:v>228.57142857142858</c:v>
                </c:pt>
                <c:pt idx="20">
                  <c:v>0</c:v>
                </c:pt>
              </c:numCache>
            </c:numRef>
          </c:val>
          <c:smooth val="0"/>
          <c:extLst>
            <c:ext xmlns:c16="http://schemas.microsoft.com/office/drawing/2014/chart" uri="{C3380CC4-5D6E-409C-BE32-E72D297353CC}">
              <c16:uniqueId val="{00000001-D0AA-4F75-8908-1956007C9DDF}"/>
            </c:ext>
          </c:extLst>
        </c:ser>
        <c:ser>
          <c:idx val="2"/>
          <c:order val="2"/>
          <c:tx>
            <c:strRef>
              <c:f>Growing_Stock_Comp!$EY$9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Growing_Stock_Comp!$EY$59:$EY$79</c:f>
              <c:numCache>
                <c:formatCode>#,##0</c:formatCode>
                <c:ptCount val="21"/>
              </c:numCache>
            </c:numRef>
          </c:val>
          <c:smooth val="0"/>
          <c:extLst>
            <c:ext xmlns:c16="http://schemas.microsoft.com/office/drawing/2014/chart" uri="{C3380CC4-5D6E-409C-BE32-E72D297353CC}">
              <c16:uniqueId val="{00000002-D0AA-4F75-8908-1956007C9DDF}"/>
            </c:ext>
          </c:extLst>
        </c:ser>
        <c:dLbls>
          <c:showLegendKey val="0"/>
          <c:showVal val="0"/>
          <c:showCatName val="0"/>
          <c:showSerName val="0"/>
          <c:showPercent val="0"/>
          <c:showBubbleSize val="0"/>
        </c:dLbls>
        <c:marker val="1"/>
        <c:smooth val="0"/>
        <c:axId val="1253938463"/>
        <c:axId val="1357605039"/>
        <c:extLst>
          <c:ext xmlns:c15="http://schemas.microsoft.com/office/drawing/2012/chart" uri="{02D57815-91ED-43cb-92C2-25804820EDAC}">
            <c15:filteredLineSeries>
              <c15:ser>
                <c:idx val="3"/>
                <c:order val="3"/>
                <c:tx>
                  <c:strRef>
                    <c:extLst>
                      <c:ext uri="{02D57815-91ED-43cb-92C2-25804820EDAC}">
                        <c15:formulaRef>
                          <c15:sqref>Growing_Stock_Comp!$EZ$9</c15:sqref>
                        </c15:formulaRef>
                      </c:ext>
                    </c:extLst>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extLst>
                      <c:ext uri="{02D57815-91ED-43cb-92C2-25804820EDAC}">
                        <c15:formulaRef>
                          <c15:sqref>Growing_Stock_Comp!$A$59:$A$79</c15:sqref>
                        </c15:formulaRef>
                      </c:ext>
                    </c:extLst>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extLst>
                      <c:ext uri="{02D57815-91ED-43cb-92C2-25804820EDAC}">
                        <c15:formulaRef>
                          <c15:sqref>Growing_Stock_Comp!$EZ$59:$EZ$79</c15:sqref>
                        </c15:formulaRef>
                      </c:ext>
                    </c:extLst>
                    <c:numCache>
                      <c:formatCode>#,##0</c:formatCode>
                      <c:ptCount val="21"/>
                    </c:numCache>
                  </c:numRef>
                </c:val>
                <c:smooth val="0"/>
                <c:extLst>
                  <c:ext xmlns:c16="http://schemas.microsoft.com/office/drawing/2014/chart" uri="{C3380CC4-5D6E-409C-BE32-E72D297353CC}">
                    <c16:uniqueId val="{00000003-D0AA-4F75-8908-1956007C9DD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Growing_Stock_Comp!$FA$9</c15:sqref>
                        </c15:formulaRef>
                      </c:ext>
                    </c:extLst>
                    <c:strCache>
                      <c:ptCount val="1"/>
                      <c:pt idx="0">
                        <c:v>NFAP</c:v>
                      </c:pt>
                    </c:strCache>
                  </c:strRef>
                </c:tx>
                <c:spPr>
                  <a:ln w="28575" cap="rnd">
                    <a:noFill/>
                    <a:round/>
                  </a:ln>
                  <a:effectLst/>
                </c:spPr>
                <c:marker>
                  <c:symbol val="circle"/>
                  <c:size val="5"/>
                  <c:spPr>
                    <a:noFill/>
                    <a:ln w="9525">
                      <a:solidFill>
                        <a:srgbClr val="FF0000"/>
                      </a:solidFill>
                    </a:ln>
                    <a:effectLst/>
                  </c:spPr>
                </c:marker>
                <c:cat>
                  <c:numRef>
                    <c:extLst xmlns:c15="http://schemas.microsoft.com/office/drawing/2012/chart">
                      <c:ext xmlns:c15="http://schemas.microsoft.com/office/drawing/2012/chart" uri="{02D57815-91ED-43cb-92C2-25804820EDAC}">
                        <c15:formulaRef>
                          <c15:sqref>Growing_Stock_Comp!$A$59:$A$79</c15:sqref>
                        </c15:formulaRef>
                      </c:ext>
                    </c:extLst>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extLst xmlns:c15="http://schemas.microsoft.com/office/drawing/2012/chart">
                      <c:ext xmlns:c15="http://schemas.microsoft.com/office/drawing/2012/chart" uri="{02D57815-91ED-43cb-92C2-25804820EDAC}">
                        <c15:formulaRef>
                          <c15:sqref>Growing_Stock_Comp!$FA$59:$FA$79</c15:sqref>
                        </c15:formulaRef>
                      </c:ext>
                    </c:extLst>
                    <c:numCache>
                      <c:formatCode>#,##0</c:formatCode>
                      <c:ptCount val="21"/>
                    </c:numCache>
                  </c:numRef>
                </c:val>
                <c:smooth val="0"/>
                <c:extLst xmlns:c15="http://schemas.microsoft.com/office/drawing/2012/chart">
                  <c:ext xmlns:c16="http://schemas.microsoft.com/office/drawing/2014/chart" uri="{C3380CC4-5D6E-409C-BE32-E72D297353CC}">
                    <c16:uniqueId val="{00000004-D0AA-4F75-8908-1956007C9DD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Growing_Stock_Comp!$FB$9</c15:sqref>
                        </c15:formulaRef>
                      </c:ext>
                    </c:extLst>
                    <c:strCache>
                      <c:ptCount val="1"/>
                    </c:strCache>
                  </c:strRef>
                </c:tx>
                <c:spPr>
                  <a:ln w="28575" cap="rnd">
                    <a:noFill/>
                    <a:round/>
                  </a:ln>
                  <a:effectLst/>
                </c:spPr>
                <c:marker>
                  <c:symbol val="square"/>
                  <c:size val="5"/>
                  <c:spPr>
                    <a:noFill/>
                    <a:ln w="9525">
                      <a:solidFill>
                        <a:schemeClr val="accent6"/>
                      </a:solidFill>
                    </a:ln>
                    <a:effectLst/>
                  </c:spPr>
                </c:marker>
                <c:cat>
                  <c:numRef>
                    <c:extLst xmlns:c15="http://schemas.microsoft.com/office/drawing/2012/chart">
                      <c:ext xmlns:c15="http://schemas.microsoft.com/office/drawing/2012/chart" uri="{02D57815-91ED-43cb-92C2-25804820EDAC}">
                        <c15:formulaRef>
                          <c15:sqref>Growing_Stock_Comp!$A$59:$A$79</c15:sqref>
                        </c15:formulaRef>
                      </c:ext>
                    </c:extLst>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extLst xmlns:c15="http://schemas.microsoft.com/office/drawing/2012/chart">
                      <c:ext xmlns:c15="http://schemas.microsoft.com/office/drawing/2012/chart" uri="{02D57815-91ED-43cb-92C2-25804820EDAC}">
                        <c15:formulaRef>
                          <c15:sqref>Growing_Stock_Comp!$FB$59:$FB$79</c15:sqref>
                        </c15:formulaRef>
                      </c:ext>
                    </c:extLst>
                    <c:numCache>
                      <c:formatCode>#,##0</c:formatCode>
                      <c:ptCount val="21"/>
                    </c:numCache>
                  </c:numRef>
                </c:val>
                <c:smooth val="0"/>
                <c:extLst xmlns:c15="http://schemas.microsoft.com/office/drawing/2012/chart">
                  <c:ext xmlns:c16="http://schemas.microsoft.com/office/drawing/2014/chart" uri="{C3380CC4-5D6E-409C-BE32-E72D297353CC}">
                    <c16:uniqueId val="{00000005-D0AA-4F75-8908-1956007C9DDF}"/>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Growing_Stock_Comp!$FC$9</c15:sqref>
                        </c15:formulaRef>
                      </c:ext>
                    </c:extLst>
                    <c:strCache>
                      <c:ptCount val="1"/>
                    </c:strCache>
                  </c:strRef>
                </c:tx>
                <c:spPr>
                  <a:ln w="25400" cap="rnd">
                    <a:noFill/>
                    <a:round/>
                  </a:ln>
                  <a:effectLst/>
                </c:spPr>
                <c:marker>
                  <c:symbol val="square"/>
                  <c:size val="5"/>
                  <c:spPr>
                    <a:solidFill>
                      <a:schemeClr val="accent6"/>
                    </a:solidFill>
                    <a:ln w="9525">
                      <a:solidFill>
                        <a:schemeClr val="accent6"/>
                      </a:solidFill>
                    </a:ln>
                    <a:effectLst/>
                  </c:spPr>
                </c:marker>
                <c:cat>
                  <c:numRef>
                    <c:extLst xmlns:c15="http://schemas.microsoft.com/office/drawing/2012/chart">
                      <c:ext xmlns:c15="http://schemas.microsoft.com/office/drawing/2012/chart" uri="{02D57815-91ED-43cb-92C2-25804820EDAC}">
                        <c15:formulaRef>
                          <c15:sqref>Growing_Stock_Comp!$A$59:$A$79</c15:sqref>
                        </c15:formulaRef>
                      </c:ext>
                    </c:extLst>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extLst xmlns:c15="http://schemas.microsoft.com/office/drawing/2012/chart">
                      <c:ext xmlns:c15="http://schemas.microsoft.com/office/drawing/2012/chart" uri="{02D57815-91ED-43cb-92C2-25804820EDAC}">
                        <c15:formulaRef>
                          <c15:sqref>Growing_Stock_Comp!$FC$59:$FC$79</c15:sqref>
                        </c15:formulaRef>
                      </c:ext>
                    </c:extLst>
                    <c:numCache>
                      <c:formatCode>#,##0</c:formatCode>
                      <c:ptCount val="21"/>
                    </c:numCache>
                  </c:numRef>
                </c:val>
                <c:smooth val="0"/>
                <c:extLst xmlns:c15="http://schemas.microsoft.com/office/drawing/2012/chart">
                  <c:ext xmlns:c16="http://schemas.microsoft.com/office/drawing/2014/chart" uri="{C3380CC4-5D6E-409C-BE32-E72D297353CC}">
                    <c16:uniqueId val="{00000006-D0AA-4F75-8908-1956007C9DDF}"/>
                  </c:ext>
                </c:extLst>
              </c15:ser>
            </c15:filteredLineSeries>
          </c:ext>
        </c:extLst>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Growing_Stock_Comp!$FD$2</c:f>
          <c:strCache>
            <c:ptCount val="1"/>
            <c:pt idx="0">
              <c:v>Netherlands</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Growing_Stock_Comp!$FD$9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Growing_Stock_Comp!$FD$59:$FD$79</c:f>
              <c:numCache>
                <c:formatCode>#,##0</c:formatCode>
                <c:ptCount val="21"/>
                <c:pt idx="0">
                  <c:v>169.95827538247565</c:v>
                </c:pt>
                <c:pt idx="10">
                  <c:v>203.49148548784405</c:v>
                </c:pt>
                <c:pt idx="15">
                  <c:v>216.5940300962092</c:v>
                </c:pt>
                <c:pt idx="20">
                  <c:v>223.92422192151557</c:v>
                </c:pt>
              </c:numCache>
            </c:numRef>
          </c:val>
          <c:smooth val="0"/>
          <c:extLst>
            <c:ext xmlns:c16="http://schemas.microsoft.com/office/drawing/2014/chart" uri="{C3380CC4-5D6E-409C-BE32-E72D297353CC}">
              <c16:uniqueId val="{00000000-D45A-462A-A98E-B7ACE731B069}"/>
            </c:ext>
          </c:extLst>
        </c:ser>
        <c:ser>
          <c:idx val="1"/>
          <c:order val="1"/>
          <c:tx>
            <c:strRef>
              <c:f>Growing_Stock_Comp!$FE$9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Growing_Stock_Comp!$FE$59:$FE$79</c:f>
              <c:numCache>
                <c:formatCode>#,##0</c:formatCode>
                <c:ptCount val="21"/>
                <c:pt idx="0">
                  <c:v>169.72222222222223</c:v>
                </c:pt>
                <c:pt idx="5">
                  <c:v>194.79452054794521</c:v>
                </c:pt>
                <c:pt idx="10">
                  <c:v>203.49148548784405</c:v>
                </c:pt>
                <c:pt idx="15">
                  <c:v>216.5940300962092</c:v>
                </c:pt>
                <c:pt idx="20">
                  <c:v>223.92422192151557</c:v>
                </c:pt>
              </c:numCache>
            </c:numRef>
          </c:val>
          <c:smooth val="0"/>
          <c:extLst>
            <c:ext xmlns:c16="http://schemas.microsoft.com/office/drawing/2014/chart" uri="{C3380CC4-5D6E-409C-BE32-E72D297353CC}">
              <c16:uniqueId val="{00000001-D45A-462A-A98E-B7ACE731B069}"/>
            </c:ext>
          </c:extLst>
        </c:ser>
        <c:ser>
          <c:idx val="2"/>
          <c:order val="2"/>
          <c:tx>
            <c:strRef>
              <c:f>Growing_Stock_Comp!$FF$9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Growing_Stock_Comp!$FF$59:$FF$79</c:f>
              <c:numCache>
                <c:formatCode>#,##0</c:formatCode>
                <c:ptCount val="21"/>
                <c:pt idx="0">
                  <c:v>169.72222222222223</c:v>
                </c:pt>
                <c:pt idx="5">
                  <c:v>194.79452054794521</c:v>
                </c:pt>
                <c:pt idx="10">
                  <c:v>203.4805890227577</c:v>
                </c:pt>
                <c:pt idx="15">
                  <c:v>216.6006298892614</c:v>
                </c:pt>
                <c:pt idx="20">
                  <c:v>223.9275086100244</c:v>
                </c:pt>
              </c:numCache>
            </c:numRef>
          </c:val>
          <c:smooth val="0"/>
          <c:extLst>
            <c:ext xmlns:c16="http://schemas.microsoft.com/office/drawing/2014/chart" uri="{C3380CC4-5D6E-409C-BE32-E72D297353CC}">
              <c16:uniqueId val="{00000002-D45A-462A-A98E-B7ACE731B069}"/>
            </c:ext>
          </c:extLst>
        </c:ser>
        <c:ser>
          <c:idx val="3"/>
          <c:order val="3"/>
          <c:tx>
            <c:strRef>
              <c:f>Growing_Stock_Comp!$FG$9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Growing_Stock_Comp!$FG$59:$FG$79</c:f>
              <c:numCache>
                <c:formatCode>#,##0</c:formatCode>
                <c:ptCount val="21"/>
                <c:pt idx="16">
                  <c:v>219.87095363079615</c:v>
                </c:pt>
                <c:pt idx="17">
                  <c:v>221.82578740157481</c:v>
                </c:pt>
              </c:numCache>
            </c:numRef>
          </c:val>
          <c:smooth val="0"/>
          <c:extLst>
            <c:ext xmlns:c16="http://schemas.microsoft.com/office/drawing/2014/chart" uri="{C3380CC4-5D6E-409C-BE32-E72D297353CC}">
              <c16:uniqueId val="{00000003-D45A-462A-A98E-B7ACE731B069}"/>
            </c:ext>
          </c:extLst>
        </c:ser>
        <c:ser>
          <c:idx val="4"/>
          <c:order val="4"/>
          <c:tx>
            <c:strRef>
              <c:f>Growing_Stock_Comp!$FH$9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Growing_Stock_Comp!$FH$59:$FH$79</c:f>
              <c:numCache>
                <c:formatCode>#,##0</c:formatCode>
                <c:ptCount val="21"/>
                <c:pt idx="3">
                  <c:v>195</c:v>
                </c:pt>
              </c:numCache>
            </c:numRef>
          </c:val>
          <c:smooth val="0"/>
          <c:extLst>
            <c:ext xmlns:c16="http://schemas.microsoft.com/office/drawing/2014/chart" uri="{C3380CC4-5D6E-409C-BE32-E72D297353CC}">
              <c16:uniqueId val="{00000004-D45A-462A-A98E-B7ACE731B069}"/>
            </c:ext>
          </c:extLst>
        </c:ser>
        <c:ser>
          <c:idx val="5"/>
          <c:order val="5"/>
          <c:tx>
            <c:strRef>
              <c:f>Growing_Stock_Comp!$FI$9</c:f>
              <c:strCache>
                <c:ptCount val="1"/>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Growing_Stock_Comp!$FI$59:$FI$79</c:f>
              <c:numCache>
                <c:formatCode>#,##0</c:formatCode>
                <c:ptCount val="21"/>
              </c:numCache>
            </c:numRef>
          </c:val>
          <c:smooth val="0"/>
          <c:extLst>
            <c:ext xmlns:c16="http://schemas.microsoft.com/office/drawing/2014/chart" uri="{C3380CC4-5D6E-409C-BE32-E72D297353CC}">
              <c16:uniqueId val="{00000005-D45A-462A-A98E-B7ACE731B069}"/>
            </c:ext>
          </c:extLst>
        </c:ser>
        <c:ser>
          <c:idx val="6"/>
          <c:order val="6"/>
          <c:tx>
            <c:strRef>
              <c:f>Growing_Stock_Comp!$FJ$9</c:f>
              <c:strCache>
                <c:ptCount val="1"/>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Growing_Stock_Comp!$FJ$59:$FJ$79</c:f>
              <c:numCache>
                <c:formatCode>#,##0</c:formatCode>
                <c:ptCount val="21"/>
              </c:numCache>
            </c:numRef>
          </c:val>
          <c:smooth val="0"/>
          <c:extLst>
            <c:ext xmlns:c16="http://schemas.microsoft.com/office/drawing/2014/chart" uri="{C3380CC4-5D6E-409C-BE32-E72D297353CC}">
              <c16:uniqueId val="{00000006-D45A-462A-A98E-B7ACE731B069}"/>
            </c:ext>
          </c:extLst>
        </c:ser>
        <c:ser>
          <c:idx val="7"/>
          <c:order val="7"/>
          <c:tx>
            <c:strRef>
              <c:f>Growing_Stock_Comp!$FK$9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Growing_Stock_Comp!$FK$59:$FK$79</c:f>
              <c:numCache>
                <c:formatCode>#,##0</c:formatCode>
                <c:ptCount val="21"/>
                <c:pt idx="0">
                  <c:v>150.70677277194574</c:v>
                </c:pt>
                <c:pt idx="1">
                  <c:v>155.33249322207425</c:v>
                </c:pt>
                <c:pt idx="2">
                  <c:v>160.03045415230656</c:v>
                </c:pt>
                <c:pt idx="3">
                  <c:v>164.28614113203531</c:v>
                </c:pt>
                <c:pt idx="4">
                  <c:v>168.54559822939206</c:v>
                </c:pt>
                <c:pt idx="5">
                  <c:v>172.47678069551193</c:v>
                </c:pt>
                <c:pt idx="6">
                  <c:v>176.39397626535242</c:v>
                </c:pt>
                <c:pt idx="7">
                  <c:v>180.00060671114903</c:v>
                </c:pt>
                <c:pt idx="8">
                  <c:v>183.83632741857843</c:v>
                </c:pt>
                <c:pt idx="9">
                  <c:v>187.9925366367334</c:v>
                </c:pt>
                <c:pt idx="10">
                  <c:v>191.86307827436895</c:v>
                </c:pt>
                <c:pt idx="11">
                  <c:v>195.99124579246484</c:v>
                </c:pt>
                <c:pt idx="12">
                  <c:v>200.22116423336541</c:v>
                </c:pt>
                <c:pt idx="13">
                  <c:v>203.76123629016556</c:v>
                </c:pt>
                <c:pt idx="14">
                  <c:v>206.92428918817401</c:v>
                </c:pt>
                <c:pt idx="15">
                  <c:v>207.68127964087276</c:v>
                </c:pt>
                <c:pt idx="16">
                  <c:v>206.56620794967779</c:v>
                </c:pt>
                <c:pt idx="17">
                  <c:v>205.63554666516683</c:v>
                </c:pt>
                <c:pt idx="18">
                  <c:v>204.96488022667612</c:v>
                </c:pt>
                <c:pt idx="19">
                  <c:v>204.05825678234487</c:v>
                </c:pt>
                <c:pt idx="20">
                  <c:v>203.47646994232579</c:v>
                </c:pt>
              </c:numCache>
            </c:numRef>
          </c:val>
          <c:smooth val="0"/>
          <c:extLst>
            <c:ext xmlns:c16="http://schemas.microsoft.com/office/drawing/2014/chart" uri="{C3380CC4-5D6E-409C-BE32-E72D297353CC}">
              <c16:uniqueId val="{00000007-D45A-462A-A98E-B7ACE731B069}"/>
            </c:ext>
          </c:extLst>
        </c:ser>
        <c:ser>
          <c:idx val="8"/>
          <c:order val="8"/>
          <c:tx>
            <c:strRef>
              <c:f>Growing_Stock_Comp!$FL$9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Growing_Stock_Comp!$FL$59:$FL$79</c:f>
              <c:numCache>
                <c:formatCode>#,##0</c:formatCode>
                <c:ptCount val="21"/>
                <c:pt idx="0">
                  <c:v>226.4191351105928</c:v>
                </c:pt>
                <c:pt idx="1">
                  <c:v>233.33726890277794</c:v>
                </c:pt>
                <c:pt idx="2">
                  <c:v>240.36531209476894</c:v>
                </c:pt>
                <c:pt idx="3">
                  <c:v>246.73293696752634</c:v>
                </c:pt>
                <c:pt idx="4">
                  <c:v>253.10571012615844</c:v>
                </c:pt>
                <c:pt idx="5">
                  <c:v>258.9872137118283</c:v>
                </c:pt>
                <c:pt idx="6">
                  <c:v>264.84849311332903</c:v>
                </c:pt>
                <c:pt idx="7">
                  <c:v>270.24649549953091</c:v>
                </c:pt>
                <c:pt idx="8">
                  <c:v>275.98813702057492</c:v>
                </c:pt>
                <c:pt idx="9">
                  <c:v>282.21309384089653</c:v>
                </c:pt>
                <c:pt idx="10">
                  <c:v>288.00892431291447</c:v>
                </c:pt>
                <c:pt idx="11">
                  <c:v>294.19258313055786</c:v>
                </c:pt>
                <c:pt idx="12">
                  <c:v>300.53064253870878</c:v>
                </c:pt>
                <c:pt idx="13">
                  <c:v>305.83088762816851</c:v>
                </c:pt>
                <c:pt idx="14">
                  <c:v>310.56727586219802</c:v>
                </c:pt>
                <c:pt idx="15">
                  <c:v>311.68966072200993</c:v>
                </c:pt>
                <c:pt idx="16">
                  <c:v>309.99075785494676</c:v>
                </c:pt>
                <c:pt idx="17">
                  <c:v>308.50988377180352</c:v>
                </c:pt>
                <c:pt idx="18">
                  <c:v>307.44677972285677</c:v>
                </c:pt>
                <c:pt idx="19">
                  <c:v>306.11366916141179</c:v>
                </c:pt>
                <c:pt idx="20">
                  <c:v>305.18740576975517</c:v>
                </c:pt>
              </c:numCache>
            </c:numRef>
          </c:val>
          <c:smooth val="0"/>
          <c:extLst>
            <c:ext xmlns:c16="http://schemas.microsoft.com/office/drawing/2014/chart" uri="{C3380CC4-5D6E-409C-BE32-E72D297353CC}">
              <c16:uniqueId val="{00000008-D45A-462A-A98E-B7ACE731B069}"/>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Growing_Stock_Comp!$FM$2</c:f>
          <c:strCache>
            <c:ptCount val="1"/>
            <c:pt idx="0">
              <c:v>Austria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Growing_Stock_Comp!$FM$9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Growing_Stock_Comp!$FM$59:$FM$79</c:f>
              <c:numCache>
                <c:formatCode>#,##0</c:formatCode>
                <c:ptCount val="21"/>
                <c:pt idx="0">
                  <c:v>277.99923921482804</c:v>
                </c:pt>
                <c:pt idx="10">
                  <c:v>291.46821288051359</c:v>
                </c:pt>
                <c:pt idx="15">
                  <c:v>295.27026504757561</c:v>
                </c:pt>
                <c:pt idx="20">
                  <c:v>299.03953425746636</c:v>
                </c:pt>
              </c:numCache>
            </c:numRef>
          </c:val>
          <c:smooth val="0"/>
          <c:extLst>
            <c:ext xmlns:c16="http://schemas.microsoft.com/office/drawing/2014/chart" uri="{C3380CC4-5D6E-409C-BE32-E72D297353CC}">
              <c16:uniqueId val="{00000000-9B24-4F07-871D-C02724C39797}"/>
            </c:ext>
          </c:extLst>
        </c:ser>
        <c:ser>
          <c:idx val="1"/>
          <c:order val="1"/>
          <c:tx>
            <c:strRef>
              <c:f>Growing_Stock_Comp!$FN$9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Growing_Stock_Comp!$FN$59:$FN$79</c:f>
              <c:numCache>
                <c:formatCode>#,##0</c:formatCode>
                <c:ptCount val="21"/>
                <c:pt idx="0">
                  <c:v>278.00937988535696</c:v>
                </c:pt>
                <c:pt idx="5">
                  <c:v>286.15943910672553</c:v>
                </c:pt>
                <c:pt idx="10">
                  <c:v>291.48330313228064</c:v>
                </c:pt>
                <c:pt idx="15">
                  <c:v>295.28472043287815</c:v>
                </c:pt>
                <c:pt idx="20">
                  <c:v>299.05103872787896</c:v>
                </c:pt>
              </c:numCache>
            </c:numRef>
          </c:val>
          <c:smooth val="0"/>
          <c:extLst>
            <c:ext xmlns:c16="http://schemas.microsoft.com/office/drawing/2014/chart" uri="{C3380CC4-5D6E-409C-BE32-E72D297353CC}">
              <c16:uniqueId val="{00000001-9B24-4F07-871D-C02724C39797}"/>
            </c:ext>
          </c:extLst>
        </c:ser>
        <c:ser>
          <c:idx val="2"/>
          <c:order val="2"/>
          <c:tx>
            <c:strRef>
              <c:f>Growing_Stock_Comp!$FO$9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Growing_Stock_Comp!$FO$59:$FO$79</c:f>
              <c:numCache>
                <c:formatCode>#,##0</c:formatCode>
                <c:ptCount val="21"/>
                <c:pt idx="0">
                  <c:v>310.59245960502693</c:v>
                </c:pt>
                <c:pt idx="5">
                  <c:v>320.670056835178</c:v>
                </c:pt>
                <c:pt idx="10">
                  <c:v>327.33812949640287</c:v>
                </c:pt>
                <c:pt idx="15">
                  <c:v>336.24585718589935</c:v>
                </c:pt>
                <c:pt idx="20">
                  <c:v>345.23449319213313</c:v>
                </c:pt>
              </c:numCache>
            </c:numRef>
          </c:val>
          <c:smooth val="0"/>
          <c:extLst>
            <c:ext xmlns:c16="http://schemas.microsoft.com/office/drawing/2014/chart" uri="{C3380CC4-5D6E-409C-BE32-E72D297353CC}">
              <c16:uniqueId val="{00000002-9B24-4F07-871D-C02724C39797}"/>
            </c:ext>
          </c:extLst>
        </c:ser>
        <c:ser>
          <c:idx val="3"/>
          <c:order val="3"/>
          <c:tx>
            <c:strRef>
              <c:f>Growing_Stock_Comp!$FP$9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Growing_Stock_Comp!$FP$59:$FP$79</c:f>
              <c:numCache>
                <c:formatCode>#,##0</c:formatCode>
                <c:ptCount val="21"/>
              </c:numCache>
            </c:numRef>
          </c:val>
          <c:smooth val="0"/>
          <c:extLst>
            <c:ext xmlns:c16="http://schemas.microsoft.com/office/drawing/2014/chart" uri="{C3380CC4-5D6E-409C-BE32-E72D297353CC}">
              <c16:uniqueId val="{00000003-9B24-4F07-871D-C02724C39797}"/>
            </c:ext>
          </c:extLst>
        </c:ser>
        <c:ser>
          <c:idx val="4"/>
          <c:order val="4"/>
          <c:tx>
            <c:strRef>
              <c:f>Growing_Stock_Comp!$FQ$9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Growing_Stock_Comp!$FQ$59:$FQ$79</c:f>
              <c:numCache>
                <c:formatCode>#,##0</c:formatCode>
                <c:ptCount val="21"/>
                <c:pt idx="0">
                  <c:v>296.96493982208267</c:v>
                </c:pt>
                <c:pt idx="1">
                  <c:v>296.96493982208267</c:v>
                </c:pt>
                <c:pt idx="2">
                  <c:v>296.96493982208267</c:v>
                </c:pt>
                <c:pt idx="3">
                  <c:v>296.96493982208267</c:v>
                </c:pt>
                <c:pt idx="4">
                  <c:v>296.96493982208267</c:v>
                </c:pt>
                <c:pt idx="5">
                  <c:v>296.96493982208267</c:v>
                </c:pt>
                <c:pt idx="6">
                  <c:v>296.96493982208267</c:v>
                </c:pt>
                <c:pt idx="7">
                  <c:v>296.96493982208267</c:v>
                </c:pt>
                <c:pt idx="8">
                  <c:v>296.96493982208267</c:v>
                </c:pt>
                <c:pt idx="9">
                  <c:v>306.90737833594977</c:v>
                </c:pt>
                <c:pt idx="10">
                  <c:v>306.90737833594977</c:v>
                </c:pt>
                <c:pt idx="11">
                  <c:v>306.90737833594977</c:v>
                </c:pt>
                <c:pt idx="12">
                  <c:v>306.90737833594977</c:v>
                </c:pt>
                <c:pt idx="13">
                  <c:v>306.90737833594977</c:v>
                </c:pt>
                <c:pt idx="14">
                  <c:v>306.90737833594977</c:v>
                </c:pt>
              </c:numCache>
            </c:numRef>
          </c:val>
          <c:smooth val="0"/>
          <c:extLst>
            <c:ext xmlns:c16="http://schemas.microsoft.com/office/drawing/2014/chart" uri="{C3380CC4-5D6E-409C-BE32-E72D297353CC}">
              <c16:uniqueId val="{00000004-9B24-4F07-871D-C02724C39797}"/>
            </c:ext>
          </c:extLst>
        </c:ser>
        <c:ser>
          <c:idx val="5"/>
          <c:order val="5"/>
          <c:tx>
            <c:strRef>
              <c:f>Growing_Stock_Comp!$FR$9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Growing_Stock_Comp!$FR$59:$FR$79</c:f>
              <c:numCache>
                <c:formatCode>#,##0</c:formatCode>
                <c:ptCount val="21"/>
              </c:numCache>
            </c:numRef>
          </c:val>
          <c:smooth val="0"/>
          <c:extLst>
            <c:ext xmlns:c16="http://schemas.microsoft.com/office/drawing/2014/chart" uri="{C3380CC4-5D6E-409C-BE32-E72D297353CC}">
              <c16:uniqueId val="{00000005-9B24-4F07-871D-C02724C39797}"/>
            </c:ext>
          </c:extLst>
        </c:ser>
        <c:ser>
          <c:idx val="6"/>
          <c:order val="6"/>
          <c:tx>
            <c:strRef>
              <c:f>Growing_Stock_Comp!$FS$9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Growing_Stock_Comp!$FS$59:$FS$79</c:f>
              <c:numCache>
                <c:formatCode>#,##0</c:formatCode>
                <c:ptCount val="21"/>
              </c:numCache>
            </c:numRef>
          </c:val>
          <c:smooth val="0"/>
          <c:extLst>
            <c:ext xmlns:c16="http://schemas.microsoft.com/office/drawing/2014/chart" uri="{C3380CC4-5D6E-409C-BE32-E72D297353CC}">
              <c16:uniqueId val="{00000006-9B24-4F07-871D-C02724C39797}"/>
            </c:ext>
          </c:extLst>
        </c:ser>
        <c:ser>
          <c:idx val="7"/>
          <c:order val="7"/>
          <c:tx>
            <c:strRef>
              <c:f>Growing_Stock_Comp!$FT$9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Growing_Stock_Comp!$FT$59:$FT$79</c:f>
              <c:numCache>
                <c:formatCode>#,##0</c:formatCode>
                <c:ptCount val="21"/>
                <c:pt idx="0">
                  <c:v>328.70731744199526</c:v>
                </c:pt>
                <c:pt idx="1">
                  <c:v>334.31341141882098</c:v>
                </c:pt>
                <c:pt idx="2">
                  <c:v>338.55863832263015</c:v>
                </c:pt>
                <c:pt idx="3">
                  <c:v>342.32141955523446</c:v>
                </c:pt>
                <c:pt idx="4">
                  <c:v>346.02313707331479</c:v>
                </c:pt>
                <c:pt idx="5">
                  <c:v>349.93608525769372</c:v>
                </c:pt>
                <c:pt idx="6">
                  <c:v>352.35499351683529</c:v>
                </c:pt>
                <c:pt idx="7">
                  <c:v>353.5535383923314</c:v>
                </c:pt>
                <c:pt idx="8">
                  <c:v>355.40555591705822</c:v>
                </c:pt>
                <c:pt idx="9">
                  <c:v>359.38436241492514</c:v>
                </c:pt>
                <c:pt idx="10">
                  <c:v>362.85803077581858</c:v>
                </c:pt>
                <c:pt idx="11">
                  <c:v>366.05987897887042</c:v>
                </c:pt>
                <c:pt idx="12">
                  <c:v>369.3155350058222</c:v>
                </c:pt>
                <c:pt idx="13">
                  <c:v>374.04094938932343</c:v>
                </c:pt>
                <c:pt idx="14">
                  <c:v>378.86373829491225</c:v>
                </c:pt>
                <c:pt idx="15">
                  <c:v>383.39920614531036</c:v>
                </c:pt>
                <c:pt idx="16">
                  <c:v>388.46690836540762</c:v>
                </c:pt>
                <c:pt idx="17">
                  <c:v>393.16994077671609</c:v>
                </c:pt>
                <c:pt idx="18">
                  <c:v>397.3631740403261</c:v>
                </c:pt>
                <c:pt idx="19">
                  <c:v>401.77955154943913</c:v>
                </c:pt>
                <c:pt idx="20">
                  <c:v>406.93358757612822</c:v>
                </c:pt>
              </c:numCache>
            </c:numRef>
          </c:val>
          <c:smooth val="0"/>
          <c:extLst>
            <c:ext xmlns:c16="http://schemas.microsoft.com/office/drawing/2014/chart" uri="{C3380CC4-5D6E-409C-BE32-E72D297353CC}">
              <c16:uniqueId val="{00000007-9B24-4F07-871D-C02724C39797}"/>
            </c:ext>
          </c:extLst>
        </c:ser>
        <c:ser>
          <c:idx val="8"/>
          <c:order val="8"/>
          <c:tx>
            <c:strRef>
              <c:f>Growing_Stock_Comp!$FU$9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Growing_Stock_Comp!$FU$59:$FU$79</c:f>
              <c:numCache>
                <c:formatCode>#,##0</c:formatCode>
                <c:ptCount val="21"/>
                <c:pt idx="0">
                  <c:v>468.804300294558</c:v>
                </c:pt>
                <c:pt idx="1">
                  <c:v>476.84865983206038</c:v>
                </c:pt>
                <c:pt idx="2">
                  <c:v>482.96136150975792</c:v>
                </c:pt>
                <c:pt idx="3">
                  <c:v>488.38747638267398</c:v>
                </c:pt>
                <c:pt idx="4">
                  <c:v>493.71996235739692</c:v>
                </c:pt>
                <c:pt idx="5">
                  <c:v>499.35051307194334</c:v>
                </c:pt>
                <c:pt idx="6">
                  <c:v>502.85543115978373</c:v>
                </c:pt>
                <c:pt idx="7">
                  <c:v>504.63248013327598</c:v>
                </c:pt>
                <c:pt idx="8">
                  <c:v>507.33884812432041</c:v>
                </c:pt>
                <c:pt idx="9">
                  <c:v>513.06757374101483</c:v>
                </c:pt>
                <c:pt idx="10">
                  <c:v>518.07943861287526</c:v>
                </c:pt>
                <c:pt idx="11">
                  <c:v>522.69784531872153</c:v>
                </c:pt>
                <c:pt idx="12">
                  <c:v>527.38899087488664</c:v>
                </c:pt>
                <c:pt idx="13">
                  <c:v>534.18186570909381</c:v>
                </c:pt>
                <c:pt idx="14">
                  <c:v>541.103065852545</c:v>
                </c:pt>
                <c:pt idx="15">
                  <c:v>547.61879192371021</c:v>
                </c:pt>
                <c:pt idx="16">
                  <c:v>554.89469721503735</c:v>
                </c:pt>
                <c:pt idx="17">
                  <c:v>561.64729884608096</c:v>
                </c:pt>
                <c:pt idx="18">
                  <c:v>567.67659924989721</c:v>
                </c:pt>
                <c:pt idx="19">
                  <c:v>574.0296224744344</c:v>
                </c:pt>
                <c:pt idx="20">
                  <c:v>581.42035777943306</c:v>
                </c:pt>
              </c:numCache>
            </c:numRef>
          </c:val>
          <c:smooth val="0"/>
          <c:extLst>
            <c:ext xmlns:c16="http://schemas.microsoft.com/office/drawing/2014/chart" uri="{C3380CC4-5D6E-409C-BE32-E72D297353CC}">
              <c16:uniqueId val="{00000008-9B24-4F07-871D-C02724C39797}"/>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Area_Comp!$AC$1</c:f>
          <c:strCache>
            <c:ptCount val="1"/>
            <c:pt idx="0">
              <c:v>Denmark</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8791079215424211"/>
          <c:y val="0.25556765809276777"/>
          <c:w val="0.78085338718151731"/>
          <c:h val="0.60344502526803556"/>
        </c:manualLayout>
      </c:layout>
      <c:lineChart>
        <c:grouping val="standard"/>
        <c:varyColors val="0"/>
        <c:ser>
          <c:idx val="0"/>
          <c:order val="0"/>
          <c:tx>
            <c:strRef>
              <c:f>Area_Comp!$AC$3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Area_Comp!$AC$4:$AC$23</c:f>
              <c:numCache>
                <c:formatCode>#,##0</c:formatCode>
                <c:ptCount val="20"/>
                <c:pt idx="0">
                  <c:v>571.6</c:v>
                </c:pt>
                <c:pt idx="10">
                  <c:v>586.49</c:v>
                </c:pt>
                <c:pt idx="15">
                  <c:v>624.67999999999995</c:v>
                </c:pt>
                <c:pt idx="16">
                  <c:v>624.66</c:v>
                </c:pt>
                <c:pt idx="17">
                  <c:v>625.6</c:v>
                </c:pt>
                <c:pt idx="18">
                  <c:v>626.55999999999995</c:v>
                </c:pt>
                <c:pt idx="19">
                  <c:v>627.5</c:v>
                </c:pt>
              </c:numCache>
            </c:numRef>
          </c:val>
          <c:smooth val="0"/>
          <c:extLst>
            <c:ext xmlns:c16="http://schemas.microsoft.com/office/drawing/2014/chart" uri="{C3380CC4-5D6E-409C-BE32-E72D297353CC}">
              <c16:uniqueId val="{00000000-70D2-41F7-9537-5DEB8EDEB65C}"/>
            </c:ext>
          </c:extLst>
        </c:ser>
        <c:ser>
          <c:idx val="1"/>
          <c:order val="1"/>
          <c:tx>
            <c:strRef>
              <c:f>Area_Comp!$AD$3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Area_Comp!$AD$4:$AD$23</c:f>
              <c:numCache>
                <c:formatCode>#,##0</c:formatCode>
                <c:ptCount val="20"/>
                <c:pt idx="0">
                  <c:v>136</c:v>
                </c:pt>
                <c:pt idx="10">
                  <c:v>46.9</c:v>
                </c:pt>
                <c:pt idx="15">
                  <c:v>44.08</c:v>
                </c:pt>
                <c:pt idx="16">
                  <c:v>44.39</c:v>
                </c:pt>
                <c:pt idx="17">
                  <c:v>42.53</c:v>
                </c:pt>
                <c:pt idx="18">
                  <c:v>40.67</c:v>
                </c:pt>
                <c:pt idx="19">
                  <c:v>38.81</c:v>
                </c:pt>
              </c:numCache>
            </c:numRef>
          </c:val>
          <c:smooth val="0"/>
          <c:extLst>
            <c:ext xmlns:c16="http://schemas.microsoft.com/office/drawing/2014/chart" uri="{C3380CC4-5D6E-409C-BE32-E72D297353CC}">
              <c16:uniqueId val="{00000001-70D2-41F7-9537-5DEB8EDEB65C}"/>
            </c:ext>
          </c:extLst>
        </c:ser>
        <c:ser>
          <c:idx val="2"/>
          <c:order val="2"/>
          <c:tx>
            <c:strRef>
              <c:f>Area_Comp!$AE$3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Area_Comp!$AE$4:$AE$23</c:f>
              <c:numCache>
                <c:formatCode>#,##0</c:formatCode>
                <c:ptCount val="20"/>
                <c:pt idx="0">
                  <c:v>571.6</c:v>
                </c:pt>
                <c:pt idx="5">
                  <c:v>538.05999999999995</c:v>
                </c:pt>
                <c:pt idx="10">
                  <c:v>586.49</c:v>
                </c:pt>
                <c:pt idx="15">
                  <c:v>624.67999999999995</c:v>
                </c:pt>
              </c:numCache>
            </c:numRef>
          </c:val>
          <c:smooth val="0"/>
          <c:extLst>
            <c:ext xmlns:c16="http://schemas.microsoft.com/office/drawing/2014/chart" uri="{C3380CC4-5D6E-409C-BE32-E72D297353CC}">
              <c16:uniqueId val="{00000002-70D2-41F7-9537-5DEB8EDEB65C}"/>
            </c:ext>
          </c:extLst>
        </c:ser>
        <c:ser>
          <c:idx val="3"/>
          <c:order val="3"/>
          <c:tx>
            <c:strRef>
              <c:f>Area_Comp!$AF$3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Area_Comp!$AF$4:$AF$23</c:f>
              <c:numCache>
                <c:formatCode>#,##0</c:formatCode>
                <c:ptCount val="20"/>
                <c:pt idx="0">
                  <c:v>564.21</c:v>
                </c:pt>
                <c:pt idx="5">
                  <c:v>530.6</c:v>
                </c:pt>
                <c:pt idx="10">
                  <c:v>578.87</c:v>
                </c:pt>
                <c:pt idx="15">
                  <c:v>617.07000000000005</c:v>
                </c:pt>
              </c:numCache>
            </c:numRef>
          </c:val>
          <c:smooth val="0"/>
          <c:extLst>
            <c:ext xmlns:c16="http://schemas.microsoft.com/office/drawing/2014/chart" uri="{C3380CC4-5D6E-409C-BE32-E72D297353CC}">
              <c16:uniqueId val="{00000003-70D2-41F7-9537-5DEB8EDEB65C}"/>
            </c:ext>
          </c:extLst>
        </c:ser>
        <c:ser>
          <c:idx val="4"/>
          <c:order val="4"/>
          <c:tx>
            <c:strRef>
              <c:f>Area_Comp!$AG$3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Area_Comp!$AG$4:$AG$23</c:f>
              <c:numCache>
                <c:formatCode>#,##0</c:formatCode>
                <c:ptCount val="20"/>
                <c:pt idx="18">
                  <c:v>638.6</c:v>
                </c:pt>
                <c:pt idx="19">
                  <c:v>639.11</c:v>
                </c:pt>
              </c:numCache>
            </c:numRef>
          </c:val>
          <c:smooth val="0"/>
          <c:extLst>
            <c:ext xmlns:c16="http://schemas.microsoft.com/office/drawing/2014/chart" uri="{C3380CC4-5D6E-409C-BE32-E72D297353CC}">
              <c16:uniqueId val="{00000004-70D2-41F7-9537-5DEB8EDEB65C}"/>
            </c:ext>
          </c:extLst>
        </c:ser>
        <c:ser>
          <c:idx val="5"/>
          <c:order val="5"/>
          <c:tx>
            <c:strRef>
              <c:f>Area_Comp!$AH$3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Area_Comp!$AH$4:$AH$23</c:f>
              <c:numCache>
                <c:formatCode>#,##0</c:formatCode>
                <c:ptCount val="20"/>
                <c:pt idx="18">
                  <c:v>620.4</c:v>
                </c:pt>
                <c:pt idx="19">
                  <c:v>620.91</c:v>
                </c:pt>
              </c:numCache>
            </c:numRef>
          </c:val>
          <c:smooth val="0"/>
          <c:extLst>
            <c:ext xmlns:c16="http://schemas.microsoft.com/office/drawing/2014/chart" uri="{C3380CC4-5D6E-409C-BE32-E72D297353CC}">
              <c16:uniqueId val="{00000005-70D2-41F7-9537-5DEB8EDEB65C}"/>
            </c:ext>
          </c:extLst>
        </c:ser>
        <c:ser>
          <c:idx val="6"/>
          <c:order val="6"/>
          <c:tx>
            <c:strRef>
              <c:f>Area_Comp!$AI$3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Area_Comp!$AI$4:$AI$23</c:f>
              <c:numCache>
                <c:formatCode>#,##0</c:formatCode>
                <c:ptCount val="20"/>
              </c:numCache>
            </c:numRef>
          </c:val>
          <c:smooth val="0"/>
          <c:extLst>
            <c:ext xmlns:c16="http://schemas.microsoft.com/office/drawing/2014/chart" uri="{C3380CC4-5D6E-409C-BE32-E72D297353CC}">
              <c16:uniqueId val="{00000006-70D2-41F7-9537-5DEB8EDEB65C}"/>
            </c:ext>
          </c:extLst>
        </c:ser>
        <c:ser>
          <c:idx val="7"/>
          <c:order val="7"/>
          <c:tx>
            <c:strRef>
              <c:f>Area_Comp!$AJ$3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Area_Comp!$AJ$4:$AJ$23</c:f>
              <c:numCache>
                <c:formatCode>#,##0</c:formatCode>
                <c:ptCount val="20"/>
                <c:pt idx="10">
                  <c:v>529</c:v>
                </c:pt>
              </c:numCache>
            </c:numRef>
          </c:val>
          <c:smooth val="0"/>
          <c:extLst>
            <c:ext xmlns:c16="http://schemas.microsoft.com/office/drawing/2014/chart" uri="{C3380CC4-5D6E-409C-BE32-E72D297353CC}">
              <c16:uniqueId val="{00000007-70D2-41F7-9537-5DEB8EDEB65C}"/>
            </c:ext>
          </c:extLst>
        </c:ser>
        <c:ser>
          <c:idx val="8"/>
          <c:order val="8"/>
          <c:tx>
            <c:strRef>
              <c:f>Area_Comp!$AK$3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Area_Comp!$AK$4:$AK$23</c:f>
              <c:numCache>
                <c:formatCode>#,##0</c:formatCode>
                <c:ptCount val="20"/>
                <c:pt idx="0">
                  <c:v>612.84800815854703</c:v>
                </c:pt>
                <c:pt idx="1">
                  <c:v>612.84800642614005</c:v>
                </c:pt>
                <c:pt idx="2">
                  <c:v>612.84800299460687</c:v>
                </c:pt>
                <c:pt idx="3">
                  <c:v>612.84800405344583</c:v>
                </c:pt>
                <c:pt idx="4">
                  <c:v>612.84799672306406</c:v>
                </c:pt>
                <c:pt idx="5">
                  <c:v>612.848000376286</c:v>
                </c:pt>
                <c:pt idx="6">
                  <c:v>612.84799652722802</c:v>
                </c:pt>
                <c:pt idx="7">
                  <c:v>612.84799464879893</c:v>
                </c:pt>
                <c:pt idx="8">
                  <c:v>612.84799568822496</c:v>
                </c:pt>
                <c:pt idx="9">
                  <c:v>612.84800342143501</c:v>
                </c:pt>
                <c:pt idx="10">
                  <c:v>612.84800174836107</c:v>
                </c:pt>
                <c:pt idx="11">
                  <c:v>612.84800635148292</c:v>
                </c:pt>
                <c:pt idx="12">
                  <c:v>612.84800879087902</c:v>
                </c:pt>
                <c:pt idx="13">
                  <c:v>612.84800265639876</c:v>
                </c:pt>
                <c:pt idx="14">
                  <c:v>612.84800262072781</c:v>
                </c:pt>
                <c:pt idx="15">
                  <c:v>612.84800022266188</c:v>
                </c:pt>
                <c:pt idx="16">
                  <c:v>612.84799791782609</c:v>
                </c:pt>
                <c:pt idx="17">
                  <c:v>612.84799995606693</c:v>
                </c:pt>
                <c:pt idx="18">
                  <c:v>612.8479982785019</c:v>
                </c:pt>
                <c:pt idx="19">
                  <c:v>612.8479982785019</c:v>
                </c:pt>
              </c:numCache>
            </c:numRef>
          </c:val>
          <c:smooth val="0"/>
          <c:extLst>
            <c:ext xmlns:c16="http://schemas.microsoft.com/office/drawing/2014/chart" uri="{C3380CC4-5D6E-409C-BE32-E72D297353CC}">
              <c16:uniqueId val="{00000008-70D2-41F7-9537-5DEB8EDEB65C}"/>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Growing_Stock_Comp!$FV$2</c:f>
          <c:strCache>
            <c:ptCount val="1"/>
            <c:pt idx="0">
              <c:v>Poland</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Growing_Stock_Comp!$FV$9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Growing_Stock_Comp!$FV$59:$FV$79</c:f>
              <c:numCache>
                <c:formatCode>#,##0</c:formatCode>
                <c:ptCount val="21"/>
                <c:pt idx="0">
                  <c:v>191.63263053317144</c:v>
                </c:pt>
                <c:pt idx="10">
                  <c:v>254.23196484081896</c:v>
                </c:pt>
                <c:pt idx="15">
                  <c:v>270.67303609341826</c:v>
                </c:pt>
                <c:pt idx="20">
                  <c:v>287.88358114520719</c:v>
                </c:pt>
              </c:numCache>
            </c:numRef>
          </c:val>
          <c:smooth val="0"/>
          <c:extLst>
            <c:ext xmlns:c16="http://schemas.microsoft.com/office/drawing/2014/chart" uri="{C3380CC4-5D6E-409C-BE32-E72D297353CC}">
              <c16:uniqueId val="{00000000-2C87-4C51-B1B9-3E01733671E4}"/>
            </c:ext>
          </c:extLst>
        </c:ser>
        <c:ser>
          <c:idx val="1"/>
          <c:order val="1"/>
          <c:tx>
            <c:strRef>
              <c:f>Growing_Stock_Comp!$FW$9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Growing_Stock_Comp!$FW$59:$FW$79</c:f>
              <c:numCache>
                <c:formatCode>#,##0</c:formatCode>
                <c:ptCount val="21"/>
                <c:pt idx="0">
                  <c:v>191.63263053317144</c:v>
                </c:pt>
                <c:pt idx="5">
                  <c:v>207.5</c:v>
                </c:pt>
                <c:pt idx="10">
                  <c:v>254.26090684960874</c:v>
                </c:pt>
                <c:pt idx="15">
                  <c:v>270.70063694267515</c:v>
                </c:pt>
                <c:pt idx="20">
                  <c:v>287.88358114520719</c:v>
                </c:pt>
              </c:numCache>
            </c:numRef>
          </c:val>
          <c:smooth val="0"/>
          <c:extLst>
            <c:ext xmlns:c16="http://schemas.microsoft.com/office/drawing/2014/chart" uri="{C3380CC4-5D6E-409C-BE32-E72D297353CC}">
              <c16:uniqueId val="{00000001-2C87-4C51-B1B9-3E01733671E4}"/>
            </c:ext>
          </c:extLst>
        </c:ser>
        <c:ser>
          <c:idx val="2"/>
          <c:order val="2"/>
          <c:tx>
            <c:strRef>
              <c:f>Growing_Stock_Comp!$FX$9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Growing_Stock_Comp!$FX$59:$FX$79</c:f>
              <c:numCache>
                <c:formatCode>#,##0</c:formatCode>
                <c:ptCount val="21"/>
                <c:pt idx="0">
                  <c:v>189.88252217693599</c:v>
                </c:pt>
                <c:pt idx="5">
                  <c:v>204.82357134370915</c:v>
                </c:pt>
                <c:pt idx="10">
                  <c:v>249.50787401574803</c:v>
                </c:pt>
                <c:pt idx="15">
                  <c:v>265.72327044025155</c:v>
                </c:pt>
                <c:pt idx="20">
                  <c:v>283.99951986556238</c:v>
                </c:pt>
              </c:numCache>
            </c:numRef>
          </c:val>
          <c:smooth val="0"/>
          <c:extLst>
            <c:ext xmlns:c16="http://schemas.microsoft.com/office/drawing/2014/chart" uri="{C3380CC4-5D6E-409C-BE32-E72D297353CC}">
              <c16:uniqueId val="{00000002-2C87-4C51-B1B9-3E01733671E4}"/>
            </c:ext>
          </c:extLst>
        </c:ser>
        <c:ser>
          <c:idx val="3"/>
          <c:order val="3"/>
          <c:tx>
            <c:strRef>
              <c:f>Growing_Stock_Comp!$FY$9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Growing_Stock_Comp!$FY$59:$FY$79</c:f>
              <c:numCache>
                <c:formatCode>#,##0</c:formatCode>
                <c:ptCount val="21"/>
                <c:pt idx="14">
                  <c:v>267.54433550037299</c:v>
                </c:pt>
                <c:pt idx="15">
                  <c:v>271.15996852101961</c:v>
                </c:pt>
                <c:pt idx="16">
                  <c:v>274.60875149945326</c:v>
                </c:pt>
                <c:pt idx="17">
                  <c:v>277.47548437698737</c:v>
                </c:pt>
              </c:numCache>
            </c:numRef>
          </c:val>
          <c:smooth val="0"/>
          <c:extLst>
            <c:ext xmlns:c16="http://schemas.microsoft.com/office/drawing/2014/chart" uri="{C3380CC4-5D6E-409C-BE32-E72D297353CC}">
              <c16:uniqueId val="{00000003-2C87-4C51-B1B9-3E01733671E4}"/>
            </c:ext>
          </c:extLst>
        </c:ser>
        <c:ser>
          <c:idx val="4"/>
          <c:order val="4"/>
          <c:tx>
            <c:strRef>
              <c:f>Growing_Stock_Comp!$FZ$9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Growing_Stock_Comp!$FZ$59:$FZ$79</c:f>
              <c:numCache>
                <c:formatCode>#,##0</c:formatCode>
                <c:ptCount val="21"/>
                <c:pt idx="0">
                  <c:v>224.92532317636196</c:v>
                </c:pt>
                <c:pt idx="10">
                  <c:v>268.06602031394277</c:v>
                </c:pt>
              </c:numCache>
            </c:numRef>
          </c:val>
          <c:smooth val="0"/>
          <c:extLst>
            <c:ext xmlns:c16="http://schemas.microsoft.com/office/drawing/2014/chart" uri="{C3380CC4-5D6E-409C-BE32-E72D297353CC}">
              <c16:uniqueId val="{00000004-2C87-4C51-B1B9-3E01733671E4}"/>
            </c:ext>
          </c:extLst>
        </c:ser>
        <c:ser>
          <c:idx val="5"/>
          <c:order val="5"/>
          <c:tx>
            <c:strRef>
              <c:f>Growing_Stock_Comp!$GA$9</c:f>
              <c:strCache>
                <c:ptCount val="1"/>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Growing_Stock_Comp!$GA$59:$GA$79</c:f>
              <c:numCache>
                <c:formatCode>#,##0</c:formatCode>
                <c:ptCount val="21"/>
              </c:numCache>
            </c:numRef>
          </c:val>
          <c:smooth val="0"/>
          <c:extLst>
            <c:ext xmlns:c16="http://schemas.microsoft.com/office/drawing/2014/chart" uri="{C3380CC4-5D6E-409C-BE32-E72D297353CC}">
              <c16:uniqueId val="{00000005-2C87-4C51-B1B9-3E01733671E4}"/>
            </c:ext>
          </c:extLst>
        </c:ser>
        <c:ser>
          <c:idx val="6"/>
          <c:order val="6"/>
          <c:tx>
            <c:strRef>
              <c:f>Growing_Stock_Comp!$GB$9</c:f>
              <c:strCache>
                <c:ptCount val="1"/>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Growing_Stock_Comp!$GB$59:$GB$79</c:f>
              <c:numCache>
                <c:formatCode>#,##0</c:formatCode>
                <c:ptCount val="21"/>
              </c:numCache>
            </c:numRef>
          </c:val>
          <c:smooth val="0"/>
          <c:extLst>
            <c:ext xmlns:c16="http://schemas.microsoft.com/office/drawing/2014/chart" uri="{C3380CC4-5D6E-409C-BE32-E72D297353CC}">
              <c16:uniqueId val="{00000006-2C87-4C51-B1B9-3E01733671E4}"/>
            </c:ext>
          </c:extLst>
        </c:ser>
        <c:ser>
          <c:idx val="7"/>
          <c:order val="7"/>
          <c:tx>
            <c:strRef>
              <c:f>Growing_Stock_Comp!$GC$9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Growing_Stock_Comp!$GC$59:$GC$79</c:f>
              <c:numCache>
                <c:formatCode>#,##0</c:formatCode>
                <c:ptCount val="21"/>
                <c:pt idx="0">
                  <c:v>210.76099647544009</c:v>
                </c:pt>
                <c:pt idx="1">
                  <c:v>214.9121061100978</c:v>
                </c:pt>
                <c:pt idx="2">
                  <c:v>218.80450707417603</c:v>
                </c:pt>
                <c:pt idx="3">
                  <c:v>222.47901414963749</c:v>
                </c:pt>
                <c:pt idx="4">
                  <c:v>225.73842834508656</c:v>
                </c:pt>
                <c:pt idx="5">
                  <c:v>229.07685051897826</c:v>
                </c:pt>
                <c:pt idx="6">
                  <c:v>232.28054856032543</c:v>
                </c:pt>
                <c:pt idx="7">
                  <c:v>234.91705092987186</c:v>
                </c:pt>
                <c:pt idx="8">
                  <c:v>237.96274982354123</c:v>
                </c:pt>
                <c:pt idx="9">
                  <c:v>241.00144178346267</c:v>
                </c:pt>
                <c:pt idx="10">
                  <c:v>243.73011778865086</c:v>
                </c:pt>
                <c:pt idx="11">
                  <c:v>246.27822767507513</c:v>
                </c:pt>
                <c:pt idx="12">
                  <c:v>248.80814302660085</c:v>
                </c:pt>
                <c:pt idx="13">
                  <c:v>251.27990299969406</c:v>
                </c:pt>
                <c:pt idx="14">
                  <c:v>253.56988777076478</c:v>
                </c:pt>
                <c:pt idx="15">
                  <c:v>255.81571109710879</c:v>
                </c:pt>
                <c:pt idx="16">
                  <c:v>257.87773399910651</c:v>
                </c:pt>
                <c:pt idx="17">
                  <c:v>259.48472052782455</c:v>
                </c:pt>
                <c:pt idx="18">
                  <c:v>260.90597724866626</c:v>
                </c:pt>
                <c:pt idx="19">
                  <c:v>262.46841685009218</c:v>
                </c:pt>
                <c:pt idx="20">
                  <c:v>264.49358191729578</c:v>
                </c:pt>
              </c:numCache>
            </c:numRef>
          </c:val>
          <c:smooth val="0"/>
          <c:extLst>
            <c:ext xmlns:c16="http://schemas.microsoft.com/office/drawing/2014/chart" uri="{C3380CC4-5D6E-409C-BE32-E72D297353CC}">
              <c16:uniqueId val="{00000007-2C87-4C51-B1B9-3E01733671E4}"/>
            </c:ext>
          </c:extLst>
        </c:ser>
        <c:ser>
          <c:idx val="8"/>
          <c:order val="8"/>
          <c:tx>
            <c:strRef>
              <c:f>Growing_Stock_Comp!$GD$9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Growing_Stock_Comp!$GD$59:$GD$79</c:f>
              <c:numCache>
                <c:formatCode>#,##0</c:formatCode>
                <c:ptCount val="21"/>
                <c:pt idx="0">
                  <c:v>309.16624975315568</c:v>
                </c:pt>
                <c:pt idx="1">
                  <c:v>315.2662205319557</c:v>
                </c:pt>
                <c:pt idx="2">
                  <c:v>320.98808052605233</c:v>
                </c:pt>
                <c:pt idx="3">
                  <c:v>326.39068946274608</c:v>
                </c:pt>
                <c:pt idx="4">
                  <c:v>331.18177893692769</c:v>
                </c:pt>
                <c:pt idx="5">
                  <c:v>336.08970380940423</c:v>
                </c:pt>
                <c:pt idx="6">
                  <c:v>340.80132733290924</c:v>
                </c:pt>
                <c:pt idx="7">
                  <c:v>344.6874481818881</c:v>
                </c:pt>
                <c:pt idx="8">
                  <c:v>349.16870097041215</c:v>
                </c:pt>
                <c:pt idx="9">
                  <c:v>353.63834006201904</c:v>
                </c:pt>
                <c:pt idx="10">
                  <c:v>357.65463359734298</c:v>
                </c:pt>
                <c:pt idx="11">
                  <c:v>361.40613953291586</c:v>
                </c:pt>
                <c:pt idx="12">
                  <c:v>365.12802445502263</c:v>
                </c:pt>
                <c:pt idx="13">
                  <c:v>368.76471056003436</c:v>
                </c:pt>
                <c:pt idx="14">
                  <c:v>372.13490769074338</c:v>
                </c:pt>
                <c:pt idx="15">
                  <c:v>375.44136503683018</c:v>
                </c:pt>
                <c:pt idx="16">
                  <c:v>378.47634710637493</c:v>
                </c:pt>
                <c:pt idx="17">
                  <c:v>380.84440753582027</c:v>
                </c:pt>
                <c:pt idx="18">
                  <c:v>382.93765341324553</c:v>
                </c:pt>
                <c:pt idx="19">
                  <c:v>385.2381113738453</c:v>
                </c:pt>
                <c:pt idx="20">
                  <c:v>388.21872850593229</c:v>
                </c:pt>
              </c:numCache>
            </c:numRef>
          </c:val>
          <c:smooth val="0"/>
          <c:extLst>
            <c:ext xmlns:c16="http://schemas.microsoft.com/office/drawing/2014/chart" uri="{C3380CC4-5D6E-409C-BE32-E72D297353CC}">
              <c16:uniqueId val="{00000008-2C87-4C51-B1B9-3E01733671E4}"/>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Growing_Stock_Comp!$GE$2</c:f>
          <c:strCache>
            <c:ptCount val="1"/>
            <c:pt idx="0">
              <c:v>Portugal</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Growing_Stock_Comp!$GE$9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Growing_Stock_Comp!$GE$59:$GE$79</c:f>
              <c:numCache>
                <c:formatCode>#,##0</c:formatCode>
                <c:ptCount val="21"/>
                <c:pt idx="10">
                  <c:v>52.398523985239855</c:v>
                </c:pt>
                <c:pt idx="15">
                  <c:v>51.64855072463768</c:v>
                </c:pt>
              </c:numCache>
            </c:numRef>
          </c:val>
          <c:smooth val="0"/>
          <c:extLst>
            <c:ext xmlns:c16="http://schemas.microsoft.com/office/drawing/2014/chart" uri="{C3380CC4-5D6E-409C-BE32-E72D297353CC}">
              <c16:uniqueId val="{00000000-80EF-4CB1-A68E-E01B0357284B}"/>
            </c:ext>
          </c:extLst>
        </c:ser>
        <c:ser>
          <c:idx val="1"/>
          <c:order val="1"/>
          <c:tx>
            <c:strRef>
              <c:f>Growing_Stock_Comp!$GF$9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Growing_Stock_Comp!$GF$59:$GF$79</c:f>
              <c:numCache>
                <c:formatCode>#,##0</c:formatCode>
                <c:ptCount val="21"/>
                <c:pt idx="0">
                  <c:v>60.223555985014983</c:v>
                </c:pt>
                <c:pt idx="5">
                  <c:v>55.881311243162415</c:v>
                </c:pt>
                <c:pt idx="10">
                  <c:v>52.322094729040252</c:v>
                </c:pt>
              </c:numCache>
            </c:numRef>
          </c:val>
          <c:smooth val="0"/>
          <c:extLst>
            <c:ext xmlns:c16="http://schemas.microsoft.com/office/drawing/2014/chart" uri="{C3380CC4-5D6E-409C-BE32-E72D297353CC}">
              <c16:uniqueId val="{00000001-80EF-4CB1-A68E-E01B0357284B}"/>
            </c:ext>
          </c:extLst>
        </c:ser>
        <c:ser>
          <c:idx val="2"/>
          <c:order val="2"/>
          <c:tx>
            <c:strRef>
              <c:f>Growing_Stock_Comp!$GG$9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Growing_Stock_Comp!$GG$59:$GG$79</c:f>
              <c:numCache>
                <c:formatCode>#,##0</c:formatCode>
                <c:ptCount val="21"/>
                <c:pt idx="0">
                  <c:v>76.316552590758235</c:v>
                </c:pt>
                <c:pt idx="5">
                  <c:v>66.996726752190526</c:v>
                </c:pt>
                <c:pt idx="10">
                  <c:v>64.052885647858517</c:v>
                </c:pt>
              </c:numCache>
            </c:numRef>
          </c:val>
          <c:smooth val="0"/>
          <c:extLst>
            <c:ext xmlns:c16="http://schemas.microsoft.com/office/drawing/2014/chart" uri="{C3380CC4-5D6E-409C-BE32-E72D297353CC}">
              <c16:uniqueId val="{00000002-80EF-4CB1-A68E-E01B0357284B}"/>
            </c:ext>
          </c:extLst>
        </c:ser>
        <c:ser>
          <c:idx val="3"/>
          <c:order val="3"/>
          <c:tx>
            <c:strRef>
              <c:f>Growing_Stock_Comp!$GH$9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Growing_Stock_Comp!$GH$59:$GH$79</c:f>
              <c:numCache>
                <c:formatCode>#,##0</c:formatCode>
                <c:ptCount val="21"/>
              </c:numCache>
            </c:numRef>
          </c:val>
          <c:smooth val="0"/>
          <c:extLst>
            <c:ext xmlns:c16="http://schemas.microsoft.com/office/drawing/2014/chart" uri="{C3380CC4-5D6E-409C-BE32-E72D297353CC}">
              <c16:uniqueId val="{00000003-80EF-4CB1-A68E-E01B0357284B}"/>
            </c:ext>
          </c:extLst>
        </c:ser>
        <c:ser>
          <c:idx val="4"/>
          <c:order val="4"/>
          <c:tx>
            <c:strRef>
              <c:f>Growing_Stock_Comp!$GI$9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Growing_Stock_Comp!$GI$59:$GI$79</c:f>
              <c:numCache>
                <c:formatCode>#,##0</c:formatCode>
                <c:ptCount val="21"/>
              </c:numCache>
            </c:numRef>
          </c:val>
          <c:smooth val="0"/>
          <c:extLst>
            <c:ext xmlns:c16="http://schemas.microsoft.com/office/drawing/2014/chart" uri="{C3380CC4-5D6E-409C-BE32-E72D297353CC}">
              <c16:uniqueId val="{00000004-80EF-4CB1-A68E-E01B0357284B}"/>
            </c:ext>
          </c:extLst>
        </c:ser>
        <c:ser>
          <c:idx val="5"/>
          <c:order val="5"/>
          <c:tx>
            <c:strRef>
              <c:f>Growing_Stock_Comp!$GJ$9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Growing_Stock_Comp!$GJ$59:$GJ$79</c:f>
              <c:numCache>
                <c:formatCode>#,##0</c:formatCode>
                <c:ptCount val="21"/>
              </c:numCache>
            </c:numRef>
          </c:val>
          <c:smooth val="0"/>
          <c:extLst>
            <c:ext xmlns:c16="http://schemas.microsoft.com/office/drawing/2014/chart" uri="{C3380CC4-5D6E-409C-BE32-E72D297353CC}">
              <c16:uniqueId val="{00000005-80EF-4CB1-A68E-E01B0357284B}"/>
            </c:ext>
          </c:extLst>
        </c:ser>
        <c:ser>
          <c:idx val="6"/>
          <c:order val="6"/>
          <c:tx>
            <c:strRef>
              <c:f>Growing_Stock_Comp!$GK$9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Growing_Stock_Comp!$GK$59:$GK$79</c:f>
              <c:numCache>
                <c:formatCode>#,##0</c:formatCode>
                <c:ptCount val="21"/>
              </c:numCache>
            </c:numRef>
          </c:val>
          <c:smooth val="0"/>
          <c:extLst>
            <c:ext xmlns:c16="http://schemas.microsoft.com/office/drawing/2014/chart" uri="{C3380CC4-5D6E-409C-BE32-E72D297353CC}">
              <c16:uniqueId val="{00000006-80EF-4CB1-A68E-E01B0357284B}"/>
            </c:ext>
          </c:extLst>
        </c:ser>
        <c:ser>
          <c:idx val="7"/>
          <c:order val="7"/>
          <c:tx>
            <c:strRef>
              <c:f>Growing_Stock_Comp!$GL$9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Growing_Stock_Comp!$GL$59:$GL$79</c:f>
              <c:numCache>
                <c:formatCode>#,##0</c:formatCode>
                <c:ptCount val="21"/>
                <c:pt idx="0">
                  <c:v>57.258590017375553</c:v>
                </c:pt>
                <c:pt idx="1">
                  <c:v>59.245888269029081</c:v>
                </c:pt>
                <c:pt idx="2">
                  <c:v>61.165508711235461</c:v>
                </c:pt>
                <c:pt idx="3">
                  <c:v>62.156934493260437</c:v>
                </c:pt>
                <c:pt idx="4">
                  <c:v>63.313491069467361</c:v>
                </c:pt>
                <c:pt idx="5">
                  <c:v>63.959384255602224</c:v>
                </c:pt>
                <c:pt idx="6">
                  <c:v>65.171090845204191</c:v>
                </c:pt>
                <c:pt idx="7">
                  <c:v>66.566123807774403</c:v>
                </c:pt>
                <c:pt idx="8">
                  <c:v>68.192256608653466</c:v>
                </c:pt>
                <c:pt idx="9">
                  <c:v>70.058535771102754</c:v>
                </c:pt>
                <c:pt idx="10">
                  <c:v>71.820234911190738</c:v>
                </c:pt>
                <c:pt idx="11">
                  <c:v>73.375334223450153</c:v>
                </c:pt>
                <c:pt idx="12">
                  <c:v>74.49286460734892</c:v>
                </c:pt>
                <c:pt idx="13">
                  <c:v>75.604072108860649</c:v>
                </c:pt>
                <c:pt idx="14">
                  <c:v>76.669894956331532</c:v>
                </c:pt>
                <c:pt idx="15">
                  <c:v>77.518496094434084</c:v>
                </c:pt>
                <c:pt idx="16">
                  <c:v>78.093083755216455</c:v>
                </c:pt>
                <c:pt idx="17">
                  <c:v>78.415165737250561</c:v>
                </c:pt>
                <c:pt idx="18">
                  <c:v>78.675685904897762</c:v>
                </c:pt>
                <c:pt idx="19">
                  <c:v>78.894121353118578</c:v>
                </c:pt>
                <c:pt idx="20">
                  <c:v>79.240971012669505</c:v>
                </c:pt>
              </c:numCache>
            </c:numRef>
          </c:val>
          <c:smooth val="0"/>
          <c:extLst>
            <c:ext xmlns:c16="http://schemas.microsoft.com/office/drawing/2014/chart" uri="{C3380CC4-5D6E-409C-BE32-E72D297353CC}">
              <c16:uniqueId val="{00000007-80EF-4CB1-A68E-E01B0357284B}"/>
            </c:ext>
          </c:extLst>
        </c:ser>
        <c:ser>
          <c:idx val="8"/>
          <c:order val="8"/>
          <c:tx>
            <c:strRef>
              <c:f>Growing_Stock_Comp!$GM$9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Growing_Stock_Comp!$GM$59:$GM$79</c:f>
              <c:numCache>
                <c:formatCode>#,##0</c:formatCode>
                <c:ptCount val="21"/>
                <c:pt idx="0">
                  <c:v>95.681213969112761</c:v>
                </c:pt>
                <c:pt idx="1">
                  <c:v>98.969662508094643</c:v>
                </c:pt>
                <c:pt idx="2">
                  <c:v>102.07356466075461</c:v>
                </c:pt>
                <c:pt idx="3">
                  <c:v>103.66559165882713</c:v>
                </c:pt>
                <c:pt idx="4">
                  <c:v>105.53083232393546</c:v>
                </c:pt>
                <c:pt idx="5">
                  <c:v>106.45800127705172</c:v>
                </c:pt>
                <c:pt idx="6">
                  <c:v>108.34934254957068</c:v>
                </c:pt>
                <c:pt idx="7">
                  <c:v>110.54241353470174</c:v>
                </c:pt>
                <c:pt idx="8">
                  <c:v>113.07740675845996</c:v>
                </c:pt>
                <c:pt idx="9">
                  <c:v>116.06613332198623</c:v>
                </c:pt>
                <c:pt idx="10">
                  <c:v>118.90053798767511</c:v>
                </c:pt>
                <c:pt idx="11">
                  <c:v>121.35173947212901</c:v>
                </c:pt>
                <c:pt idx="12">
                  <c:v>123.00009418240001</c:v>
                </c:pt>
                <c:pt idx="13">
                  <c:v>124.55931493731129</c:v>
                </c:pt>
                <c:pt idx="14">
                  <c:v>126.05190023137662</c:v>
                </c:pt>
                <c:pt idx="15">
                  <c:v>127.19949284872587</c:v>
                </c:pt>
                <c:pt idx="16">
                  <c:v>128.01628935770037</c:v>
                </c:pt>
                <c:pt idx="17">
                  <c:v>128.42612316514675</c:v>
                </c:pt>
                <c:pt idx="18">
                  <c:v>128.73971916087305</c:v>
                </c:pt>
                <c:pt idx="19">
                  <c:v>128.99898266074484</c:v>
                </c:pt>
                <c:pt idx="20">
                  <c:v>129.45502030829417</c:v>
                </c:pt>
              </c:numCache>
            </c:numRef>
          </c:val>
          <c:smooth val="0"/>
          <c:extLst>
            <c:ext xmlns:c16="http://schemas.microsoft.com/office/drawing/2014/chart" uri="{C3380CC4-5D6E-409C-BE32-E72D297353CC}">
              <c16:uniqueId val="{00000008-80EF-4CB1-A68E-E01B0357284B}"/>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Growing_Stock_Comp!$GN$2</c:f>
          <c:strCache>
            <c:ptCount val="1"/>
            <c:pt idx="0">
              <c:v>Romania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Growing_Stock_Comp!$GN$9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Growing_Stock_Comp!$GN$59:$GN$79</c:f>
              <c:numCache>
                <c:formatCode>#,##0</c:formatCode>
                <c:ptCount val="21"/>
                <c:pt idx="0">
                  <c:v>211.49858623939679</c:v>
                </c:pt>
                <c:pt idx="10">
                  <c:v>211.49654643131237</c:v>
                </c:pt>
                <c:pt idx="15">
                  <c:v>321.93057197839141</c:v>
                </c:pt>
                <c:pt idx="20">
                  <c:v>339.84312423781034</c:v>
                </c:pt>
              </c:numCache>
            </c:numRef>
          </c:val>
          <c:smooth val="0"/>
          <c:extLst>
            <c:ext xmlns:c16="http://schemas.microsoft.com/office/drawing/2014/chart" uri="{C3380CC4-5D6E-409C-BE32-E72D297353CC}">
              <c16:uniqueId val="{00000000-019B-4C39-B239-2CC25F3AE939}"/>
            </c:ext>
          </c:extLst>
        </c:ser>
        <c:ser>
          <c:idx val="1"/>
          <c:order val="1"/>
          <c:tx>
            <c:strRef>
              <c:f>Growing_Stock_Comp!$GO$9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Growing_Stock_Comp!$GO$59:$GO$79</c:f>
              <c:numCache>
                <c:formatCode>#,##0</c:formatCode>
                <c:ptCount val="21"/>
                <c:pt idx="0">
                  <c:v>211.49858623939679</c:v>
                </c:pt>
                <c:pt idx="5">
                  <c:v>211.50054764512595</c:v>
                </c:pt>
                <c:pt idx="10">
                  <c:v>211.49654643131237</c:v>
                </c:pt>
                <c:pt idx="15">
                  <c:v>321.92290972322854</c:v>
                </c:pt>
                <c:pt idx="20">
                  <c:v>339.84312423781034</c:v>
                </c:pt>
              </c:numCache>
            </c:numRef>
          </c:val>
          <c:smooth val="0"/>
          <c:extLst>
            <c:ext xmlns:c16="http://schemas.microsoft.com/office/drawing/2014/chart" uri="{C3380CC4-5D6E-409C-BE32-E72D297353CC}">
              <c16:uniqueId val="{00000001-019B-4C39-B239-2CC25F3AE939}"/>
            </c:ext>
          </c:extLst>
        </c:ser>
        <c:ser>
          <c:idx val="2"/>
          <c:order val="2"/>
          <c:tx>
            <c:strRef>
              <c:f>Growing_Stock_Comp!$GP$9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Growing_Stock_Comp!$GP$59:$GP$79</c:f>
              <c:numCache>
                <c:formatCode>#,##0</c:formatCode>
                <c:ptCount val="21"/>
                <c:pt idx="0">
                  <c:v>211.50526943726388</c:v>
                </c:pt>
                <c:pt idx="5">
                  <c:v>211.49534561299268</c:v>
                </c:pt>
                <c:pt idx="10">
                  <c:v>211.49018845929669</c:v>
                </c:pt>
                <c:pt idx="15">
                  <c:v>379.30840717527553</c:v>
                </c:pt>
                <c:pt idx="20">
                  <c:v>333.87457706009775</c:v>
                </c:pt>
              </c:numCache>
            </c:numRef>
          </c:val>
          <c:smooth val="0"/>
          <c:extLst>
            <c:ext xmlns:c16="http://schemas.microsoft.com/office/drawing/2014/chart" uri="{C3380CC4-5D6E-409C-BE32-E72D297353CC}">
              <c16:uniqueId val="{00000002-019B-4C39-B239-2CC25F3AE939}"/>
            </c:ext>
          </c:extLst>
        </c:ser>
        <c:ser>
          <c:idx val="3"/>
          <c:order val="3"/>
          <c:tx>
            <c:strRef>
              <c:f>Growing_Stock_Comp!$GQ$9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Growing_Stock_Comp!$GQ$59:$GQ$79</c:f>
              <c:numCache>
                <c:formatCode>#,##0</c:formatCode>
                <c:ptCount val="21"/>
                <c:pt idx="14">
                  <c:v>316.41329554648837</c:v>
                </c:pt>
                <c:pt idx="15">
                  <c:v>321.24142552886929</c:v>
                </c:pt>
                <c:pt idx="16">
                  <c:v>325.5370793198108</c:v>
                </c:pt>
                <c:pt idx="17">
                  <c:v>330.26061952836704</c:v>
                </c:pt>
              </c:numCache>
            </c:numRef>
          </c:val>
          <c:smooth val="0"/>
          <c:extLst>
            <c:ext xmlns:c16="http://schemas.microsoft.com/office/drawing/2014/chart" uri="{C3380CC4-5D6E-409C-BE32-E72D297353CC}">
              <c16:uniqueId val="{00000003-019B-4C39-B239-2CC25F3AE939}"/>
            </c:ext>
          </c:extLst>
        </c:ser>
        <c:ser>
          <c:idx val="4"/>
          <c:order val="4"/>
          <c:tx>
            <c:strRef>
              <c:f>Growing_Stock_Comp!$GR$9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Growing_Stock_Comp!$GR$59:$GR$79</c:f>
              <c:numCache>
                <c:formatCode>#,##0</c:formatCode>
                <c:ptCount val="21"/>
                <c:pt idx="0">
                  <c:v>266.66315860822414</c:v>
                </c:pt>
                <c:pt idx="1">
                  <c:v>269.55535969272483</c:v>
                </c:pt>
                <c:pt idx="2">
                  <c:v>272.57869588793494</c:v>
                </c:pt>
                <c:pt idx="3">
                  <c:v>275.1970028618768</c:v>
                </c:pt>
                <c:pt idx="4">
                  <c:v>277.76651333032083</c:v>
                </c:pt>
                <c:pt idx="5">
                  <c:v>280.27440488025303</c:v>
                </c:pt>
                <c:pt idx="6">
                  <c:v>282.96488959180601</c:v>
                </c:pt>
                <c:pt idx="7">
                  <c:v>285.64936014460011</c:v>
                </c:pt>
                <c:pt idx="8">
                  <c:v>288.12061198975749</c:v>
                </c:pt>
                <c:pt idx="9">
                  <c:v>290.64095164934474</c:v>
                </c:pt>
                <c:pt idx="10">
                  <c:v>293.23326510016568</c:v>
                </c:pt>
                <c:pt idx="11">
                  <c:v>295.96633574333487</c:v>
                </c:pt>
                <c:pt idx="12">
                  <c:v>298.72637565898481</c:v>
                </c:pt>
                <c:pt idx="13">
                  <c:v>301.50410483506556</c:v>
                </c:pt>
                <c:pt idx="14">
                  <c:v>304.29323226389516</c:v>
                </c:pt>
              </c:numCache>
            </c:numRef>
          </c:val>
          <c:smooth val="0"/>
          <c:extLst>
            <c:ext xmlns:c16="http://schemas.microsoft.com/office/drawing/2014/chart" uri="{C3380CC4-5D6E-409C-BE32-E72D297353CC}">
              <c16:uniqueId val="{00000004-019B-4C39-B239-2CC25F3AE939}"/>
            </c:ext>
          </c:extLst>
        </c:ser>
        <c:ser>
          <c:idx val="5"/>
          <c:order val="5"/>
          <c:tx>
            <c:strRef>
              <c:f>Growing_Stock_Comp!$GS$9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Growing_Stock_Comp!$GS$59:$GS$79</c:f>
              <c:numCache>
                <c:formatCode>#,##0</c:formatCode>
                <c:ptCount val="21"/>
              </c:numCache>
            </c:numRef>
          </c:val>
          <c:smooth val="0"/>
          <c:extLst>
            <c:ext xmlns:c16="http://schemas.microsoft.com/office/drawing/2014/chart" uri="{C3380CC4-5D6E-409C-BE32-E72D297353CC}">
              <c16:uniqueId val="{00000005-019B-4C39-B239-2CC25F3AE939}"/>
            </c:ext>
          </c:extLst>
        </c:ser>
        <c:ser>
          <c:idx val="6"/>
          <c:order val="6"/>
          <c:tx>
            <c:strRef>
              <c:f>Growing_Stock_Comp!$GT$9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Growing_Stock_Comp!$GT$59:$GT$79</c:f>
              <c:numCache>
                <c:formatCode>#,##0</c:formatCode>
                <c:ptCount val="21"/>
              </c:numCache>
            </c:numRef>
          </c:val>
          <c:smooth val="0"/>
          <c:extLst>
            <c:ext xmlns:c16="http://schemas.microsoft.com/office/drawing/2014/chart" uri="{C3380CC4-5D6E-409C-BE32-E72D297353CC}">
              <c16:uniqueId val="{00000006-019B-4C39-B239-2CC25F3AE939}"/>
            </c:ext>
          </c:extLst>
        </c:ser>
        <c:ser>
          <c:idx val="7"/>
          <c:order val="7"/>
          <c:tx>
            <c:strRef>
              <c:f>Growing_Stock_Comp!$GU$9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Growing_Stock_Comp!$GU$59:$GU$79</c:f>
              <c:numCache>
                <c:formatCode>#,##0</c:formatCode>
                <c:ptCount val="21"/>
                <c:pt idx="0">
                  <c:v>254.59603434391852</c:v>
                </c:pt>
                <c:pt idx="1">
                  <c:v>257.50132423820952</c:v>
                </c:pt>
                <c:pt idx="2">
                  <c:v>259.99281446475845</c:v>
                </c:pt>
                <c:pt idx="3">
                  <c:v>262.12768739225248</c:v>
                </c:pt>
                <c:pt idx="4">
                  <c:v>264.1282993974865</c:v>
                </c:pt>
                <c:pt idx="5">
                  <c:v>266.51185051388234</c:v>
                </c:pt>
                <c:pt idx="6">
                  <c:v>269.1857897446676</c:v>
                </c:pt>
                <c:pt idx="7">
                  <c:v>271.4373787931134</c:v>
                </c:pt>
                <c:pt idx="8">
                  <c:v>274.16409613838152</c:v>
                </c:pt>
                <c:pt idx="9">
                  <c:v>277.17023770933525</c:v>
                </c:pt>
                <c:pt idx="10">
                  <c:v>279.82397380843929</c:v>
                </c:pt>
                <c:pt idx="11">
                  <c:v>282.31943058402442</c:v>
                </c:pt>
                <c:pt idx="12">
                  <c:v>284.41926304726252</c:v>
                </c:pt>
                <c:pt idx="13">
                  <c:v>286.74328933027738</c:v>
                </c:pt>
                <c:pt idx="14">
                  <c:v>289.01838789028534</c:v>
                </c:pt>
                <c:pt idx="15">
                  <c:v>291.47158525431763</c:v>
                </c:pt>
                <c:pt idx="16">
                  <c:v>293.80509069138873</c:v>
                </c:pt>
                <c:pt idx="17">
                  <c:v>296.2832448271667</c:v>
                </c:pt>
                <c:pt idx="18">
                  <c:v>298.3894120577757</c:v>
                </c:pt>
                <c:pt idx="19">
                  <c:v>300.52376367250588</c:v>
                </c:pt>
                <c:pt idx="20">
                  <c:v>302.65360698742603</c:v>
                </c:pt>
              </c:numCache>
            </c:numRef>
          </c:val>
          <c:smooth val="0"/>
          <c:extLst>
            <c:ext xmlns:c16="http://schemas.microsoft.com/office/drawing/2014/chart" uri="{C3380CC4-5D6E-409C-BE32-E72D297353CC}">
              <c16:uniqueId val="{00000007-019B-4C39-B239-2CC25F3AE939}"/>
            </c:ext>
          </c:extLst>
        </c:ser>
        <c:ser>
          <c:idx val="8"/>
          <c:order val="8"/>
          <c:tx>
            <c:strRef>
              <c:f>Growing_Stock_Comp!$GV$9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Growing_Stock_Comp!$GV$59:$GV$79</c:f>
              <c:numCache>
                <c:formatCode>#,##0</c:formatCode>
                <c:ptCount val="21"/>
                <c:pt idx="0">
                  <c:v>397.8818324926325</c:v>
                </c:pt>
                <c:pt idx="1">
                  <c:v>402.57440319419743</c:v>
                </c:pt>
                <c:pt idx="2">
                  <c:v>406.69449299153206</c:v>
                </c:pt>
                <c:pt idx="3">
                  <c:v>410.22474747843034</c:v>
                </c:pt>
                <c:pt idx="4">
                  <c:v>413.50394806933173</c:v>
                </c:pt>
                <c:pt idx="5">
                  <c:v>417.39608468836531</c:v>
                </c:pt>
                <c:pt idx="6">
                  <c:v>421.68374760216875</c:v>
                </c:pt>
                <c:pt idx="7">
                  <c:v>425.39283995955259</c:v>
                </c:pt>
                <c:pt idx="8">
                  <c:v>429.81253065664424</c:v>
                </c:pt>
                <c:pt idx="9">
                  <c:v>434.66011173748376</c:v>
                </c:pt>
                <c:pt idx="10">
                  <c:v>438.97473352601008</c:v>
                </c:pt>
                <c:pt idx="11">
                  <c:v>443.05112133127432</c:v>
                </c:pt>
                <c:pt idx="12">
                  <c:v>446.4917812664292</c:v>
                </c:pt>
                <c:pt idx="13">
                  <c:v>450.28437362193358</c:v>
                </c:pt>
                <c:pt idx="14">
                  <c:v>454.03102495989231</c:v>
                </c:pt>
                <c:pt idx="15">
                  <c:v>458.03162707656145</c:v>
                </c:pt>
                <c:pt idx="16">
                  <c:v>461.81778640051499</c:v>
                </c:pt>
                <c:pt idx="17">
                  <c:v>465.83490800382049</c:v>
                </c:pt>
                <c:pt idx="18">
                  <c:v>469.26699837187664</c:v>
                </c:pt>
                <c:pt idx="19">
                  <c:v>472.71722671067863</c:v>
                </c:pt>
                <c:pt idx="20">
                  <c:v>476.21444958348076</c:v>
                </c:pt>
              </c:numCache>
            </c:numRef>
          </c:val>
          <c:smooth val="0"/>
          <c:extLst>
            <c:ext xmlns:c16="http://schemas.microsoft.com/office/drawing/2014/chart" uri="{C3380CC4-5D6E-409C-BE32-E72D297353CC}">
              <c16:uniqueId val="{00000008-019B-4C39-B239-2CC25F3AE939}"/>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Growing_Stock_Comp!$GW$2</c:f>
          <c:strCache>
            <c:ptCount val="1"/>
            <c:pt idx="0">
              <c:v>Slovenia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Growing_Stock_Comp!$GW$9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Growing_Stock_Comp!$GW$59:$GW$79</c:f>
              <c:numCache>
                <c:formatCode>#,##0</c:formatCode>
                <c:ptCount val="21"/>
                <c:pt idx="0">
                  <c:v>270</c:v>
                </c:pt>
                <c:pt idx="10">
                  <c:v>325.67762630312751</c:v>
                </c:pt>
                <c:pt idx="15">
                  <c:v>332.3878205128205</c:v>
                </c:pt>
                <c:pt idx="20">
                  <c:v>334.60168197571556</c:v>
                </c:pt>
              </c:numCache>
            </c:numRef>
          </c:val>
          <c:smooth val="0"/>
          <c:extLst>
            <c:ext xmlns:c16="http://schemas.microsoft.com/office/drawing/2014/chart" uri="{C3380CC4-5D6E-409C-BE32-E72D297353CC}">
              <c16:uniqueId val="{00000000-1B29-4B14-902F-ABCCB9ED2D5D}"/>
            </c:ext>
          </c:extLst>
        </c:ser>
        <c:ser>
          <c:idx val="1"/>
          <c:order val="1"/>
          <c:tx>
            <c:strRef>
              <c:f>Growing_Stock_Comp!$GX$9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Growing_Stock_Comp!$GX$59:$GX$79</c:f>
              <c:numCache>
                <c:formatCode>#,##0</c:formatCode>
                <c:ptCount val="21"/>
                <c:pt idx="0">
                  <c:v>270</c:v>
                </c:pt>
                <c:pt idx="5">
                  <c:v>300.90104585679808</c:v>
                </c:pt>
                <c:pt idx="10">
                  <c:v>325.67762630312751</c:v>
                </c:pt>
                <c:pt idx="15">
                  <c:v>332.39583333333331</c:v>
                </c:pt>
                <c:pt idx="20">
                  <c:v>334.59360332194245</c:v>
                </c:pt>
              </c:numCache>
            </c:numRef>
          </c:val>
          <c:smooth val="0"/>
          <c:extLst>
            <c:ext xmlns:c16="http://schemas.microsoft.com/office/drawing/2014/chart" uri="{C3380CC4-5D6E-409C-BE32-E72D297353CC}">
              <c16:uniqueId val="{00000001-1B29-4B14-902F-ABCCB9ED2D5D}"/>
            </c:ext>
          </c:extLst>
        </c:ser>
        <c:ser>
          <c:idx val="2"/>
          <c:order val="2"/>
          <c:tx>
            <c:strRef>
              <c:f>Growing_Stock_Comp!$GY$9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Growing_Stock_Comp!$GY$59:$GY$79</c:f>
              <c:numCache>
                <c:formatCode>#,##0</c:formatCode>
                <c:ptCount val="21"/>
                <c:pt idx="0">
                  <c:v>270</c:v>
                </c:pt>
                <c:pt idx="5">
                  <c:v>300.90051457975989</c:v>
                </c:pt>
                <c:pt idx="10">
                  <c:v>325.67659574468087</c:v>
                </c:pt>
                <c:pt idx="15">
                  <c:v>340.64091308165058</c:v>
                </c:pt>
                <c:pt idx="20">
                  <c:v>339.6986437196785</c:v>
                </c:pt>
              </c:numCache>
            </c:numRef>
          </c:val>
          <c:smooth val="0"/>
          <c:extLst>
            <c:ext xmlns:c16="http://schemas.microsoft.com/office/drawing/2014/chart" uri="{C3380CC4-5D6E-409C-BE32-E72D297353CC}">
              <c16:uniqueId val="{00000002-1B29-4B14-902F-ABCCB9ED2D5D}"/>
            </c:ext>
          </c:extLst>
        </c:ser>
        <c:ser>
          <c:idx val="3"/>
          <c:order val="3"/>
          <c:tx>
            <c:strRef>
              <c:f>Growing_Stock_Comp!$GZ$9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Growing_Stock_Comp!$GZ$59:$GZ$79</c:f>
              <c:numCache>
                <c:formatCode>#,##0</c:formatCode>
                <c:ptCount val="21"/>
                <c:pt idx="12">
                  <c:v>288.45765117339954</c:v>
                </c:pt>
                <c:pt idx="13">
                  <c:v>291.48845302654036</c:v>
                </c:pt>
                <c:pt idx="14">
                  <c:v>293.37870793167599</c:v>
                </c:pt>
                <c:pt idx="15">
                  <c:v>295.42835488487498</c:v>
                </c:pt>
                <c:pt idx="16">
                  <c:v>296.62733912807965</c:v>
                </c:pt>
                <c:pt idx="17">
                  <c:v>298.82953583640858</c:v>
                </c:pt>
              </c:numCache>
            </c:numRef>
          </c:val>
          <c:smooth val="0"/>
          <c:extLst>
            <c:ext xmlns:c16="http://schemas.microsoft.com/office/drawing/2014/chart" uri="{C3380CC4-5D6E-409C-BE32-E72D297353CC}">
              <c16:uniqueId val="{00000003-1B29-4B14-902F-ABCCB9ED2D5D}"/>
            </c:ext>
          </c:extLst>
        </c:ser>
        <c:ser>
          <c:idx val="4"/>
          <c:order val="4"/>
          <c:tx>
            <c:strRef>
              <c:f>Growing_Stock_Comp!$HA$9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Growing_Stock_Comp!$HA$59:$HA$79</c:f>
              <c:numCache>
                <c:formatCode>#,##0</c:formatCode>
                <c:ptCount val="21"/>
                <c:pt idx="0">
                  <c:v>283.17493519441672</c:v>
                </c:pt>
                <c:pt idx="7">
                  <c:v>314.19409770687935</c:v>
                </c:pt>
                <c:pt idx="12">
                  <c:v>334.20646061814551</c:v>
                </c:pt>
              </c:numCache>
            </c:numRef>
          </c:val>
          <c:smooth val="0"/>
          <c:extLst>
            <c:ext xmlns:c16="http://schemas.microsoft.com/office/drawing/2014/chart" uri="{C3380CC4-5D6E-409C-BE32-E72D297353CC}">
              <c16:uniqueId val="{00000004-1B29-4B14-902F-ABCCB9ED2D5D}"/>
            </c:ext>
          </c:extLst>
        </c:ser>
        <c:ser>
          <c:idx val="5"/>
          <c:order val="5"/>
          <c:tx>
            <c:strRef>
              <c:f>Growing_Stock_Comp!$HB$9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Growing_Stock_Comp!$HB$59:$HB$79</c:f>
              <c:numCache>
                <c:formatCode>#,##0</c:formatCode>
                <c:ptCount val="21"/>
              </c:numCache>
            </c:numRef>
          </c:val>
          <c:smooth val="0"/>
          <c:extLst>
            <c:ext xmlns:c16="http://schemas.microsoft.com/office/drawing/2014/chart" uri="{C3380CC4-5D6E-409C-BE32-E72D297353CC}">
              <c16:uniqueId val="{00000005-1B29-4B14-902F-ABCCB9ED2D5D}"/>
            </c:ext>
          </c:extLst>
        </c:ser>
        <c:ser>
          <c:idx val="6"/>
          <c:order val="6"/>
          <c:tx>
            <c:strRef>
              <c:f>Growing_Stock_Comp!$HC$9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Growing_Stock_Comp!$HC$59:$HC$79</c:f>
              <c:numCache>
                <c:formatCode>#,##0</c:formatCode>
                <c:ptCount val="21"/>
              </c:numCache>
            </c:numRef>
          </c:val>
          <c:smooth val="0"/>
          <c:extLst>
            <c:ext xmlns:c16="http://schemas.microsoft.com/office/drawing/2014/chart" uri="{C3380CC4-5D6E-409C-BE32-E72D297353CC}">
              <c16:uniqueId val="{00000006-1B29-4B14-902F-ABCCB9ED2D5D}"/>
            </c:ext>
          </c:extLst>
        </c:ser>
        <c:ser>
          <c:idx val="7"/>
          <c:order val="7"/>
          <c:tx>
            <c:strRef>
              <c:f>Growing_Stock_Comp!$HD$9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Growing_Stock_Comp!$HD$59:$HD$79</c:f>
              <c:numCache>
                <c:formatCode>#,##0</c:formatCode>
                <c:ptCount val="21"/>
                <c:pt idx="0">
                  <c:v>224.21285059543453</c:v>
                </c:pt>
                <c:pt idx="1">
                  <c:v>228.1255564853839</c:v>
                </c:pt>
                <c:pt idx="2">
                  <c:v>231.93522948762157</c:v>
                </c:pt>
                <c:pt idx="3">
                  <c:v>235.29000521155365</c:v>
                </c:pt>
                <c:pt idx="4">
                  <c:v>238.81498279912446</c:v>
                </c:pt>
                <c:pt idx="5">
                  <c:v>242.27033907504807</c:v>
                </c:pt>
                <c:pt idx="6">
                  <c:v>245.17236313728313</c:v>
                </c:pt>
                <c:pt idx="7">
                  <c:v>248.49561990838325</c:v>
                </c:pt>
                <c:pt idx="8">
                  <c:v>251.75384978838241</c:v>
                </c:pt>
                <c:pt idx="9">
                  <c:v>255.12108047597832</c:v>
                </c:pt>
                <c:pt idx="10">
                  <c:v>258.37022717501696</c:v>
                </c:pt>
                <c:pt idx="11">
                  <c:v>261.19749288194998</c:v>
                </c:pt>
                <c:pt idx="12">
                  <c:v>264.05172146299685</c:v>
                </c:pt>
                <c:pt idx="13">
                  <c:v>266.91811923081275</c:v>
                </c:pt>
                <c:pt idx="14">
                  <c:v>265.86276950101478</c:v>
                </c:pt>
                <c:pt idx="15">
                  <c:v>268.50342140109882</c:v>
                </c:pt>
                <c:pt idx="16">
                  <c:v>270.46352024468302</c:v>
                </c:pt>
                <c:pt idx="17">
                  <c:v>272.12255656532955</c:v>
                </c:pt>
                <c:pt idx="18">
                  <c:v>273.23048720508763</c:v>
                </c:pt>
                <c:pt idx="19">
                  <c:v>274.69006045174064</c:v>
                </c:pt>
                <c:pt idx="20">
                  <c:v>276.75743458117211</c:v>
                </c:pt>
              </c:numCache>
            </c:numRef>
          </c:val>
          <c:smooth val="0"/>
          <c:extLst>
            <c:ext xmlns:c16="http://schemas.microsoft.com/office/drawing/2014/chart" uri="{C3380CC4-5D6E-409C-BE32-E72D297353CC}">
              <c16:uniqueId val="{00000007-1B29-4B14-902F-ABCCB9ED2D5D}"/>
            </c:ext>
          </c:extLst>
        </c:ser>
        <c:ser>
          <c:idx val="8"/>
          <c:order val="8"/>
          <c:tx>
            <c:strRef>
              <c:f>Growing_Stock_Comp!$HE$9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Growing_Stock_Comp!$HE$59:$HE$79</c:f>
              <c:numCache>
                <c:formatCode>#,##0</c:formatCode>
                <c:ptCount val="21"/>
                <c:pt idx="0">
                  <c:v>326.73932091418578</c:v>
                </c:pt>
                <c:pt idx="1">
                  <c:v>332.40064864982901</c:v>
                </c:pt>
                <c:pt idx="2">
                  <c:v>337.9239926759164</c:v>
                </c:pt>
                <c:pt idx="3">
                  <c:v>342.7981039137328</c:v>
                </c:pt>
                <c:pt idx="4">
                  <c:v>347.92865290180521</c:v>
                </c:pt>
                <c:pt idx="5">
                  <c:v>352.98514638118905</c:v>
                </c:pt>
                <c:pt idx="6">
                  <c:v>357.19769101632681</c:v>
                </c:pt>
                <c:pt idx="7">
                  <c:v>362.04383406227737</c:v>
                </c:pt>
                <c:pt idx="8">
                  <c:v>366.76514735659362</c:v>
                </c:pt>
                <c:pt idx="9">
                  <c:v>371.60321651317236</c:v>
                </c:pt>
                <c:pt idx="10">
                  <c:v>376.26897835901224</c:v>
                </c:pt>
                <c:pt idx="11">
                  <c:v>380.30655967742325</c:v>
                </c:pt>
                <c:pt idx="12">
                  <c:v>384.40924688192825</c:v>
                </c:pt>
                <c:pt idx="13">
                  <c:v>388.53488091184994</c:v>
                </c:pt>
                <c:pt idx="14">
                  <c:v>386.81995649304127</c:v>
                </c:pt>
                <c:pt idx="15">
                  <c:v>390.72273140265594</c:v>
                </c:pt>
                <c:pt idx="16">
                  <c:v>393.68477792364337</c:v>
                </c:pt>
                <c:pt idx="17">
                  <c:v>396.12472673645806</c:v>
                </c:pt>
                <c:pt idx="18">
                  <c:v>397.8262320607119</c:v>
                </c:pt>
                <c:pt idx="19">
                  <c:v>399.91870565829828</c:v>
                </c:pt>
                <c:pt idx="20">
                  <c:v>402.84008919089433</c:v>
                </c:pt>
              </c:numCache>
            </c:numRef>
          </c:val>
          <c:smooth val="0"/>
          <c:extLst>
            <c:ext xmlns:c16="http://schemas.microsoft.com/office/drawing/2014/chart" uri="{C3380CC4-5D6E-409C-BE32-E72D297353CC}">
              <c16:uniqueId val="{00000008-1B29-4B14-902F-ABCCB9ED2D5D}"/>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Growing_Stock_Comp!$HF$2</c:f>
          <c:strCache>
            <c:ptCount val="1"/>
            <c:pt idx="0">
              <c:v>Slovakia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Growing_Stock_Comp!$HF$9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Growing_Stock_Comp!$HF$59:$HF$79</c:f>
              <c:numCache>
                <c:formatCode>#,##0</c:formatCode>
                <c:ptCount val="21"/>
                <c:pt idx="0">
                  <c:v>241.42609957873367</c:v>
                </c:pt>
                <c:pt idx="10">
                  <c:v>269.65811742991065</c:v>
                </c:pt>
                <c:pt idx="15">
                  <c:v>278.53779107584234</c:v>
                </c:pt>
                <c:pt idx="20">
                  <c:v>279.17856586530974</c:v>
                </c:pt>
              </c:numCache>
            </c:numRef>
          </c:val>
          <c:smooth val="0"/>
          <c:extLst>
            <c:ext xmlns:c16="http://schemas.microsoft.com/office/drawing/2014/chart" uri="{C3380CC4-5D6E-409C-BE32-E72D297353CC}">
              <c16:uniqueId val="{00000000-8E9F-4268-B968-42406A2EC3BF}"/>
            </c:ext>
          </c:extLst>
        </c:ser>
        <c:ser>
          <c:idx val="1"/>
          <c:order val="1"/>
          <c:tx>
            <c:strRef>
              <c:f>Growing_Stock_Comp!$HG$9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Growing_Stock_Comp!$HG$59:$HG$79</c:f>
              <c:numCache>
                <c:formatCode>#,##0</c:formatCode>
                <c:ptCount val="21"/>
                <c:pt idx="0">
                  <c:v>241.42609957873367</c:v>
                </c:pt>
                <c:pt idx="5">
                  <c:v>257.05706334093622</c:v>
                </c:pt>
                <c:pt idx="10">
                  <c:v>269.65811742991065</c:v>
                </c:pt>
                <c:pt idx="15">
                  <c:v>278.53779107584234</c:v>
                </c:pt>
                <c:pt idx="20">
                  <c:v>279.17856586530974</c:v>
                </c:pt>
              </c:numCache>
            </c:numRef>
          </c:val>
          <c:smooth val="0"/>
          <c:extLst>
            <c:ext xmlns:c16="http://schemas.microsoft.com/office/drawing/2014/chart" uri="{C3380CC4-5D6E-409C-BE32-E72D297353CC}">
              <c16:uniqueId val="{00000001-8E9F-4268-B968-42406A2EC3BF}"/>
            </c:ext>
          </c:extLst>
        </c:ser>
        <c:ser>
          <c:idx val="2"/>
          <c:order val="2"/>
          <c:tx>
            <c:strRef>
              <c:f>Growing_Stock_Comp!$HH$9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Growing_Stock_Comp!$HH$59:$HH$79</c:f>
              <c:numCache>
                <c:formatCode>#,##0</c:formatCode>
                <c:ptCount val="21"/>
                <c:pt idx="0">
                  <c:v>247.25523486134691</c:v>
                </c:pt>
                <c:pt idx="5">
                  <c:v>257.92617464994629</c:v>
                </c:pt>
                <c:pt idx="10">
                  <c:v>270.24869132026248</c:v>
                </c:pt>
                <c:pt idx="15">
                  <c:v>278.00221777676239</c:v>
                </c:pt>
                <c:pt idx="20">
                  <c:v>278.86157135221805</c:v>
                </c:pt>
              </c:numCache>
            </c:numRef>
          </c:val>
          <c:smooth val="0"/>
          <c:extLst>
            <c:ext xmlns:c16="http://schemas.microsoft.com/office/drawing/2014/chart" uri="{C3380CC4-5D6E-409C-BE32-E72D297353CC}">
              <c16:uniqueId val="{00000002-8E9F-4268-B968-42406A2EC3BF}"/>
            </c:ext>
          </c:extLst>
        </c:ser>
        <c:ser>
          <c:idx val="3"/>
          <c:order val="3"/>
          <c:tx>
            <c:strRef>
              <c:f>Growing_Stock_Comp!$HI$9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Growing_Stock_Comp!$HI$59:$HI$79</c:f>
              <c:numCache>
                <c:formatCode>#,##0</c:formatCode>
                <c:ptCount val="21"/>
                <c:pt idx="14">
                  <c:v>274.47880011537353</c:v>
                </c:pt>
                <c:pt idx="15">
                  <c:v>275.06230690010301</c:v>
                </c:pt>
                <c:pt idx="16">
                  <c:v>277.12257473347165</c:v>
                </c:pt>
                <c:pt idx="17">
                  <c:v>276.66862127852193</c:v>
                </c:pt>
              </c:numCache>
            </c:numRef>
          </c:val>
          <c:smooth val="0"/>
          <c:extLst>
            <c:ext xmlns:c16="http://schemas.microsoft.com/office/drawing/2014/chart" uri="{C3380CC4-5D6E-409C-BE32-E72D297353CC}">
              <c16:uniqueId val="{00000003-8E9F-4268-B968-42406A2EC3BF}"/>
            </c:ext>
          </c:extLst>
        </c:ser>
        <c:ser>
          <c:idx val="4"/>
          <c:order val="4"/>
          <c:tx>
            <c:strRef>
              <c:f>Growing_Stock_Comp!$HJ$9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Growing_Stock_Comp!$HJ$59:$HJ$79</c:f>
              <c:numCache>
                <c:formatCode>#,##0</c:formatCode>
                <c:ptCount val="21"/>
                <c:pt idx="0">
                  <c:v>207.29427856420625</c:v>
                </c:pt>
                <c:pt idx="1">
                  <c:v>210.10893629929222</c:v>
                </c:pt>
                <c:pt idx="2">
                  <c:v>213.94598028311427</c:v>
                </c:pt>
                <c:pt idx="3">
                  <c:v>216.52223811931242</c:v>
                </c:pt>
                <c:pt idx="4">
                  <c:v>219.61556370070781</c:v>
                </c:pt>
                <c:pt idx="5">
                  <c:v>221.89336501516684</c:v>
                </c:pt>
                <c:pt idx="6">
                  <c:v>224.35815571284127</c:v>
                </c:pt>
                <c:pt idx="7">
                  <c:v>225.41138169868557</c:v>
                </c:pt>
                <c:pt idx="8">
                  <c:v>228.5587275025278</c:v>
                </c:pt>
                <c:pt idx="9">
                  <c:v>230.73189383215367</c:v>
                </c:pt>
              </c:numCache>
            </c:numRef>
          </c:val>
          <c:smooth val="0"/>
          <c:extLst>
            <c:ext xmlns:c16="http://schemas.microsoft.com/office/drawing/2014/chart" uri="{C3380CC4-5D6E-409C-BE32-E72D297353CC}">
              <c16:uniqueId val="{00000004-8E9F-4268-B968-42406A2EC3BF}"/>
            </c:ext>
          </c:extLst>
        </c:ser>
        <c:ser>
          <c:idx val="5"/>
          <c:order val="5"/>
          <c:tx>
            <c:strRef>
              <c:f>Growing_Stock_Comp!$HK$9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Growing_Stock_Comp!$HK$59:$HK$79</c:f>
              <c:numCache>
                <c:formatCode>#,##0</c:formatCode>
                <c:ptCount val="21"/>
              </c:numCache>
            </c:numRef>
          </c:val>
          <c:smooth val="0"/>
          <c:extLst>
            <c:ext xmlns:c16="http://schemas.microsoft.com/office/drawing/2014/chart" uri="{C3380CC4-5D6E-409C-BE32-E72D297353CC}">
              <c16:uniqueId val="{00000005-8E9F-4268-B968-42406A2EC3BF}"/>
            </c:ext>
          </c:extLst>
        </c:ser>
        <c:ser>
          <c:idx val="6"/>
          <c:order val="6"/>
          <c:tx>
            <c:strRef>
              <c:f>Growing_Stock_Comp!$HL$9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Growing_Stock_Comp!$HL$59:$HL$79</c:f>
              <c:numCache>
                <c:formatCode>#,##0</c:formatCode>
                <c:ptCount val="21"/>
              </c:numCache>
            </c:numRef>
          </c:val>
          <c:smooth val="0"/>
          <c:extLst>
            <c:ext xmlns:c16="http://schemas.microsoft.com/office/drawing/2014/chart" uri="{C3380CC4-5D6E-409C-BE32-E72D297353CC}">
              <c16:uniqueId val="{00000006-8E9F-4268-B968-42406A2EC3BF}"/>
            </c:ext>
          </c:extLst>
        </c:ser>
        <c:ser>
          <c:idx val="7"/>
          <c:order val="7"/>
          <c:tx>
            <c:strRef>
              <c:f>Growing_Stock_Comp!$HM$9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Growing_Stock_Comp!$HM$59:$HM$79</c:f>
              <c:numCache>
                <c:formatCode>#,##0</c:formatCode>
                <c:ptCount val="21"/>
                <c:pt idx="0">
                  <c:v>234.54078153661825</c:v>
                </c:pt>
                <c:pt idx="1">
                  <c:v>238.06941521607627</c:v>
                </c:pt>
                <c:pt idx="2">
                  <c:v>241.34498075511826</c:v>
                </c:pt>
                <c:pt idx="3">
                  <c:v>245.11392359264369</c:v>
                </c:pt>
                <c:pt idx="4">
                  <c:v>246.87591871353678</c:v>
                </c:pt>
                <c:pt idx="5">
                  <c:v>250.61388919257746</c:v>
                </c:pt>
                <c:pt idx="6">
                  <c:v>252.76779544138205</c:v>
                </c:pt>
                <c:pt idx="7">
                  <c:v>254.42476210301518</c:v>
                </c:pt>
                <c:pt idx="8">
                  <c:v>256.06564862088055</c:v>
                </c:pt>
                <c:pt idx="9">
                  <c:v>257.77363512915355</c:v>
                </c:pt>
                <c:pt idx="10">
                  <c:v>258.62101113170917</c:v>
                </c:pt>
                <c:pt idx="11">
                  <c:v>260.06012884139199</c:v>
                </c:pt>
                <c:pt idx="12">
                  <c:v>261.80492002725919</c:v>
                </c:pt>
                <c:pt idx="13">
                  <c:v>263.35271788833251</c:v>
                </c:pt>
                <c:pt idx="14">
                  <c:v>263.67399122919397</c:v>
                </c:pt>
                <c:pt idx="15">
                  <c:v>266.51667871213317</c:v>
                </c:pt>
                <c:pt idx="16">
                  <c:v>266.50801917839692</c:v>
                </c:pt>
                <c:pt idx="17">
                  <c:v>266.19917013360566</c:v>
                </c:pt>
                <c:pt idx="18">
                  <c:v>265.26413502892586</c:v>
                </c:pt>
                <c:pt idx="19">
                  <c:v>264.45099824077386</c:v>
                </c:pt>
                <c:pt idx="20">
                  <c:v>266.12629197467459</c:v>
                </c:pt>
              </c:numCache>
            </c:numRef>
          </c:val>
          <c:smooth val="0"/>
          <c:extLst>
            <c:ext xmlns:c16="http://schemas.microsoft.com/office/drawing/2014/chart" uri="{C3380CC4-5D6E-409C-BE32-E72D297353CC}">
              <c16:uniqueId val="{00000007-8E9F-4268-B968-42406A2EC3BF}"/>
            </c:ext>
          </c:extLst>
        </c:ser>
        <c:ser>
          <c:idx val="8"/>
          <c:order val="8"/>
          <c:tx>
            <c:strRef>
              <c:f>Growing_Stock_Comp!$HN$9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Growing_Stock_Comp!$HN$59:$HN$79</c:f>
              <c:numCache>
                <c:formatCode>#,##0</c:formatCode>
                <c:ptCount val="21"/>
                <c:pt idx="0">
                  <c:v>332.91067038061635</c:v>
                </c:pt>
                <c:pt idx="1">
                  <c:v>337.8884277964745</c:v>
                </c:pt>
                <c:pt idx="2">
                  <c:v>342.53227507732498</c:v>
                </c:pt>
                <c:pt idx="3">
                  <c:v>347.85517721819593</c:v>
                </c:pt>
                <c:pt idx="4">
                  <c:v>350.38801148932663</c:v>
                </c:pt>
                <c:pt idx="5">
                  <c:v>355.66392787570823</c:v>
                </c:pt>
                <c:pt idx="6">
                  <c:v>358.68001713424957</c:v>
                </c:pt>
                <c:pt idx="7">
                  <c:v>361.01435667654374</c:v>
                </c:pt>
                <c:pt idx="8">
                  <c:v>363.29932424274205</c:v>
                </c:pt>
                <c:pt idx="9">
                  <c:v>365.68318853586123</c:v>
                </c:pt>
                <c:pt idx="10">
                  <c:v>366.82008444344387</c:v>
                </c:pt>
                <c:pt idx="11">
                  <c:v>368.81019865724261</c:v>
                </c:pt>
                <c:pt idx="12">
                  <c:v>371.24010787408724</c:v>
                </c:pt>
                <c:pt idx="13">
                  <c:v>373.37885541286164</c:v>
                </c:pt>
                <c:pt idx="14">
                  <c:v>373.76374061152291</c:v>
                </c:pt>
                <c:pt idx="15">
                  <c:v>377.7635013468215</c:v>
                </c:pt>
                <c:pt idx="16">
                  <c:v>377.62853052149978</c:v>
                </c:pt>
                <c:pt idx="17">
                  <c:v>377.140304633119</c:v>
                </c:pt>
                <c:pt idx="18">
                  <c:v>375.8627847291512</c:v>
                </c:pt>
                <c:pt idx="19">
                  <c:v>374.76040210626257</c:v>
                </c:pt>
                <c:pt idx="20">
                  <c:v>377.16104305988682</c:v>
                </c:pt>
              </c:numCache>
            </c:numRef>
          </c:val>
          <c:smooth val="0"/>
          <c:extLst>
            <c:ext xmlns:c16="http://schemas.microsoft.com/office/drawing/2014/chart" uri="{C3380CC4-5D6E-409C-BE32-E72D297353CC}">
              <c16:uniqueId val="{00000008-8E9F-4268-B968-42406A2EC3BF}"/>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Growing_Stock_Comp!$HO$2</c:f>
          <c:strCache>
            <c:ptCount val="1"/>
            <c:pt idx="0">
              <c:v>Finland</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Growing_Stock_Comp!$HO$9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Growing_Stock_Comp!$HO$59:$HO$79</c:f>
              <c:numCache>
                <c:formatCode>#,##0</c:formatCode>
                <c:ptCount val="21"/>
                <c:pt idx="0">
                  <c:v>92.579226967910031</c:v>
                </c:pt>
                <c:pt idx="10">
                  <c:v>105.34439348979409</c:v>
                </c:pt>
                <c:pt idx="15">
                  <c:v>109.27975367040028</c:v>
                </c:pt>
                <c:pt idx="20">
                  <c:v>109.27975367040028</c:v>
                </c:pt>
              </c:numCache>
            </c:numRef>
          </c:val>
          <c:smooth val="0"/>
          <c:extLst>
            <c:ext xmlns:c16="http://schemas.microsoft.com/office/drawing/2014/chart" uri="{C3380CC4-5D6E-409C-BE32-E72D297353CC}">
              <c16:uniqueId val="{00000000-1D6C-4B5C-BD4A-F8EB325BEDFD}"/>
            </c:ext>
          </c:extLst>
        </c:ser>
        <c:ser>
          <c:idx val="1"/>
          <c:order val="1"/>
          <c:tx>
            <c:strRef>
              <c:f>Growing_Stock_Comp!$HP$9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Growing_Stock_Comp!$HP$59:$HP$79</c:f>
              <c:numCache>
                <c:formatCode>#,##0</c:formatCode>
                <c:ptCount val="21"/>
                <c:pt idx="0">
                  <c:v>92.579226967910031</c:v>
                </c:pt>
                <c:pt idx="5">
                  <c:v>98.411695695334359</c:v>
                </c:pt>
                <c:pt idx="10">
                  <c:v>105.34124629080118</c:v>
                </c:pt>
                <c:pt idx="15">
                  <c:v>109.28644740952296</c:v>
                </c:pt>
                <c:pt idx="20">
                  <c:v>109.28644740952296</c:v>
                </c:pt>
              </c:numCache>
            </c:numRef>
          </c:val>
          <c:smooth val="0"/>
          <c:extLst>
            <c:ext xmlns:c16="http://schemas.microsoft.com/office/drawing/2014/chart" uri="{C3380CC4-5D6E-409C-BE32-E72D297353CC}">
              <c16:uniqueId val="{00000001-1D6C-4B5C-BD4A-F8EB325BEDFD}"/>
            </c:ext>
          </c:extLst>
        </c:ser>
        <c:ser>
          <c:idx val="2"/>
          <c:order val="2"/>
          <c:tx>
            <c:strRef>
              <c:f>Growing_Stock_Comp!$HQ$9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Growing_Stock_Comp!$HQ$59:$HQ$79</c:f>
              <c:numCache>
                <c:formatCode>#,##0</c:formatCode>
                <c:ptCount val="21"/>
                <c:pt idx="0">
                  <c:v>94.555289728242172</c:v>
                </c:pt>
                <c:pt idx="5">
                  <c:v>99.995461552617812</c:v>
                </c:pt>
                <c:pt idx="10">
                  <c:v>108.81347968196788</c:v>
                </c:pt>
                <c:pt idx="15">
                  <c:v>111.71954792885245</c:v>
                </c:pt>
                <c:pt idx="20">
                  <c:v>111.71954792885245</c:v>
                </c:pt>
              </c:numCache>
            </c:numRef>
          </c:val>
          <c:smooth val="0"/>
          <c:extLst>
            <c:ext xmlns:c16="http://schemas.microsoft.com/office/drawing/2014/chart" uri="{C3380CC4-5D6E-409C-BE32-E72D297353CC}">
              <c16:uniqueId val="{00000002-1D6C-4B5C-BD4A-F8EB325BEDFD}"/>
            </c:ext>
          </c:extLst>
        </c:ser>
        <c:ser>
          <c:idx val="3"/>
          <c:order val="3"/>
          <c:tx>
            <c:strRef>
              <c:f>Growing_Stock_Comp!$HR$9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Growing_Stock_Comp!$HR$59:$HR$79</c:f>
              <c:numCache>
                <c:formatCode>#,##0</c:formatCode>
                <c:ptCount val="21"/>
              </c:numCache>
            </c:numRef>
          </c:val>
          <c:smooth val="0"/>
          <c:extLst>
            <c:ext xmlns:c16="http://schemas.microsoft.com/office/drawing/2014/chart" uri="{C3380CC4-5D6E-409C-BE32-E72D297353CC}">
              <c16:uniqueId val="{00000003-1D6C-4B5C-BD4A-F8EB325BEDFD}"/>
            </c:ext>
          </c:extLst>
        </c:ser>
        <c:ser>
          <c:idx val="4"/>
          <c:order val="4"/>
          <c:tx>
            <c:strRef>
              <c:f>Growing_Stock_Comp!$HS$9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Growing_Stock_Comp!$HS$59:$HS$79</c:f>
              <c:numCache>
                <c:formatCode>#,##0</c:formatCode>
                <c:ptCount val="21"/>
              </c:numCache>
            </c:numRef>
          </c:val>
          <c:smooth val="0"/>
          <c:extLst>
            <c:ext xmlns:c16="http://schemas.microsoft.com/office/drawing/2014/chart" uri="{C3380CC4-5D6E-409C-BE32-E72D297353CC}">
              <c16:uniqueId val="{00000004-1D6C-4B5C-BD4A-F8EB325BEDFD}"/>
            </c:ext>
          </c:extLst>
        </c:ser>
        <c:ser>
          <c:idx val="5"/>
          <c:order val="5"/>
          <c:tx>
            <c:strRef>
              <c:f>Growing_Stock_Comp!$HT$9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Growing_Stock_Comp!$HT$59:$HT$79</c:f>
              <c:numCache>
                <c:formatCode>#,##0</c:formatCode>
                <c:ptCount val="21"/>
              </c:numCache>
            </c:numRef>
          </c:val>
          <c:smooth val="0"/>
          <c:extLst>
            <c:ext xmlns:c16="http://schemas.microsoft.com/office/drawing/2014/chart" uri="{C3380CC4-5D6E-409C-BE32-E72D297353CC}">
              <c16:uniqueId val="{00000005-1D6C-4B5C-BD4A-F8EB325BEDFD}"/>
            </c:ext>
          </c:extLst>
        </c:ser>
        <c:ser>
          <c:idx val="6"/>
          <c:order val="6"/>
          <c:tx>
            <c:strRef>
              <c:f>Growing_Stock_Comp!$HU$9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Growing_Stock_Comp!$HU$59:$HU$79</c:f>
              <c:numCache>
                <c:formatCode>#,##0</c:formatCode>
                <c:ptCount val="21"/>
              </c:numCache>
            </c:numRef>
          </c:val>
          <c:smooth val="0"/>
          <c:extLst>
            <c:ext xmlns:c16="http://schemas.microsoft.com/office/drawing/2014/chart" uri="{C3380CC4-5D6E-409C-BE32-E72D297353CC}">
              <c16:uniqueId val="{00000006-1D6C-4B5C-BD4A-F8EB325BEDFD}"/>
            </c:ext>
          </c:extLst>
        </c:ser>
        <c:ser>
          <c:idx val="7"/>
          <c:order val="7"/>
          <c:tx>
            <c:strRef>
              <c:f>Growing_Stock_Comp!$HV$9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Growing_Stock_Comp!$HV$59:$HV$79</c:f>
              <c:numCache>
                <c:formatCode>#,##0</c:formatCode>
                <c:ptCount val="21"/>
                <c:pt idx="0">
                  <c:v>68.742298561460927</c:v>
                </c:pt>
                <c:pt idx="1">
                  <c:v>69.711353954073161</c:v>
                </c:pt>
                <c:pt idx="2">
                  <c:v>70.794912968780864</c:v>
                </c:pt>
                <c:pt idx="3">
                  <c:v>71.856757814629418</c:v>
                </c:pt>
                <c:pt idx="4">
                  <c:v>72.932546860008685</c:v>
                </c:pt>
                <c:pt idx="5">
                  <c:v>74.151722852201843</c:v>
                </c:pt>
                <c:pt idx="6">
                  <c:v>75.47566584575678</c:v>
                </c:pt>
                <c:pt idx="7">
                  <c:v>76.510375653380734</c:v>
                </c:pt>
                <c:pt idx="8">
                  <c:v>77.892599531600538</c:v>
                </c:pt>
                <c:pt idx="9">
                  <c:v>79.789770233051712</c:v>
                </c:pt>
                <c:pt idx="10">
                  <c:v>81.204054492353933</c:v>
                </c:pt>
                <c:pt idx="11">
                  <c:v>82.629856402968144</c:v>
                </c:pt>
                <c:pt idx="12">
                  <c:v>84.116493754704621</c:v>
                </c:pt>
                <c:pt idx="13">
                  <c:v>85.332254296242027</c:v>
                </c:pt>
                <c:pt idx="14">
                  <c:v>86.56262285265305</c:v>
                </c:pt>
                <c:pt idx="15">
                  <c:v>87.71423374796143</c:v>
                </c:pt>
                <c:pt idx="16">
                  <c:v>88.788006764562837</c:v>
                </c:pt>
                <c:pt idx="17">
                  <c:v>89.785905543392829</c:v>
                </c:pt>
                <c:pt idx="18">
                  <c:v>90.51115017128383</c:v>
                </c:pt>
                <c:pt idx="19">
                  <c:v>91.535059880483018</c:v>
                </c:pt>
                <c:pt idx="20">
                  <c:v>92.801987818450314</c:v>
                </c:pt>
              </c:numCache>
            </c:numRef>
          </c:val>
          <c:smooth val="0"/>
          <c:extLst>
            <c:ext xmlns:c16="http://schemas.microsoft.com/office/drawing/2014/chart" uri="{C3380CC4-5D6E-409C-BE32-E72D297353CC}">
              <c16:uniqueId val="{00000007-1D6C-4B5C-BD4A-F8EB325BEDFD}"/>
            </c:ext>
          </c:extLst>
        </c:ser>
        <c:ser>
          <c:idx val="8"/>
          <c:order val="8"/>
          <c:tx>
            <c:strRef>
              <c:f>Growing_Stock_Comp!$HW$9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Growing_Stock_Comp!$HW$59:$HW$79</c:f>
              <c:numCache>
                <c:formatCode>#,##0</c:formatCode>
                <c:ptCount val="21"/>
                <c:pt idx="0">
                  <c:v>97.629542511377537</c:v>
                </c:pt>
                <c:pt idx="1">
                  <c:v>98.981532640416731</c:v>
                </c:pt>
                <c:pt idx="2">
                  <c:v>100.49615377688528</c:v>
                </c:pt>
                <c:pt idx="3">
                  <c:v>101.97946245272223</c:v>
                </c:pt>
                <c:pt idx="4">
                  <c:v>103.48200796658796</c:v>
                </c:pt>
                <c:pt idx="5">
                  <c:v>105.18873378740801</c:v>
                </c:pt>
                <c:pt idx="6">
                  <c:v>107.04424373429096</c:v>
                </c:pt>
                <c:pt idx="7">
                  <c:v>108.4875971825801</c:v>
                </c:pt>
                <c:pt idx="8">
                  <c:v>110.42706917447934</c:v>
                </c:pt>
                <c:pt idx="9">
                  <c:v>113.10000396707868</c:v>
                </c:pt>
                <c:pt idx="10">
                  <c:v>115.08496968990933</c:v>
                </c:pt>
                <c:pt idx="11">
                  <c:v>117.08648845415641</c:v>
                </c:pt>
                <c:pt idx="12">
                  <c:v>119.17442153837867</c:v>
                </c:pt>
                <c:pt idx="13">
                  <c:v>120.87740304475061</c:v>
                </c:pt>
                <c:pt idx="14">
                  <c:v>122.60073569389955</c:v>
                </c:pt>
                <c:pt idx="15">
                  <c:v>124.21138469707576</c:v>
                </c:pt>
                <c:pt idx="16">
                  <c:v>125.7111011800677</c:v>
                </c:pt>
                <c:pt idx="17">
                  <c:v>127.10421474695158</c:v>
                </c:pt>
                <c:pt idx="18">
                  <c:v>128.1086152635452</c:v>
                </c:pt>
                <c:pt idx="19">
                  <c:v>129.53878639565104</c:v>
                </c:pt>
                <c:pt idx="20">
                  <c:v>131.3147247417636</c:v>
                </c:pt>
              </c:numCache>
            </c:numRef>
          </c:val>
          <c:smooth val="0"/>
          <c:extLst>
            <c:ext xmlns:c16="http://schemas.microsoft.com/office/drawing/2014/chart" uri="{C3380CC4-5D6E-409C-BE32-E72D297353CC}">
              <c16:uniqueId val="{00000008-1D6C-4B5C-BD4A-F8EB325BEDFD}"/>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Growing_Stock_Comp!$HX$2</c:f>
          <c:strCache>
            <c:ptCount val="1"/>
            <c:pt idx="0">
              <c:v>Sweden</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Growing_Stock_Comp!$HX$9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Growing_Stock_Comp!$HX$59:$HX$79</c:f>
              <c:numCache>
                <c:formatCode>#,##0</c:formatCode>
                <c:ptCount val="21"/>
                <c:pt idx="0">
                  <c:v>113.07992756453503</c:v>
                </c:pt>
                <c:pt idx="10">
                  <c:v>117.36009689025042</c:v>
                </c:pt>
                <c:pt idx="15">
                  <c:v>124.28984989278055</c:v>
                </c:pt>
                <c:pt idx="20">
                  <c:v>130.59006433166547</c:v>
                </c:pt>
              </c:numCache>
            </c:numRef>
          </c:val>
          <c:smooth val="0"/>
          <c:extLst>
            <c:ext xmlns:c16="http://schemas.microsoft.com/office/drawing/2014/chart" uri="{C3380CC4-5D6E-409C-BE32-E72D297353CC}">
              <c16:uniqueId val="{00000000-9DED-4A9E-A63B-63CD63692A27}"/>
            </c:ext>
          </c:extLst>
        </c:ser>
        <c:ser>
          <c:idx val="1"/>
          <c:order val="1"/>
          <c:tx>
            <c:strRef>
              <c:f>Growing_Stock_Comp!$HY$9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Growing_Stock_Comp!$HY$59:$HY$79</c:f>
              <c:numCache>
                <c:formatCode>#,##0</c:formatCode>
                <c:ptCount val="21"/>
                <c:pt idx="0">
                  <c:v>0</c:v>
                </c:pt>
                <c:pt idx="5">
                  <c:v>112.85952229073641</c:v>
                </c:pt>
                <c:pt idx="10">
                  <c:v>117.36009689025042</c:v>
                </c:pt>
                <c:pt idx="15">
                  <c:v>124.28984989278055</c:v>
                </c:pt>
                <c:pt idx="20">
                  <c:v>130.59006433166547</c:v>
                </c:pt>
              </c:numCache>
            </c:numRef>
          </c:val>
          <c:smooth val="0"/>
          <c:extLst>
            <c:ext xmlns:c16="http://schemas.microsoft.com/office/drawing/2014/chart" uri="{C3380CC4-5D6E-409C-BE32-E72D297353CC}">
              <c16:uniqueId val="{00000001-9DED-4A9E-A63B-63CD63692A27}"/>
            </c:ext>
          </c:extLst>
        </c:ser>
        <c:ser>
          <c:idx val="2"/>
          <c:order val="2"/>
          <c:tx>
            <c:strRef>
              <c:f>Growing_Stock_Comp!$HZ$9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Growing_Stock_Comp!$HZ$59:$HZ$79</c:f>
              <c:numCache>
                <c:formatCode>#,##0</c:formatCode>
                <c:ptCount val="21"/>
                <c:pt idx="5">
                  <c:v>128.37055425876349</c:v>
                </c:pt>
                <c:pt idx="10">
                  <c:v>133.79384223260624</c:v>
                </c:pt>
                <c:pt idx="15">
                  <c:v>139.03889350245956</c:v>
                </c:pt>
                <c:pt idx="20">
                  <c:v>139.03896717504088</c:v>
                </c:pt>
              </c:numCache>
            </c:numRef>
          </c:val>
          <c:smooth val="0"/>
          <c:extLst>
            <c:ext xmlns:c16="http://schemas.microsoft.com/office/drawing/2014/chart" uri="{C3380CC4-5D6E-409C-BE32-E72D297353CC}">
              <c16:uniqueId val="{00000002-9DED-4A9E-A63B-63CD63692A27}"/>
            </c:ext>
          </c:extLst>
        </c:ser>
        <c:ser>
          <c:idx val="3"/>
          <c:order val="3"/>
          <c:tx>
            <c:strRef>
              <c:f>Growing_Stock_Comp!$IA$9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Growing_Stock_Comp!$IA$59:$IA$79</c:f>
              <c:numCache>
                <c:formatCode>#,##0</c:formatCode>
                <c:ptCount val="21"/>
              </c:numCache>
            </c:numRef>
          </c:val>
          <c:smooth val="0"/>
          <c:extLst>
            <c:ext xmlns:c16="http://schemas.microsoft.com/office/drawing/2014/chart" uri="{C3380CC4-5D6E-409C-BE32-E72D297353CC}">
              <c16:uniqueId val="{00000003-9DED-4A9E-A63B-63CD63692A27}"/>
            </c:ext>
          </c:extLst>
        </c:ser>
        <c:ser>
          <c:idx val="4"/>
          <c:order val="4"/>
          <c:tx>
            <c:strRef>
              <c:f>Growing_Stock_Comp!$IB$9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Growing_Stock_Comp!$IB$59:$IB$79</c:f>
              <c:numCache>
                <c:formatCode>#,##0</c:formatCode>
                <c:ptCount val="21"/>
                <c:pt idx="10">
                  <c:v>116.84177007896939</c:v>
                </c:pt>
              </c:numCache>
            </c:numRef>
          </c:val>
          <c:smooth val="0"/>
          <c:extLst>
            <c:ext xmlns:c16="http://schemas.microsoft.com/office/drawing/2014/chart" uri="{C3380CC4-5D6E-409C-BE32-E72D297353CC}">
              <c16:uniqueId val="{00000004-9DED-4A9E-A63B-63CD63692A27}"/>
            </c:ext>
          </c:extLst>
        </c:ser>
        <c:ser>
          <c:idx val="5"/>
          <c:order val="5"/>
          <c:tx>
            <c:strRef>
              <c:f>Growing_Stock_Comp!$IC$9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Growing_Stock_Comp!$IC$59:$IC$79</c:f>
              <c:numCache>
                <c:formatCode>#,##0</c:formatCode>
                <c:ptCount val="21"/>
              </c:numCache>
            </c:numRef>
          </c:val>
          <c:smooth val="0"/>
          <c:extLst>
            <c:ext xmlns:c16="http://schemas.microsoft.com/office/drawing/2014/chart" uri="{C3380CC4-5D6E-409C-BE32-E72D297353CC}">
              <c16:uniqueId val="{00000005-9DED-4A9E-A63B-63CD63692A27}"/>
            </c:ext>
          </c:extLst>
        </c:ser>
        <c:ser>
          <c:idx val="6"/>
          <c:order val="6"/>
          <c:tx>
            <c:strRef>
              <c:f>Growing_Stock_Comp!$ID$9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Growing_Stock_Comp!$ID$59:$ID$79</c:f>
              <c:numCache>
                <c:formatCode>#,##0</c:formatCode>
                <c:ptCount val="21"/>
              </c:numCache>
            </c:numRef>
          </c:val>
          <c:smooth val="0"/>
          <c:extLst>
            <c:ext xmlns:c16="http://schemas.microsoft.com/office/drawing/2014/chart" uri="{C3380CC4-5D6E-409C-BE32-E72D297353CC}">
              <c16:uniqueId val="{00000006-9DED-4A9E-A63B-63CD63692A27}"/>
            </c:ext>
          </c:extLst>
        </c:ser>
        <c:ser>
          <c:idx val="7"/>
          <c:order val="7"/>
          <c:tx>
            <c:strRef>
              <c:f>Growing_Stock_Comp!$IE$9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Growing_Stock_Comp!$IE$59:$IE$79</c:f>
              <c:numCache>
                <c:formatCode>#,##0</c:formatCode>
                <c:ptCount val="21"/>
                <c:pt idx="0">
                  <c:v>108.50389816046825</c:v>
                </c:pt>
                <c:pt idx="1">
                  <c:v>109.58422013594006</c:v>
                </c:pt>
                <c:pt idx="2">
                  <c:v>110.51642205592987</c:v>
                </c:pt>
                <c:pt idx="3">
                  <c:v>111.42718328415179</c:v>
                </c:pt>
                <c:pt idx="4">
                  <c:v>112.32438686225933</c:v>
                </c:pt>
                <c:pt idx="5">
                  <c:v>112.05678820113582</c:v>
                </c:pt>
                <c:pt idx="6">
                  <c:v>113.15229072786225</c:v>
                </c:pt>
                <c:pt idx="7">
                  <c:v>113.49215279027145</c:v>
                </c:pt>
                <c:pt idx="8">
                  <c:v>114.30816370552452</c:v>
                </c:pt>
                <c:pt idx="9">
                  <c:v>115.35174410258757</c:v>
                </c:pt>
                <c:pt idx="10">
                  <c:v>116.13888018110787</c:v>
                </c:pt>
                <c:pt idx="11">
                  <c:v>116.97160642503705</c:v>
                </c:pt>
                <c:pt idx="12">
                  <c:v>117.94155862042913</c:v>
                </c:pt>
                <c:pt idx="13">
                  <c:v>118.88436365027788</c:v>
                </c:pt>
                <c:pt idx="14">
                  <c:v>119.6318317345397</c:v>
                </c:pt>
                <c:pt idx="15">
                  <c:v>120.41442546676174</c:v>
                </c:pt>
                <c:pt idx="16">
                  <c:v>121.27236990124455</c:v>
                </c:pt>
                <c:pt idx="17">
                  <c:v>122.08091636435736</c:v>
                </c:pt>
                <c:pt idx="18">
                  <c:v>122.8259094533493</c:v>
                </c:pt>
                <c:pt idx="19">
                  <c:v>123.41503237143301</c:v>
                </c:pt>
                <c:pt idx="20">
                  <c:v>124.00830219985939</c:v>
                </c:pt>
              </c:numCache>
            </c:numRef>
          </c:val>
          <c:smooth val="0"/>
          <c:extLst>
            <c:ext xmlns:c16="http://schemas.microsoft.com/office/drawing/2014/chart" uri="{C3380CC4-5D6E-409C-BE32-E72D297353CC}">
              <c16:uniqueId val="{00000007-9DED-4A9E-A63B-63CD63692A27}"/>
            </c:ext>
          </c:extLst>
        </c:ser>
        <c:ser>
          <c:idx val="8"/>
          <c:order val="8"/>
          <c:tx>
            <c:strRef>
              <c:f>Growing_Stock_Comp!$IF$9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Growing_Stock_Comp!$A$59:$A$79</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Growing_Stock_Comp!$IF$59:$IF$79</c:f>
              <c:numCache>
                <c:formatCode>#,##0</c:formatCode>
                <c:ptCount val="21"/>
                <c:pt idx="0">
                  <c:v>159.9769891707831</c:v>
                </c:pt>
                <c:pt idx="1">
                  <c:v>161.54113983043314</c:v>
                </c:pt>
                <c:pt idx="2">
                  <c:v>162.88447476986806</c:v>
                </c:pt>
                <c:pt idx="3">
                  <c:v>164.19666157447591</c:v>
                </c:pt>
                <c:pt idx="4">
                  <c:v>165.48901711634528</c:v>
                </c:pt>
                <c:pt idx="5">
                  <c:v>165.03465750515338</c:v>
                </c:pt>
                <c:pt idx="6">
                  <c:v>166.61559565303358</c:v>
                </c:pt>
                <c:pt idx="7">
                  <c:v>167.07316200991343</c:v>
                </c:pt>
                <c:pt idx="8">
                  <c:v>168.24221693680403</c:v>
                </c:pt>
                <c:pt idx="9">
                  <c:v>169.75082183204972</c:v>
                </c:pt>
                <c:pt idx="10">
                  <c:v>170.87911451274698</c:v>
                </c:pt>
                <c:pt idx="11">
                  <c:v>172.07670712438741</c:v>
                </c:pt>
                <c:pt idx="12">
                  <c:v>173.4755627016643</c:v>
                </c:pt>
                <c:pt idx="13">
                  <c:v>174.83281361863598</c:v>
                </c:pt>
                <c:pt idx="14">
                  <c:v>175.89853860754414</c:v>
                </c:pt>
                <c:pt idx="15">
                  <c:v>177.0149798792751</c:v>
                </c:pt>
                <c:pt idx="16">
                  <c:v>178.24399862081788</c:v>
                </c:pt>
                <c:pt idx="17">
                  <c:v>179.41162368879168</c:v>
                </c:pt>
                <c:pt idx="18">
                  <c:v>180.48786323061083</c:v>
                </c:pt>
                <c:pt idx="19">
                  <c:v>181.32966558912247</c:v>
                </c:pt>
                <c:pt idx="20">
                  <c:v>182.17324457678566</c:v>
                </c:pt>
              </c:numCache>
            </c:numRef>
          </c:val>
          <c:smooth val="0"/>
          <c:extLst>
            <c:ext xmlns:c16="http://schemas.microsoft.com/office/drawing/2014/chart" uri="{C3380CC4-5D6E-409C-BE32-E72D297353CC}">
              <c16:uniqueId val="{00000008-9DED-4A9E-A63B-63CD63692A27}"/>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Growing_Stock_Comp!$HO$2</c:f>
          <c:strCache>
            <c:ptCount val="1"/>
            <c:pt idx="0">
              <c:v>Finland</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Growing_Stock_Comp!$HO$9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Growing_Stock_Comp!$HO$10:$HO$30</c:f>
              <c:numCache>
                <c:formatCode>#,##0</c:formatCode>
                <c:ptCount val="21"/>
                <c:pt idx="0">
                  <c:v>2078</c:v>
                </c:pt>
                <c:pt idx="10">
                  <c:v>2343.0700000000002</c:v>
                </c:pt>
                <c:pt idx="15">
                  <c:v>2448.85</c:v>
                </c:pt>
                <c:pt idx="16">
                  <c:v>2448.85</c:v>
                </c:pt>
                <c:pt idx="17">
                  <c:v>2448.85</c:v>
                </c:pt>
                <c:pt idx="18">
                  <c:v>2448.85</c:v>
                </c:pt>
                <c:pt idx="19">
                  <c:v>2448.85</c:v>
                </c:pt>
                <c:pt idx="20">
                  <c:v>2448.85</c:v>
                </c:pt>
              </c:numCache>
            </c:numRef>
          </c:val>
          <c:smooth val="0"/>
          <c:extLst>
            <c:ext xmlns:c16="http://schemas.microsoft.com/office/drawing/2014/chart" uri="{C3380CC4-5D6E-409C-BE32-E72D297353CC}">
              <c16:uniqueId val="{00000000-F11A-4C41-85F9-8B4C8ACFCC06}"/>
            </c:ext>
          </c:extLst>
        </c:ser>
        <c:ser>
          <c:idx val="1"/>
          <c:order val="1"/>
          <c:tx>
            <c:strRef>
              <c:f>Growing_Stock_Comp!$HP$9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Growing_Stock_Comp!$HP$10:$HP$30</c:f>
              <c:numCache>
                <c:formatCode>#,##0</c:formatCode>
                <c:ptCount val="21"/>
                <c:pt idx="0">
                  <c:v>2078</c:v>
                </c:pt>
                <c:pt idx="5">
                  <c:v>2181</c:v>
                </c:pt>
                <c:pt idx="10">
                  <c:v>2343</c:v>
                </c:pt>
                <c:pt idx="15">
                  <c:v>2449</c:v>
                </c:pt>
                <c:pt idx="20">
                  <c:v>2449</c:v>
                </c:pt>
              </c:numCache>
            </c:numRef>
          </c:val>
          <c:smooth val="0"/>
          <c:extLst>
            <c:ext xmlns:c16="http://schemas.microsoft.com/office/drawing/2014/chart" uri="{C3380CC4-5D6E-409C-BE32-E72D297353CC}">
              <c16:uniqueId val="{00000001-F11A-4C41-85F9-8B4C8ACFCC06}"/>
            </c:ext>
          </c:extLst>
        </c:ser>
        <c:ser>
          <c:idx val="2"/>
          <c:order val="2"/>
          <c:tx>
            <c:strRef>
              <c:f>Growing_Stock_Comp!$HQ$9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Growing_Stock_Comp!$HQ$10:$HQ$30</c:f>
              <c:numCache>
                <c:formatCode>#,##0</c:formatCode>
                <c:ptCount val="21"/>
                <c:pt idx="0">
                  <c:v>1920</c:v>
                </c:pt>
                <c:pt idx="5">
                  <c:v>2005</c:v>
                </c:pt>
                <c:pt idx="10">
                  <c:v>2112</c:v>
                </c:pt>
                <c:pt idx="15">
                  <c:v>2203</c:v>
                </c:pt>
                <c:pt idx="20">
                  <c:v>2203</c:v>
                </c:pt>
              </c:numCache>
            </c:numRef>
          </c:val>
          <c:smooth val="0"/>
          <c:extLst>
            <c:ext xmlns:c16="http://schemas.microsoft.com/office/drawing/2014/chart" uri="{C3380CC4-5D6E-409C-BE32-E72D297353CC}">
              <c16:uniqueId val="{00000002-F11A-4C41-85F9-8B4C8ACFCC06}"/>
            </c:ext>
          </c:extLst>
        </c:ser>
        <c:ser>
          <c:idx val="3"/>
          <c:order val="3"/>
          <c:tx>
            <c:strRef>
              <c:f>Growing_Stock_Comp!$HR$9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Growing_Stock_Comp!$HR$10:$HR$30</c:f>
              <c:numCache>
                <c:formatCode>#,##0</c:formatCode>
                <c:ptCount val="21"/>
              </c:numCache>
            </c:numRef>
          </c:val>
          <c:smooth val="0"/>
          <c:extLst>
            <c:ext xmlns:c16="http://schemas.microsoft.com/office/drawing/2014/chart" uri="{C3380CC4-5D6E-409C-BE32-E72D297353CC}">
              <c16:uniqueId val="{00000003-F11A-4C41-85F9-8B4C8ACFCC06}"/>
            </c:ext>
          </c:extLst>
        </c:ser>
        <c:ser>
          <c:idx val="4"/>
          <c:order val="4"/>
          <c:tx>
            <c:strRef>
              <c:f>Growing_Stock_Comp!$HS$9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Growing_Stock_Comp!$HS$10:$HS$30</c:f>
              <c:numCache>
                <c:formatCode>0</c:formatCode>
                <c:ptCount val="21"/>
              </c:numCache>
            </c:numRef>
          </c:val>
          <c:smooth val="0"/>
          <c:extLst>
            <c:ext xmlns:c16="http://schemas.microsoft.com/office/drawing/2014/chart" uri="{C3380CC4-5D6E-409C-BE32-E72D297353CC}">
              <c16:uniqueId val="{00000004-F11A-4C41-85F9-8B4C8ACFCC06}"/>
            </c:ext>
          </c:extLst>
        </c:ser>
        <c:ser>
          <c:idx val="5"/>
          <c:order val="5"/>
          <c:tx>
            <c:strRef>
              <c:f>Growing_Stock_Comp!$HT$9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Growing_Stock_Comp!$HT$10:$HT$30</c:f>
              <c:numCache>
                <c:formatCode>#,##0</c:formatCode>
                <c:ptCount val="21"/>
                <c:pt idx="11">
                  <c:v>2343</c:v>
                </c:pt>
              </c:numCache>
            </c:numRef>
          </c:val>
          <c:smooth val="0"/>
          <c:extLst>
            <c:ext xmlns:c16="http://schemas.microsoft.com/office/drawing/2014/chart" uri="{C3380CC4-5D6E-409C-BE32-E72D297353CC}">
              <c16:uniqueId val="{00000005-F11A-4C41-85F9-8B4C8ACFCC06}"/>
            </c:ext>
          </c:extLst>
        </c:ser>
        <c:ser>
          <c:idx val="6"/>
          <c:order val="6"/>
          <c:tx>
            <c:strRef>
              <c:f>Growing_Stock_Comp!$HU$9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Growing_Stock_Comp!$HU$10:$HU$30</c:f>
              <c:numCache>
                <c:formatCode>#,##0.00</c:formatCode>
                <c:ptCount val="21"/>
                <c:pt idx="11" formatCode="#,##0">
                  <c:v>2343</c:v>
                </c:pt>
              </c:numCache>
            </c:numRef>
          </c:val>
          <c:smooth val="0"/>
          <c:extLst>
            <c:ext xmlns:c16="http://schemas.microsoft.com/office/drawing/2014/chart" uri="{C3380CC4-5D6E-409C-BE32-E72D297353CC}">
              <c16:uniqueId val="{00000006-F11A-4C41-85F9-8B4C8ACFCC06}"/>
            </c:ext>
          </c:extLst>
        </c:ser>
        <c:ser>
          <c:idx val="7"/>
          <c:order val="7"/>
          <c:tx>
            <c:strRef>
              <c:f>Growing_Stock_Comp!$HV$9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Growing_Stock_Comp!$HV$10:$HV$30</c:f>
              <c:numCache>
                <c:formatCode>#,##0</c:formatCode>
                <c:ptCount val="21"/>
                <c:pt idx="0">
                  <c:v>1548.1136780579193</c:v>
                </c:pt>
                <c:pt idx="1">
                  <c:v>1569.9373290908106</c:v>
                </c:pt>
                <c:pt idx="2">
                  <c:v>1594.3396688677294</c:v>
                </c:pt>
                <c:pt idx="3">
                  <c:v>1618.2529746157206</c:v>
                </c:pt>
                <c:pt idx="4">
                  <c:v>1642.4803389790432</c:v>
                </c:pt>
                <c:pt idx="5">
                  <c:v>1669.9368592234568</c:v>
                </c:pt>
                <c:pt idx="6">
                  <c:v>1699.7527817224175</c:v>
                </c:pt>
                <c:pt idx="7">
                  <c:v>1723.0550368866725</c:v>
                </c:pt>
                <c:pt idx="8">
                  <c:v>1754.183479541691</c:v>
                </c:pt>
                <c:pt idx="9">
                  <c:v>1796.9087759777601</c:v>
                </c:pt>
                <c:pt idx="10">
                  <c:v>1828.7592090375872</c:v>
                </c:pt>
                <c:pt idx="11">
                  <c:v>1860.869033864951</c:v>
                </c:pt>
                <c:pt idx="12">
                  <c:v>1894.3489138121288</c:v>
                </c:pt>
                <c:pt idx="13">
                  <c:v>1921.728480229671</c:v>
                </c:pt>
                <c:pt idx="14">
                  <c:v>1949.4370191163885</c:v>
                </c:pt>
                <c:pt idx="15">
                  <c:v>1975.3719049778185</c:v>
                </c:pt>
                <c:pt idx="16">
                  <c:v>1999.5538144978384</c:v>
                </c:pt>
                <c:pt idx="17">
                  <c:v>2022.027041792601</c:v>
                </c:pt>
                <c:pt idx="18">
                  <c:v>2038.3598872678306</c:v>
                </c:pt>
                <c:pt idx="19">
                  <c:v>2061.4188858052048</c:v>
                </c:pt>
                <c:pt idx="20">
                  <c:v>2089.9507858409952</c:v>
                </c:pt>
              </c:numCache>
            </c:numRef>
          </c:val>
          <c:smooth val="0"/>
          <c:extLst>
            <c:ext xmlns:c16="http://schemas.microsoft.com/office/drawing/2014/chart" uri="{C3380CC4-5D6E-409C-BE32-E72D297353CC}">
              <c16:uniqueId val="{00000007-F11A-4C41-85F9-8B4C8ACFCC06}"/>
            </c:ext>
          </c:extLst>
        </c:ser>
        <c:ser>
          <c:idx val="8"/>
          <c:order val="8"/>
          <c:tx>
            <c:strRef>
              <c:f>Growing_Stock_Comp!$HW$9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Growing_Stock_Comp!$HW$10:$HW$30</c:f>
              <c:numCache>
                <c:formatCode>#,##0</c:formatCode>
                <c:ptCount val="21"/>
                <c:pt idx="0">
                  <c:v>2198.6700082376265</c:v>
                </c:pt>
                <c:pt idx="1">
                  <c:v>2229.1175564483665</c:v>
                </c:pt>
                <c:pt idx="2">
                  <c:v>2263.2276503507492</c:v>
                </c:pt>
                <c:pt idx="3">
                  <c:v>2296.6325434492614</c:v>
                </c:pt>
                <c:pt idx="4">
                  <c:v>2330.4706998569386</c:v>
                </c:pt>
                <c:pt idx="5">
                  <c:v>2368.9071132811919</c:v>
                </c:pt>
                <c:pt idx="6">
                  <c:v>2410.6942153589844</c:v>
                </c:pt>
                <c:pt idx="7">
                  <c:v>2443.1993591566847</c:v>
                </c:pt>
                <c:pt idx="8">
                  <c:v>2486.8773362929364</c:v>
                </c:pt>
                <c:pt idx="9">
                  <c:v>2547.0732538515072</c:v>
                </c:pt>
                <c:pt idx="10">
                  <c:v>2591.7757365434281</c:v>
                </c:pt>
                <c:pt idx="11">
                  <c:v>2636.8510140663784</c:v>
                </c:pt>
                <c:pt idx="12">
                  <c:v>2683.8724002662061</c:v>
                </c:pt>
                <c:pt idx="13">
                  <c:v>2722.2244386145094</c:v>
                </c:pt>
                <c:pt idx="14">
                  <c:v>2761.0347844868538</c:v>
                </c:pt>
                <c:pt idx="15">
                  <c:v>2797.3074508525556</c:v>
                </c:pt>
                <c:pt idx="16">
                  <c:v>2831.0818211728747</c:v>
                </c:pt>
                <c:pt idx="17">
                  <c:v>2862.4555022162135</c:v>
                </c:pt>
                <c:pt idx="18">
                  <c:v>2885.0750661379416</c:v>
                </c:pt>
                <c:pt idx="19">
                  <c:v>2917.2832908936343</c:v>
                </c:pt>
                <c:pt idx="20">
                  <c:v>2957.2783796769068</c:v>
                </c:pt>
              </c:numCache>
            </c:numRef>
          </c:val>
          <c:smooth val="0"/>
          <c:extLst>
            <c:ext xmlns:c16="http://schemas.microsoft.com/office/drawing/2014/chart" uri="{C3380CC4-5D6E-409C-BE32-E72D297353CC}">
              <c16:uniqueId val="{00000008-F11A-4C41-85F9-8B4C8ACFCC06}"/>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Growing_Stock_Comp!$HX$2</c:f>
          <c:strCache>
            <c:ptCount val="1"/>
            <c:pt idx="0">
              <c:v>Sweden</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6185836241068366"/>
          <c:y val="0.1620368938359544"/>
          <c:w val="0.70705571875421913"/>
          <c:h val="0.69697578952484895"/>
        </c:manualLayout>
      </c:layout>
      <c:lineChart>
        <c:grouping val="standard"/>
        <c:varyColors val="0"/>
        <c:ser>
          <c:idx val="0"/>
          <c:order val="0"/>
          <c:tx>
            <c:strRef>
              <c:f>Growing_Stock_Comp!$HX$9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Growing_Stock_Comp!$HX$10:$HX$30</c:f>
              <c:numCache>
                <c:formatCode>#,##0</c:formatCode>
                <c:ptCount val="21"/>
                <c:pt idx="0">
                  <c:v>3184.67</c:v>
                </c:pt>
                <c:pt idx="10">
                  <c:v>3294.65</c:v>
                </c:pt>
                <c:pt idx="15">
                  <c:v>3477.63</c:v>
                </c:pt>
                <c:pt idx="16">
                  <c:v>3512.89</c:v>
                </c:pt>
                <c:pt idx="17">
                  <c:v>3548.14</c:v>
                </c:pt>
                <c:pt idx="18">
                  <c:v>3583.4</c:v>
                </c:pt>
                <c:pt idx="19">
                  <c:v>3618.65</c:v>
                </c:pt>
                <c:pt idx="20">
                  <c:v>3653.91</c:v>
                </c:pt>
              </c:numCache>
            </c:numRef>
          </c:val>
          <c:smooth val="0"/>
          <c:extLst>
            <c:ext xmlns:c16="http://schemas.microsoft.com/office/drawing/2014/chart" uri="{C3380CC4-5D6E-409C-BE32-E72D297353CC}">
              <c16:uniqueId val="{00000000-CCD1-4C4B-8CBD-C58924A7BD6E}"/>
            </c:ext>
          </c:extLst>
        </c:ser>
        <c:ser>
          <c:idx val="1"/>
          <c:order val="1"/>
          <c:tx>
            <c:strRef>
              <c:f>Growing_Stock_Comp!$HY$9</c:f>
              <c:strCache>
                <c:ptCount val="1"/>
                <c:pt idx="0">
                  <c:v>SoEF-For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Growing_Stock_Comp!$HY$10:$HY$30</c:f>
              <c:numCache>
                <c:formatCode>#,##0</c:formatCode>
                <c:ptCount val="21"/>
                <c:pt idx="0">
                  <c:v>0</c:v>
                </c:pt>
                <c:pt idx="5">
                  <c:v>3184.67</c:v>
                </c:pt>
                <c:pt idx="10">
                  <c:v>3294.65</c:v>
                </c:pt>
                <c:pt idx="15">
                  <c:v>3477.63</c:v>
                </c:pt>
                <c:pt idx="20">
                  <c:v>3653.91</c:v>
                </c:pt>
              </c:numCache>
            </c:numRef>
          </c:val>
          <c:smooth val="0"/>
          <c:extLst>
            <c:ext xmlns:c16="http://schemas.microsoft.com/office/drawing/2014/chart" uri="{C3380CC4-5D6E-409C-BE32-E72D297353CC}">
              <c16:uniqueId val="{00000001-CCD1-4C4B-8CBD-C58924A7BD6E}"/>
            </c:ext>
          </c:extLst>
        </c:ser>
        <c:ser>
          <c:idx val="2"/>
          <c:order val="2"/>
          <c:tx>
            <c:strRef>
              <c:f>Growing_Stock_Comp!$HZ$9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Growing_Stock_Comp!$HZ$10:$HZ$30</c:f>
              <c:numCache>
                <c:formatCode>#,##0</c:formatCode>
                <c:ptCount val="21"/>
                <c:pt idx="0">
                  <c:v>2578.59</c:v>
                </c:pt>
                <c:pt idx="5">
                  <c:v>2597.41</c:v>
                </c:pt>
                <c:pt idx="10">
                  <c:v>2680.28</c:v>
                </c:pt>
                <c:pt idx="15">
                  <c:v>2734.09</c:v>
                </c:pt>
                <c:pt idx="20">
                  <c:v>2719.11</c:v>
                </c:pt>
              </c:numCache>
            </c:numRef>
          </c:val>
          <c:smooth val="0"/>
          <c:extLst>
            <c:ext xmlns:c16="http://schemas.microsoft.com/office/drawing/2014/chart" uri="{C3380CC4-5D6E-409C-BE32-E72D297353CC}">
              <c16:uniqueId val="{00000002-CCD1-4C4B-8CBD-C58924A7BD6E}"/>
            </c:ext>
          </c:extLst>
        </c:ser>
        <c:ser>
          <c:idx val="3"/>
          <c:order val="3"/>
          <c:tx>
            <c:strRef>
              <c:f>Growing_Stock_Comp!$IA$9</c:f>
              <c:strCache>
                <c:ptCount val="1"/>
                <c:pt idx="0">
                  <c:v>EFA Tab A2a</c:v>
                </c:pt>
              </c:strCache>
            </c:strRef>
          </c:tx>
          <c:spPr>
            <a:ln w="28575" cap="rnd">
              <a:noFill/>
              <a:prstDash val="sysDash"/>
              <a:round/>
            </a:ln>
            <a:effectLst/>
          </c:spPr>
          <c:marker>
            <c:symbol val="diamond"/>
            <c:size val="5"/>
            <c:spPr>
              <a:solidFill>
                <a:schemeClr val="accent4"/>
              </a:solidFill>
              <a:ln w="9525">
                <a:solidFill>
                  <a:schemeClr val="accent4"/>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Growing_Stock_Comp!$IA$10:$IA$30</c:f>
              <c:numCache>
                <c:formatCode>#,##0</c:formatCode>
                <c:ptCount val="21"/>
              </c:numCache>
            </c:numRef>
          </c:val>
          <c:smooth val="0"/>
          <c:extLst>
            <c:ext xmlns:c16="http://schemas.microsoft.com/office/drawing/2014/chart" uri="{C3380CC4-5D6E-409C-BE32-E72D297353CC}">
              <c16:uniqueId val="{00000003-CCD1-4C4B-8CBD-C58924A7BD6E}"/>
            </c:ext>
          </c:extLst>
        </c:ser>
        <c:ser>
          <c:idx val="4"/>
          <c:order val="4"/>
          <c:tx>
            <c:strRef>
              <c:f>Growing_Stock_Comp!$IB$9</c:f>
              <c:strCache>
                <c:ptCount val="1"/>
                <c:pt idx="0">
                  <c:v>NFAP</c:v>
                </c:pt>
              </c:strCache>
            </c:strRef>
          </c:tx>
          <c:spPr>
            <a:ln w="28575" cap="rnd">
              <a:noFill/>
              <a:round/>
            </a:ln>
            <a:effectLst/>
          </c:spPr>
          <c:marker>
            <c:symbol val="circle"/>
            <c:size val="5"/>
            <c:spPr>
              <a:noFill/>
              <a:ln w="9525">
                <a:solidFill>
                  <a:srgbClr val="FF000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Growing_Stock_Comp!$IB$10:$IB$30</c:f>
              <c:numCache>
                <c:formatCode>0</c:formatCode>
                <c:ptCount val="21"/>
                <c:pt idx="10">
                  <c:v>3210.6950000000002</c:v>
                </c:pt>
              </c:numCache>
            </c:numRef>
          </c:val>
          <c:smooth val="0"/>
          <c:extLst>
            <c:ext xmlns:c16="http://schemas.microsoft.com/office/drawing/2014/chart" uri="{C3380CC4-5D6E-409C-BE32-E72D297353CC}">
              <c16:uniqueId val="{00000004-CCD1-4C4B-8CBD-C58924A7BD6E}"/>
            </c:ext>
          </c:extLst>
        </c:ser>
        <c:ser>
          <c:idx val="5"/>
          <c:order val="5"/>
          <c:tx>
            <c:strRef>
              <c:f>Growing_Stock_Comp!$IC$9</c:f>
              <c:strCache>
                <c:ptCount val="1"/>
                <c:pt idx="0">
                  <c:v>NFI</c:v>
                </c:pt>
              </c:strCache>
            </c:strRef>
          </c:tx>
          <c:spPr>
            <a:ln w="28575" cap="rnd">
              <a:noFill/>
              <a:round/>
            </a:ln>
            <a:effectLst/>
          </c:spPr>
          <c:marker>
            <c:symbol val="square"/>
            <c:size val="5"/>
            <c:spPr>
              <a:no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Growing_Stock_Comp!$IC$10:$IC$30</c:f>
              <c:numCache>
                <c:formatCode>#,##0</c:formatCode>
                <c:ptCount val="21"/>
                <c:pt idx="13">
                  <c:v>3493.5</c:v>
                </c:pt>
              </c:numCache>
            </c:numRef>
          </c:val>
          <c:smooth val="0"/>
          <c:extLst>
            <c:ext xmlns:c16="http://schemas.microsoft.com/office/drawing/2014/chart" uri="{C3380CC4-5D6E-409C-BE32-E72D297353CC}">
              <c16:uniqueId val="{00000005-CCD1-4C4B-8CBD-C58924A7BD6E}"/>
            </c:ext>
          </c:extLst>
        </c:ser>
        <c:ser>
          <c:idx val="6"/>
          <c:order val="6"/>
          <c:tx>
            <c:strRef>
              <c:f>Growing_Stock_Comp!$ID$9</c:f>
              <c:strCache>
                <c:ptCount val="1"/>
                <c:pt idx="0">
                  <c:v>Cost Action E43</c:v>
                </c:pt>
              </c:strCache>
            </c:strRef>
          </c:tx>
          <c:spPr>
            <a:ln w="25400" cap="rnd">
              <a:noFill/>
              <a:round/>
            </a:ln>
            <a:effectLst/>
          </c:spPr>
          <c:marker>
            <c:symbol val="square"/>
            <c:size val="5"/>
            <c:spPr>
              <a:solidFill>
                <a:schemeClr val="accent6"/>
              </a:solidFill>
              <a:ln w="9525">
                <a:solidFill>
                  <a:schemeClr val="accent6"/>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Growing_Stock_Comp!$ID$10:$ID$30</c:f>
              <c:numCache>
                <c:formatCode>#,##0.00</c:formatCode>
                <c:ptCount val="21"/>
                <c:pt idx="13" formatCode="#,##0">
                  <c:v>3493.5</c:v>
                </c:pt>
              </c:numCache>
            </c:numRef>
          </c:val>
          <c:smooth val="0"/>
          <c:extLst>
            <c:ext xmlns:c16="http://schemas.microsoft.com/office/drawing/2014/chart" uri="{C3380CC4-5D6E-409C-BE32-E72D297353CC}">
              <c16:uniqueId val="{00000006-CCD1-4C4B-8CBD-C58924A7BD6E}"/>
            </c:ext>
          </c:extLst>
        </c:ser>
        <c:ser>
          <c:idx val="7"/>
          <c:order val="7"/>
          <c:tx>
            <c:strRef>
              <c:f>Growing_Stock_Comp!$IE$9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Growing_Stock_Comp!$IE$10:$IE$30</c:f>
              <c:numCache>
                <c:formatCode>#,##0</c:formatCode>
                <c:ptCount val="21"/>
                <c:pt idx="0">
                  <c:v>2967.9742757996796</c:v>
                </c:pt>
                <c:pt idx="1">
                  <c:v>2997.5249691348513</c:v>
                </c:pt>
                <c:pt idx="2">
                  <c:v>3023.0240688384865</c:v>
                </c:pt>
                <c:pt idx="3">
                  <c:v>3047.9366834153575</c:v>
                </c:pt>
                <c:pt idx="4">
                  <c:v>3072.4784397894819</c:v>
                </c:pt>
                <c:pt idx="5">
                  <c:v>3065.1586684503336</c:v>
                </c:pt>
                <c:pt idx="6">
                  <c:v>3095.1246350060701</c:v>
                </c:pt>
                <c:pt idx="7">
                  <c:v>3104.4211070338815</c:v>
                </c:pt>
                <c:pt idx="8">
                  <c:v>3126.7419469619972</c:v>
                </c:pt>
                <c:pt idx="9">
                  <c:v>3155.2876482684292</c:v>
                </c:pt>
                <c:pt idx="10">
                  <c:v>3176.8186604169327</c:v>
                </c:pt>
                <c:pt idx="11">
                  <c:v>3199.5967333454114</c:v>
                </c:pt>
                <c:pt idx="12">
                  <c:v>3226.1284691491533</c:v>
                </c:pt>
                <c:pt idx="13">
                  <c:v>3251.9175865570915</c:v>
                </c:pt>
                <c:pt idx="14">
                  <c:v>3272.3635446508451</c:v>
                </c:pt>
                <c:pt idx="15">
                  <c:v>3293.7702927591936</c:v>
                </c:pt>
                <c:pt idx="16">
                  <c:v>3317.2382122735107</c:v>
                </c:pt>
                <c:pt idx="17">
                  <c:v>3339.3548416067388</c:v>
                </c:pt>
                <c:pt idx="18">
                  <c:v>3359.733108693631</c:v>
                </c:pt>
                <c:pt idx="19">
                  <c:v>3375.8477524343953</c:v>
                </c:pt>
                <c:pt idx="20">
                  <c:v>3392.0758291799625</c:v>
                </c:pt>
              </c:numCache>
            </c:numRef>
          </c:val>
          <c:smooth val="0"/>
          <c:extLst>
            <c:ext xmlns:c16="http://schemas.microsoft.com/office/drawing/2014/chart" uri="{C3380CC4-5D6E-409C-BE32-E72D297353CC}">
              <c16:uniqueId val="{00000007-CCD1-4C4B-8CBD-C58924A7BD6E}"/>
            </c:ext>
          </c:extLst>
        </c:ser>
        <c:ser>
          <c:idx val="8"/>
          <c:order val="8"/>
          <c:tx>
            <c:strRef>
              <c:f>Growing_Stock_Comp!$IF$9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Growing_Stock_Comp!$IF$10:$IF$30</c:f>
              <c:numCache>
                <c:formatCode>#,##0</c:formatCode>
                <c:ptCount val="21"/>
                <c:pt idx="0">
                  <c:v>4375.9495891711385</c:v>
                </c:pt>
                <c:pt idx="1">
                  <c:v>4418.7347373877801</c:v>
                </c:pt>
                <c:pt idx="2">
                  <c:v>4455.479814757593</c:v>
                </c:pt>
                <c:pt idx="3">
                  <c:v>4491.3728711148551</c:v>
                </c:pt>
                <c:pt idx="4">
                  <c:v>4526.7234597544457</c:v>
                </c:pt>
                <c:pt idx="5">
                  <c:v>4514.2951102495135</c:v>
                </c:pt>
                <c:pt idx="6">
                  <c:v>4557.5395015395061</c:v>
                </c:pt>
                <c:pt idx="7">
                  <c:v>4570.0556189196413</c:v>
                </c:pt>
                <c:pt idx="8">
                  <c:v>4602.0334846894339</c:v>
                </c:pt>
                <c:pt idx="9">
                  <c:v>4643.2992892915127</c:v>
                </c:pt>
                <c:pt idx="10">
                  <c:v>4674.1621652722069</c:v>
                </c:pt>
                <c:pt idx="11">
                  <c:v>4706.92065217442</c:v>
                </c:pt>
                <c:pt idx="12">
                  <c:v>4745.1844632191269</c:v>
                </c:pt>
                <c:pt idx="13">
                  <c:v>4782.3101697896982</c:v>
                </c:pt>
                <c:pt idx="14">
                  <c:v>4811.4616064220991</c:v>
                </c:pt>
                <c:pt idx="15">
                  <c:v>4842.0002822723454</c:v>
                </c:pt>
                <c:pt idx="16">
                  <c:v>4875.6184431367001</c:v>
                </c:pt>
                <c:pt idx="17">
                  <c:v>4907.5571518286133</c:v>
                </c:pt>
                <c:pt idx="18">
                  <c:v>4936.9962128679808</c:v>
                </c:pt>
                <c:pt idx="19">
                  <c:v>4960.0225537064516</c:v>
                </c:pt>
                <c:pt idx="20">
                  <c:v>4983.0974917815229</c:v>
                </c:pt>
              </c:numCache>
            </c:numRef>
          </c:val>
          <c:smooth val="0"/>
          <c:extLst>
            <c:ext xmlns:c16="http://schemas.microsoft.com/office/drawing/2014/chart" uri="{C3380CC4-5D6E-409C-BE32-E72D297353CC}">
              <c16:uniqueId val="{00000008-CCD1-4C4B-8CBD-C58924A7BD6E}"/>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8408658159470907E-2"/>
          <c:y val="0.11378749063139647"/>
          <c:w val="0.1614468816140382"/>
          <c:h val="0.6416477963946718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Total growing stock - EU 27</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056541964418073"/>
          <c:y val="0.1620368938359544"/>
          <c:w val="0.86325984465031436"/>
          <c:h val="0.61237174950441386"/>
        </c:manualLayout>
      </c:layout>
      <c:lineChart>
        <c:grouping val="standard"/>
        <c:varyColors val="0"/>
        <c:ser>
          <c:idx val="0"/>
          <c:order val="0"/>
          <c:tx>
            <c:strRef>
              <c:f>Growing_Stock_Comp!$IG$9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Growing_Stock_Comp!$IG$10:$IG$30</c:f>
              <c:numCache>
                <c:formatCode>#,##0</c:formatCode>
                <c:ptCount val="21"/>
                <c:pt idx="0">
                  <c:v>18225.030223797927</c:v>
                </c:pt>
                <c:pt idx="10">
                  <c:v>20971.402068935578</c:v>
                </c:pt>
                <c:pt idx="15">
                  <c:v>23059.601718304639</c:v>
                </c:pt>
                <c:pt idx="16">
                  <c:v>23053.791192686491</c:v>
                </c:pt>
                <c:pt idx="17">
                  <c:v>23220.968114079969</c:v>
                </c:pt>
                <c:pt idx="18">
                  <c:v>23381.659322450465</c:v>
                </c:pt>
                <c:pt idx="19">
                  <c:v>23545.107991362343</c:v>
                </c:pt>
                <c:pt idx="20">
                  <c:v>23707.268922873427</c:v>
                </c:pt>
              </c:numCache>
            </c:numRef>
          </c:val>
          <c:smooth val="0"/>
          <c:extLst>
            <c:ext xmlns:c16="http://schemas.microsoft.com/office/drawing/2014/chart" uri="{C3380CC4-5D6E-409C-BE32-E72D297353CC}">
              <c16:uniqueId val="{00000000-0545-434D-8B68-5C5BB335D08E}"/>
            </c:ext>
          </c:extLst>
        </c:ser>
        <c:ser>
          <c:idx val="1"/>
          <c:order val="1"/>
          <c:tx>
            <c:strRef>
              <c:f>Growing_Stock_Comp!$IH$9</c:f>
              <c:strCache>
                <c:ptCount val="1"/>
                <c:pt idx="0">
                  <c:v>SoEF 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Growing_Stock_Comp!$IH$10:$IH$30</c:f>
              <c:numCache>
                <c:formatCode>#,##0</c:formatCode>
                <c:ptCount val="21"/>
                <c:pt idx="0">
                  <c:v>15445.239397084437</c:v>
                </c:pt>
                <c:pt idx="5">
                  <c:v>19728.61004284244</c:v>
                </c:pt>
                <c:pt idx="10">
                  <c:v>21199.04802236515</c:v>
                </c:pt>
                <c:pt idx="15">
                  <c:v>23108.042345852813</c:v>
                </c:pt>
                <c:pt idx="20">
                  <c:v>22314.004263979423</c:v>
                </c:pt>
              </c:numCache>
            </c:numRef>
          </c:val>
          <c:smooth val="0"/>
          <c:extLst>
            <c:ext xmlns:c16="http://schemas.microsoft.com/office/drawing/2014/chart" uri="{C3380CC4-5D6E-409C-BE32-E72D297353CC}">
              <c16:uniqueId val="{00000001-0545-434D-8B68-5C5BB335D08E}"/>
            </c:ext>
          </c:extLst>
        </c:ser>
        <c:ser>
          <c:idx val="2"/>
          <c:order val="2"/>
          <c:tx>
            <c:strRef>
              <c:f>Growing_Stock_Comp!$II$9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Growing_Stock_Comp!$II$10:$II$30</c:f>
              <c:numCache>
                <c:formatCode>#,##0</c:formatCode>
                <c:ptCount val="21"/>
                <c:pt idx="0">
                  <c:v>18288.139999999996</c:v>
                </c:pt>
                <c:pt idx="5">
                  <c:v>16499.84</c:v>
                </c:pt>
                <c:pt idx="10">
                  <c:v>22028.739999999998</c:v>
                </c:pt>
                <c:pt idx="15">
                  <c:v>23618.44</c:v>
                </c:pt>
                <c:pt idx="20">
                  <c:v>22162.600000000002</c:v>
                </c:pt>
              </c:numCache>
            </c:numRef>
          </c:val>
          <c:smooth val="0"/>
          <c:extLst>
            <c:ext xmlns:c16="http://schemas.microsoft.com/office/drawing/2014/chart" uri="{C3380CC4-5D6E-409C-BE32-E72D297353CC}">
              <c16:uniqueId val="{00000002-0545-434D-8B68-5C5BB335D08E}"/>
            </c:ext>
          </c:extLst>
        </c:ser>
        <c:ser>
          <c:idx val="7"/>
          <c:order val="3"/>
          <c:tx>
            <c:strRef>
              <c:f>Growing_Stock_Comp!$IJ$9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Growing_Stock_Comp!$IJ$10:$IJ$30</c:f>
              <c:numCache>
                <c:formatCode>#,##0</c:formatCode>
                <c:ptCount val="21"/>
                <c:pt idx="0">
                  <c:v>22111.693032066385</c:v>
                </c:pt>
                <c:pt idx="1">
                  <c:v>22385.818092092868</c:v>
                </c:pt>
                <c:pt idx="2">
                  <c:v>22702.371407243445</c:v>
                </c:pt>
                <c:pt idx="3">
                  <c:v>22996.094691187802</c:v>
                </c:pt>
                <c:pt idx="4">
                  <c:v>23273.467553545644</c:v>
                </c:pt>
                <c:pt idx="5">
                  <c:v>23505.382837690438</c:v>
                </c:pt>
                <c:pt idx="6">
                  <c:v>23761.152471217316</c:v>
                </c:pt>
                <c:pt idx="7">
                  <c:v>23936.827287587465</c:v>
                </c:pt>
                <c:pt idx="8">
                  <c:v>24203.698497115354</c:v>
                </c:pt>
                <c:pt idx="9">
                  <c:v>24492.930394712272</c:v>
                </c:pt>
                <c:pt idx="10">
                  <c:v>24828.657082158643</c:v>
                </c:pt>
                <c:pt idx="11">
                  <c:v>25005.330027794262</c:v>
                </c:pt>
                <c:pt idx="12">
                  <c:v>25264.619575698962</c:v>
                </c:pt>
                <c:pt idx="13">
                  <c:v>25523.381087342284</c:v>
                </c:pt>
                <c:pt idx="14">
                  <c:v>25770.106073714975</c:v>
                </c:pt>
                <c:pt idx="15">
                  <c:v>26109.529875931694</c:v>
                </c:pt>
                <c:pt idx="16">
                  <c:v>26363.43742438257</c:v>
                </c:pt>
                <c:pt idx="17">
                  <c:v>26604.053416756775</c:v>
                </c:pt>
                <c:pt idx="18">
                  <c:v>26792.276250130886</c:v>
                </c:pt>
                <c:pt idx="19">
                  <c:v>26966.485128985623</c:v>
                </c:pt>
                <c:pt idx="20">
                  <c:v>27150.403621399837</c:v>
                </c:pt>
              </c:numCache>
            </c:numRef>
          </c:val>
          <c:smooth val="0"/>
          <c:extLst>
            <c:ext xmlns:c16="http://schemas.microsoft.com/office/drawing/2014/chart" uri="{C3380CC4-5D6E-409C-BE32-E72D297353CC}">
              <c16:uniqueId val="{00000007-0545-434D-8B68-5C5BB335D08E}"/>
            </c:ext>
          </c:extLst>
        </c:ser>
        <c:ser>
          <c:idx val="8"/>
          <c:order val="4"/>
          <c:tx>
            <c:strRef>
              <c:f>Growing_Stock_Comp!$IK$9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Growing_Stock_Comp!$IK$10:$IK$30</c:f>
              <c:numCache>
                <c:formatCode>#,##0</c:formatCode>
                <c:ptCount val="21"/>
                <c:pt idx="0">
                  <c:v>32461.901307838092</c:v>
                </c:pt>
                <c:pt idx="1">
                  <c:v>32894.696586157203</c:v>
                </c:pt>
                <c:pt idx="2">
                  <c:v>33361.727934020462</c:v>
                </c:pt>
                <c:pt idx="3">
                  <c:v>33795.68586366286</c:v>
                </c:pt>
                <c:pt idx="4">
                  <c:v>34207.724909899793</c:v>
                </c:pt>
                <c:pt idx="5">
                  <c:v>34624.010298891684</c:v>
                </c:pt>
                <c:pt idx="6">
                  <c:v>34935.024089657767</c:v>
                </c:pt>
                <c:pt idx="7">
                  <c:v>35205.668005108542</c:v>
                </c:pt>
                <c:pt idx="8">
                  <c:v>35601.60810236886</c:v>
                </c:pt>
                <c:pt idx="9">
                  <c:v>36029.684883539048</c:v>
                </c:pt>
                <c:pt idx="10">
                  <c:v>36490.252195308756</c:v>
                </c:pt>
                <c:pt idx="11">
                  <c:v>36789.417390645169</c:v>
                </c:pt>
                <c:pt idx="12">
                  <c:v>37171.504705720821</c:v>
                </c:pt>
                <c:pt idx="13">
                  <c:v>37553.277258980954</c:v>
                </c:pt>
                <c:pt idx="14">
                  <c:v>37918.796758375305</c:v>
                </c:pt>
                <c:pt idx="15">
                  <c:v>38382.940822680284</c:v>
                </c:pt>
                <c:pt idx="16">
                  <c:v>38676.500944902458</c:v>
                </c:pt>
                <c:pt idx="17">
                  <c:v>39030.732426165821</c:v>
                </c:pt>
                <c:pt idx="18">
                  <c:v>39312.516398431959</c:v>
                </c:pt>
                <c:pt idx="19">
                  <c:v>39573.189034396964</c:v>
                </c:pt>
                <c:pt idx="20">
                  <c:v>39931.496293286611</c:v>
                </c:pt>
              </c:numCache>
            </c:numRef>
          </c:val>
          <c:smooth val="0"/>
          <c:extLst>
            <c:ext xmlns:c16="http://schemas.microsoft.com/office/drawing/2014/chart" uri="{C3380CC4-5D6E-409C-BE32-E72D297353CC}">
              <c16:uniqueId val="{00000008-0545-434D-8B68-5C5BB335D08E}"/>
            </c:ext>
          </c:extLst>
        </c:ser>
        <c:dLbls>
          <c:showLegendKey val="0"/>
          <c:showVal val="0"/>
          <c:showCatName val="0"/>
          <c:showSerName val="0"/>
          <c:showPercent val="0"/>
          <c:showBubbleSize val="0"/>
        </c:dLbls>
        <c:marker val="1"/>
        <c:smooth val="0"/>
        <c:axId val="1253938463"/>
        <c:axId val="1357605039"/>
        <c:extLst/>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6</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2.0553181600144486E-2"/>
          <c:y val="0.86716733384575906"/>
          <c:w val="0.97746384096563055"/>
          <c:h val="0.1179078185733903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Area_Comp!$AL$1</c:f>
          <c:strCache>
            <c:ptCount val="1"/>
            <c:pt idx="0">
              <c:v>Germany</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9611069546640583"/>
          <c:y val="0.25556765809276777"/>
          <c:w val="0.77265348386935362"/>
          <c:h val="0.60344502526803556"/>
        </c:manualLayout>
      </c:layout>
      <c:lineChart>
        <c:grouping val="standard"/>
        <c:varyColors val="0"/>
        <c:ser>
          <c:idx val="0"/>
          <c:order val="0"/>
          <c:tx>
            <c:strRef>
              <c:f>Area_Comp!$AL$3</c:f>
              <c:strCache>
                <c:ptCount val="1"/>
                <c:pt idx="0">
                  <c:v>FRA-For</c:v>
                </c:pt>
              </c:strCache>
            </c:strRef>
          </c:tx>
          <c:spPr>
            <a:ln w="25400" cap="rnd">
              <a:noFill/>
              <a:round/>
            </a:ln>
            <a:effectLst/>
          </c:spPr>
          <c:marker>
            <c:symbol val="squar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Area_Comp!$AL$4:$AL$24</c:f>
              <c:numCache>
                <c:formatCode>#,##0</c:formatCode>
                <c:ptCount val="21"/>
                <c:pt idx="0">
                  <c:v>11354</c:v>
                </c:pt>
                <c:pt idx="10">
                  <c:v>11409</c:v>
                </c:pt>
                <c:pt idx="15">
                  <c:v>11419</c:v>
                </c:pt>
                <c:pt idx="16">
                  <c:v>11419</c:v>
                </c:pt>
                <c:pt idx="17">
                  <c:v>11419</c:v>
                </c:pt>
                <c:pt idx="18">
                  <c:v>11419</c:v>
                </c:pt>
                <c:pt idx="19">
                  <c:v>11419</c:v>
                </c:pt>
                <c:pt idx="20">
                  <c:v>11419</c:v>
                </c:pt>
              </c:numCache>
            </c:numRef>
          </c:val>
          <c:smooth val="0"/>
          <c:extLst>
            <c:ext xmlns:c16="http://schemas.microsoft.com/office/drawing/2014/chart" uri="{C3380CC4-5D6E-409C-BE32-E72D297353CC}">
              <c16:uniqueId val="{00000000-A566-4D26-A068-6473E5786497}"/>
            </c:ext>
          </c:extLst>
        </c:ser>
        <c:ser>
          <c:idx val="1"/>
          <c:order val="1"/>
          <c:tx>
            <c:strRef>
              <c:f>Area_Comp!$AM$3</c:f>
              <c:strCache>
                <c:ptCount val="1"/>
                <c:pt idx="0">
                  <c:v>FRA-OWL</c:v>
                </c:pt>
              </c:strCache>
            </c:strRef>
          </c:tx>
          <c:spPr>
            <a:ln w="25400" cap="rnd">
              <a:noFill/>
              <a:round/>
            </a:ln>
            <a:effectLst/>
          </c:spPr>
          <c:marker>
            <c:symbol val="squar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Area_Comp!$AM$4:$AM$24</c:f>
              <c:numCache>
                <c:formatCode>#,##0</c:formatCode>
                <c:ptCount val="21"/>
                <c:pt idx="0">
                  <c:v>0</c:v>
                </c:pt>
                <c:pt idx="10">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A566-4D26-A068-6473E5786497}"/>
            </c:ext>
          </c:extLst>
        </c:ser>
        <c:ser>
          <c:idx val="2"/>
          <c:order val="2"/>
          <c:tx>
            <c:strRef>
              <c:f>Area_Comp!$AN$3</c:f>
              <c:strCache>
                <c:ptCount val="1"/>
                <c:pt idx="0">
                  <c:v>SoEF-For</c:v>
                </c:pt>
              </c:strCache>
            </c:strRef>
          </c:tx>
          <c:spPr>
            <a:ln w="25400" cap="rnd">
              <a:noFill/>
              <a:round/>
            </a:ln>
            <a:effectLst/>
          </c:spPr>
          <c:marker>
            <c:symbol val="circ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Area_Comp!$AN$4:$AN$24</c:f>
              <c:numCache>
                <c:formatCode>#,##0</c:formatCode>
                <c:ptCount val="21"/>
                <c:pt idx="0">
                  <c:v>11354</c:v>
                </c:pt>
                <c:pt idx="5">
                  <c:v>11384</c:v>
                </c:pt>
                <c:pt idx="10">
                  <c:v>11409</c:v>
                </c:pt>
                <c:pt idx="15">
                  <c:v>11419</c:v>
                </c:pt>
                <c:pt idx="20">
                  <c:v>11419</c:v>
                </c:pt>
              </c:numCache>
            </c:numRef>
          </c:val>
          <c:smooth val="0"/>
          <c:extLst>
            <c:ext xmlns:c16="http://schemas.microsoft.com/office/drawing/2014/chart" uri="{C3380CC4-5D6E-409C-BE32-E72D297353CC}">
              <c16:uniqueId val="{00000002-A566-4D26-A068-6473E5786497}"/>
            </c:ext>
          </c:extLst>
        </c:ser>
        <c:ser>
          <c:idx val="3"/>
          <c:order val="3"/>
          <c:tx>
            <c:strRef>
              <c:f>Area_Comp!$AO$3</c:f>
              <c:strCache>
                <c:ptCount val="1"/>
                <c:pt idx="0">
                  <c:v>SoEF-FAWS</c:v>
                </c:pt>
              </c:strCache>
            </c:strRef>
          </c:tx>
          <c:spPr>
            <a:ln w="25400" cap="rnd">
              <a:noFill/>
              <a:round/>
            </a:ln>
            <a:effectLst/>
          </c:spPr>
          <c:marker>
            <c:symbol val="circl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Area_Comp!$AO$4:$AO$24</c:f>
              <c:numCache>
                <c:formatCode>#,##0</c:formatCode>
                <c:ptCount val="21"/>
                <c:pt idx="0">
                  <c:v>10671</c:v>
                </c:pt>
                <c:pt idx="5">
                  <c:v>10489</c:v>
                </c:pt>
                <c:pt idx="10">
                  <c:v>10306</c:v>
                </c:pt>
                <c:pt idx="15">
                  <c:v>10124</c:v>
                </c:pt>
                <c:pt idx="20">
                  <c:v>9942</c:v>
                </c:pt>
              </c:numCache>
            </c:numRef>
          </c:val>
          <c:smooth val="0"/>
          <c:extLst>
            <c:ext xmlns:c16="http://schemas.microsoft.com/office/drawing/2014/chart" uri="{C3380CC4-5D6E-409C-BE32-E72D297353CC}">
              <c16:uniqueId val="{00000003-A566-4D26-A068-6473E5786497}"/>
            </c:ext>
          </c:extLst>
        </c:ser>
        <c:ser>
          <c:idx val="4"/>
          <c:order val="4"/>
          <c:tx>
            <c:strRef>
              <c:f>Area_Comp!$AP$3</c:f>
              <c:strCache>
                <c:ptCount val="1"/>
                <c:pt idx="0">
                  <c:v>EFA-For</c:v>
                </c:pt>
              </c:strCache>
            </c:strRef>
          </c:tx>
          <c:spPr>
            <a:ln w="25400" cap="rnd">
              <a:noFill/>
              <a:round/>
            </a:ln>
            <a:effectLst/>
          </c:spPr>
          <c:marker>
            <c:symbol val="triangle"/>
            <c:size val="5"/>
            <c:spPr>
              <a:solidFill>
                <a:srgbClr val="00B050"/>
              </a:solid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Area_Comp!$AP$4:$AP$24</c:f>
              <c:numCache>
                <c:formatCode>#,##0</c:formatCode>
                <c:ptCount val="21"/>
                <c:pt idx="14">
                  <c:v>11421.07</c:v>
                </c:pt>
                <c:pt idx="15">
                  <c:v>11421.27</c:v>
                </c:pt>
                <c:pt idx="16">
                  <c:v>11422.41</c:v>
                </c:pt>
                <c:pt idx="17">
                  <c:v>11419.66</c:v>
                </c:pt>
                <c:pt idx="18">
                  <c:v>11420.59</c:v>
                </c:pt>
                <c:pt idx="19">
                  <c:v>11419.73</c:v>
                </c:pt>
              </c:numCache>
            </c:numRef>
          </c:val>
          <c:smooth val="0"/>
          <c:extLst>
            <c:ext xmlns:c16="http://schemas.microsoft.com/office/drawing/2014/chart" uri="{C3380CC4-5D6E-409C-BE32-E72D297353CC}">
              <c16:uniqueId val="{00000004-A566-4D26-A068-6473E5786497}"/>
            </c:ext>
          </c:extLst>
        </c:ser>
        <c:ser>
          <c:idx val="5"/>
          <c:order val="5"/>
          <c:tx>
            <c:strRef>
              <c:f>Area_Comp!$AQ$3</c:f>
              <c:strCache>
                <c:ptCount val="1"/>
                <c:pt idx="0">
                  <c:v>EFA-FAWS</c:v>
                </c:pt>
              </c:strCache>
            </c:strRef>
          </c:tx>
          <c:spPr>
            <a:ln w="25400" cap="rnd">
              <a:noFill/>
              <a:round/>
            </a:ln>
            <a:effectLst/>
          </c:spPr>
          <c:marker>
            <c:symbol val="square"/>
            <c:size val="5"/>
            <c:spPr>
              <a:solidFill>
                <a:schemeClr val="accent6"/>
              </a:solidFill>
              <a:ln w="9525">
                <a:solidFill>
                  <a:schemeClr val="accent6"/>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Area_Comp!$AQ$4:$AQ$24</c:f>
              <c:numCache>
                <c:formatCode>#,##0</c:formatCode>
                <c:ptCount val="21"/>
                <c:pt idx="14">
                  <c:v>10766.87</c:v>
                </c:pt>
                <c:pt idx="15">
                  <c:v>10761.04</c:v>
                </c:pt>
                <c:pt idx="16">
                  <c:v>10750.64</c:v>
                </c:pt>
                <c:pt idx="17">
                  <c:v>10746.09</c:v>
                </c:pt>
                <c:pt idx="18">
                  <c:v>10746.79</c:v>
                </c:pt>
                <c:pt idx="19">
                  <c:v>10745.88</c:v>
                </c:pt>
              </c:numCache>
            </c:numRef>
          </c:val>
          <c:smooth val="0"/>
          <c:extLst>
            <c:ext xmlns:c16="http://schemas.microsoft.com/office/drawing/2014/chart" uri="{C3380CC4-5D6E-409C-BE32-E72D297353CC}">
              <c16:uniqueId val="{00000005-A566-4D26-A068-6473E5786497}"/>
            </c:ext>
          </c:extLst>
        </c:ser>
        <c:ser>
          <c:idx val="6"/>
          <c:order val="6"/>
          <c:tx>
            <c:strRef>
              <c:f>Area_Comp!$AR$3</c:f>
              <c:strCache>
                <c:ptCount val="1"/>
                <c:pt idx="0">
                  <c:v>EFA-OWL</c:v>
                </c:pt>
              </c:strCache>
            </c:strRef>
          </c:tx>
          <c:spPr>
            <a:ln w="25400" cap="rnd">
              <a:noFill/>
              <a:round/>
            </a:ln>
            <a:effectLst/>
          </c:spPr>
          <c:marker>
            <c:symbol val="circle"/>
            <c:size val="5"/>
            <c:spPr>
              <a:noFill/>
              <a:ln w="9525">
                <a:solidFill>
                  <a:schemeClr val="accent2"/>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Area_Comp!$AR$4:$AR$24</c:f>
              <c:numCache>
                <c:formatCode>#,##0</c:formatCode>
                <c:ptCount val="21"/>
              </c:numCache>
            </c:numRef>
          </c:val>
          <c:smooth val="0"/>
          <c:extLst>
            <c:ext xmlns:c16="http://schemas.microsoft.com/office/drawing/2014/chart" uri="{C3380CC4-5D6E-409C-BE32-E72D297353CC}">
              <c16:uniqueId val="{00000006-A566-4D26-A068-6473E5786497}"/>
            </c:ext>
          </c:extLst>
        </c:ser>
        <c:ser>
          <c:idx val="7"/>
          <c:order val="7"/>
          <c:tx>
            <c:strRef>
              <c:f>Area_Comp!$AS$3</c:f>
              <c:strCache>
                <c:ptCount val="1"/>
                <c:pt idx="0">
                  <c:v>NFAP</c:v>
                </c:pt>
              </c:strCache>
            </c:strRef>
          </c:tx>
          <c:spPr>
            <a:ln w="25400" cap="rnd">
              <a:noFill/>
              <a:round/>
            </a:ln>
            <a:effectLst/>
          </c:spPr>
          <c:marker>
            <c:symbol val="diamond"/>
            <c:size val="5"/>
            <c:spPr>
              <a:solidFill>
                <a:srgbClr val="FF0000"/>
              </a:solidFill>
              <a:ln w="9525">
                <a:solidFill>
                  <a:srgbClr val="FF000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Area_Comp!$AS$4:$AS$24</c:f>
              <c:numCache>
                <c:formatCode>#,##0</c:formatCode>
                <c:ptCount val="21"/>
                <c:pt idx="17">
                  <c:v>10832</c:v>
                </c:pt>
              </c:numCache>
            </c:numRef>
          </c:val>
          <c:smooth val="0"/>
          <c:extLst>
            <c:ext xmlns:c16="http://schemas.microsoft.com/office/drawing/2014/chart" uri="{C3380CC4-5D6E-409C-BE32-E72D297353CC}">
              <c16:uniqueId val="{00000007-A566-4D26-A068-6473E5786497}"/>
            </c:ext>
          </c:extLst>
        </c:ser>
        <c:ser>
          <c:idx val="8"/>
          <c:order val="8"/>
          <c:tx>
            <c:strRef>
              <c:f>Area_Comp!$AT$3</c:f>
              <c:strCache>
                <c:ptCount val="1"/>
                <c:pt idx="0">
                  <c:v>CBM</c:v>
                </c:pt>
              </c:strCache>
            </c:strRef>
          </c:tx>
          <c:spPr>
            <a:ln w="25400" cap="rnd">
              <a:noFill/>
              <a:round/>
            </a:ln>
            <a:effectLst/>
          </c:spPr>
          <c:marker>
            <c:symbol val="star"/>
            <c:size val="5"/>
            <c:spPr>
              <a:noFill/>
              <a:ln w="9525">
                <a:solidFill>
                  <a:srgbClr val="00B050"/>
                </a:solidFill>
              </a:ln>
              <a:effectLst/>
            </c:spPr>
          </c:marker>
          <c:cat>
            <c:numRef>
              <c:f>Area_Comp!$A$4:$A$24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Area_Comp!$AT$4:$AT$24</c:f>
              <c:numCache>
                <c:formatCode>#,##0</c:formatCode>
                <c:ptCount val="21"/>
                <c:pt idx="0">
                  <c:v>10791.957099428291</c:v>
                </c:pt>
                <c:pt idx="1">
                  <c:v>10791.957064313547</c:v>
                </c:pt>
                <c:pt idx="2">
                  <c:v>10791.95708124987</c:v>
                </c:pt>
                <c:pt idx="3">
                  <c:v>10791.957044600156</c:v>
                </c:pt>
                <c:pt idx="4">
                  <c:v>10791.957029641702</c:v>
                </c:pt>
                <c:pt idx="5">
                  <c:v>10791.957006416329</c:v>
                </c:pt>
                <c:pt idx="6">
                  <c:v>10791.957054261771</c:v>
                </c:pt>
                <c:pt idx="7">
                  <c:v>10791.956982594962</c:v>
                </c:pt>
                <c:pt idx="8">
                  <c:v>10791.956963072993</c:v>
                </c:pt>
                <c:pt idx="9">
                  <c:v>10791.956982278267</c:v>
                </c:pt>
                <c:pt idx="10">
                  <c:v>10791.957023322804</c:v>
                </c:pt>
                <c:pt idx="11">
                  <c:v>10791.957057378058</c:v>
                </c:pt>
                <c:pt idx="12">
                  <c:v>10791.957081922246</c:v>
                </c:pt>
                <c:pt idx="13">
                  <c:v>10791.957084482068</c:v>
                </c:pt>
                <c:pt idx="14">
                  <c:v>10791.957085344349</c:v>
                </c:pt>
                <c:pt idx="15">
                  <c:v>10791.957040104027</c:v>
                </c:pt>
                <c:pt idx="16">
                  <c:v>10791.957097701345</c:v>
                </c:pt>
                <c:pt idx="17">
                  <c:v>10791.95715898547</c:v>
                </c:pt>
                <c:pt idx="18">
                  <c:v>10791.957087215527</c:v>
                </c:pt>
                <c:pt idx="19">
                  <c:v>10791.957087215527</c:v>
                </c:pt>
                <c:pt idx="20">
                  <c:v>10791.957087215527</c:v>
                </c:pt>
              </c:numCache>
            </c:numRef>
          </c:val>
          <c:smooth val="0"/>
          <c:extLst>
            <c:ext xmlns:c16="http://schemas.microsoft.com/office/drawing/2014/chart" uri="{C3380CC4-5D6E-409C-BE32-E72D297353CC}">
              <c16:uniqueId val="{00000008-A566-4D26-A068-6473E5786497}"/>
            </c:ext>
          </c:extLst>
        </c:ser>
        <c:dLbls>
          <c:showLegendKey val="0"/>
          <c:showVal val="0"/>
          <c:showCatName val="0"/>
          <c:showSerName val="0"/>
          <c:showPercent val="0"/>
          <c:showBubbleSize val="0"/>
        </c:dLbls>
        <c:marker val="1"/>
        <c:smooth val="0"/>
        <c:axId val="1253938463"/>
        <c:axId val="1357605039"/>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ha</a:t>
                </a:r>
                <a:r>
                  <a:rPr lang="en-US" sz="900" baseline="30000"/>
                  <a:t> </a:t>
                </a:r>
                <a:r>
                  <a:rPr lang="en-US" sz="900" baseline="0"/>
                  <a:t>10</a:t>
                </a:r>
                <a:r>
                  <a:rPr lang="en-US" sz="900" baseline="30000"/>
                  <a:t>3</a:t>
                </a:r>
                <a:r>
                  <a:rPr lang="en-US" sz="900"/>
                  <a:t>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610212717605692E-3"/>
          <c:y val="9.266356684955368E-2"/>
          <c:w val="0.10620666500408785"/>
          <c:h val="0.746721269093614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Growing stock per ha - EU 27</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9.2456112348498778E-2"/>
          <c:y val="0.1520187140522731"/>
          <c:w val="0.87633110943327508"/>
          <c:h val="0.6553949638637"/>
        </c:manualLayout>
      </c:layout>
      <c:lineChart>
        <c:grouping val="standard"/>
        <c:varyColors val="0"/>
        <c:ser>
          <c:idx val="0"/>
          <c:order val="0"/>
          <c:tx>
            <c:strRef>
              <c:f>Growing_Stock_Comp!$IG$9</c:f>
              <c:strCache>
                <c:ptCount val="1"/>
                <c:pt idx="0">
                  <c:v>FRA 2020</c:v>
                </c:pt>
              </c:strCache>
            </c:strRef>
          </c:tx>
          <c:spPr>
            <a:ln w="28575" cap="rnd">
              <a:noFill/>
              <a:round/>
            </a:ln>
            <a:effectLst/>
          </c:spPr>
          <c:marker>
            <c:symbol val="square"/>
            <c:size val="5"/>
            <c:spPr>
              <a:solidFill>
                <a:schemeClr val="accent1"/>
              </a:solidFill>
              <a:ln w="9525">
                <a:solidFill>
                  <a:schemeClr val="accent1"/>
                </a:solidFill>
              </a:ln>
              <a:effectLst/>
            </c:spPr>
          </c:marker>
          <c:cat>
            <c:numRef>
              <c:f>(Growing_Stock_Comp!$IL$59:$IL$74,Growing_Stock_Comp!$IL$79)</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2020</c:v>
                </c:pt>
              </c:numCache>
              <c:extLst/>
            </c:numRef>
          </c:cat>
          <c:val>
            <c:numRef>
              <c:f>Growing_Stock_Comp!$IG$59:$IG$79</c:f>
              <c:numCache>
                <c:formatCode>#,##0</c:formatCode>
                <c:ptCount val="21"/>
                <c:pt idx="0">
                  <c:v>120.06077683046219</c:v>
                </c:pt>
                <c:pt idx="10">
                  <c:v>134.0535608780489</c:v>
                </c:pt>
                <c:pt idx="15">
                  <c:v>145.70996617969442</c:v>
                </c:pt>
                <c:pt idx="20">
                  <c:v>149.04715407456695</c:v>
                </c:pt>
              </c:numCache>
            </c:numRef>
          </c:val>
          <c:smooth val="0"/>
          <c:extLst>
            <c:ext xmlns:c16="http://schemas.microsoft.com/office/drawing/2014/chart" uri="{C3380CC4-5D6E-409C-BE32-E72D297353CC}">
              <c16:uniqueId val="{00000000-F078-4AFA-B15A-DED724F24CC7}"/>
            </c:ext>
          </c:extLst>
        </c:ser>
        <c:ser>
          <c:idx val="1"/>
          <c:order val="1"/>
          <c:tx>
            <c:strRef>
              <c:f>Growing_Stock_Comp!$IH$9</c:f>
              <c:strCache>
                <c:ptCount val="1"/>
                <c:pt idx="0">
                  <c:v>SoEF For</c:v>
                </c:pt>
              </c:strCache>
            </c:strRef>
          </c:tx>
          <c:spPr>
            <a:ln w="28575" cap="rnd">
              <a:noFill/>
              <a:round/>
            </a:ln>
            <a:effectLst/>
          </c:spPr>
          <c:marker>
            <c:symbol val="diamond"/>
            <c:size val="5"/>
            <c:spPr>
              <a:solidFill>
                <a:schemeClr val="tx1"/>
              </a:solidFill>
              <a:ln w="9525">
                <a:solidFill>
                  <a:schemeClr val="tx1"/>
                </a:solidFill>
              </a:ln>
              <a:effectLst/>
            </c:spPr>
          </c:marker>
          <c:cat>
            <c:numRef>
              <c:f>(Growing_Stock_Comp!$IL$59:$IL$74,Growing_Stock_Comp!$IL$79)</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2020</c:v>
                </c:pt>
              </c:numCache>
              <c:extLst/>
            </c:numRef>
          </c:cat>
          <c:val>
            <c:numRef>
              <c:f>Growing_Stock_Comp!$IH$59:$IH$79</c:f>
              <c:numCache>
                <c:formatCode>#,##0</c:formatCode>
                <c:ptCount val="21"/>
                <c:pt idx="0">
                  <c:v>101.7473889441297</c:v>
                </c:pt>
                <c:pt idx="5">
                  <c:v>127.63489554125239</c:v>
                </c:pt>
                <c:pt idx="10">
                  <c:v>135.35869700398902</c:v>
                </c:pt>
                <c:pt idx="15">
                  <c:v>146.01536283691385</c:v>
                </c:pt>
                <c:pt idx="20">
                  <c:v>140.13539550987431</c:v>
                </c:pt>
              </c:numCache>
            </c:numRef>
          </c:val>
          <c:smooth val="0"/>
          <c:extLst>
            <c:ext xmlns:c16="http://schemas.microsoft.com/office/drawing/2014/chart" uri="{C3380CC4-5D6E-409C-BE32-E72D297353CC}">
              <c16:uniqueId val="{00000001-F078-4AFA-B15A-DED724F24CC7}"/>
            </c:ext>
          </c:extLst>
        </c:ser>
        <c:ser>
          <c:idx val="2"/>
          <c:order val="2"/>
          <c:tx>
            <c:strRef>
              <c:f>Growing_Stock_Comp!$II$9</c:f>
              <c:strCache>
                <c:ptCount val="1"/>
                <c:pt idx="0">
                  <c:v>SoEF-FAWS</c:v>
                </c:pt>
              </c:strCache>
            </c:strRef>
          </c:tx>
          <c:spPr>
            <a:ln w="28575" cap="rnd">
              <a:noFill/>
              <a:round/>
            </a:ln>
            <a:effectLst/>
          </c:spPr>
          <c:marker>
            <c:symbol val="diamond"/>
            <c:size val="5"/>
            <c:spPr>
              <a:noFill/>
              <a:ln w="9525">
                <a:solidFill>
                  <a:srgbClr val="002060"/>
                </a:solidFill>
              </a:ln>
              <a:effectLst/>
            </c:spPr>
          </c:marker>
          <c:cat>
            <c:numRef>
              <c:f>(Growing_Stock_Comp!$IL$59:$IL$74,Growing_Stock_Comp!$IL$79)</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2020</c:v>
                </c:pt>
              </c:numCache>
              <c:extLst/>
            </c:numRef>
          </c:cat>
          <c:val>
            <c:numRef>
              <c:f>Growing_Stock_Comp!$II$59:$II$79</c:f>
              <c:numCache>
                <c:formatCode>#,##0</c:formatCode>
                <c:ptCount val="21"/>
                <c:pt idx="0">
                  <c:v>158.1847436272916</c:v>
                </c:pt>
                <c:pt idx="5">
                  <c:v>141.05133848332437</c:v>
                </c:pt>
                <c:pt idx="10">
                  <c:v>165.06914604764168</c:v>
                </c:pt>
                <c:pt idx="15">
                  <c:v>176.61561051606793</c:v>
                </c:pt>
                <c:pt idx="20">
                  <c:v>164.64385012213862</c:v>
                </c:pt>
              </c:numCache>
            </c:numRef>
          </c:val>
          <c:smooth val="0"/>
          <c:extLst>
            <c:ext xmlns:c16="http://schemas.microsoft.com/office/drawing/2014/chart" uri="{C3380CC4-5D6E-409C-BE32-E72D297353CC}">
              <c16:uniqueId val="{00000002-F078-4AFA-B15A-DED724F24CC7}"/>
            </c:ext>
          </c:extLst>
        </c:ser>
        <c:ser>
          <c:idx val="7"/>
          <c:order val="3"/>
          <c:tx>
            <c:strRef>
              <c:f>Growing_Stock_Comp!$IJ$9</c:f>
              <c:strCache>
                <c:ptCount val="1"/>
                <c:pt idx="0">
                  <c:v>CBM Merch.</c:v>
                </c:pt>
              </c:strCache>
            </c:strRef>
          </c:tx>
          <c:spPr>
            <a:ln w="25400" cap="rnd">
              <a:noFill/>
              <a:round/>
            </a:ln>
            <a:effectLst/>
          </c:spPr>
          <c:marker>
            <c:symbol val="triangle"/>
            <c:size val="5"/>
            <c:spPr>
              <a:noFill/>
              <a:ln w="9525">
                <a:solidFill>
                  <a:schemeClr val="accent3">
                    <a:lumMod val="50000"/>
                  </a:schemeClr>
                </a:solidFill>
              </a:ln>
              <a:effectLst/>
            </c:spPr>
          </c:marker>
          <c:cat>
            <c:numRef>
              <c:f>(Growing_Stock_Comp!$IL$59:$IL$74,Growing_Stock_Comp!$IL$79)</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2020</c:v>
                </c:pt>
              </c:numCache>
              <c:extLst/>
            </c:numRef>
          </c:cat>
          <c:val>
            <c:numRef>
              <c:f>Growing_Stock_Comp!$IJ$59:$IJ$79</c:f>
              <c:numCache>
                <c:formatCode>#,##0</c:formatCode>
                <c:ptCount val="21"/>
                <c:pt idx="0">
                  <c:v>142.20117077130809</c:v>
                </c:pt>
                <c:pt idx="1">
                  <c:v>147.36611504201255</c:v>
                </c:pt>
                <c:pt idx="2">
                  <c:v>149.4390234281864</c:v>
                </c:pt>
                <c:pt idx="3">
                  <c:v>151.36141447820805</c:v>
                </c:pt>
                <c:pt idx="4">
                  <c:v>153.17605426560684</c:v>
                </c:pt>
                <c:pt idx="5">
                  <c:v>154.69160386741342</c:v>
                </c:pt>
                <c:pt idx="6">
                  <c:v>156.36738072222687</c:v>
                </c:pt>
                <c:pt idx="7">
                  <c:v>157.51716990234249</c:v>
                </c:pt>
                <c:pt idx="8">
                  <c:v>159.26779912836577</c:v>
                </c:pt>
                <c:pt idx="9">
                  <c:v>161.16519841299854</c:v>
                </c:pt>
                <c:pt idx="10">
                  <c:v>159.43713511843305</c:v>
                </c:pt>
                <c:pt idx="11">
                  <c:v>164.52250591228409</c:v>
                </c:pt>
                <c:pt idx="12">
                  <c:v>166.15837796867001</c:v>
                </c:pt>
                <c:pt idx="13">
                  <c:v>167.78889792211206</c:v>
                </c:pt>
                <c:pt idx="14">
                  <c:v>169.33940958978494</c:v>
                </c:pt>
                <c:pt idx="15">
                  <c:v>167.3681561500984</c:v>
                </c:pt>
                <c:pt idx="16">
                  <c:v>168.92754924617475</c:v>
                </c:pt>
                <c:pt idx="17">
                  <c:v>170.40054002118592</c:v>
                </c:pt>
                <c:pt idx="18">
                  <c:v>171.52903703646635</c:v>
                </c:pt>
                <c:pt idx="19">
                  <c:v>172.63903770649327</c:v>
                </c:pt>
                <c:pt idx="20">
                  <c:v>173.81114003178476</c:v>
                </c:pt>
              </c:numCache>
            </c:numRef>
          </c:val>
          <c:smooth val="0"/>
          <c:extLst>
            <c:ext xmlns:c16="http://schemas.microsoft.com/office/drawing/2014/chart" uri="{C3380CC4-5D6E-409C-BE32-E72D297353CC}">
              <c16:uniqueId val="{00000003-F078-4AFA-B15A-DED724F24CC7}"/>
            </c:ext>
          </c:extLst>
        </c:ser>
        <c:ser>
          <c:idx val="8"/>
          <c:order val="4"/>
          <c:tx>
            <c:strRef>
              <c:f>Growing_Stock_Comp!$IK$9</c:f>
              <c:strCache>
                <c:ptCount val="1"/>
                <c:pt idx="0">
                  <c:v>CBM Total AG</c:v>
                </c:pt>
              </c:strCache>
            </c:strRef>
          </c:tx>
          <c:spPr>
            <a:ln w="25400" cap="rnd">
              <a:noFill/>
              <a:round/>
            </a:ln>
            <a:effectLst/>
          </c:spPr>
          <c:marker>
            <c:symbol val="triangle"/>
            <c:size val="5"/>
            <c:spPr>
              <a:solidFill>
                <a:schemeClr val="accent3">
                  <a:lumMod val="60000"/>
                </a:schemeClr>
              </a:solidFill>
              <a:ln w="9525">
                <a:solidFill>
                  <a:schemeClr val="accent3">
                    <a:lumMod val="60000"/>
                  </a:schemeClr>
                </a:solidFill>
              </a:ln>
              <a:effectLst/>
            </c:spPr>
          </c:marker>
          <c:cat>
            <c:numRef>
              <c:f>(Growing_Stock_Comp!$IL$59:$IL$74,Growing_Stock_Comp!$IL$79)</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2020</c:v>
                </c:pt>
              </c:numCache>
              <c:extLst/>
            </c:numRef>
          </c:cat>
          <c:val>
            <c:numRef>
              <c:f>Growing_Stock_Comp!$IK$59:$IK$79</c:f>
              <c:numCache>
                <c:formatCode>#,##0</c:formatCode>
                <c:ptCount val="21"/>
                <c:pt idx="0">
                  <c:v>208.76376877803676</c:v>
                </c:pt>
                <c:pt idx="1">
                  <c:v>216.54619105030605</c:v>
                </c:pt>
                <c:pt idx="2">
                  <c:v>219.60454936201825</c:v>
                </c:pt>
                <c:pt idx="3">
                  <c:v>222.44484919195511</c:v>
                </c:pt>
                <c:pt idx="4">
                  <c:v>225.14068069343165</c:v>
                </c:pt>
                <c:pt idx="5">
                  <c:v>227.86455861799791</c:v>
                </c:pt>
                <c:pt idx="6">
                  <c:v>229.90038967953402</c:v>
                </c:pt>
                <c:pt idx="7">
                  <c:v>231.67218955378368</c:v>
                </c:pt>
                <c:pt idx="8">
                  <c:v>234.26955878543384</c:v>
                </c:pt>
                <c:pt idx="9">
                  <c:v>237.07785142226135</c:v>
                </c:pt>
                <c:pt idx="10">
                  <c:v>234.32202758762025</c:v>
                </c:pt>
                <c:pt idx="11">
                  <c:v>242.05587902395777</c:v>
                </c:pt>
                <c:pt idx="12">
                  <c:v>244.46665068719855</c:v>
                </c:pt>
                <c:pt idx="13">
                  <c:v>246.87258255814587</c:v>
                </c:pt>
                <c:pt idx="14">
                  <c:v>249.17036185457434</c:v>
                </c:pt>
                <c:pt idx="15">
                  <c:v>246.04357350119093</c:v>
                </c:pt>
                <c:pt idx="16">
                  <c:v>247.82528973240477</c:v>
                </c:pt>
                <c:pt idx="17">
                  <c:v>249.99415610299334</c:v>
                </c:pt>
                <c:pt idx="18">
                  <c:v>251.6858970230416</c:v>
                </c:pt>
                <c:pt idx="19">
                  <c:v>253.34696906909915</c:v>
                </c:pt>
                <c:pt idx="20">
                  <c:v>255.6329913431058</c:v>
                </c:pt>
              </c:numCache>
            </c:numRef>
          </c:val>
          <c:smooth val="0"/>
          <c:extLst>
            <c:ext xmlns:c16="http://schemas.microsoft.com/office/drawing/2014/chart" uri="{C3380CC4-5D6E-409C-BE32-E72D297353CC}">
              <c16:uniqueId val="{00000004-F078-4AFA-B15A-DED724F24CC7}"/>
            </c:ext>
          </c:extLst>
        </c:ser>
        <c:dLbls>
          <c:showLegendKey val="0"/>
          <c:showVal val="0"/>
          <c:showCatName val="0"/>
          <c:showSerName val="0"/>
          <c:showPercent val="0"/>
          <c:showBubbleSize val="0"/>
        </c:dLbls>
        <c:marker val="1"/>
        <c:smooth val="0"/>
        <c:axId val="1253938463"/>
        <c:axId val="1357605039"/>
        <c:extLst/>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tickLblSkip val="2"/>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ha</a:t>
                </a:r>
                <a:r>
                  <a:rPr lang="en-US" baseline="30000"/>
                  <a:t>-1</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3.8985120652767186E-2"/>
          <c:y val="0.91085756047965372"/>
          <c:w val="0.94589380382812061"/>
          <c:h val="8.6085111620164634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Harvest_Comparison!$B$1</c:f>
          <c:strCache>
            <c:ptCount val="1"/>
            <c:pt idx="0">
              <c:v>Belgium</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Harvest_Comparison!$B$2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Harvest_Comparison!$B$5:$B$25</c:f>
              <c:numCache>
                <c:formatCode>#,##0</c:formatCode>
                <c:ptCount val="21"/>
                <c:pt idx="0">
                  <c:v>4510</c:v>
                </c:pt>
                <c:pt idx="1">
                  <c:v>4215</c:v>
                </c:pt>
                <c:pt idx="2">
                  <c:v>4500</c:v>
                </c:pt>
                <c:pt idx="3">
                  <c:v>4765</c:v>
                </c:pt>
                <c:pt idx="4">
                  <c:v>4850</c:v>
                </c:pt>
                <c:pt idx="5">
                  <c:v>4950</c:v>
                </c:pt>
                <c:pt idx="6">
                  <c:v>5075</c:v>
                </c:pt>
                <c:pt idx="7">
                  <c:v>5015</c:v>
                </c:pt>
                <c:pt idx="8">
                  <c:v>4700</c:v>
                </c:pt>
                <c:pt idx="9">
                  <c:v>4395</c:v>
                </c:pt>
                <c:pt idx="10">
                  <c:v>4827.42</c:v>
                </c:pt>
                <c:pt idx="11">
                  <c:v>5128</c:v>
                </c:pt>
                <c:pt idx="17">
                  <c:v>5351.3</c:v>
                </c:pt>
                <c:pt idx="18">
                  <c:v>5351.3</c:v>
                </c:pt>
                <c:pt idx="19">
                  <c:v>5351.3</c:v>
                </c:pt>
                <c:pt idx="20">
                  <c:v>5351.3</c:v>
                </c:pt>
              </c:numCache>
            </c:numRef>
          </c:val>
          <c:smooth val="0"/>
          <c:extLst>
            <c:ext xmlns:c16="http://schemas.microsoft.com/office/drawing/2014/chart" uri="{C3380CC4-5D6E-409C-BE32-E72D297353CC}">
              <c16:uniqueId val="{00000000-1C3D-4207-B5AE-71D8DBF26F91}"/>
            </c:ext>
          </c:extLst>
        </c:ser>
        <c:ser>
          <c:idx val="1"/>
          <c:order val="1"/>
          <c:tx>
            <c:strRef>
              <c:f>Harvest_Comparison!$C$2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Harvest_Comparison!$C$5:$C$25</c:f>
              <c:numCache>
                <c:formatCode>#,##0</c:formatCode>
                <c:ptCount val="21"/>
                <c:pt idx="9">
                  <c:v>4834.5</c:v>
                </c:pt>
                <c:pt idx="10">
                  <c:v>5474.12</c:v>
                </c:pt>
                <c:pt idx="11">
                  <c:v>5824.32</c:v>
                </c:pt>
              </c:numCache>
            </c:numRef>
          </c:val>
          <c:smooth val="0"/>
          <c:extLst>
            <c:ext xmlns:c16="http://schemas.microsoft.com/office/drawing/2014/chart" uri="{C3380CC4-5D6E-409C-BE32-E72D297353CC}">
              <c16:uniqueId val="{00000002-0506-4133-9B29-415B21BEB5D2}"/>
            </c:ext>
          </c:extLst>
        </c:ser>
        <c:ser>
          <c:idx val="2"/>
          <c:order val="2"/>
          <c:tx>
            <c:strRef>
              <c:f>Harvest_Comparison!$D$2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Harvest_Comparison!$D$5:$D$25</c:f>
              <c:numCache>
                <c:formatCode>#,##0</c:formatCode>
                <c:ptCount val="21"/>
              </c:numCache>
            </c:numRef>
          </c:val>
          <c:smooth val="0"/>
          <c:extLst>
            <c:ext xmlns:c16="http://schemas.microsoft.com/office/drawing/2014/chart" uri="{C3380CC4-5D6E-409C-BE32-E72D297353CC}">
              <c16:uniqueId val="{00000003-0506-4133-9B29-415B21BEB5D2}"/>
            </c:ext>
          </c:extLst>
        </c:ser>
        <c:ser>
          <c:idx val="3"/>
          <c:order val="3"/>
          <c:tx>
            <c:strRef>
              <c:f>Harvest_Comparison!$E$2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Harvest_Comparison!$E$5:$E$25</c:f>
              <c:numCache>
                <c:formatCode>#,##0</c:formatCode>
                <c:ptCount val="21"/>
                <c:pt idx="0">
                  <c:v>4510</c:v>
                </c:pt>
                <c:pt idx="1">
                  <c:v>4215</c:v>
                </c:pt>
                <c:pt idx="2">
                  <c:v>4500</c:v>
                </c:pt>
                <c:pt idx="3">
                  <c:v>4765</c:v>
                </c:pt>
                <c:pt idx="4">
                  <c:v>4850</c:v>
                </c:pt>
                <c:pt idx="5">
                  <c:v>4950</c:v>
                </c:pt>
                <c:pt idx="6">
                  <c:v>5075</c:v>
                </c:pt>
                <c:pt idx="7">
                  <c:v>5015</c:v>
                </c:pt>
                <c:pt idx="8">
                  <c:v>4700</c:v>
                </c:pt>
                <c:pt idx="9">
                  <c:v>4395</c:v>
                </c:pt>
                <c:pt idx="10">
                  <c:v>4827.4250000000002</c:v>
                </c:pt>
                <c:pt idx="11">
                  <c:v>5128.0010000000002</c:v>
                </c:pt>
                <c:pt idx="12">
                  <c:v>5128.0010000000002</c:v>
                </c:pt>
                <c:pt idx="13">
                  <c:v>5512.14</c:v>
                </c:pt>
                <c:pt idx="14">
                  <c:v>5412.14</c:v>
                </c:pt>
                <c:pt idx="15">
                  <c:v>5412.14</c:v>
                </c:pt>
                <c:pt idx="16">
                  <c:v>5412.14</c:v>
                </c:pt>
                <c:pt idx="17">
                  <c:v>5412.14</c:v>
                </c:pt>
                <c:pt idx="18">
                  <c:v>5212.1400000000003</c:v>
                </c:pt>
                <c:pt idx="19">
                  <c:v>5212.1400000000003</c:v>
                </c:pt>
                <c:pt idx="20">
                  <c:v>5212.1400000000003</c:v>
                </c:pt>
              </c:numCache>
            </c:numRef>
          </c:val>
          <c:smooth val="0"/>
          <c:extLst>
            <c:ext xmlns:c16="http://schemas.microsoft.com/office/drawing/2014/chart" uri="{C3380CC4-5D6E-409C-BE32-E72D297353CC}">
              <c16:uniqueId val="{00000004-0506-4133-9B29-415B21BEB5D2}"/>
            </c:ext>
          </c:extLst>
        </c:ser>
        <c:ser>
          <c:idx val="5"/>
          <c:order val="4"/>
          <c:tx>
            <c:strRef>
              <c:f>Harvest_Comparison!$G$2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Harvest_Comparison!$G$5:$G$25</c:f>
              <c:numCache>
                <c:formatCode>#,##0</c:formatCode>
                <c:ptCount val="21"/>
                <c:pt idx="0">
                  <c:v>3524</c:v>
                </c:pt>
                <c:pt idx="5">
                  <c:v>4297.8</c:v>
                </c:pt>
                <c:pt idx="10">
                  <c:v>3885.2</c:v>
                </c:pt>
                <c:pt idx="15">
                  <c:v>5354.73</c:v>
                </c:pt>
              </c:numCache>
            </c:numRef>
          </c:val>
          <c:smooth val="0"/>
          <c:extLst>
            <c:ext xmlns:c16="http://schemas.microsoft.com/office/drawing/2014/chart" uri="{C3380CC4-5D6E-409C-BE32-E72D297353CC}">
              <c16:uniqueId val="{00000006-0506-4133-9B29-415B21BEB5D2}"/>
            </c:ext>
          </c:extLst>
        </c:ser>
        <c:ser>
          <c:idx val="6"/>
          <c:order val="5"/>
          <c:tx>
            <c:strRef>
              <c:f>Harvest_Comparison!$H$2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Harvest_Comparison!$H$5:$H$25</c:f>
              <c:numCache>
                <c:formatCode>#,##0</c:formatCode>
                <c:ptCount val="21"/>
                <c:pt idx="0">
                  <c:v>5385.1434951918463</c:v>
                </c:pt>
                <c:pt idx="1">
                  <c:v>4896.735254154175</c:v>
                </c:pt>
                <c:pt idx="2">
                  <c:v>5147.241500186833</c:v>
                </c:pt>
                <c:pt idx="3">
                  <c:v>5471.3213338595797</c:v>
                </c:pt>
                <c:pt idx="4">
                  <c:v>5594.6116283462579</c:v>
                </c:pt>
                <c:pt idx="5">
                  <c:v>5731.6343919376759</c:v>
                </c:pt>
                <c:pt idx="6">
                  <c:v>5890.9242004045173</c:v>
                </c:pt>
                <c:pt idx="7">
                  <c:v>5791.7681892114824</c:v>
                </c:pt>
                <c:pt idx="8">
                  <c:v>5430.0072208829552</c:v>
                </c:pt>
                <c:pt idx="9">
                  <c:v>5053.6776905842553</c:v>
                </c:pt>
                <c:pt idx="10">
                  <c:v>5555.4670864299424</c:v>
                </c:pt>
                <c:pt idx="11">
                  <c:v>5589.6281607444052</c:v>
                </c:pt>
                <c:pt idx="12">
                  <c:v>5316.149499344956</c:v>
                </c:pt>
                <c:pt idx="13">
                  <c:v>5760.3981124455831</c:v>
                </c:pt>
                <c:pt idx="14">
                  <c:v>5644.0989448814798</c:v>
                </c:pt>
                <c:pt idx="15">
                  <c:v>5650.9934631000942</c:v>
                </c:pt>
                <c:pt idx="16">
                  <c:v>5822.5996765558812</c:v>
                </c:pt>
                <c:pt idx="17">
                  <c:v>6229.4700026582404</c:v>
                </c:pt>
                <c:pt idx="18">
                  <c:v>6013.897612172902</c:v>
                </c:pt>
                <c:pt idx="19">
                  <c:v>5805.1238649965453</c:v>
                </c:pt>
                <c:pt idx="20">
                  <c:v>5804.0529717831969</c:v>
                </c:pt>
              </c:numCache>
            </c:numRef>
          </c:val>
          <c:smooth val="0"/>
          <c:extLst>
            <c:ext xmlns:c16="http://schemas.microsoft.com/office/drawing/2014/chart" uri="{C3380CC4-5D6E-409C-BE32-E72D297353CC}">
              <c16:uniqueId val="{00000007-0506-4133-9B29-415B21BEB5D2}"/>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Harvest_Comparison!$HJ$1</c:f>
          <c:strCache>
            <c:ptCount val="1"/>
            <c:pt idx="0">
              <c:v>Total fellings and removals - EU 27</c:v>
            </c:pt>
          </c:strCache>
        </c:strRef>
      </c:tx>
      <c:layout>
        <c:manualLayout>
          <c:xMode val="edge"/>
          <c:yMode val="edge"/>
          <c:x val="0.36905613874998927"/>
          <c:y val="2.6281511946706179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2962987190377537"/>
          <c:y val="0.11142588867012494"/>
          <c:w val="0.84179255552828036"/>
          <c:h val="0.66080745065660496"/>
        </c:manualLayout>
      </c:layout>
      <c:lineChart>
        <c:grouping val="standard"/>
        <c:varyColors val="0"/>
        <c:ser>
          <c:idx val="0"/>
          <c:order val="0"/>
          <c:tx>
            <c:strRef>
              <c:f>Harvest_Comparison!$HJ$2</c:f>
              <c:strCache>
                <c:ptCount val="1"/>
                <c:pt idx="0">
                  <c:v>EUROSTAT-JFSQ (rem u.b.)</c:v>
                </c:pt>
              </c:strCache>
              <c:extLst xmlns:c15="http://schemas.microsoft.com/office/drawing/2012/chart"/>
            </c:strRef>
          </c:tx>
          <c:spPr>
            <a:ln w="28575" cap="rnd">
              <a:solidFill>
                <a:schemeClr val="accent1"/>
              </a:solidFill>
              <a:round/>
            </a:ln>
            <a:effectLst/>
          </c:spPr>
          <c:marker>
            <c:symbol val="none"/>
          </c:marker>
          <c:cat>
            <c:numRef>
              <c:f>Harvest_Comparison!$HS$5:$HS$25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Harvest_Comparison!$HJ$5:$HJ$25</c:f>
              <c:numCache>
                <c:formatCode>#,##0</c:formatCode>
                <c:ptCount val="21"/>
                <c:pt idx="0">
                  <c:v>403972.66000000003</c:v>
                </c:pt>
                <c:pt idx="1">
                  <c:v>373825.14</c:v>
                </c:pt>
                <c:pt idx="2">
                  <c:v>384702.20999999996</c:v>
                </c:pt>
                <c:pt idx="3">
                  <c:v>402705.48</c:v>
                </c:pt>
                <c:pt idx="4">
                  <c:v>408477.17999999993</c:v>
                </c:pt>
                <c:pt idx="5">
                  <c:v>438983.47999999992</c:v>
                </c:pt>
                <c:pt idx="6">
                  <c:v>413841.4</c:v>
                </c:pt>
                <c:pt idx="7">
                  <c:v>453492.98999999993</c:v>
                </c:pt>
                <c:pt idx="8">
                  <c:v>411444.72999999992</c:v>
                </c:pt>
                <c:pt idx="9">
                  <c:v>380192.35000000003</c:v>
                </c:pt>
                <c:pt idx="10">
                  <c:v>419066.2</c:v>
                </c:pt>
                <c:pt idx="11">
                  <c:v>422802.66000000009</c:v>
                </c:pt>
                <c:pt idx="12">
                  <c:v>377015.76</c:v>
                </c:pt>
                <c:pt idx="13">
                  <c:v>395994.26</c:v>
                </c:pt>
                <c:pt idx="14">
                  <c:v>419886.42</c:v>
                </c:pt>
                <c:pt idx="15">
                  <c:v>433086.62</c:v>
                </c:pt>
                <c:pt idx="16">
                  <c:v>438626.64</c:v>
                </c:pt>
                <c:pt idx="17">
                  <c:v>460663.69000000012</c:v>
                </c:pt>
                <c:pt idx="18">
                  <c:v>491017.49000000005</c:v>
                </c:pt>
                <c:pt idx="19">
                  <c:v>490152.06999999995</c:v>
                </c:pt>
                <c:pt idx="20">
                  <c:v>447634.08999999985</c:v>
                </c:pt>
              </c:numCache>
            </c:numRef>
          </c:val>
          <c:smooth val="0"/>
          <c:extLst xmlns:c15="http://schemas.microsoft.com/office/drawing/2012/chart">
            <c:ext xmlns:c16="http://schemas.microsoft.com/office/drawing/2014/chart" uri="{C3380CC4-5D6E-409C-BE32-E72D297353CC}">
              <c16:uniqueId val="{00000003-77DD-4B67-BEA7-78605C9FB9C4}"/>
            </c:ext>
          </c:extLst>
        </c:ser>
        <c:ser>
          <c:idx val="1"/>
          <c:order val="1"/>
          <c:tx>
            <c:strRef>
              <c:f>Harvest_Comparison!$HK$2</c:f>
              <c:strCache>
                <c:ptCount val="1"/>
                <c:pt idx="0">
                  <c:v>EUROSTAT-JFSQ (rem o.b.)</c:v>
                </c:pt>
              </c:strCache>
              <c:extLst xmlns:c15="http://schemas.microsoft.com/office/drawing/2012/chart"/>
            </c:strRef>
          </c:tx>
          <c:spPr>
            <a:ln w="28575" cap="rnd">
              <a:solidFill>
                <a:schemeClr val="accent2"/>
              </a:solidFill>
              <a:round/>
            </a:ln>
            <a:effectLst/>
          </c:spPr>
          <c:marker>
            <c:symbol val="none"/>
          </c:marker>
          <c:cat>
            <c:numRef>
              <c:f>Harvest_Comparison!$HS$5:$HS$25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Harvest_Comparison!$HK$5:$HK$25</c:f>
              <c:numCache>
                <c:formatCode>#,##0</c:formatCode>
                <c:ptCount val="21"/>
                <c:pt idx="8">
                  <c:v>454359.2</c:v>
                </c:pt>
                <c:pt idx="9">
                  <c:v>428287.78000000014</c:v>
                </c:pt>
                <c:pt idx="10">
                  <c:v>480298.8299999999</c:v>
                </c:pt>
                <c:pt idx="11">
                  <c:v>480525.26</c:v>
                </c:pt>
                <c:pt idx="12">
                  <c:v>451991.45999999996</c:v>
                </c:pt>
                <c:pt idx="13">
                  <c:v>385993.94000000006</c:v>
                </c:pt>
                <c:pt idx="14">
                  <c:v>401406.16000000003</c:v>
                </c:pt>
                <c:pt idx="15">
                  <c:v>415427.61</c:v>
                </c:pt>
                <c:pt idx="16">
                  <c:v>423899.47</c:v>
                </c:pt>
                <c:pt idx="17">
                  <c:v>416802.23999999993</c:v>
                </c:pt>
                <c:pt idx="18">
                  <c:v>431554.48999999993</c:v>
                </c:pt>
                <c:pt idx="19">
                  <c:v>419808.00999999995</c:v>
                </c:pt>
                <c:pt idx="20">
                  <c:v>401055.1700000001</c:v>
                </c:pt>
              </c:numCache>
            </c:numRef>
          </c:val>
          <c:smooth val="0"/>
          <c:extLst xmlns:c15="http://schemas.microsoft.com/office/drawing/2012/chart">
            <c:ext xmlns:c16="http://schemas.microsoft.com/office/drawing/2014/chart" uri="{C3380CC4-5D6E-409C-BE32-E72D297353CC}">
              <c16:uniqueId val="{00000004-77DD-4B67-BEA7-78605C9FB9C4}"/>
            </c:ext>
          </c:extLst>
        </c:ser>
        <c:ser>
          <c:idx val="3"/>
          <c:order val="2"/>
          <c:tx>
            <c:strRef>
              <c:f>Harvest_Comparison!$HM$2</c:f>
              <c:strCache>
                <c:ptCount val="1"/>
                <c:pt idx="0">
                  <c:v>FAOSTAT-JFSQ (rem u.b.)</c:v>
                </c:pt>
              </c:strCache>
            </c:strRef>
          </c:tx>
          <c:spPr>
            <a:ln w="28575" cap="rnd">
              <a:solidFill>
                <a:schemeClr val="accent4"/>
              </a:solidFill>
              <a:round/>
            </a:ln>
            <a:effectLst/>
          </c:spPr>
          <c:marker>
            <c:symbol val="none"/>
          </c:marker>
          <c:cat>
            <c:numRef>
              <c:f>Harvest_Comparison!$HS$5:$HS$25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Harvest_Comparison!$HM$5:$HM$25</c:f>
              <c:numCache>
                <c:formatCode>#,##0</c:formatCode>
                <c:ptCount val="21"/>
                <c:pt idx="0">
                  <c:v>419558.64799999999</c:v>
                </c:pt>
                <c:pt idx="1">
                  <c:v>399572.82399999996</c:v>
                </c:pt>
                <c:pt idx="2">
                  <c:v>404668.82199999999</c:v>
                </c:pt>
                <c:pt idx="3">
                  <c:v>418347.61700000003</c:v>
                </c:pt>
                <c:pt idx="4">
                  <c:v>427645.734</c:v>
                </c:pt>
                <c:pt idx="5">
                  <c:v>460574.14500000008</c:v>
                </c:pt>
                <c:pt idx="6">
                  <c:v>433530.614</c:v>
                </c:pt>
                <c:pt idx="7">
                  <c:v>468797.364</c:v>
                </c:pt>
                <c:pt idx="8">
                  <c:v>432739.07399999996</c:v>
                </c:pt>
                <c:pt idx="9">
                  <c:v>398124.53799999988</c:v>
                </c:pt>
                <c:pt idx="10">
                  <c:v>446468.57799999992</c:v>
                </c:pt>
                <c:pt idx="11">
                  <c:v>446615.83800000005</c:v>
                </c:pt>
                <c:pt idx="12">
                  <c:v>443430.26199999999</c:v>
                </c:pt>
                <c:pt idx="13">
                  <c:v>450606.12300000008</c:v>
                </c:pt>
                <c:pt idx="14">
                  <c:v>453214.19600000005</c:v>
                </c:pt>
                <c:pt idx="15">
                  <c:v>461695.3440000001</c:v>
                </c:pt>
                <c:pt idx="16">
                  <c:v>468061.98200000002</c:v>
                </c:pt>
                <c:pt idx="17">
                  <c:v>474392.33699999994</c:v>
                </c:pt>
                <c:pt idx="18">
                  <c:v>501933.43199999997</c:v>
                </c:pt>
                <c:pt idx="19">
                  <c:v>508465.66599999991</c:v>
                </c:pt>
                <c:pt idx="20">
                  <c:v>499395.79499999998</c:v>
                </c:pt>
              </c:numCache>
            </c:numRef>
          </c:val>
          <c:smooth val="0"/>
          <c:extLst>
            <c:ext xmlns:c16="http://schemas.microsoft.com/office/drawing/2014/chart" uri="{C3380CC4-5D6E-409C-BE32-E72D297353CC}">
              <c16:uniqueId val="{00000000-77DD-4B67-BEA7-78605C9FB9C4}"/>
            </c:ext>
          </c:extLst>
        </c:ser>
        <c:ser>
          <c:idx val="4"/>
          <c:order val="3"/>
          <c:tx>
            <c:strRef>
              <c:f>Harvest_Comparison!$HP$3</c:f>
              <c:strCache>
                <c:ptCount val="1"/>
                <c:pt idx="0">
                  <c:v>SoEF (Fellings from FAWS)</c:v>
                </c:pt>
              </c:strCache>
            </c:strRef>
          </c:tx>
          <c:spPr>
            <a:ln w="28575" cap="rnd">
              <a:noFill/>
              <a:prstDash val="sysDash"/>
              <a:round/>
            </a:ln>
            <a:effectLst/>
          </c:spPr>
          <c:marker>
            <c:symbol val="square"/>
            <c:size val="5"/>
            <c:spPr>
              <a:solidFill>
                <a:schemeClr val="accent5"/>
              </a:solidFill>
              <a:ln w="9525">
                <a:solidFill>
                  <a:schemeClr val="accent5"/>
                </a:solidFill>
              </a:ln>
              <a:effectLst/>
            </c:spPr>
          </c:marker>
          <c:dLbls>
            <c:dLbl>
              <c:idx val="0"/>
              <c:layout>
                <c:manualLayout>
                  <c:x val="-6.227063687462237E-3"/>
                  <c:y val="4.2717129141242573E-2"/>
                </c:manualLayout>
              </c:layout>
              <c:tx>
                <c:rich>
                  <a:bodyPr/>
                  <a:lstStyle/>
                  <a:p>
                    <a:r>
                      <a:rPr lang="en-US" b="1">
                        <a:solidFill>
                          <a:srgbClr val="FF0000"/>
                        </a:solidFill>
                      </a:rPr>
                      <a:t>19</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3BD-4074-B67F-6E44DFC8D199}"/>
                </c:ext>
              </c:extLst>
            </c:dLbl>
            <c:dLbl>
              <c:idx val="5"/>
              <c:layout>
                <c:manualLayout>
                  <c:x val="-4.9435038830174013E-2"/>
                  <c:y val="5.5593217728932449E-2"/>
                </c:manualLayout>
              </c:layout>
              <c:tx>
                <c:rich>
                  <a:bodyPr/>
                  <a:lstStyle/>
                  <a:p>
                    <a:r>
                      <a:rPr lang="en-US" b="1">
                        <a:solidFill>
                          <a:srgbClr val="FF0000"/>
                        </a:solidFill>
                      </a:rPr>
                      <a:t>21</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3BD-4074-B67F-6E44DFC8D199}"/>
                </c:ext>
              </c:extLst>
            </c:dLbl>
            <c:dLbl>
              <c:idx val="10"/>
              <c:layout>
                <c:manualLayout>
                  <c:x val="-2.3854623883406052E-2"/>
                  <c:y val="-0.10411066493603614"/>
                </c:manualLayout>
              </c:layout>
              <c:tx>
                <c:rich>
                  <a:bodyPr/>
                  <a:lstStyle/>
                  <a:p>
                    <a:r>
                      <a:rPr lang="en-US" b="1">
                        <a:solidFill>
                          <a:srgbClr val="FF0000"/>
                        </a:solidFill>
                      </a:rPr>
                      <a:t>23</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3BD-4074-B67F-6E44DFC8D199}"/>
                </c:ext>
              </c:extLst>
            </c:dLbl>
            <c:dLbl>
              <c:idx val="15"/>
              <c:layout>
                <c:manualLayout>
                  <c:x val="-2.6753980868859974E-2"/>
                  <c:y val="-0.10228762517039081"/>
                </c:manualLayout>
              </c:layout>
              <c:tx>
                <c:rich>
                  <a:bodyPr/>
                  <a:lstStyle/>
                  <a:p>
                    <a:r>
                      <a:rPr lang="en-US" b="1">
                        <a:solidFill>
                          <a:srgbClr val="FF0000"/>
                        </a:solidFill>
                      </a:rPr>
                      <a:t>19</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8C6-474F-A83F-90B3A1B52C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Harvest_Comparison!$HS$5:$HS$25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Harvest_Comparison!$HP$5:$HP$24</c:f>
              <c:numCache>
                <c:formatCode>#,##0</c:formatCode>
                <c:ptCount val="20"/>
                <c:pt idx="0">
                  <c:v>293851.95</c:v>
                </c:pt>
                <c:pt idx="5">
                  <c:v>413398.18999999994</c:v>
                </c:pt>
                <c:pt idx="10">
                  <c:v>452157.11000000004</c:v>
                </c:pt>
                <c:pt idx="15">
                  <c:v>458107.52999999997</c:v>
                </c:pt>
              </c:numCache>
            </c:numRef>
          </c:val>
          <c:smooth val="0"/>
          <c:extLst>
            <c:ext xmlns:c16="http://schemas.microsoft.com/office/drawing/2014/chart" uri="{C3380CC4-5D6E-409C-BE32-E72D297353CC}">
              <c16:uniqueId val="{00000001-77DD-4B67-BEA7-78605C9FB9C4}"/>
            </c:ext>
          </c:extLst>
        </c:ser>
        <c:ser>
          <c:idx val="5"/>
          <c:order val="5"/>
          <c:tx>
            <c:strRef>
              <c:f>Harvest_Comparison!$HQ$2</c:f>
              <c:strCache>
                <c:ptCount val="1"/>
                <c:pt idx="0">
                  <c:v>CBM</c:v>
                </c:pt>
              </c:strCache>
            </c:strRef>
          </c:tx>
          <c:spPr>
            <a:ln w="28575" cap="rnd">
              <a:solidFill>
                <a:schemeClr val="accent6"/>
              </a:solidFill>
              <a:round/>
            </a:ln>
            <a:effectLst/>
          </c:spPr>
          <c:marker>
            <c:symbol val="none"/>
          </c:marker>
          <c:cat>
            <c:numRef>
              <c:f>Harvest_Comparison!$HS$5:$HS$25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Harvest_Comparison!$HQ$5:$HQ$25</c:f>
              <c:numCache>
                <c:formatCode>#,##0</c:formatCode>
                <c:ptCount val="21"/>
                <c:pt idx="0">
                  <c:v>479773.1280734191</c:v>
                </c:pt>
                <c:pt idx="1">
                  <c:v>450078.57697075477</c:v>
                </c:pt>
                <c:pt idx="2">
                  <c:v>463356.77601482632</c:v>
                </c:pt>
                <c:pt idx="3">
                  <c:v>477903.45996863354</c:v>
                </c:pt>
                <c:pt idx="4">
                  <c:v>480957.94190985546</c:v>
                </c:pt>
                <c:pt idx="5">
                  <c:v>521244.95779350353</c:v>
                </c:pt>
                <c:pt idx="6">
                  <c:v>492428.71582774096</c:v>
                </c:pt>
                <c:pt idx="7">
                  <c:v>539721.50622437103</c:v>
                </c:pt>
                <c:pt idx="8">
                  <c:v>488273.46794954222</c:v>
                </c:pt>
                <c:pt idx="9">
                  <c:v>449719.78733255848</c:v>
                </c:pt>
                <c:pt idx="10">
                  <c:v>499361.80338939838</c:v>
                </c:pt>
                <c:pt idx="11">
                  <c:v>501628.58201553574</c:v>
                </c:pt>
                <c:pt idx="12">
                  <c:v>495247.07140691124</c:v>
                </c:pt>
                <c:pt idx="13">
                  <c:v>503697.84914563468</c:v>
                </c:pt>
                <c:pt idx="14">
                  <c:v>513826.90464553901</c:v>
                </c:pt>
                <c:pt idx="15">
                  <c:v>512606.72995354526</c:v>
                </c:pt>
                <c:pt idx="16">
                  <c:v>520179.9777592147</c:v>
                </c:pt>
                <c:pt idx="17">
                  <c:v>530124.19316747226</c:v>
                </c:pt>
                <c:pt idx="18">
                  <c:v>561740.67394569609</c:v>
                </c:pt>
                <c:pt idx="19">
                  <c:v>569767.46499764954</c:v>
                </c:pt>
                <c:pt idx="20">
                  <c:v>558971.67933135736</c:v>
                </c:pt>
              </c:numCache>
            </c:numRef>
          </c:val>
          <c:smooth val="0"/>
          <c:extLst>
            <c:ext xmlns:c16="http://schemas.microsoft.com/office/drawing/2014/chart" uri="{C3380CC4-5D6E-409C-BE32-E72D297353CC}">
              <c16:uniqueId val="{00000001-2831-43E1-B1D6-1324143B378F}"/>
            </c:ext>
          </c:extLst>
        </c:ser>
        <c:ser>
          <c:idx val="6"/>
          <c:order val="6"/>
          <c:tx>
            <c:strRef>
              <c:f>Harvest_Comparison!$HR$2</c:f>
              <c:strCache>
                <c:ptCount val="1"/>
                <c:pt idx="0">
                  <c:v>FAOSTAT corrected (rem. o.b.)</c:v>
                </c:pt>
              </c:strCache>
            </c:strRef>
          </c:tx>
          <c:spPr>
            <a:ln w="28575" cap="rnd">
              <a:solidFill>
                <a:schemeClr val="accent4"/>
              </a:solidFill>
              <a:prstDash val="dashDot"/>
              <a:round/>
            </a:ln>
            <a:effectLst/>
          </c:spPr>
          <c:marker>
            <c:symbol val="none"/>
          </c:marker>
          <c:cat>
            <c:numRef>
              <c:f>Harvest_Comparison!$HS$5:$HS$25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Harvest_Comparison!$HR$5:$HR$25</c:f>
              <c:numCache>
                <c:formatCode>#,##0</c:formatCode>
                <c:ptCount val="21"/>
                <c:pt idx="0">
                  <c:v>482043.00239705388</c:v>
                </c:pt>
                <c:pt idx="1">
                  <c:v>459080.71416330233</c:v>
                </c:pt>
                <c:pt idx="2">
                  <c:v>464935.65288960258</c:v>
                </c:pt>
                <c:pt idx="3">
                  <c:v>480651.61403688381</c:v>
                </c:pt>
                <c:pt idx="4">
                  <c:v>491334.48818733887</c:v>
                </c:pt>
                <c:pt idx="5">
                  <c:v>529166.88701469952</c:v>
                </c:pt>
                <c:pt idx="6">
                  <c:v>498095.79614146875</c:v>
                </c:pt>
                <c:pt idx="7">
                  <c:v>538614.77992555778</c:v>
                </c:pt>
                <c:pt idx="8">
                  <c:v>497186.37306096207</c:v>
                </c:pt>
                <c:pt idx="9">
                  <c:v>457416.73670723604</c:v>
                </c:pt>
                <c:pt idx="10">
                  <c:v>512960.59523736284</c:v>
                </c:pt>
                <c:pt idx="11">
                  <c:v>513129.78648838686</c:v>
                </c:pt>
                <c:pt idx="12">
                  <c:v>509469.78656531521</c:v>
                </c:pt>
                <c:pt idx="13">
                  <c:v>517714.33973496879</c:v>
                </c:pt>
                <c:pt idx="14">
                  <c:v>520710.82984519214</c:v>
                </c:pt>
                <c:pt idx="15">
                  <c:v>530455.06480538729</c:v>
                </c:pt>
                <c:pt idx="16">
                  <c:v>537769.87838705163</c:v>
                </c:pt>
                <c:pt idx="17">
                  <c:v>545043.00538606697</c:v>
                </c:pt>
                <c:pt idx="18">
                  <c:v>576685.76185500878</c:v>
                </c:pt>
                <c:pt idx="19">
                  <c:v>584190.83344566775</c:v>
                </c:pt>
                <c:pt idx="20">
                  <c:v>573770.19769179833</c:v>
                </c:pt>
              </c:numCache>
            </c:numRef>
          </c:val>
          <c:smooth val="0"/>
          <c:extLst>
            <c:ext xmlns:c16="http://schemas.microsoft.com/office/drawing/2014/chart" uri="{C3380CC4-5D6E-409C-BE32-E72D297353CC}">
              <c16:uniqueId val="{00000002-2831-43E1-B1D6-1324143B378F}"/>
            </c:ext>
          </c:extLst>
        </c:ser>
        <c:dLbls>
          <c:showLegendKey val="0"/>
          <c:showVal val="0"/>
          <c:showCatName val="0"/>
          <c:showSerName val="0"/>
          <c:showPercent val="0"/>
          <c:showBubbleSize val="0"/>
        </c:dLbls>
        <c:smooth val="0"/>
        <c:axId val="1253938463"/>
        <c:axId val="1357605039"/>
        <c:extLst>
          <c:ext xmlns:c15="http://schemas.microsoft.com/office/drawing/2012/chart" uri="{02D57815-91ED-43cb-92C2-25804820EDAC}">
            <c15:filteredLineSeries>
              <c15:ser>
                <c:idx val="2"/>
                <c:order val="4"/>
                <c:tx>
                  <c:strRef>
                    <c:extLst>
                      <c:ext uri="{02D57815-91ED-43cb-92C2-25804820EDAC}">
                        <c15:formulaRef>
                          <c15:sqref>Harvest_Comparison!$HL$2</c15:sqref>
                        </c15:formulaRef>
                      </c:ext>
                    </c:extLst>
                    <c:strCache>
                      <c:ptCount val="1"/>
                      <c:pt idx="0">
                        <c:v>for_vol_efa</c:v>
                      </c:pt>
                    </c:strCache>
                  </c:strRef>
                </c:tx>
                <c:spPr>
                  <a:ln w="28575" cap="rnd">
                    <a:noFill/>
                    <a:round/>
                  </a:ln>
                  <a:effectLst/>
                </c:spPr>
                <c:marker>
                  <c:symbol val="square"/>
                  <c:size val="5"/>
                  <c:spPr>
                    <a:solidFill>
                      <a:schemeClr val="accent3"/>
                    </a:solidFill>
                    <a:ln w="9525">
                      <a:solidFill>
                        <a:schemeClr val="accent3"/>
                      </a:solidFill>
                    </a:ln>
                    <a:effectLst/>
                  </c:spPr>
                </c:marker>
                <c:cat>
                  <c:numRef>
                    <c:extLst>
                      <c:ext uri="{02D57815-91ED-43cb-92C2-25804820EDAC}">
                        <c15:formulaRef>
                          <c15:sqref>Harvest_Comparison!$HS$5:$HS$25</c15:sqref>
                        </c15:formulaRef>
                      </c:ext>
                    </c:extLst>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extLst>
                      <c:ext uri="{02D57815-91ED-43cb-92C2-25804820EDAC}">
                        <c15:formulaRef>
                          <c15:sqref>Harvest_Comparison!$HL$5:$HL$24</c15:sqref>
                        </c15:formulaRef>
                      </c:ext>
                    </c:extLst>
                    <c:numCache>
                      <c:formatCode>#,##0</c:formatCode>
                      <c:ptCount val="20"/>
                      <c:pt idx="6">
                        <c:v>7234</c:v>
                      </c:pt>
                      <c:pt idx="7">
                        <c:v>6785</c:v>
                      </c:pt>
                      <c:pt idx="8">
                        <c:v>7318</c:v>
                      </c:pt>
                      <c:pt idx="9">
                        <c:v>5465</c:v>
                      </c:pt>
                      <c:pt idx="10">
                        <c:v>7317</c:v>
                      </c:pt>
                      <c:pt idx="11">
                        <c:v>24573.93</c:v>
                      </c:pt>
                      <c:pt idx="12">
                        <c:v>73868.52</c:v>
                      </c:pt>
                      <c:pt idx="13">
                        <c:v>73422.03</c:v>
                      </c:pt>
                      <c:pt idx="14">
                        <c:v>235548.87</c:v>
                      </c:pt>
                      <c:pt idx="15">
                        <c:v>227727.99000000002</c:v>
                      </c:pt>
                      <c:pt idx="16">
                        <c:v>229065.61999999997</c:v>
                      </c:pt>
                      <c:pt idx="17">
                        <c:v>230412.7</c:v>
                      </c:pt>
                      <c:pt idx="18">
                        <c:v>249804.34999999998</c:v>
                      </c:pt>
                      <c:pt idx="19">
                        <c:v>247183.40000000002</c:v>
                      </c:pt>
                    </c:numCache>
                  </c:numRef>
                </c:val>
                <c:smooth val="0"/>
                <c:extLst>
                  <c:ext xmlns:c16="http://schemas.microsoft.com/office/drawing/2014/chart" uri="{C3380CC4-5D6E-409C-BE32-E72D297353CC}">
                    <c16:uniqueId val="{00000001-DB56-4ED8-975F-15BBB490E22B}"/>
                  </c:ext>
                </c:extLst>
              </c15:ser>
            </c15:filteredLineSeries>
          </c:ext>
        </c:extLst>
      </c:lineChart>
      <c:catAx>
        <c:axId val="1253938463"/>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m</a:t>
                </a:r>
                <a:r>
                  <a:rPr lang="en-US" sz="900" baseline="30000"/>
                  <a:t>3 </a:t>
                </a:r>
                <a:r>
                  <a:rPr lang="en-US" sz="900" baseline="0"/>
                  <a:t>10</a:t>
                </a:r>
                <a:r>
                  <a:rPr lang="en-US" sz="900" baseline="30000"/>
                  <a:t>3</a:t>
                </a:r>
                <a:r>
                  <a:rPr lang="en-US" sz="900"/>
                  <a:t> </a:t>
                </a:r>
              </a:p>
            </c:rich>
          </c:tx>
          <c:layout>
            <c:manualLayout>
              <c:xMode val="edge"/>
              <c:yMode val="edge"/>
              <c:x val="2.2939917846221607E-2"/>
              <c:y val="0.38690803654838801"/>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solidFill>
            <a:schemeClr val="bg1"/>
          </a:solid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midCat"/>
      </c:valAx>
      <c:spPr>
        <a:noFill/>
        <a:ln>
          <a:noFill/>
        </a:ln>
        <a:effectLst/>
      </c:spPr>
    </c:plotArea>
    <c:legend>
      <c:legendPos val="r"/>
      <c:layout>
        <c:manualLayout>
          <c:xMode val="edge"/>
          <c:yMode val="edge"/>
          <c:x val="1.9177988743181756E-2"/>
          <c:y val="0.84767350361139415"/>
          <c:w val="0.94835001556801235"/>
          <c:h val="0.12604739077034827"/>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Harvest_Comparison!$J$1</c:f>
          <c:strCache>
            <c:ptCount val="1"/>
            <c:pt idx="0">
              <c:v>Bulgaria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Harvest_Comparison!$J$2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Harvest_Comparison!$J$5:$J$25</c:f>
              <c:numCache>
                <c:formatCode>#,##0</c:formatCode>
                <c:ptCount val="21"/>
                <c:pt idx="0">
                  <c:v>4783.8999999999996</c:v>
                </c:pt>
                <c:pt idx="1">
                  <c:v>3991.89</c:v>
                </c:pt>
                <c:pt idx="2">
                  <c:v>4832.8900000000003</c:v>
                </c:pt>
                <c:pt idx="3">
                  <c:v>4832.8900000000003</c:v>
                </c:pt>
                <c:pt idx="4">
                  <c:v>5985.67</c:v>
                </c:pt>
                <c:pt idx="5">
                  <c:v>5861.67</c:v>
                </c:pt>
                <c:pt idx="6">
                  <c:v>5992</c:v>
                </c:pt>
                <c:pt idx="7">
                  <c:v>5696</c:v>
                </c:pt>
                <c:pt idx="8">
                  <c:v>6071</c:v>
                </c:pt>
                <c:pt idx="9">
                  <c:v>4599</c:v>
                </c:pt>
                <c:pt idx="10">
                  <c:v>5668</c:v>
                </c:pt>
                <c:pt idx="11">
                  <c:v>6205</c:v>
                </c:pt>
                <c:pt idx="13">
                  <c:v>6154.52</c:v>
                </c:pt>
                <c:pt idx="14">
                  <c:v>5570.04</c:v>
                </c:pt>
                <c:pt idx="15">
                  <c:v>6372.1</c:v>
                </c:pt>
                <c:pt idx="16">
                  <c:v>6410</c:v>
                </c:pt>
                <c:pt idx="17">
                  <c:v>6405.27</c:v>
                </c:pt>
                <c:pt idx="18">
                  <c:v>6529.12</c:v>
                </c:pt>
                <c:pt idx="19">
                  <c:v>6163.7</c:v>
                </c:pt>
                <c:pt idx="20">
                  <c:v>5404.16</c:v>
                </c:pt>
              </c:numCache>
            </c:numRef>
          </c:val>
          <c:smooth val="0"/>
          <c:extLst>
            <c:ext xmlns:c16="http://schemas.microsoft.com/office/drawing/2014/chart" uri="{C3380CC4-5D6E-409C-BE32-E72D297353CC}">
              <c16:uniqueId val="{00000000-04C0-4EFB-9355-53FF020BC0F3}"/>
            </c:ext>
          </c:extLst>
        </c:ser>
        <c:ser>
          <c:idx val="1"/>
          <c:order val="1"/>
          <c:tx>
            <c:strRef>
              <c:f>Harvest_Comparison!$K$2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Harvest_Comparison!$K$5:$K$25</c:f>
              <c:numCache>
                <c:formatCode>#,##0</c:formatCode>
                <c:ptCount val="21"/>
                <c:pt idx="7">
                  <c:v>5696</c:v>
                </c:pt>
                <c:pt idx="8">
                  <c:v>7056</c:v>
                </c:pt>
                <c:pt idx="9">
                  <c:v>5388</c:v>
                </c:pt>
                <c:pt idx="10">
                  <c:v>6605.2</c:v>
                </c:pt>
                <c:pt idx="11">
                  <c:v>7215</c:v>
                </c:pt>
                <c:pt idx="12">
                  <c:v>7076</c:v>
                </c:pt>
                <c:pt idx="13">
                  <c:v>7057.7</c:v>
                </c:pt>
                <c:pt idx="14">
                  <c:v>6437.51</c:v>
                </c:pt>
                <c:pt idx="15">
                  <c:v>7343.41</c:v>
                </c:pt>
                <c:pt idx="16">
                  <c:v>7368.35</c:v>
                </c:pt>
                <c:pt idx="17">
                  <c:v>7257.21</c:v>
                </c:pt>
                <c:pt idx="18">
                  <c:v>7351.91</c:v>
                </c:pt>
                <c:pt idx="19">
                  <c:v>6981.34</c:v>
                </c:pt>
                <c:pt idx="20">
                  <c:v>6113.54</c:v>
                </c:pt>
              </c:numCache>
            </c:numRef>
          </c:val>
          <c:smooth val="0"/>
          <c:extLst>
            <c:ext xmlns:c16="http://schemas.microsoft.com/office/drawing/2014/chart" uri="{C3380CC4-5D6E-409C-BE32-E72D297353CC}">
              <c16:uniqueId val="{00000001-04C0-4EFB-9355-53FF020BC0F3}"/>
            </c:ext>
          </c:extLst>
        </c:ser>
        <c:ser>
          <c:idx val="2"/>
          <c:order val="2"/>
          <c:tx>
            <c:strRef>
              <c:f>Harvest_Comparison!$L$2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Harvest_Comparison!$L$5:$L$25</c:f>
              <c:numCache>
                <c:formatCode>#,##0</c:formatCode>
                <c:ptCount val="21"/>
                <c:pt idx="6">
                  <c:v>7234</c:v>
                </c:pt>
                <c:pt idx="7">
                  <c:v>6785</c:v>
                </c:pt>
                <c:pt idx="8">
                  <c:v>7318</c:v>
                </c:pt>
                <c:pt idx="9">
                  <c:v>5465</c:v>
                </c:pt>
                <c:pt idx="10">
                  <c:v>6726</c:v>
                </c:pt>
                <c:pt idx="11">
                  <c:v>7414</c:v>
                </c:pt>
                <c:pt idx="12">
                  <c:v>7892</c:v>
                </c:pt>
                <c:pt idx="13">
                  <c:v>7643</c:v>
                </c:pt>
                <c:pt idx="14">
                  <c:v>6190</c:v>
                </c:pt>
                <c:pt idx="15">
                  <c:v>7343</c:v>
                </c:pt>
                <c:pt idx="16">
                  <c:v>7308</c:v>
                </c:pt>
                <c:pt idx="17">
                  <c:v>7257</c:v>
                </c:pt>
                <c:pt idx="18">
                  <c:v>7382</c:v>
                </c:pt>
                <c:pt idx="19">
                  <c:v>6981</c:v>
                </c:pt>
              </c:numCache>
            </c:numRef>
          </c:val>
          <c:smooth val="0"/>
          <c:extLst>
            <c:ext xmlns:c16="http://schemas.microsoft.com/office/drawing/2014/chart" uri="{C3380CC4-5D6E-409C-BE32-E72D297353CC}">
              <c16:uniqueId val="{00000002-04C0-4EFB-9355-53FF020BC0F3}"/>
            </c:ext>
          </c:extLst>
        </c:ser>
        <c:ser>
          <c:idx val="3"/>
          <c:order val="3"/>
          <c:tx>
            <c:strRef>
              <c:f>Harvest_Comparison!$M$2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Harvest_Comparison!$M$5:$M$25</c:f>
              <c:numCache>
                <c:formatCode>#,##0</c:formatCode>
                <c:ptCount val="21"/>
                <c:pt idx="0">
                  <c:v>4783.8900000000003</c:v>
                </c:pt>
                <c:pt idx="1">
                  <c:v>3991.89</c:v>
                </c:pt>
                <c:pt idx="2">
                  <c:v>4832.8900000000003</c:v>
                </c:pt>
                <c:pt idx="3">
                  <c:v>4832.8900000000003</c:v>
                </c:pt>
                <c:pt idx="4">
                  <c:v>5985.67</c:v>
                </c:pt>
                <c:pt idx="5">
                  <c:v>5861.67</c:v>
                </c:pt>
                <c:pt idx="6">
                  <c:v>5992</c:v>
                </c:pt>
                <c:pt idx="7">
                  <c:v>5696</c:v>
                </c:pt>
                <c:pt idx="8">
                  <c:v>6071</c:v>
                </c:pt>
                <c:pt idx="9">
                  <c:v>4599</c:v>
                </c:pt>
                <c:pt idx="10">
                  <c:v>5668</c:v>
                </c:pt>
                <c:pt idx="11">
                  <c:v>6205</c:v>
                </c:pt>
                <c:pt idx="12">
                  <c:v>5972.51</c:v>
                </c:pt>
                <c:pt idx="13">
                  <c:v>5804.2719999999999</c:v>
                </c:pt>
                <c:pt idx="14">
                  <c:v>5570.04</c:v>
                </c:pt>
                <c:pt idx="15">
                  <c:v>6372.1019999999999</c:v>
                </c:pt>
                <c:pt idx="16">
                  <c:v>6409.6620000000003</c:v>
                </c:pt>
                <c:pt idx="17">
                  <c:v>6405.268</c:v>
                </c:pt>
                <c:pt idx="18">
                  <c:v>6529.1149999999998</c:v>
                </c:pt>
                <c:pt idx="19">
                  <c:v>6163.6989999999996</c:v>
                </c:pt>
                <c:pt idx="20">
                  <c:v>5404.1610000000001</c:v>
                </c:pt>
              </c:numCache>
            </c:numRef>
          </c:val>
          <c:smooth val="0"/>
          <c:extLst>
            <c:ext xmlns:c16="http://schemas.microsoft.com/office/drawing/2014/chart" uri="{C3380CC4-5D6E-409C-BE32-E72D297353CC}">
              <c16:uniqueId val="{00000003-04C0-4EFB-9355-53FF020BC0F3}"/>
            </c:ext>
          </c:extLst>
        </c:ser>
        <c:ser>
          <c:idx val="5"/>
          <c:order val="4"/>
          <c:tx>
            <c:strRef>
              <c:f>Harvest_Comparison!$O$2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Harvest_Comparison!$O$5:$O$25</c:f>
              <c:numCache>
                <c:formatCode>#,##0</c:formatCode>
                <c:ptCount val="21"/>
                <c:pt idx="0">
                  <c:v>3755</c:v>
                </c:pt>
                <c:pt idx="5">
                  <c:v>6965</c:v>
                </c:pt>
                <c:pt idx="10">
                  <c:v>6972</c:v>
                </c:pt>
                <c:pt idx="15">
                  <c:v>8389</c:v>
                </c:pt>
              </c:numCache>
            </c:numRef>
          </c:val>
          <c:smooth val="0"/>
          <c:extLst>
            <c:ext xmlns:c16="http://schemas.microsoft.com/office/drawing/2014/chart" uri="{C3380CC4-5D6E-409C-BE32-E72D297353CC}">
              <c16:uniqueId val="{00000005-04C0-4EFB-9355-53FF020BC0F3}"/>
            </c:ext>
          </c:extLst>
        </c:ser>
        <c:ser>
          <c:idx val="6"/>
          <c:order val="5"/>
          <c:tx>
            <c:strRef>
              <c:f>Harvest_Comparison!$P$2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Harvest_Comparison!$P$5:$P$25</c:f>
              <c:numCache>
                <c:formatCode>#,##0</c:formatCode>
                <c:ptCount val="21"/>
                <c:pt idx="0">
                  <c:v>5547.7353304640937</c:v>
                </c:pt>
                <c:pt idx="1">
                  <c:v>4654.0696336656138</c:v>
                </c:pt>
                <c:pt idx="2">
                  <c:v>5560.4957219994876</c:v>
                </c:pt>
                <c:pt idx="3">
                  <c:v>5550.364792222872</c:v>
                </c:pt>
                <c:pt idx="4">
                  <c:v>6769.8232784501106</c:v>
                </c:pt>
                <c:pt idx="5">
                  <c:v>6500.9323910046605</c:v>
                </c:pt>
                <c:pt idx="6">
                  <c:v>6613.4528384564646</c:v>
                </c:pt>
                <c:pt idx="7">
                  <c:v>6519.4073209155295</c:v>
                </c:pt>
                <c:pt idx="8">
                  <c:v>6908.6913350027589</c:v>
                </c:pt>
                <c:pt idx="9">
                  <c:v>4758.5258382612928</c:v>
                </c:pt>
                <c:pt idx="10">
                  <c:v>5990.4181093565257</c:v>
                </c:pt>
                <c:pt idx="11">
                  <c:v>6612.6991357394581</c:v>
                </c:pt>
                <c:pt idx="12">
                  <c:v>6421.4269172908689</c:v>
                </c:pt>
                <c:pt idx="13">
                  <c:v>6483.8159570627831</c:v>
                </c:pt>
                <c:pt idx="14">
                  <c:v>6268.6350387521497</c:v>
                </c:pt>
                <c:pt idx="15">
                  <c:v>7074.2772652981694</c:v>
                </c:pt>
                <c:pt idx="16">
                  <c:v>6974.0390474006499</c:v>
                </c:pt>
                <c:pt idx="17">
                  <c:v>6721.4544707201976</c:v>
                </c:pt>
                <c:pt idx="18">
                  <c:v>6853.6435401020635</c:v>
                </c:pt>
                <c:pt idx="19">
                  <c:v>6720.8717730746048</c:v>
                </c:pt>
                <c:pt idx="20">
                  <c:v>5935.5348552764081</c:v>
                </c:pt>
              </c:numCache>
            </c:numRef>
          </c:val>
          <c:smooth val="0"/>
          <c:extLst>
            <c:ext xmlns:c16="http://schemas.microsoft.com/office/drawing/2014/chart" uri="{C3380CC4-5D6E-409C-BE32-E72D297353CC}">
              <c16:uniqueId val="{00000006-04C0-4EFB-9355-53FF020BC0F3}"/>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Harvest_Comparison!$R$1</c:f>
          <c:strCache>
            <c:ptCount val="1"/>
            <c:pt idx="0">
              <c:v>Czechia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Harvest_Comparison!$R$2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Harvest_Comparison!$R$5:$R$25</c:f>
              <c:numCache>
                <c:formatCode>#,##0</c:formatCode>
                <c:ptCount val="21"/>
                <c:pt idx="0">
                  <c:v>14441</c:v>
                </c:pt>
                <c:pt idx="1">
                  <c:v>14374</c:v>
                </c:pt>
                <c:pt idx="2">
                  <c:v>14541</c:v>
                </c:pt>
                <c:pt idx="3">
                  <c:v>15140</c:v>
                </c:pt>
                <c:pt idx="4">
                  <c:v>15601</c:v>
                </c:pt>
                <c:pt idx="5">
                  <c:v>15510</c:v>
                </c:pt>
                <c:pt idx="6">
                  <c:v>17678</c:v>
                </c:pt>
                <c:pt idx="7">
                  <c:v>18508</c:v>
                </c:pt>
                <c:pt idx="8">
                  <c:v>16187</c:v>
                </c:pt>
                <c:pt idx="9">
                  <c:v>15502</c:v>
                </c:pt>
                <c:pt idx="10">
                  <c:v>16736</c:v>
                </c:pt>
                <c:pt idx="11">
                  <c:v>15381</c:v>
                </c:pt>
                <c:pt idx="12">
                  <c:v>15061</c:v>
                </c:pt>
                <c:pt idx="13">
                  <c:v>15331</c:v>
                </c:pt>
                <c:pt idx="14">
                  <c:v>15476</c:v>
                </c:pt>
                <c:pt idx="15">
                  <c:v>16163</c:v>
                </c:pt>
                <c:pt idx="16">
                  <c:v>17617</c:v>
                </c:pt>
                <c:pt idx="17">
                  <c:v>19387</c:v>
                </c:pt>
                <c:pt idx="18">
                  <c:v>25689</c:v>
                </c:pt>
                <c:pt idx="19">
                  <c:v>32586</c:v>
                </c:pt>
              </c:numCache>
            </c:numRef>
          </c:val>
          <c:smooth val="0"/>
          <c:extLst>
            <c:ext xmlns:c16="http://schemas.microsoft.com/office/drawing/2014/chart" uri="{C3380CC4-5D6E-409C-BE32-E72D297353CC}">
              <c16:uniqueId val="{00000000-461B-43E8-8D64-C1E26E27813D}"/>
            </c:ext>
          </c:extLst>
        </c:ser>
        <c:ser>
          <c:idx val="1"/>
          <c:order val="1"/>
          <c:tx>
            <c:strRef>
              <c:f>Harvest_Comparison!$S$2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Harvest_Comparison!$S$5:$S$25</c:f>
              <c:numCache>
                <c:formatCode>#,##0</c:formatCode>
                <c:ptCount val="21"/>
                <c:pt idx="8">
                  <c:v>17805.7</c:v>
                </c:pt>
                <c:pt idx="9">
                  <c:v>17052.2</c:v>
                </c:pt>
                <c:pt idx="10">
                  <c:v>18576.599999999999</c:v>
                </c:pt>
                <c:pt idx="11">
                  <c:v>17123.2</c:v>
                </c:pt>
                <c:pt idx="12">
                  <c:v>18859.240000000002</c:v>
                </c:pt>
              </c:numCache>
            </c:numRef>
          </c:val>
          <c:smooth val="0"/>
          <c:extLst>
            <c:ext xmlns:c16="http://schemas.microsoft.com/office/drawing/2014/chart" uri="{C3380CC4-5D6E-409C-BE32-E72D297353CC}">
              <c16:uniqueId val="{00000001-461B-43E8-8D64-C1E26E27813D}"/>
            </c:ext>
          </c:extLst>
        </c:ser>
        <c:ser>
          <c:idx val="2"/>
          <c:order val="2"/>
          <c:tx>
            <c:strRef>
              <c:f>Harvest_Comparison!$T$2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Harvest_Comparison!$T$5:$T$25</c:f>
              <c:numCache>
                <c:formatCode>#,##0</c:formatCode>
                <c:ptCount val="21"/>
              </c:numCache>
            </c:numRef>
          </c:val>
          <c:smooth val="0"/>
          <c:extLst>
            <c:ext xmlns:c16="http://schemas.microsoft.com/office/drawing/2014/chart" uri="{C3380CC4-5D6E-409C-BE32-E72D297353CC}">
              <c16:uniqueId val="{00000002-461B-43E8-8D64-C1E26E27813D}"/>
            </c:ext>
          </c:extLst>
        </c:ser>
        <c:ser>
          <c:idx val="3"/>
          <c:order val="3"/>
          <c:tx>
            <c:strRef>
              <c:f>Harvest_Comparison!$U$2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Harvest_Comparison!$U$5:$U$25</c:f>
              <c:numCache>
                <c:formatCode>#,##0</c:formatCode>
                <c:ptCount val="21"/>
                <c:pt idx="0">
                  <c:v>14441</c:v>
                </c:pt>
                <c:pt idx="1">
                  <c:v>14374</c:v>
                </c:pt>
                <c:pt idx="2">
                  <c:v>14541</c:v>
                </c:pt>
                <c:pt idx="3">
                  <c:v>15140</c:v>
                </c:pt>
                <c:pt idx="4">
                  <c:v>15601</c:v>
                </c:pt>
                <c:pt idx="5">
                  <c:v>15510</c:v>
                </c:pt>
                <c:pt idx="6">
                  <c:v>17678</c:v>
                </c:pt>
                <c:pt idx="7">
                  <c:v>18508</c:v>
                </c:pt>
                <c:pt idx="8">
                  <c:v>16187</c:v>
                </c:pt>
                <c:pt idx="9">
                  <c:v>15502</c:v>
                </c:pt>
                <c:pt idx="10">
                  <c:v>16736</c:v>
                </c:pt>
                <c:pt idx="11">
                  <c:v>15381</c:v>
                </c:pt>
                <c:pt idx="12">
                  <c:v>15061</c:v>
                </c:pt>
                <c:pt idx="13">
                  <c:v>15331</c:v>
                </c:pt>
                <c:pt idx="14">
                  <c:v>15476</c:v>
                </c:pt>
                <c:pt idx="15">
                  <c:v>16163</c:v>
                </c:pt>
                <c:pt idx="16">
                  <c:v>17617</c:v>
                </c:pt>
                <c:pt idx="17">
                  <c:v>19387</c:v>
                </c:pt>
                <c:pt idx="18">
                  <c:v>25689</c:v>
                </c:pt>
                <c:pt idx="19">
                  <c:v>32586</c:v>
                </c:pt>
                <c:pt idx="20">
                  <c:v>33347</c:v>
                </c:pt>
              </c:numCache>
            </c:numRef>
          </c:val>
          <c:smooth val="0"/>
          <c:extLst>
            <c:ext xmlns:c16="http://schemas.microsoft.com/office/drawing/2014/chart" uri="{C3380CC4-5D6E-409C-BE32-E72D297353CC}">
              <c16:uniqueId val="{00000003-461B-43E8-8D64-C1E26E27813D}"/>
            </c:ext>
          </c:extLst>
        </c:ser>
        <c:ser>
          <c:idx val="5"/>
          <c:order val="4"/>
          <c:tx>
            <c:strRef>
              <c:f>Harvest_Comparison!$W$2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Harvest_Comparison!$W$5:$W$25</c:f>
              <c:numCache>
                <c:formatCode>#,##0</c:formatCode>
                <c:ptCount val="21"/>
                <c:pt idx="0">
                  <c:v>15857.51</c:v>
                </c:pt>
                <c:pt idx="5">
                  <c:v>18273.599999999999</c:v>
                </c:pt>
                <c:pt idx="10">
                  <c:v>17482.27</c:v>
                </c:pt>
                <c:pt idx="15">
                  <c:v>18247</c:v>
                </c:pt>
              </c:numCache>
            </c:numRef>
          </c:val>
          <c:smooth val="0"/>
          <c:extLst>
            <c:ext xmlns:c16="http://schemas.microsoft.com/office/drawing/2014/chart" uri="{C3380CC4-5D6E-409C-BE32-E72D297353CC}">
              <c16:uniqueId val="{00000005-461B-43E8-8D64-C1E26E27813D}"/>
            </c:ext>
          </c:extLst>
        </c:ser>
        <c:ser>
          <c:idx val="6"/>
          <c:order val="5"/>
          <c:tx>
            <c:strRef>
              <c:f>Harvest_Comparison!$X$2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Harvest_Comparison!$X$5:$X$25</c:f>
              <c:numCache>
                <c:formatCode>#,##0</c:formatCode>
                <c:ptCount val="21"/>
                <c:pt idx="0">
                  <c:v>16819.257887765136</c:v>
                </c:pt>
                <c:pt idx="1">
                  <c:v>16577.193671929799</c:v>
                </c:pt>
                <c:pt idx="2">
                  <c:v>16677.556186185604</c:v>
                </c:pt>
                <c:pt idx="3">
                  <c:v>17300.874948943805</c:v>
                </c:pt>
                <c:pt idx="4">
                  <c:v>17870.06203229649</c:v>
                </c:pt>
                <c:pt idx="5">
                  <c:v>17696.089440720018</c:v>
                </c:pt>
                <c:pt idx="6">
                  <c:v>20165.393278823747</c:v>
                </c:pt>
                <c:pt idx="7">
                  <c:v>21065.955953737794</c:v>
                </c:pt>
                <c:pt idx="8">
                  <c:v>18413.32578984839</c:v>
                </c:pt>
                <c:pt idx="9">
                  <c:v>17619.864536905989</c:v>
                </c:pt>
                <c:pt idx="10">
                  <c:v>19028.165776349677</c:v>
                </c:pt>
                <c:pt idx="11">
                  <c:v>17495.895882697718</c:v>
                </c:pt>
                <c:pt idx="12">
                  <c:v>17063.117419935763</c:v>
                </c:pt>
                <c:pt idx="13">
                  <c:v>17404.528319481738</c:v>
                </c:pt>
                <c:pt idx="14">
                  <c:v>17574.909005874957</c:v>
                </c:pt>
                <c:pt idx="15">
                  <c:v>18357.347872584818</c:v>
                </c:pt>
                <c:pt idx="16">
                  <c:v>19726.99768666405</c:v>
                </c:pt>
                <c:pt idx="17">
                  <c:v>21772.404531047272</c:v>
                </c:pt>
                <c:pt idx="18">
                  <c:v>28387.327694560601</c:v>
                </c:pt>
                <c:pt idx="19">
                  <c:v>35897.355598651571</c:v>
                </c:pt>
                <c:pt idx="20">
                  <c:v>36002.429610381019</c:v>
                </c:pt>
              </c:numCache>
            </c:numRef>
          </c:val>
          <c:smooth val="0"/>
          <c:extLst>
            <c:ext xmlns:c16="http://schemas.microsoft.com/office/drawing/2014/chart" uri="{C3380CC4-5D6E-409C-BE32-E72D297353CC}">
              <c16:uniqueId val="{00000006-461B-43E8-8D64-C1E26E27813D}"/>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Harvest_Comparison!$Z$1</c:f>
          <c:strCache>
            <c:ptCount val="1"/>
            <c:pt idx="0">
              <c:v>Denmark</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Harvest_Comparison!$Z$2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Harvest_Comparison!$Z$5:$Z$25</c:f>
              <c:numCache>
                <c:formatCode>#,##0</c:formatCode>
                <c:ptCount val="21"/>
                <c:pt idx="0">
                  <c:v>2952</c:v>
                </c:pt>
                <c:pt idx="1">
                  <c:v>1613</c:v>
                </c:pt>
                <c:pt idx="2">
                  <c:v>1446.22</c:v>
                </c:pt>
                <c:pt idx="3">
                  <c:v>1626.94</c:v>
                </c:pt>
                <c:pt idx="4">
                  <c:v>1516</c:v>
                </c:pt>
                <c:pt idx="5">
                  <c:v>2962.3</c:v>
                </c:pt>
                <c:pt idx="6">
                  <c:v>2358</c:v>
                </c:pt>
                <c:pt idx="7">
                  <c:v>2566</c:v>
                </c:pt>
                <c:pt idx="8">
                  <c:v>2786</c:v>
                </c:pt>
                <c:pt idx="9">
                  <c:v>2813</c:v>
                </c:pt>
                <c:pt idx="10">
                  <c:v>2669.44</c:v>
                </c:pt>
                <c:pt idx="13">
                  <c:v>3179.76</c:v>
                </c:pt>
                <c:pt idx="14">
                  <c:v>3179.76</c:v>
                </c:pt>
                <c:pt idx="15">
                  <c:v>3482.76</c:v>
                </c:pt>
                <c:pt idx="16">
                  <c:v>3482.76</c:v>
                </c:pt>
              </c:numCache>
            </c:numRef>
          </c:val>
          <c:smooth val="0"/>
          <c:extLst>
            <c:ext xmlns:c16="http://schemas.microsoft.com/office/drawing/2014/chart" uri="{C3380CC4-5D6E-409C-BE32-E72D297353CC}">
              <c16:uniqueId val="{00000000-587E-415B-A04E-5C195F741C7C}"/>
            </c:ext>
          </c:extLst>
        </c:ser>
        <c:ser>
          <c:idx val="1"/>
          <c:order val="1"/>
          <c:tx>
            <c:strRef>
              <c:f>Harvest_Comparison!$AA$2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Harvest_Comparison!$AA$5:$AA$25</c:f>
              <c:numCache>
                <c:formatCode>#,##0</c:formatCode>
                <c:ptCount val="21"/>
                <c:pt idx="9">
                  <c:v>3094.3</c:v>
                </c:pt>
                <c:pt idx="10">
                  <c:v>3001.74</c:v>
                </c:pt>
                <c:pt idx="15">
                  <c:v>3915.2</c:v>
                </c:pt>
                <c:pt idx="16">
                  <c:v>3915.2</c:v>
                </c:pt>
              </c:numCache>
            </c:numRef>
          </c:val>
          <c:smooth val="0"/>
          <c:extLst>
            <c:ext xmlns:c16="http://schemas.microsoft.com/office/drawing/2014/chart" uri="{C3380CC4-5D6E-409C-BE32-E72D297353CC}">
              <c16:uniqueId val="{00000001-587E-415B-A04E-5C195F741C7C}"/>
            </c:ext>
          </c:extLst>
        </c:ser>
        <c:ser>
          <c:idx val="2"/>
          <c:order val="2"/>
          <c:tx>
            <c:strRef>
              <c:f>Harvest_Comparison!$AB$2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Harvest_Comparison!$AB$5:$AB$25</c:f>
              <c:numCache>
                <c:formatCode>#,##0</c:formatCode>
                <c:ptCount val="21"/>
                <c:pt idx="18">
                  <c:v>3704</c:v>
                </c:pt>
                <c:pt idx="19">
                  <c:v>3825</c:v>
                </c:pt>
              </c:numCache>
            </c:numRef>
          </c:val>
          <c:smooth val="0"/>
          <c:extLst>
            <c:ext xmlns:c16="http://schemas.microsoft.com/office/drawing/2014/chart" uri="{C3380CC4-5D6E-409C-BE32-E72D297353CC}">
              <c16:uniqueId val="{00000002-587E-415B-A04E-5C195F741C7C}"/>
            </c:ext>
          </c:extLst>
        </c:ser>
        <c:ser>
          <c:idx val="3"/>
          <c:order val="3"/>
          <c:tx>
            <c:strRef>
              <c:f>Harvest_Comparison!$AC$2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Harvest_Comparison!$AC$5:$AC$25</c:f>
              <c:numCache>
                <c:formatCode>#,##0</c:formatCode>
                <c:ptCount val="21"/>
                <c:pt idx="0">
                  <c:v>4660.6000000000004</c:v>
                </c:pt>
                <c:pt idx="1">
                  <c:v>2191.8000000000002</c:v>
                </c:pt>
                <c:pt idx="2">
                  <c:v>1870</c:v>
                </c:pt>
                <c:pt idx="3">
                  <c:v>2099.6999999999998</c:v>
                </c:pt>
                <c:pt idx="4">
                  <c:v>2175.1999999999998</c:v>
                </c:pt>
                <c:pt idx="5">
                  <c:v>3566.4</c:v>
                </c:pt>
                <c:pt idx="6">
                  <c:v>2796.6</c:v>
                </c:pt>
                <c:pt idx="7">
                  <c:v>3010.5</c:v>
                </c:pt>
                <c:pt idx="8">
                  <c:v>2864.3</c:v>
                </c:pt>
                <c:pt idx="9">
                  <c:v>2713.3</c:v>
                </c:pt>
                <c:pt idx="10">
                  <c:v>3057.5</c:v>
                </c:pt>
                <c:pt idx="11">
                  <c:v>2894.9</c:v>
                </c:pt>
                <c:pt idx="12">
                  <c:v>3420.3</c:v>
                </c:pt>
                <c:pt idx="13">
                  <c:v>3862.6</c:v>
                </c:pt>
                <c:pt idx="14">
                  <c:v>4166.2</c:v>
                </c:pt>
                <c:pt idx="15">
                  <c:v>4311.3</c:v>
                </c:pt>
                <c:pt idx="16">
                  <c:v>3842.1</c:v>
                </c:pt>
                <c:pt idx="17">
                  <c:v>3842.1</c:v>
                </c:pt>
                <c:pt idx="18">
                  <c:v>3842.1</c:v>
                </c:pt>
                <c:pt idx="19">
                  <c:v>3842.1</c:v>
                </c:pt>
                <c:pt idx="20">
                  <c:v>3842.1</c:v>
                </c:pt>
              </c:numCache>
            </c:numRef>
          </c:val>
          <c:smooth val="0"/>
          <c:extLst>
            <c:ext xmlns:c16="http://schemas.microsoft.com/office/drawing/2014/chart" uri="{C3380CC4-5D6E-409C-BE32-E72D297353CC}">
              <c16:uniqueId val="{00000003-587E-415B-A04E-5C195F741C7C}"/>
            </c:ext>
          </c:extLst>
        </c:ser>
        <c:ser>
          <c:idx val="5"/>
          <c:order val="4"/>
          <c:tx>
            <c:strRef>
              <c:f>Harvest_Comparison!$AE$2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Harvest_Comparison!$AE$5:$AE$25</c:f>
              <c:numCache>
                <c:formatCode>#,##0</c:formatCode>
                <c:ptCount val="21"/>
                <c:pt idx="0">
                  <c:v>3977.87</c:v>
                </c:pt>
                <c:pt idx="5">
                  <c:v>3809.62</c:v>
                </c:pt>
                <c:pt idx="10">
                  <c:v>3912.95</c:v>
                </c:pt>
                <c:pt idx="15">
                  <c:v>4425.99</c:v>
                </c:pt>
              </c:numCache>
            </c:numRef>
          </c:val>
          <c:smooth val="0"/>
          <c:extLst>
            <c:ext xmlns:c16="http://schemas.microsoft.com/office/drawing/2014/chart" uri="{C3380CC4-5D6E-409C-BE32-E72D297353CC}">
              <c16:uniqueId val="{00000005-587E-415B-A04E-5C195F741C7C}"/>
            </c:ext>
          </c:extLst>
        </c:ser>
        <c:ser>
          <c:idx val="6"/>
          <c:order val="5"/>
          <c:tx>
            <c:strRef>
              <c:f>Harvest_Comparison!$AF$2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Harvest_Comparison!$AF$5:$AF$25</c:f>
              <c:numCache>
                <c:formatCode>#,##0</c:formatCode>
                <c:ptCount val="21"/>
                <c:pt idx="0">
                  <c:v>5296.3277083624926</c:v>
                </c:pt>
                <c:pt idx="1">
                  <c:v>2486.6057520849172</c:v>
                </c:pt>
                <c:pt idx="2">
                  <c:v>2127.9273779381583</c:v>
                </c:pt>
                <c:pt idx="3">
                  <c:v>2380.1850539053835</c:v>
                </c:pt>
                <c:pt idx="4">
                  <c:v>2472.5052818649983</c:v>
                </c:pt>
                <c:pt idx="5">
                  <c:v>4053.2668034560493</c:v>
                </c:pt>
                <c:pt idx="6">
                  <c:v>3176.0185580462926</c:v>
                </c:pt>
                <c:pt idx="7">
                  <c:v>3420.6878041464779</c:v>
                </c:pt>
                <c:pt idx="8">
                  <c:v>3256.015283842803</c:v>
                </c:pt>
                <c:pt idx="9">
                  <c:v>3083.0840894682924</c:v>
                </c:pt>
                <c:pt idx="10">
                  <c:v>3475.271180167334</c:v>
                </c:pt>
                <c:pt idx="11">
                  <c:v>3076.7737382490645</c:v>
                </c:pt>
                <c:pt idx="12">
                  <c:v>3905.2824508219851</c:v>
                </c:pt>
                <c:pt idx="13">
                  <c:v>4377.7374100803336</c:v>
                </c:pt>
                <c:pt idx="14">
                  <c:v>4742.9866140267204</c:v>
                </c:pt>
                <c:pt idx="15">
                  <c:v>4875.5483208949163</c:v>
                </c:pt>
                <c:pt idx="16">
                  <c:v>4376.0483368230261</c:v>
                </c:pt>
                <c:pt idx="17">
                  <c:v>4133.2406944023114</c:v>
                </c:pt>
                <c:pt idx="18">
                  <c:v>4090.1901935018141</c:v>
                </c:pt>
                <c:pt idx="19">
                  <c:v>3995.3561659987549</c:v>
                </c:pt>
                <c:pt idx="20">
                  <c:v>4302.7457481086612</c:v>
                </c:pt>
              </c:numCache>
            </c:numRef>
          </c:val>
          <c:smooth val="0"/>
          <c:extLst>
            <c:ext xmlns:c16="http://schemas.microsoft.com/office/drawing/2014/chart" uri="{C3380CC4-5D6E-409C-BE32-E72D297353CC}">
              <c16:uniqueId val="{00000006-587E-415B-A04E-5C195F741C7C}"/>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Harvest_Comparison!$AH$1</c:f>
          <c:strCache>
            <c:ptCount val="1"/>
            <c:pt idx="0">
              <c:v>Germany</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Harvest_Comparison!$AH$2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Harvest_Comparison!$AH$5:$AH$25</c:f>
              <c:numCache>
                <c:formatCode>#,##0</c:formatCode>
                <c:ptCount val="21"/>
                <c:pt idx="0">
                  <c:v>53710</c:v>
                </c:pt>
                <c:pt idx="1">
                  <c:v>39483</c:v>
                </c:pt>
                <c:pt idx="2">
                  <c:v>42380</c:v>
                </c:pt>
                <c:pt idx="3">
                  <c:v>51182</c:v>
                </c:pt>
                <c:pt idx="4">
                  <c:v>54504</c:v>
                </c:pt>
                <c:pt idx="5">
                  <c:v>56946</c:v>
                </c:pt>
                <c:pt idx="6">
                  <c:v>62290</c:v>
                </c:pt>
                <c:pt idx="7">
                  <c:v>76728</c:v>
                </c:pt>
                <c:pt idx="8">
                  <c:v>55367</c:v>
                </c:pt>
                <c:pt idx="9">
                  <c:v>48073.27</c:v>
                </c:pt>
                <c:pt idx="10">
                  <c:v>54418.36</c:v>
                </c:pt>
                <c:pt idx="11">
                  <c:v>56141.58</c:v>
                </c:pt>
                <c:pt idx="12">
                  <c:v>52338.13</c:v>
                </c:pt>
                <c:pt idx="13">
                  <c:v>53207.43</c:v>
                </c:pt>
                <c:pt idx="14">
                  <c:v>54356.18</c:v>
                </c:pt>
                <c:pt idx="15">
                  <c:v>55612.74</c:v>
                </c:pt>
                <c:pt idx="16">
                  <c:v>52194</c:v>
                </c:pt>
                <c:pt idx="17">
                  <c:v>65717.38</c:v>
                </c:pt>
                <c:pt idx="18">
                  <c:v>75232.66</c:v>
                </c:pt>
                <c:pt idx="19">
                  <c:v>77820.990000000005</c:v>
                </c:pt>
                <c:pt idx="20">
                  <c:v>84050.98</c:v>
                </c:pt>
              </c:numCache>
            </c:numRef>
          </c:val>
          <c:smooth val="0"/>
          <c:extLst>
            <c:ext xmlns:c16="http://schemas.microsoft.com/office/drawing/2014/chart" uri="{C3380CC4-5D6E-409C-BE32-E72D297353CC}">
              <c16:uniqueId val="{00000000-AAAA-41AC-B3EF-09FA11D9BCF5}"/>
            </c:ext>
          </c:extLst>
        </c:ser>
        <c:ser>
          <c:idx val="1"/>
          <c:order val="1"/>
          <c:tx>
            <c:strRef>
              <c:f>Harvest_Comparison!$AI$2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Harvest_Comparison!$AI$5:$AI$25</c:f>
              <c:numCache>
                <c:formatCode>#,##0</c:formatCode>
                <c:ptCount val="21"/>
                <c:pt idx="8">
                  <c:v>62165.1</c:v>
                </c:pt>
                <c:pt idx="9">
                  <c:v>53982.94</c:v>
                </c:pt>
                <c:pt idx="10">
                  <c:v>61057.99</c:v>
                </c:pt>
                <c:pt idx="11">
                  <c:v>63198.91</c:v>
                </c:pt>
                <c:pt idx="12">
                  <c:v>58959.29</c:v>
                </c:pt>
              </c:numCache>
            </c:numRef>
          </c:val>
          <c:smooth val="0"/>
          <c:extLst>
            <c:ext xmlns:c16="http://schemas.microsoft.com/office/drawing/2014/chart" uri="{C3380CC4-5D6E-409C-BE32-E72D297353CC}">
              <c16:uniqueId val="{00000001-AAAA-41AC-B3EF-09FA11D9BCF5}"/>
            </c:ext>
          </c:extLst>
        </c:ser>
        <c:ser>
          <c:idx val="2"/>
          <c:order val="2"/>
          <c:tx>
            <c:strRef>
              <c:f>Harvest_Comparison!$AJ$2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Harvest_Comparison!$AJ$5:$AJ$25</c:f>
              <c:numCache>
                <c:formatCode>#,##0</c:formatCode>
                <c:ptCount val="21"/>
                <c:pt idx="14">
                  <c:v>82536</c:v>
                </c:pt>
                <c:pt idx="15">
                  <c:v>82754</c:v>
                </c:pt>
                <c:pt idx="16">
                  <c:v>79451.929999999993</c:v>
                </c:pt>
                <c:pt idx="17">
                  <c:v>78724.98</c:v>
                </c:pt>
                <c:pt idx="18">
                  <c:v>90387.520000000004</c:v>
                </c:pt>
                <c:pt idx="19">
                  <c:v>93403.57</c:v>
                </c:pt>
              </c:numCache>
            </c:numRef>
          </c:val>
          <c:smooth val="0"/>
          <c:extLst>
            <c:ext xmlns:c16="http://schemas.microsoft.com/office/drawing/2014/chart" uri="{C3380CC4-5D6E-409C-BE32-E72D297353CC}">
              <c16:uniqueId val="{00000002-AAAA-41AC-B3EF-09FA11D9BCF5}"/>
            </c:ext>
          </c:extLst>
        </c:ser>
        <c:ser>
          <c:idx val="3"/>
          <c:order val="3"/>
          <c:tx>
            <c:strRef>
              <c:f>Harvest_Comparison!$AK$2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Harvest_Comparison!$AK$5:$AK$25</c:f>
              <c:numCache>
                <c:formatCode>#,##0</c:formatCode>
                <c:ptCount val="21"/>
                <c:pt idx="0">
                  <c:v>58025.546999999999</c:v>
                </c:pt>
                <c:pt idx="1">
                  <c:v>54618.654000000002</c:v>
                </c:pt>
                <c:pt idx="2">
                  <c:v>52563.178999999996</c:v>
                </c:pt>
                <c:pt idx="3">
                  <c:v>59390.955000000002</c:v>
                </c:pt>
                <c:pt idx="4">
                  <c:v>66046.808000000005</c:v>
                </c:pt>
                <c:pt idx="5">
                  <c:v>74125.638999999996</c:v>
                </c:pt>
                <c:pt idx="6">
                  <c:v>78313.967999999993</c:v>
                </c:pt>
                <c:pt idx="7">
                  <c:v>91610.005000000005</c:v>
                </c:pt>
                <c:pt idx="8">
                  <c:v>74815.153000000006</c:v>
                </c:pt>
                <c:pt idx="9">
                  <c:v>64164.449000000001</c:v>
                </c:pt>
                <c:pt idx="10">
                  <c:v>74432.077000000005</c:v>
                </c:pt>
                <c:pt idx="11">
                  <c:v>75217.764999999999</c:v>
                </c:pt>
                <c:pt idx="12">
                  <c:v>74414.061000000002</c:v>
                </c:pt>
                <c:pt idx="13">
                  <c:v>73452.835999999996</c:v>
                </c:pt>
                <c:pt idx="14">
                  <c:v>68996</c:v>
                </c:pt>
                <c:pt idx="15">
                  <c:v>68998.504000000001</c:v>
                </c:pt>
                <c:pt idx="16">
                  <c:v>66178.853000000003</c:v>
                </c:pt>
                <c:pt idx="17">
                  <c:v>65717.379000000001</c:v>
                </c:pt>
                <c:pt idx="18">
                  <c:v>75232.657999999996</c:v>
                </c:pt>
                <c:pt idx="19">
                  <c:v>77820.994000000006</c:v>
                </c:pt>
                <c:pt idx="20">
                  <c:v>84050.98</c:v>
                </c:pt>
              </c:numCache>
            </c:numRef>
          </c:val>
          <c:smooth val="0"/>
          <c:extLst>
            <c:ext xmlns:c16="http://schemas.microsoft.com/office/drawing/2014/chart" uri="{C3380CC4-5D6E-409C-BE32-E72D297353CC}">
              <c16:uniqueId val="{00000003-AAAA-41AC-B3EF-09FA11D9BCF5}"/>
            </c:ext>
          </c:extLst>
        </c:ser>
        <c:ser>
          <c:idx val="5"/>
          <c:order val="4"/>
          <c:tx>
            <c:strRef>
              <c:f>Harvest_Comparison!$AM$2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Harvest_Comparison!$AM$5:$AM$25</c:f>
              <c:numCache>
                <c:formatCode>#,##0</c:formatCode>
                <c:ptCount val="21"/>
                <c:pt idx="0">
                  <c:v>91175</c:v>
                </c:pt>
                <c:pt idx="5">
                  <c:v>93871</c:v>
                </c:pt>
                <c:pt idx="10">
                  <c:v>95171.43</c:v>
                </c:pt>
                <c:pt idx="15">
                  <c:v>95925</c:v>
                </c:pt>
              </c:numCache>
            </c:numRef>
          </c:val>
          <c:smooth val="0"/>
          <c:extLst>
            <c:ext xmlns:c16="http://schemas.microsoft.com/office/drawing/2014/chart" uri="{C3380CC4-5D6E-409C-BE32-E72D297353CC}">
              <c16:uniqueId val="{00000005-AAAA-41AC-B3EF-09FA11D9BCF5}"/>
            </c:ext>
          </c:extLst>
        </c:ser>
        <c:ser>
          <c:idx val="6"/>
          <c:order val="5"/>
          <c:tx>
            <c:strRef>
              <c:f>Harvest_Comparison!$AN$2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Harvest_Comparison!$AN$5:$AN$25</c:f>
              <c:numCache>
                <c:formatCode>#,##0</c:formatCode>
                <c:ptCount val="21"/>
                <c:pt idx="0">
                  <c:v>59053.663029738935</c:v>
                </c:pt>
                <c:pt idx="1">
                  <c:v>51734.256246857978</c:v>
                </c:pt>
                <c:pt idx="2">
                  <c:v>58300.275232813852</c:v>
                </c:pt>
                <c:pt idx="3">
                  <c:v>64370.601715195888</c:v>
                </c:pt>
                <c:pt idx="4">
                  <c:v>63288.441008470836</c:v>
                </c:pt>
                <c:pt idx="5">
                  <c:v>80343.5181192686</c:v>
                </c:pt>
                <c:pt idx="6">
                  <c:v>84527.520532521012</c:v>
                </c:pt>
                <c:pt idx="7">
                  <c:v>102804.76282248154</c:v>
                </c:pt>
                <c:pt idx="8">
                  <c:v>77409.075084839627</c:v>
                </c:pt>
                <c:pt idx="9">
                  <c:v>68432.416312734509</c:v>
                </c:pt>
                <c:pt idx="10">
                  <c:v>74699.607196992627</c:v>
                </c:pt>
                <c:pt idx="11">
                  <c:v>78270.441759948095</c:v>
                </c:pt>
                <c:pt idx="12">
                  <c:v>77116.832377632236</c:v>
                </c:pt>
                <c:pt idx="13">
                  <c:v>74907.570364840867</c:v>
                </c:pt>
                <c:pt idx="14">
                  <c:v>75231.647499608545</c:v>
                </c:pt>
                <c:pt idx="15">
                  <c:v>68829.63845104324</c:v>
                </c:pt>
                <c:pt idx="16">
                  <c:v>68987.366357405903</c:v>
                </c:pt>
                <c:pt idx="17">
                  <c:v>69851.439741934111</c:v>
                </c:pt>
                <c:pt idx="18">
                  <c:v>81416.445598790378</c:v>
                </c:pt>
                <c:pt idx="19">
                  <c:v>80815.956609593559</c:v>
                </c:pt>
                <c:pt idx="20">
                  <c:v>91108.525480735349</c:v>
                </c:pt>
              </c:numCache>
            </c:numRef>
          </c:val>
          <c:smooth val="0"/>
          <c:extLst>
            <c:ext xmlns:c16="http://schemas.microsoft.com/office/drawing/2014/chart" uri="{C3380CC4-5D6E-409C-BE32-E72D297353CC}">
              <c16:uniqueId val="{00000006-AAAA-41AC-B3EF-09FA11D9BCF5}"/>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Harvest_Comparison!$AP$1</c:f>
          <c:strCache>
            <c:ptCount val="1"/>
            <c:pt idx="0">
              <c:v>Estonia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Harvest_Comparison!$AP$2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Harvest_Comparison!$AP$5:$AP$25</c:f>
              <c:numCache>
                <c:formatCode>#,##0</c:formatCode>
                <c:ptCount val="21"/>
                <c:pt idx="0">
                  <c:v>8910</c:v>
                </c:pt>
                <c:pt idx="1">
                  <c:v>10200</c:v>
                </c:pt>
                <c:pt idx="2">
                  <c:v>10500</c:v>
                </c:pt>
                <c:pt idx="3">
                  <c:v>10500</c:v>
                </c:pt>
                <c:pt idx="4">
                  <c:v>6800</c:v>
                </c:pt>
                <c:pt idx="5">
                  <c:v>5500</c:v>
                </c:pt>
                <c:pt idx="6">
                  <c:v>5400</c:v>
                </c:pt>
                <c:pt idx="7">
                  <c:v>4500</c:v>
                </c:pt>
                <c:pt idx="8">
                  <c:v>4860</c:v>
                </c:pt>
                <c:pt idx="9">
                  <c:v>5400</c:v>
                </c:pt>
                <c:pt idx="10">
                  <c:v>7200</c:v>
                </c:pt>
                <c:pt idx="11">
                  <c:v>7110</c:v>
                </c:pt>
                <c:pt idx="12">
                  <c:v>7290</c:v>
                </c:pt>
                <c:pt idx="13">
                  <c:v>7654.5</c:v>
                </c:pt>
                <c:pt idx="14">
                  <c:v>8000</c:v>
                </c:pt>
                <c:pt idx="15">
                  <c:v>9515.0300000000007</c:v>
                </c:pt>
                <c:pt idx="16">
                  <c:v>10219</c:v>
                </c:pt>
                <c:pt idx="17">
                  <c:v>11458.64</c:v>
                </c:pt>
                <c:pt idx="18">
                  <c:v>12225.53</c:v>
                </c:pt>
                <c:pt idx="19">
                  <c:v>10986.97</c:v>
                </c:pt>
                <c:pt idx="20">
                  <c:v>10637.58</c:v>
                </c:pt>
              </c:numCache>
            </c:numRef>
          </c:val>
          <c:smooth val="0"/>
          <c:extLst>
            <c:ext xmlns:c16="http://schemas.microsoft.com/office/drawing/2014/chart" uri="{C3380CC4-5D6E-409C-BE32-E72D297353CC}">
              <c16:uniqueId val="{00000000-AFF9-4276-B601-D3F5DE788B24}"/>
            </c:ext>
          </c:extLst>
        </c:ser>
        <c:ser>
          <c:idx val="1"/>
          <c:order val="1"/>
          <c:tx>
            <c:strRef>
              <c:f>Harvest_Comparison!$AQ$2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Harvest_Comparison!$AQ$5:$AQ$25</c:f>
              <c:numCache>
                <c:formatCode>#,##0</c:formatCode>
                <c:ptCount val="21"/>
                <c:pt idx="7">
                  <c:v>5000</c:v>
                </c:pt>
                <c:pt idx="8">
                  <c:v>5400</c:v>
                </c:pt>
                <c:pt idx="9">
                  <c:v>6000</c:v>
                </c:pt>
                <c:pt idx="10">
                  <c:v>8000</c:v>
                </c:pt>
                <c:pt idx="11">
                  <c:v>7900</c:v>
                </c:pt>
                <c:pt idx="12">
                  <c:v>8100</c:v>
                </c:pt>
                <c:pt idx="13">
                  <c:v>8320</c:v>
                </c:pt>
                <c:pt idx="14">
                  <c:v>9120</c:v>
                </c:pt>
                <c:pt idx="15">
                  <c:v>10860</c:v>
                </c:pt>
                <c:pt idx="16">
                  <c:v>11670</c:v>
                </c:pt>
                <c:pt idx="17">
                  <c:v>13119</c:v>
                </c:pt>
                <c:pt idx="18">
                  <c:v>13997</c:v>
                </c:pt>
                <c:pt idx="19">
                  <c:v>12579</c:v>
                </c:pt>
                <c:pt idx="20">
                  <c:v>12179</c:v>
                </c:pt>
              </c:numCache>
            </c:numRef>
          </c:val>
          <c:smooth val="0"/>
          <c:extLst>
            <c:ext xmlns:c16="http://schemas.microsoft.com/office/drawing/2014/chart" uri="{C3380CC4-5D6E-409C-BE32-E72D297353CC}">
              <c16:uniqueId val="{00000001-AFF9-4276-B601-D3F5DE788B24}"/>
            </c:ext>
          </c:extLst>
        </c:ser>
        <c:ser>
          <c:idx val="2"/>
          <c:order val="2"/>
          <c:tx>
            <c:strRef>
              <c:f>Harvest_Comparison!$AR$2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Harvest_Comparison!$AR$5:$AR$25</c:f>
              <c:numCache>
                <c:formatCode>#,##0</c:formatCode>
                <c:ptCount val="21"/>
              </c:numCache>
            </c:numRef>
          </c:val>
          <c:smooth val="0"/>
          <c:extLst>
            <c:ext xmlns:c16="http://schemas.microsoft.com/office/drawing/2014/chart" uri="{C3380CC4-5D6E-409C-BE32-E72D297353CC}">
              <c16:uniqueId val="{00000002-AFF9-4276-B601-D3F5DE788B24}"/>
            </c:ext>
          </c:extLst>
        </c:ser>
        <c:ser>
          <c:idx val="3"/>
          <c:order val="3"/>
          <c:tx>
            <c:strRef>
              <c:f>Harvest_Comparison!$AS$2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Harvest_Comparison!$AS$5:$AS$25</c:f>
              <c:numCache>
                <c:formatCode>#,##0</c:formatCode>
                <c:ptCount val="21"/>
                <c:pt idx="0">
                  <c:v>8910</c:v>
                </c:pt>
                <c:pt idx="1">
                  <c:v>10200</c:v>
                </c:pt>
                <c:pt idx="2">
                  <c:v>10500</c:v>
                </c:pt>
                <c:pt idx="3">
                  <c:v>10500</c:v>
                </c:pt>
                <c:pt idx="4">
                  <c:v>6800</c:v>
                </c:pt>
                <c:pt idx="5">
                  <c:v>5500</c:v>
                </c:pt>
                <c:pt idx="6">
                  <c:v>5400</c:v>
                </c:pt>
                <c:pt idx="7">
                  <c:v>4500</c:v>
                </c:pt>
                <c:pt idx="8">
                  <c:v>4860</c:v>
                </c:pt>
                <c:pt idx="9">
                  <c:v>5636.0540000000001</c:v>
                </c:pt>
                <c:pt idx="10">
                  <c:v>7489.9279999999999</c:v>
                </c:pt>
                <c:pt idx="11">
                  <c:v>7997.8450000000003</c:v>
                </c:pt>
                <c:pt idx="12">
                  <c:v>9044.4230000000007</c:v>
                </c:pt>
                <c:pt idx="13">
                  <c:v>9048.0220000000008</c:v>
                </c:pt>
                <c:pt idx="14">
                  <c:v>8808.2430000000004</c:v>
                </c:pt>
                <c:pt idx="15">
                  <c:v>9515.0310000000009</c:v>
                </c:pt>
                <c:pt idx="16">
                  <c:v>10218.94</c:v>
                </c:pt>
                <c:pt idx="17">
                  <c:v>11458.637000000001</c:v>
                </c:pt>
                <c:pt idx="18">
                  <c:v>12225.53</c:v>
                </c:pt>
                <c:pt idx="19">
                  <c:v>10986.97</c:v>
                </c:pt>
                <c:pt idx="20">
                  <c:v>10637.576999999999</c:v>
                </c:pt>
              </c:numCache>
            </c:numRef>
          </c:val>
          <c:smooth val="0"/>
          <c:extLst>
            <c:ext xmlns:c16="http://schemas.microsoft.com/office/drawing/2014/chart" uri="{C3380CC4-5D6E-409C-BE32-E72D297353CC}">
              <c16:uniqueId val="{00000003-AFF9-4276-B601-D3F5DE788B24}"/>
            </c:ext>
          </c:extLst>
        </c:ser>
        <c:ser>
          <c:idx val="5"/>
          <c:order val="4"/>
          <c:tx>
            <c:strRef>
              <c:f>Harvest_Comparison!$AU$2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Harvest_Comparison!$AU$5:$AU$25</c:f>
              <c:numCache>
                <c:formatCode>#,##0</c:formatCode>
                <c:ptCount val="21"/>
                <c:pt idx="0">
                  <c:v>10988.62</c:v>
                </c:pt>
                <c:pt idx="5">
                  <c:v>7360.7</c:v>
                </c:pt>
                <c:pt idx="10">
                  <c:v>7665.23</c:v>
                </c:pt>
                <c:pt idx="15">
                  <c:v>10220.790000000001</c:v>
                </c:pt>
              </c:numCache>
            </c:numRef>
          </c:val>
          <c:smooth val="0"/>
          <c:extLst>
            <c:ext xmlns:c16="http://schemas.microsoft.com/office/drawing/2014/chart" uri="{C3380CC4-5D6E-409C-BE32-E72D297353CC}">
              <c16:uniqueId val="{00000005-AFF9-4276-B601-D3F5DE788B24}"/>
            </c:ext>
          </c:extLst>
        </c:ser>
        <c:ser>
          <c:idx val="6"/>
          <c:order val="5"/>
          <c:tx>
            <c:strRef>
              <c:f>Harvest_Comparison!$AV$2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Harvest_Comparison!$AV$5:$AV$25</c:f>
              <c:numCache>
                <c:formatCode>#,##0</c:formatCode>
                <c:ptCount val="21"/>
                <c:pt idx="0">
                  <c:v>10176.021153463929</c:v>
                </c:pt>
                <c:pt idx="1">
                  <c:v>11525.238196650014</c:v>
                </c:pt>
                <c:pt idx="2">
                  <c:v>11564.748966016108</c:v>
                </c:pt>
                <c:pt idx="3">
                  <c:v>11638.201019888615</c:v>
                </c:pt>
                <c:pt idx="4">
                  <c:v>7731.0712532937187</c:v>
                </c:pt>
                <c:pt idx="5">
                  <c:v>6127.4841570535527</c:v>
                </c:pt>
                <c:pt idx="6">
                  <c:v>6086.5014589970933</c:v>
                </c:pt>
                <c:pt idx="7">
                  <c:v>5154.0114114025655</c:v>
                </c:pt>
                <c:pt idx="8">
                  <c:v>5593.3626130806933</c:v>
                </c:pt>
                <c:pt idx="9">
                  <c:v>5972.3878184720106</c:v>
                </c:pt>
                <c:pt idx="10">
                  <c:v>8059.9440236105656</c:v>
                </c:pt>
                <c:pt idx="11">
                  <c:v>9047.7692030327253</c:v>
                </c:pt>
                <c:pt idx="12">
                  <c:v>9707.7545016244621</c:v>
                </c:pt>
                <c:pt idx="13">
                  <c:v>10018.582938974796</c:v>
                </c:pt>
                <c:pt idx="14">
                  <c:v>9883.7497385988154</c:v>
                </c:pt>
                <c:pt idx="15">
                  <c:v>10529.421295227441</c:v>
                </c:pt>
                <c:pt idx="16">
                  <c:v>10949.962369928031</c:v>
                </c:pt>
                <c:pt idx="17">
                  <c:v>11000.369165665985</c:v>
                </c:pt>
                <c:pt idx="18">
                  <c:v>11171.831625779319</c:v>
                </c:pt>
                <c:pt idx="19">
                  <c:v>10214.615404689017</c:v>
                </c:pt>
                <c:pt idx="20">
                  <c:v>10824.947732282151</c:v>
                </c:pt>
              </c:numCache>
            </c:numRef>
          </c:val>
          <c:smooth val="0"/>
          <c:extLst>
            <c:ext xmlns:c16="http://schemas.microsoft.com/office/drawing/2014/chart" uri="{C3380CC4-5D6E-409C-BE32-E72D297353CC}">
              <c16:uniqueId val="{00000006-AFF9-4276-B601-D3F5DE788B24}"/>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Harvest_Comparison!$AX$1</c:f>
          <c:strCache>
            <c:ptCount val="1"/>
            <c:pt idx="0">
              <c:v>Ireland</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Harvest_Comparison!$AX$2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Harvest_Comparison!$AX$5:$AX$25</c:f>
              <c:numCache>
                <c:formatCode>#,##0</c:formatCode>
                <c:ptCount val="21"/>
                <c:pt idx="0">
                  <c:v>2673.1</c:v>
                </c:pt>
                <c:pt idx="1">
                  <c:v>2455</c:v>
                </c:pt>
                <c:pt idx="2">
                  <c:v>2646.1</c:v>
                </c:pt>
                <c:pt idx="3">
                  <c:v>2683.3</c:v>
                </c:pt>
                <c:pt idx="4">
                  <c:v>2562.04</c:v>
                </c:pt>
                <c:pt idx="5">
                  <c:v>2648</c:v>
                </c:pt>
                <c:pt idx="6">
                  <c:v>2671</c:v>
                </c:pt>
                <c:pt idx="7">
                  <c:v>2710</c:v>
                </c:pt>
                <c:pt idx="8">
                  <c:v>2232</c:v>
                </c:pt>
                <c:pt idx="9">
                  <c:v>2428.77</c:v>
                </c:pt>
                <c:pt idx="10">
                  <c:v>2618</c:v>
                </c:pt>
                <c:pt idx="11">
                  <c:v>2635.33</c:v>
                </c:pt>
                <c:pt idx="12">
                  <c:v>2580.42</c:v>
                </c:pt>
                <c:pt idx="13">
                  <c:v>2759.62</c:v>
                </c:pt>
                <c:pt idx="14">
                  <c:v>2827.99</c:v>
                </c:pt>
                <c:pt idx="15">
                  <c:v>2907.99</c:v>
                </c:pt>
                <c:pt idx="16">
                  <c:v>2944</c:v>
                </c:pt>
                <c:pt idx="17">
                  <c:v>2944.33</c:v>
                </c:pt>
                <c:pt idx="18">
                  <c:v>3540.62</c:v>
                </c:pt>
              </c:numCache>
            </c:numRef>
          </c:val>
          <c:smooth val="0"/>
          <c:extLst>
            <c:ext xmlns:c16="http://schemas.microsoft.com/office/drawing/2014/chart" uri="{C3380CC4-5D6E-409C-BE32-E72D297353CC}">
              <c16:uniqueId val="{00000000-F4AE-4801-8994-0E964E092F0B}"/>
            </c:ext>
          </c:extLst>
        </c:ser>
        <c:ser>
          <c:idx val="1"/>
          <c:order val="1"/>
          <c:tx>
            <c:strRef>
              <c:f>Harvest_Comparison!$AY$2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Harvest_Comparison!$AY$5:$AY$25</c:f>
              <c:numCache>
                <c:formatCode>#,##0</c:formatCode>
                <c:ptCount val="21"/>
                <c:pt idx="7">
                  <c:v>2981</c:v>
                </c:pt>
                <c:pt idx="8">
                  <c:v>2455</c:v>
                </c:pt>
                <c:pt idx="9">
                  <c:v>2671.65</c:v>
                </c:pt>
                <c:pt idx="10">
                  <c:v>2879.8</c:v>
                </c:pt>
                <c:pt idx="11">
                  <c:v>2898.86</c:v>
                </c:pt>
                <c:pt idx="12">
                  <c:v>2838.46</c:v>
                </c:pt>
                <c:pt idx="13">
                  <c:v>3035.59</c:v>
                </c:pt>
                <c:pt idx="14">
                  <c:v>3114.08</c:v>
                </c:pt>
                <c:pt idx="15">
                  <c:v>3198.76</c:v>
                </c:pt>
                <c:pt idx="16">
                  <c:v>3238.77</c:v>
                </c:pt>
                <c:pt idx="17">
                  <c:v>3541.9</c:v>
                </c:pt>
                <c:pt idx="18">
                  <c:v>3684.71</c:v>
                </c:pt>
              </c:numCache>
            </c:numRef>
          </c:val>
          <c:smooth val="0"/>
          <c:extLst>
            <c:ext xmlns:c16="http://schemas.microsoft.com/office/drawing/2014/chart" uri="{C3380CC4-5D6E-409C-BE32-E72D297353CC}">
              <c16:uniqueId val="{00000001-F4AE-4801-8994-0E964E092F0B}"/>
            </c:ext>
          </c:extLst>
        </c:ser>
        <c:ser>
          <c:idx val="2"/>
          <c:order val="2"/>
          <c:tx>
            <c:strRef>
              <c:f>Harvest_Comparison!$AZ$2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Harvest_Comparison!$AZ$5:$AZ$25</c:f>
              <c:numCache>
                <c:formatCode>#,##0</c:formatCode>
                <c:ptCount val="21"/>
                <c:pt idx="14">
                  <c:v>3114</c:v>
                </c:pt>
                <c:pt idx="15">
                  <c:v>3198.79</c:v>
                </c:pt>
                <c:pt idx="16">
                  <c:v>3355.46</c:v>
                </c:pt>
                <c:pt idx="17">
                  <c:v>3542</c:v>
                </c:pt>
                <c:pt idx="18">
                  <c:v>3685</c:v>
                </c:pt>
                <c:pt idx="19">
                  <c:v>3980</c:v>
                </c:pt>
              </c:numCache>
            </c:numRef>
          </c:val>
          <c:smooth val="0"/>
          <c:extLst>
            <c:ext xmlns:c16="http://schemas.microsoft.com/office/drawing/2014/chart" uri="{C3380CC4-5D6E-409C-BE32-E72D297353CC}">
              <c16:uniqueId val="{00000002-F4AE-4801-8994-0E964E092F0B}"/>
            </c:ext>
          </c:extLst>
        </c:ser>
        <c:ser>
          <c:idx val="3"/>
          <c:order val="3"/>
          <c:tx>
            <c:strRef>
              <c:f>Harvest_Comparison!$BA$2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Harvest_Comparison!$BA$5:$BA$25</c:f>
              <c:numCache>
                <c:formatCode>#,##0</c:formatCode>
                <c:ptCount val="21"/>
                <c:pt idx="0">
                  <c:v>2673.1</c:v>
                </c:pt>
                <c:pt idx="1">
                  <c:v>2455</c:v>
                </c:pt>
                <c:pt idx="2">
                  <c:v>2646.1</c:v>
                </c:pt>
                <c:pt idx="3">
                  <c:v>2683.3</c:v>
                </c:pt>
                <c:pt idx="4">
                  <c:v>2562.0349999999999</c:v>
                </c:pt>
                <c:pt idx="5">
                  <c:v>2648</c:v>
                </c:pt>
                <c:pt idx="6">
                  <c:v>2671</c:v>
                </c:pt>
                <c:pt idx="7">
                  <c:v>2710</c:v>
                </c:pt>
                <c:pt idx="8">
                  <c:v>2232</c:v>
                </c:pt>
                <c:pt idx="9">
                  <c:v>2428.7719999999999</c:v>
                </c:pt>
                <c:pt idx="10">
                  <c:v>2617.9960000000001</c:v>
                </c:pt>
                <c:pt idx="11">
                  <c:v>2635.326</c:v>
                </c:pt>
                <c:pt idx="12">
                  <c:v>2580.4189999999999</c:v>
                </c:pt>
                <c:pt idx="13">
                  <c:v>2759.623</c:v>
                </c:pt>
                <c:pt idx="14">
                  <c:v>2827.9859999999999</c:v>
                </c:pt>
                <c:pt idx="15">
                  <c:v>2907.99</c:v>
                </c:pt>
                <c:pt idx="16">
                  <c:v>3050.4229999999998</c:v>
                </c:pt>
                <c:pt idx="17">
                  <c:v>3679</c:v>
                </c:pt>
                <c:pt idx="18">
                  <c:v>3764</c:v>
                </c:pt>
                <c:pt idx="19">
                  <c:v>3963</c:v>
                </c:pt>
                <c:pt idx="20">
                  <c:v>3912</c:v>
                </c:pt>
              </c:numCache>
            </c:numRef>
          </c:val>
          <c:smooth val="0"/>
          <c:extLst>
            <c:ext xmlns:c16="http://schemas.microsoft.com/office/drawing/2014/chart" uri="{C3380CC4-5D6E-409C-BE32-E72D297353CC}">
              <c16:uniqueId val="{00000003-F4AE-4801-8994-0E964E092F0B}"/>
            </c:ext>
          </c:extLst>
        </c:ser>
        <c:ser>
          <c:idx val="5"/>
          <c:order val="4"/>
          <c:tx>
            <c:strRef>
              <c:f>Harvest_Comparison!$BC$2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Harvest_Comparison!$BC$5:$BC$25</c:f>
              <c:numCache>
                <c:formatCode>#,##0</c:formatCode>
                <c:ptCount val="21"/>
                <c:pt idx="10">
                  <c:v>3688.2</c:v>
                </c:pt>
                <c:pt idx="15">
                  <c:v>5005.6099999999997</c:v>
                </c:pt>
              </c:numCache>
            </c:numRef>
          </c:val>
          <c:smooth val="0"/>
          <c:extLst>
            <c:ext xmlns:c16="http://schemas.microsoft.com/office/drawing/2014/chart" uri="{C3380CC4-5D6E-409C-BE32-E72D297353CC}">
              <c16:uniqueId val="{00000005-F4AE-4801-8994-0E964E092F0B}"/>
            </c:ext>
          </c:extLst>
        </c:ser>
        <c:ser>
          <c:idx val="6"/>
          <c:order val="5"/>
          <c:tx>
            <c:strRef>
              <c:f>Harvest_Comparison!$BD$2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Harvest_Comparison!$BD$5:$BD$25</c:f>
              <c:numCache>
                <c:formatCode>#,##0</c:formatCode>
                <c:ptCount val="21"/>
                <c:pt idx="0">
                  <c:v>3036.4893216133205</c:v>
                </c:pt>
                <c:pt idx="1">
                  <c:v>2803.2116821628456</c:v>
                </c:pt>
                <c:pt idx="2">
                  <c:v>3020.621984231394</c:v>
                </c:pt>
                <c:pt idx="3">
                  <c:v>3065.8968656776588</c:v>
                </c:pt>
                <c:pt idx="4">
                  <c:v>2922.3758274451052</c:v>
                </c:pt>
                <c:pt idx="5">
                  <c:v>3025.6385201650269</c:v>
                </c:pt>
                <c:pt idx="6">
                  <c:v>3051.8145798225496</c:v>
                </c:pt>
                <c:pt idx="7">
                  <c:v>3099.659135141208</c:v>
                </c:pt>
                <c:pt idx="8">
                  <c:v>2530.1588646922896</c:v>
                </c:pt>
                <c:pt idx="9">
                  <c:v>2759.6263754800752</c:v>
                </c:pt>
                <c:pt idx="10">
                  <c:v>2974.9538339144701</c:v>
                </c:pt>
                <c:pt idx="11">
                  <c:v>2994.5415227956564</c:v>
                </c:pt>
                <c:pt idx="12">
                  <c:v>2921.3547486054827</c:v>
                </c:pt>
                <c:pt idx="13">
                  <c:v>3134.848219962716</c:v>
                </c:pt>
                <c:pt idx="14">
                  <c:v>3211.0686130151198</c:v>
                </c:pt>
                <c:pt idx="15">
                  <c:v>3199.1127444710428</c:v>
                </c:pt>
                <c:pt idx="16">
                  <c:v>3394.3511318460392</c:v>
                </c:pt>
                <c:pt idx="17">
                  <c:v>4145.0946207125826</c:v>
                </c:pt>
                <c:pt idx="18">
                  <c:v>4245.3227862908425</c:v>
                </c:pt>
                <c:pt idx="19">
                  <c:v>4466.3256248660546</c:v>
                </c:pt>
                <c:pt idx="20">
                  <c:v>4358.0688368574647</c:v>
                </c:pt>
              </c:numCache>
            </c:numRef>
          </c:val>
          <c:smooth val="0"/>
          <c:extLst>
            <c:ext xmlns:c16="http://schemas.microsoft.com/office/drawing/2014/chart" uri="{C3380CC4-5D6E-409C-BE32-E72D297353CC}">
              <c16:uniqueId val="{00000006-F4AE-4801-8994-0E964E092F0B}"/>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Harvest_Comparison!$BF$1</c:f>
          <c:strCache>
            <c:ptCount val="1"/>
            <c:pt idx="0">
              <c:v>Greece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5971658837186126"/>
          <c:y val="0.26854217336018599"/>
          <c:w val="0.80972773436804124"/>
          <c:h val="0.59047063158389412"/>
        </c:manualLayout>
      </c:layout>
      <c:lineChart>
        <c:grouping val="standard"/>
        <c:varyColors val="0"/>
        <c:ser>
          <c:idx val="0"/>
          <c:order val="0"/>
          <c:tx>
            <c:strRef>
              <c:f>Harvest_Comparison!$BF$2</c:f>
              <c:strCache>
                <c:ptCount val="1"/>
                <c:pt idx="0">
                  <c:v>JFSQ for_remov u.b.</c:v>
                </c:pt>
              </c:strCache>
            </c:strRef>
          </c:tx>
          <c:spPr>
            <a:ln w="28575" cap="rnd">
              <a:solidFill>
                <a:schemeClr val="accent1"/>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Harvest_Comparison!$BF$5:$BF$25</c:f>
              <c:numCache>
                <c:formatCode>#,##0</c:formatCode>
                <c:ptCount val="21"/>
                <c:pt idx="0">
                  <c:v>2244.9299999999998</c:v>
                </c:pt>
                <c:pt idx="1">
                  <c:v>1915.52</c:v>
                </c:pt>
                <c:pt idx="2">
                  <c:v>1591.3</c:v>
                </c:pt>
                <c:pt idx="3">
                  <c:v>1673</c:v>
                </c:pt>
                <c:pt idx="4">
                  <c:v>1693.68</c:v>
                </c:pt>
                <c:pt idx="5">
                  <c:v>1522.86</c:v>
                </c:pt>
                <c:pt idx="6">
                  <c:v>1561.84</c:v>
                </c:pt>
                <c:pt idx="7">
                  <c:v>1742.92</c:v>
                </c:pt>
                <c:pt idx="8">
                  <c:v>1261.05</c:v>
                </c:pt>
                <c:pt idx="9">
                  <c:v>1033.9000000000001</c:v>
                </c:pt>
                <c:pt idx="10">
                  <c:v>1047.96</c:v>
                </c:pt>
                <c:pt idx="11">
                  <c:v>1196.33</c:v>
                </c:pt>
                <c:pt idx="13">
                  <c:v>1092.4100000000001</c:v>
                </c:pt>
                <c:pt idx="17">
                  <c:v>1182.31</c:v>
                </c:pt>
              </c:numCache>
            </c:numRef>
          </c:val>
          <c:smooth val="0"/>
          <c:extLst>
            <c:ext xmlns:c16="http://schemas.microsoft.com/office/drawing/2014/chart" uri="{C3380CC4-5D6E-409C-BE32-E72D297353CC}">
              <c16:uniqueId val="{00000000-2485-49F5-BD2F-BD72DF5F7923}"/>
            </c:ext>
          </c:extLst>
        </c:ser>
        <c:ser>
          <c:idx val="1"/>
          <c:order val="1"/>
          <c:tx>
            <c:strRef>
              <c:f>Harvest_Comparison!$BG$2</c:f>
              <c:strCache>
                <c:ptCount val="1"/>
                <c:pt idx="0">
                  <c:v>JFSQ for_remov o.b.</c:v>
                </c:pt>
              </c:strCache>
            </c:strRef>
          </c:tx>
          <c:spPr>
            <a:ln w="28575" cap="rnd">
              <a:solidFill>
                <a:schemeClr val="accent2"/>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Harvest_Comparison!$BG$5:$BG$25</c:f>
              <c:numCache>
                <c:formatCode>#,##0</c:formatCode>
                <c:ptCount val="21"/>
                <c:pt idx="8">
                  <c:v>1469.22</c:v>
                </c:pt>
                <c:pt idx="9">
                  <c:v>1387.15</c:v>
                </c:pt>
                <c:pt idx="10">
                  <c:v>1376.52</c:v>
                </c:pt>
                <c:pt idx="11">
                  <c:v>1402.43</c:v>
                </c:pt>
                <c:pt idx="12">
                  <c:v>1255.42</c:v>
                </c:pt>
              </c:numCache>
            </c:numRef>
          </c:val>
          <c:smooth val="0"/>
          <c:extLst>
            <c:ext xmlns:c16="http://schemas.microsoft.com/office/drawing/2014/chart" uri="{C3380CC4-5D6E-409C-BE32-E72D297353CC}">
              <c16:uniqueId val="{00000001-2485-49F5-BD2F-BD72DF5F7923}"/>
            </c:ext>
          </c:extLst>
        </c:ser>
        <c:ser>
          <c:idx val="2"/>
          <c:order val="2"/>
          <c:tx>
            <c:strRef>
              <c:f>Harvest_Comparison!$BH$2</c:f>
              <c:strCache>
                <c:ptCount val="1"/>
                <c:pt idx="0">
                  <c:v>for_vol_efa</c:v>
                </c:pt>
              </c:strCache>
            </c:strRef>
          </c:tx>
          <c:spPr>
            <a:ln w="28575" cap="rnd">
              <a:solidFill>
                <a:schemeClr val="accent3"/>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Harvest_Comparison!$BH$5:$BH$25</c:f>
              <c:numCache>
                <c:formatCode>#,##0</c:formatCode>
                <c:ptCount val="21"/>
              </c:numCache>
            </c:numRef>
          </c:val>
          <c:smooth val="0"/>
          <c:extLst>
            <c:ext xmlns:c16="http://schemas.microsoft.com/office/drawing/2014/chart" uri="{C3380CC4-5D6E-409C-BE32-E72D297353CC}">
              <c16:uniqueId val="{00000002-2485-49F5-BD2F-BD72DF5F7923}"/>
            </c:ext>
          </c:extLst>
        </c:ser>
        <c:ser>
          <c:idx val="3"/>
          <c:order val="3"/>
          <c:tx>
            <c:strRef>
              <c:f>Harvest_Comparison!$BI$2</c:f>
              <c:strCache>
                <c:ptCount val="1"/>
                <c:pt idx="0">
                  <c:v>FAOSTAT (JFSQ)</c:v>
                </c:pt>
              </c:strCache>
            </c:strRef>
          </c:tx>
          <c:spPr>
            <a:ln w="28575" cap="rnd">
              <a:solidFill>
                <a:schemeClr val="accent4"/>
              </a:solidFill>
              <a:prstDash val="sysDash"/>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Harvest_Comparison!$BI$5:$BI$25</c:f>
              <c:numCache>
                <c:formatCode>#,##0</c:formatCode>
                <c:ptCount val="21"/>
                <c:pt idx="0">
                  <c:v>2244.9349999999999</c:v>
                </c:pt>
                <c:pt idx="1">
                  <c:v>1915.5219999999999</c:v>
                </c:pt>
                <c:pt idx="2">
                  <c:v>1591.297</c:v>
                </c:pt>
                <c:pt idx="3">
                  <c:v>1672.856</c:v>
                </c:pt>
                <c:pt idx="4">
                  <c:v>1693.6780000000001</c:v>
                </c:pt>
                <c:pt idx="5">
                  <c:v>1522.857</c:v>
                </c:pt>
                <c:pt idx="6">
                  <c:v>1561.84</c:v>
                </c:pt>
                <c:pt idx="7">
                  <c:v>1742.9159999999999</c:v>
                </c:pt>
                <c:pt idx="8">
                  <c:v>1742.9159999999999</c:v>
                </c:pt>
                <c:pt idx="9">
                  <c:v>1033.8969999999999</c:v>
                </c:pt>
                <c:pt idx="10">
                  <c:v>1047.962</c:v>
                </c:pt>
                <c:pt idx="11">
                  <c:v>1196.326</c:v>
                </c:pt>
                <c:pt idx="12">
                  <c:v>1611.662</c:v>
                </c:pt>
                <c:pt idx="13">
                  <c:v>1586.4</c:v>
                </c:pt>
                <c:pt idx="14">
                  <c:v>1432</c:v>
                </c:pt>
                <c:pt idx="15">
                  <c:v>1432</c:v>
                </c:pt>
                <c:pt idx="16">
                  <c:v>1432</c:v>
                </c:pt>
                <c:pt idx="17">
                  <c:v>1636.126</c:v>
                </c:pt>
                <c:pt idx="18">
                  <c:v>1453.201</c:v>
                </c:pt>
                <c:pt idx="19">
                  <c:v>1359.105</c:v>
                </c:pt>
                <c:pt idx="20">
                  <c:v>1359.105</c:v>
                </c:pt>
              </c:numCache>
            </c:numRef>
          </c:val>
          <c:smooth val="0"/>
          <c:extLst>
            <c:ext xmlns:c16="http://schemas.microsoft.com/office/drawing/2014/chart" uri="{C3380CC4-5D6E-409C-BE32-E72D297353CC}">
              <c16:uniqueId val="{00000003-2485-49F5-BD2F-BD72DF5F7923}"/>
            </c:ext>
          </c:extLst>
        </c:ser>
        <c:ser>
          <c:idx val="5"/>
          <c:order val="4"/>
          <c:tx>
            <c:strRef>
              <c:f>Harvest_Comparison!$BK$2</c:f>
              <c:strCache>
                <c:ptCount val="1"/>
                <c:pt idx="0">
                  <c:v>SoEF</c:v>
                </c:pt>
              </c:strCache>
            </c:strRef>
          </c:tx>
          <c:spPr>
            <a:ln w="28575" cap="rnd">
              <a:noFill/>
              <a:round/>
            </a:ln>
            <a:effectLst/>
          </c:spPr>
          <c:marker>
            <c:symbol val="square"/>
            <c:size val="5"/>
            <c:spPr>
              <a:solidFill>
                <a:schemeClr val="accent3">
                  <a:lumMod val="75000"/>
                </a:schemeClr>
              </a:solidFill>
              <a:ln w="9525">
                <a:noFill/>
              </a:ln>
              <a:effectLst/>
            </c:spPr>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Harvest_Comparison!$BK$5:$BK$25</c:f>
              <c:numCache>
                <c:formatCode>#,##0</c:formatCode>
                <c:ptCount val="21"/>
                <c:pt idx="0">
                  <c:v>2317.86</c:v>
                </c:pt>
                <c:pt idx="5">
                  <c:v>1966.6</c:v>
                </c:pt>
                <c:pt idx="10">
                  <c:v>1486.3</c:v>
                </c:pt>
              </c:numCache>
            </c:numRef>
          </c:val>
          <c:smooth val="0"/>
          <c:extLst>
            <c:ext xmlns:c16="http://schemas.microsoft.com/office/drawing/2014/chart" uri="{C3380CC4-5D6E-409C-BE32-E72D297353CC}">
              <c16:uniqueId val="{00000005-2485-49F5-BD2F-BD72DF5F7923}"/>
            </c:ext>
          </c:extLst>
        </c:ser>
        <c:ser>
          <c:idx val="6"/>
          <c:order val="5"/>
          <c:tx>
            <c:strRef>
              <c:f>Harvest_Comparison!$BL$2</c:f>
              <c:strCache>
                <c:ptCount val="1"/>
                <c:pt idx="0">
                  <c:v>CBM</c:v>
                </c:pt>
              </c:strCache>
            </c:strRef>
          </c:tx>
          <c:spPr>
            <a:ln w="28575" cap="rnd">
              <a:solidFill>
                <a:schemeClr val="accent6"/>
              </a:solidFill>
              <a:round/>
            </a:ln>
            <a:effectLst/>
          </c:spPr>
          <c:marker>
            <c:symbol val="none"/>
          </c:marker>
          <c:cat>
            <c:numRef>
              <c:f>Harvest_Comparison!$A$5:$A$25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Harvest_Comparison!$BL$5:$BL$25</c:f>
              <c:numCache>
                <c:formatCode>#,##0</c:formatCode>
                <c:ptCount val="21"/>
                <c:pt idx="0">
                  <c:v>2546.2608521808957</c:v>
                </c:pt>
                <c:pt idx="1">
                  <c:v>2216.7357055940865</c:v>
                </c:pt>
                <c:pt idx="2">
                  <c:v>1872.4138820454809</c:v>
                </c:pt>
                <c:pt idx="3">
                  <c:v>1925.377733971543</c:v>
                </c:pt>
                <c:pt idx="4">
                  <c:v>1901.3227166329873</c:v>
                </c:pt>
                <c:pt idx="5">
                  <c:v>1750.3711757558026</c:v>
                </c:pt>
                <c:pt idx="6">
                  <c:v>1783.1799843116005</c:v>
                </c:pt>
                <c:pt idx="7">
                  <c:v>2037.9574793444658</c:v>
                </c:pt>
                <c:pt idx="8">
                  <c:v>1943.9178594705295</c:v>
                </c:pt>
                <c:pt idx="9">
                  <c:v>1153.2927917168677</c:v>
                </c:pt>
                <c:pt idx="10">
                  <c:v>1174.1815393936388</c:v>
                </c:pt>
                <c:pt idx="11">
                  <c:v>1279.7151829065033</c:v>
                </c:pt>
                <c:pt idx="12">
                  <c:v>1869.1781285899053</c:v>
                </c:pt>
                <c:pt idx="13">
                  <c:v>1757.844264711583</c:v>
                </c:pt>
                <c:pt idx="14">
                  <c:v>1621.5532278724406</c:v>
                </c:pt>
                <c:pt idx="15">
                  <c:v>1629.4079357932778</c:v>
                </c:pt>
                <c:pt idx="16">
                  <c:v>1620.1540793875333</c:v>
                </c:pt>
                <c:pt idx="17">
                  <c:v>1866.712744217542</c:v>
                </c:pt>
                <c:pt idx="18">
                  <c:v>1677.7357282097046</c:v>
                </c:pt>
                <c:pt idx="19">
                  <c:v>1561.6384681867967</c:v>
                </c:pt>
                <c:pt idx="20">
                  <c:v>1591.2341376781271</c:v>
                </c:pt>
              </c:numCache>
            </c:numRef>
          </c:val>
          <c:smooth val="0"/>
          <c:extLst>
            <c:ext xmlns:c16="http://schemas.microsoft.com/office/drawing/2014/chart" uri="{C3380CC4-5D6E-409C-BE32-E72D297353CC}">
              <c16:uniqueId val="{00000006-2485-49F5-BD2F-BD72DF5F7923}"/>
            </c:ext>
          </c:extLst>
        </c:ser>
        <c:dLbls>
          <c:showLegendKey val="0"/>
          <c:showVal val="0"/>
          <c:showCatName val="0"/>
          <c:showSerName val="0"/>
          <c:showPercent val="0"/>
          <c:showBubbleSize val="0"/>
        </c:dLbls>
        <c:smooth val="0"/>
        <c:axId val="1253938463"/>
        <c:axId val="1357605039"/>
      </c:lineChart>
      <c:catAx>
        <c:axId val="125393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57605039"/>
        <c:crosses val="autoZero"/>
        <c:auto val="1"/>
        <c:lblAlgn val="ctr"/>
        <c:lblOffset val="100"/>
        <c:noMultiLvlLbl val="0"/>
      </c:catAx>
      <c:valAx>
        <c:axId val="135760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r>
                  <a:rPr lang="en-US" baseline="30000"/>
                  <a:t>3 </a:t>
                </a:r>
                <a:r>
                  <a:rPr lang="en-US" baseline="0"/>
                  <a:t>10</a:t>
                </a:r>
                <a:r>
                  <a:rPr lang="en-US" baseline="30000"/>
                  <a:t>3</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53938463"/>
        <c:crosses val="autoZero"/>
        <c:crossBetween val="between"/>
      </c:valAx>
      <c:spPr>
        <a:noFill/>
        <a:ln>
          <a:noFill/>
        </a:ln>
        <a:effectLst/>
      </c:spPr>
    </c:plotArea>
    <c:legend>
      <c:legendPos val="r"/>
      <c:layout>
        <c:manualLayout>
          <c:xMode val="edge"/>
          <c:yMode val="edge"/>
          <c:x val="1.9610212717605692E-3"/>
          <c:y val="9.266356684955368E-2"/>
          <c:w val="0.9770651678610518"/>
          <c:h val="0.138521946643810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2.xml"/><Relationship Id="rId13" Type="http://schemas.openxmlformats.org/officeDocument/2006/relationships/chart" Target="../charts/chart17.xml"/><Relationship Id="rId18" Type="http://schemas.openxmlformats.org/officeDocument/2006/relationships/chart" Target="../charts/chart22.xml"/><Relationship Id="rId26" Type="http://schemas.openxmlformats.org/officeDocument/2006/relationships/chart" Target="../charts/chart30.xml"/><Relationship Id="rId3" Type="http://schemas.openxmlformats.org/officeDocument/2006/relationships/chart" Target="../charts/chart7.xml"/><Relationship Id="rId21" Type="http://schemas.openxmlformats.org/officeDocument/2006/relationships/chart" Target="../charts/chart25.xml"/><Relationship Id="rId7" Type="http://schemas.openxmlformats.org/officeDocument/2006/relationships/chart" Target="../charts/chart11.xml"/><Relationship Id="rId12" Type="http://schemas.openxmlformats.org/officeDocument/2006/relationships/chart" Target="../charts/chart16.xml"/><Relationship Id="rId17" Type="http://schemas.openxmlformats.org/officeDocument/2006/relationships/chart" Target="../charts/chart21.xml"/><Relationship Id="rId25" Type="http://schemas.openxmlformats.org/officeDocument/2006/relationships/chart" Target="../charts/chart29.xml"/><Relationship Id="rId2" Type="http://schemas.openxmlformats.org/officeDocument/2006/relationships/chart" Target="../charts/chart6.xml"/><Relationship Id="rId16" Type="http://schemas.openxmlformats.org/officeDocument/2006/relationships/chart" Target="../charts/chart20.xml"/><Relationship Id="rId20" Type="http://schemas.openxmlformats.org/officeDocument/2006/relationships/chart" Target="../charts/chart24.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24" Type="http://schemas.openxmlformats.org/officeDocument/2006/relationships/chart" Target="../charts/chart28.xml"/><Relationship Id="rId5" Type="http://schemas.openxmlformats.org/officeDocument/2006/relationships/chart" Target="../charts/chart9.xml"/><Relationship Id="rId15" Type="http://schemas.openxmlformats.org/officeDocument/2006/relationships/chart" Target="../charts/chart19.xml"/><Relationship Id="rId23" Type="http://schemas.openxmlformats.org/officeDocument/2006/relationships/chart" Target="../charts/chart27.xml"/><Relationship Id="rId28" Type="http://schemas.openxmlformats.org/officeDocument/2006/relationships/chart" Target="../charts/chart32.xml"/><Relationship Id="rId10" Type="http://schemas.openxmlformats.org/officeDocument/2006/relationships/chart" Target="../charts/chart14.xml"/><Relationship Id="rId19" Type="http://schemas.openxmlformats.org/officeDocument/2006/relationships/chart" Target="../charts/chart23.xml"/><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8.xml"/><Relationship Id="rId22" Type="http://schemas.openxmlformats.org/officeDocument/2006/relationships/chart" Target="../charts/chart26.xml"/><Relationship Id="rId27" Type="http://schemas.openxmlformats.org/officeDocument/2006/relationships/chart" Target="../charts/chart3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3.xml.rels><?xml version="1.0" encoding="UTF-8" standalone="yes"?>
<Relationships xmlns="http://schemas.openxmlformats.org/package/2006/relationships"><Relationship Id="rId13" Type="http://schemas.openxmlformats.org/officeDocument/2006/relationships/chart" Target="../charts/chart45.xml"/><Relationship Id="rId18" Type="http://schemas.openxmlformats.org/officeDocument/2006/relationships/chart" Target="../charts/chart50.xml"/><Relationship Id="rId26" Type="http://schemas.openxmlformats.org/officeDocument/2006/relationships/chart" Target="../charts/chart58.xml"/><Relationship Id="rId39" Type="http://schemas.openxmlformats.org/officeDocument/2006/relationships/chart" Target="../charts/chart71.xml"/><Relationship Id="rId21" Type="http://schemas.openxmlformats.org/officeDocument/2006/relationships/chart" Target="../charts/chart53.xml"/><Relationship Id="rId34" Type="http://schemas.openxmlformats.org/officeDocument/2006/relationships/chart" Target="../charts/chart66.xml"/><Relationship Id="rId42" Type="http://schemas.openxmlformats.org/officeDocument/2006/relationships/chart" Target="../charts/chart74.xml"/><Relationship Id="rId47" Type="http://schemas.openxmlformats.org/officeDocument/2006/relationships/chart" Target="../charts/chart79.xml"/><Relationship Id="rId50" Type="http://schemas.openxmlformats.org/officeDocument/2006/relationships/chart" Target="../charts/chart82.xml"/><Relationship Id="rId55" Type="http://schemas.openxmlformats.org/officeDocument/2006/relationships/chart" Target="../charts/chart87.xml"/><Relationship Id="rId7" Type="http://schemas.openxmlformats.org/officeDocument/2006/relationships/chart" Target="../charts/chart39.xml"/><Relationship Id="rId2" Type="http://schemas.openxmlformats.org/officeDocument/2006/relationships/chart" Target="../charts/chart34.xml"/><Relationship Id="rId16" Type="http://schemas.openxmlformats.org/officeDocument/2006/relationships/chart" Target="../charts/chart48.xml"/><Relationship Id="rId29" Type="http://schemas.openxmlformats.org/officeDocument/2006/relationships/chart" Target="../charts/chart61.xml"/><Relationship Id="rId11" Type="http://schemas.openxmlformats.org/officeDocument/2006/relationships/chart" Target="../charts/chart43.xml"/><Relationship Id="rId24" Type="http://schemas.openxmlformats.org/officeDocument/2006/relationships/chart" Target="../charts/chart56.xml"/><Relationship Id="rId32" Type="http://schemas.openxmlformats.org/officeDocument/2006/relationships/chart" Target="../charts/chart64.xml"/><Relationship Id="rId37" Type="http://schemas.openxmlformats.org/officeDocument/2006/relationships/chart" Target="../charts/chart69.xml"/><Relationship Id="rId40" Type="http://schemas.openxmlformats.org/officeDocument/2006/relationships/chart" Target="../charts/chart72.xml"/><Relationship Id="rId45" Type="http://schemas.openxmlformats.org/officeDocument/2006/relationships/chart" Target="../charts/chart77.xml"/><Relationship Id="rId53" Type="http://schemas.openxmlformats.org/officeDocument/2006/relationships/chart" Target="../charts/chart85.xml"/><Relationship Id="rId58" Type="http://schemas.openxmlformats.org/officeDocument/2006/relationships/chart" Target="../charts/chart90.xml"/><Relationship Id="rId5" Type="http://schemas.openxmlformats.org/officeDocument/2006/relationships/chart" Target="../charts/chart37.xml"/><Relationship Id="rId19" Type="http://schemas.openxmlformats.org/officeDocument/2006/relationships/chart" Target="../charts/chart51.xml"/><Relationship Id="rId4" Type="http://schemas.openxmlformats.org/officeDocument/2006/relationships/chart" Target="../charts/chart36.xml"/><Relationship Id="rId9" Type="http://schemas.openxmlformats.org/officeDocument/2006/relationships/chart" Target="../charts/chart41.xml"/><Relationship Id="rId14" Type="http://schemas.openxmlformats.org/officeDocument/2006/relationships/chart" Target="../charts/chart46.xml"/><Relationship Id="rId22" Type="http://schemas.openxmlformats.org/officeDocument/2006/relationships/chart" Target="../charts/chart54.xml"/><Relationship Id="rId27" Type="http://schemas.openxmlformats.org/officeDocument/2006/relationships/chart" Target="../charts/chart59.xml"/><Relationship Id="rId30" Type="http://schemas.openxmlformats.org/officeDocument/2006/relationships/chart" Target="../charts/chart62.xml"/><Relationship Id="rId35" Type="http://schemas.openxmlformats.org/officeDocument/2006/relationships/chart" Target="../charts/chart67.xml"/><Relationship Id="rId43" Type="http://schemas.openxmlformats.org/officeDocument/2006/relationships/chart" Target="../charts/chart75.xml"/><Relationship Id="rId48" Type="http://schemas.openxmlformats.org/officeDocument/2006/relationships/chart" Target="../charts/chart80.xml"/><Relationship Id="rId56" Type="http://schemas.openxmlformats.org/officeDocument/2006/relationships/chart" Target="../charts/chart88.xml"/><Relationship Id="rId8" Type="http://schemas.openxmlformats.org/officeDocument/2006/relationships/chart" Target="../charts/chart40.xml"/><Relationship Id="rId51" Type="http://schemas.openxmlformats.org/officeDocument/2006/relationships/chart" Target="../charts/chart83.xml"/><Relationship Id="rId3" Type="http://schemas.openxmlformats.org/officeDocument/2006/relationships/chart" Target="../charts/chart35.xml"/><Relationship Id="rId12" Type="http://schemas.openxmlformats.org/officeDocument/2006/relationships/chart" Target="../charts/chart44.xml"/><Relationship Id="rId17" Type="http://schemas.openxmlformats.org/officeDocument/2006/relationships/chart" Target="../charts/chart49.xml"/><Relationship Id="rId25" Type="http://schemas.openxmlformats.org/officeDocument/2006/relationships/chart" Target="../charts/chart57.xml"/><Relationship Id="rId33" Type="http://schemas.openxmlformats.org/officeDocument/2006/relationships/chart" Target="../charts/chart65.xml"/><Relationship Id="rId38" Type="http://schemas.openxmlformats.org/officeDocument/2006/relationships/chart" Target="../charts/chart70.xml"/><Relationship Id="rId46" Type="http://schemas.openxmlformats.org/officeDocument/2006/relationships/chart" Target="../charts/chart78.xml"/><Relationship Id="rId20" Type="http://schemas.openxmlformats.org/officeDocument/2006/relationships/chart" Target="../charts/chart52.xml"/><Relationship Id="rId41" Type="http://schemas.openxmlformats.org/officeDocument/2006/relationships/chart" Target="../charts/chart73.xml"/><Relationship Id="rId54" Type="http://schemas.openxmlformats.org/officeDocument/2006/relationships/chart" Target="../charts/chart86.xml"/><Relationship Id="rId1" Type="http://schemas.openxmlformats.org/officeDocument/2006/relationships/chart" Target="../charts/chart33.xml"/><Relationship Id="rId6" Type="http://schemas.openxmlformats.org/officeDocument/2006/relationships/chart" Target="../charts/chart38.xml"/><Relationship Id="rId15" Type="http://schemas.openxmlformats.org/officeDocument/2006/relationships/chart" Target="../charts/chart47.xml"/><Relationship Id="rId23" Type="http://schemas.openxmlformats.org/officeDocument/2006/relationships/chart" Target="../charts/chart55.xml"/><Relationship Id="rId28" Type="http://schemas.openxmlformats.org/officeDocument/2006/relationships/chart" Target="../charts/chart60.xml"/><Relationship Id="rId36" Type="http://schemas.openxmlformats.org/officeDocument/2006/relationships/chart" Target="../charts/chart68.xml"/><Relationship Id="rId49" Type="http://schemas.openxmlformats.org/officeDocument/2006/relationships/chart" Target="../charts/chart81.xml"/><Relationship Id="rId57" Type="http://schemas.openxmlformats.org/officeDocument/2006/relationships/chart" Target="../charts/chart89.xml"/><Relationship Id="rId10" Type="http://schemas.openxmlformats.org/officeDocument/2006/relationships/chart" Target="../charts/chart42.xml"/><Relationship Id="rId31" Type="http://schemas.openxmlformats.org/officeDocument/2006/relationships/chart" Target="../charts/chart63.xml"/><Relationship Id="rId44" Type="http://schemas.openxmlformats.org/officeDocument/2006/relationships/chart" Target="../charts/chart76.xml"/><Relationship Id="rId52" Type="http://schemas.openxmlformats.org/officeDocument/2006/relationships/chart" Target="../charts/chart84.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98.xml"/><Relationship Id="rId13" Type="http://schemas.openxmlformats.org/officeDocument/2006/relationships/chart" Target="../charts/chart103.xml"/><Relationship Id="rId18" Type="http://schemas.openxmlformats.org/officeDocument/2006/relationships/chart" Target="../charts/chart108.xml"/><Relationship Id="rId26" Type="http://schemas.openxmlformats.org/officeDocument/2006/relationships/chart" Target="../charts/chart116.xml"/><Relationship Id="rId3" Type="http://schemas.openxmlformats.org/officeDocument/2006/relationships/chart" Target="../charts/chart93.xml"/><Relationship Id="rId21" Type="http://schemas.openxmlformats.org/officeDocument/2006/relationships/chart" Target="../charts/chart111.xml"/><Relationship Id="rId7" Type="http://schemas.openxmlformats.org/officeDocument/2006/relationships/chart" Target="../charts/chart97.xml"/><Relationship Id="rId12" Type="http://schemas.openxmlformats.org/officeDocument/2006/relationships/chart" Target="../charts/chart102.xml"/><Relationship Id="rId17" Type="http://schemas.openxmlformats.org/officeDocument/2006/relationships/chart" Target="../charts/chart107.xml"/><Relationship Id="rId25" Type="http://schemas.openxmlformats.org/officeDocument/2006/relationships/chart" Target="../charts/chart115.xml"/><Relationship Id="rId2" Type="http://schemas.openxmlformats.org/officeDocument/2006/relationships/chart" Target="../charts/chart92.xml"/><Relationship Id="rId16" Type="http://schemas.openxmlformats.org/officeDocument/2006/relationships/chart" Target="../charts/chart106.xml"/><Relationship Id="rId20" Type="http://schemas.openxmlformats.org/officeDocument/2006/relationships/chart" Target="../charts/chart110.xml"/><Relationship Id="rId1" Type="http://schemas.openxmlformats.org/officeDocument/2006/relationships/chart" Target="../charts/chart91.xml"/><Relationship Id="rId6" Type="http://schemas.openxmlformats.org/officeDocument/2006/relationships/chart" Target="../charts/chart96.xml"/><Relationship Id="rId11" Type="http://schemas.openxmlformats.org/officeDocument/2006/relationships/chart" Target="../charts/chart101.xml"/><Relationship Id="rId24" Type="http://schemas.openxmlformats.org/officeDocument/2006/relationships/chart" Target="../charts/chart114.xml"/><Relationship Id="rId5" Type="http://schemas.openxmlformats.org/officeDocument/2006/relationships/chart" Target="../charts/chart95.xml"/><Relationship Id="rId15" Type="http://schemas.openxmlformats.org/officeDocument/2006/relationships/chart" Target="../charts/chart105.xml"/><Relationship Id="rId23" Type="http://schemas.openxmlformats.org/officeDocument/2006/relationships/chart" Target="../charts/chart113.xml"/><Relationship Id="rId10" Type="http://schemas.openxmlformats.org/officeDocument/2006/relationships/chart" Target="../charts/chart100.xml"/><Relationship Id="rId19" Type="http://schemas.openxmlformats.org/officeDocument/2006/relationships/chart" Target="../charts/chart109.xml"/><Relationship Id="rId4" Type="http://schemas.openxmlformats.org/officeDocument/2006/relationships/chart" Target="../charts/chart94.xml"/><Relationship Id="rId9" Type="http://schemas.openxmlformats.org/officeDocument/2006/relationships/chart" Target="../charts/chart99.xml"/><Relationship Id="rId14" Type="http://schemas.openxmlformats.org/officeDocument/2006/relationships/chart" Target="../charts/chart104.xml"/><Relationship Id="rId22" Type="http://schemas.openxmlformats.org/officeDocument/2006/relationships/chart" Target="../charts/chart112.xml"/><Relationship Id="rId27" Type="http://schemas.openxmlformats.org/officeDocument/2006/relationships/chart" Target="../charts/chart11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image" Target="../media/image1.jpeg"/><Relationship Id="rId4" Type="http://schemas.openxmlformats.org/officeDocument/2006/relationships/chart" Target="../charts/chart12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4.xml"/></Relationships>
</file>

<file path=xl/drawings/drawing1.xml><?xml version="1.0" encoding="utf-8"?>
<xdr:wsDr xmlns:xdr="http://schemas.openxmlformats.org/drawingml/2006/spreadsheetDrawing" xmlns:a="http://schemas.openxmlformats.org/drawingml/2006/main">
  <xdr:twoCellAnchor>
    <xdr:from>
      <xdr:col>9</xdr:col>
      <xdr:colOff>109537</xdr:colOff>
      <xdr:row>44</xdr:row>
      <xdr:rowOff>130175</xdr:rowOff>
    </xdr:from>
    <xdr:to>
      <xdr:col>15</xdr:col>
      <xdr:colOff>566737</xdr:colOff>
      <xdr:row>55</xdr:row>
      <xdr:rowOff>187325</xdr:rowOff>
    </xdr:to>
    <xdr:graphicFrame macro="">
      <xdr:nvGraphicFramePr>
        <xdr:cNvPr id="2" name="Grafico 1">
          <a:extLst>
            <a:ext uri="{FF2B5EF4-FFF2-40B4-BE49-F238E27FC236}">
              <a16:creationId xmlns:a16="http://schemas.microsoft.com/office/drawing/2014/main" id="{AF22025A-F01B-4833-907A-6F6AA3E043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0</xdr:row>
      <xdr:rowOff>28576</xdr:rowOff>
    </xdr:from>
    <xdr:to>
      <xdr:col>7</xdr:col>
      <xdr:colOff>276225</xdr:colOff>
      <xdr:row>4</xdr:row>
      <xdr:rowOff>114300</xdr:rowOff>
    </xdr:to>
    <xdr:sp macro="" textlink="">
      <xdr:nvSpPr>
        <xdr:cNvPr id="3" name="TextBox 2">
          <a:extLst>
            <a:ext uri="{FF2B5EF4-FFF2-40B4-BE49-F238E27FC236}">
              <a16:creationId xmlns:a16="http://schemas.microsoft.com/office/drawing/2014/main" id="{FBE49BDF-A8B7-4F15-814A-8F038B4CB6AD}"/>
            </a:ext>
          </a:extLst>
        </xdr:cNvPr>
        <xdr:cNvSpPr txBox="1"/>
      </xdr:nvSpPr>
      <xdr:spPr>
        <a:xfrm>
          <a:off x="47625" y="28576"/>
          <a:ext cx="7581900" cy="80962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FF0000"/>
              </a:solidFill>
              <a:effectLst/>
              <a:latin typeface="+mn-lt"/>
              <a:ea typeface="+mn-ea"/>
              <a:cs typeface="+mn-cs"/>
            </a:rPr>
            <a:t>Provision of technical and scientific support to DG ESTAT in relation to EU land footprint estimates and gap-filling techniques for European forest accounts (LAFOWA)</a:t>
          </a:r>
          <a:r>
            <a:rPr lang="it-IT" sz="1100" b="1">
              <a:solidFill>
                <a:srgbClr val="FF0000"/>
              </a:solidFill>
            </a:rPr>
            <a:t>*</a:t>
          </a:r>
        </a:p>
        <a:p>
          <a:r>
            <a:rPr lang="it-IT" sz="1100" b="1"/>
            <a:t>TASK 2. GAP-FILLING AND ESTIMATES FOR THE EUROPEAN FOREST ACCOUNTS</a:t>
          </a:r>
        </a:p>
        <a:p>
          <a:r>
            <a:rPr lang="it-IT" sz="1100" b="1"/>
            <a:t>Compiled by R. Pilli</a:t>
          </a:r>
        </a:p>
      </xdr:txBody>
    </xdr:sp>
    <xdr:clientData/>
  </xdr:twoCellAnchor>
  <xdr:twoCellAnchor>
    <xdr:from>
      <xdr:col>9</xdr:col>
      <xdr:colOff>72571</xdr:colOff>
      <xdr:row>56</xdr:row>
      <xdr:rowOff>190500</xdr:rowOff>
    </xdr:from>
    <xdr:to>
      <xdr:col>17</xdr:col>
      <xdr:colOff>66675</xdr:colOff>
      <xdr:row>68</xdr:row>
      <xdr:rowOff>36286</xdr:rowOff>
    </xdr:to>
    <xdr:graphicFrame macro="">
      <xdr:nvGraphicFramePr>
        <xdr:cNvPr id="4" name="Grafico 1">
          <a:extLst>
            <a:ext uri="{FF2B5EF4-FFF2-40B4-BE49-F238E27FC236}">
              <a16:creationId xmlns:a16="http://schemas.microsoft.com/office/drawing/2014/main" id="{76945D20-805B-4222-BEF0-DF4BE13AC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365125</xdr:colOff>
      <xdr:row>79</xdr:row>
      <xdr:rowOff>176212</xdr:rowOff>
    </xdr:from>
    <xdr:to>
      <xdr:col>20</xdr:col>
      <xdr:colOff>579437</xdr:colOff>
      <xdr:row>105</xdr:row>
      <xdr:rowOff>111125</xdr:rowOff>
    </xdr:to>
    <xdr:graphicFrame macro="">
      <xdr:nvGraphicFramePr>
        <xdr:cNvPr id="5" name="Chart 4">
          <a:extLst>
            <a:ext uri="{FF2B5EF4-FFF2-40B4-BE49-F238E27FC236}">
              <a16:creationId xmlns:a16="http://schemas.microsoft.com/office/drawing/2014/main" id="{AD5C8867-B3DD-4615-A733-336538DE6E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16555</xdr:colOff>
      <xdr:row>80</xdr:row>
      <xdr:rowOff>25851</xdr:rowOff>
    </xdr:from>
    <xdr:to>
      <xdr:col>33</xdr:col>
      <xdr:colOff>95250</xdr:colOff>
      <xdr:row>105</xdr:row>
      <xdr:rowOff>149678</xdr:rowOff>
    </xdr:to>
    <xdr:graphicFrame macro="">
      <xdr:nvGraphicFramePr>
        <xdr:cNvPr id="7" name="Chart 6">
          <a:extLst>
            <a:ext uri="{FF2B5EF4-FFF2-40B4-BE49-F238E27FC236}">
              <a16:creationId xmlns:a16="http://schemas.microsoft.com/office/drawing/2014/main" id="{C1ED14D4-7242-932C-4F1E-08B02297EC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1001258</xdr:colOff>
      <xdr:row>28</xdr:row>
      <xdr:rowOff>27213</xdr:rowOff>
    </xdr:from>
    <xdr:to>
      <xdr:col>12</xdr:col>
      <xdr:colOff>203754</xdr:colOff>
      <xdr:row>43</xdr:row>
      <xdr:rowOff>109807</xdr:rowOff>
    </xdr:to>
    <xdr:graphicFrame macro="">
      <xdr:nvGraphicFramePr>
        <xdr:cNvPr id="2" name="Grafico 1">
          <a:extLst>
            <a:ext uri="{FF2B5EF4-FFF2-40B4-BE49-F238E27FC236}">
              <a16:creationId xmlns:a16="http://schemas.microsoft.com/office/drawing/2014/main" id="{462663CB-B717-480B-A162-BA185FBE2B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83533</xdr:colOff>
      <xdr:row>29</xdr:row>
      <xdr:rowOff>138905</xdr:rowOff>
    </xdr:from>
    <xdr:to>
      <xdr:col>13</xdr:col>
      <xdr:colOff>391231</xdr:colOff>
      <xdr:row>45</xdr:row>
      <xdr:rowOff>30999</xdr:rowOff>
    </xdr:to>
    <xdr:graphicFrame macro="">
      <xdr:nvGraphicFramePr>
        <xdr:cNvPr id="2" name="Grafico 1">
          <a:extLst>
            <a:ext uri="{FF2B5EF4-FFF2-40B4-BE49-F238E27FC236}">
              <a16:creationId xmlns:a16="http://schemas.microsoft.com/office/drawing/2014/main" id="{DDA365DB-452C-44AE-8241-35C8CE0730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28884</xdr:colOff>
      <xdr:row>27</xdr:row>
      <xdr:rowOff>184377</xdr:rowOff>
    </xdr:from>
    <xdr:to>
      <xdr:col>15</xdr:col>
      <xdr:colOff>675438</xdr:colOff>
      <xdr:row>43</xdr:row>
      <xdr:rowOff>88377</xdr:rowOff>
    </xdr:to>
    <xdr:graphicFrame macro="">
      <xdr:nvGraphicFramePr>
        <xdr:cNvPr id="2" name="Grafico 1">
          <a:extLst>
            <a:ext uri="{FF2B5EF4-FFF2-40B4-BE49-F238E27FC236}">
              <a16:creationId xmlns:a16="http://schemas.microsoft.com/office/drawing/2014/main" id="{053FCF7B-7298-4664-AD92-026157421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994682</xdr:colOff>
      <xdr:row>27</xdr:row>
      <xdr:rowOff>171451</xdr:rowOff>
    </xdr:from>
    <xdr:to>
      <xdr:col>12</xdr:col>
      <xdr:colOff>193435</xdr:colOff>
      <xdr:row>43</xdr:row>
      <xdr:rowOff>61844</xdr:rowOff>
    </xdr:to>
    <xdr:graphicFrame macro="">
      <xdr:nvGraphicFramePr>
        <xdr:cNvPr id="2" name="Grafico 1">
          <a:extLst>
            <a:ext uri="{FF2B5EF4-FFF2-40B4-BE49-F238E27FC236}">
              <a16:creationId xmlns:a16="http://schemas.microsoft.com/office/drawing/2014/main" id="{E77ACB7B-A906-4779-B5B3-372B0473C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27216</xdr:colOff>
      <xdr:row>27</xdr:row>
      <xdr:rowOff>177913</xdr:rowOff>
    </xdr:from>
    <xdr:to>
      <xdr:col>12</xdr:col>
      <xdr:colOff>250247</xdr:colOff>
      <xdr:row>43</xdr:row>
      <xdr:rowOff>79532</xdr:rowOff>
    </xdr:to>
    <xdr:graphicFrame macro="">
      <xdr:nvGraphicFramePr>
        <xdr:cNvPr id="2" name="Grafico 1">
          <a:extLst>
            <a:ext uri="{FF2B5EF4-FFF2-40B4-BE49-F238E27FC236}">
              <a16:creationId xmlns:a16="http://schemas.microsoft.com/office/drawing/2014/main" id="{049D3FB4-206F-436F-A95A-FC69C53749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46347</xdr:colOff>
      <xdr:row>27</xdr:row>
      <xdr:rowOff>44451</xdr:rowOff>
    </xdr:from>
    <xdr:to>
      <xdr:col>12</xdr:col>
      <xdr:colOff>264275</xdr:colOff>
      <xdr:row>42</xdr:row>
      <xdr:rowOff>138951</xdr:rowOff>
    </xdr:to>
    <xdr:graphicFrame macro="">
      <xdr:nvGraphicFramePr>
        <xdr:cNvPr id="2" name="Grafico 1">
          <a:extLst>
            <a:ext uri="{FF2B5EF4-FFF2-40B4-BE49-F238E27FC236}">
              <a16:creationId xmlns:a16="http://schemas.microsoft.com/office/drawing/2014/main" id="{CEA8C753-12A6-418A-9C18-B244F5C85D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12102</xdr:colOff>
      <xdr:row>27</xdr:row>
      <xdr:rowOff>118267</xdr:rowOff>
    </xdr:from>
    <xdr:to>
      <xdr:col>12</xdr:col>
      <xdr:colOff>239102</xdr:colOff>
      <xdr:row>43</xdr:row>
      <xdr:rowOff>22267</xdr:rowOff>
    </xdr:to>
    <xdr:graphicFrame macro="">
      <xdr:nvGraphicFramePr>
        <xdr:cNvPr id="2" name="Grafico 1">
          <a:extLst>
            <a:ext uri="{FF2B5EF4-FFF2-40B4-BE49-F238E27FC236}">
              <a16:creationId xmlns:a16="http://schemas.microsoft.com/office/drawing/2014/main" id="{7A5315B5-0614-4A0A-9F27-0444C91F6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38100</xdr:colOff>
      <xdr:row>28</xdr:row>
      <xdr:rowOff>104774</xdr:rowOff>
    </xdr:from>
    <xdr:to>
      <xdr:col>12</xdr:col>
      <xdr:colOff>261131</xdr:colOff>
      <xdr:row>44</xdr:row>
      <xdr:rowOff>6393</xdr:rowOff>
    </xdr:to>
    <xdr:graphicFrame macro="">
      <xdr:nvGraphicFramePr>
        <xdr:cNvPr id="2" name="Grafico 2">
          <a:extLst>
            <a:ext uri="{FF2B5EF4-FFF2-40B4-BE49-F238E27FC236}">
              <a16:creationId xmlns:a16="http://schemas.microsoft.com/office/drawing/2014/main" id="{2CC2628C-4CD8-4F99-91D2-FF4C438D79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13237</xdr:colOff>
      <xdr:row>27</xdr:row>
      <xdr:rowOff>170090</xdr:rowOff>
    </xdr:from>
    <xdr:to>
      <xdr:col>12</xdr:col>
      <xdr:colOff>236268</xdr:colOff>
      <xdr:row>43</xdr:row>
      <xdr:rowOff>74090</xdr:rowOff>
    </xdr:to>
    <xdr:graphicFrame macro="">
      <xdr:nvGraphicFramePr>
        <xdr:cNvPr id="2" name="Grafico 1">
          <a:extLst>
            <a:ext uri="{FF2B5EF4-FFF2-40B4-BE49-F238E27FC236}">
              <a16:creationId xmlns:a16="http://schemas.microsoft.com/office/drawing/2014/main" id="{E83F3BF8-6B5C-43D7-8CBC-C8728F7CCA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5783</xdr:colOff>
      <xdr:row>27</xdr:row>
      <xdr:rowOff>111237</xdr:rowOff>
    </xdr:from>
    <xdr:to>
      <xdr:col>12</xdr:col>
      <xdr:colOff>228814</xdr:colOff>
      <xdr:row>43</xdr:row>
      <xdr:rowOff>12856</xdr:rowOff>
    </xdr:to>
    <xdr:graphicFrame macro="">
      <xdr:nvGraphicFramePr>
        <xdr:cNvPr id="2" name="Grafico 1">
          <a:extLst>
            <a:ext uri="{FF2B5EF4-FFF2-40B4-BE49-F238E27FC236}">
              <a16:creationId xmlns:a16="http://schemas.microsoft.com/office/drawing/2014/main" id="{E192EF36-A7EA-4238-94B3-01CCD2BF4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23811</xdr:colOff>
      <xdr:row>27</xdr:row>
      <xdr:rowOff>10583</xdr:rowOff>
    </xdr:from>
    <xdr:to>
      <xdr:col>9</xdr:col>
      <xdr:colOff>660110</xdr:colOff>
      <xdr:row>42</xdr:row>
      <xdr:rowOff>27517</xdr:rowOff>
    </xdr:to>
    <xdr:graphicFrame macro="">
      <xdr:nvGraphicFramePr>
        <xdr:cNvPr id="31" name="Grafico 30">
          <a:extLst>
            <a:ext uri="{FF2B5EF4-FFF2-40B4-BE49-F238E27FC236}">
              <a16:creationId xmlns:a16="http://schemas.microsoft.com/office/drawing/2014/main" id="{FBE0536D-3287-4234-AC00-D368987A1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27</xdr:row>
      <xdr:rowOff>0</xdr:rowOff>
    </xdr:from>
    <xdr:to>
      <xdr:col>19</xdr:col>
      <xdr:colOff>3945</xdr:colOff>
      <xdr:row>42</xdr:row>
      <xdr:rowOff>16934</xdr:rowOff>
    </xdr:to>
    <xdr:graphicFrame macro="">
      <xdr:nvGraphicFramePr>
        <xdr:cNvPr id="32" name="Grafico 31">
          <a:extLst>
            <a:ext uri="{FF2B5EF4-FFF2-40B4-BE49-F238E27FC236}">
              <a16:creationId xmlns:a16="http://schemas.microsoft.com/office/drawing/2014/main" id="{CC220D1C-DDC0-4E8F-8226-ABAD4FC6E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27</xdr:row>
      <xdr:rowOff>0</xdr:rowOff>
    </xdr:from>
    <xdr:to>
      <xdr:col>28</xdr:col>
      <xdr:colOff>3945</xdr:colOff>
      <xdr:row>42</xdr:row>
      <xdr:rowOff>16934</xdr:rowOff>
    </xdr:to>
    <xdr:graphicFrame macro="">
      <xdr:nvGraphicFramePr>
        <xdr:cNvPr id="33" name="Grafico 32">
          <a:extLst>
            <a:ext uri="{FF2B5EF4-FFF2-40B4-BE49-F238E27FC236}">
              <a16:creationId xmlns:a16="http://schemas.microsoft.com/office/drawing/2014/main" id="{AF0A8DC9-756E-44EF-9A11-D1EC925A94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0</xdr:colOff>
      <xdr:row>27</xdr:row>
      <xdr:rowOff>0</xdr:rowOff>
    </xdr:from>
    <xdr:to>
      <xdr:col>37</xdr:col>
      <xdr:colOff>3945</xdr:colOff>
      <xdr:row>42</xdr:row>
      <xdr:rowOff>16934</xdr:rowOff>
    </xdr:to>
    <xdr:graphicFrame macro="">
      <xdr:nvGraphicFramePr>
        <xdr:cNvPr id="34" name="Grafico 33">
          <a:extLst>
            <a:ext uri="{FF2B5EF4-FFF2-40B4-BE49-F238E27FC236}">
              <a16:creationId xmlns:a16="http://schemas.microsoft.com/office/drawing/2014/main" id="{5389D326-DBBA-4425-A1C9-F7AE3F43B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0</xdr:colOff>
      <xdr:row>27</xdr:row>
      <xdr:rowOff>0</xdr:rowOff>
    </xdr:from>
    <xdr:to>
      <xdr:col>46</xdr:col>
      <xdr:colOff>3945</xdr:colOff>
      <xdr:row>42</xdr:row>
      <xdr:rowOff>16934</xdr:rowOff>
    </xdr:to>
    <xdr:graphicFrame macro="">
      <xdr:nvGraphicFramePr>
        <xdr:cNvPr id="35" name="Grafico 34">
          <a:extLst>
            <a:ext uri="{FF2B5EF4-FFF2-40B4-BE49-F238E27FC236}">
              <a16:creationId xmlns:a16="http://schemas.microsoft.com/office/drawing/2014/main" id="{D846B38A-D1D6-4466-92AD-5CD2471ADD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46</xdr:col>
      <xdr:colOff>0</xdr:colOff>
      <xdr:row>27</xdr:row>
      <xdr:rowOff>0</xdr:rowOff>
    </xdr:from>
    <xdr:to>
      <xdr:col>55</xdr:col>
      <xdr:colOff>3945</xdr:colOff>
      <xdr:row>42</xdr:row>
      <xdr:rowOff>16934</xdr:rowOff>
    </xdr:to>
    <xdr:graphicFrame macro="">
      <xdr:nvGraphicFramePr>
        <xdr:cNvPr id="36" name="Grafico 35">
          <a:extLst>
            <a:ext uri="{FF2B5EF4-FFF2-40B4-BE49-F238E27FC236}">
              <a16:creationId xmlns:a16="http://schemas.microsoft.com/office/drawing/2014/main" id="{F32669D5-F4D9-4739-94ED-966029268F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55</xdr:col>
      <xdr:colOff>0</xdr:colOff>
      <xdr:row>27</xdr:row>
      <xdr:rowOff>0</xdr:rowOff>
    </xdr:from>
    <xdr:to>
      <xdr:col>64</xdr:col>
      <xdr:colOff>3945</xdr:colOff>
      <xdr:row>42</xdr:row>
      <xdr:rowOff>16934</xdr:rowOff>
    </xdr:to>
    <xdr:graphicFrame macro="">
      <xdr:nvGraphicFramePr>
        <xdr:cNvPr id="37" name="Grafico 36">
          <a:extLst>
            <a:ext uri="{FF2B5EF4-FFF2-40B4-BE49-F238E27FC236}">
              <a16:creationId xmlns:a16="http://schemas.microsoft.com/office/drawing/2014/main" id="{AF5F7D92-3F95-4880-ACD4-E2F14B81B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64</xdr:col>
      <xdr:colOff>0</xdr:colOff>
      <xdr:row>27</xdr:row>
      <xdr:rowOff>0</xdr:rowOff>
    </xdr:from>
    <xdr:to>
      <xdr:col>73</xdr:col>
      <xdr:colOff>3945</xdr:colOff>
      <xdr:row>42</xdr:row>
      <xdr:rowOff>16934</xdr:rowOff>
    </xdr:to>
    <xdr:graphicFrame macro="">
      <xdr:nvGraphicFramePr>
        <xdr:cNvPr id="38" name="Grafico 37">
          <a:extLst>
            <a:ext uri="{FF2B5EF4-FFF2-40B4-BE49-F238E27FC236}">
              <a16:creationId xmlns:a16="http://schemas.microsoft.com/office/drawing/2014/main" id="{2FC03D1E-43EC-417E-AEA5-9CE8A0447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73</xdr:col>
      <xdr:colOff>0</xdr:colOff>
      <xdr:row>27</xdr:row>
      <xdr:rowOff>0</xdr:rowOff>
    </xdr:from>
    <xdr:to>
      <xdr:col>82</xdr:col>
      <xdr:colOff>46279</xdr:colOff>
      <xdr:row>42</xdr:row>
      <xdr:rowOff>16934</xdr:rowOff>
    </xdr:to>
    <xdr:graphicFrame macro="">
      <xdr:nvGraphicFramePr>
        <xdr:cNvPr id="39" name="Grafico 38">
          <a:extLst>
            <a:ext uri="{FF2B5EF4-FFF2-40B4-BE49-F238E27FC236}">
              <a16:creationId xmlns:a16="http://schemas.microsoft.com/office/drawing/2014/main" id="{31B7864A-73B9-4EB6-B48F-201803ECD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82</xdr:col>
      <xdr:colOff>0</xdr:colOff>
      <xdr:row>27</xdr:row>
      <xdr:rowOff>0</xdr:rowOff>
    </xdr:from>
    <xdr:to>
      <xdr:col>90</xdr:col>
      <xdr:colOff>691861</xdr:colOff>
      <xdr:row>42</xdr:row>
      <xdr:rowOff>16934</xdr:rowOff>
    </xdr:to>
    <xdr:graphicFrame macro="">
      <xdr:nvGraphicFramePr>
        <xdr:cNvPr id="40" name="Grafico 39">
          <a:extLst>
            <a:ext uri="{FF2B5EF4-FFF2-40B4-BE49-F238E27FC236}">
              <a16:creationId xmlns:a16="http://schemas.microsoft.com/office/drawing/2014/main" id="{6F4D0DFC-10AC-40C0-A913-6811E7B14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91</xdr:col>
      <xdr:colOff>0</xdr:colOff>
      <xdr:row>27</xdr:row>
      <xdr:rowOff>0</xdr:rowOff>
    </xdr:from>
    <xdr:to>
      <xdr:col>99</xdr:col>
      <xdr:colOff>691862</xdr:colOff>
      <xdr:row>42</xdr:row>
      <xdr:rowOff>16934</xdr:rowOff>
    </xdr:to>
    <xdr:graphicFrame macro="">
      <xdr:nvGraphicFramePr>
        <xdr:cNvPr id="41" name="Grafico 40">
          <a:extLst>
            <a:ext uri="{FF2B5EF4-FFF2-40B4-BE49-F238E27FC236}">
              <a16:creationId xmlns:a16="http://schemas.microsoft.com/office/drawing/2014/main" id="{CCEAE328-7FD4-4A36-A48C-09B1CE322B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100</xdr:col>
      <xdr:colOff>0</xdr:colOff>
      <xdr:row>27</xdr:row>
      <xdr:rowOff>0</xdr:rowOff>
    </xdr:from>
    <xdr:to>
      <xdr:col>108</xdr:col>
      <xdr:colOff>691862</xdr:colOff>
      <xdr:row>42</xdr:row>
      <xdr:rowOff>16934</xdr:rowOff>
    </xdr:to>
    <xdr:graphicFrame macro="">
      <xdr:nvGraphicFramePr>
        <xdr:cNvPr id="42" name="Grafico 41">
          <a:extLst>
            <a:ext uri="{FF2B5EF4-FFF2-40B4-BE49-F238E27FC236}">
              <a16:creationId xmlns:a16="http://schemas.microsoft.com/office/drawing/2014/main" id="{EECAFC89-758E-4C12-AE2E-53756635D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109</xdr:col>
      <xdr:colOff>1</xdr:colOff>
      <xdr:row>27</xdr:row>
      <xdr:rowOff>0</xdr:rowOff>
    </xdr:from>
    <xdr:to>
      <xdr:col>117</xdr:col>
      <xdr:colOff>1</xdr:colOff>
      <xdr:row>42</xdr:row>
      <xdr:rowOff>16934</xdr:rowOff>
    </xdr:to>
    <xdr:graphicFrame macro="">
      <xdr:nvGraphicFramePr>
        <xdr:cNvPr id="43" name="Grafico 42">
          <a:extLst>
            <a:ext uri="{FF2B5EF4-FFF2-40B4-BE49-F238E27FC236}">
              <a16:creationId xmlns:a16="http://schemas.microsoft.com/office/drawing/2014/main" id="{98002854-A09E-43B8-A557-7B0052EF9E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117</xdr:col>
      <xdr:colOff>0</xdr:colOff>
      <xdr:row>27</xdr:row>
      <xdr:rowOff>0</xdr:rowOff>
    </xdr:from>
    <xdr:to>
      <xdr:col>125</xdr:col>
      <xdr:colOff>691862</xdr:colOff>
      <xdr:row>42</xdr:row>
      <xdr:rowOff>16934</xdr:rowOff>
    </xdr:to>
    <xdr:graphicFrame macro="">
      <xdr:nvGraphicFramePr>
        <xdr:cNvPr id="44" name="Grafico 43">
          <a:extLst>
            <a:ext uri="{FF2B5EF4-FFF2-40B4-BE49-F238E27FC236}">
              <a16:creationId xmlns:a16="http://schemas.microsoft.com/office/drawing/2014/main" id="{3FAE6697-77B7-4F72-9C84-BB05767FF3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126</xdr:col>
      <xdr:colOff>0</xdr:colOff>
      <xdr:row>27</xdr:row>
      <xdr:rowOff>0</xdr:rowOff>
    </xdr:from>
    <xdr:to>
      <xdr:col>134</xdr:col>
      <xdr:colOff>691862</xdr:colOff>
      <xdr:row>42</xdr:row>
      <xdr:rowOff>16934</xdr:rowOff>
    </xdr:to>
    <xdr:graphicFrame macro="">
      <xdr:nvGraphicFramePr>
        <xdr:cNvPr id="45" name="Grafico 44">
          <a:extLst>
            <a:ext uri="{FF2B5EF4-FFF2-40B4-BE49-F238E27FC236}">
              <a16:creationId xmlns:a16="http://schemas.microsoft.com/office/drawing/2014/main" id="{35A82759-AB18-46C5-A7C2-BA91595B4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135</xdr:col>
      <xdr:colOff>0</xdr:colOff>
      <xdr:row>27</xdr:row>
      <xdr:rowOff>0</xdr:rowOff>
    </xdr:from>
    <xdr:to>
      <xdr:col>143</xdr:col>
      <xdr:colOff>691861</xdr:colOff>
      <xdr:row>42</xdr:row>
      <xdr:rowOff>16934</xdr:rowOff>
    </xdr:to>
    <xdr:graphicFrame macro="">
      <xdr:nvGraphicFramePr>
        <xdr:cNvPr id="46" name="Grafico 45">
          <a:extLst>
            <a:ext uri="{FF2B5EF4-FFF2-40B4-BE49-F238E27FC236}">
              <a16:creationId xmlns:a16="http://schemas.microsoft.com/office/drawing/2014/main" id="{CE8D321C-5487-4712-9BC1-A035B7F66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144</xdr:col>
      <xdr:colOff>0</xdr:colOff>
      <xdr:row>27</xdr:row>
      <xdr:rowOff>0</xdr:rowOff>
    </xdr:from>
    <xdr:to>
      <xdr:col>152</xdr:col>
      <xdr:colOff>691862</xdr:colOff>
      <xdr:row>42</xdr:row>
      <xdr:rowOff>16934</xdr:rowOff>
    </xdr:to>
    <xdr:graphicFrame macro="">
      <xdr:nvGraphicFramePr>
        <xdr:cNvPr id="47" name="Grafico 46">
          <a:extLst>
            <a:ext uri="{FF2B5EF4-FFF2-40B4-BE49-F238E27FC236}">
              <a16:creationId xmlns:a16="http://schemas.microsoft.com/office/drawing/2014/main" id="{EED63C97-F154-4D7B-9076-7E8944C4F3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153</xdr:col>
      <xdr:colOff>0</xdr:colOff>
      <xdr:row>27</xdr:row>
      <xdr:rowOff>0</xdr:rowOff>
    </xdr:from>
    <xdr:to>
      <xdr:col>161</xdr:col>
      <xdr:colOff>42334</xdr:colOff>
      <xdr:row>42</xdr:row>
      <xdr:rowOff>10584</xdr:rowOff>
    </xdr:to>
    <xdr:graphicFrame macro="">
      <xdr:nvGraphicFramePr>
        <xdr:cNvPr id="48" name="Grafico 47">
          <a:extLst>
            <a:ext uri="{FF2B5EF4-FFF2-40B4-BE49-F238E27FC236}">
              <a16:creationId xmlns:a16="http://schemas.microsoft.com/office/drawing/2014/main" id="{6F7D74B0-893D-43B8-BBC4-F6F7B14620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161</xdr:col>
      <xdr:colOff>0</xdr:colOff>
      <xdr:row>27</xdr:row>
      <xdr:rowOff>0</xdr:rowOff>
    </xdr:from>
    <xdr:to>
      <xdr:col>169</xdr:col>
      <xdr:colOff>691861</xdr:colOff>
      <xdr:row>42</xdr:row>
      <xdr:rowOff>16934</xdr:rowOff>
    </xdr:to>
    <xdr:graphicFrame macro="">
      <xdr:nvGraphicFramePr>
        <xdr:cNvPr id="49" name="Grafico 48">
          <a:extLst>
            <a:ext uri="{FF2B5EF4-FFF2-40B4-BE49-F238E27FC236}">
              <a16:creationId xmlns:a16="http://schemas.microsoft.com/office/drawing/2014/main" id="{5A64B362-B492-43B8-B2E4-1B6C7061C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170</xdr:col>
      <xdr:colOff>0</xdr:colOff>
      <xdr:row>27</xdr:row>
      <xdr:rowOff>0</xdr:rowOff>
    </xdr:from>
    <xdr:to>
      <xdr:col>178</xdr:col>
      <xdr:colOff>691862</xdr:colOff>
      <xdr:row>42</xdr:row>
      <xdr:rowOff>16934</xdr:rowOff>
    </xdr:to>
    <xdr:graphicFrame macro="">
      <xdr:nvGraphicFramePr>
        <xdr:cNvPr id="50" name="Grafico 49">
          <a:extLst>
            <a:ext uri="{FF2B5EF4-FFF2-40B4-BE49-F238E27FC236}">
              <a16:creationId xmlns:a16="http://schemas.microsoft.com/office/drawing/2014/main" id="{356E8680-12C1-465B-A768-BC7D191D0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179</xdr:col>
      <xdr:colOff>0</xdr:colOff>
      <xdr:row>27</xdr:row>
      <xdr:rowOff>0</xdr:rowOff>
    </xdr:from>
    <xdr:to>
      <xdr:col>187</xdr:col>
      <xdr:colOff>691862</xdr:colOff>
      <xdr:row>42</xdr:row>
      <xdr:rowOff>16934</xdr:rowOff>
    </xdr:to>
    <xdr:graphicFrame macro="">
      <xdr:nvGraphicFramePr>
        <xdr:cNvPr id="51" name="Grafico 50">
          <a:extLst>
            <a:ext uri="{FF2B5EF4-FFF2-40B4-BE49-F238E27FC236}">
              <a16:creationId xmlns:a16="http://schemas.microsoft.com/office/drawing/2014/main" id="{C8FEB60B-BA0A-466C-8BF3-A908C12A4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188</xdr:col>
      <xdr:colOff>0</xdr:colOff>
      <xdr:row>27</xdr:row>
      <xdr:rowOff>0</xdr:rowOff>
    </xdr:from>
    <xdr:to>
      <xdr:col>197</xdr:col>
      <xdr:colOff>78028</xdr:colOff>
      <xdr:row>42</xdr:row>
      <xdr:rowOff>16934</xdr:rowOff>
    </xdr:to>
    <xdr:graphicFrame macro="">
      <xdr:nvGraphicFramePr>
        <xdr:cNvPr id="52" name="Grafico 51">
          <a:extLst>
            <a:ext uri="{FF2B5EF4-FFF2-40B4-BE49-F238E27FC236}">
              <a16:creationId xmlns:a16="http://schemas.microsoft.com/office/drawing/2014/main" id="{A8DE44DF-A560-47F8-9534-32EF448EE2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197</xdr:col>
      <xdr:colOff>0</xdr:colOff>
      <xdr:row>27</xdr:row>
      <xdr:rowOff>0</xdr:rowOff>
    </xdr:from>
    <xdr:to>
      <xdr:col>205</xdr:col>
      <xdr:colOff>691862</xdr:colOff>
      <xdr:row>42</xdr:row>
      <xdr:rowOff>16934</xdr:rowOff>
    </xdr:to>
    <xdr:graphicFrame macro="">
      <xdr:nvGraphicFramePr>
        <xdr:cNvPr id="53" name="Grafico 52">
          <a:extLst>
            <a:ext uri="{FF2B5EF4-FFF2-40B4-BE49-F238E27FC236}">
              <a16:creationId xmlns:a16="http://schemas.microsoft.com/office/drawing/2014/main" id="{951E7936-C738-488C-9496-FB01574909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206</xdr:col>
      <xdr:colOff>0</xdr:colOff>
      <xdr:row>27</xdr:row>
      <xdr:rowOff>0</xdr:rowOff>
    </xdr:from>
    <xdr:to>
      <xdr:col>214</xdr:col>
      <xdr:colOff>691861</xdr:colOff>
      <xdr:row>42</xdr:row>
      <xdr:rowOff>16934</xdr:rowOff>
    </xdr:to>
    <xdr:graphicFrame macro="">
      <xdr:nvGraphicFramePr>
        <xdr:cNvPr id="54" name="Grafico 53">
          <a:extLst>
            <a:ext uri="{FF2B5EF4-FFF2-40B4-BE49-F238E27FC236}">
              <a16:creationId xmlns:a16="http://schemas.microsoft.com/office/drawing/2014/main" id="{93E76F8A-E3B6-46E7-A835-F448A0289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215</xdr:col>
      <xdr:colOff>0</xdr:colOff>
      <xdr:row>27</xdr:row>
      <xdr:rowOff>0</xdr:rowOff>
    </xdr:from>
    <xdr:to>
      <xdr:col>223</xdr:col>
      <xdr:colOff>691862</xdr:colOff>
      <xdr:row>42</xdr:row>
      <xdr:rowOff>16934</xdr:rowOff>
    </xdr:to>
    <xdr:graphicFrame macro="">
      <xdr:nvGraphicFramePr>
        <xdr:cNvPr id="55" name="Grafico 54">
          <a:extLst>
            <a:ext uri="{FF2B5EF4-FFF2-40B4-BE49-F238E27FC236}">
              <a16:creationId xmlns:a16="http://schemas.microsoft.com/office/drawing/2014/main" id="{3413292F-2B10-49B0-8134-C3A6C5164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224</xdr:col>
      <xdr:colOff>0</xdr:colOff>
      <xdr:row>27</xdr:row>
      <xdr:rowOff>0</xdr:rowOff>
    </xdr:from>
    <xdr:to>
      <xdr:col>232</xdr:col>
      <xdr:colOff>691862</xdr:colOff>
      <xdr:row>42</xdr:row>
      <xdr:rowOff>16934</xdr:rowOff>
    </xdr:to>
    <xdr:graphicFrame macro="">
      <xdr:nvGraphicFramePr>
        <xdr:cNvPr id="56" name="Grafico 55">
          <a:extLst>
            <a:ext uri="{FF2B5EF4-FFF2-40B4-BE49-F238E27FC236}">
              <a16:creationId xmlns:a16="http://schemas.microsoft.com/office/drawing/2014/main" id="{9A8FA246-DD6A-4ADB-BF29-A043AA7F5C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233</xdr:col>
      <xdr:colOff>0</xdr:colOff>
      <xdr:row>27</xdr:row>
      <xdr:rowOff>0</xdr:rowOff>
    </xdr:from>
    <xdr:to>
      <xdr:col>241</xdr:col>
      <xdr:colOff>691861</xdr:colOff>
      <xdr:row>42</xdr:row>
      <xdr:rowOff>16934</xdr:rowOff>
    </xdr:to>
    <xdr:graphicFrame macro="">
      <xdr:nvGraphicFramePr>
        <xdr:cNvPr id="57" name="Grafico 56">
          <a:extLst>
            <a:ext uri="{FF2B5EF4-FFF2-40B4-BE49-F238E27FC236}">
              <a16:creationId xmlns:a16="http://schemas.microsoft.com/office/drawing/2014/main" id="{61102B43-6006-421F-9753-4C1A82D9D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242</xdr:col>
      <xdr:colOff>130969</xdr:colOff>
      <xdr:row>27</xdr:row>
      <xdr:rowOff>0</xdr:rowOff>
    </xdr:from>
    <xdr:to>
      <xdr:col>251</xdr:col>
      <xdr:colOff>25113</xdr:colOff>
      <xdr:row>42</xdr:row>
      <xdr:rowOff>16934</xdr:rowOff>
    </xdr:to>
    <xdr:graphicFrame macro="">
      <xdr:nvGraphicFramePr>
        <xdr:cNvPr id="59" name="Grafico 58">
          <a:extLst>
            <a:ext uri="{FF2B5EF4-FFF2-40B4-BE49-F238E27FC236}">
              <a16:creationId xmlns:a16="http://schemas.microsoft.com/office/drawing/2014/main" id="{C955CC68-0281-4396-AC0F-A956278289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9</xdr:col>
      <xdr:colOff>875135</xdr:colOff>
      <xdr:row>27</xdr:row>
      <xdr:rowOff>186872</xdr:rowOff>
    </xdr:from>
    <xdr:to>
      <xdr:col>16</xdr:col>
      <xdr:colOff>655141</xdr:colOff>
      <xdr:row>43</xdr:row>
      <xdr:rowOff>100397</xdr:rowOff>
    </xdr:to>
    <xdr:graphicFrame macro="">
      <xdr:nvGraphicFramePr>
        <xdr:cNvPr id="2" name="Grafico 1">
          <a:extLst>
            <a:ext uri="{FF2B5EF4-FFF2-40B4-BE49-F238E27FC236}">
              <a16:creationId xmlns:a16="http://schemas.microsoft.com/office/drawing/2014/main" id="{D7C27696-69BA-484B-B668-B89BD821C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158182</xdr:colOff>
      <xdr:row>27</xdr:row>
      <xdr:rowOff>177914</xdr:rowOff>
    </xdr:from>
    <xdr:to>
      <xdr:col>12</xdr:col>
      <xdr:colOff>381213</xdr:colOff>
      <xdr:row>43</xdr:row>
      <xdr:rowOff>79533</xdr:rowOff>
    </xdr:to>
    <xdr:graphicFrame macro="">
      <xdr:nvGraphicFramePr>
        <xdr:cNvPr id="2" name="Grafico 1">
          <a:extLst>
            <a:ext uri="{FF2B5EF4-FFF2-40B4-BE49-F238E27FC236}">
              <a16:creationId xmlns:a16="http://schemas.microsoft.com/office/drawing/2014/main" id="{7CBC8F17-F11B-458B-9900-8B605B472D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1000124</xdr:colOff>
      <xdr:row>28</xdr:row>
      <xdr:rowOff>28574</xdr:rowOff>
    </xdr:from>
    <xdr:to>
      <xdr:col>12</xdr:col>
      <xdr:colOff>211124</xdr:colOff>
      <xdr:row>43</xdr:row>
      <xdr:rowOff>132599</xdr:rowOff>
    </xdr:to>
    <xdr:graphicFrame macro="">
      <xdr:nvGraphicFramePr>
        <xdr:cNvPr id="3" name="Grafico 2">
          <a:extLst>
            <a:ext uri="{FF2B5EF4-FFF2-40B4-BE49-F238E27FC236}">
              <a16:creationId xmlns:a16="http://schemas.microsoft.com/office/drawing/2014/main" id="{F84B021B-8A17-429D-954D-13F6354ED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xdr:col>
      <xdr:colOff>1008629</xdr:colOff>
      <xdr:row>28</xdr:row>
      <xdr:rowOff>20751</xdr:rowOff>
    </xdr:from>
    <xdr:to>
      <xdr:col>13</xdr:col>
      <xdr:colOff>306375</xdr:colOff>
      <xdr:row>43</xdr:row>
      <xdr:rowOff>112870</xdr:rowOff>
    </xdr:to>
    <xdr:graphicFrame macro="">
      <xdr:nvGraphicFramePr>
        <xdr:cNvPr id="2" name="Grafico 1">
          <a:extLst>
            <a:ext uri="{FF2B5EF4-FFF2-40B4-BE49-F238E27FC236}">
              <a16:creationId xmlns:a16="http://schemas.microsoft.com/office/drawing/2014/main" id="{E38F5B73-6166-4302-A9F8-7C73D5643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xdr:col>
      <xdr:colOff>995022</xdr:colOff>
      <xdr:row>28</xdr:row>
      <xdr:rowOff>27214</xdr:rowOff>
    </xdr:from>
    <xdr:to>
      <xdr:col>12</xdr:col>
      <xdr:colOff>196497</xdr:colOff>
      <xdr:row>43</xdr:row>
      <xdr:rowOff>109808</xdr:rowOff>
    </xdr:to>
    <xdr:graphicFrame macro="">
      <xdr:nvGraphicFramePr>
        <xdr:cNvPr id="3" name="Grafico 2">
          <a:extLst>
            <a:ext uri="{FF2B5EF4-FFF2-40B4-BE49-F238E27FC236}">
              <a16:creationId xmlns:a16="http://schemas.microsoft.com/office/drawing/2014/main" id="{DBA242A1-2F6D-4926-8FB0-DEFC4BEDD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25362</xdr:colOff>
      <xdr:row>28</xdr:row>
      <xdr:rowOff>26571</xdr:rowOff>
    </xdr:from>
    <xdr:to>
      <xdr:col>12</xdr:col>
      <xdr:colOff>248393</xdr:colOff>
      <xdr:row>43</xdr:row>
      <xdr:rowOff>118690</xdr:rowOff>
    </xdr:to>
    <xdr:graphicFrame macro="">
      <xdr:nvGraphicFramePr>
        <xdr:cNvPr id="2" name="Grafico 1">
          <a:extLst>
            <a:ext uri="{FF2B5EF4-FFF2-40B4-BE49-F238E27FC236}">
              <a16:creationId xmlns:a16="http://schemas.microsoft.com/office/drawing/2014/main" id="{1C40D829-A393-4720-9B55-F24CFAD1A8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982065</xdr:colOff>
      <xdr:row>28</xdr:row>
      <xdr:rowOff>32656</xdr:rowOff>
    </xdr:from>
    <xdr:to>
      <xdr:col>12</xdr:col>
      <xdr:colOff>193065</xdr:colOff>
      <xdr:row>43</xdr:row>
      <xdr:rowOff>136681</xdr:rowOff>
    </xdr:to>
    <xdr:graphicFrame macro="">
      <xdr:nvGraphicFramePr>
        <xdr:cNvPr id="2" name="Grafico 1">
          <a:extLst>
            <a:ext uri="{FF2B5EF4-FFF2-40B4-BE49-F238E27FC236}">
              <a16:creationId xmlns:a16="http://schemas.microsoft.com/office/drawing/2014/main" id="{B5FD9D9D-73BC-42CC-BFE1-2CE0CFE22F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6</xdr:col>
      <xdr:colOff>322830</xdr:colOff>
      <xdr:row>28</xdr:row>
      <xdr:rowOff>18029</xdr:rowOff>
    </xdr:from>
    <xdr:to>
      <xdr:col>12</xdr:col>
      <xdr:colOff>545861</xdr:colOff>
      <xdr:row>43</xdr:row>
      <xdr:rowOff>110148</xdr:rowOff>
    </xdr:to>
    <xdr:graphicFrame macro="">
      <xdr:nvGraphicFramePr>
        <xdr:cNvPr id="2" name="Grafico 1">
          <a:extLst>
            <a:ext uri="{FF2B5EF4-FFF2-40B4-BE49-F238E27FC236}">
              <a16:creationId xmlns:a16="http://schemas.microsoft.com/office/drawing/2014/main" id="{10117D5D-03F8-4787-8A49-4F362C5BA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358208</xdr:colOff>
      <xdr:row>27</xdr:row>
      <xdr:rowOff>134710</xdr:rowOff>
    </xdr:from>
    <xdr:to>
      <xdr:col>16</xdr:col>
      <xdr:colOff>124039</xdr:colOff>
      <xdr:row>43</xdr:row>
      <xdr:rowOff>36329</xdr:rowOff>
    </xdr:to>
    <xdr:graphicFrame macro="">
      <xdr:nvGraphicFramePr>
        <xdr:cNvPr id="2" name="Grafico 1">
          <a:extLst>
            <a:ext uri="{FF2B5EF4-FFF2-40B4-BE49-F238E27FC236}">
              <a16:creationId xmlns:a16="http://schemas.microsoft.com/office/drawing/2014/main" id="{FFA40859-A1B7-4A34-A129-DDA5B90D0D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964406</xdr:colOff>
      <xdr:row>27</xdr:row>
      <xdr:rowOff>170089</xdr:rowOff>
    </xdr:from>
    <xdr:to>
      <xdr:col>13</xdr:col>
      <xdr:colOff>258750</xdr:colOff>
      <xdr:row>43</xdr:row>
      <xdr:rowOff>62183</xdr:rowOff>
    </xdr:to>
    <xdr:graphicFrame macro="">
      <xdr:nvGraphicFramePr>
        <xdr:cNvPr id="2" name="Grafico 1">
          <a:extLst>
            <a:ext uri="{FF2B5EF4-FFF2-40B4-BE49-F238E27FC236}">
              <a16:creationId xmlns:a16="http://schemas.microsoft.com/office/drawing/2014/main" id="{03F6C259-B142-40E3-8324-80F7808593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3464</xdr:colOff>
      <xdr:row>33</xdr:row>
      <xdr:rowOff>10198</xdr:rowOff>
    </xdr:from>
    <xdr:to>
      <xdr:col>9</xdr:col>
      <xdr:colOff>677333</xdr:colOff>
      <xdr:row>51</xdr:row>
      <xdr:rowOff>158749</xdr:rowOff>
    </xdr:to>
    <xdr:graphicFrame macro="">
      <xdr:nvGraphicFramePr>
        <xdr:cNvPr id="2" name="Grafico 1">
          <a:extLst>
            <a:ext uri="{FF2B5EF4-FFF2-40B4-BE49-F238E27FC236}">
              <a16:creationId xmlns:a16="http://schemas.microsoft.com/office/drawing/2014/main" id="{69375C2C-B267-4406-AF8A-941F4B5DEA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33</xdr:row>
      <xdr:rowOff>0</xdr:rowOff>
    </xdr:from>
    <xdr:to>
      <xdr:col>18</xdr:col>
      <xdr:colOff>673869</xdr:colOff>
      <xdr:row>51</xdr:row>
      <xdr:rowOff>148551</xdr:rowOff>
    </xdr:to>
    <xdr:graphicFrame macro="">
      <xdr:nvGraphicFramePr>
        <xdr:cNvPr id="32" name="Grafico 31">
          <a:extLst>
            <a:ext uri="{FF2B5EF4-FFF2-40B4-BE49-F238E27FC236}">
              <a16:creationId xmlns:a16="http://schemas.microsoft.com/office/drawing/2014/main" id="{C913F86F-071D-4769-B127-8EB752C2FB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33</xdr:row>
      <xdr:rowOff>0</xdr:rowOff>
    </xdr:from>
    <xdr:to>
      <xdr:col>27</xdr:col>
      <xdr:colOff>673869</xdr:colOff>
      <xdr:row>51</xdr:row>
      <xdr:rowOff>148551</xdr:rowOff>
    </xdr:to>
    <xdr:graphicFrame macro="">
      <xdr:nvGraphicFramePr>
        <xdr:cNvPr id="33" name="Grafico 32">
          <a:extLst>
            <a:ext uri="{FF2B5EF4-FFF2-40B4-BE49-F238E27FC236}">
              <a16:creationId xmlns:a16="http://schemas.microsoft.com/office/drawing/2014/main" id="{BE56D6D8-AA72-4349-8030-145DC60C0F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0</xdr:colOff>
      <xdr:row>33</xdr:row>
      <xdr:rowOff>0</xdr:rowOff>
    </xdr:from>
    <xdr:to>
      <xdr:col>36</xdr:col>
      <xdr:colOff>673869</xdr:colOff>
      <xdr:row>51</xdr:row>
      <xdr:rowOff>148551</xdr:rowOff>
    </xdr:to>
    <xdr:graphicFrame macro="">
      <xdr:nvGraphicFramePr>
        <xdr:cNvPr id="34" name="Grafico 33">
          <a:extLst>
            <a:ext uri="{FF2B5EF4-FFF2-40B4-BE49-F238E27FC236}">
              <a16:creationId xmlns:a16="http://schemas.microsoft.com/office/drawing/2014/main" id="{8B6883F0-3430-466F-AA20-C9C05551D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0</xdr:colOff>
      <xdr:row>33</xdr:row>
      <xdr:rowOff>0</xdr:rowOff>
    </xdr:from>
    <xdr:to>
      <xdr:col>45</xdr:col>
      <xdr:colOff>673869</xdr:colOff>
      <xdr:row>51</xdr:row>
      <xdr:rowOff>148551</xdr:rowOff>
    </xdr:to>
    <xdr:graphicFrame macro="">
      <xdr:nvGraphicFramePr>
        <xdr:cNvPr id="36" name="Grafico 35">
          <a:extLst>
            <a:ext uri="{FF2B5EF4-FFF2-40B4-BE49-F238E27FC236}">
              <a16:creationId xmlns:a16="http://schemas.microsoft.com/office/drawing/2014/main" id="{9C5AA7F8-4BB2-41EA-BA35-EB20B5014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46</xdr:col>
      <xdr:colOff>0</xdr:colOff>
      <xdr:row>33</xdr:row>
      <xdr:rowOff>0</xdr:rowOff>
    </xdr:from>
    <xdr:to>
      <xdr:col>54</xdr:col>
      <xdr:colOff>673869</xdr:colOff>
      <xdr:row>51</xdr:row>
      <xdr:rowOff>148551</xdr:rowOff>
    </xdr:to>
    <xdr:graphicFrame macro="">
      <xdr:nvGraphicFramePr>
        <xdr:cNvPr id="37" name="Grafico 36">
          <a:extLst>
            <a:ext uri="{FF2B5EF4-FFF2-40B4-BE49-F238E27FC236}">
              <a16:creationId xmlns:a16="http://schemas.microsoft.com/office/drawing/2014/main" id="{1165FB52-28B7-47FE-8C00-24D0F2D177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55</xdr:col>
      <xdr:colOff>0</xdr:colOff>
      <xdr:row>33</xdr:row>
      <xdr:rowOff>0</xdr:rowOff>
    </xdr:from>
    <xdr:to>
      <xdr:col>63</xdr:col>
      <xdr:colOff>673869</xdr:colOff>
      <xdr:row>51</xdr:row>
      <xdr:rowOff>148551</xdr:rowOff>
    </xdr:to>
    <xdr:graphicFrame macro="">
      <xdr:nvGraphicFramePr>
        <xdr:cNvPr id="38" name="Grafico 37">
          <a:extLst>
            <a:ext uri="{FF2B5EF4-FFF2-40B4-BE49-F238E27FC236}">
              <a16:creationId xmlns:a16="http://schemas.microsoft.com/office/drawing/2014/main" id="{015616BE-F9D7-446A-8E63-0A565BCE60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64</xdr:col>
      <xdr:colOff>0</xdr:colOff>
      <xdr:row>33</xdr:row>
      <xdr:rowOff>0</xdr:rowOff>
    </xdr:from>
    <xdr:to>
      <xdr:col>72</xdr:col>
      <xdr:colOff>673869</xdr:colOff>
      <xdr:row>51</xdr:row>
      <xdr:rowOff>148551</xdr:rowOff>
    </xdr:to>
    <xdr:graphicFrame macro="">
      <xdr:nvGraphicFramePr>
        <xdr:cNvPr id="39" name="Grafico 38">
          <a:extLst>
            <a:ext uri="{FF2B5EF4-FFF2-40B4-BE49-F238E27FC236}">
              <a16:creationId xmlns:a16="http://schemas.microsoft.com/office/drawing/2014/main" id="{9273E08D-E50E-4083-97CB-72913606E1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73</xdr:col>
      <xdr:colOff>0</xdr:colOff>
      <xdr:row>33</xdr:row>
      <xdr:rowOff>0</xdr:rowOff>
    </xdr:from>
    <xdr:to>
      <xdr:col>82</xdr:col>
      <xdr:colOff>28286</xdr:colOff>
      <xdr:row>51</xdr:row>
      <xdr:rowOff>148551</xdr:rowOff>
    </xdr:to>
    <xdr:graphicFrame macro="">
      <xdr:nvGraphicFramePr>
        <xdr:cNvPr id="40" name="Grafico 39">
          <a:extLst>
            <a:ext uri="{FF2B5EF4-FFF2-40B4-BE49-F238E27FC236}">
              <a16:creationId xmlns:a16="http://schemas.microsoft.com/office/drawing/2014/main" id="{9C847115-0144-4795-B55F-401028BB47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82</xdr:col>
      <xdr:colOff>0</xdr:colOff>
      <xdr:row>33</xdr:row>
      <xdr:rowOff>0</xdr:rowOff>
    </xdr:from>
    <xdr:to>
      <xdr:col>90</xdr:col>
      <xdr:colOff>673868</xdr:colOff>
      <xdr:row>51</xdr:row>
      <xdr:rowOff>148551</xdr:rowOff>
    </xdr:to>
    <xdr:graphicFrame macro="">
      <xdr:nvGraphicFramePr>
        <xdr:cNvPr id="41" name="Grafico 40">
          <a:extLst>
            <a:ext uri="{FF2B5EF4-FFF2-40B4-BE49-F238E27FC236}">
              <a16:creationId xmlns:a16="http://schemas.microsoft.com/office/drawing/2014/main" id="{776DB850-F930-4606-A60F-FF361390F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91</xdr:col>
      <xdr:colOff>0</xdr:colOff>
      <xdr:row>33</xdr:row>
      <xdr:rowOff>0</xdr:rowOff>
    </xdr:from>
    <xdr:to>
      <xdr:col>99</xdr:col>
      <xdr:colOff>673869</xdr:colOff>
      <xdr:row>51</xdr:row>
      <xdr:rowOff>148551</xdr:rowOff>
    </xdr:to>
    <xdr:graphicFrame macro="">
      <xdr:nvGraphicFramePr>
        <xdr:cNvPr id="42" name="Grafico 41">
          <a:extLst>
            <a:ext uri="{FF2B5EF4-FFF2-40B4-BE49-F238E27FC236}">
              <a16:creationId xmlns:a16="http://schemas.microsoft.com/office/drawing/2014/main" id="{DC3ABF46-38CF-4A6A-AF6D-062186CC8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100</xdr:col>
      <xdr:colOff>0</xdr:colOff>
      <xdr:row>33</xdr:row>
      <xdr:rowOff>0</xdr:rowOff>
    </xdr:from>
    <xdr:to>
      <xdr:col>108</xdr:col>
      <xdr:colOff>673869</xdr:colOff>
      <xdr:row>51</xdr:row>
      <xdr:rowOff>148551</xdr:rowOff>
    </xdr:to>
    <xdr:graphicFrame macro="">
      <xdr:nvGraphicFramePr>
        <xdr:cNvPr id="43" name="Grafico 42">
          <a:extLst>
            <a:ext uri="{FF2B5EF4-FFF2-40B4-BE49-F238E27FC236}">
              <a16:creationId xmlns:a16="http://schemas.microsoft.com/office/drawing/2014/main" id="{E009ED70-2B22-49E8-88FD-545BAECC25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109</xdr:col>
      <xdr:colOff>0</xdr:colOff>
      <xdr:row>32</xdr:row>
      <xdr:rowOff>148166</xdr:rowOff>
    </xdr:from>
    <xdr:to>
      <xdr:col>116</xdr:col>
      <xdr:colOff>0</xdr:colOff>
      <xdr:row>51</xdr:row>
      <xdr:rowOff>148551</xdr:rowOff>
    </xdr:to>
    <xdr:graphicFrame macro="">
      <xdr:nvGraphicFramePr>
        <xdr:cNvPr id="44" name="Grafico 43">
          <a:extLst>
            <a:ext uri="{FF2B5EF4-FFF2-40B4-BE49-F238E27FC236}">
              <a16:creationId xmlns:a16="http://schemas.microsoft.com/office/drawing/2014/main" id="{1AA86C5B-AFC9-4EAE-942A-5BDD4ACFE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116</xdr:col>
      <xdr:colOff>0</xdr:colOff>
      <xdr:row>33</xdr:row>
      <xdr:rowOff>0</xdr:rowOff>
    </xdr:from>
    <xdr:to>
      <xdr:col>124</xdr:col>
      <xdr:colOff>673869</xdr:colOff>
      <xdr:row>51</xdr:row>
      <xdr:rowOff>148551</xdr:rowOff>
    </xdr:to>
    <xdr:graphicFrame macro="">
      <xdr:nvGraphicFramePr>
        <xdr:cNvPr id="45" name="Grafico 44">
          <a:extLst>
            <a:ext uri="{FF2B5EF4-FFF2-40B4-BE49-F238E27FC236}">
              <a16:creationId xmlns:a16="http://schemas.microsoft.com/office/drawing/2014/main" id="{6FB0FF5A-5DF4-4B85-833B-637D260D4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125</xdr:col>
      <xdr:colOff>0</xdr:colOff>
      <xdr:row>33</xdr:row>
      <xdr:rowOff>0</xdr:rowOff>
    </xdr:from>
    <xdr:to>
      <xdr:col>133</xdr:col>
      <xdr:colOff>673868</xdr:colOff>
      <xdr:row>51</xdr:row>
      <xdr:rowOff>148551</xdr:rowOff>
    </xdr:to>
    <xdr:graphicFrame macro="">
      <xdr:nvGraphicFramePr>
        <xdr:cNvPr id="46" name="Grafico 45">
          <a:extLst>
            <a:ext uri="{FF2B5EF4-FFF2-40B4-BE49-F238E27FC236}">
              <a16:creationId xmlns:a16="http://schemas.microsoft.com/office/drawing/2014/main" id="{F7D15155-C228-434A-9FF3-D5D3D08B6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134</xdr:col>
      <xdr:colOff>0</xdr:colOff>
      <xdr:row>33</xdr:row>
      <xdr:rowOff>0</xdr:rowOff>
    </xdr:from>
    <xdr:to>
      <xdr:col>142</xdr:col>
      <xdr:colOff>673869</xdr:colOff>
      <xdr:row>51</xdr:row>
      <xdr:rowOff>148551</xdr:rowOff>
    </xdr:to>
    <xdr:graphicFrame macro="">
      <xdr:nvGraphicFramePr>
        <xdr:cNvPr id="47" name="Grafico 46">
          <a:extLst>
            <a:ext uri="{FF2B5EF4-FFF2-40B4-BE49-F238E27FC236}">
              <a16:creationId xmlns:a16="http://schemas.microsoft.com/office/drawing/2014/main" id="{C3E36928-6FAF-48D1-8493-9124990189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143</xdr:col>
      <xdr:colOff>0</xdr:colOff>
      <xdr:row>33</xdr:row>
      <xdr:rowOff>0</xdr:rowOff>
    </xdr:from>
    <xdr:to>
      <xdr:col>151</xdr:col>
      <xdr:colOff>673869</xdr:colOff>
      <xdr:row>51</xdr:row>
      <xdr:rowOff>148551</xdr:rowOff>
    </xdr:to>
    <xdr:graphicFrame macro="">
      <xdr:nvGraphicFramePr>
        <xdr:cNvPr id="48" name="Grafico 47">
          <a:extLst>
            <a:ext uri="{FF2B5EF4-FFF2-40B4-BE49-F238E27FC236}">
              <a16:creationId xmlns:a16="http://schemas.microsoft.com/office/drawing/2014/main" id="{35873303-AB39-4D0E-A208-686245704A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152</xdr:col>
      <xdr:colOff>0</xdr:colOff>
      <xdr:row>33</xdr:row>
      <xdr:rowOff>0</xdr:rowOff>
    </xdr:from>
    <xdr:to>
      <xdr:col>159</xdr:col>
      <xdr:colOff>0</xdr:colOff>
      <xdr:row>51</xdr:row>
      <xdr:rowOff>148551</xdr:rowOff>
    </xdr:to>
    <xdr:graphicFrame macro="">
      <xdr:nvGraphicFramePr>
        <xdr:cNvPr id="49" name="Grafico 48">
          <a:extLst>
            <a:ext uri="{FF2B5EF4-FFF2-40B4-BE49-F238E27FC236}">
              <a16:creationId xmlns:a16="http://schemas.microsoft.com/office/drawing/2014/main" id="{2C0196C5-79A5-4F84-B617-6AA386D1EB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159</xdr:col>
      <xdr:colOff>0</xdr:colOff>
      <xdr:row>33</xdr:row>
      <xdr:rowOff>0</xdr:rowOff>
    </xdr:from>
    <xdr:to>
      <xdr:col>167</xdr:col>
      <xdr:colOff>673869</xdr:colOff>
      <xdr:row>51</xdr:row>
      <xdr:rowOff>148551</xdr:rowOff>
    </xdr:to>
    <xdr:graphicFrame macro="">
      <xdr:nvGraphicFramePr>
        <xdr:cNvPr id="50" name="Grafico 49">
          <a:extLst>
            <a:ext uri="{FF2B5EF4-FFF2-40B4-BE49-F238E27FC236}">
              <a16:creationId xmlns:a16="http://schemas.microsoft.com/office/drawing/2014/main" id="{3CC39423-ADBF-4C5F-ADFF-81B390310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168</xdr:col>
      <xdr:colOff>0</xdr:colOff>
      <xdr:row>33</xdr:row>
      <xdr:rowOff>0</xdr:rowOff>
    </xdr:from>
    <xdr:to>
      <xdr:col>176</xdr:col>
      <xdr:colOff>673868</xdr:colOff>
      <xdr:row>51</xdr:row>
      <xdr:rowOff>148551</xdr:rowOff>
    </xdr:to>
    <xdr:graphicFrame macro="">
      <xdr:nvGraphicFramePr>
        <xdr:cNvPr id="51" name="Grafico 50">
          <a:extLst>
            <a:ext uri="{FF2B5EF4-FFF2-40B4-BE49-F238E27FC236}">
              <a16:creationId xmlns:a16="http://schemas.microsoft.com/office/drawing/2014/main" id="{32DB1D13-2FEB-4B62-BE42-4C0D886FD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177</xdr:col>
      <xdr:colOff>0</xdr:colOff>
      <xdr:row>33</xdr:row>
      <xdr:rowOff>0</xdr:rowOff>
    </xdr:from>
    <xdr:to>
      <xdr:col>185</xdr:col>
      <xdr:colOff>673869</xdr:colOff>
      <xdr:row>51</xdr:row>
      <xdr:rowOff>148551</xdr:rowOff>
    </xdr:to>
    <xdr:graphicFrame macro="">
      <xdr:nvGraphicFramePr>
        <xdr:cNvPr id="52" name="Grafico 51">
          <a:extLst>
            <a:ext uri="{FF2B5EF4-FFF2-40B4-BE49-F238E27FC236}">
              <a16:creationId xmlns:a16="http://schemas.microsoft.com/office/drawing/2014/main" id="{842AB47C-8EA3-4DB9-A289-A0D0A0D000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186</xdr:col>
      <xdr:colOff>0</xdr:colOff>
      <xdr:row>33</xdr:row>
      <xdr:rowOff>0</xdr:rowOff>
    </xdr:from>
    <xdr:to>
      <xdr:col>195</xdr:col>
      <xdr:colOff>60035</xdr:colOff>
      <xdr:row>51</xdr:row>
      <xdr:rowOff>148551</xdr:rowOff>
    </xdr:to>
    <xdr:graphicFrame macro="">
      <xdr:nvGraphicFramePr>
        <xdr:cNvPr id="53" name="Grafico 52">
          <a:extLst>
            <a:ext uri="{FF2B5EF4-FFF2-40B4-BE49-F238E27FC236}">
              <a16:creationId xmlns:a16="http://schemas.microsoft.com/office/drawing/2014/main" id="{84DB934B-2A21-43D1-8282-C08989AFE1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195</xdr:col>
      <xdr:colOff>0</xdr:colOff>
      <xdr:row>33</xdr:row>
      <xdr:rowOff>0</xdr:rowOff>
    </xdr:from>
    <xdr:to>
      <xdr:col>203</xdr:col>
      <xdr:colOff>673869</xdr:colOff>
      <xdr:row>51</xdr:row>
      <xdr:rowOff>148551</xdr:rowOff>
    </xdr:to>
    <xdr:graphicFrame macro="">
      <xdr:nvGraphicFramePr>
        <xdr:cNvPr id="54" name="Grafico 53">
          <a:extLst>
            <a:ext uri="{FF2B5EF4-FFF2-40B4-BE49-F238E27FC236}">
              <a16:creationId xmlns:a16="http://schemas.microsoft.com/office/drawing/2014/main" id="{8A04AB8B-AA4A-4EAD-AB8D-57A44453B3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204</xdr:col>
      <xdr:colOff>0</xdr:colOff>
      <xdr:row>33</xdr:row>
      <xdr:rowOff>0</xdr:rowOff>
    </xdr:from>
    <xdr:to>
      <xdr:col>212</xdr:col>
      <xdr:colOff>673869</xdr:colOff>
      <xdr:row>51</xdr:row>
      <xdr:rowOff>148551</xdr:rowOff>
    </xdr:to>
    <xdr:graphicFrame macro="">
      <xdr:nvGraphicFramePr>
        <xdr:cNvPr id="55" name="Grafico 54">
          <a:extLst>
            <a:ext uri="{FF2B5EF4-FFF2-40B4-BE49-F238E27FC236}">
              <a16:creationId xmlns:a16="http://schemas.microsoft.com/office/drawing/2014/main" id="{9CD30EE7-F60B-47A1-A3A5-6E4370677D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213</xdr:col>
      <xdr:colOff>0</xdr:colOff>
      <xdr:row>33</xdr:row>
      <xdr:rowOff>0</xdr:rowOff>
    </xdr:from>
    <xdr:to>
      <xdr:col>221</xdr:col>
      <xdr:colOff>673868</xdr:colOff>
      <xdr:row>51</xdr:row>
      <xdr:rowOff>148551</xdr:rowOff>
    </xdr:to>
    <xdr:graphicFrame macro="">
      <xdr:nvGraphicFramePr>
        <xdr:cNvPr id="56" name="Grafico 55">
          <a:extLst>
            <a:ext uri="{FF2B5EF4-FFF2-40B4-BE49-F238E27FC236}">
              <a16:creationId xmlns:a16="http://schemas.microsoft.com/office/drawing/2014/main" id="{24A0BF8E-B452-4657-B277-69D72B574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222</xdr:col>
      <xdr:colOff>0</xdr:colOff>
      <xdr:row>33</xdr:row>
      <xdr:rowOff>0</xdr:rowOff>
    </xdr:from>
    <xdr:to>
      <xdr:col>230</xdr:col>
      <xdr:colOff>673869</xdr:colOff>
      <xdr:row>51</xdr:row>
      <xdr:rowOff>148551</xdr:rowOff>
    </xdr:to>
    <xdr:graphicFrame macro="">
      <xdr:nvGraphicFramePr>
        <xdr:cNvPr id="57" name="Grafico 56">
          <a:extLst>
            <a:ext uri="{FF2B5EF4-FFF2-40B4-BE49-F238E27FC236}">
              <a16:creationId xmlns:a16="http://schemas.microsoft.com/office/drawing/2014/main" id="{3E516EA5-4161-4C9B-885C-1C89E1892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231</xdr:col>
      <xdr:colOff>0</xdr:colOff>
      <xdr:row>33</xdr:row>
      <xdr:rowOff>0</xdr:rowOff>
    </xdr:from>
    <xdr:to>
      <xdr:col>239</xdr:col>
      <xdr:colOff>673869</xdr:colOff>
      <xdr:row>51</xdr:row>
      <xdr:rowOff>148551</xdr:rowOff>
    </xdr:to>
    <xdr:graphicFrame macro="">
      <xdr:nvGraphicFramePr>
        <xdr:cNvPr id="58" name="Grafico 57">
          <a:extLst>
            <a:ext uri="{FF2B5EF4-FFF2-40B4-BE49-F238E27FC236}">
              <a16:creationId xmlns:a16="http://schemas.microsoft.com/office/drawing/2014/main" id="{915528D4-411C-4A72-83EC-C55CD1226D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3464</xdr:colOff>
      <xdr:row>82</xdr:row>
      <xdr:rowOff>10198</xdr:rowOff>
    </xdr:from>
    <xdr:to>
      <xdr:col>9</xdr:col>
      <xdr:colOff>677333</xdr:colOff>
      <xdr:row>100</xdr:row>
      <xdr:rowOff>158749</xdr:rowOff>
    </xdr:to>
    <xdr:graphicFrame macro="">
      <xdr:nvGraphicFramePr>
        <xdr:cNvPr id="60" name="Grafico 59">
          <a:extLst>
            <a:ext uri="{FF2B5EF4-FFF2-40B4-BE49-F238E27FC236}">
              <a16:creationId xmlns:a16="http://schemas.microsoft.com/office/drawing/2014/main" id="{931D340D-C424-4F74-82A1-9D6D187B77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0</xdr:colOff>
      <xdr:row>82</xdr:row>
      <xdr:rowOff>0</xdr:rowOff>
    </xdr:from>
    <xdr:to>
      <xdr:col>18</xdr:col>
      <xdr:colOff>673869</xdr:colOff>
      <xdr:row>100</xdr:row>
      <xdr:rowOff>148551</xdr:rowOff>
    </xdr:to>
    <xdr:graphicFrame macro="">
      <xdr:nvGraphicFramePr>
        <xdr:cNvPr id="61" name="Grafico 60">
          <a:extLst>
            <a:ext uri="{FF2B5EF4-FFF2-40B4-BE49-F238E27FC236}">
              <a16:creationId xmlns:a16="http://schemas.microsoft.com/office/drawing/2014/main" id="{429753E9-BA51-4E5C-9BAF-990EA4C52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xdr:col>
      <xdr:colOff>0</xdr:colOff>
      <xdr:row>82</xdr:row>
      <xdr:rowOff>0</xdr:rowOff>
    </xdr:from>
    <xdr:to>
      <xdr:col>27</xdr:col>
      <xdr:colOff>673869</xdr:colOff>
      <xdr:row>100</xdr:row>
      <xdr:rowOff>148551</xdr:rowOff>
    </xdr:to>
    <xdr:graphicFrame macro="">
      <xdr:nvGraphicFramePr>
        <xdr:cNvPr id="62" name="Grafico 61">
          <a:extLst>
            <a:ext uri="{FF2B5EF4-FFF2-40B4-BE49-F238E27FC236}">
              <a16:creationId xmlns:a16="http://schemas.microsoft.com/office/drawing/2014/main" id="{87A26A0C-5386-438F-97B3-6DFB070C1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28</xdr:col>
      <xdr:colOff>0</xdr:colOff>
      <xdr:row>82</xdr:row>
      <xdr:rowOff>0</xdr:rowOff>
    </xdr:from>
    <xdr:to>
      <xdr:col>36</xdr:col>
      <xdr:colOff>673869</xdr:colOff>
      <xdr:row>100</xdr:row>
      <xdr:rowOff>148551</xdr:rowOff>
    </xdr:to>
    <xdr:graphicFrame macro="">
      <xdr:nvGraphicFramePr>
        <xdr:cNvPr id="63" name="Grafico 62">
          <a:extLst>
            <a:ext uri="{FF2B5EF4-FFF2-40B4-BE49-F238E27FC236}">
              <a16:creationId xmlns:a16="http://schemas.microsoft.com/office/drawing/2014/main" id="{8E693A59-0FFB-4DD6-86E5-AAAAF48C4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37</xdr:col>
      <xdr:colOff>0</xdr:colOff>
      <xdr:row>82</xdr:row>
      <xdr:rowOff>0</xdr:rowOff>
    </xdr:from>
    <xdr:to>
      <xdr:col>45</xdr:col>
      <xdr:colOff>673869</xdr:colOff>
      <xdr:row>100</xdr:row>
      <xdr:rowOff>148551</xdr:rowOff>
    </xdr:to>
    <xdr:graphicFrame macro="">
      <xdr:nvGraphicFramePr>
        <xdr:cNvPr id="64" name="Grafico 63">
          <a:extLst>
            <a:ext uri="{FF2B5EF4-FFF2-40B4-BE49-F238E27FC236}">
              <a16:creationId xmlns:a16="http://schemas.microsoft.com/office/drawing/2014/main" id="{00B8FCDD-7BEC-4043-A982-6B3EB658D9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46</xdr:col>
      <xdr:colOff>0</xdr:colOff>
      <xdr:row>82</xdr:row>
      <xdr:rowOff>0</xdr:rowOff>
    </xdr:from>
    <xdr:to>
      <xdr:col>54</xdr:col>
      <xdr:colOff>673869</xdr:colOff>
      <xdr:row>100</xdr:row>
      <xdr:rowOff>148551</xdr:rowOff>
    </xdr:to>
    <xdr:graphicFrame macro="">
      <xdr:nvGraphicFramePr>
        <xdr:cNvPr id="65" name="Grafico 64">
          <a:extLst>
            <a:ext uri="{FF2B5EF4-FFF2-40B4-BE49-F238E27FC236}">
              <a16:creationId xmlns:a16="http://schemas.microsoft.com/office/drawing/2014/main" id="{747B8C35-7C4B-4B39-BD4E-BD129E843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55</xdr:col>
      <xdr:colOff>0</xdr:colOff>
      <xdr:row>82</xdr:row>
      <xdr:rowOff>0</xdr:rowOff>
    </xdr:from>
    <xdr:to>
      <xdr:col>63</xdr:col>
      <xdr:colOff>673869</xdr:colOff>
      <xdr:row>100</xdr:row>
      <xdr:rowOff>148551</xdr:rowOff>
    </xdr:to>
    <xdr:graphicFrame macro="">
      <xdr:nvGraphicFramePr>
        <xdr:cNvPr id="66" name="Grafico 65">
          <a:extLst>
            <a:ext uri="{FF2B5EF4-FFF2-40B4-BE49-F238E27FC236}">
              <a16:creationId xmlns:a16="http://schemas.microsoft.com/office/drawing/2014/main" id="{8D6C1667-C437-492A-962A-3BDAB9D94F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64</xdr:col>
      <xdr:colOff>0</xdr:colOff>
      <xdr:row>82</xdr:row>
      <xdr:rowOff>0</xdr:rowOff>
    </xdr:from>
    <xdr:to>
      <xdr:col>72</xdr:col>
      <xdr:colOff>673869</xdr:colOff>
      <xdr:row>100</xdr:row>
      <xdr:rowOff>148551</xdr:rowOff>
    </xdr:to>
    <xdr:graphicFrame macro="">
      <xdr:nvGraphicFramePr>
        <xdr:cNvPr id="67" name="Grafico 66">
          <a:extLst>
            <a:ext uri="{FF2B5EF4-FFF2-40B4-BE49-F238E27FC236}">
              <a16:creationId xmlns:a16="http://schemas.microsoft.com/office/drawing/2014/main" id="{EF062891-7B85-4E12-B14B-249949AE6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73</xdr:col>
      <xdr:colOff>0</xdr:colOff>
      <xdr:row>82</xdr:row>
      <xdr:rowOff>0</xdr:rowOff>
    </xdr:from>
    <xdr:to>
      <xdr:col>82</xdr:col>
      <xdr:colOff>28286</xdr:colOff>
      <xdr:row>100</xdr:row>
      <xdr:rowOff>148551</xdr:rowOff>
    </xdr:to>
    <xdr:graphicFrame macro="">
      <xdr:nvGraphicFramePr>
        <xdr:cNvPr id="68" name="Grafico 67">
          <a:extLst>
            <a:ext uri="{FF2B5EF4-FFF2-40B4-BE49-F238E27FC236}">
              <a16:creationId xmlns:a16="http://schemas.microsoft.com/office/drawing/2014/main" id="{47F2F5EF-9BDB-47D1-B2B6-5C3B9CE29C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82</xdr:col>
      <xdr:colOff>0</xdr:colOff>
      <xdr:row>82</xdr:row>
      <xdr:rowOff>0</xdr:rowOff>
    </xdr:from>
    <xdr:to>
      <xdr:col>90</xdr:col>
      <xdr:colOff>673868</xdr:colOff>
      <xdr:row>100</xdr:row>
      <xdr:rowOff>148551</xdr:rowOff>
    </xdr:to>
    <xdr:graphicFrame macro="">
      <xdr:nvGraphicFramePr>
        <xdr:cNvPr id="69" name="Grafico 68">
          <a:extLst>
            <a:ext uri="{FF2B5EF4-FFF2-40B4-BE49-F238E27FC236}">
              <a16:creationId xmlns:a16="http://schemas.microsoft.com/office/drawing/2014/main" id="{F9E42D49-4B27-4D51-9389-6BD74AF19B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91</xdr:col>
      <xdr:colOff>0</xdr:colOff>
      <xdr:row>82</xdr:row>
      <xdr:rowOff>0</xdr:rowOff>
    </xdr:from>
    <xdr:to>
      <xdr:col>99</xdr:col>
      <xdr:colOff>673869</xdr:colOff>
      <xdr:row>100</xdr:row>
      <xdr:rowOff>148551</xdr:rowOff>
    </xdr:to>
    <xdr:graphicFrame macro="">
      <xdr:nvGraphicFramePr>
        <xdr:cNvPr id="70" name="Grafico 69">
          <a:extLst>
            <a:ext uri="{FF2B5EF4-FFF2-40B4-BE49-F238E27FC236}">
              <a16:creationId xmlns:a16="http://schemas.microsoft.com/office/drawing/2014/main" id="{8E91E3AF-9AA1-4F34-8EC7-158DCEA19B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100</xdr:col>
      <xdr:colOff>0</xdr:colOff>
      <xdr:row>82</xdr:row>
      <xdr:rowOff>0</xdr:rowOff>
    </xdr:from>
    <xdr:to>
      <xdr:col>108</xdr:col>
      <xdr:colOff>673869</xdr:colOff>
      <xdr:row>100</xdr:row>
      <xdr:rowOff>148551</xdr:rowOff>
    </xdr:to>
    <xdr:graphicFrame macro="">
      <xdr:nvGraphicFramePr>
        <xdr:cNvPr id="71" name="Grafico 70">
          <a:extLst>
            <a:ext uri="{FF2B5EF4-FFF2-40B4-BE49-F238E27FC236}">
              <a16:creationId xmlns:a16="http://schemas.microsoft.com/office/drawing/2014/main" id="{3B52D8AB-4FF0-42E1-867E-523086E8A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109</xdr:col>
      <xdr:colOff>0</xdr:colOff>
      <xdr:row>81</xdr:row>
      <xdr:rowOff>148166</xdr:rowOff>
    </xdr:from>
    <xdr:to>
      <xdr:col>116</xdr:col>
      <xdr:colOff>0</xdr:colOff>
      <xdr:row>100</xdr:row>
      <xdr:rowOff>148551</xdr:rowOff>
    </xdr:to>
    <xdr:graphicFrame macro="">
      <xdr:nvGraphicFramePr>
        <xdr:cNvPr id="72" name="Grafico 71">
          <a:extLst>
            <a:ext uri="{FF2B5EF4-FFF2-40B4-BE49-F238E27FC236}">
              <a16:creationId xmlns:a16="http://schemas.microsoft.com/office/drawing/2014/main" id="{1F991295-37AB-4622-8F38-B9F4E99EDF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116</xdr:col>
      <xdr:colOff>0</xdr:colOff>
      <xdr:row>82</xdr:row>
      <xdr:rowOff>0</xdr:rowOff>
    </xdr:from>
    <xdr:to>
      <xdr:col>124</xdr:col>
      <xdr:colOff>673869</xdr:colOff>
      <xdr:row>100</xdr:row>
      <xdr:rowOff>148551</xdr:rowOff>
    </xdr:to>
    <xdr:graphicFrame macro="">
      <xdr:nvGraphicFramePr>
        <xdr:cNvPr id="73" name="Grafico 72">
          <a:extLst>
            <a:ext uri="{FF2B5EF4-FFF2-40B4-BE49-F238E27FC236}">
              <a16:creationId xmlns:a16="http://schemas.microsoft.com/office/drawing/2014/main" id="{41D3C565-7D5D-4220-AE30-A3623AABE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125</xdr:col>
      <xdr:colOff>0</xdr:colOff>
      <xdr:row>82</xdr:row>
      <xdr:rowOff>0</xdr:rowOff>
    </xdr:from>
    <xdr:to>
      <xdr:col>133</xdr:col>
      <xdr:colOff>673868</xdr:colOff>
      <xdr:row>100</xdr:row>
      <xdr:rowOff>148551</xdr:rowOff>
    </xdr:to>
    <xdr:graphicFrame macro="">
      <xdr:nvGraphicFramePr>
        <xdr:cNvPr id="74" name="Grafico 73">
          <a:extLst>
            <a:ext uri="{FF2B5EF4-FFF2-40B4-BE49-F238E27FC236}">
              <a16:creationId xmlns:a16="http://schemas.microsoft.com/office/drawing/2014/main" id="{6D3F84BB-09BB-4AAB-A07E-DB1202E1C1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134</xdr:col>
      <xdr:colOff>0</xdr:colOff>
      <xdr:row>82</xdr:row>
      <xdr:rowOff>0</xdr:rowOff>
    </xdr:from>
    <xdr:to>
      <xdr:col>142</xdr:col>
      <xdr:colOff>673869</xdr:colOff>
      <xdr:row>100</xdr:row>
      <xdr:rowOff>148551</xdr:rowOff>
    </xdr:to>
    <xdr:graphicFrame macro="">
      <xdr:nvGraphicFramePr>
        <xdr:cNvPr id="75" name="Grafico 74">
          <a:extLst>
            <a:ext uri="{FF2B5EF4-FFF2-40B4-BE49-F238E27FC236}">
              <a16:creationId xmlns:a16="http://schemas.microsoft.com/office/drawing/2014/main" id="{7AE758FB-9306-4107-A66A-A839A9BCD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143</xdr:col>
      <xdr:colOff>0</xdr:colOff>
      <xdr:row>82</xdr:row>
      <xdr:rowOff>0</xdr:rowOff>
    </xdr:from>
    <xdr:to>
      <xdr:col>151</xdr:col>
      <xdr:colOff>673869</xdr:colOff>
      <xdr:row>100</xdr:row>
      <xdr:rowOff>148551</xdr:rowOff>
    </xdr:to>
    <xdr:graphicFrame macro="">
      <xdr:nvGraphicFramePr>
        <xdr:cNvPr id="76" name="Grafico 75">
          <a:extLst>
            <a:ext uri="{FF2B5EF4-FFF2-40B4-BE49-F238E27FC236}">
              <a16:creationId xmlns:a16="http://schemas.microsoft.com/office/drawing/2014/main" id="{2A87653F-E0F6-46E4-AD06-BF7F3F06D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152</xdr:col>
      <xdr:colOff>0</xdr:colOff>
      <xdr:row>82</xdr:row>
      <xdr:rowOff>0</xdr:rowOff>
    </xdr:from>
    <xdr:to>
      <xdr:col>159</xdr:col>
      <xdr:colOff>0</xdr:colOff>
      <xdr:row>100</xdr:row>
      <xdr:rowOff>148551</xdr:rowOff>
    </xdr:to>
    <xdr:graphicFrame macro="">
      <xdr:nvGraphicFramePr>
        <xdr:cNvPr id="77" name="Grafico 76">
          <a:extLst>
            <a:ext uri="{FF2B5EF4-FFF2-40B4-BE49-F238E27FC236}">
              <a16:creationId xmlns:a16="http://schemas.microsoft.com/office/drawing/2014/main" id="{A6A57955-B189-478E-B45F-BF7A859F7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159</xdr:col>
      <xdr:colOff>0</xdr:colOff>
      <xdr:row>82</xdr:row>
      <xdr:rowOff>0</xdr:rowOff>
    </xdr:from>
    <xdr:to>
      <xdr:col>167</xdr:col>
      <xdr:colOff>673869</xdr:colOff>
      <xdr:row>100</xdr:row>
      <xdr:rowOff>148551</xdr:rowOff>
    </xdr:to>
    <xdr:graphicFrame macro="">
      <xdr:nvGraphicFramePr>
        <xdr:cNvPr id="78" name="Grafico 77">
          <a:extLst>
            <a:ext uri="{FF2B5EF4-FFF2-40B4-BE49-F238E27FC236}">
              <a16:creationId xmlns:a16="http://schemas.microsoft.com/office/drawing/2014/main" id="{1385182C-BBB1-4887-BB5C-8BEA85FBA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168</xdr:col>
      <xdr:colOff>0</xdr:colOff>
      <xdr:row>82</xdr:row>
      <xdr:rowOff>0</xdr:rowOff>
    </xdr:from>
    <xdr:to>
      <xdr:col>176</xdr:col>
      <xdr:colOff>673868</xdr:colOff>
      <xdr:row>100</xdr:row>
      <xdr:rowOff>148551</xdr:rowOff>
    </xdr:to>
    <xdr:graphicFrame macro="">
      <xdr:nvGraphicFramePr>
        <xdr:cNvPr id="79" name="Grafico 78">
          <a:extLst>
            <a:ext uri="{FF2B5EF4-FFF2-40B4-BE49-F238E27FC236}">
              <a16:creationId xmlns:a16="http://schemas.microsoft.com/office/drawing/2014/main" id="{30A45E65-A5D7-4D8D-B74C-9E258F039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177</xdr:col>
      <xdr:colOff>0</xdr:colOff>
      <xdr:row>82</xdr:row>
      <xdr:rowOff>0</xdr:rowOff>
    </xdr:from>
    <xdr:to>
      <xdr:col>185</xdr:col>
      <xdr:colOff>673869</xdr:colOff>
      <xdr:row>100</xdr:row>
      <xdr:rowOff>148551</xdr:rowOff>
    </xdr:to>
    <xdr:graphicFrame macro="">
      <xdr:nvGraphicFramePr>
        <xdr:cNvPr id="80" name="Grafico 79">
          <a:extLst>
            <a:ext uri="{FF2B5EF4-FFF2-40B4-BE49-F238E27FC236}">
              <a16:creationId xmlns:a16="http://schemas.microsoft.com/office/drawing/2014/main" id="{13798B4F-75AE-4198-8A5A-5F9A94B260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186</xdr:col>
      <xdr:colOff>0</xdr:colOff>
      <xdr:row>82</xdr:row>
      <xdr:rowOff>0</xdr:rowOff>
    </xdr:from>
    <xdr:to>
      <xdr:col>195</xdr:col>
      <xdr:colOff>60035</xdr:colOff>
      <xdr:row>100</xdr:row>
      <xdr:rowOff>148551</xdr:rowOff>
    </xdr:to>
    <xdr:graphicFrame macro="">
      <xdr:nvGraphicFramePr>
        <xdr:cNvPr id="81" name="Grafico 80">
          <a:extLst>
            <a:ext uri="{FF2B5EF4-FFF2-40B4-BE49-F238E27FC236}">
              <a16:creationId xmlns:a16="http://schemas.microsoft.com/office/drawing/2014/main" id="{5378B3DF-4237-4AB5-A0AC-74CAC322F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195</xdr:col>
      <xdr:colOff>0</xdr:colOff>
      <xdr:row>82</xdr:row>
      <xdr:rowOff>0</xdr:rowOff>
    </xdr:from>
    <xdr:to>
      <xdr:col>203</xdr:col>
      <xdr:colOff>673869</xdr:colOff>
      <xdr:row>100</xdr:row>
      <xdr:rowOff>148551</xdr:rowOff>
    </xdr:to>
    <xdr:graphicFrame macro="">
      <xdr:nvGraphicFramePr>
        <xdr:cNvPr id="82" name="Grafico 81">
          <a:extLst>
            <a:ext uri="{FF2B5EF4-FFF2-40B4-BE49-F238E27FC236}">
              <a16:creationId xmlns:a16="http://schemas.microsoft.com/office/drawing/2014/main" id="{1DE8BA70-7EFC-45DC-AD16-93C6B9F9C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204</xdr:col>
      <xdr:colOff>0</xdr:colOff>
      <xdr:row>82</xdr:row>
      <xdr:rowOff>0</xdr:rowOff>
    </xdr:from>
    <xdr:to>
      <xdr:col>212</xdr:col>
      <xdr:colOff>673869</xdr:colOff>
      <xdr:row>100</xdr:row>
      <xdr:rowOff>148551</xdr:rowOff>
    </xdr:to>
    <xdr:graphicFrame macro="">
      <xdr:nvGraphicFramePr>
        <xdr:cNvPr id="83" name="Grafico 82">
          <a:extLst>
            <a:ext uri="{FF2B5EF4-FFF2-40B4-BE49-F238E27FC236}">
              <a16:creationId xmlns:a16="http://schemas.microsoft.com/office/drawing/2014/main" id="{8A3D63C4-E7D0-4ACC-8965-70C448DDD3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213</xdr:col>
      <xdr:colOff>0</xdr:colOff>
      <xdr:row>82</xdr:row>
      <xdr:rowOff>0</xdr:rowOff>
    </xdr:from>
    <xdr:to>
      <xdr:col>221</xdr:col>
      <xdr:colOff>673868</xdr:colOff>
      <xdr:row>100</xdr:row>
      <xdr:rowOff>148551</xdr:rowOff>
    </xdr:to>
    <xdr:graphicFrame macro="">
      <xdr:nvGraphicFramePr>
        <xdr:cNvPr id="84" name="Grafico 83">
          <a:extLst>
            <a:ext uri="{FF2B5EF4-FFF2-40B4-BE49-F238E27FC236}">
              <a16:creationId xmlns:a16="http://schemas.microsoft.com/office/drawing/2014/main" id="{D5745B14-E068-4B67-91CF-93E8FCA9AD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222</xdr:col>
      <xdr:colOff>0</xdr:colOff>
      <xdr:row>82</xdr:row>
      <xdr:rowOff>0</xdr:rowOff>
    </xdr:from>
    <xdr:to>
      <xdr:col>230</xdr:col>
      <xdr:colOff>673869</xdr:colOff>
      <xdr:row>100</xdr:row>
      <xdr:rowOff>148551</xdr:rowOff>
    </xdr:to>
    <xdr:graphicFrame macro="">
      <xdr:nvGraphicFramePr>
        <xdr:cNvPr id="85" name="Grafico 84">
          <a:extLst>
            <a:ext uri="{FF2B5EF4-FFF2-40B4-BE49-F238E27FC236}">
              <a16:creationId xmlns:a16="http://schemas.microsoft.com/office/drawing/2014/main" id="{2ECFF2B1-EBBA-40CF-8535-A6DFFF824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231</xdr:col>
      <xdr:colOff>0</xdr:colOff>
      <xdr:row>82</xdr:row>
      <xdr:rowOff>0</xdr:rowOff>
    </xdr:from>
    <xdr:to>
      <xdr:col>239</xdr:col>
      <xdr:colOff>673869</xdr:colOff>
      <xdr:row>100</xdr:row>
      <xdr:rowOff>148551</xdr:rowOff>
    </xdr:to>
    <xdr:graphicFrame macro="">
      <xdr:nvGraphicFramePr>
        <xdr:cNvPr id="86" name="Grafico 85">
          <a:extLst>
            <a:ext uri="{FF2B5EF4-FFF2-40B4-BE49-F238E27FC236}">
              <a16:creationId xmlns:a16="http://schemas.microsoft.com/office/drawing/2014/main" id="{ABF6CE7C-FDC8-4894-92BF-D29CED337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222</xdr:col>
      <xdr:colOff>0</xdr:colOff>
      <xdr:row>33</xdr:row>
      <xdr:rowOff>0</xdr:rowOff>
    </xdr:from>
    <xdr:to>
      <xdr:col>230</xdr:col>
      <xdr:colOff>673868</xdr:colOff>
      <xdr:row>51</xdr:row>
      <xdr:rowOff>148551</xdr:rowOff>
    </xdr:to>
    <xdr:graphicFrame macro="">
      <xdr:nvGraphicFramePr>
        <xdr:cNvPr id="88" name="Grafico 87">
          <a:extLst>
            <a:ext uri="{FF2B5EF4-FFF2-40B4-BE49-F238E27FC236}">
              <a16:creationId xmlns:a16="http://schemas.microsoft.com/office/drawing/2014/main" id="{5AEF3F60-3404-44A7-BD63-9F99BF45F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231</xdr:col>
      <xdr:colOff>0</xdr:colOff>
      <xdr:row>33</xdr:row>
      <xdr:rowOff>0</xdr:rowOff>
    </xdr:from>
    <xdr:to>
      <xdr:col>239</xdr:col>
      <xdr:colOff>673868</xdr:colOff>
      <xdr:row>51</xdr:row>
      <xdr:rowOff>148551</xdr:rowOff>
    </xdr:to>
    <xdr:graphicFrame macro="">
      <xdr:nvGraphicFramePr>
        <xdr:cNvPr id="89" name="Grafico 88">
          <a:extLst>
            <a:ext uri="{FF2B5EF4-FFF2-40B4-BE49-F238E27FC236}">
              <a16:creationId xmlns:a16="http://schemas.microsoft.com/office/drawing/2014/main" id="{848AE359-4C27-4F7E-BB36-79AE90807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240</xdr:col>
      <xdr:colOff>95250</xdr:colOff>
      <xdr:row>32</xdr:row>
      <xdr:rowOff>149680</xdr:rowOff>
    </xdr:from>
    <xdr:to>
      <xdr:col>249</xdr:col>
      <xdr:colOff>75155</xdr:colOff>
      <xdr:row>51</xdr:row>
      <xdr:rowOff>134945</xdr:rowOff>
    </xdr:to>
    <xdr:graphicFrame macro="">
      <xdr:nvGraphicFramePr>
        <xdr:cNvPr id="90" name="Grafico 58">
          <a:extLst>
            <a:ext uri="{FF2B5EF4-FFF2-40B4-BE49-F238E27FC236}">
              <a16:creationId xmlns:a16="http://schemas.microsoft.com/office/drawing/2014/main" id="{0CBBD2E6-9338-4C39-B052-1D22AA6F6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249</xdr:col>
      <xdr:colOff>336550</xdr:colOff>
      <xdr:row>32</xdr:row>
      <xdr:rowOff>153987</xdr:rowOff>
    </xdr:from>
    <xdr:to>
      <xdr:col>258</xdr:col>
      <xdr:colOff>208505</xdr:colOff>
      <xdr:row>51</xdr:row>
      <xdr:rowOff>139026</xdr:rowOff>
    </xdr:to>
    <xdr:graphicFrame macro="">
      <xdr:nvGraphicFramePr>
        <xdr:cNvPr id="91" name="Grafico 58">
          <a:extLst>
            <a:ext uri="{FF2B5EF4-FFF2-40B4-BE49-F238E27FC236}">
              <a16:creationId xmlns:a16="http://schemas.microsoft.com/office/drawing/2014/main" id="{6D17FD33-4AA2-4F55-8D8B-32C6F6B86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15278</xdr:colOff>
      <xdr:row>28</xdr:row>
      <xdr:rowOff>18369</xdr:rowOff>
    </xdr:from>
    <xdr:to>
      <xdr:col>12</xdr:col>
      <xdr:colOff>245453</xdr:colOff>
      <xdr:row>43</xdr:row>
      <xdr:rowOff>122394</xdr:rowOff>
    </xdr:to>
    <xdr:graphicFrame macro="">
      <xdr:nvGraphicFramePr>
        <xdr:cNvPr id="2" name="Grafico 1">
          <a:extLst>
            <a:ext uri="{FF2B5EF4-FFF2-40B4-BE49-F238E27FC236}">
              <a16:creationId xmlns:a16="http://schemas.microsoft.com/office/drawing/2014/main" id="{D84393DD-A706-40F8-9B27-E08672A32B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5</xdr:col>
      <xdr:colOff>1013361</xdr:colOff>
      <xdr:row>28</xdr:row>
      <xdr:rowOff>19050</xdr:rowOff>
    </xdr:from>
    <xdr:to>
      <xdr:col>12</xdr:col>
      <xdr:colOff>224361</xdr:colOff>
      <xdr:row>43</xdr:row>
      <xdr:rowOff>123075</xdr:rowOff>
    </xdr:to>
    <xdr:graphicFrame macro="">
      <xdr:nvGraphicFramePr>
        <xdr:cNvPr id="2" name="Grafico 1">
          <a:extLst>
            <a:ext uri="{FF2B5EF4-FFF2-40B4-BE49-F238E27FC236}">
              <a16:creationId xmlns:a16="http://schemas.microsoft.com/office/drawing/2014/main" id="{5377FD77-11A6-45E3-8FEB-2E0B8F4947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23812</xdr:colOff>
      <xdr:row>28</xdr:row>
      <xdr:rowOff>30692</xdr:rowOff>
    </xdr:from>
    <xdr:to>
      <xdr:col>8</xdr:col>
      <xdr:colOff>10583</xdr:colOff>
      <xdr:row>44</xdr:row>
      <xdr:rowOff>35278</xdr:rowOff>
    </xdr:to>
    <xdr:graphicFrame macro="">
      <xdr:nvGraphicFramePr>
        <xdr:cNvPr id="2" name="Grafico 1">
          <a:extLst>
            <a:ext uri="{FF2B5EF4-FFF2-40B4-BE49-F238E27FC236}">
              <a16:creationId xmlns:a16="http://schemas.microsoft.com/office/drawing/2014/main" id="{27AA0E25-C2F5-4A4C-AFAA-4CBBD3E04D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217</xdr:col>
      <xdr:colOff>382929</xdr:colOff>
      <xdr:row>27</xdr:row>
      <xdr:rowOff>61702</xdr:rowOff>
    </xdr:from>
    <xdr:to>
      <xdr:col>227</xdr:col>
      <xdr:colOff>0</xdr:colOff>
      <xdr:row>46</xdr:row>
      <xdr:rowOff>27214</xdr:rowOff>
    </xdr:to>
    <xdr:graphicFrame macro="">
      <xdr:nvGraphicFramePr>
        <xdr:cNvPr id="29" name="Grafico 28">
          <a:extLst>
            <a:ext uri="{FF2B5EF4-FFF2-40B4-BE49-F238E27FC236}">
              <a16:creationId xmlns:a16="http://schemas.microsoft.com/office/drawing/2014/main" id="{F6384AB0-03B5-4724-9113-B7AEE1AC4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68035</xdr:colOff>
      <xdr:row>28</xdr:row>
      <xdr:rowOff>0</xdr:rowOff>
    </xdr:from>
    <xdr:to>
      <xdr:col>16</xdr:col>
      <xdr:colOff>67052</xdr:colOff>
      <xdr:row>44</xdr:row>
      <xdr:rowOff>1411</xdr:rowOff>
    </xdr:to>
    <xdr:graphicFrame macro="">
      <xdr:nvGraphicFramePr>
        <xdr:cNvPr id="32" name="Grafico 1">
          <a:extLst>
            <a:ext uri="{FF2B5EF4-FFF2-40B4-BE49-F238E27FC236}">
              <a16:creationId xmlns:a16="http://schemas.microsoft.com/office/drawing/2014/main" id="{BE77295B-8618-4159-B266-5611E2395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28</xdr:row>
      <xdr:rowOff>0</xdr:rowOff>
    </xdr:from>
    <xdr:to>
      <xdr:col>23</xdr:col>
      <xdr:colOff>682550</xdr:colOff>
      <xdr:row>44</xdr:row>
      <xdr:rowOff>1411</xdr:rowOff>
    </xdr:to>
    <xdr:graphicFrame macro="">
      <xdr:nvGraphicFramePr>
        <xdr:cNvPr id="33" name="Grafico 1">
          <a:extLst>
            <a:ext uri="{FF2B5EF4-FFF2-40B4-BE49-F238E27FC236}">
              <a16:creationId xmlns:a16="http://schemas.microsoft.com/office/drawing/2014/main" id="{3EFE6778-161B-4353-A11B-2E7B0048D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0</xdr:colOff>
      <xdr:row>28</xdr:row>
      <xdr:rowOff>0</xdr:rowOff>
    </xdr:from>
    <xdr:to>
      <xdr:col>31</xdr:col>
      <xdr:colOff>682549</xdr:colOff>
      <xdr:row>44</xdr:row>
      <xdr:rowOff>1411</xdr:rowOff>
    </xdr:to>
    <xdr:graphicFrame macro="">
      <xdr:nvGraphicFramePr>
        <xdr:cNvPr id="34" name="Grafico 1">
          <a:extLst>
            <a:ext uri="{FF2B5EF4-FFF2-40B4-BE49-F238E27FC236}">
              <a16:creationId xmlns:a16="http://schemas.microsoft.com/office/drawing/2014/main" id="{EB1FE953-2535-487B-B72A-1FB78BE751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0</xdr:colOff>
      <xdr:row>28</xdr:row>
      <xdr:rowOff>0</xdr:rowOff>
    </xdr:from>
    <xdr:to>
      <xdr:col>39</xdr:col>
      <xdr:colOff>682550</xdr:colOff>
      <xdr:row>44</xdr:row>
      <xdr:rowOff>1411</xdr:rowOff>
    </xdr:to>
    <xdr:graphicFrame macro="">
      <xdr:nvGraphicFramePr>
        <xdr:cNvPr id="35" name="Grafico 1">
          <a:extLst>
            <a:ext uri="{FF2B5EF4-FFF2-40B4-BE49-F238E27FC236}">
              <a16:creationId xmlns:a16="http://schemas.microsoft.com/office/drawing/2014/main" id="{73F23F5D-E482-4DD0-9E8B-9E6712092A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41</xdr:col>
      <xdr:colOff>130968</xdr:colOff>
      <xdr:row>28</xdr:row>
      <xdr:rowOff>0</xdr:rowOff>
    </xdr:from>
    <xdr:to>
      <xdr:col>48</xdr:col>
      <xdr:colOff>122955</xdr:colOff>
      <xdr:row>44</xdr:row>
      <xdr:rowOff>1411</xdr:rowOff>
    </xdr:to>
    <xdr:graphicFrame macro="">
      <xdr:nvGraphicFramePr>
        <xdr:cNvPr id="36" name="Grafico 1">
          <a:extLst>
            <a:ext uri="{FF2B5EF4-FFF2-40B4-BE49-F238E27FC236}">
              <a16:creationId xmlns:a16="http://schemas.microsoft.com/office/drawing/2014/main" id="{2612FB3C-F275-41C2-AB02-AE848CFA6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49</xdr:col>
      <xdr:colOff>0</xdr:colOff>
      <xdr:row>28</xdr:row>
      <xdr:rowOff>0</xdr:rowOff>
    </xdr:from>
    <xdr:to>
      <xdr:col>55</xdr:col>
      <xdr:colOff>682549</xdr:colOff>
      <xdr:row>44</xdr:row>
      <xdr:rowOff>1411</xdr:rowOff>
    </xdr:to>
    <xdr:graphicFrame macro="">
      <xdr:nvGraphicFramePr>
        <xdr:cNvPr id="37" name="Grafico 1">
          <a:extLst>
            <a:ext uri="{FF2B5EF4-FFF2-40B4-BE49-F238E27FC236}">
              <a16:creationId xmlns:a16="http://schemas.microsoft.com/office/drawing/2014/main" id="{E3D84077-29E2-4BA8-A452-A3FDD78E13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57</xdr:col>
      <xdr:colOff>0</xdr:colOff>
      <xdr:row>28</xdr:row>
      <xdr:rowOff>0</xdr:rowOff>
    </xdr:from>
    <xdr:to>
      <xdr:col>63</xdr:col>
      <xdr:colOff>401335</xdr:colOff>
      <xdr:row>44</xdr:row>
      <xdr:rowOff>1411</xdr:rowOff>
    </xdr:to>
    <xdr:graphicFrame macro="">
      <xdr:nvGraphicFramePr>
        <xdr:cNvPr id="38" name="Grafico 1">
          <a:extLst>
            <a:ext uri="{FF2B5EF4-FFF2-40B4-BE49-F238E27FC236}">
              <a16:creationId xmlns:a16="http://schemas.microsoft.com/office/drawing/2014/main" id="{A4C7F119-D852-4D0A-BCAF-6393140C57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65</xdr:col>
      <xdr:colOff>0</xdr:colOff>
      <xdr:row>28</xdr:row>
      <xdr:rowOff>0</xdr:rowOff>
    </xdr:from>
    <xdr:to>
      <xdr:col>71</xdr:col>
      <xdr:colOff>682550</xdr:colOff>
      <xdr:row>44</xdr:row>
      <xdr:rowOff>1411</xdr:rowOff>
    </xdr:to>
    <xdr:graphicFrame macro="">
      <xdr:nvGraphicFramePr>
        <xdr:cNvPr id="39" name="Grafico 1">
          <a:extLst>
            <a:ext uri="{FF2B5EF4-FFF2-40B4-BE49-F238E27FC236}">
              <a16:creationId xmlns:a16="http://schemas.microsoft.com/office/drawing/2014/main" id="{F75B2B91-1C80-4A82-93C6-F6604111A4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73</xdr:col>
      <xdr:colOff>0</xdr:colOff>
      <xdr:row>28</xdr:row>
      <xdr:rowOff>0</xdr:rowOff>
    </xdr:from>
    <xdr:to>
      <xdr:col>79</xdr:col>
      <xdr:colOff>682549</xdr:colOff>
      <xdr:row>44</xdr:row>
      <xdr:rowOff>1411</xdr:rowOff>
    </xdr:to>
    <xdr:graphicFrame macro="">
      <xdr:nvGraphicFramePr>
        <xdr:cNvPr id="40" name="Grafico 1">
          <a:extLst>
            <a:ext uri="{FF2B5EF4-FFF2-40B4-BE49-F238E27FC236}">
              <a16:creationId xmlns:a16="http://schemas.microsoft.com/office/drawing/2014/main" id="{E80B9DB1-8BA8-4AB5-BCFC-E357F01AE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81</xdr:col>
      <xdr:colOff>0</xdr:colOff>
      <xdr:row>28</xdr:row>
      <xdr:rowOff>0</xdr:rowOff>
    </xdr:from>
    <xdr:to>
      <xdr:col>87</xdr:col>
      <xdr:colOff>682550</xdr:colOff>
      <xdr:row>44</xdr:row>
      <xdr:rowOff>1411</xdr:rowOff>
    </xdr:to>
    <xdr:graphicFrame macro="">
      <xdr:nvGraphicFramePr>
        <xdr:cNvPr id="41" name="Grafico 1">
          <a:extLst>
            <a:ext uri="{FF2B5EF4-FFF2-40B4-BE49-F238E27FC236}">
              <a16:creationId xmlns:a16="http://schemas.microsoft.com/office/drawing/2014/main" id="{3A764603-1FF8-4DEB-A8B3-1721CCF9D9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89</xdr:col>
      <xdr:colOff>0</xdr:colOff>
      <xdr:row>28</xdr:row>
      <xdr:rowOff>0</xdr:rowOff>
    </xdr:from>
    <xdr:to>
      <xdr:col>95</xdr:col>
      <xdr:colOff>682549</xdr:colOff>
      <xdr:row>44</xdr:row>
      <xdr:rowOff>1411</xdr:rowOff>
    </xdr:to>
    <xdr:graphicFrame macro="">
      <xdr:nvGraphicFramePr>
        <xdr:cNvPr id="42" name="Grafico 1">
          <a:extLst>
            <a:ext uri="{FF2B5EF4-FFF2-40B4-BE49-F238E27FC236}">
              <a16:creationId xmlns:a16="http://schemas.microsoft.com/office/drawing/2014/main" id="{94EE9FE7-F674-4D69-BAF0-EA8EAB06E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97</xdr:col>
      <xdr:colOff>0</xdr:colOff>
      <xdr:row>28</xdr:row>
      <xdr:rowOff>0</xdr:rowOff>
    </xdr:from>
    <xdr:to>
      <xdr:col>103</xdr:col>
      <xdr:colOff>682550</xdr:colOff>
      <xdr:row>44</xdr:row>
      <xdr:rowOff>1411</xdr:rowOff>
    </xdr:to>
    <xdr:graphicFrame macro="">
      <xdr:nvGraphicFramePr>
        <xdr:cNvPr id="43" name="Grafico 1">
          <a:extLst>
            <a:ext uri="{FF2B5EF4-FFF2-40B4-BE49-F238E27FC236}">
              <a16:creationId xmlns:a16="http://schemas.microsoft.com/office/drawing/2014/main" id="{47DF3DD6-696B-4235-8DFA-3CAE9B530F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105</xdr:col>
      <xdr:colOff>0</xdr:colOff>
      <xdr:row>28</xdr:row>
      <xdr:rowOff>0</xdr:rowOff>
    </xdr:from>
    <xdr:to>
      <xdr:col>111</xdr:col>
      <xdr:colOff>682550</xdr:colOff>
      <xdr:row>44</xdr:row>
      <xdr:rowOff>1411</xdr:rowOff>
    </xdr:to>
    <xdr:graphicFrame macro="">
      <xdr:nvGraphicFramePr>
        <xdr:cNvPr id="44" name="Grafico 1">
          <a:extLst>
            <a:ext uri="{FF2B5EF4-FFF2-40B4-BE49-F238E27FC236}">
              <a16:creationId xmlns:a16="http://schemas.microsoft.com/office/drawing/2014/main" id="{4E866400-7263-4148-B6DC-39F8B95CD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113</xdr:col>
      <xdr:colOff>0</xdr:colOff>
      <xdr:row>28</xdr:row>
      <xdr:rowOff>0</xdr:rowOff>
    </xdr:from>
    <xdr:to>
      <xdr:col>119</xdr:col>
      <xdr:colOff>682549</xdr:colOff>
      <xdr:row>44</xdr:row>
      <xdr:rowOff>1411</xdr:rowOff>
    </xdr:to>
    <xdr:graphicFrame macro="">
      <xdr:nvGraphicFramePr>
        <xdr:cNvPr id="45" name="Grafico 1">
          <a:extLst>
            <a:ext uri="{FF2B5EF4-FFF2-40B4-BE49-F238E27FC236}">
              <a16:creationId xmlns:a16="http://schemas.microsoft.com/office/drawing/2014/main" id="{3759132B-AFEA-48DF-A45B-D52FD3C0B1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121</xdr:col>
      <xdr:colOff>0</xdr:colOff>
      <xdr:row>28</xdr:row>
      <xdr:rowOff>0</xdr:rowOff>
    </xdr:from>
    <xdr:to>
      <xdr:col>127</xdr:col>
      <xdr:colOff>682550</xdr:colOff>
      <xdr:row>44</xdr:row>
      <xdr:rowOff>1411</xdr:rowOff>
    </xdr:to>
    <xdr:graphicFrame macro="">
      <xdr:nvGraphicFramePr>
        <xdr:cNvPr id="46" name="Grafico 1">
          <a:extLst>
            <a:ext uri="{FF2B5EF4-FFF2-40B4-BE49-F238E27FC236}">
              <a16:creationId xmlns:a16="http://schemas.microsoft.com/office/drawing/2014/main" id="{623F26DD-ADDC-4F1F-A667-51F2E0A163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129</xdr:col>
      <xdr:colOff>0</xdr:colOff>
      <xdr:row>28</xdr:row>
      <xdr:rowOff>0</xdr:rowOff>
    </xdr:from>
    <xdr:to>
      <xdr:col>135</xdr:col>
      <xdr:colOff>682549</xdr:colOff>
      <xdr:row>44</xdr:row>
      <xdr:rowOff>1411</xdr:rowOff>
    </xdr:to>
    <xdr:graphicFrame macro="">
      <xdr:nvGraphicFramePr>
        <xdr:cNvPr id="47" name="Grafico 1">
          <a:extLst>
            <a:ext uri="{FF2B5EF4-FFF2-40B4-BE49-F238E27FC236}">
              <a16:creationId xmlns:a16="http://schemas.microsoft.com/office/drawing/2014/main" id="{629BDBAA-47F6-426C-8DF2-18F6C9DB6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145</xdr:col>
      <xdr:colOff>9072</xdr:colOff>
      <xdr:row>28</xdr:row>
      <xdr:rowOff>18143</xdr:rowOff>
    </xdr:from>
    <xdr:to>
      <xdr:col>152</xdr:col>
      <xdr:colOff>2193</xdr:colOff>
      <xdr:row>44</xdr:row>
      <xdr:rowOff>19554</xdr:rowOff>
    </xdr:to>
    <xdr:graphicFrame macro="">
      <xdr:nvGraphicFramePr>
        <xdr:cNvPr id="48" name="Grafico 1">
          <a:extLst>
            <a:ext uri="{FF2B5EF4-FFF2-40B4-BE49-F238E27FC236}">
              <a16:creationId xmlns:a16="http://schemas.microsoft.com/office/drawing/2014/main" id="{689E7F41-7DAE-4C48-8CDF-FD9DC4B5C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153</xdr:col>
      <xdr:colOff>0</xdr:colOff>
      <xdr:row>28</xdr:row>
      <xdr:rowOff>0</xdr:rowOff>
    </xdr:from>
    <xdr:to>
      <xdr:col>159</xdr:col>
      <xdr:colOff>679375</xdr:colOff>
      <xdr:row>44</xdr:row>
      <xdr:rowOff>1411</xdr:rowOff>
    </xdr:to>
    <xdr:graphicFrame macro="">
      <xdr:nvGraphicFramePr>
        <xdr:cNvPr id="49" name="Grafico 1">
          <a:extLst>
            <a:ext uri="{FF2B5EF4-FFF2-40B4-BE49-F238E27FC236}">
              <a16:creationId xmlns:a16="http://schemas.microsoft.com/office/drawing/2014/main" id="{5FF8A96D-597D-48DA-B397-9E648AB770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161</xdr:col>
      <xdr:colOff>0</xdr:colOff>
      <xdr:row>28</xdr:row>
      <xdr:rowOff>0</xdr:rowOff>
    </xdr:from>
    <xdr:to>
      <xdr:col>167</xdr:col>
      <xdr:colOff>682550</xdr:colOff>
      <xdr:row>44</xdr:row>
      <xdr:rowOff>1411</xdr:rowOff>
    </xdr:to>
    <xdr:graphicFrame macro="">
      <xdr:nvGraphicFramePr>
        <xdr:cNvPr id="50" name="Grafico 1">
          <a:extLst>
            <a:ext uri="{FF2B5EF4-FFF2-40B4-BE49-F238E27FC236}">
              <a16:creationId xmlns:a16="http://schemas.microsoft.com/office/drawing/2014/main" id="{872A1533-F161-4AF2-B0AB-66B196BD7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169</xdr:col>
      <xdr:colOff>0</xdr:colOff>
      <xdr:row>28</xdr:row>
      <xdr:rowOff>0</xdr:rowOff>
    </xdr:from>
    <xdr:to>
      <xdr:col>175</xdr:col>
      <xdr:colOff>682549</xdr:colOff>
      <xdr:row>44</xdr:row>
      <xdr:rowOff>1411</xdr:rowOff>
    </xdr:to>
    <xdr:graphicFrame macro="">
      <xdr:nvGraphicFramePr>
        <xdr:cNvPr id="51" name="Grafico 1">
          <a:extLst>
            <a:ext uri="{FF2B5EF4-FFF2-40B4-BE49-F238E27FC236}">
              <a16:creationId xmlns:a16="http://schemas.microsoft.com/office/drawing/2014/main" id="{942F818C-1CCC-4110-82D6-3765A2412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177</xdr:col>
      <xdr:colOff>0</xdr:colOff>
      <xdr:row>28</xdr:row>
      <xdr:rowOff>0</xdr:rowOff>
    </xdr:from>
    <xdr:to>
      <xdr:col>183</xdr:col>
      <xdr:colOff>682550</xdr:colOff>
      <xdr:row>44</xdr:row>
      <xdr:rowOff>1411</xdr:rowOff>
    </xdr:to>
    <xdr:graphicFrame macro="">
      <xdr:nvGraphicFramePr>
        <xdr:cNvPr id="52" name="Grafico 1">
          <a:extLst>
            <a:ext uri="{FF2B5EF4-FFF2-40B4-BE49-F238E27FC236}">
              <a16:creationId xmlns:a16="http://schemas.microsoft.com/office/drawing/2014/main" id="{440B578A-6171-4377-AA6A-C853E6ED89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185</xdr:col>
      <xdr:colOff>0</xdr:colOff>
      <xdr:row>28</xdr:row>
      <xdr:rowOff>0</xdr:rowOff>
    </xdr:from>
    <xdr:to>
      <xdr:col>191</xdr:col>
      <xdr:colOff>682549</xdr:colOff>
      <xdr:row>44</xdr:row>
      <xdr:rowOff>1411</xdr:rowOff>
    </xdr:to>
    <xdr:graphicFrame macro="">
      <xdr:nvGraphicFramePr>
        <xdr:cNvPr id="53" name="Grafico 1">
          <a:extLst>
            <a:ext uri="{FF2B5EF4-FFF2-40B4-BE49-F238E27FC236}">
              <a16:creationId xmlns:a16="http://schemas.microsoft.com/office/drawing/2014/main" id="{55A8681A-81C9-4D3B-AAA3-140B2D5192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193</xdr:col>
      <xdr:colOff>0</xdr:colOff>
      <xdr:row>28</xdr:row>
      <xdr:rowOff>0</xdr:rowOff>
    </xdr:from>
    <xdr:to>
      <xdr:col>199</xdr:col>
      <xdr:colOff>646264</xdr:colOff>
      <xdr:row>44</xdr:row>
      <xdr:rowOff>1411</xdr:rowOff>
    </xdr:to>
    <xdr:graphicFrame macro="">
      <xdr:nvGraphicFramePr>
        <xdr:cNvPr id="54" name="Grafico 1">
          <a:extLst>
            <a:ext uri="{FF2B5EF4-FFF2-40B4-BE49-F238E27FC236}">
              <a16:creationId xmlns:a16="http://schemas.microsoft.com/office/drawing/2014/main" id="{C9D1D942-5359-492D-9E0E-0C811B105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201</xdr:col>
      <xdr:colOff>0</xdr:colOff>
      <xdr:row>28</xdr:row>
      <xdr:rowOff>0</xdr:rowOff>
    </xdr:from>
    <xdr:to>
      <xdr:col>207</xdr:col>
      <xdr:colOff>555549</xdr:colOff>
      <xdr:row>44</xdr:row>
      <xdr:rowOff>1411</xdr:rowOff>
    </xdr:to>
    <xdr:graphicFrame macro="">
      <xdr:nvGraphicFramePr>
        <xdr:cNvPr id="55" name="Grafico 1">
          <a:extLst>
            <a:ext uri="{FF2B5EF4-FFF2-40B4-BE49-F238E27FC236}">
              <a16:creationId xmlns:a16="http://schemas.microsoft.com/office/drawing/2014/main" id="{27E32B52-86F7-45D9-B4DE-B29A94984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209</xdr:col>
      <xdr:colOff>0</xdr:colOff>
      <xdr:row>28</xdr:row>
      <xdr:rowOff>0</xdr:rowOff>
    </xdr:from>
    <xdr:to>
      <xdr:col>215</xdr:col>
      <xdr:colOff>682550</xdr:colOff>
      <xdr:row>44</xdr:row>
      <xdr:rowOff>1411</xdr:rowOff>
    </xdr:to>
    <xdr:graphicFrame macro="">
      <xdr:nvGraphicFramePr>
        <xdr:cNvPr id="56" name="Grafico 1">
          <a:extLst>
            <a:ext uri="{FF2B5EF4-FFF2-40B4-BE49-F238E27FC236}">
              <a16:creationId xmlns:a16="http://schemas.microsoft.com/office/drawing/2014/main" id="{57C1D5D6-87EB-45FD-8154-37DCA14F01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400050</xdr:colOff>
      <xdr:row>17</xdr:row>
      <xdr:rowOff>66675</xdr:rowOff>
    </xdr:from>
    <xdr:to>
      <xdr:col>4</xdr:col>
      <xdr:colOff>676275</xdr:colOff>
      <xdr:row>19</xdr:row>
      <xdr:rowOff>171471</xdr:rowOff>
    </xdr:to>
    <xdr:pic>
      <xdr:nvPicPr>
        <xdr:cNvPr id="3" name="Picture 2">
          <a:extLst>
            <a:ext uri="{FF2B5EF4-FFF2-40B4-BE49-F238E27FC236}">
              <a16:creationId xmlns:a16="http://schemas.microsoft.com/office/drawing/2014/main" id="{8B0834B6-DD53-4402-B7EA-17C1B7D77157}"/>
            </a:ext>
          </a:extLst>
        </xdr:cNvPr>
        <xdr:cNvPicPr>
          <a:picLocks noChangeAspect="1"/>
        </xdr:cNvPicPr>
      </xdr:nvPicPr>
      <xdr:blipFill>
        <a:blip xmlns:r="http://schemas.openxmlformats.org/officeDocument/2006/relationships" r:embed="rId1"/>
        <a:stretch>
          <a:fillRect/>
        </a:stretch>
      </xdr:blipFill>
      <xdr:spPr>
        <a:xfrm>
          <a:off x="2466975" y="2981325"/>
          <a:ext cx="2819400" cy="466746"/>
        </a:xfrm>
        <a:prstGeom prst="rect">
          <a:avLst/>
        </a:prstGeom>
      </xdr:spPr>
    </xdr:pic>
    <xdr:clientData/>
  </xdr:twoCellAnchor>
  <xdr:twoCellAnchor>
    <xdr:from>
      <xdr:col>9</xdr:col>
      <xdr:colOff>476250</xdr:colOff>
      <xdr:row>31</xdr:row>
      <xdr:rowOff>47626</xdr:rowOff>
    </xdr:from>
    <xdr:to>
      <xdr:col>16</xdr:col>
      <xdr:colOff>654843</xdr:colOff>
      <xdr:row>48</xdr:row>
      <xdr:rowOff>35720</xdr:rowOff>
    </xdr:to>
    <xdr:graphicFrame macro="">
      <xdr:nvGraphicFramePr>
        <xdr:cNvPr id="4" name="Chart 3">
          <a:extLst>
            <a:ext uri="{FF2B5EF4-FFF2-40B4-BE49-F238E27FC236}">
              <a16:creationId xmlns:a16="http://schemas.microsoft.com/office/drawing/2014/main" id="{60F1A417-AE7D-41DD-8B80-B6794682E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273844</xdr:colOff>
      <xdr:row>13</xdr:row>
      <xdr:rowOff>11905</xdr:rowOff>
    </xdr:from>
    <xdr:to>
      <xdr:col>31</xdr:col>
      <xdr:colOff>35719</xdr:colOff>
      <xdr:row>43</xdr:row>
      <xdr:rowOff>83343</xdr:rowOff>
    </xdr:to>
    <xdr:graphicFrame macro="">
      <xdr:nvGraphicFramePr>
        <xdr:cNvPr id="6" name="Chart 5">
          <a:extLst>
            <a:ext uri="{FF2B5EF4-FFF2-40B4-BE49-F238E27FC236}">
              <a16:creationId xmlns:a16="http://schemas.microsoft.com/office/drawing/2014/main" id="{55681F79-D88C-44A5-8B30-D61163FDA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417512</xdr:colOff>
      <xdr:row>9</xdr:row>
      <xdr:rowOff>205581</xdr:rowOff>
    </xdr:from>
    <xdr:to>
      <xdr:col>17</xdr:col>
      <xdr:colOff>491331</xdr:colOff>
      <xdr:row>29</xdr:row>
      <xdr:rowOff>154781</xdr:rowOff>
    </xdr:to>
    <xdr:graphicFrame macro="">
      <xdr:nvGraphicFramePr>
        <xdr:cNvPr id="5" name="Chart 4">
          <a:extLst>
            <a:ext uri="{FF2B5EF4-FFF2-40B4-BE49-F238E27FC236}">
              <a16:creationId xmlns:a16="http://schemas.microsoft.com/office/drawing/2014/main" id="{825CE727-7C08-42A6-8D7C-4A1F83D45E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92459</xdr:colOff>
      <xdr:row>28</xdr:row>
      <xdr:rowOff>42861</xdr:rowOff>
    </xdr:from>
    <xdr:to>
      <xdr:col>11</xdr:col>
      <xdr:colOff>160709</xdr:colOff>
      <xdr:row>43</xdr:row>
      <xdr:rowOff>137361</xdr:rowOff>
    </xdr:to>
    <xdr:graphicFrame macro="">
      <xdr:nvGraphicFramePr>
        <xdr:cNvPr id="2" name="Grafico 1">
          <a:extLst>
            <a:ext uri="{FF2B5EF4-FFF2-40B4-BE49-F238E27FC236}">
              <a16:creationId xmlns:a16="http://schemas.microsoft.com/office/drawing/2014/main" id="{7E097707-9389-4278-8C0D-441025A9B8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1015665</xdr:colOff>
      <xdr:row>28</xdr:row>
      <xdr:rowOff>33183</xdr:rowOff>
    </xdr:from>
    <xdr:to>
      <xdr:col>12</xdr:col>
      <xdr:colOff>201001</xdr:colOff>
      <xdr:row>43</xdr:row>
      <xdr:rowOff>137208</xdr:rowOff>
    </xdr:to>
    <xdr:graphicFrame macro="">
      <xdr:nvGraphicFramePr>
        <xdr:cNvPr id="2" name="Grafico 1">
          <a:extLst>
            <a:ext uri="{FF2B5EF4-FFF2-40B4-BE49-F238E27FC236}">
              <a16:creationId xmlns:a16="http://schemas.microsoft.com/office/drawing/2014/main" id="{87DBD067-45CC-4753-A6AB-7D34089371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47626</xdr:colOff>
      <xdr:row>27</xdr:row>
      <xdr:rowOff>164986</xdr:rowOff>
    </xdr:from>
    <xdr:to>
      <xdr:col>12</xdr:col>
      <xdr:colOff>265554</xdr:colOff>
      <xdr:row>43</xdr:row>
      <xdr:rowOff>55379</xdr:rowOff>
    </xdr:to>
    <xdr:graphicFrame macro="">
      <xdr:nvGraphicFramePr>
        <xdr:cNvPr id="2" name="Grafico 1">
          <a:extLst>
            <a:ext uri="{FF2B5EF4-FFF2-40B4-BE49-F238E27FC236}">
              <a16:creationId xmlns:a16="http://schemas.microsoft.com/office/drawing/2014/main" id="{08291F8A-927E-44E5-B7AE-B9C3A7DED9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61315</xdr:colOff>
      <xdr:row>27</xdr:row>
      <xdr:rowOff>80282</xdr:rowOff>
    </xdr:from>
    <xdr:to>
      <xdr:col>12</xdr:col>
      <xdr:colOff>291490</xdr:colOff>
      <xdr:row>42</xdr:row>
      <xdr:rowOff>184307</xdr:rowOff>
    </xdr:to>
    <xdr:graphicFrame macro="">
      <xdr:nvGraphicFramePr>
        <xdr:cNvPr id="2" name="Grafico 1">
          <a:extLst>
            <a:ext uri="{FF2B5EF4-FFF2-40B4-BE49-F238E27FC236}">
              <a16:creationId xmlns:a16="http://schemas.microsoft.com/office/drawing/2014/main" id="{9A82DB9F-7A25-4580-B436-F73B97415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Data_sources/for_vol_efa__custom_3559767_spreadsheet.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EE_stock_balance_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EL_stock_balance_20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ES_stock_balance_20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FI_stock_balance_202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FR_stock_balance_20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HR_stock_balance_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HU_stock_balance_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IE_stock_balance_202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IT_stock_balance_20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LT_stock_balance_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fcd1445b1268c5d/Documenti/UFFICIO/EUROSTAT/EFA_FRA_CBM/EFA_FRA_CBM_Data_analysis_20210121_rp.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LU_stock_balance_202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LV_stock_balance_202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NL_stock_balance_202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PL_stock_balance_202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PT_stock_balance_202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RO_stock_balance_202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SE_stock_balance_202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SI_stock_balance_202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SK_stock_balance_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AT_stock_balance_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BE_stock_balance_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BG_stock_balance_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CY_stock_balance_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CZ_stock_balance_20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DE_stock_balance_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fcd1445b1268c5d/Documenti/UFFICIO/EUROSTAT/LAFO_2022/Report/Country_sheets_2022/DK_stock_balance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ructure"/>
      <sheetName val="Sheet 1"/>
      <sheetName val="Sheet 2"/>
      <sheetName val="Sheet 3"/>
      <sheetName val="Sheet 4"/>
      <sheetName val="Sheet 5"/>
      <sheetName val="Sheet 6"/>
      <sheetName val="Sheet 7"/>
      <sheetName val="Sheet 8"/>
      <sheetName val="Sheet 9"/>
      <sheetName val="Sheet 10"/>
      <sheetName val="Sheet 11"/>
      <sheetName val="Sheet 12"/>
      <sheetName val="Sheet 13"/>
      <sheetName val="Sheet 14"/>
      <sheetName val="Sheet 15"/>
      <sheetName val="Sheet 16"/>
      <sheetName val="Sheet 17"/>
      <sheetName val="Sheet 18"/>
      <sheetName val="Sheet 19"/>
      <sheetName val="Sheet 20"/>
      <sheetName val="Sheet 21"/>
      <sheetName val="Sheet 22"/>
      <sheetName val="Sheet 23"/>
      <sheetName val="Sheet 24"/>
      <sheetName val="Sheet 25"/>
      <sheetName val="Sheet 26"/>
      <sheetName val="Sheet 27"/>
      <sheetName val="Sheet 28"/>
      <sheetName val="Sheet 29"/>
      <sheetName val="Sheet 30"/>
      <sheetName val="Sheet 31"/>
      <sheetName val="Sheet 32"/>
      <sheetName val="Sheet 33"/>
      <sheetName val="Sheet 34"/>
      <sheetName val="Sheet 35"/>
      <sheetName val="Sheet 36"/>
      <sheetName val="Sheet 37"/>
      <sheetName val="Sheet 38"/>
      <sheetName val="Sheet 39"/>
      <sheetName val="Sheet 40"/>
      <sheetName val="Sheet 41"/>
      <sheetName val="Sheet 4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2">
          <cell r="H32">
            <v>2510368.5</v>
          </cell>
          <cell r="J32">
            <v>2549744.2999999998</v>
          </cell>
          <cell r="L32">
            <v>2586841.9</v>
          </cell>
          <cell r="N32">
            <v>2617925.7000000002</v>
          </cell>
          <cell r="P32">
            <v>2645057.4</v>
          </cell>
          <cell r="R32">
            <v>2656094.1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EE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EST</v>
          </cell>
          <cell r="P1" t="str">
            <v>EST</v>
          </cell>
          <cell r="Q1" t="str">
            <v>EST</v>
          </cell>
          <cell r="R1" t="str">
            <v>EST</v>
          </cell>
          <cell r="S1" t="str">
            <v>EST</v>
          </cell>
          <cell r="T1" t="str">
            <v>EST</v>
          </cell>
          <cell r="U1" t="str">
            <v>EST</v>
          </cell>
          <cell r="V1" t="str">
            <v>EST</v>
          </cell>
        </row>
        <row r="3">
          <cell r="C3">
            <v>424147.90468587424</v>
          </cell>
          <cell r="D3">
            <v>428660</v>
          </cell>
          <cell r="E3">
            <v>428243.50390832452</v>
          </cell>
          <cell r="F3">
            <v>428342.78014899173</v>
          </cell>
          <cell r="G3">
            <v>430550.94775135844</v>
          </cell>
          <cell r="H3">
            <v>437845.62632869626</v>
          </cell>
          <cell r="I3">
            <v>444395.5628569338</v>
          </cell>
          <cell r="J3">
            <v>450280.22204292042</v>
          </cell>
          <cell r="K3">
            <v>461314.24884859624</v>
          </cell>
          <cell r="L3">
            <v>468954.86593807099</v>
          </cell>
          <cell r="M3">
            <v>477051.55211799161</v>
          </cell>
          <cell r="N3">
            <v>478734.13759987999</v>
          </cell>
          <cell r="O3">
            <v>482478.81415081688</v>
          </cell>
          <cell r="P3">
            <v>488813.0471625686</v>
          </cell>
          <cell r="Q3">
            <v>494627.11544590426</v>
          </cell>
          <cell r="R3">
            <v>500452.0466021644</v>
          </cell>
          <cell r="S3">
            <v>505432.70343799749</v>
          </cell>
          <cell r="T3">
            <v>506315.86152871756</v>
          </cell>
          <cell r="U3">
            <v>510543.52581750747</v>
          </cell>
          <cell r="V3">
            <v>510759.62764669699</v>
          </cell>
        </row>
        <row r="4">
          <cell r="C4">
            <v>389179.89518744004</v>
          </cell>
          <cell r="D4">
            <v>393320</v>
          </cell>
          <cell r="E4">
            <v>391880.82183285843</v>
          </cell>
          <cell r="F4">
            <v>390914.40411886421</v>
          </cell>
          <cell r="G4">
            <v>391866.90851616272</v>
          </cell>
          <cell r="H4">
            <v>397425.45669887844</v>
          </cell>
          <cell r="I4">
            <v>402273.84225665877</v>
          </cell>
          <cell r="J4">
            <v>406489.31641629752</v>
          </cell>
          <cell r="K4">
            <v>415311.60916531074</v>
          </cell>
          <cell r="L4">
            <v>421032.79182622983</v>
          </cell>
          <cell r="M4">
            <v>427124.59442518279</v>
          </cell>
          <cell r="N4">
            <v>427449.44134219497</v>
          </cell>
          <cell r="O4">
            <v>428252.39253645361</v>
          </cell>
          <cell r="P4">
            <v>431300.7843538975</v>
          </cell>
          <cell r="Q4">
            <v>433826.24349628476</v>
          </cell>
          <cell r="R4">
            <v>436299.943081056</v>
          </cell>
          <cell r="S4">
            <v>437980.69577880891</v>
          </cell>
          <cell r="T4">
            <v>437577.16526174953</v>
          </cell>
          <cell r="U4">
            <v>440052.28418395109</v>
          </cell>
          <cell r="V4">
            <v>439059.46256874979</v>
          </cell>
        </row>
        <row r="5">
          <cell r="C5">
            <v>34968.009498434199</v>
          </cell>
          <cell r="D5">
            <v>35340</v>
          </cell>
          <cell r="E5">
            <v>36362.682075466088</v>
          </cell>
          <cell r="F5">
            <v>37428.376030127518</v>
          </cell>
          <cell r="G5">
            <v>38684.039235195727</v>
          </cell>
          <cell r="H5">
            <v>40420.169629817829</v>
          </cell>
          <cell r="I5">
            <v>42121.720600275032</v>
          </cell>
          <cell r="J5">
            <v>43790.905626622902</v>
          </cell>
          <cell r="K5">
            <v>46002.639683285495</v>
          </cell>
          <cell r="L5">
            <v>47922.074111841153</v>
          </cell>
          <cell r="M5">
            <v>49926.957692808821</v>
          </cell>
          <cell r="N5">
            <v>51284.69625768502</v>
          </cell>
          <cell r="O5">
            <v>54226.421614363266</v>
          </cell>
          <cell r="P5">
            <v>57512.262808671105</v>
          </cell>
          <cell r="Q5">
            <v>60800.871949619497</v>
          </cell>
          <cell r="R5">
            <v>64152.103521108394</v>
          </cell>
          <cell r="S5">
            <v>67452.007659188588</v>
          </cell>
          <cell r="T5">
            <v>68738.696266968036</v>
          </cell>
          <cell r="U5">
            <v>70491.241633556376</v>
          </cell>
          <cell r="V5">
            <v>71700.165077947197</v>
          </cell>
        </row>
        <row r="7">
          <cell r="C7">
            <v>16163.579225449193</v>
          </cell>
          <cell r="D7">
            <v>15753.881198991185</v>
          </cell>
          <cell r="E7">
            <v>16531.521979245415</v>
          </cell>
          <cell r="F7">
            <v>16614.245294028391</v>
          </cell>
          <cell r="G7">
            <v>16589.855886673686</v>
          </cell>
          <cell r="H7">
            <v>16383.528729126818</v>
          </cell>
          <cell r="I7">
            <v>16391.495535174952</v>
          </cell>
          <cell r="J7">
            <v>17400.978792762427</v>
          </cell>
          <cell r="K7">
            <v>16219.626902517193</v>
          </cell>
          <cell r="L7">
            <v>16911.333457347318</v>
          </cell>
          <cell r="M7">
            <v>15488.75942867718</v>
          </cell>
          <cell r="N7">
            <v>15574.371990693071</v>
          </cell>
          <cell r="O7">
            <v>15941.488172383737</v>
          </cell>
          <cell r="P7">
            <v>15028.744902120154</v>
          </cell>
          <cell r="Q7">
            <v>15993.607137394907</v>
          </cell>
          <cell r="R7">
            <v>17055.873504260311</v>
          </cell>
          <cell r="S7">
            <v>13807.694124290827</v>
          </cell>
          <cell r="T7">
            <v>18776.576840297825</v>
          </cell>
          <cell r="U7">
            <v>15815.257841816418</v>
          </cell>
          <cell r="V7">
            <v>15543.857530507066</v>
          </cell>
        </row>
        <row r="8">
          <cell r="C8">
            <v>15791.588723883393</v>
          </cell>
          <cell r="D8">
            <v>14731.199123525097</v>
          </cell>
          <cell r="E8">
            <v>15465.828024583985</v>
          </cell>
          <cell r="F8">
            <v>15358.582088960182</v>
          </cell>
          <cell r="G8">
            <v>14853.725492051584</v>
          </cell>
          <cell r="H8">
            <v>14681.977758669556</v>
          </cell>
          <cell r="I8">
            <v>14722.31050882708</v>
          </cell>
          <cell r="J8">
            <v>15189.244736099834</v>
          </cell>
          <cell r="K8">
            <v>14300.192473961535</v>
          </cell>
          <cell r="L8">
            <v>14906.449876379649</v>
          </cell>
          <cell r="M8">
            <v>14131.020863800981</v>
          </cell>
          <cell r="N8">
            <v>12632.646634014825</v>
          </cell>
          <cell r="O8">
            <v>12655.646978075898</v>
          </cell>
          <cell r="P8">
            <v>11740.135761171761</v>
          </cell>
          <cell r="Q8">
            <v>12642.37556590601</v>
          </cell>
          <cell r="R8">
            <v>13755.969366180118</v>
          </cell>
          <cell r="S8">
            <v>12521.005516511379</v>
          </cell>
          <cell r="T8">
            <v>17024.031473709427</v>
          </cell>
          <cell r="U8">
            <v>14606.334397425655</v>
          </cell>
          <cell r="V8">
            <v>14141.719640339648</v>
          </cell>
        </row>
        <row r="9">
          <cell r="C9">
            <v>371.99050156582962</v>
          </cell>
          <cell r="D9">
            <v>1022.6820754661094</v>
          </cell>
          <cell r="E9">
            <v>1065.693954661423</v>
          </cell>
          <cell r="F9">
            <v>1255.6632050681874</v>
          </cell>
          <cell r="G9">
            <v>1736.1303946221087</v>
          </cell>
          <cell r="H9">
            <v>1701.5509704572032</v>
          </cell>
          <cell r="I9">
            <v>1669.1850263478482</v>
          </cell>
          <cell r="J9">
            <v>2211.7340566626081</v>
          </cell>
          <cell r="K9">
            <v>1919.4344285556726</v>
          </cell>
          <cell r="L9">
            <v>2004.8835809676384</v>
          </cell>
          <cell r="M9">
            <v>1357.7385648761847</v>
          </cell>
          <cell r="N9">
            <v>2941.7253566782529</v>
          </cell>
          <cell r="O9">
            <v>3285.8411943078245</v>
          </cell>
          <cell r="P9">
            <v>3288.6091409483706</v>
          </cell>
          <cell r="Q9">
            <v>3351.2315714889191</v>
          </cell>
          <cell r="R9">
            <v>3299.9041380801937</v>
          </cell>
          <cell r="S9">
            <v>1286.6886077794479</v>
          </cell>
          <cell r="T9">
            <v>1752.5453665883397</v>
          </cell>
          <cell r="U9">
            <v>1208.9234443908499</v>
          </cell>
          <cell r="V9">
            <v>1402.1378901673743</v>
          </cell>
        </row>
        <row r="11">
          <cell r="C11">
            <v>10027.922401068306</v>
          </cell>
          <cell r="D11">
            <v>11479.776486071461</v>
          </cell>
          <cell r="E11">
            <v>11817.416970955917</v>
          </cell>
          <cell r="F11">
            <v>11817.416970955917</v>
          </cell>
          <cell r="G11">
            <v>7653.1843240476419</v>
          </cell>
          <cell r="H11">
            <v>6190.0755562150043</v>
          </cell>
          <cell r="I11">
            <v>6077.5287279201857</v>
          </cell>
          <cell r="J11">
            <v>5000</v>
          </cell>
          <cell r="K11">
            <v>5400</v>
          </cell>
          <cell r="L11">
            <v>6000</v>
          </cell>
          <cell r="M11">
            <v>8000</v>
          </cell>
          <cell r="N11">
            <v>7900</v>
          </cell>
          <cell r="O11">
            <v>8100</v>
          </cell>
          <cell r="P11">
            <v>8320</v>
          </cell>
          <cell r="Q11">
            <v>9120</v>
          </cell>
          <cell r="R11">
            <v>10860</v>
          </cell>
          <cell r="S11">
            <v>11670</v>
          </cell>
          <cell r="T11">
            <v>13119</v>
          </cell>
          <cell r="U11">
            <v>13997</v>
          </cell>
          <cell r="V11">
            <v>12579</v>
          </cell>
        </row>
        <row r="12">
          <cell r="C12">
            <v>10027.922401068306</v>
          </cell>
          <cell r="D12">
            <v>11479.776486071461</v>
          </cell>
          <cell r="E12">
            <v>11817.416970955917</v>
          </cell>
          <cell r="F12">
            <v>11817.416970955917</v>
          </cell>
          <cell r="G12">
            <v>7653.1843240476419</v>
          </cell>
          <cell r="H12">
            <v>6190.0755562150043</v>
          </cell>
          <cell r="I12">
            <v>6077.5287279201857</v>
          </cell>
          <cell r="J12">
            <v>5000</v>
          </cell>
          <cell r="K12">
            <v>5400</v>
          </cell>
          <cell r="L12">
            <v>6000</v>
          </cell>
          <cell r="M12">
            <v>8000</v>
          </cell>
          <cell r="N12">
            <v>7900</v>
          </cell>
          <cell r="O12">
            <v>8100</v>
          </cell>
          <cell r="P12">
            <v>8320</v>
          </cell>
          <cell r="Q12">
            <v>9120</v>
          </cell>
          <cell r="R12">
            <v>10860</v>
          </cell>
          <cell r="S12">
            <v>11670</v>
          </cell>
          <cell r="T12">
            <v>13119</v>
          </cell>
          <cell r="U12">
            <v>13997</v>
          </cell>
          <cell r="V12">
            <v>12579</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5">
          <cell r="C15">
            <v>1623.5615102551235</v>
          </cell>
          <cell r="D15">
            <v>4690.600804595203</v>
          </cell>
          <cell r="E15">
            <v>4614.8287676222863</v>
          </cell>
          <cell r="F15">
            <v>2588.660720705765</v>
          </cell>
          <cell r="G15">
            <v>1641.9929852882228</v>
          </cell>
          <cell r="H15">
            <v>3643.5166446742192</v>
          </cell>
          <cell r="I15">
            <v>4429.3076212681481</v>
          </cell>
          <cell r="J15">
            <v>1366.9519870866054</v>
          </cell>
          <cell r="K15">
            <v>3179.0098130424444</v>
          </cell>
          <cell r="L15">
            <v>2814.6472774266936</v>
          </cell>
          <cell r="M15">
            <v>5806.1739467887983</v>
          </cell>
          <cell r="N15">
            <v>3929.6954397561858</v>
          </cell>
          <cell r="O15">
            <v>1507.2551606320105</v>
          </cell>
          <cell r="P15">
            <v>894.67661878449883</v>
          </cell>
          <cell r="Q15">
            <v>1048.6759811347711</v>
          </cell>
          <cell r="R15">
            <v>1215.2166684272127</v>
          </cell>
          <cell r="S15">
            <v>1254.5360335707576</v>
          </cell>
          <cell r="T15">
            <v>1429.9125515078597</v>
          </cell>
          <cell r="U15">
            <v>1602.1560126269592</v>
          </cell>
          <cell r="V15">
            <v>1401.643436179595</v>
          </cell>
        </row>
        <row r="16">
          <cell r="C16">
            <v>1623.5615102551235</v>
          </cell>
          <cell r="D16">
            <v>4690.600804595203</v>
          </cell>
          <cell r="E16">
            <v>4614.8287676222863</v>
          </cell>
          <cell r="F16">
            <v>2588.660720705765</v>
          </cell>
          <cell r="G16">
            <v>1641.9929852882228</v>
          </cell>
          <cell r="H16">
            <v>3643.5166446742192</v>
          </cell>
          <cell r="I16">
            <v>4429.3076212681481</v>
          </cell>
          <cell r="J16">
            <v>1366.9519870866054</v>
          </cell>
          <cell r="K16">
            <v>3179.0098130424444</v>
          </cell>
          <cell r="L16">
            <v>2814.6472774266936</v>
          </cell>
          <cell r="M16">
            <v>5806.1739467887983</v>
          </cell>
          <cell r="N16">
            <v>3929.6954397561858</v>
          </cell>
          <cell r="O16">
            <v>1507.2551606320105</v>
          </cell>
          <cell r="P16">
            <v>894.67661878449883</v>
          </cell>
          <cell r="Q16">
            <v>1048.6759811347711</v>
          </cell>
          <cell r="R16">
            <v>1215.2166684272127</v>
          </cell>
          <cell r="S16">
            <v>1254.5360335707576</v>
          </cell>
          <cell r="T16">
            <v>1429.9125515078597</v>
          </cell>
          <cell r="U16">
            <v>1602.1560126269592</v>
          </cell>
          <cell r="V16">
            <v>1401.643436179595</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row>
        <row r="23">
          <cell r="C23">
            <v>428660</v>
          </cell>
          <cell r="D23">
            <v>428243.50390832452</v>
          </cell>
          <cell r="E23">
            <v>428342.78014899173</v>
          </cell>
          <cell r="F23">
            <v>430550.94775135844</v>
          </cell>
          <cell r="G23">
            <v>437845.62632869626</v>
          </cell>
          <cell r="H23">
            <v>444395.5628569338</v>
          </cell>
          <cell r="I23">
            <v>450280.22204292042</v>
          </cell>
          <cell r="J23">
            <v>461314.24884859624</v>
          </cell>
          <cell r="K23">
            <v>468954.86593807099</v>
          </cell>
          <cell r="L23">
            <v>477051.55211799161</v>
          </cell>
          <cell r="M23">
            <v>478734.13759987999</v>
          </cell>
          <cell r="N23">
            <v>482478.81415081688</v>
          </cell>
          <cell r="O23">
            <v>488813.0471625686</v>
          </cell>
          <cell r="P23">
            <v>494627.11544590426</v>
          </cell>
          <cell r="Q23">
            <v>500452.0466021644</v>
          </cell>
          <cell r="R23">
            <v>505432.70343799749</v>
          </cell>
          <cell r="S23">
            <v>506315.86152871756</v>
          </cell>
          <cell r="T23">
            <v>510543.52581750747</v>
          </cell>
          <cell r="U23">
            <v>510759.62764669699</v>
          </cell>
          <cell r="V23">
            <v>512322.8417410244</v>
          </cell>
        </row>
        <row r="24">
          <cell r="C24">
            <v>393320</v>
          </cell>
          <cell r="D24">
            <v>391880.82183285843</v>
          </cell>
          <cell r="E24">
            <v>390914.40411886421</v>
          </cell>
          <cell r="F24">
            <v>391866.90851616272</v>
          </cell>
          <cell r="G24">
            <v>397425.45669887844</v>
          </cell>
          <cell r="H24">
            <v>402273.84225665877</v>
          </cell>
          <cell r="I24">
            <v>406489.31641629752</v>
          </cell>
          <cell r="J24">
            <v>415311.60916531074</v>
          </cell>
          <cell r="K24">
            <v>421032.79182622983</v>
          </cell>
          <cell r="L24">
            <v>427124.59442518279</v>
          </cell>
          <cell r="M24">
            <v>427449.44134219497</v>
          </cell>
          <cell r="N24">
            <v>428252.39253645361</v>
          </cell>
          <cell r="O24">
            <v>431300.7843538975</v>
          </cell>
          <cell r="P24">
            <v>433826.24349628476</v>
          </cell>
          <cell r="Q24">
            <v>436299.943081056</v>
          </cell>
          <cell r="R24">
            <v>437980.69577880891</v>
          </cell>
          <cell r="S24">
            <v>437577.16526174953</v>
          </cell>
          <cell r="T24">
            <v>440052.28418395109</v>
          </cell>
          <cell r="U24">
            <v>439059.46256874979</v>
          </cell>
          <cell r="V24">
            <v>439220.53877290984</v>
          </cell>
        </row>
        <row r="25">
          <cell r="C25">
            <v>35340.000000000029</v>
          </cell>
          <cell r="D25">
            <v>36362.682075466109</v>
          </cell>
          <cell r="E25">
            <v>37428.376030127511</v>
          </cell>
          <cell r="F25">
            <v>38684.039235195705</v>
          </cell>
          <cell r="G25">
            <v>40420.169629817836</v>
          </cell>
          <cell r="H25">
            <v>42121.720600275032</v>
          </cell>
          <cell r="I25">
            <v>43790.90562662288</v>
          </cell>
          <cell r="J25">
            <v>46002.63968328551</v>
          </cell>
          <cell r="K25">
            <v>47922.074111841168</v>
          </cell>
          <cell r="L25">
            <v>49926.957692808792</v>
          </cell>
          <cell r="M25">
            <v>51284.696257685006</v>
          </cell>
          <cell r="N25">
            <v>54226.421614363273</v>
          </cell>
          <cell r="O25">
            <v>57512.26280867109</v>
          </cell>
          <cell r="P25">
            <v>60800.871949619475</v>
          </cell>
          <cell r="Q25">
            <v>64152.103521108416</v>
          </cell>
          <cell r="R25">
            <v>67452.007659188588</v>
          </cell>
          <cell r="S25">
            <v>68738.696266968036</v>
          </cell>
          <cell r="T25">
            <v>70491.241633556376</v>
          </cell>
          <cell r="U25">
            <v>71700.165077947226</v>
          </cell>
          <cell r="V25">
            <v>73102.302968114571</v>
          </cell>
        </row>
      </sheetData>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EL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EST</v>
          </cell>
          <cell r="P1" t="str">
            <v>EST</v>
          </cell>
          <cell r="Q1" t="str">
            <v>EST</v>
          </cell>
          <cell r="R1" t="str">
            <v>EST</v>
          </cell>
          <cell r="S1" t="str">
            <v>EST</v>
          </cell>
          <cell r="T1" t="str">
            <v>EST</v>
          </cell>
          <cell r="U1" t="str">
            <v>EST</v>
          </cell>
          <cell r="V1" t="str">
            <v>EST</v>
          </cell>
        </row>
        <row r="3">
          <cell r="C3">
            <v>152682.45614589186</v>
          </cell>
          <cell r="D3">
            <v>154219.93899621294</v>
          </cell>
          <cell r="E3">
            <v>156136.4338314519</v>
          </cell>
          <cell r="F3">
            <v>158920.7590406914</v>
          </cell>
          <cell r="G3">
            <v>161526.20978649036</v>
          </cell>
          <cell r="H3">
            <v>164231.92323160698</v>
          </cell>
          <cell r="I3">
            <v>167089.79362583617</v>
          </cell>
          <cell r="J3">
            <v>169981.29166345426</v>
          </cell>
          <cell r="K3">
            <v>171504.35756156381</v>
          </cell>
          <cell r="L3">
            <v>173639.2765298188</v>
          </cell>
          <cell r="M3">
            <v>176599.02060826361</v>
          </cell>
          <cell r="N3">
            <v>179183.93229514026</v>
          </cell>
          <cell r="O3">
            <v>182422.56633665162</v>
          </cell>
          <cell r="P3">
            <v>184070.51508512651</v>
          </cell>
          <cell r="Q3">
            <v>186806.50131927754</v>
          </cell>
          <cell r="R3">
            <v>189677.84590058756</v>
          </cell>
          <cell r="S3">
            <v>192291.71310879063</v>
          </cell>
          <cell r="T3">
            <v>195210.83784433806</v>
          </cell>
          <cell r="U3">
            <v>197609.14683948248</v>
          </cell>
          <cell r="V3">
            <v>199808.45840954751</v>
          </cell>
        </row>
        <row r="4">
          <cell r="C4">
            <v>140620.5421103664</v>
          </cell>
          <cell r="D4">
            <v>142036.56381551211</v>
          </cell>
          <cell r="E4">
            <v>143802.18483481408</v>
          </cell>
          <cell r="F4">
            <v>146367.0965053516</v>
          </cell>
          <cell r="G4">
            <v>148767.28185277918</v>
          </cell>
          <cell r="H4">
            <v>151259.82816984539</v>
          </cell>
          <cell r="I4">
            <v>153892.53195979557</v>
          </cell>
          <cell r="J4">
            <v>156555.99327090758</v>
          </cell>
          <cell r="K4">
            <v>157959.1115274739</v>
          </cell>
          <cell r="L4">
            <v>159925.76667144903</v>
          </cell>
          <cell r="M4">
            <v>162652.11497816097</v>
          </cell>
          <cell r="N4">
            <v>165033.24445280511</v>
          </cell>
          <cell r="O4">
            <v>167939.20063744762</v>
          </cell>
          <cell r="P4">
            <v>169378.70305406174</v>
          </cell>
          <cell r="Q4">
            <v>171817.55155936751</v>
          </cell>
          <cell r="R4">
            <v>174378.53337881152</v>
          </cell>
          <cell r="S4">
            <v>176700.49312699679</v>
          </cell>
          <cell r="T4">
            <v>179382.93207317553</v>
          </cell>
          <cell r="U4">
            <v>181586.78358222716</v>
          </cell>
          <cell r="V4">
            <v>183607.77259255719</v>
          </cell>
        </row>
        <row r="5">
          <cell r="C5">
            <v>12061.914035525464</v>
          </cell>
          <cell r="D5">
            <v>12183.375180700823</v>
          </cell>
          <cell r="E5">
            <v>12334.24899663782</v>
          </cell>
          <cell r="F5">
            <v>12553.662535339798</v>
          </cell>
          <cell r="G5">
            <v>12758.92793371118</v>
          </cell>
          <cell r="H5">
            <v>12972.095061761589</v>
          </cell>
          <cell r="I5">
            <v>13197.261666040606</v>
          </cell>
          <cell r="J5">
            <v>13425.298392546683</v>
          </cell>
          <cell r="K5">
            <v>13545.246034089912</v>
          </cell>
          <cell r="L5">
            <v>13713.509858369769</v>
          </cell>
          <cell r="M5">
            <v>13946.905630102643</v>
          </cell>
          <cell r="N5">
            <v>14150.687842335145</v>
          </cell>
          <cell r="O5">
            <v>14483.365699204005</v>
          </cell>
          <cell r="P5">
            <v>14691.812031064765</v>
          </cell>
          <cell r="Q5">
            <v>14988.949759910029</v>
          </cell>
          <cell r="R5">
            <v>15299.312521776039</v>
          </cell>
          <cell r="S5">
            <v>15591.219981793838</v>
          </cell>
          <cell r="T5">
            <v>15827.905771162536</v>
          </cell>
          <cell r="U5">
            <v>16022.363257255318</v>
          </cell>
          <cell r="V5">
            <v>16200.685816990328</v>
          </cell>
        </row>
        <row r="7">
          <cell r="C7">
            <v>5212.707119007503</v>
          </cell>
          <cell r="D7">
            <v>5061.6421886504795</v>
          </cell>
          <cell r="E7">
            <v>4983.2552203325577</v>
          </cell>
          <cell r="F7">
            <v>4921.4795584129506</v>
          </cell>
          <cell r="G7">
            <v>5110.7944777193215</v>
          </cell>
          <cell r="H7">
            <v>4958.8445671124555</v>
          </cell>
          <cell r="I7">
            <v>5044.2674183539029</v>
          </cell>
          <cell r="J7">
            <v>4660.4670587463424</v>
          </cell>
          <cell r="K7">
            <v>4044.8110693189496</v>
          </cell>
          <cell r="L7">
            <v>4941.6524519584245</v>
          </cell>
          <cell r="M7">
            <v>4657.431835501653</v>
          </cell>
          <cell r="N7">
            <v>4909.084891227415</v>
          </cell>
          <cell r="O7">
            <v>3406.4928447516118</v>
          </cell>
          <cell r="P7">
            <v>4298.1683991934351</v>
          </cell>
          <cell r="Q7">
            <v>4898.9388504249337</v>
          </cell>
          <cell r="R7">
            <v>4837.1584924765875</v>
          </cell>
          <cell r="S7">
            <v>4899.2630212532767</v>
          </cell>
          <cell r="T7">
            <v>4074.9086640893443</v>
          </cell>
          <cell r="U7">
            <v>4710.2360623692412</v>
          </cell>
          <cell r="V7">
            <v>3998.2465995470393</v>
          </cell>
        </row>
        <row r="8">
          <cell r="C8">
            <v>5091.245973832144</v>
          </cell>
          <cell r="D8">
            <v>4910.7683727134827</v>
          </cell>
          <cell r="E8">
            <v>4763.8416816305798</v>
          </cell>
          <cell r="F8">
            <v>4716.2141600415389</v>
          </cell>
          <cell r="G8">
            <v>4897.6273496689128</v>
          </cell>
          <cell r="H8">
            <v>4733.6779628334098</v>
          </cell>
          <cell r="I8">
            <v>4816.2306918478544</v>
          </cell>
          <cell r="J8">
            <v>4540.5194172031133</v>
          </cell>
          <cell r="K8">
            <v>3876.547245039093</v>
          </cell>
          <cell r="L8">
            <v>4708.2566802255506</v>
          </cell>
          <cell r="M8">
            <v>4453.6496232691807</v>
          </cell>
          <cell r="N8">
            <v>4576.4070343585836</v>
          </cell>
          <cell r="O8">
            <v>3198.0465128908231</v>
          </cell>
          <cell r="P8">
            <v>4001.0306703481997</v>
          </cell>
          <cell r="Q8">
            <v>4588.5760885589234</v>
          </cell>
          <cell r="R8">
            <v>4545.2510324587884</v>
          </cell>
          <cell r="S8">
            <v>4662.5772318845793</v>
          </cell>
          <cell r="T8">
            <v>3880.4511779965619</v>
          </cell>
          <cell r="U8">
            <v>4531.913502634231</v>
          </cell>
          <cell r="V8">
            <v>3937.5668285536794</v>
          </cell>
        </row>
        <row r="9">
          <cell r="C9">
            <v>121.46114517536807</v>
          </cell>
          <cell r="D9">
            <v>150.87381593699502</v>
          </cell>
          <cell r="E9">
            <v>219.41353870196326</v>
          </cell>
          <cell r="F9">
            <v>205.26539837139353</v>
          </cell>
          <cell r="G9">
            <v>213.16712805041243</v>
          </cell>
          <cell r="H9">
            <v>225.16660427902752</v>
          </cell>
          <cell r="I9">
            <v>228.03672650609042</v>
          </cell>
          <cell r="J9">
            <v>119.94764154323093</v>
          </cell>
          <cell r="K9">
            <v>168.2638242798439</v>
          </cell>
          <cell r="L9">
            <v>233.39577173288671</v>
          </cell>
          <cell r="M9">
            <v>203.7822122324942</v>
          </cell>
          <cell r="N9">
            <v>332.67785686885873</v>
          </cell>
          <cell r="O9">
            <v>208.44633186074861</v>
          </cell>
          <cell r="P9">
            <v>297.1377288452768</v>
          </cell>
          <cell r="Q9">
            <v>310.36276186600116</v>
          </cell>
          <cell r="R9">
            <v>291.90746001778643</v>
          </cell>
          <cell r="S9">
            <v>236.68578936869744</v>
          </cell>
          <cell r="T9">
            <v>194.45748609278962</v>
          </cell>
          <cell r="U9">
            <v>178.32255973501015</v>
          </cell>
          <cell r="V9">
            <v>60.679770993358034</v>
          </cell>
        </row>
        <row r="11">
          <cell r="C11">
            <v>2801.9782263286374</v>
          </cell>
          <cell r="D11">
            <v>2390.8297060919635</v>
          </cell>
          <cell r="E11">
            <v>1986.1590123330175</v>
          </cell>
          <cell r="F11">
            <v>2088.1317335720091</v>
          </cell>
          <cell r="G11">
            <v>2113.9431885930908</v>
          </cell>
          <cell r="H11">
            <v>1900.7365760833652</v>
          </cell>
          <cell r="I11">
            <v>1949.3889221530824</v>
          </cell>
          <cell r="J11">
            <v>2175.4014112835184</v>
          </cell>
          <cell r="K11">
            <v>1469.22</v>
          </cell>
          <cell r="L11">
            <v>1387.15</v>
          </cell>
          <cell r="M11">
            <v>1376.52</v>
          </cell>
          <cell r="N11">
            <v>1402.43</v>
          </cell>
          <cell r="O11">
            <v>1255.42</v>
          </cell>
          <cell r="P11">
            <v>1363.4763819912725</v>
          </cell>
          <cell r="Q11">
            <v>1787.3309279588268</v>
          </cell>
          <cell r="R11">
            <v>1787.3309279588268</v>
          </cell>
          <cell r="S11">
            <v>1787.3309279588268</v>
          </cell>
          <cell r="T11">
            <v>1475.6838194378495</v>
          </cell>
          <cell r="U11">
            <v>1813.7926618999268</v>
          </cell>
          <cell r="V11">
            <v>1696.3480452817607</v>
          </cell>
        </row>
        <row r="12">
          <cell r="C12">
            <v>2801.9782263286374</v>
          </cell>
          <cell r="D12">
            <v>2390.8297060919635</v>
          </cell>
          <cell r="E12">
            <v>1986.1590123330175</v>
          </cell>
          <cell r="F12">
            <v>2088.1317335720091</v>
          </cell>
          <cell r="G12">
            <v>2113.9431885930908</v>
          </cell>
          <cell r="H12">
            <v>1900.7365760833652</v>
          </cell>
          <cell r="I12">
            <v>1949.3889221530824</v>
          </cell>
          <cell r="J12">
            <v>2175.4014112835184</v>
          </cell>
          <cell r="K12">
            <v>1469.22</v>
          </cell>
          <cell r="L12">
            <v>1387.15</v>
          </cell>
          <cell r="M12">
            <v>1376.52</v>
          </cell>
          <cell r="N12">
            <v>1402.43</v>
          </cell>
          <cell r="O12">
            <v>1255.42</v>
          </cell>
          <cell r="P12">
            <v>1363.4763819912725</v>
          </cell>
          <cell r="Q12">
            <v>1787.3309279588268</v>
          </cell>
          <cell r="R12">
            <v>1787.3309279588268</v>
          </cell>
          <cell r="S12">
            <v>1787.3309279588268</v>
          </cell>
          <cell r="T12">
            <v>1475.6838194378495</v>
          </cell>
          <cell r="U12">
            <v>1813.7926618999268</v>
          </cell>
          <cell r="V12">
            <v>1696.3480452817607</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5">
          <cell r="C15">
            <v>873.24604235779134</v>
          </cell>
          <cell r="D15">
            <v>754.31764731955468</v>
          </cell>
          <cell r="E15">
            <v>212.77099876004317</v>
          </cell>
          <cell r="F15">
            <v>227.89707904194537</v>
          </cell>
          <cell r="G15">
            <v>291.1378440096106</v>
          </cell>
          <cell r="H15">
            <v>200.23759679987066</v>
          </cell>
          <cell r="I15">
            <v>203.38045858275893</v>
          </cell>
          <cell r="J15">
            <v>961.99974935327634</v>
          </cell>
          <cell r="K15">
            <v>440.67210106395822</v>
          </cell>
          <cell r="L15">
            <v>594.75837351361281</v>
          </cell>
          <cell r="M15">
            <v>696.00014862503872</v>
          </cell>
          <cell r="N15">
            <v>268.02084971607781</v>
          </cell>
          <cell r="O15">
            <v>503.1240962767003</v>
          </cell>
          <cell r="P15">
            <v>198.70578305116078</v>
          </cell>
          <cell r="Q15">
            <v>240.263341156081</v>
          </cell>
          <cell r="R15">
            <v>435.9603563146926</v>
          </cell>
          <cell r="S15">
            <v>192.80735774701688</v>
          </cell>
          <cell r="T15">
            <v>200.91584950708196</v>
          </cell>
          <cell r="U15">
            <v>697.13183040427634</v>
          </cell>
          <cell r="V15">
            <v>1553.5147120138693</v>
          </cell>
        </row>
        <row r="16">
          <cell r="C16">
            <v>873.24604235779134</v>
          </cell>
          <cell r="D16">
            <v>754.31764731955468</v>
          </cell>
          <cell r="E16">
            <v>212.77099876004317</v>
          </cell>
          <cell r="F16">
            <v>227.89707904194537</v>
          </cell>
          <cell r="G16">
            <v>291.1378440096106</v>
          </cell>
          <cell r="H16">
            <v>200.23759679987066</v>
          </cell>
          <cell r="I16">
            <v>203.38045858275893</v>
          </cell>
          <cell r="J16">
            <v>961.99974935327634</v>
          </cell>
          <cell r="K16">
            <v>440.67210106395822</v>
          </cell>
          <cell r="L16">
            <v>594.75837351361281</v>
          </cell>
          <cell r="M16">
            <v>696.00014862503872</v>
          </cell>
          <cell r="N16">
            <v>268.02084971607781</v>
          </cell>
          <cell r="O16">
            <v>503.1240962767003</v>
          </cell>
          <cell r="P16">
            <v>198.70578305116078</v>
          </cell>
          <cell r="Q16">
            <v>240.263341156081</v>
          </cell>
          <cell r="R16">
            <v>435.9603563146926</v>
          </cell>
          <cell r="S16">
            <v>192.80735774701688</v>
          </cell>
          <cell r="T16">
            <v>200.91584950708196</v>
          </cell>
          <cell r="U16">
            <v>697.13183040427634</v>
          </cell>
          <cell r="V16">
            <v>1553.5147120138693</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row>
        <row r="23">
          <cell r="C23">
            <v>154219.93899621294</v>
          </cell>
          <cell r="D23">
            <v>156136.4338314519</v>
          </cell>
          <cell r="E23">
            <v>158920.7590406914</v>
          </cell>
          <cell r="F23">
            <v>161526.20978649036</v>
          </cell>
          <cell r="G23">
            <v>164231.92323160698</v>
          </cell>
          <cell r="H23">
            <v>167089.79362583617</v>
          </cell>
          <cell r="I23">
            <v>169981.29166345426</v>
          </cell>
          <cell r="J23">
            <v>171504.35756156381</v>
          </cell>
          <cell r="K23">
            <v>173639.2765298188</v>
          </cell>
          <cell r="L23">
            <v>176599.02060826361</v>
          </cell>
          <cell r="M23">
            <v>179183.93229514026</v>
          </cell>
          <cell r="N23">
            <v>182422.56633665162</v>
          </cell>
          <cell r="O23">
            <v>184070.51508512651</v>
          </cell>
          <cell r="P23">
            <v>186806.50131927754</v>
          </cell>
          <cell r="Q23">
            <v>189677.84590058756</v>
          </cell>
          <cell r="R23">
            <v>192291.71310879063</v>
          </cell>
          <cell r="S23">
            <v>195210.83784433806</v>
          </cell>
          <cell r="T23">
            <v>197609.14683948248</v>
          </cell>
          <cell r="U23">
            <v>199808.45840954751</v>
          </cell>
          <cell r="V23">
            <v>200556.84225179892</v>
          </cell>
        </row>
        <row r="24">
          <cell r="C24">
            <v>142036.56381551211</v>
          </cell>
          <cell r="D24">
            <v>143802.18483481408</v>
          </cell>
          <cell r="E24">
            <v>146367.0965053516</v>
          </cell>
          <cell r="F24">
            <v>148767.28185277918</v>
          </cell>
          <cell r="G24">
            <v>151259.82816984539</v>
          </cell>
          <cell r="H24">
            <v>153892.53195979557</v>
          </cell>
          <cell r="I24">
            <v>156555.99327090758</v>
          </cell>
          <cell r="J24">
            <v>157959.1115274739</v>
          </cell>
          <cell r="K24">
            <v>159925.76667144903</v>
          </cell>
          <cell r="L24">
            <v>162652.11497816097</v>
          </cell>
          <cell r="M24">
            <v>165033.24445280511</v>
          </cell>
          <cell r="N24">
            <v>167939.20063744762</v>
          </cell>
          <cell r="O24">
            <v>169378.70305406174</v>
          </cell>
          <cell r="P24">
            <v>171817.55155936751</v>
          </cell>
          <cell r="Q24">
            <v>174378.53337881152</v>
          </cell>
          <cell r="R24">
            <v>176700.49312699679</v>
          </cell>
          <cell r="S24">
            <v>179382.93207317553</v>
          </cell>
          <cell r="T24">
            <v>181586.78358222716</v>
          </cell>
          <cell r="U24">
            <v>183607.77259255719</v>
          </cell>
          <cell r="V24">
            <v>184295.47666381524</v>
          </cell>
        </row>
        <row r="25">
          <cell r="C25">
            <v>12183.375180700832</v>
          </cell>
          <cell r="D25">
            <v>12334.248996637818</v>
          </cell>
          <cell r="E25">
            <v>12553.662535339783</v>
          </cell>
          <cell r="F25">
            <v>12758.927933711191</v>
          </cell>
          <cell r="G25">
            <v>12972.095061761593</v>
          </cell>
          <cell r="H25">
            <v>13197.261666040617</v>
          </cell>
          <cell r="I25">
            <v>13425.298392546696</v>
          </cell>
          <cell r="J25">
            <v>13545.246034089914</v>
          </cell>
          <cell r="K25">
            <v>13713.509858369756</v>
          </cell>
          <cell r="L25">
            <v>13946.905630102656</v>
          </cell>
          <cell r="M25">
            <v>14150.687842335137</v>
          </cell>
          <cell r="N25">
            <v>14483.365699204003</v>
          </cell>
          <cell r="O25">
            <v>14691.812031064754</v>
          </cell>
          <cell r="P25">
            <v>14988.949759910041</v>
          </cell>
          <cell r="Q25">
            <v>15299.31252177603</v>
          </cell>
          <cell r="R25">
            <v>15591.219981793825</v>
          </cell>
          <cell r="S25">
            <v>15827.905771162536</v>
          </cell>
          <cell r="T25">
            <v>16022.363257255325</v>
          </cell>
          <cell r="U25">
            <v>16200.685816990328</v>
          </cell>
          <cell r="V25">
            <v>16261.365587983686</v>
          </cell>
        </row>
      </sheetData>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ES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EST</v>
          </cell>
          <cell r="P1" t="str">
            <v>EST</v>
          </cell>
          <cell r="Q1" t="str">
            <v>EST</v>
          </cell>
          <cell r="R1" t="str">
            <v>EST</v>
          </cell>
          <cell r="S1" t="str">
            <v>EST</v>
          </cell>
          <cell r="T1" t="str">
            <v>EST</v>
          </cell>
          <cell r="U1" t="str">
            <v>EST</v>
          </cell>
          <cell r="V1" t="str">
            <v>EST</v>
          </cell>
        </row>
        <row r="3">
          <cell r="C3">
            <v>866331.83890104294</v>
          </cell>
          <cell r="D3">
            <v>890284.26745785656</v>
          </cell>
          <cell r="E3">
            <v>912543.80535887228</v>
          </cell>
          <cell r="F3">
            <v>936235.76987020927</v>
          </cell>
          <cell r="G3">
            <v>960049.08829819702</v>
          </cell>
          <cell r="H3">
            <v>983800.04745881248</v>
          </cell>
          <cell r="I3">
            <v>1008514.7098506525</v>
          </cell>
          <cell r="J3">
            <v>1033640.4321065206</v>
          </cell>
          <cell r="K3">
            <v>1060458.5777180609</v>
          </cell>
          <cell r="L3">
            <v>1085191.5119208137</v>
          </cell>
          <cell r="M3">
            <v>1113000.9531475452</v>
          </cell>
          <cell r="N3">
            <v>1139617.2218431192</v>
          </cell>
          <cell r="O3">
            <v>1157690.4646465569</v>
          </cell>
          <cell r="P3">
            <v>1176717.5321156317</v>
          </cell>
          <cell r="Q3">
            <v>1196248.1810928558</v>
          </cell>
          <cell r="R3">
            <v>1217197.1482602144</v>
          </cell>
          <cell r="S3">
            <v>1236178.4923981207</v>
          </cell>
          <cell r="T3">
            <v>1255501.3944943657</v>
          </cell>
          <cell r="U3">
            <v>1275598.8428446252</v>
          </cell>
        </row>
        <row r="4">
          <cell r="C4">
            <v>798721.57311086357</v>
          </cell>
          <cell r="D4">
            <v>820804.70633726357</v>
          </cell>
          <cell r="E4">
            <v>841327.06547342706</v>
          </cell>
          <cell r="F4">
            <v>863170.06178831065</v>
          </cell>
          <cell r="G4">
            <v>885124.94131798344</v>
          </cell>
          <cell r="H4">
            <v>907022.32822197047</v>
          </cell>
          <cell r="I4">
            <v>929808.20903359458</v>
          </cell>
          <cell r="J4">
            <v>952973.06977703772</v>
          </cell>
          <cell r="K4">
            <v>977698.27377962589</v>
          </cell>
          <cell r="L4">
            <v>1000501.0004335712</v>
          </cell>
          <cell r="M4">
            <v>1026140.1373630477</v>
          </cell>
          <cell r="N4">
            <v>1050679.219327111</v>
          </cell>
          <cell r="O4">
            <v>1067150.0181363514</v>
          </cell>
          <cell r="P4">
            <v>1084493.8929683557</v>
          </cell>
          <cell r="Q4">
            <v>1102295.4880236271</v>
          </cell>
          <cell r="R4">
            <v>1121397.2948525304</v>
          </cell>
          <cell r="S4">
            <v>1138679.7196152739</v>
          </cell>
          <cell r="T4">
            <v>1146783.3791866326</v>
          </cell>
          <cell r="U4">
            <v>1155290.1029482456</v>
          </cell>
        </row>
        <row r="5">
          <cell r="C5">
            <v>67610.265790179372</v>
          </cell>
          <cell r="D5">
            <v>69479.561120592989</v>
          </cell>
          <cell r="E5">
            <v>71216.739885445219</v>
          </cell>
          <cell r="F5">
            <v>73065.708081898629</v>
          </cell>
          <cell r="G5">
            <v>74924.146980213583</v>
          </cell>
          <cell r="H5">
            <v>76777.719236842007</v>
          </cell>
          <cell r="I5">
            <v>78706.500817057909</v>
          </cell>
          <cell r="J5">
            <v>80667.362329482916</v>
          </cell>
          <cell r="K5">
            <v>82760.303938435041</v>
          </cell>
          <cell r="L5">
            <v>84690.511487242533</v>
          </cell>
          <cell r="M5">
            <v>86860.815784497536</v>
          </cell>
          <cell r="N5">
            <v>88938.002516008215</v>
          </cell>
          <cell r="O5">
            <v>90540.446510205511</v>
          </cell>
          <cell r="P5">
            <v>92223.639147276059</v>
          </cell>
          <cell r="Q5">
            <v>93952.69306922867</v>
          </cell>
          <cell r="R5">
            <v>95799.853407684015</v>
          </cell>
          <cell r="S5">
            <v>97498.77278284682</v>
          </cell>
          <cell r="T5">
            <v>108718.01530773309</v>
          </cell>
          <cell r="U5">
            <v>120308.73989637964</v>
          </cell>
        </row>
        <row r="7">
          <cell r="C7">
            <v>47694.038108509354</v>
          </cell>
          <cell r="D7">
            <v>47283.89090401274</v>
          </cell>
          <cell r="E7">
            <v>49707.939390974483</v>
          </cell>
          <cell r="F7">
            <v>50372.304291643944</v>
          </cell>
          <cell r="G7">
            <v>50693.083187350952</v>
          </cell>
          <cell r="H7">
            <v>50797.187754444261</v>
          </cell>
          <cell r="I7">
            <v>51434.652346997107</v>
          </cell>
          <cell r="J7">
            <v>50855.493630133686</v>
          </cell>
          <cell r="K7">
            <v>52353.097406255161</v>
          </cell>
          <cell r="L7">
            <v>51245.289332357475</v>
          </cell>
          <cell r="M7">
            <v>53821.041403161544</v>
          </cell>
          <cell r="N7">
            <v>44132.742595945849</v>
          </cell>
          <cell r="O7">
            <v>46152.923648867116</v>
          </cell>
          <cell r="P7">
            <v>45088.486631795953</v>
          </cell>
          <cell r="Q7">
            <v>47646.866431958159</v>
          </cell>
          <cell r="R7">
            <v>47382.188093930396</v>
          </cell>
          <cell r="S7">
            <v>48828.774214149591</v>
          </cell>
          <cell r="T7">
            <v>47073.985711334048</v>
          </cell>
          <cell r="U7">
            <v>49207.401559937301</v>
          </cell>
        </row>
        <row r="8">
          <cell r="C8">
            <v>45824.742778095737</v>
          </cell>
          <cell r="D8">
            <v>45546.712139160394</v>
          </cell>
          <cell r="E8">
            <v>47858.971194521073</v>
          </cell>
          <cell r="F8">
            <v>48513.865393328873</v>
          </cell>
          <cell r="G8">
            <v>48839.510930722528</v>
          </cell>
          <cell r="H8">
            <v>48868.406174228476</v>
          </cell>
          <cell r="I8">
            <v>49473.790834572217</v>
          </cell>
          <cell r="J8">
            <v>48762.55202118156</v>
          </cell>
          <cell r="K8">
            <v>50422.88985744767</v>
          </cell>
          <cell r="L8">
            <v>49074.985035102472</v>
          </cell>
          <cell r="M8">
            <v>51743.854671650864</v>
          </cell>
          <cell r="N8">
            <v>42530.298601748553</v>
          </cell>
          <cell r="O8">
            <v>44469.731011796335</v>
          </cell>
          <cell r="P8">
            <v>43359.432709843342</v>
          </cell>
          <cell r="Q8">
            <v>45799.706093503046</v>
          </cell>
          <cell r="R8">
            <v>45683.268718767824</v>
          </cell>
          <cell r="S8">
            <v>37609.531689263553</v>
          </cell>
          <cell r="T8">
            <v>35483.261122687501</v>
          </cell>
          <cell r="U8">
            <v>37624.714812654784</v>
          </cell>
        </row>
        <row r="9">
          <cell r="C9">
            <v>1869.2953304136608</v>
          </cell>
          <cell r="D9">
            <v>1737.1787648522441</v>
          </cell>
          <cell r="E9">
            <v>1848.9681964533811</v>
          </cell>
          <cell r="F9">
            <v>1858.4388983149256</v>
          </cell>
          <cell r="G9">
            <v>1853.572256628453</v>
          </cell>
          <cell r="H9">
            <v>1928.781580215873</v>
          </cell>
          <cell r="I9">
            <v>1960.8615124250209</v>
          </cell>
          <cell r="J9">
            <v>2092.9416089520964</v>
          </cell>
          <cell r="K9">
            <v>1930.2075488075352</v>
          </cell>
          <cell r="L9">
            <v>2170.3042972549592</v>
          </cell>
          <cell r="M9">
            <v>2077.186731510752</v>
          </cell>
          <cell r="N9">
            <v>1602.4439941971941</v>
          </cell>
          <cell r="O9">
            <v>1683.1926370706205</v>
          </cell>
          <cell r="P9">
            <v>1729.0539219525817</v>
          </cell>
          <cell r="Q9">
            <v>1847.1603384554182</v>
          </cell>
          <cell r="R9">
            <v>1698.9193751628336</v>
          </cell>
          <cell r="S9">
            <v>11219.242524886256</v>
          </cell>
          <cell r="T9">
            <v>11590.724588646655</v>
          </cell>
          <cell r="U9">
            <v>11582.686747282482</v>
          </cell>
        </row>
        <row r="11">
          <cell r="C11">
            <v>17316.641076067302</v>
          </cell>
          <cell r="D11">
            <v>18296.559093527321</v>
          </cell>
          <cell r="E11">
            <v>19152.173591497103</v>
          </cell>
          <cell r="F11">
            <v>19473.814994069122</v>
          </cell>
          <cell r="G11">
            <v>19697.512962023346</v>
          </cell>
          <cell r="H11">
            <v>18779.746704308447</v>
          </cell>
          <cell r="I11">
            <v>19003.444672262671</v>
          </cell>
          <cell r="J11">
            <v>17566.940964535002</v>
          </cell>
          <cell r="K11">
            <v>20658.63</v>
          </cell>
          <cell r="L11">
            <v>17136.84</v>
          </cell>
          <cell r="M11">
            <v>19844.25</v>
          </cell>
          <cell r="N11">
            <v>19072.98</v>
          </cell>
          <cell r="O11">
            <v>19508.330000000002</v>
          </cell>
          <cell r="P11">
            <v>19144.47</v>
          </cell>
          <cell r="Q11">
            <v>20081.43</v>
          </cell>
          <cell r="R11">
            <v>20463.97</v>
          </cell>
          <cell r="S11">
            <v>20954.169999999998</v>
          </cell>
          <cell r="T11">
            <v>19780.7</v>
          </cell>
          <cell r="U11">
            <v>22210.49</v>
          </cell>
        </row>
        <row r="12">
          <cell r="C12">
            <v>17316.641076067302</v>
          </cell>
          <cell r="D12">
            <v>18296.559093527321</v>
          </cell>
          <cell r="E12">
            <v>19152.173591497103</v>
          </cell>
          <cell r="F12">
            <v>19473.814994069122</v>
          </cell>
          <cell r="G12">
            <v>19697.512962023346</v>
          </cell>
          <cell r="H12">
            <v>18779.746704308447</v>
          </cell>
          <cell r="I12">
            <v>19003.444672262671</v>
          </cell>
          <cell r="J12">
            <v>17566.940964535002</v>
          </cell>
          <cell r="K12">
            <v>20658.63</v>
          </cell>
          <cell r="L12">
            <v>17136.84</v>
          </cell>
          <cell r="M12">
            <v>19844.25</v>
          </cell>
          <cell r="N12">
            <v>19072.98</v>
          </cell>
          <cell r="O12">
            <v>19508.330000000002</v>
          </cell>
          <cell r="P12">
            <v>19144.47</v>
          </cell>
          <cell r="Q12">
            <v>20081.43</v>
          </cell>
          <cell r="R12">
            <v>20463.97</v>
          </cell>
          <cell r="S12">
            <v>20954.169999999998</v>
          </cell>
          <cell r="T12">
            <v>19780.7</v>
          </cell>
          <cell r="U12">
            <v>22210.49</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5">
          <cell r="C15">
            <v>6424.9684756284278</v>
          </cell>
          <cell r="D15">
            <v>6727.7939094695812</v>
          </cell>
          <cell r="E15">
            <v>6863.8012881403884</v>
          </cell>
          <cell r="F15">
            <v>7085.1708695869611</v>
          </cell>
          <cell r="G15">
            <v>7244.611064712145</v>
          </cell>
          <cell r="H15">
            <v>7302.7786582959143</v>
          </cell>
          <cell r="I15">
            <v>7305.4854188664076</v>
          </cell>
          <cell r="J15">
            <v>6470.4070540583871</v>
          </cell>
          <cell r="K15">
            <v>6961.5332035023839</v>
          </cell>
          <cell r="L15">
            <v>6299.008105625956</v>
          </cell>
          <cell r="M15">
            <v>7360.5227075875218</v>
          </cell>
          <cell r="N15">
            <v>6986.5197925082193</v>
          </cell>
          <cell r="O15">
            <v>7617.5261797920239</v>
          </cell>
          <cell r="P15">
            <v>6413.3676545719345</v>
          </cell>
          <cell r="Q15">
            <v>6616.4692645997757</v>
          </cell>
          <cell r="R15">
            <v>7936.8739560242957</v>
          </cell>
          <cell r="S15">
            <v>8551.7021179048534</v>
          </cell>
          <cell r="T15">
            <v>7195.837361074482</v>
          </cell>
          <cell r="U15">
            <v>10020.178493737947</v>
          </cell>
        </row>
        <row r="16">
          <cell r="C16">
            <v>6424.9684756284278</v>
          </cell>
          <cell r="D16">
            <v>6727.7939094695812</v>
          </cell>
          <cell r="E16">
            <v>6863.8012881403884</v>
          </cell>
          <cell r="F16">
            <v>7085.1708695869611</v>
          </cell>
          <cell r="G16">
            <v>7244.611064712145</v>
          </cell>
          <cell r="H16">
            <v>7302.7786582959143</v>
          </cell>
          <cell r="I16">
            <v>7305.4854188664076</v>
          </cell>
          <cell r="J16">
            <v>6470.4070540583871</v>
          </cell>
          <cell r="K16">
            <v>6961.5332035023839</v>
          </cell>
          <cell r="L16">
            <v>6299.008105625956</v>
          </cell>
          <cell r="M16">
            <v>7360.5227075875218</v>
          </cell>
          <cell r="N16">
            <v>6986.5197925082193</v>
          </cell>
          <cell r="O16">
            <v>7617.5261797920239</v>
          </cell>
          <cell r="P16">
            <v>6413.3676545719345</v>
          </cell>
          <cell r="Q16">
            <v>6616.4692645997757</v>
          </cell>
          <cell r="R16">
            <v>7936.8739560242957</v>
          </cell>
          <cell r="S16">
            <v>8551.7021179048534</v>
          </cell>
          <cell r="T16">
            <v>7195.837361074482</v>
          </cell>
          <cell r="U16">
            <v>10020.178493737947</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3">
          <cell r="C23">
            <v>890284.26745785656</v>
          </cell>
          <cell r="D23">
            <v>912543.80535887228</v>
          </cell>
          <cell r="E23">
            <v>936235.76987020927</v>
          </cell>
          <cell r="F23">
            <v>960049.08829819702</v>
          </cell>
          <cell r="G23">
            <v>983800.04745881248</v>
          </cell>
          <cell r="H23">
            <v>1008514.7098506525</v>
          </cell>
          <cell r="I23">
            <v>1033640.4321065206</v>
          </cell>
          <cell r="J23">
            <v>1060458.5777180609</v>
          </cell>
          <cell r="K23">
            <v>1085191.5119208137</v>
          </cell>
          <cell r="L23">
            <v>1113000.9531475452</v>
          </cell>
          <cell r="M23">
            <v>1139617.2218431192</v>
          </cell>
          <cell r="N23">
            <v>1157690.4646465569</v>
          </cell>
          <cell r="O23">
            <v>1176717.5321156317</v>
          </cell>
          <cell r="P23">
            <v>1196248.1810928558</v>
          </cell>
          <cell r="Q23">
            <v>1217197.1482602144</v>
          </cell>
          <cell r="R23">
            <v>1236178.4923981207</v>
          </cell>
          <cell r="S23">
            <v>1255501.3944943657</v>
          </cell>
          <cell r="T23">
            <v>1275598.8428446252</v>
          </cell>
          <cell r="U23">
            <v>1292575.5759108246</v>
          </cell>
        </row>
        <row r="24">
          <cell r="C24">
            <v>820804.70633726357</v>
          </cell>
          <cell r="D24">
            <v>841327.06547342706</v>
          </cell>
          <cell r="E24">
            <v>863170.06178831065</v>
          </cell>
          <cell r="F24">
            <v>885124.94131798344</v>
          </cell>
          <cell r="G24">
            <v>907022.32822197047</v>
          </cell>
          <cell r="H24">
            <v>929808.20903359458</v>
          </cell>
          <cell r="I24">
            <v>952973.06977703772</v>
          </cell>
          <cell r="J24">
            <v>977698.27377962589</v>
          </cell>
          <cell r="K24">
            <v>1000501.0004335712</v>
          </cell>
          <cell r="L24">
            <v>1026140.1373630477</v>
          </cell>
          <cell r="M24">
            <v>1050679.219327111</v>
          </cell>
          <cell r="N24">
            <v>1067150.0181363514</v>
          </cell>
          <cell r="O24">
            <v>1084493.8929683557</v>
          </cell>
          <cell r="P24">
            <v>1102295.4880236271</v>
          </cell>
          <cell r="Q24">
            <v>1121397.2948525304</v>
          </cell>
          <cell r="R24">
            <v>1138679.7196152739</v>
          </cell>
          <cell r="S24">
            <v>1146783.3791866326</v>
          </cell>
          <cell r="T24">
            <v>1155290.1029482456</v>
          </cell>
          <cell r="U24">
            <v>1160684.1492671624</v>
          </cell>
        </row>
        <row r="25">
          <cell r="C25">
            <v>69479.561120593033</v>
          </cell>
          <cell r="D25">
            <v>71216.739885445233</v>
          </cell>
          <cell r="E25">
            <v>73065.7080818986</v>
          </cell>
          <cell r="F25">
            <v>74924.146980213554</v>
          </cell>
          <cell r="G25">
            <v>76777.719236842036</v>
          </cell>
          <cell r="H25">
            <v>78706.50081705788</v>
          </cell>
          <cell r="I25">
            <v>80667.36232948293</v>
          </cell>
          <cell r="J25">
            <v>82760.303938435012</v>
          </cell>
          <cell r="K25">
            <v>84690.511487242577</v>
          </cell>
          <cell r="L25">
            <v>86860.815784497492</v>
          </cell>
          <cell r="M25">
            <v>88938.002516008288</v>
          </cell>
          <cell r="N25">
            <v>90540.446510205409</v>
          </cell>
          <cell r="O25">
            <v>92223.639147276132</v>
          </cell>
          <cell r="P25">
            <v>93952.693069228641</v>
          </cell>
          <cell r="Q25">
            <v>95799.853407684088</v>
          </cell>
          <cell r="R25">
            <v>97498.772782846849</v>
          </cell>
          <cell r="S25">
            <v>108718.01530773308</v>
          </cell>
          <cell r="T25">
            <v>120308.73989637975</v>
          </cell>
          <cell r="U25">
            <v>131891.42664366213</v>
          </cell>
        </row>
      </sheetData>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FI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EST</v>
          </cell>
          <cell r="P1" t="str">
            <v>EST</v>
          </cell>
          <cell r="Q1" t="str">
            <v>EST</v>
          </cell>
          <cell r="R1" t="str">
            <v>EST</v>
          </cell>
          <cell r="S1" t="str">
            <v>EST</v>
          </cell>
          <cell r="T1" t="str">
            <v>EST</v>
          </cell>
          <cell r="U1" t="str">
            <v>EST</v>
          </cell>
          <cell r="V1" t="str">
            <v>EST</v>
          </cell>
        </row>
        <row r="3">
          <cell r="C3">
            <v>1879882.7285879315</v>
          </cell>
          <cell r="D3">
            <v>1904371.6196001293</v>
          </cell>
          <cell r="E3">
            <v>1929465.3000045791</v>
          </cell>
          <cell r="F3">
            <v>1957676.6124672818</v>
          </cell>
          <cell r="G3">
            <v>1985233.5454298789</v>
          </cell>
          <cell r="H3">
            <v>2013121.9969577393</v>
          </cell>
          <cell r="I3">
            <v>2044910.6081121124</v>
          </cell>
          <cell r="J3">
            <v>2079524.5008653684</v>
          </cell>
          <cell r="K3">
            <v>2106110.086251331</v>
          </cell>
          <cell r="L3">
            <v>2142200.9854158247</v>
          </cell>
          <cell r="M3">
            <v>2192371.5198454228</v>
          </cell>
          <cell r="N3">
            <v>2229190.626548816</v>
          </cell>
          <cell r="O3">
            <v>2271737.6058168751</v>
          </cell>
          <cell r="P3">
            <v>2316077.1903430214</v>
          </cell>
          <cell r="Q3">
            <v>2353069.8104138495</v>
          </cell>
          <cell r="R3">
            <v>2390566.0894939662</v>
          </cell>
          <cell r="S3">
            <v>2425985.5419707499</v>
          </cell>
          <cell r="T3">
            <v>2455683.7756818077</v>
          </cell>
          <cell r="U3">
            <v>2483283.4924706244</v>
          </cell>
          <cell r="V3">
            <v>2503342.1865556808</v>
          </cell>
        </row>
        <row r="4">
          <cell r="C4">
            <v>1736946.5057212841</v>
          </cell>
          <cell r="D4">
            <v>1759573.3925083003</v>
          </cell>
          <cell r="E4">
            <v>1780959.9425075331</v>
          </cell>
          <cell r="F4">
            <v>1805174.4648992848</v>
          </cell>
          <cell r="G4">
            <v>1828733.582238937</v>
          </cell>
          <cell r="H4">
            <v>1852546.3834930817</v>
          </cell>
          <cell r="I4">
            <v>1879892.6039728497</v>
          </cell>
          <cell r="J4">
            <v>1904270.8012367368</v>
          </cell>
          <cell r="K4">
            <v>1921078.2552822214</v>
          </cell>
          <cell r="L4">
            <v>1946331.6214975517</v>
          </cell>
          <cell r="M4">
            <v>1984068.546682952</v>
          </cell>
          <cell r="N4">
            <v>2009411.2690017496</v>
          </cell>
          <cell r="O4">
            <v>2046919.4735188147</v>
          </cell>
          <cell r="P4">
            <v>2086010.6012377082</v>
          </cell>
          <cell r="Q4">
            <v>2118454.3554757442</v>
          </cell>
          <cell r="R4">
            <v>2151323.8765198849</v>
          </cell>
          <cell r="S4">
            <v>2182297.3250149293</v>
          </cell>
          <cell r="T4">
            <v>2209012.396009401</v>
          </cell>
          <cell r="U4">
            <v>2233839.7443498513</v>
          </cell>
          <cell r="V4">
            <v>2251883.5594047224</v>
          </cell>
        </row>
        <row r="5">
          <cell r="C5">
            <v>142936.22286664741</v>
          </cell>
          <cell r="D5">
            <v>144798.22709182906</v>
          </cell>
          <cell r="E5">
            <v>148505.357497046</v>
          </cell>
          <cell r="F5">
            <v>152502.14756799699</v>
          </cell>
          <cell r="G5">
            <v>156499.96319094184</v>
          </cell>
          <cell r="H5">
            <v>160575.61346465768</v>
          </cell>
          <cell r="I5">
            <v>165018.00413926272</v>
          </cell>
          <cell r="J5">
            <v>175253.69962863158</v>
          </cell>
          <cell r="K5">
            <v>185031.83096910967</v>
          </cell>
          <cell r="L5">
            <v>195869.36391827301</v>
          </cell>
          <cell r="M5">
            <v>208302.97316247085</v>
          </cell>
          <cell r="N5">
            <v>219779.35754706641</v>
          </cell>
          <cell r="O5">
            <v>224818.13229806046</v>
          </cell>
          <cell r="P5">
            <v>230066.58910531318</v>
          </cell>
          <cell r="Q5">
            <v>234615.45493810531</v>
          </cell>
          <cell r="R5">
            <v>239242.21297408128</v>
          </cell>
          <cell r="S5">
            <v>243688.21695582056</v>
          </cell>
          <cell r="T5">
            <v>246671.37967240671</v>
          </cell>
          <cell r="U5">
            <v>249443.74812077312</v>
          </cell>
          <cell r="V5">
            <v>251458.6271509584</v>
          </cell>
        </row>
        <row r="7">
          <cell r="C7">
            <v>103244.32913367134</v>
          </cell>
          <cell r="D7">
            <v>105203.26351232606</v>
          </cell>
          <cell r="E7">
            <v>105156.64641367263</v>
          </cell>
          <cell r="F7">
            <v>105765.05498624011</v>
          </cell>
          <cell r="G7">
            <v>106405.24144839116</v>
          </cell>
          <cell r="H7">
            <v>107067.90800471186</v>
          </cell>
          <cell r="I7">
            <v>107803.95552329696</v>
          </cell>
          <cell r="J7">
            <v>107951.02869639688</v>
          </cell>
          <cell r="K7">
            <v>108793.21334530783</v>
          </cell>
          <cell r="L7">
            <v>110077.05485122716</v>
          </cell>
          <cell r="M7">
            <v>111132.088959937</v>
          </cell>
          <cell r="N7">
            <v>117129.10400684745</v>
          </cell>
          <cell r="O7">
            <v>118624.18161262832</v>
          </cell>
          <cell r="P7">
            <v>118028.99707624396</v>
          </cell>
          <cell r="Q7">
            <v>118624.61597058446</v>
          </cell>
          <cell r="R7">
            <v>119856.1359477245</v>
          </cell>
          <cell r="S7">
            <v>116771.13558662854</v>
          </cell>
          <cell r="T7">
            <v>117067.46660452479</v>
          </cell>
          <cell r="U7">
            <v>116519.21189959286</v>
          </cell>
          <cell r="V7">
            <v>117884.39023960763</v>
          </cell>
        </row>
        <row r="8">
          <cell r="C8">
            <v>101382.32490848946</v>
          </cell>
          <cell r="D8">
            <v>101496.13310710888</v>
          </cell>
          <cell r="E8">
            <v>101159.85634272188</v>
          </cell>
          <cell r="F8">
            <v>101767.23936329526</v>
          </cell>
          <cell r="G8">
            <v>102329.59117467554</v>
          </cell>
          <cell r="H8">
            <v>102625.51733010683</v>
          </cell>
          <cell r="I8">
            <v>97568.260033928091</v>
          </cell>
          <cell r="J8">
            <v>98172.897355918802</v>
          </cell>
          <cell r="K8">
            <v>97955.680396144482</v>
          </cell>
          <cell r="L8">
            <v>97643.445607029324</v>
          </cell>
          <cell r="M8">
            <v>99655.704575341442</v>
          </cell>
          <cell r="N8">
            <v>112090.32925585294</v>
          </cell>
          <cell r="O8">
            <v>113375.7248053756</v>
          </cell>
          <cell r="P8">
            <v>113480.1312434523</v>
          </cell>
          <cell r="Q8">
            <v>113997.85793460849</v>
          </cell>
          <cell r="R8">
            <v>115410.13196598522</v>
          </cell>
          <cell r="S8">
            <v>113787.9728700424</v>
          </cell>
          <cell r="T8">
            <v>114295.09815615791</v>
          </cell>
          <cell r="U8">
            <v>114504.33286940758</v>
          </cell>
          <cell r="V8">
            <v>115039.75806650482</v>
          </cell>
        </row>
        <row r="9">
          <cell r="C9">
            <v>1862.0042251815903</v>
          </cell>
          <cell r="D9">
            <v>3707.1304052170308</v>
          </cell>
          <cell r="E9">
            <v>3996.7900709508685</v>
          </cell>
          <cell r="F9">
            <v>3997.8156229449087</v>
          </cell>
          <cell r="G9">
            <v>4075.6502737158153</v>
          </cell>
          <cell r="H9">
            <v>4442.3906746050343</v>
          </cell>
          <cell r="I9">
            <v>10235.695489368809</v>
          </cell>
          <cell r="J9">
            <v>9778.1313404781104</v>
          </cell>
          <cell r="K9">
            <v>10837.532949163404</v>
          </cell>
          <cell r="L9">
            <v>12433.609244197723</v>
          </cell>
          <cell r="M9">
            <v>11476.384384595469</v>
          </cell>
          <cell r="N9">
            <v>5038.7747509939654</v>
          </cell>
          <cell r="O9">
            <v>5248.4568072527181</v>
          </cell>
          <cell r="P9">
            <v>4548.8658327919547</v>
          </cell>
          <cell r="Q9">
            <v>4626.7580359760614</v>
          </cell>
          <cell r="R9">
            <v>4446.0039817391371</v>
          </cell>
          <cell r="S9">
            <v>2983.1627165862883</v>
          </cell>
          <cell r="T9">
            <v>2772.3684483663819</v>
          </cell>
          <cell r="U9">
            <v>2014.8790301853151</v>
          </cell>
          <cell r="V9">
            <v>2844.6321731027856</v>
          </cell>
        </row>
        <row r="11">
          <cell r="C11">
            <v>62443.483030499796</v>
          </cell>
          <cell r="D11">
            <v>60146.793776372353</v>
          </cell>
          <cell r="E11">
            <v>61122.664605713995</v>
          </cell>
          <cell r="F11">
            <v>62097.928657008561</v>
          </cell>
          <cell r="G11">
            <v>62278.634028614615</v>
          </cell>
          <cell r="H11">
            <v>59819.362603796755</v>
          </cell>
          <cell r="I11">
            <v>58172.406703026318</v>
          </cell>
          <cell r="J11">
            <v>64675</v>
          </cell>
          <cell r="K11">
            <v>58327.44</v>
          </cell>
          <cell r="L11">
            <v>48296.28</v>
          </cell>
          <cell r="M11">
            <v>59690.45</v>
          </cell>
          <cell r="N11">
            <v>60437.74</v>
          </cell>
          <cell r="O11">
            <v>59902.239999999998</v>
          </cell>
          <cell r="P11">
            <v>65251.76</v>
          </cell>
          <cell r="Q11">
            <v>65294.48</v>
          </cell>
          <cell r="R11">
            <v>68035.17</v>
          </cell>
          <cell r="S11">
            <v>70322.62</v>
          </cell>
          <cell r="T11">
            <v>72426.490000000005</v>
          </cell>
          <cell r="U11">
            <v>78167.429999999993</v>
          </cell>
          <cell r="V11">
            <v>72926.63</v>
          </cell>
        </row>
        <row r="12">
          <cell r="C12">
            <v>62443.483030499796</v>
          </cell>
          <cell r="D12">
            <v>60146.793776372353</v>
          </cell>
          <cell r="E12">
            <v>61122.664605713995</v>
          </cell>
          <cell r="F12">
            <v>62097.928657008561</v>
          </cell>
          <cell r="G12">
            <v>62278.634028614615</v>
          </cell>
          <cell r="H12">
            <v>59819.362603796755</v>
          </cell>
          <cell r="I12">
            <v>58172.406703026318</v>
          </cell>
          <cell r="J12">
            <v>64675</v>
          </cell>
          <cell r="K12">
            <v>58327.44</v>
          </cell>
          <cell r="L12">
            <v>48296.28</v>
          </cell>
          <cell r="M12">
            <v>59690.45</v>
          </cell>
          <cell r="N12">
            <v>60437.74</v>
          </cell>
          <cell r="O12">
            <v>59902.239999999998</v>
          </cell>
          <cell r="P12">
            <v>65251.76</v>
          </cell>
          <cell r="Q12">
            <v>65294.48</v>
          </cell>
          <cell r="R12">
            <v>68035.17</v>
          </cell>
          <cell r="S12">
            <v>70322.62</v>
          </cell>
          <cell r="T12">
            <v>72426.490000000005</v>
          </cell>
          <cell r="U12">
            <v>78167.429999999993</v>
          </cell>
          <cell r="V12">
            <v>72926.63</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5">
          <cell r="C15">
            <v>16311.955090973483</v>
          </cell>
          <cell r="D15">
            <v>19962.789331503653</v>
          </cell>
          <cell r="E15">
            <v>15822.669345256227</v>
          </cell>
          <cell r="F15">
            <v>16110.193366634423</v>
          </cell>
          <cell r="G15">
            <v>16238.155891916294</v>
          </cell>
          <cell r="H15">
            <v>15459.934246542069</v>
          </cell>
          <cell r="I15">
            <v>15017.656067014617</v>
          </cell>
          <cell r="J15">
            <v>16690.443310434261</v>
          </cell>
          <cell r="K15">
            <v>14374.874180814159</v>
          </cell>
          <cell r="L15">
            <v>11610.240421629034</v>
          </cell>
          <cell r="M15">
            <v>14622.532256543835</v>
          </cell>
          <cell r="N15">
            <v>14144.384738787858</v>
          </cell>
          <cell r="O15">
            <v>14382.357086482041</v>
          </cell>
          <cell r="P15">
            <v>15784.617005416299</v>
          </cell>
          <cell r="Q15">
            <v>15833.8568904678</v>
          </cell>
          <cell r="R15">
            <v>16401.513470940845</v>
          </cell>
          <cell r="S15">
            <v>16750.281875570734</v>
          </cell>
          <cell r="T15">
            <v>17041.259815707584</v>
          </cell>
          <cell r="U15">
            <v>18293.087814536437</v>
          </cell>
          <cell r="V15">
            <v>16638.637508190215</v>
          </cell>
        </row>
        <row r="16">
          <cell r="C16">
            <v>16311.955090973483</v>
          </cell>
          <cell r="D16">
            <v>19962.789331503653</v>
          </cell>
          <cell r="E16">
            <v>15822.669345256227</v>
          </cell>
          <cell r="F16">
            <v>16110.193366634423</v>
          </cell>
          <cell r="G16">
            <v>16238.155891916294</v>
          </cell>
          <cell r="H16">
            <v>15459.934246542069</v>
          </cell>
          <cell r="I16">
            <v>15017.656067014617</v>
          </cell>
          <cell r="J16">
            <v>16690.443310434261</v>
          </cell>
          <cell r="K16">
            <v>14374.874180814159</v>
          </cell>
          <cell r="L16">
            <v>11610.240421629034</v>
          </cell>
          <cell r="M16">
            <v>14622.532256543835</v>
          </cell>
          <cell r="N16">
            <v>14144.384738787858</v>
          </cell>
          <cell r="O16">
            <v>14382.357086482041</v>
          </cell>
          <cell r="P16">
            <v>15784.617005416299</v>
          </cell>
          <cell r="Q16">
            <v>15833.8568904678</v>
          </cell>
          <cell r="R16">
            <v>16401.513470940845</v>
          </cell>
          <cell r="S16">
            <v>16750.281875570734</v>
          </cell>
          <cell r="T16">
            <v>17041.259815707584</v>
          </cell>
          <cell r="U16">
            <v>18293.087814536437</v>
          </cell>
          <cell r="V16">
            <v>16638.637508190215</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row>
        <row r="23">
          <cell r="C23">
            <v>1904371.6196001293</v>
          </cell>
          <cell r="D23">
            <v>1929465.3000045791</v>
          </cell>
          <cell r="E23">
            <v>1957676.6124672818</v>
          </cell>
          <cell r="F23">
            <v>1985233.5454298789</v>
          </cell>
          <cell r="G23">
            <v>2013121.9969577393</v>
          </cell>
          <cell r="H23">
            <v>2044910.6081121124</v>
          </cell>
          <cell r="I23">
            <v>2079524.5008653684</v>
          </cell>
          <cell r="J23">
            <v>2106110.086251331</v>
          </cell>
          <cell r="K23">
            <v>2142200.9854158247</v>
          </cell>
          <cell r="L23">
            <v>2192371.5198454228</v>
          </cell>
          <cell r="M23">
            <v>2229190.626548816</v>
          </cell>
          <cell r="N23">
            <v>2271737.6058168751</v>
          </cell>
          <cell r="O23">
            <v>2316077.1903430214</v>
          </cell>
          <cell r="P23">
            <v>2353069.8104138495</v>
          </cell>
          <cell r="Q23">
            <v>2390566.0894939662</v>
          </cell>
          <cell r="R23">
            <v>2425985.5419707499</v>
          </cell>
          <cell r="S23">
            <v>2455683.7756818077</v>
          </cell>
          <cell r="T23">
            <v>2483283.4924706244</v>
          </cell>
          <cell r="U23">
            <v>2503342.1865556808</v>
          </cell>
          <cell r="V23">
            <v>2531661.3092870982</v>
          </cell>
        </row>
        <row r="24">
          <cell r="C24">
            <v>1759573.3925083003</v>
          </cell>
          <cell r="D24">
            <v>1780959.9425075331</v>
          </cell>
          <cell r="E24">
            <v>1805174.4648992848</v>
          </cell>
          <cell r="F24">
            <v>1828733.582238937</v>
          </cell>
          <cell r="G24">
            <v>1852546.3834930817</v>
          </cell>
          <cell r="H24">
            <v>1879892.6039728497</v>
          </cell>
          <cell r="I24">
            <v>1904270.8012367368</v>
          </cell>
          <cell r="J24">
            <v>1921078.2552822214</v>
          </cell>
          <cell r="K24">
            <v>1946331.6214975517</v>
          </cell>
          <cell r="L24">
            <v>1984068.546682952</v>
          </cell>
          <cell r="M24">
            <v>2009411.2690017496</v>
          </cell>
          <cell r="N24">
            <v>2046919.4735188147</v>
          </cell>
          <cell r="O24">
            <v>2086010.6012377082</v>
          </cell>
          <cell r="P24">
            <v>2118454.3554757442</v>
          </cell>
          <cell r="Q24">
            <v>2151323.8765198849</v>
          </cell>
          <cell r="R24">
            <v>2182297.3250149293</v>
          </cell>
          <cell r="S24">
            <v>2209012.396009401</v>
          </cell>
          <cell r="T24">
            <v>2233839.7443498513</v>
          </cell>
          <cell r="U24">
            <v>2251883.5594047224</v>
          </cell>
          <cell r="V24">
            <v>2277358.049963037</v>
          </cell>
        </row>
        <row r="25">
          <cell r="C25">
            <v>144798.227091829</v>
          </cell>
          <cell r="D25">
            <v>148505.35749704609</v>
          </cell>
          <cell r="E25">
            <v>152502.14756799687</v>
          </cell>
          <cell r="F25">
            <v>156499.9631909419</v>
          </cell>
          <cell r="G25">
            <v>160575.61346465765</v>
          </cell>
          <cell r="H25">
            <v>165018.00413926272</v>
          </cell>
          <cell r="I25">
            <v>175253.69962863153</v>
          </cell>
          <cell r="J25">
            <v>185031.83096910969</v>
          </cell>
          <cell r="K25">
            <v>195869.36391827307</v>
          </cell>
          <cell r="L25">
            <v>208302.97316247073</v>
          </cell>
          <cell r="M25">
            <v>219779.35754706632</v>
          </cell>
          <cell r="N25">
            <v>224818.13229806037</v>
          </cell>
          <cell r="O25">
            <v>230066.58910531318</v>
          </cell>
          <cell r="P25">
            <v>234615.45493810513</v>
          </cell>
          <cell r="Q25">
            <v>239242.21297408137</v>
          </cell>
          <cell r="R25">
            <v>243688.21695582042</v>
          </cell>
          <cell r="S25">
            <v>246671.37967240685</v>
          </cell>
          <cell r="T25">
            <v>249443.74812077309</v>
          </cell>
          <cell r="U25">
            <v>251458.62715095843</v>
          </cell>
          <cell r="V25">
            <v>254303.25932406119</v>
          </cell>
        </row>
      </sheetData>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FR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REP</v>
          </cell>
          <cell r="P1" t="str">
            <v>REP</v>
          </cell>
          <cell r="Q1" t="str">
            <v>REP</v>
          </cell>
          <cell r="R1" t="str">
            <v>REP</v>
          </cell>
          <cell r="S1" t="str">
            <v>REP</v>
          </cell>
          <cell r="T1" t="str">
            <v>REP</v>
          </cell>
          <cell r="U1" t="str">
            <v>REP</v>
          </cell>
          <cell r="V1" t="str">
            <v>REP</v>
          </cell>
        </row>
        <row r="3">
          <cell r="C3">
            <v>2083241.1400830508</v>
          </cell>
          <cell r="D3">
            <v>2035181.8256242173</v>
          </cell>
          <cell r="E3">
            <v>2090339.5950069453</v>
          </cell>
          <cell r="F3">
            <v>2146939.6995048877</v>
          </cell>
          <cell r="G3">
            <v>2204324.4243769008</v>
          </cell>
          <cell r="H3">
            <v>2255292.0958789196</v>
          </cell>
          <cell r="I3">
            <v>2311835.8028952535</v>
          </cell>
          <cell r="J3">
            <v>2367955.9901901591</v>
          </cell>
          <cell r="K3">
            <v>2427756.3956672573</v>
          </cell>
          <cell r="L3">
            <v>2489119.0551973274</v>
          </cell>
          <cell r="M3">
            <v>2517775.6611869582</v>
          </cell>
          <cell r="N3">
            <v>2577753.0648180856</v>
          </cell>
          <cell r="O3">
            <v>3007480.8451728248</v>
          </cell>
          <cell r="P3">
            <v>3047803.7084743744</v>
          </cell>
          <cell r="Q3">
            <v>3107624.4641835517</v>
          </cell>
          <cell r="R3">
            <v>3139776.6411680575</v>
          </cell>
          <cell r="S3">
            <v>3177813.2501311083</v>
          </cell>
          <cell r="T3">
            <v>3172484.6029797373</v>
          </cell>
          <cell r="U3">
            <v>3207424.5656734207</v>
          </cell>
          <cell r="V3">
            <v>3240351.7830154942</v>
          </cell>
        </row>
        <row r="4">
          <cell r="C4">
            <v>1958468.489723152</v>
          </cell>
          <cell r="D4">
            <v>1913287.6169022699</v>
          </cell>
          <cell r="E4">
            <v>1967713.5314624582</v>
          </cell>
          <cell r="F4">
            <v>2023634.6644711692</v>
          </cell>
          <cell r="G4">
            <v>2080435.5899879895</v>
          </cell>
          <cell r="H4">
            <v>2131313.4230391826</v>
          </cell>
          <cell r="I4">
            <v>2187593.034825644</v>
          </cell>
          <cell r="J4">
            <v>2242549.8567382069</v>
          </cell>
          <cell r="K4">
            <v>2301082.6880155443</v>
          </cell>
          <cell r="L4">
            <v>2361191.0550793754</v>
          </cell>
          <cell r="M4">
            <v>2390344.7221464044</v>
          </cell>
          <cell r="N4">
            <v>2449303.3084738096</v>
          </cell>
          <cell r="O4">
            <v>2857617.7</v>
          </cell>
          <cell r="P4">
            <v>2895931.27</v>
          </cell>
          <cell r="Q4">
            <v>2952771.15</v>
          </cell>
          <cell r="R4">
            <v>2983321.18</v>
          </cell>
          <cell r="S4">
            <v>3019462.42</v>
          </cell>
          <cell r="T4">
            <v>3014399.3</v>
          </cell>
          <cell r="U4">
            <v>3047598.2</v>
          </cell>
          <cell r="V4">
            <v>3078884.65</v>
          </cell>
        </row>
        <row r="5">
          <cell r="C5">
            <v>124772.65035989881</v>
          </cell>
          <cell r="D5">
            <v>121894.20872194739</v>
          </cell>
          <cell r="E5">
            <v>122626.06354448711</v>
          </cell>
          <cell r="F5">
            <v>123305.03503371845</v>
          </cell>
          <cell r="G5">
            <v>123888.83438891126</v>
          </cell>
          <cell r="H5">
            <v>123978.67283973703</v>
          </cell>
          <cell r="I5">
            <v>124242.76806960953</v>
          </cell>
          <cell r="J5">
            <v>125406.13345195213</v>
          </cell>
          <cell r="K5">
            <v>126673.70765171293</v>
          </cell>
          <cell r="L5">
            <v>127928.000117952</v>
          </cell>
          <cell r="M5">
            <v>127430.93904055376</v>
          </cell>
          <cell r="N5">
            <v>128449.75634427601</v>
          </cell>
          <cell r="O5">
            <v>149863.14517282462</v>
          </cell>
          <cell r="P5">
            <v>151872.43847437436</v>
          </cell>
          <cell r="Q5">
            <v>154853.31418355182</v>
          </cell>
          <cell r="R5">
            <v>156455.46116805717</v>
          </cell>
          <cell r="S5">
            <v>158350.83013110841</v>
          </cell>
          <cell r="T5">
            <v>158085.30297973772</v>
          </cell>
          <cell r="U5">
            <v>159826.36567342069</v>
          </cell>
          <cell r="V5">
            <v>161467.13301549433</v>
          </cell>
        </row>
        <row r="7">
          <cell r="C7">
            <v>127592.32321515067</v>
          </cell>
          <cell r="D7">
            <v>130467.18485583011</v>
          </cell>
          <cell r="E7">
            <v>125969.69607673207</v>
          </cell>
          <cell r="F7">
            <v>123801.59265424973</v>
          </cell>
          <cell r="G7">
            <v>118164.96692481132</v>
          </cell>
          <cell r="H7">
            <v>123289.17862077292</v>
          </cell>
          <cell r="I7">
            <v>123829.54245072881</v>
          </cell>
          <cell r="J7">
            <v>129374.38886810676</v>
          </cell>
          <cell r="K7">
            <v>128460.52704870535</v>
          </cell>
          <cell r="L7">
            <v>133027.97456983474</v>
          </cell>
          <cell r="M7">
            <v>131210.84308145873</v>
          </cell>
          <cell r="N7">
            <v>129874.27344500083</v>
          </cell>
          <cell r="O7">
            <v>98118.959999999992</v>
          </cell>
          <cell r="P7">
            <v>97390.079809296774</v>
          </cell>
          <cell r="Q7">
            <v>97158.542264600706</v>
          </cell>
          <cell r="R7">
            <v>97162.44682955899</v>
          </cell>
          <cell r="S7">
            <v>95892.22133492252</v>
          </cell>
          <cell r="T7">
            <v>94404.634707985693</v>
          </cell>
          <cell r="U7">
            <v>93180.348367103696</v>
          </cell>
          <cell r="V7">
            <v>102318.05123957091</v>
          </cell>
        </row>
        <row r="8">
          <cell r="C8">
            <v>130470.76485310185</v>
          </cell>
          <cell r="D8">
            <v>129735.33003329016</v>
          </cell>
          <cell r="E8">
            <v>125290.72458750074</v>
          </cell>
          <cell r="F8">
            <v>123217.79329905692</v>
          </cell>
          <cell r="G8">
            <v>118075.12847398508</v>
          </cell>
          <cell r="H8">
            <v>123025.08339090041</v>
          </cell>
          <cell r="I8">
            <v>122666.17706838621</v>
          </cell>
          <cell r="J8">
            <v>128106.81466834596</v>
          </cell>
          <cell r="K8">
            <v>127206.23458246628</v>
          </cell>
          <cell r="L8">
            <v>133525.03564723299</v>
          </cell>
          <cell r="M8">
            <v>130192.02577773646</v>
          </cell>
          <cell r="N8">
            <v>123402.62222010837</v>
          </cell>
          <cell r="O8">
            <v>93229.68</v>
          </cell>
          <cell r="P8">
            <v>92537.12</v>
          </cell>
          <cell r="Q8">
            <v>92317.119999999995</v>
          </cell>
          <cell r="R8">
            <v>92320.83</v>
          </cell>
          <cell r="S8">
            <v>91113.9</v>
          </cell>
          <cell r="T8">
            <v>89700.44</v>
          </cell>
          <cell r="U8">
            <v>88537.16</v>
          </cell>
          <cell r="V8">
            <v>97219.53</v>
          </cell>
        </row>
        <row r="9">
          <cell r="C9">
            <v>-2878.4416379514587</v>
          </cell>
          <cell r="D9">
            <v>731.85482253981172</v>
          </cell>
          <cell r="E9">
            <v>678.97148923124769</v>
          </cell>
          <cell r="F9">
            <v>583.79935519292485</v>
          </cell>
          <cell r="G9">
            <v>89.838450825904147</v>
          </cell>
          <cell r="H9">
            <v>264.09522987260425</v>
          </cell>
          <cell r="I9">
            <v>1163.3653823427012</v>
          </cell>
          <cell r="J9">
            <v>1267.5741997606819</v>
          </cell>
          <cell r="K9">
            <v>1254.2924662392033</v>
          </cell>
          <cell r="L9">
            <v>-497.06107739830622</v>
          </cell>
          <cell r="M9">
            <v>1018.8173037223169</v>
          </cell>
          <cell r="N9">
            <v>6471.6512248924537</v>
          </cell>
          <cell r="O9">
            <v>4889.2799999999979</v>
          </cell>
          <cell r="P9">
            <v>4852.9598092967799</v>
          </cell>
          <cell r="Q9">
            <v>4841.4222646007129</v>
          </cell>
          <cell r="R9">
            <v>4841.6168295589969</v>
          </cell>
          <cell r="S9">
            <v>4778.3213349225243</v>
          </cell>
          <cell r="T9">
            <v>4704.1947079856955</v>
          </cell>
          <cell r="U9">
            <v>4643.1883671036931</v>
          </cell>
          <cell r="V9">
            <v>5098.5212395709159</v>
          </cell>
        </row>
        <row r="11">
          <cell r="C11">
            <v>77135.740000000005</v>
          </cell>
          <cell r="D11">
            <v>70364.5</v>
          </cell>
          <cell r="E11">
            <v>64585.78</v>
          </cell>
          <cell r="F11">
            <v>61761.14</v>
          </cell>
          <cell r="G11">
            <v>62148.68</v>
          </cell>
          <cell r="H11">
            <v>61661.33</v>
          </cell>
          <cell r="I11">
            <v>62500.639999999999</v>
          </cell>
          <cell r="J11">
            <v>64091.33</v>
          </cell>
          <cell r="K11">
            <v>61951.17</v>
          </cell>
          <cell r="L11">
            <v>64683.89</v>
          </cell>
          <cell r="M11">
            <v>66107.679999999993</v>
          </cell>
          <cell r="N11">
            <v>65054.94</v>
          </cell>
          <cell r="O11">
            <v>44441.93</v>
          </cell>
          <cell r="P11">
            <v>45280.97</v>
          </cell>
          <cell r="Q11">
            <v>47593.45</v>
          </cell>
          <cell r="R11">
            <v>46116</v>
          </cell>
          <cell r="S11">
            <v>47102.2</v>
          </cell>
          <cell r="T11">
            <v>47250.05</v>
          </cell>
          <cell r="U11">
            <v>47931.12</v>
          </cell>
          <cell r="V11">
            <v>47931.12</v>
          </cell>
        </row>
        <row r="12">
          <cell r="C12">
            <v>77135.740000000005</v>
          </cell>
          <cell r="D12">
            <v>70364.5</v>
          </cell>
          <cell r="E12">
            <v>64585.78</v>
          </cell>
          <cell r="F12">
            <v>61761.14</v>
          </cell>
          <cell r="G12">
            <v>62148.68</v>
          </cell>
          <cell r="H12">
            <v>61661.33</v>
          </cell>
          <cell r="I12">
            <v>62500.639999999999</v>
          </cell>
          <cell r="J12">
            <v>64091.33</v>
          </cell>
          <cell r="K12">
            <v>61951.17</v>
          </cell>
          <cell r="L12">
            <v>64683.89</v>
          </cell>
          <cell r="M12">
            <v>66107.679999999993</v>
          </cell>
          <cell r="N12">
            <v>65054.94</v>
          </cell>
          <cell r="O12">
            <v>44441.93</v>
          </cell>
          <cell r="P12">
            <v>45280.97</v>
          </cell>
          <cell r="Q12">
            <v>47593.45</v>
          </cell>
          <cell r="R12">
            <v>46116</v>
          </cell>
          <cell r="S12">
            <v>47102.2</v>
          </cell>
          <cell r="T12">
            <v>47250.05</v>
          </cell>
          <cell r="U12">
            <v>47931.12</v>
          </cell>
          <cell r="V12">
            <v>47931.12</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5">
          <cell r="C15">
            <v>98515.897673983971</v>
          </cell>
          <cell r="D15">
            <v>4944.9154731018452</v>
          </cell>
          <cell r="E15">
            <v>4783.8115787896895</v>
          </cell>
          <cell r="F15">
            <v>4655.7277822366386</v>
          </cell>
          <cell r="G15">
            <v>5048.6154227920515</v>
          </cell>
          <cell r="H15">
            <v>5084.1416044389753</v>
          </cell>
          <cell r="I15">
            <v>5208.715155823279</v>
          </cell>
          <cell r="J15">
            <v>5482.6533910085709</v>
          </cell>
          <cell r="K15">
            <v>5146.6975186352129</v>
          </cell>
          <cell r="L15">
            <v>39687.478580203948</v>
          </cell>
          <cell r="M15">
            <v>5125.7594503312903</v>
          </cell>
          <cell r="N15">
            <v>5093.2785591817355</v>
          </cell>
          <cell r="O15">
            <v>6811.08</v>
          </cell>
          <cell r="P15">
            <v>8556.3799999999992</v>
          </cell>
          <cell r="Q15">
            <v>8144.28</v>
          </cell>
          <cell r="R15">
            <v>8271.01</v>
          </cell>
          <cell r="S15">
            <v>8432.6200000000008</v>
          </cell>
          <cell r="T15">
            <v>9251.49</v>
          </cell>
          <cell r="U15">
            <v>9319.59</v>
          </cell>
          <cell r="V15">
            <v>9319.9599999999991</v>
          </cell>
        </row>
        <row r="16">
          <cell r="C16">
            <v>98515.897673983971</v>
          </cell>
          <cell r="D16">
            <v>4944.9154731018452</v>
          </cell>
          <cell r="E16">
            <v>4783.8115787896895</v>
          </cell>
          <cell r="F16">
            <v>4655.7277822366386</v>
          </cell>
          <cell r="G16">
            <v>5048.6154227920515</v>
          </cell>
          <cell r="H16">
            <v>5084.1416044389753</v>
          </cell>
          <cell r="I16">
            <v>5208.715155823279</v>
          </cell>
          <cell r="J16">
            <v>5482.6533910085709</v>
          </cell>
          <cell r="K16">
            <v>5146.6975186352129</v>
          </cell>
          <cell r="L16">
            <v>39687.478580203948</v>
          </cell>
          <cell r="M16">
            <v>5125.7594503312903</v>
          </cell>
          <cell r="N16">
            <v>5093.2785591817355</v>
          </cell>
          <cell r="O16">
            <v>6811.08</v>
          </cell>
          <cell r="P16">
            <v>8556.3799999999992</v>
          </cell>
          <cell r="Q16">
            <v>8144.28</v>
          </cell>
          <cell r="R16">
            <v>8271.01</v>
          </cell>
          <cell r="S16">
            <v>8432.6200000000008</v>
          </cell>
          <cell r="T16">
            <v>9251.49</v>
          </cell>
          <cell r="U16">
            <v>9319.59</v>
          </cell>
          <cell r="V16">
            <v>9319.9599999999991</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row>
        <row r="19">
          <cell r="C19">
            <v>0</v>
          </cell>
          <cell r="D19">
            <v>0</v>
          </cell>
          <cell r="E19">
            <v>0</v>
          </cell>
          <cell r="F19">
            <v>0</v>
          </cell>
          <cell r="G19">
            <v>0</v>
          </cell>
          <cell r="H19">
            <v>0</v>
          </cell>
          <cell r="I19">
            <v>0</v>
          </cell>
          <cell r="J19">
            <v>0</v>
          </cell>
          <cell r="K19">
            <v>0</v>
          </cell>
          <cell r="L19">
            <v>0</v>
          </cell>
          <cell r="M19">
            <v>0</v>
          </cell>
          <cell r="N19">
            <v>370001.72546892008</v>
          </cell>
          <cell r="O19">
            <v>-6543.0866984501481</v>
          </cell>
          <cell r="P19">
            <v>16268.025899880566</v>
          </cell>
          <cell r="Q19">
            <v>-9268.6352800950408</v>
          </cell>
          <cell r="R19">
            <v>-4738.8278665081598</v>
          </cell>
          <cell r="S19">
            <v>-45686.048486293294</v>
          </cell>
          <cell r="T19">
            <v>-2963.1320143025368</v>
          </cell>
          <cell r="U19">
            <v>-3002.4210250303149</v>
          </cell>
          <cell r="V19">
            <v>-3930.2955661499873</v>
          </cell>
        </row>
        <row r="20">
          <cell r="C20">
            <v>0</v>
          </cell>
          <cell r="D20">
            <v>0</v>
          </cell>
          <cell r="E20">
            <v>0</v>
          </cell>
          <cell r="F20">
            <v>0</v>
          </cell>
          <cell r="G20">
            <v>0</v>
          </cell>
          <cell r="H20">
            <v>0</v>
          </cell>
          <cell r="I20">
            <v>0</v>
          </cell>
          <cell r="J20">
            <v>0</v>
          </cell>
          <cell r="K20">
            <v>0</v>
          </cell>
          <cell r="L20">
            <v>0</v>
          </cell>
          <cell r="M20">
            <v>0</v>
          </cell>
          <cell r="N20">
            <v>355059.98786526406</v>
          </cell>
          <cell r="O20">
            <v>0</v>
          </cell>
          <cell r="P20">
            <v>0</v>
          </cell>
          <cell r="Q20">
            <v>0</v>
          </cell>
          <cell r="R20">
            <v>0</v>
          </cell>
          <cell r="S20">
            <v>0</v>
          </cell>
          <cell r="T20">
            <v>0</v>
          </cell>
          <cell r="U20">
            <v>0</v>
          </cell>
          <cell r="V20">
            <v>0</v>
          </cell>
        </row>
        <row r="21">
          <cell r="C21">
            <v>0</v>
          </cell>
          <cell r="D21">
            <v>0</v>
          </cell>
          <cell r="E21">
            <v>0</v>
          </cell>
          <cell r="F21">
            <v>0</v>
          </cell>
          <cell r="G21">
            <v>0</v>
          </cell>
          <cell r="H21">
            <v>0</v>
          </cell>
          <cell r="I21">
            <v>0</v>
          </cell>
          <cell r="J21">
            <v>0</v>
          </cell>
          <cell r="K21">
            <v>0</v>
          </cell>
          <cell r="L21">
            <v>0</v>
          </cell>
          <cell r="M21">
            <v>0</v>
          </cell>
          <cell r="N21">
            <v>14941.737603656278</v>
          </cell>
          <cell r="O21">
            <v>-2879.9866984504042</v>
          </cell>
          <cell r="P21">
            <v>-1872.0841001193621</v>
          </cell>
          <cell r="Q21">
            <v>-3239.2752800953749</v>
          </cell>
          <cell r="R21">
            <v>-2946.2478665077651</v>
          </cell>
          <cell r="S21">
            <v>-5043.8484862931946</v>
          </cell>
          <cell r="T21">
            <v>-2963.1320143027406</v>
          </cell>
          <cell r="U21">
            <v>-3002.4210250298202</v>
          </cell>
          <cell r="V21">
            <v>-18751.796602670074</v>
          </cell>
        </row>
        <row r="23">
          <cell r="C23">
            <v>2035181.8256242173</v>
          </cell>
          <cell r="D23">
            <v>2090339.5950069453</v>
          </cell>
          <cell r="E23">
            <v>2146939.6995048877</v>
          </cell>
          <cell r="F23">
            <v>2204324.4243769008</v>
          </cell>
          <cell r="G23">
            <v>2255292.0958789196</v>
          </cell>
          <cell r="H23">
            <v>2311835.8028952535</v>
          </cell>
          <cell r="I23">
            <v>2367955.9901901591</v>
          </cell>
          <cell r="J23">
            <v>2427756.3956672573</v>
          </cell>
          <cell r="K23">
            <v>2489119.0551973274</v>
          </cell>
          <cell r="L23">
            <v>2517775.6611869582</v>
          </cell>
          <cell r="M23">
            <v>2577753.0648180856</v>
          </cell>
          <cell r="N23">
            <v>3007480.8451728248</v>
          </cell>
          <cell r="O23">
            <v>3047803.7084743744</v>
          </cell>
          <cell r="P23">
            <v>3107624.4641835517</v>
          </cell>
          <cell r="Q23">
            <v>3139776.6411680575</v>
          </cell>
          <cell r="R23">
            <v>3177813.2501311083</v>
          </cell>
          <cell r="S23">
            <v>3172484.6029797373</v>
          </cell>
          <cell r="T23">
            <v>3207424.5656734207</v>
          </cell>
          <cell r="U23">
            <v>3240351.7830154942</v>
          </cell>
          <cell r="V23">
            <v>3281488.4586889152</v>
          </cell>
        </row>
        <row r="24">
          <cell r="C24">
            <v>1913287.6169022699</v>
          </cell>
          <cell r="D24">
            <v>1967713.5314624582</v>
          </cell>
          <cell r="E24">
            <v>2023634.6644711692</v>
          </cell>
          <cell r="F24">
            <v>2080435.5899879895</v>
          </cell>
          <cell r="G24">
            <v>2131313.4230391826</v>
          </cell>
          <cell r="H24">
            <v>2187593.034825644</v>
          </cell>
          <cell r="I24">
            <v>2242549.8567382069</v>
          </cell>
          <cell r="J24">
            <v>2301082.6880155443</v>
          </cell>
          <cell r="K24">
            <v>2361191.0550793754</v>
          </cell>
          <cell r="L24">
            <v>2390344.7221464044</v>
          </cell>
          <cell r="M24">
            <v>2449303.3084738096</v>
          </cell>
          <cell r="N24">
            <v>2857617.7</v>
          </cell>
          <cell r="O24">
            <v>2895931.27</v>
          </cell>
          <cell r="P24">
            <v>2952771.15</v>
          </cell>
          <cell r="Q24">
            <v>2983321.18</v>
          </cell>
          <cell r="R24">
            <v>3019462.42</v>
          </cell>
          <cell r="S24">
            <v>3014399.3</v>
          </cell>
          <cell r="T24">
            <v>3047598.2</v>
          </cell>
          <cell r="U24">
            <v>3078884.65</v>
          </cell>
          <cell r="V24">
            <v>3117971.48</v>
          </cell>
        </row>
        <row r="25">
          <cell r="C25">
            <v>121894.20872194735</v>
          </cell>
          <cell r="D25">
            <v>122626.0635444872</v>
          </cell>
          <cell r="E25">
            <v>123305.03503371836</v>
          </cell>
          <cell r="F25">
            <v>123888.83438891137</v>
          </cell>
          <cell r="G25">
            <v>123978.67283973716</v>
          </cell>
          <cell r="H25">
            <v>124242.76806960964</v>
          </cell>
          <cell r="I25">
            <v>125406.13345195224</v>
          </cell>
          <cell r="J25">
            <v>126673.70765171282</v>
          </cell>
          <cell r="K25">
            <v>127928.00011795214</v>
          </cell>
          <cell r="L25">
            <v>127430.9390405537</v>
          </cell>
          <cell r="M25">
            <v>128449.75634427607</v>
          </cell>
          <cell r="N25">
            <v>149863.14517282473</v>
          </cell>
          <cell r="O25">
            <v>151872.43847437421</v>
          </cell>
          <cell r="P25">
            <v>154853.31418355179</v>
          </cell>
          <cell r="Q25">
            <v>156455.46116805717</v>
          </cell>
          <cell r="R25">
            <v>158350.83013110841</v>
          </cell>
          <cell r="S25">
            <v>158085.30297973772</v>
          </cell>
          <cell r="T25">
            <v>159826.36567342069</v>
          </cell>
          <cell r="U25">
            <v>161467.13301549456</v>
          </cell>
          <cell r="V25">
            <v>147813.85765239518</v>
          </cell>
        </row>
      </sheetData>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HR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EST</v>
          </cell>
          <cell r="P1" t="str">
            <v>EST</v>
          </cell>
          <cell r="Q1" t="str">
            <v>REP</v>
          </cell>
          <cell r="R1" t="str">
            <v>REP</v>
          </cell>
          <cell r="S1" t="str">
            <v>REP</v>
          </cell>
          <cell r="T1" t="str">
            <v>REP</v>
          </cell>
          <cell r="U1" t="str">
            <v>REP</v>
          </cell>
          <cell r="V1" t="str">
            <v>REP</v>
          </cell>
        </row>
        <row r="3">
          <cell r="C3">
            <v>341104.51985087042</v>
          </cell>
          <cell r="D3">
            <v>346245.77657372993</v>
          </cell>
          <cell r="E3">
            <v>351786.58557508938</v>
          </cell>
          <cell r="F3">
            <v>357307.80434060364</v>
          </cell>
          <cell r="G3">
            <v>362701.01752477715</v>
          </cell>
          <cell r="H3">
            <v>368257.64720643824</v>
          </cell>
          <cell r="I3">
            <v>373649.81186110614</v>
          </cell>
          <cell r="J3">
            <v>378623.11371242866</v>
          </cell>
          <cell r="K3">
            <v>383904.11640201666</v>
          </cell>
          <cell r="L3">
            <v>388870.28392104607</v>
          </cell>
          <cell r="M3">
            <v>394182.75988654105</v>
          </cell>
          <cell r="N3">
            <v>399243.99932644068</v>
          </cell>
          <cell r="O3">
            <v>402706.28375263815</v>
          </cell>
          <cell r="P3">
            <v>405573.80723676516</v>
          </cell>
          <cell r="Q3">
            <v>414586</v>
          </cell>
          <cell r="R3">
            <v>416288</v>
          </cell>
          <cell r="S3">
            <v>418618</v>
          </cell>
          <cell r="T3">
            <v>421176.8</v>
          </cell>
          <cell r="U3">
            <v>423211.4</v>
          </cell>
          <cell r="V3">
            <v>425366.4</v>
          </cell>
        </row>
        <row r="4">
          <cell r="C4">
            <v>314952.41557151207</v>
          </cell>
          <cell r="D4">
            <v>319699.49785774446</v>
          </cell>
          <cell r="E4">
            <v>324164.62660161586</v>
          </cell>
          <cell r="F4">
            <v>328591.23644588207</v>
          </cell>
          <cell r="G4">
            <v>332879.93463360588</v>
          </cell>
          <cell r="H4">
            <v>337298.35399466078</v>
          </cell>
          <cell r="I4">
            <v>341545.87747923192</v>
          </cell>
          <cell r="J4">
            <v>345395.1381887272</v>
          </cell>
          <cell r="K4">
            <v>349506.22610519384</v>
          </cell>
          <cell r="L4">
            <v>353311.8314809351</v>
          </cell>
          <cell r="M4">
            <v>357413.16413709277</v>
          </cell>
          <cell r="N4">
            <v>361267.60622144456</v>
          </cell>
          <cell r="O4">
            <v>366982.01569408271</v>
          </cell>
          <cell r="P4">
            <v>372195.00159703975</v>
          </cell>
          <cell r="Q4">
            <v>383820</v>
          </cell>
          <cell r="R4">
            <v>385361</v>
          </cell>
          <cell r="S4">
            <v>380457</v>
          </cell>
          <cell r="T4">
            <v>382837.2</v>
          </cell>
          <cell r="U4">
            <v>386769.3</v>
          </cell>
          <cell r="V4">
            <v>388738.5</v>
          </cell>
        </row>
        <row r="5">
          <cell r="C5">
            <v>26152.104279358347</v>
          </cell>
          <cell r="D5">
            <v>26546.278715985478</v>
          </cell>
          <cell r="E5">
            <v>27621.95897347352</v>
          </cell>
          <cell r="F5">
            <v>28716.567894721578</v>
          </cell>
          <cell r="G5">
            <v>29821.082891171274</v>
          </cell>
          <cell r="H5">
            <v>30959.293211777462</v>
          </cell>
          <cell r="I5">
            <v>32103.93438187422</v>
          </cell>
          <cell r="J5">
            <v>33227.975523701461</v>
          </cell>
          <cell r="K5">
            <v>34397.890296822821</v>
          </cell>
          <cell r="L5">
            <v>35558.452440110967</v>
          </cell>
          <cell r="M5">
            <v>36769.595749448286</v>
          </cell>
          <cell r="N5">
            <v>37976.393104996125</v>
          </cell>
          <cell r="O5">
            <v>35724.268058555434</v>
          </cell>
          <cell r="P5">
            <v>33378.805639725411</v>
          </cell>
          <cell r="Q5">
            <v>30766</v>
          </cell>
          <cell r="R5">
            <v>30927</v>
          </cell>
          <cell r="S5">
            <v>38162</v>
          </cell>
          <cell r="T5">
            <v>38339.599999999999</v>
          </cell>
          <cell r="U5">
            <v>36442.1</v>
          </cell>
          <cell r="V5">
            <v>36627.900000000023</v>
          </cell>
        </row>
        <row r="7">
          <cell r="C7">
            <v>10144.966938058453</v>
          </cell>
          <cell r="D7">
            <v>10249.594937965509</v>
          </cell>
          <cell r="E7">
            <v>10469.636129032975</v>
          </cell>
          <cell r="F7">
            <v>10651.3689209202</v>
          </cell>
          <cell r="G7">
            <v>10805.09809529913</v>
          </cell>
          <cell r="H7">
            <v>10754.354252367863</v>
          </cell>
          <cell r="I7">
            <v>10809.69381747041</v>
          </cell>
          <cell r="J7">
            <v>10696.540670310704</v>
          </cell>
          <cell r="K7">
            <v>10688.060355150788</v>
          </cell>
          <cell r="L7">
            <v>10785.070793652532</v>
          </cell>
          <cell r="M7">
            <v>10866.037378794106</v>
          </cell>
          <cell r="N7">
            <v>10302.929212104551</v>
          </cell>
          <cell r="O7">
            <v>10336.650027717113</v>
          </cell>
          <cell r="P7">
            <v>10272.899753101548</v>
          </cell>
          <cell r="Q7">
            <v>8180</v>
          </cell>
          <cell r="R7">
            <v>8180</v>
          </cell>
          <cell r="S7">
            <v>9072</v>
          </cell>
          <cell r="T7">
            <v>8741.9</v>
          </cell>
          <cell r="U7">
            <v>9082.6</v>
          </cell>
          <cell r="V7">
            <v>8653.7000000000007</v>
          </cell>
        </row>
        <row r="8">
          <cell r="C8">
            <v>9750.7925014313223</v>
          </cell>
          <cell r="D8">
            <v>9173.9146804774664</v>
          </cell>
          <cell r="E8">
            <v>9375.0272077849168</v>
          </cell>
          <cell r="F8">
            <v>9546.8539244705044</v>
          </cell>
          <cell r="G8">
            <v>9666.8877746929429</v>
          </cell>
          <cell r="H8">
            <v>9609.7130822711042</v>
          </cell>
          <cell r="I8">
            <v>9685.6526756431685</v>
          </cell>
          <cell r="J8">
            <v>9526.625897189344</v>
          </cell>
          <cell r="K8">
            <v>9527.4982118626431</v>
          </cell>
          <cell r="L8">
            <v>9573.9274843152125</v>
          </cell>
          <cell r="M8">
            <v>9659.2400232462678</v>
          </cell>
          <cell r="N8">
            <v>12555.054258545242</v>
          </cell>
          <cell r="O8">
            <v>12682.112446547135</v>
          </cell>
          <cell r="P8">
            <v>9493.290211440175</v>
          </cell>
          <cell r="Q8">
            <v>8019</v>
          </cell>
          <cell r="R8">
            <v>8019</v>
          </cell>
          <cell r="S8">
            <v>8873.2000000000007</v>
          </cell>
          <cell r="T8">
            <v>8542.2000000000007</v>
          </cell>
          <cell r="U8">
            <v>8892.7999999999993</v>
          </cell>
          <cell r="V8">
            <v>8462.9</v>
          </cell>
        </row>
        <row r="9">
          <cell r="C9">
            <v>394.17443662712321</v>
          </cell>
          <cell r="D9">
            <v>1075.6802574880421</v>
          </cell>
          <cell r="E9">
            <v>1094.6089212480329</v>
          </cell>
          <cell r="F9">
            <v>1104.5149964497068</v>
          </cell>
          <cell r="G9">
            <v>1138.2103206061911</v>
          </cell>
          <cell r="H9">
            <v>1144.641170096751</v>
          </cell>
          <cell r="I9">
            <v>1124.0411418272124</v>
          </cell>
          <cell r="J9">
            <v>1169.9147731213452</v>
          </cell>
          <cell r="K9">
            <v>1160.5621432881235</v>
          </cell>
          <cell r="L9">
            <v>1211.1433093373489</v>
          </cell>
          <cell r="M9">
            <v>1206.7973555478384</v>
          </cell>
          <cell r="N9">
            <v>-2252.1250464406839</v>
          </cell>
          <cell r="O9">
            <v>-2345.4624188300368</v>
          </cell>
          <cell r="P9">
            <v>779.60954166137344</v>
          </cell>
          <cell r="Q9">
            <v>161</v>
          </cell>
          <cell r="R9">
            <v>161</v>
          </cell>
          <cell r="S9">
            <v>198.8</v>
          </cell>
          <cell r="T9">
            <v>199.7</v>
          </cell>
          <cell r="U9">
            <v>189.8</v>
          </cell>
          <cell r="V9">
            <v>190.8</v>
          </cell>
        </row>
        <row r="11">
          <cell r="C11">
            <v>3669</v>
          </cell>
          <cell r="D11">
            <v>3468</v>
          </cell>
          <cell r="E11">
            <v>3641</v>
          </cell>
          <cell r="F11">
            <v>3847</v>
          </cell>
          <cell r="G11">
            <v>3841</v>
          </cell>
          <cell r="H11">
            <v>4018</v>
          </cell>
          <cell r="I11">
            <v>4452</v>
          </cell>
          <cell r="J11">
            <v>4210</v>
          </cell>
          <cell r="K11">
            <v>4469</v>
          </cell>
          <cell r="L11">
            <v>4242</v>
          </cell>
          <cell r="M11">
            <v>4477</v>
          </cell>
          <cell r="N11">
            <v>5258</v>
          </cell>
          <cell r="O11">
            <v>5714</v>
          </cell>
          <cell r="P11">
            <v>5436</v>
          </cell>
          <cell r="Q11">
            <v>5448</v>
          </cell>
          <cell r="R11">
            <v>5483</v>
          </cell>
          <cell r="S11">
            <v>5624.2</v>
          </cell>
          <cell r="T11">
            <v>5747.7</v>
          </cell>
          <cell r="U11">
            <v>5981.1</v>
          </cell>
          <cell r="V11">
            <v>5820.8</v>
          </cell>
        </row>
        <row r="12">
          <cell r="C12">
            <v>3669</v>
          </cell>
          <cell r="D12">
            <v>3468</v>
          </cell>
          <cell r="E12">
            <v>3641</v>
          </cell>
          <cell r="F12">
            <v>3847</v>
          </cell>
          <cell r="G12">
            <v>3841</v>
          </cell>
          <cell r="H12">
            <v>4018</v>
          </cell>
          <cell r="I12">
            <v>4452</v>
          </cell>
          <cell r="J12">
            <v>4210</v>
          </cell>
          <cell r="K12">
            <v>4469</v>
          </cell>
          <cell r="L12">
            <v>4242</v>
          </cell>
          <cell r="M12">
            <v>4477</v>
          </cell>
          <cell r="N12">
            <v>5258</v>
          </cell>
          <cell r="O12">
            <v>5714</v>
          </cell>
          <cell r="P12">
            <v>5436</v>
          </cell>
          <cell r="Q12">
            <v>5448</v>
          </cell>
          <cell r="R12">
            <v>5483</v>
          </cell>
          <cell r="S12">
            <v>5619.5</v>
          </cell>
          <cell r="T12">
            <v>5747.7</v>
          </cell>
          <cell r="U12">
            <v>5981.1</v>
          </cell>
          <cell r="V12">
            <v>5820.8</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t="str">
            <v>:</v>
          </cell>
          <cell r="R13">
            <v>0</v>
          </cell>
          <cell r="S13">
            <v>4.7</v>
          </cell>
          <cell r="T13">
            <v>0</v>
          </cell>
          <cell r="U13">
            <v>0</v>
          </cell>
          <cell r="V13">
            <v>0</v>
          </cell>
        </row>
        <row r="15">
          <cell r="C15">
            <v>1334.7102151989384</v>
          </cell>
          <cell r="D15">
            <v>1240.7859366060607</v>
          </cell>
          <cell r="E15">
            <v>1307.4173635187126</v>
          </cell>
          <cell r="F15">
            <v>1411.155736746691</v>
          </cell>
          <cell r="G15">
            <v>1407.4684136380451</v>
          </cell>
          <cell r="H15">
            <v>1344.1895976999651</v>
          </cell>
          <cell r="I15">
            <v>1384.3919661478844</v>
          </cell>
          <cell r="J15">
            <v>1205.5379807227043</v>
          </cell>
          <cell r="K15">
            <v>1252.8928361213846</v>
          </cell>
          <cell r="L15">
            <v>1230.5948281575429</v>
          </cell>
          <cell r="M15">
            <v>1327.7979388944798</v>
          </cell>
          <cell r="N15">
            <v>1582.6447859070827</v>
          </cell>
          <cell r="O15">
            <v>1755.126543590098</v>
          </cell>
          <cell r="P15">
            <v>1656.2455865406953</v>
          </cell>
          <cell r="Q15">
            <v>1030</v>
          </cell>
          <cell r="R15">
            <v>367</v>
          </cell>
          <cell r="S15">
            <v>889.3</v>
          </cell>
          <cell r="T15">
            <v>959.6</v>
          </cell>
          <cell r="U15">
            <v>946.5</v>
          </cell>
          <cell r="V15">
            <v>977.8</v>
          </cell>
        </row>
        <row r="16">
          <cell r="C16">
            <v>1334.7102151989384</v>
          </cell>
          <cell r="D16">
            <v>1240.7859366060607</v>
          </cell>
          <cell r="E16">
            <v>1307.4173635187126</v>
          </cell>
          <cell r="F16">
            <v>1411.155736746691</v>
          </cell>
          <cell r="G16">
            <v>1407.4684136380451</v>
          </cell>
          <cell r="H16">
            <v>1344.1895976999651</v>
          </cell>
          <cell r="I16">
            <v>1384.3919661478844</v>
          </cell>
          <cell r="J16">
            <v>1205.5379807227043</v>
          </cell>
          <cell r="K16">
            <v>1252.8928361213846</v>
          </cell>
          <cell r="L16">
            <v>1230.5948281575429</v>
          </cell>
          <cell r="M16">
            <v>1327.7979388944798</v>
          </cell>
          <cell r="N16">
            <v>1582.6447859070827</v>
          </cell>
          <cell r="O16">
            <v>1755.126543590098</v>
          </cell>
          <cell r="P16">
            <v>1656.2455865406953</v>
          </cell>
          <cell r="Q16">
            <v>1030</v>
          </cell>
          <cell r="R16">
            <v>339</v>
          </cell>
          <cell r="S16">
            <v>873.3</v>
          </cell>
          <cell r="T16">
            <v>863.4</v>
          </cell>
          <cell r="U16">
            <v>942.5</v>
          </cell>
          <cell r="V16">
            <v>971.7</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t="str">
            <v>:</v>
          </cell>
          <cell r="R17">
            <v>28</v>
          </cell>
          <cell r="S17">
            <v>16</v>
          </cell>
          <cell r="T17">
            <v>96.2</v>
          </cell>
          <cell r="U17">
            <v>4</v>
          </cell>
          <cell r="V17">
            <v>6.1</v>
          </cell>
        </row>
        <row r="19">
          <cell r="C19">
            <v>0</v>
          </cell>
          <cell r="D19">
            <v>0</v>
          </cell>
          <cell r="E19">
            <v>0</v>
          </cell>
          <cell r="F19">
            <v>0</v>
          </cell>
          <cell r="G19">
            <v>0</v>
          </cell>
          <cell r="H19">
            <v>0</v>
          </cell>
          <cell r="I19">
            <v>0</v>
          </cell>
          <cell r="J19">
            <v>0</v>
          </cell>
          <cell r="K19">
            <v>0</v>
          </cell>
          <cell r="L19">
            <v>0</v>
          </cell>
          <cell r="M19">
            <v>0</v>
          </cell>
          <cell r="N19">
            <v>0</v>
          </cell>
          <cell r="O19">
            <v>0</v>
          </cell>
          <cell r="P19">
            <v>5831.538596673985</v>
          </cell>
          <cell r="Q19">
            <v>0</v>
          </cell>
          <cell r="R19">
            <v>0</v>
          </cell>
          <cell r="S19">
            <v>0</v>
          </cell>
          <cell r="T19">
            <v>0</v>
          </cell>
          <cell r="U19">
            <v>0</v>
          </cell>
          <cell r="V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9223.9537780607352</v>
          </cell>
          <cell r="Q20">
            <v>0</v>
          </cell>
          <cell r="R20">
            <v>0</v>
          </cell>
          <cell r="S20">
            <v>0</v>
          </cell>
          <cell r="T20">
            <v>0</v>
          </cell>
          <cell r="U20">
            <v>0</v>
          </cell>
          <cell r="V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-3392.4151813867866</v>
          </cell>
          <cell r="Q21">
            <v>0</v>
          </cell>
          <cell r="R21">
            <v>0</v>
          </cell>
          <cell r="S21">
            <v>0</v>
          </cell>
          <cell r="T21">
            <v>0</v>
          </cell>
          <cell r="U21">
            <v>0</v>
          </cell>
          <cell r="V21">
            <v>0</v>
          </cell>
        </row>
        <row r="23">
          <cell r="C23">
            <v>346245.77657372993</v>
          </cell>
          <cell r="D23">
            <v>351786.58557508938</v>
          </cell>
          <cell r="E23">
            <v>357307.80434060364</v>
          </cell>
          <cell r="F23">
            <v>362701.01752477715</v>
          </cell>
          <cell r="G23">
            <v>368257.64720643824</v>
          </cell>
          <cell r="H23">
            <v>373649.81186110614</v>
          </cell>
          <cell r="I23">
            <v>378623.11371242866</v>
          </cell>
          <cell r="J23">
            <v>383904.11640201666</v>
          </cell>
          <cell r="K23">
            <v>388870.28392104607</v>
          </cell>
          <cell r="L23">
            <v>394182.75988654105</v>
          </cell>
          <cell r="M23">
            <v>399243.99932644068</v>
          </cell>
          <cell r="N23">
            <v>402706.28375263815</v>
          </cell>
          <cell r="O23">
            <v>405573.80723676516</v>
          </cell>
          <cell r="P23">
            <v>414586</v>
          </cell>
          <cell r="Q23">
            <v>416288</v>
          </cell>
          <cell r="R23">
            <v>418618</v>
          </cell>
          <cell r="S23">
            <v>421176.8</v>
          </cell>
          <cell r="T23">
            <v>423211.4</v>
          </cell>
          <cell r="U23">
            <v>425366.4</v>
          </cell>
          <cell r="V23">
            <v>427221.5</v>
          </cell>
        </row>
        <row r="24">
          <cell r="C24">
            <v>319699.49785774446</v>
          </cell>
          <cell r="D24">
            <v>324164.62660161586</v>
          </cell>
          <cell r="E24">
            <v>328591.23644588207</v>
          </cell>
          <cell r="F24">
            <v>332879.93463360588</v>
          </cell>
          <cell r="G24">
            <v>337298.35399466078</v>
          </cell>
          <cell r="H24">
            <v>341545.87747923192</v>
          </cell>
          <cell r="I24">
            <v>345395.1381887272</v>
          </cell>
          <cell r="J24">
            <v>349506.22610519384</v>
          </cell>
          <cell r="K24">
            <v>353311.8314809351</v>
          </cell>
          <cell r="L24">
            <v>357413.16413709277</v>
          </cell>
          <cell r="M24">
            <v>361267.60622144456</v>
          </cell>
          <cell r="N24">
            <v>366982.01569408271</v>
          </cell>
          <cell r="O24">
            <v>372195.00159703975</v>
          </cell>
          <cell r="P24">
            <v>383820</v>
          </cell>
          <cell r="Q24">
            <v>385361</v>
          </cell>
          <cell r="R24">
            <v>380457</v>
          </cell>
          <cell r="S24">
            <v>382837.2</v>
          </cell>
          <cell r="T24">
            <v>386769.3</v>
          </cell>
          <cell r="U24">
            <v>388738.5</v>
          </cell>
          <cell r="V24">
            <v>390408.9</v>
          </cell>
        </row>
        <row r="25">
          <cell r="C25">
            <v>26546.278715985471</v>
          </cell>
          <cell r="D25">
            <v>27621.95897347352</v>
          </cell>
          <cell r="E25">
            <v>28716.567894721553</v>
          </cell>
          <cell r="F25">
            <v>29821.082891171285</v>
          </cell>
          <cell r="G25">
            <v>30959.293211777465</v>
          </cell>
          <cell r="H25">
            <v>32103.934381874213</v>
          </cell>
          <cell r="I25">
            <v>33227.975523701432</v>
          </cell>
          <cell r="J25">
            <v>34397.890296822807</v>
          </cell>
          <cell r="K25">
            <v>35558.452440110945</v>
          </cell>
          <cell r="L25">
            <v>36769.595749448315</v>
          </cell>
          <cell r="M25">
            <v>37976.393104996125</v>
          </cell>
          <cell r="N25">
            <v>35724.268058555441</v>
          </cell>
          <cell r="O25">
            <v>33378.805639725397</v>
          </cell>
          <cell r="P25">
            <v>30766</v>
          </cell>
          <cell r="Q25">
            <v>30927</v>
          </cell>
          <cell r="R25">
            <v>38162</v>
          </cell>
          <cell r="S25">
            <v>38339.599999999999</v>
          </cell>
          <cell r="T25">
            <v>36442.1</v>
          </cell>
          <cell r="U25">
            <v>36627.9</v>
          </cell>
          <cell r="V25">
            <v>36812.6</v>
          </cell>
        </row>
      </sheetData>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HU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EST</v>
          </cell>
          <cell r="P1" t="str">
            <v>EST</v>
          </cell>
          <cell r="Q1" t="str">
            <v>EST</v>
          </cell>
          <cell r="R1" t="str">
            <v>EST</v>
          </cell>
          <cell r="S1" t="str">
            <v>EST</v>
          </cell>
          <cell r="T1" t="str">
            <v>EST</v>
          </cell>
          <cell r="U1" t="str">
            <v>EST</v>
          </cell>
          <cell r="V1" t="str">
            <v>EST</v>
          </cell>
        </row>
        <row r="3">
          <cell r="C3">
            <v>324208.78261616977</v>
          </cell>
          <cell r="D3">
            <v>326904.517602965</v>
          </cell>
          <cell r="E3">
            <v>329763.4065797482</v>
          </cell>
          <cell r="F3">
            <v>332702.78455845371</v>
          </cell>
          <cell r="G3">
            <v>336123.40593780496</v>
          </cell>
          <cell r="H3">
            <v>340020.94072569854</v>
          </cell>
          <cell r="I3">
            <v>343666.77836517873</v>
          </cell>
          <cell r="J3">
            <v>347458.80770573311</v>
          </cell>
          <cell r="K3">
            <v>351843.92003930412</v>
          </cell>
          <cell r="L3">
            <v>356829.98965371191</v>
          </cell>
          <cell r="M3">
            <v>362451.53211514867</v>
          </cell>
          <cell r="N3">
            <v>366908.95780274773</v>
          </cell>
          <cell r="O3">
            <v>368833.29683421651</v>
          </cell>
          <cell r="P3">
            <v>371407.5228573081</v>
          </cell>
          <cell r="Q3">
            <v>374018.04978982417</v>
          </cell>
          <cell r="R3">
            <v>377150.52715026221</v>
          </cell>
          <cell r="S3">
            <v>380909.01710675674</v>
          </cell>
          <cell r="T3">
            <v>383838.82226077042</v>
          </cell>
          <cell r="U3">
            <v>387003.39408857562</v>
          </cell>
          <cell r="V3">
            <v>388117.86538433656</v>
          </cell>
        </row>
        <row r="4">
          <cell r="C4">
            <v>305118.3968991795</v>
          </cell>
          <cell r="D4">
            <v>307655.39892299508</v>
          </cell>
          <cell r="E4">
            <v>309775.9189290668</v>
          </cell>
          <cell r="F4">
            <v>311962.02648585651</v>
          </cell>
          <cell r="G4">
            <v>314588.38273889531</v>
          </cell>
          <cell r="H4">
            <v>317648.44696633221</v>
          </cell>
          <cell r="I4">
            <v>320460.3355899704</v>
          </cell>
          <cell r="J4">
            <v>323452.87246417144</v>
          </cell>
          <cell r="K4">
            <v>326984.72701849975</v>
          </cell>
          <cell r="L4">
            <v>331060.42209726939</v>
          </cell>
          <cell r="M4">
            <v>335709.1069123178</v>
          </cell>
          <cell r="N4">
            <v>339263.80221219501</v>
          </cell>
          <cell r="O4">
            <v>340082.55518869753</v>
          </cell>
          <cell r="P4">
            <v>341488.82001164218</v>
          </cell>
          <cell r="Q4">
            <v>342914.9582835951</v>
          </cell>
          <cell r="R4">
            <v>344804.68477283791</v>
          </cell>
          <cell r="S4">
            <v>347248.78773994034</v>
          </cell>
          <cell r="T4">
            <v>348891.97264159675</v>
          </cell>
          <cell r="U4">
            <v>350732.23219541402</v>
          </cell>
          <cell r="V4">
            <v>350703.07598605903</v>
          </cell>
        </row>
        <row r="5">
          <cell r="C5">
            <v>19090.385716990277</v>
          </cell>
          <cell r="D5">
            <v>19249.118679969921</v>
          </cell>
          <cell r="E5">
            <v>19987.487650681403</v>
          </cell>
          <cell r="F5">
            <v>20740.758072597208</v>
          </cell>
          <cell r="G5">
            <v>21535.02319890965</v>
          </cell>
          <cell r="H5">
            <v>22372.493759366334</v>
          </cell>
          <cell r="I5">
            <v>23206.442775208328</v>
          </cell>
          <cell r="J5">
            <v>24005.935241561674</v>
          </cell>
          <cell r="K5">
            <v>24859.193020804378</v>
          </cell>
          <cell r="L5">
            <v>25769.567556442518</v>
          </cell>
          <cell r="M5">
            <v>26742.425202830869</v>
          </cell>
          <cell r="N5">
            <v>27645.15559055272</v>
          </cell>
          <cell r="O5">
            <v>28750.741645518981</v>
          </cell>
          <cell r="P5">
            <v>29918.702845665917</v>
          </cell>
          <cell r="Q5">
            <v>31103.091506229073</v>
          </cell>
          <cell r="R5">
            <v>32345.842377424298</v>
          </cell>
          <cell r="S5">
            <v>33660.229366816406</v>
          </cell>
          <cell r="T5">
            <v>34946.849619173678</v>
          </cell>
          <cell r="U5">
            <v>36271.161893161596</v>
          </cell>
          <cell r="V5">
            <v>37414.789398277528</v>
          </cell>
        </row>
        <row r="7">
          <cell r="C7">
            <v>10873.329951237192</v>
          </cell>
          <cell r="D7">
            <v>10794.103423340148</v>
          </cell>
          <cell r="E7">
            <v>10891.11829407229</v>
          </cell>
          <cell r="F7">
            <v>11402.344779407043</v>
          </cell>
          <cell r="G7">
            <v>11735.127156632825</v>
          </cell>
          <cell r="H7">
            <v>11811.553303975968</v>
          </cell>
          <cell r="I7">
            <v>11910.375935658127</v>
          </cell>
          <cell r="J7">
            <v>12172.576276063297</v>
          </cell>
          <cell r="K7">
            <v>12373.525456374851</v>
          </cell>
          <cell r="L7">
            <v>12867.2634443675</v>
          </cell>
          <cell r="M7">
            <v>12377.021870568045</v>
          </cell>
          <cell r="N7">
            <v>10497.992150593853</v>
          </cell>
          <cell r="O7">
            <v>10779.575910622974</v>
          </cell>
          <cell r="P7">
            <v>10989.30550638392</v>
          </cell>
          <cell r="Q7">
            <v>11196.150179145374</v>
          </cell>
          <cell r="R7">
            <v>11653.492742796487</v>
          </cell>
          <cell r="S7">
            <v>10656.510408761651</v>
          </cell>
          <cell r="T7">
            <v>11094.861110744396</v>
          </cell>
          <cell r="U7">
            <v>9222.669149183901</v>
          </cell>
          <cell r="V7">
            <v>9227.50751573868</v>
          </cell>
        </row>
        <row r="8">
          <cell r="C8">
            <v>10714.596988257548</v>
          </cell>
          <cell r="D8">
            <v>10055.734452628607</v>
          </cell>
          <cell r="E8">
            <v>10137.847872156428</v>
          </cell>
          <cell r="F8">
            <v>10608.079653094543</v>
          </cell>
          <cell r="G8">
            <v>10897.656596176199</v>
          </cell>
          <cell r="H8">
            <v>10977.604288133974</v>
          </cell>
          <cell r="I8">
            <v>11110.883469304781</v>
          </cell>
          <cell r="J8">
            <v>11319.318496820593</v>
          </cell>
          <cell r="K8">
            <v>11463.150920736769</v>
          </cell>
          <cell r="L8">
            <v>11894.405797979207</v>
          </cell>
          <cell r="M8">
            <v>11474.291482846194</v>
          </cell>
          <cell r="N8">
            <v>9392.4060956275916</v>
          </cell>
          <cell r="O8">
            <v>9611.6147104759802</v>
          </cell>
          <cell r="P8">
            <v>9804.9168458208223</v>
          </cell>
          <cell r="Q8">
            <v>9953.3993079501488</v>
          </cell>
          <cell r="R8">
            <v>10339.105753404379</v>
          </cell>
          <cell r="S8">
            <v>9369.890156404379</v>
          </cell>
          <cell r="T8">
            <v>9770.5488367564776</v>
          </cell>
          <cell r="U8">
            <v>8079.0416440679692</v>
          </cell>
          <cell r="V8">
            <v>8023.7576433135737</v>
          </cell>
        </row>
        <row r="9">
          <cell r="C9">
            <v>158.73296297967318</v>
          </cell>
          <cell r="D9">
            <v>738.3689707114645</v>
          </cell>
          <cell r="E9">
            <v>753.27042191577493</v>
          </cell>
          <cell r="F9">
            <v>794.26512631244623</v>
          </cell>
          <cell r="G9">
            <v>837.47056045666977</v>
          </cell>
          <cell r="H9">
            <v>833.94901584200852</v>
          </cell>
          <cell r="I9">
            <v>799.4924663533202</v>
          </cell>
          <cell r="J9">
            <v>853.25777924270005</v>
          </cell>
          <cell r="K9">
            <v>910.3745356381587</v>
          </cell>
          <cell r="L9">
            <v>972.85764638832916</v>
          </cell>
          <cell r="M9">
            <v>902.73038772183645</v>
          </cell>
          <cell r="N9">
            <v>1105.5860549662393</v>
          </cell>
          <cell r="O9">
            <v>1167.9612001469504</v>
          </cell>
          <cell r="P9">
            <v>1184.3886605631596</v>
          </cell>
          <cell r="Q9">
            <v>1242.7508711952069</v>
          </cell>
          <cell r="R9">
            <v>1314.3869893921001</v>
          </cell>
          <cell r="S9">
            <v>1286.6202523572865</v>
          </cell>
          <cell r="T9">
            <v>1324.3122739879109</v>
          </cell>
          <cell r="U9">
            <v>1143.6275051159173</v>
          </cell>
          <cell r="V9">
            <v>1203.7498724251345</v>
          </cell>
        </row>
        <row r="11">
          <cell r="C11">
            <v>7229.8681035308055</v>
          </cell>
          <cell r="D11">
            <v>7118.3943662516967</v>
          </cell>
          <cell r="E11">
            <v>7149.5090137999314</v>
          </cell>
          <cell r="F11">
            <v>7086.5447270290942</v>
          </cell>
          <cell r="G11">
            <v>6933.4214615358114</v>
          </cell>
          <cell r="H11">
            <v>7276.417576240764</v>
          </cell>
          <cell r="I11">
            <v>7243.3429508942145</v>
          </cell>
          <cell r="J11">
            <v>6908.9217390568865</v>
          </cell>
          <cell r="K11">
            <v>6582.6</v>
          </cell>
          <cell r="L11">
            <v>6409.1</v>
          </cell>
          <cell r="M11">
            <v>7001.54</v>
          </cell>
          <cell r="N11">
            <v>7615.89</v>
          </cell>
          <cell r="O11">
            <v>7273.28</v>
          </cell>
          <cell r="P11">
            <v>7399.05</v>
          </cell>
          <cell r="Q11">
            <v>7097.62</v>
          </cell>
          <cell r="R11">
            <v>7019.3</v>
          </cell>
          <cell r="S11">
            <v>6830.45</v>
          </cell>
          <cell r="T11">
            <v>6956.24</v>
          </cell>
          <cell r="U11">
            <v>7160.08</v>
          </cell>
          <cell r="V11">
            <v>6819.56</v>
          </cell>
        </row>
        <row r="12">
          <cell r="C12">
            <v>7229.8681035308055</v>
          </cell>
          <cell r="D12">
            <v>7118.3943662516967</v>
          </cell>
          <cell r="E12">
            <v>7149.5090137999314</v>
          </cell>
          <cell r="F12">
            <v>7086.5447270290942</v>
          </cell>
          <cell r="G12">
            <v>6933.4214615358114</v>
          </cell>
          <cell r="H12">
            <v>7276.417576240764</v>
          </cell>
          <cell r="I12">
            <v>7243.3429508942145</v>
          </cell>
          <cell r="J12">
            <v>6908.9217390568865</v>
          </cell>
          <cell r="K12">
            <v>6582.6</v>
          </cell>
          <cell r="L12">
            <v>6409.1</v>
          </cell>
          <cell r="M12">
            <v>7001.54</v>
          </cell>
          <cell r="N12">
            <v>7615.89</v>
          </cell>
          <cell r="O12">
            <v>7273.28</v>
          </cell>
          <cell r="P12">
            <v>7399.05</v>
          </cell>
          <cell r="Q12">
            <v>7097.62</v>
          </cell>
          <cell r="R12">
            <v>7019.3</v>
          </cell>
          <cell r="S12">
            <v>6830.45</v>
          </cell>
          <cell r="T12">
            <v>6956.24</v>
          </cell>
          <cell r="U12">
            <v>7160.08</v>
          </cell>
          <cell r="V12">
            <v>6819.56</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5">
          <cell r="C15">
            <v>947.7268609111585</v>
          </cell>
          <cell r="D15">
            <v>816.82008030519182</v>
          </cell>
          <cell r="E15">
            <v>802.23130156679053</v>
          </cell>
          <cell r="F15">
            <v>895.17867302664934</v>
          </cell>
          <cell r="G15">
            <v>904.17090720348563</v>
          </cell>
          <cell r="H15">
            <v>889.29808825501368</v>
          </cell>
          <cell r="I15">
            <v>875.00364420953542</v>
          </cell>
          <cell r="J15">
            <v>878.54220343539589</v>
          </cell>
          <cell r="K15">
            <v>804.85584196712796</v>
          </cell>
          <cell r="L15">
            <v>836.62098293079123</v>
          </cell>
          <cell r="M15">
            <v>918.05618296899047</v>
          </cell>
          <cell r="N15">
            <v>957.7631191250681</v>
          </cell>
          <cell r="O15">
            <v>932.06988753133169</v>
          </cell>
          <cell r="P15">
            <v>979.72857386790122</v>
          </cell>
          <cell r="Q15">
            <v>966.05281870734234</v>
          </cell>
          <cell r="R15">
            <v>875.70278630194957</v>
          </cell>
          <cell r="S15">
            <v>896.2552547479695</v>
          </cell>
          <cell r="T15">
            <v>974.04928293920273</v>
          </cell>
          <cell r="U15">
            <v>948.11785342295661</v>
          </cell>
          <cell r="V15">
            <v>746.89275103483112</v>
          </cell>
        </row>
        <row r="16">
          <cell r="C16">
            <v>947.7268609111585</v>
          </cell>
          <cell r="D16">
            <v>816.82008030519182</v>
          </cell>
          <cell r="E16">
            <v>802.23130156679053</v>
          </cell>
          <cell r="F16">
            <v>895.17867302664934</v>
          </cell>
          <cell r="G16">
            <v>904.17090720348563</v>
          </cell>
          <cell r="H16">
            <v>889.29808825501368</v>
          </cell>
          <cell r="I16">
            <v>875.00364420953542</v>
          </cell>
          <cell r="J16">
            <v>878.54220343539589</v>
          </cell>
          <cell r="K16">
            <v>804.85584196712796</v>
          </cell>
          <cell r="L16">
            <v>836.62098293079123</v>
          </cell>
          <cell r="M16">
            <v>918.05618296899047</v>
          </cell>
          <cell r="N16">
            <v>957.7631191250681</v>
          </cell>
          <cell r="O16">
            <v>932.06988753133169</v>
          </cell>
          <cell r="P16">
            <v>979.72857386790122</v>
          </cell>
          <cell r="Q16">
            <v>966.05281870734234</v>
          </cell>
          <cell r="R16">
            <v>875.70278630194957</v>
          </cell>
          <cell r="S16">
            <v>896.2552547479695</v>
          </cell>
          <cell r="T16">
            <v>974.04928293920273</v>
          </cell>
          <cell r="U16">
            <v>948.11785342295661</v>
          </cell>
          <cell r="V16">
            <v>746.89275103483112</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row>
        <row r="23">
          <cell r="C23">
            <v>326904.517602965</v>
          </cell>
          <cell r="D23">
            <v>329763.4065797482</v>
          </cell>
          <cell r="E23">
            <v>332702.78455845371</v>
          </cell>
          <cell r="F23">
            <v>336123.40593780496</v>
          </cell>
          <cell r="G23">
            <v>340020.94072569854</v>
          </cell>
          <cell r="H23">
            <v>343666.77836517873</v>
          </cell>
          <cell r="I23">
            <v>347458.80770573311</v>
          </cell>
          <cell r="J23">
            <v>351843.92003930412</v>
          </cell>
          <cell r="K23">
            <v>356829.98965371191</v>
          </cell>
          <cell r="L23">
            <v>362451.53211514867</v>
          </cell>
          <cell r="M23">
            <v>366908.95780274773</v>
          </cell>
          <cell r="N23">
            <v>368833.29683421651</v>
          </cell>
          <cell r="O23">
            <v>371407.5228573081</v>
          </cell>
          <cell r="P23">
            <v>374018.04978982417</v>
          </cell>
          <cell r="Q23">
            <v>377150.52715026221</v>
          </cell>
          <cell r="R23">
            <v>380909.01710675674</v>
          </cell>
          <cell r="S23">
            <v>383838.82226077042</v>
          </cell>
          <cell r="T23">
            <v>387003.39408857562</v>
          </cell>
          <cell r="U23">
            <v>388117.86538433656</v>
          </cell>
          <cell r="V23">
            <v>389778.92014904041</v>
          </cell>
        </row>
        <row r="24">
          <cell r="C24">
            <v>307655.39892299508</v>
          </cell>
          <cell r="D24">
            <v>309775.9189290668</v>
          </cell>
          <cell r="E24">
            <v>311962.02648585651</v>
          </cell>
          <cell r="F24">
            <v>314588.38273889531</v>
          </cell>
          <cell r="G24">
            <v>317648.44696633221</v>
          </cell>
          <cell r="H24">
            <v>320460.3355899704</v>
          </cell>
          <cell r="I24">
            <v>323452.87246417144</v>
          </cell>
          <cell r="J24">
            <v>326984.72701849975</v>
          </cell>
          <cell r="K24">
            <v>331060.42209726939</v>
          </cell>
          <cell r="L24">
            <v>335709.1069123178</v>
          </cell>
          <cell r="M24">
            <v>339263.80221219501</v>
          </cell>
          <cell r="N24">
            <v>340082.55518869753</v>
          </cell>
          <cell r="O24">
            <v>341488.82001164218</v>
          </cell>
          <cell r="P24">
            <v>342914.9582835951</v>
          </cell>
          <cell r="Q24">
            <v>344804.68477283791</v>
          </cell>
          <cell r="R24">
            <v>347248.78773994034</v>
          </cell>
          <cell r="S24">
            <v>348891.97264159675</v>
          </cell>
          <cell r="T24">
            <v>350732.23219541402</v>
          </cell>
          <cell r="U24">
            <v>350703.07598605903</v>
          </cell>
          <cell r="V24">
            <v>351160.38087833778</v>
          </cell>
        </row>
        <row r="25">
          <cell r="C25">
            <v>19249.11867996995</v>
          </cell>
          <cell r="D25">
            <v>19987.487650681385</v>
          </cell>
          <cell r="E25">
            <v>20740.758072597178</v>
          </cell>
          <cell r="F25">
            <v>21535.023198909654</v>
          </cell>
          <cell r="G25">
            <v>22372.49375936632</v>
          </cell>
          <cell r="H25">
            <v>23206.442775208343</v>
          </cell>
          <cell r="I25">
            <v>24005.935241561649</v>
          </cell>
          <cell r="J25">
            <v>24859.193020804374</v>
          </cell>
          <cell r="K25">
            <v>25769.567556442536</v>
          </cell>
          <cell r="L25">
            <v>26742.425202830847</v>
          </cell>
          <cell r="M25">
            <v>27645.155590552706</v>
          </cell>
          <cell r="N25">
            <v>28750.74164551896</v>
          </cell>
          <cell r="O25">
            <v>29918.702845665932</v>
          </cell>
          <cell r="P25">
            <v>31103.091506229077</v>
          </cell>
          <cell r="Q25">
            <v>32345.84237742428</v>
          </cell>
          <cell r="R25">
            <v>33660.229366816398</v>
          </cell>
          <cell r="S25">
            <v>34946.849619173692</v>
          </cell>
          <cell r="T25">
            <v>36271.161893161589</v>
          </cell>
          <cell r="U25">
            <v>37414.789398277513</v>
          </cell>
          <cell r="V25">
            <v>38618.539270702662</v>
          </cell>
        </row>
      </sheetData>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IE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EST</v>
          </cell>
          <cell r="P1" t="str">
            <v>EST</v>
          </cell>
          <cell r="Q1" t="str">
            <v>REP</v>
          </cell>
          <cell r="R1" t="str">
            <v>REP</v>
          </cell>
          <cell r="S1" t="str">
            <v>REP</v>
          </cell>
          <cell r="T1" t="str">
            <v>REP</v>
          </cell>
          <cell r="U1" t="str">
            <v>REP</v>
          </cell>
          <cell r="V1" t="str">
            <v>REP</v>
          </cell>
        </row>
        <row r="3">
          <cell r="C3">
            <v>54566.746877494261</v>
          </cell>
          <cell r="D3">
            <v>56016.854790981088</v>
          </cell>
          <cell r="E3">
            <v>58185.768339580667</v>
          </cell>
          <cell r="F3">
            <v>60276.10111687168</v>
          </cell>
          <cell r="G3">
            <v>62439.656790596702</v>
          </cell>
          <cell r="H3">
            <v>64876.700237854035</v>
          </cell>
          <cell r="I3">
            <v>67328.181948744721</v>
          </cell>
          <cell r="J3">
            <v>70412.77485356234</v>
          </cell>
          <cell r="K3">
            <v>73728.9357017203</v>
          </cell>
          <cell r="L3">
            <v>77945.226947920921</v>
          </cell>
          <cell r="M3">
            <v>82053.66166232992</v>
          </cell>
          <cell r="N3">
            <v>85803.481482967763</v>
          </cell>
          <cell r="O3">
            <v>89705.827209821742</v>
          </cell>
          <cell r="P3">
            <v>94093.829805379093</v>
          </cell>
          <cell r="Q3">
            <v>97296.5</v>
          </cell>
          <cell r="R3">
            <v>102313.1</v>
          </cell>
          <cell r="S3">
            <v>107235.59</v>
          </cell>
          <cell r="T3">
            <v>111984</v>
          </cell>
          <cell r="U3">
            <v>116525</v>
          </cell>
          <cell r="V3">
            <v>120908</v>
          </cell>
        </row>
        <row r="4">
          <cell r="C4">
            <v>47716.118175625437</v>
          </cell>
          <cell r="D4">
            <v>48984.171056305517</v>
          </cell>
          <cell r="E4">
            <v>50880.786506554708</v>
          </cell>
          <cell r="F4">
            <v>52708.686675343029</v>
          </cell>
          <cell r="G4">
            <v>54600.616909681179</v>
          </cell>
          <cell r="H4">
            <v>56731.69966214092</v>
          </cell>
          <cell r="I4">
            <v>58875.408014131579</v>
          </cell>
          <cell r="J4">
            <v>61800.726465627682</v>
          </cell>
          <cell r="K4">
            <v>64950.014682461799</v>
          </cell>
          <cell r="L4">
            <v>68916.643238057557</v>
          </cell>
          <cell r="M4">
            <v>72814.86244914477</v>
          </cell>
          <cell r="N4">
            <v>76420.28842474769</v>
          </cell>
          <cell r="O4">
            <v>78992.577678320929</v>
          </cell>
          <cell r="P4">
            <v>81909.042409952148</v>
          </cell>
          <cell r="Q4">
            <v>80721.75</v>
          </cell>
          <cell r="R4">
            <v>85161.94</v>
          </cell>
          <cell r="S4">
            <v>89508.01</v>
          </cell>
          <cell r="T4">
            <v>93680</v>
          </cell>
          <cell r="U4">
            <v>97644.6</v>
          </cell>
          <cell r="V4">
            <v>101451</v>
          </cell>
        </row>
        <row r="5">
          <cell r="C5">
            <v>6850.6287018688236</v>
          </cell>
          <cell r="D5">
            <v>7032.683734675571</v>
          </cell>
          <cell r="E5">
            <v>7304.9818330259586</v>
          </cell>
          <cell r="F5">
            <v>7567.4144415286501</v>
          </cell>
          <cell r="G5">
            <v>7839.0398809155231</v>
          </cell>
          <cell r="H5">
            <v>8145.0005757131148</v>
          </cell>
          <cell r="I5">
            <v>8452.773934613142</v>
          </cell>
          <cell r="J5">
            <v>8612.0483879346575</v>
          </cell>
          <cell r="K5">
            <v>8778.9210192585015</v>
          </cell>
          <cell r="L5">
            <v>9028.5837098633638</v>
          </cell>
          <cell r="M5">
            <v>9238.7992131851497</v>
          </cell>
          <cell r="N5">
            <v>9383.193058220073</v>
          </cell>
          <cell r="O5">
            <v>10713.249531500813</v>
          </cell>
          <cell r="P5">
            <v>12184.787395426945</v>
          </cell>
          <cell r="Q5">
            <v>16574.75</v>
          </cell>
          <cell r="R5">
            <v>17151.169999999998</v>
          </cell>
          <cell r="S5">
            <v>17727.580000000002</v>
          </cell>
          <cell r="T5">
            <v>18304</v>
          </cell>
          <cell r="U5">
            <v>18880.400000000001</v>
          </cell>
          <cell r="V5">
            <v>19457</v>
          </cell>
        </row>
        <row r="7">
          <cell r="C7">
            <v>5625.2401955013283</v>
          </cell>
          <cell r="D7">
            <v>5999.8487164962835</v>
          </cell>
          <cell r="E7">
            <v>6209.15266141138</v>
          </cell>
          <cell r="F7">
            <v>6340.5880848066918</v>
          </cell>
          <cell r="G7">
            <v>6428.6707795017528</v>
          </cell>
          <cell r="H7">
            <v>6557.3074534171446</v>
          </cell>
          <cell r="I7">
            <v>7206.4813328454147</v>
          </cell>
          <cell r="J7">
            <v>7483.6951867732241</v>
          </cell>
          <cell r="K7">
            <v>7645.3941498222948</v>
          </cell>
          <cell r="L7">
            <v>7854.0667784788757</v>
          </cell>
          <cell r="M7">
            <v>7782.5507210499891</v>
          </cell>
          <cell r="N7">
            <v>7940.1972801075435</v>
          </cell>
          <cell r="O7">
            <v>8405.3613643452572</v>
          </cell>
          <cell r="P7">
            <v>8579.1258130355054</v>
          </cell>
          <cell r="Q7">
            <v>8476.7000000000007</v>
          </cell>
          <cell r="R7">
            <v>8476.7000000000007</v>
          </cell>
          <cell r="S7">
            <v>8476.7000000000007</v>
          </cell>
          <cell r="T7">
            <v>8476.7000000000007</v>
          </cell>
          <cell r="U7">
            <v>8477</v>
          </cell>
          <cell r="V7">
            <v>8477</v>
          </cell>
        </row>
        <row r="8">
          <cell r="C8">
            <v>5443.1851626945809</v>
          </cell>
          <cell r="D8">
            <v>5727.5506181459032</v>
          </cell>
          <cell r="E8">
            <v>5946.7200529086886</v>
          </cell>
          <cell r="F8">
            <v>6068.9626454198187</v>
          </cell>
          <cell r="G8">
            <v>6122.7100847041538</v>
          </cell>
          <cell r="H8">
            <v>6249.5340945171174</v>
          </cell>
          <cell r="I8">
            <v>7047.2068795238993</v>
          </cell>
          <cell r="J8">
            <v>7316.8225554493802</v>
          </cell>
          <cell r="K8">
            <v>7395.7314592174325</v>
          </cell>
          <cell r="L8">
            <v>7643.8512751571043</v>
          </cell>
          <cell r="M8">
            <v>7638.1568760150658</v>
          </cell>
          <cell r="N8">
            <v>6610.1408068268038</v>
          </cell>
          <cell r="O8">
            <v>6933.8235004191101</v>
          </cell>
          <cell r="P8">
            <v>7381.7731641085866</v>
          </cell>
          <cell r="Q8">
            <v>7900.28</v>
          </cell>
          <cell r="R8">
            <v>7900.28</v>
          </cell>
          <cell r="S8">
            <v>7900.28</v>
          </cell>
          <cell r="T8">
            <v>7900.28</v>
          </cell>
          <cell r="U8">
            <v>7900</v>
          </cell>
          <cell r="V8">
            <v>7900</v>
          </cell>
        </row>
        <row r="9">
          <cell r="C9">
            <v>182.0550328067493</v>
          </cell>
          <cell r="D9">
            <v>272.29809835038577</v>
          </cell>
          <cell r="E9">
            <v>262.43260850269053</v>
          </cell>
          <cell r="F9">
            <v>271.62543938687395</v>
          </cell>
          <cell r="G9">
            <v>305.96069479759171</v>
          </cell>
          <cell r="H9">
            <v>307.77335890003087</v>
          </cell>
          <cell r="I9">
            <v>159.27445332151365</v>
          </cell>
          <cell r="J9">
            <v>166.87263132384578</v>
          </cell>
          <cell r="K9">
            <v>249.66269060485865</v>
          </cell>
          <cell r="L9">
            <v>210.21550332178776</v>
          </cell>
          <cell r="M9">
            <v>144.39384503492147</v>
          </cell>
          <cell r="N9">
            <v>1330.0564732807379</v>
          </cell>
          <cell r="O9">
            <v>1471.5378639261362</v>
          </cell>
          <cell r="P9">
            <v>1197.3526489269188</v>
          </cell>
          <cell r="Q9">
            <v>576.41999999999996</v>
          </cell>
          <cell r="R9">
            <v>576.41999999999996</v>
          </cell>
          <cell r="S9">
            <v>576.41999999999996</v>
          </cell>
          <cell r="T9">
            <v>576.41999999999996</v>
          </cell>
          <cell r="U9">
            <v>576</v>
          </cell>
          <cell r="V9">
            <v>576</v>
          </cell>
        </row>
        <row r="11">
          <cell r="C11">
            <v>2950.3994857349489</v>
          </cell>
          <cell r="D11">
            <v>2709.6744369755343</v>
          </cell>
          <cell r="E11">
            <v>2920.5985856134257</v>
          </cell>
          <cell r="F11">
            <v>2961.6576035586359</v>
          </cell>
          <cell r="G11">
            <v>2827.8184499017502</v>
          </cell>
          <cell r="H11">
            <v>2922.695685992348</v>
          </cell>
          <cell r="I11">
            <v>2948.0816379477196</v>
          </cell>
          <cell r="J11">
            <v>2981</v>
          </cell>
          <cell r="K11">
            <v>2455</v>
          </cell>
          <cell r="L11">
            <v>2671.65</v>
          </cell>
          <cell r="M11">
            <v>2879.8</v>
          </cell>
          <cell r="N11">
            <v>2898.86</v>
          </cell>
          <cell r="O11">
            <v>2838.46</v>
          </cell>
          <cell r="P11">
            <v>3035.59</v>
          </cell>
          <cell r="Q11">
            <v>3114.08</v>
          </cell>
          <cell r="R11">
            <v>3198.79</v>
          </cell>
          <cell r="S11">
            <v>3355.46</v>
          </cell>
          <cell r="T11">
            <v>3542</v>
          </cell>
          <cell r="U11">
            <v>3685</v>
          </cell>
          <cell r="V11">
            <v>3980</v>
          </cell>
        </row>
        <row r="12">
          <cell r="C12">
            <v>2950.3994857349489</v>
          </cell>
          <cell r="D12">
            <v>2709.6744369755343</v>
          </cell>
          <cell r="E12">
            <v>2920.5985856134257</v>
          </cell>
          <cell r="F12">
            <v>2961.6576035586359</v>
          </cell>
          <cell r="G12">
            <v>2827.8184499017502</v>
          </cell>
          <cell r="H12">
            <v>2922.695685992348</v>
          </cell>
          <cell r="I12">
            <v>2948.0816379477196</v>
          </cell>
          <cell r="J12">
            <v>2981</v>
          </cell>
          <cell r="K12">
            <v>2455</v>
          </cell>
          <cell r="L12">
            <v>2671.65</v>
          </cell>
          <cell r="M12">
            <v>2879.8</v>
          </cell>
          <cell r="N12">
            <v>2898.86</v>
          </cell>
          <cell r="O12">
            <v>2838.46</v>
          </cell>
          <cell r="P12">
            <v>3035.59</v>
          </cell>
          <cell r="Q12">
            <v>3114.08</v>
          </cell>
          <cell r="R12">
            <v>3198.79</v>
          </cell>
          <cell r="S12">
            <v>3355.46</v>
          </cell>
          <cell r="T12">
            <v>3542</v>
          </cell>
          <cell r="U12">
            <v>3685</v>
          </cell>
          <cell r="V12">
            <v>3980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5">
          <cell r="C15">
            <v>1224.7327962795521</v>
          </cell>
          <cell r="D15">
            <v>1121.2607309211771</v>
          </cell>
          <cell r="E15">
            <v>1198.2212985069416</v>
          </cell>
          <cell r="F15">
            <v>1215.3748075230335</v>
          </cell>
          <cell r="G15">
            <v>1163.8088823426635</v>
          </cell>
          <cell r="H15">
            <v>1183.1300565341103</v>
          </cell>
          <cell r="I15">
            <v>1173.8067900800763</v>
          </cell>
          <cell r="J15">
            <v>1186.5343386152631</v>
          </cell>
          <cell r="K15">
            <v>974.10290362167382</v>
          </cell>
          <cell r="L15">
            <v>1073.982064069892</v>
          </cell>
          <cell r="M15">
            <v>1152.9309004121453</v>
          </cell>
          <cell r="N15">
            <v>1138.991553253564</v>
          </cell>
          <cell r="O15">
            <v>1178.8987687878921</v>
          </cell>
          <cell r="P15">
            <v>1278.4920254024069</v>
          </cell>
          <cell r="Q15">
            <v>346.01</v>
          </cell>
          <cell r="R15">
            <v>355.42</v>
          </cell>
          <cell r="S15">
            <v>372.83</v>
          </cell>
          <cell r="T15">
            <v>393.56</v>
          </cell>
          <cell r="U15">
            <v>409</v>
          </cell>
          <cell r="V15">
            <v>442</v>
          </cell>
        </row>
        <row r="16">
          <cell r="C16">
            <v>1224.7327962795521</v>
          </cell>
          <cell r="D16">
            <v>1121.2607309211771</v>
          </cell>
          <cell r="E16">
            <v>1198.2212985069416</v>
          </cell>
          <cell r="F16">
            <v>1215.3748075230335</v>
          </cell>
          <cell r="G16">
            <v>1163.8088823426635</v>
          </cell>
          <cell r="H16">
            <v>1183.1300565341103</v>
          </cell>
          <cell r="I16">
            <v>1173.8067900800763</v>
          </cell>
          <cell r="J16">
            <v>1186.5343386152631</v>
          </cell>
          <cell r="K16">
            <v>974.10290362167382</v>
          </cell>
          <cell r="L16">
            <v>1073.982064069892</v>
          </cell>
          <cell r="M16">
            <v>1152.9309004121453</v>
          </cell>
          <cell r="N16">
            <v>1138.991553253564</v>
          </cell>
          <cell r="O16">
            <v>1178.8987687878921</v>
          </cell>
          <cell r="P16">
            <v>1278.4920254024069</v>
          </cell>
          <cell r="Q16">
            <v>346.01</v>
          </cell>
          <cell r="R16">
            <v>355.42</v>
          </cell>
          <cell r="S16">
            <v>372.83</v>
          </cell>
          <cell r="T16">
            <v>393.56</v>
          </cell>
          <cell r="U16">
            <v>409</v>
          </cell>
          <cell r="V16">
            <v>442</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-1062.3735930121911</v>
          </cell>
          <cell r="Q19">
            <v>0</v>
          </cell>
          <cell r="R19">
            <v>0</v>
          </cell>
          <cell r="S19">
            <v>0</v>
          </cell>
          <cell r="T19">
            <v>0</v>
          </cell>
          <cell r="U19">
            <v>0</v>
          </cell>
          <cell r="V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-4254.9835486583324</v>
          </cell>
          <cell r="Q20">
            <v>0</v>
          </cell>
          <cell r="R20">
            <v>0</v>
          </cell>
          <cell r="S20">
            <v>0</v>
          </cell>
          <cell r="T20">
            <v>0</v>
          </cell>
          <cell r="U20">
            <v>0</v>
          </cell>
          <cell r="V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3192.6099556461359</v>
          </cell>
          <cell r="Q21">
            <v>0</v>
          </cell>
          <cell r="R21">
            <v>0</v>
          </cell>
          <cell r="S21">
            <v>0</v>
          </cell>
          <cell r="T21">
            <v>0</v>
          </cell>
          <cell r="U21">
            <v>0</v>
          </cell>
          <cell r="V21">
            <v>0</v>
          </cell>
        </row>
        <row r="23">
          <cell r="C23">
            <v>56016.854790981088</v>
          </cell>
          <cell r="D23">
            <v>58185.768339580667</v>
          </cell>
          <cell r="E23">
            <v>60276.10111687168</v>
          </cell>
          <cell r="F23">
            <v>62439.656790596702</v>
          </cell>
          <cell r="G23">
            <v>64876.700237854035</v>
          </cell>
          <cell r="H23">
            <v>67328.181948744721</v>
          </cell>
          <cell r="I23">
            <v>70412.77485356234</v>
          </cell>
          <cell r="J23">
            <v>73728.9357017203</v>
          </cell>
          <cell r="K23">
            <v>77945.226947920921</v>
          </cell>
          <cell r="L23">
            <v>82053.66166232992</v>
          </cell>
          <cell r="M23">
            <v>85803.481482967763</v>
          </cell>
          <cell r="N23">
            <v>89705.827209821742</v>
          </cell>
          <cell r="O23">
            <v>94093.829805379093</v>
          </cell>
          <cell r="P23">
            <v>97296.5</v>
          </cell>
          <cell r="Q23">
            <v>102313.1</v>
          </cell>
          <cell r="R23">
            <v>107235.59</v>
          </cell>
          <cell r="S23">
            <v>111984</v>
          </cell>
          <cell r="T23">
            <v>116525</v>
          </cell>
          <cell r="U23">
            <v>120908</v>
          </cell>
          <cell r="V23">
            <v>124963</v>
          </cell>
        </row>
        <row r="24">
          <cell r="C24">
            <v>48984.171056305517</v>
          </cell>
          <cell r="D24">
            <v>50880.786506554708</v>
          </cell>
          <cell r="E24">
            <v>52708.686675343029</v>
          </cell>
          <cell r="F24">
            <v>54600.616909681179</v>
          </cell>
          <cell r="G24">
            <v>56731.69966214092</v>
          </cell>
          <cell r="H24">
            <v>58875.408014131579</v>
          </cell>
          <cell r="I24">
            <v>61800.726465627682</v>
          </cell>
          <cell r="J24">
            <v>64950.014682461799</v>
          </cell>
          <cell r="K24">
            <v>68916.643238057557</v>
          </cell>
          <cell r="L24">
            <v>72814.86244914477</v>
          </cell>
          <cell r="M24">
            <v>76420.28842474769</v>
          </cell>
          <cell r="N24">
            <v>78992.577678320929</v>
          </cell>
          <cell r="O24">
            <v>81909.042409952148</v>
          </cell>
          <cell r="P24">
            <v>80721.75</v>
          </cell>
          <cell r="Q24">
            <v>85161.94</v>
          </cell>
          <cell r="R24">
            <v>89508.01</v>
          </cell>
          <cell r="S24">
            <v>93680</v>
          </cell>
          <cell r="T24">
            <v>97644.6</v>
          </cell>
          <cell r="U24">
            <v>101451</v>
          </cell>
          <cell r="V24">
            <v>104929</v>
          </cell>
        </row>
        <row r="25">
          <cell r="C25">
            <v>7032.6837346755729</v>
          </cell>
          <cell r="D25">
            <v>7304.9818330259568</v>
          </cell>
          <cell r="E25">
            <v>7567.4144415286491</v>
          </cell>
          <cell r="F25">
            <v>7839.039880915524</v>
          </cell>
          <cell r="G25">
            <v>8145.0005757131148</v>
          </cell>
          <cell r="H25">
            <v>8452.7739346131457</v>
          </cell>
          <cell r="I25">
            <v>8612.0483879346557</v>
          </cell>
          <cell r="J25">
            <v>8778.9210192585033</v>
          </cell>
          <cell r="K25">
            <v>9028.5837098633601</v>
          </cell>
          <cell r="L25">
            <v>9238.7992131851515</v>
          </cell>
          <cell r="M25">
            <v>9383.1930582200712</v>
          </cell>
          <cell r="N25">
            <v>10713.249531500811</v>
          </cell>
          <cell r="O25">
            <v>12184.787395426949</v>
          </cell>
          <cell r="P25">
            <v>16574.75</v>
          </cell>
          <cell r="Q25">
            <v>17151.169999999998</v>
          </cell>
          <cell r="R25">
            <v>17727.580000000002</v>
          </cell>
          <cell r="S25">
            <v>18304</v>
          </cell>
          <cell r="T25">
            <v>18880.400000000001</v>
          </cell>
          <cell r="U25">
            <v>19456</v>
          </cell>
          <cell r="V25">
            <v>20032</v>
          </cell>
        </row>
      </sheetData>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IT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EST</v>
          </cell>
          <cell r="P1" t="str">
            <v>EST</v>
          </cell>
          <cell r="Q1" t="str">
            <v>EST</v>
          </cell>
          <cell r="R1" t="str">
            <v>EST</v>
          </cell>
          <cell r="S1" t="str">
            <v>EST</v>
          </cell>
          <cell r="T1" t="str">
            <v>EST</v>
          </cell>
          <cell r="U1" t="str">
            <v>EST</v>
          </cell>
          <cell r="V1" t="str">
            <v>EST</v>
          </cell>
        </row>
        <row r="3">
          <cell r="C3">
            <v>941460.08533116442</v>
          </cell>
          <cell r="D3">
            <v>969541.57970751193</v>
          </cell>
          <cell r="E3">
            <v>998683.57787193521</v>
          </cell>
          <cell r="F3">
            <v>1029792.4873264284</v>
          </cell>
          <cell r="G3">
            <v>1060246.7149252433</v>
          </cell>
          <cell r="H3">
            <v>1090688.0779196518</v>
          </cell>
          <cell r="I3">
            <v>1119479.0472127202</v>
          </cell>
          <cell r="J3">
            <v>1148765.3657848097</v>
          </cell>
          <cell r="K3">
            <v>1173657.4446686502</v>
          </cell>
          <cell r="L3">
            <v>1200286.1158342673</v>
          </cell>
          <cell r="M3">
            <v>1228046.2477268944</v>
          </cell>
          <cell r="N3">
            <v>1254066.9450802538</v>
          </cell>
          <cell r="O3">
            <v>1278935.9474929385</v>
          </cell>
          <cell r="P3">
            <v>1301382.2316446102</v>
          </cell>
          <cell r="Q3">
            <v>1326070.3923156252</v>
          </cell>
          <cell r="R3">
            <v>1350040.9629131604</v>
          </cell>
          <cell r="S3">
            <v>1373124.7134901583</v>
          </cell>
          <cell r="T3">
            <v>1395084.6815577562</v>
          </cell>
          <cell r="U3">
            <v>1416698.9003079988</v>
          </cell>
          <cell r="V3">
            <v>1438304.8211710823</v>
          </cell>
        </row>
        <row r="4">
          <cell r="C4">
            <v>874340.1624170423</v>
          </cell>
          <cell r="D4">
            <v>900419.63061381911</v>
          </cell>
          <cell r="E4">
            <v>927484.46683459217</v>
          </cell>
          <cell r="F4">
            <v>956376.01583949884</v>
          </cell>
          <cell r="G4">
            <v>984659.58593530941</v>
          </cell>
          <cell r="H4">
            <v>1012931.2373017503</v>
          </cell>
          <cell r="I4">
            <v>1039670.1820340201</v>
          </cell>
          <cell r="J4">
            <v>1066868.2278020456</v>
          </cell>
          <cell r="K4">
            <v>1089985.2857680554</v>
          </cell>
          <cell r="L4">
            <v>1114715.1123945564</v>
          </cell>
          <cell r="M4">
            <v>1140495.7155871405</v>
          </cell>
          <cell r="N4">
            <v>1164660.8732943202</v>
          </cell>
          <cell r="O4">
            <v>1187756.4962109376</v>
          </cell>
          <cell r="P4">
            <v>1208602.1095767606</v>
          </cell>
          <cell r="Q4">
            <v>1231529.7535904809</v>
          </cell>
          <cell r="R4">
            <v>1253790.9522044694</v>
          </cell>
          <cell r="S4">
            <v>1275228.541294598</v>
          </cell>
          <cell r="T4">
            <v>1295622.8855013519</v>
          </cell>
          <cell r="U4">
            <v>1315696.1303984127</v>
          </cell>
          <cell r="V4">
            <v>1335761.6690016212</v>
          </cell>
        </row>
        <row r="5">
          <cell r="C5">
            <v>67119.922914122115</v>
          </cell>
          <cell r="D5">
            <v>69121.94909369282</v>
          </cell>
          <cell r="E5">
            <v>71199.111037343042</v>
          </cell>
          <cell r="F5">
            <v>73416.471486929571</v>
          </cell>
          <cell r="G5">
            <v>75587.128989933874</v>
          </cell>
          <cell r="H5">
            <v>77756.840617901413</v>
          </cell>
          <cell r="I5">
            <v>79808.865178700071</v>
          </cell>
          <cell r="J5">
            <v>81897.137982764049</v>
          </cell>
          <cell r="K5">
            <v>83672.158900594804</v>
          </cell>
          <cell r="L5">
            <v>85571.003439710941</v>
          </cell>
          <cell r="M5">
            <v>87550.532139753923</v>
          </cell>
          <cell r="N5">
            <v>89406.071785933571</v>
          </cell>
          <cell r="O5">
            <v>91179.451282000868</v>
          </cell>
          <cell r="P5">
            <v>92780.122067849617</v>
          </cell>
          <cell r="Q5">
            <v>94540.638725144323</v>
          </cell>
          <cell r="R5">
            <v>96250.010708691087</v>
          </cell>
          <cell r="S5">
            <v>97896.172195560299</v>
          </cell>
          <cell r="T5">
            <v>99461.796056404244</v>
          </cell>
          <cell r="U5">
            <v>101002.76990958606</v>
          </cell>
          <cell r="V5">
            <v>102543.15216946113</v>
          </cell>
        </row>
        <row r="7">
          <cell r="C7">
            <v>41999.363683651536</v>
          </cell>
          <cell r="D7">
            <v>40987.266486883884</v>
          </cell>
          <cell r="E7">
            <v>41897.241048236268</v>
          </cell>
          <cell r="F7">
            <v>42682.237531587642</v>
          </cell>
          <cell r="G7">
            <v>42854.192985838956</v>
          </cell>
          <cell r="H7">
            <v>41153.705241964832</v>
          </cell>
          <cell r="I7">
            <v>41553.9729832179</v>
          </cell>
          <cell r="J7">
            <v>38486.606654777337</v>
          </cell>
          <cell r="K7">
            <v>38915.924831782824</v>
          </cell>
          <cell r="L7">
            <v>38467.918353763787</v>
          </cell>
          <cell r="M7">
            <v>36644.376930176113</v>
          </cell>
          <cell r="N7">
            <v>35732.714334807075</v>
          </cell>
          <cell r="O7">
            <v>34039.871348675537</v>
          </cell>
          <cell r="P7">
            <v>42876.49558709027</v>
          </cell>
          <cell r="Q7">
            <v>34433.142206716737</v>
          </cell>
          <cell r="R7">
            <v>32309.088156834609</v>
          </cell>
          <cell r="S7">
            <v>30481.511158265341</v>
          </cell>
          <cell r="T7">
            <v>30140.484573057664</v>
          </cell>
          <cell r="U7">
            <v>30094.251998557083</v>
          </cell>
          <cell r="V7">
            <v>30280.554107336971</v>
          </cell>
        </row>
        <row r="8">
          <cell r="C8">
            <v>39997.337504080948</v>
          </cell>
          <cell r="D8">
            <v>38910.104543233661</v>
          </cell>
          <cell r="E8">
            <v>39679.880598649623</v>
          </cell>
          <cell r="F8">
            <v>40511.580028583339</v>
          </cell>
          <cell r="G8">
            <v>40684.481357871649</v>
          </cell>
          <cell r="H8">
            <v>39101.680681166174</v>
          </cell>
          <cell r="I8">
            <v>39465.70017915369</v>
          </cell>
          <cell r="J8">
            <v>36711.585736946814</v>
          </cell>
          <cell r="K8">
            <v>37017.080292666687</v>
          </cell>
          <cell r="L8">
            <v>36488.389653720806</v>
          </cell>
          <cell r="M8">
            <v>34788.837283996232</v>
          </cell>
          <cell r="N8">
            <v>33959.334838739778</v>
          </cell>
          <cell r="O8">
            <v>32439.200562826787</v>
          </cell>
          <cell r="P8">
            <v>41115.978929795565</v>
          </cell>
          <cell r="Q8">
            <v>32723.770223169973</v>
          </cell>
          <cell r="R8">
            <v>30662.926669965396</v>
          </cell>
          <cell r="S8">
            <v>28915.887297421395</v>
          </cell>
          <cell r="T8">
            <v>28599.510719875849</v>
          </cell>
          <cell r="U8">
            <v>28553.869738682013</v>
          </cell>
          <cell r="V8">
            <v>29227.682813699535</v>
          </cell>
        </row>
        <row r="9">
          <cell r="C9">
            <v>2002.0261795706756</v>
          </cell>
          <cell r="D9">
            <v>2077.1619436502078</v>
          </cell>
          <cell r="E9">
            <v>2217.3604495865293</v>
          </cell>
          <cell r="F9">
            <v>2170.6575030042586</v>
          </cell>
          <cell r="G9">
            <v>2169.7116279675538</v>
          </cell>
          <cell r="H9">
            <v>2052.0245607987163</v>
          </cell>
          <cell r="I9">
            <v>2088.2728040640068</v>
          </cell>
          <cell r="J9">
            <v>1775.0209178307705</v>
          </cell>
          <cell r="K9">
            <v>1898.8445391160349</v>
          </cell>
          <cell r="L9">
            <v>1979.5287000428652</v>
          </cell>
          <cell r="M9">
            <v>1855.5396461795754</v>
          </cell>
          <cell r="N9">
            <v>1773.3794960672385</v>
          </cell>
          <cell r="O9">
            <v>1600.6707858488517</v>
          </cell>
          <cell r="P9">
            <v>1760.5166572946764</v>
          </cell>
          <cell r="Q9">
            <v>1709.3719835467491</v>
          </cell>
          <cell r="R9">
            <v>1646.161486869285</v>
          </cell>
          <cell r="S9">
            <v>1565.6238608439162</v>
          </cell>
          <cell r="T9">
            <v>1540.9738531819021</v>
          </cell>
          <cell r="U9">
            <v>1540.3822598750121</v>
          </cell>
          <cell r="V9">
            <v>1052.8712936376105</v>
          </cell>
        </row>
        <row r="11">
          <cell r="C11">
            <v>11503.388998164377</v>
          </cell>
          <cell r="D11">
            <v>9986.7024864544219</v>
          </cell>
          <cell r="E11">
            <v>9261.6523491491735</v>
          </cell>
          <cell r="F11">
            <v>10134.671902231003</v>
          </cell>
          <cell r="G11">
            <v>10724.564309008991</v>
          </cell>
          <cell r="H11">
            <v>10716.512306633816</v>
          </cell>
          <cell r="I11">
            <v>10627.003140873632</v>
          </cell>
          <cell r="J11">
            <v>10018.725534185403</v>
          </cell>
          <cell r="K11">
            <v>10270.52</v>
          </cell>
          <cell r="L11">
            <v>8990.85</v>
          </cell>
          <cell r="M11">
            <v>9295.1200000000008</v>
          </cell>
          <cell r="N11">
            <v>9084.24</v>
          </cell>
          <cell r="O11">
            <v>9084.24</v>
          </cell>
          <cell r="P11">
            <v>16056.092253522789</v>
          </cell>
          <cell r="Q11">
            <v>9063.58</v>
          </cell>
          <cell r="R11">
            <v>7920.77</v>
          </cell>
          <cell r="S11">
            <v>7053</v>
          </cell>
          <cell r="T11">
            <v>7040.3</v>
          </cell>
          <cell r="U11">
            <v>7038.17</v>
          </cell>
          <cell r="V11">
            <v>12982.16</v>
          </cell>
        </row>
        <row r="12">
          <cell r="C12">
            <v>11503.388998164377</v>
          </cell>
          <cell r="D12">
            <v>9986.7024864544219</v>
          </cell>
          <cell r="E12">
            <v>9261.6523491491735</v>
          </cell>
          <cell r="F12">
            <v>10134.671902231003</v>
          </cell>
          <cell r="G12">
            <v>10724.564309008991</v>
          </cell>
          <cell r="H12">
            <v>10716.512306633816</v>
          </cell>
          <cell r="I12">
            <v>10627.003140873632</v>
          </cell>
          <cell r="J12">
            <v>10018.725534185403</v>
          </cell>
          <cell r="K12">
            <v>10270.52</v>
          </cell>
          <cell r="L12">
            <v>8990.85</v>
          </cell>
          <cell r="M12">
            <v>9295.1200000000008</v>
          </cell>
          <cell r="N12">
            <v>9084.24</v>
          </cell>
          <cell r="O12">
            <v>9084.24</v>
          </cell>
          <cell r="P12">
            <v>16056.092253522789</v>
          </cell>
          <cell r="Q12">
            <v>9063.58</v>
          </cell>
          <cell r="R12">
            <v>7920.77</v>
          </cell>
          <cell r="S12">
            <v>7053</v>
          </cell>
          <cell r="T12">
            <v>7040.3</v>
          </cell>
          <cell r="U12">
            <v>7038.17</v>
          </cell>
          <cell r="V12">
            <v>12982.16</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5">
          <cell r="C15">
            <v>2414.4803091397621</v>
          </cell>
          <cell r="D15">
            <v>1858.565836006185</v>
          </cell>
          <cell r="E15">
            <v>1526.6792445937765</v>
          </cell>
          <cell r="F15">
            <v>2093.3380305417641</v>
          </cell>
          <cell r="G15">
            <v>1688.2656824217372</v>
          </cell>
          <cell r="H15">
            <v>1646.2236422626195</v>
          </cell>
          <cell r="I15">
            <v>1640.6512702544912</v>
          </cell>
          <cell r="J15">
            <v>3575.8022367516955</v>
          </cell>
          <cell r="K15">
            <v>2016.7336661656404</v>
          </cell>
          <cell r="L15">
            <v>1716.9364611366839</v>
          </cell>
          <cell r="M15">
            <v>1328.5595768165635</v>
          </cell>
          <cell r="N15">
            <v>1779.4719221223486</v>
          </cell>
          <cell r="O15">
            <v>2509.3471970038513</v>
          </cell>
          <cell r="P15">
            <v>2132.2426625524477</v>
          </cell>
          <cell r="Q15">
            <v>1398.9916091815046</v>
          </cell>
          <cell r="R15">
            <v>1304.5675798367338</v>
          </cell>
          <cell r="S15">
            <v>1468.543090667509</v>
          </cell>
          <cell r="T15">
            <v>1485.965822815054</v>
          </cell>
          <cell r="U15">
            <v>1450.1611354735226</v>
          </cell>
          <cell r="V15">
            <v>2530.4664039922418</v>
          </cell>
        </row>
        <row r="16">
          <cell r="C16">
            <v>2414.4803091397621</v>
          </cell>
          <cell r="D16">
            <v>1858.565836006185</v>
          </cell>
          <cell r="E16">
            <v>1526.6792445937765</v>
          </cell>
          <cell r="F16">
            <v>2093.3380305417641</v>
          </cell>
          <cell r="G16">
            <v>1688.2656824217372</v>
          </cell>
          <cell r="H16">
            <v>1646.2236422626195</v>
          </cell>
          <cell r="I16">
            <v>1640.6512702544912</v>
          </cell>
          <cell r="J16">
            <v>3575.8022367516955</v>
          </cell>
          <cell r="K16">
            <v>2016.7336661656404</v>
          </cell>
          <cell r="L16">
            <v>1716.9364611366839</v>
          </cell>
          <cell r="M16">
            <v>1328.5595768165635</v>
          </cell>
          <cell r="N16">
            <v>1779.4719221223486</v>
          </cell>
          <cell r="O16">
            <v>2509.3471970038513</v>
          </cell>
          <cell r="P16">
            <v>2132.2426625524477</v>
          </cell>
          <cell r="Q16">
            <v>1398.9916091815046</v>
          </cell>
          <cell r="R16">
            <v>1304.5675798367338</v>
          </cell>
          <cell r="S16">
            <v>1468.543090667509</v>
          </cell>
          <cell r="T16">
            <v>1485.965822815054</v>
          </cell>
          <cell r="U16">
            <v>1450.1611354735226</v>
          </cell>
          <cell r="V16">
            <v>2530.4664039922418</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row>
        <row r="23">
          <cell r="C23">
            <v>969541.57970751193</v>
          </cell>
          <cell r="D23">
            <v>998683.57787193521</v>
          </cell>
          <cell r="E23">
            <v>1029792.4873264284</v>
          </cell>
          <cell r="F23">
            <v>1060246.7149252433</v>
          </cell>
          <cell r="G23">
            <v>1090688.0779196518</v>
          </cell>
          <cell r="H23">
            <v>1119479.0472127202</v>
          </cell>
          <cell r="I23">
            <v>1148765.3657848097</v>
          </cell>
          <cell r="J23">
            <v>1173657.4446686502</v>
          </cell>
          <cell r="K23">
            <v>1200286.1158342673</v>
          </cell>
          <cell r="L23">
            <v>1228046.2477268944</v>
          </cell>
          <cell r="M23">
            <v>1254066.9450802538</v>
          </cell>
          <cell r="N23">
            <v>1278935.9474929385</v>
          </cell>
          <cell r="O23">
            <v>1301382.2316446102</v>
          </cell>
          <cell r="P23">
            <v>1326070.3923156252</v>
          </cell>
          <cell r="Q23">
            <v>1350040.9629131604</v>
          </cell>
          <cell r="R23">
            <v>1373124.7134901583</v>
          </cell>
          <cell r="S23">
            <v>1395084.6815577562</v>
          </cell>
          <cell r="T23">
            <v>1416698.9003079988</v>
          </cell>
          <cell r="U23">
            <v>1438304.8211710823</v>
          </cell>
          <cell r="V23">
            <v>1453072.7488744273</v>
          </cell>
        </row>
        <row r="24">
          <cell r="C24">
            <v>900419.63061381911</v>
          </cell>
          <cell r="D24">
            <v>927484.46683459217</v>
          </cell>
          <cell r="E24">
            <v>956376.01583949884</v>
          </cell>
          <cell r="F24">
            <v>984659.58593530941</v>
          </cell>
          <cell r="G24">
            <v>1012931.2373017503</v>
          </cell>
          <cell r="H24">
            <v>1039670.1820340201</v>
          </cell>
          <cell r="I24">
            <v>1066868.2278020456</v>
          </cell>
          <cell r="J24">
            <v>1089985.2857680554</v>
          </cell>
          <cell r="K24">
            <v>1114715.1123945564</v>
          </cell>
          <cell r="L24">
            <v>1140495.7155871405</v>
          </cell>
          <cell r="M24">
            <v>1164660.8732943202</v>
          </cell>
          <cell r="N24">
            <v>1187756.4962109376</v>
          </cell>
          <cell r="O24">
            <v>1208602.1095767606</v>
          </cell>
          <cell r="P24">
            <v>1231529.7535904809</v>
          </cell>
          <cell r="Q24">
            <v>1253790.9522044694</v>
          </cell>
          <cell r="R24">
            <v>1275228.541294598</v>
          </cell>
          <cell r="S24">
            <v>1295622.8855013519</v>
          </cell>
          <cell r="T24">
            <v>1315696.1303984127</v>
          </cell>
          <cell r="U24">
            <v>1335761.6690016212</v>
          </cell>
          <cell r="V24">
            <v>1349476.7254113285</v>
          </cell>
        </row>
        <row r="25">
          <cell r="C25">
            <v>69121.94909369279</v>
          </cell>
          <cell r="D25">
            <v>71199.111037343027</v>
          </cell>
          <cell r="E25">
            <v>73416.471486929571</v>
          </cell>
          <cell r="F25">
            <v>75587.12898993383</v>
          </cell>
          <cell r="G25">
            <v>77756.840617901427</v>
          </cell>
          <cell r="H25">
            <v>79808.865178700129</v>
          </cell>
          <cell r="I25">
            <v>81897.137982764078</v>
          </cell>
          <cell r="J25">
            <v>83672.158900594819</v>
          </cell>
          <cell r="K25">
            <v>85571.003439710839</v>
          </cell>
          <cell r="L25">
            <v>87550.532139753806</v>
          </cell>
          <cell r="M25">
            <v>89406.071785933498</v>
          </cell>
          <cell r="N25">
            <v>91179.451282000809</v>
          </cell>
          <cell r="O25">
            <v>92780.122067849719</v>
          </cell>
          <cell r="P25">
            <v>94540.638725144294</v>
          </cell>
          <cell r="Q25">
            <v>96250.010708691072</v>
          </cell>
          <cell r="R25">
            <v>97896.172195560372</v>
          </cell>
          <cell r="S25">
            <v>99461.796056404215</v>
          </cell>
          <cell r="T25">
            <v>101002.76990958615</v>
          </cell>
          <cell r="U25">
            <v>102543.15216946107</v>
          </cell>
          <cell r="V25">
            <v>103596.02346309874</v>
          </cell>
        </row>
      </sheetData>
      <sheetData sheetId="2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LT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EST</v>
          </cell>
          <cell r="P1" t="str">
            <v>EST</v>
          </cell>
          <cell r="Q1" t="str">
            <v>REP</v>
          </cell>
          <cell r="R1" t="str">
            <v>REP</v>
          </cell>
          <cell r="S1" t="str">
            <v>REP</v>
          </cell>
          <cell r="T1" t="str">
            <v>EST</v>
          </cell>
          <cell r="U1" t="str">
            <v>EST</v>
          </cell>
          <cell r="V1" t="str">
            <v>EST</v>
          </cell>
        </row>
        <row r="3">
          <cell r="C3">
            <v>425296.10353629722</v>
          </cell>
          <cell r="D3">
            <v>434098.5723944194</v>
          </cell>
          <cell r="E3">
            <v>442864.67645075487</v>
          </cell>
          <cell r="F3">
            <v>450482.81231759739</v>
          </cell>
          <cell r="G3">
            <v>457957.88224188372</v>
          </cell>
          <cell r="H3">
            <v>465479.87425686914</v>
          </cell>
          <cell r="I3">
            <v>472586.73144159204</v>
          </cell>
          <cell r="J3">
            <v>480425.76556722436</v>
          </cell>
          <cell r="K3">
            <v>487779.51507978229</v>
          </cell>
          <cell r="L3">
            <v>496398.65213957854</v>
          </cell>
          <cell r="M3">
            <v>505373.24887777946</v>
          </cell>
          <cell r="N3">
            <v>512137.26223417593</v>
          </cell>
          <cell r="O3">
            <v>516113.38861942512</v>
          </cell>
          <cell r="P3">
            <v>520632.83772710711</v>
          </cell>
          <cell r="Q3">
            <v>521272</v>
          </cell>
          <cell r="R3">
            <v>528888</v>
          </cell>
          <cell r="S3">
            <v>537046</v>
          </cell>
          <cell r="T3">
            <v>542695.29</v>
          </cell>
          <cell r="U3">
            <v>547587.75354065024</v>
          </cell>
          <cell r="V3">
            <v>550963.21501205047</v>
          </cell>
        </row>
        <row r="4">
          <cell r="C4">
            <v>370892.26381808345</v>
          </cell>
          <cell r="D4">
            <v>378568.7216431867</v>
          </cell>
          <cell r="E4">
            <v>384846.85633908148</v>
          </cell>
          <cell r="F4">
            <v>390076.85411752929</v>
          </cell>
          <cell r="G4">
            <v>395136.39465584588</v>
          </cell>
          <cell r="H4">
            <v>400190.14207968308</v>
          </cell>
          <cell r="I4">
            <v>404841.84053756698</v>
          </cell>
          <cell r="J4">
            <v>409275.82071834046</v>
          </cell>
          <cell r="K4">
            <v>413224.24182016513</v>
          </cell>
          <cell r="L4">
            <v>418168.79235051898</v>
          </cell>
          <cell r="M4">
            <v>423329.2388782762</v>
          </cell>
          <cell r="N4">
            <v>426563.23975001276</v>
          </cell>
          <cell r="O4">
            <v>431390.84343708283</v>
          </cell>
          <cell r="P4">
            <v>436697.53277220542</v>
          </cell>
          <cell r="Q4">
            <v>441915</v>
          </cell>
          <cell r="R4">
            <v>447615</v>
          </cell>
          <cell r="S4">
            <v>455219</v>
          </cell>
          <cell r="T4">
            <v>459984.18</v>
          </cell>
          <cell r="U4">
            <v>464130.99290107732</v>
          </cell>
          <cell r="V4">
            <v>466992.00700172229</v>
          </cell>
        </row>
        <row r="5">
          <cell r="C5">
            <v>54403.839718213771</v>
          </cell>
          <cell r="D5">
            <v>55529.850751232705</v>
          </cell>
          <cell r="E5">
            <v>58017.820111673384</v>
          </cell>
          <cell r="F5">
            <v>60405.958200068097</v>
          </cell>
          <cell r="G5">
            <v>62821.487586037838</v>
          </cell>
          <cell r="H5">
            <v>65289.732177186059</v>
          </cell>
          <cell r="I5">
            <v>67744.890904025058</v>
          </cell>
          <cell r="J5">
            <v>71149.944848883897</v>
          </cell>
          <cell r="K5">
            <v>74555.273259617155</v>
          </cell>
          <cell r="L5">
            <v>78229.859789059556</v>
          </cell>
          <cell r="M5">
            <v>82044.009999503265</v>
          </cell>
          <cell r="N5">
            <v>85574.022484163172</v>
          </cell>
          <cell r="O5">
            <v>84722.545182342292</v>
          </cell>
          <cell r="P5">
            <v>83935.304954901687</v>
          </cell>
          <cell r="Q5">
            <v>79357</v>
          </cell>
          <cell r="R5">
            <v>81273</v>
          </cell>
          <cell r="S5">
            <v>81827</v>
          </cell>
          <cell r="T5">
            <v>82711.11</v>
          </cell>
          <cell r="U5">
            <v>83456.760639572924</v>
          </cell>
          <cell r="V5">
            <v>83971.208010328177</v>
          </cell>
        </row>
        <row r="7">
          <cell r="C7">
            <v>15663.605259420743</v>
          </cell>
          <cell r="D7">
            <v>15622.812299116104</v>
          </cell>
          <cell r="E7">
            <v>15090.80294174076</v>
          </cell>
          <cell r="F7">
            <v>15102.77218844432</v>
          </cell>
          <cell r="G7">
            <v>14974.4457595938</v>
          </cell>
          <cell r="H7">
            <v>15045.29153877363</v>
          </cell>
          <cell r="I7">
            <v>15056.344368392409</v>
          </cell>
          <cell r="J7">
            <v>15156.156297457535</v>
          </cell>
          <cell r="K7">
            <v>15391.703882221251</v>
          </cell>
          <cell r="L7">
            <v>15606.60154856155</v>
          </cell>
          <cell r="M7">
            <v>15354.30635750138</v>
          </cell>
          <cell r="N7">
            <v>12471.256369124432</v>
          </cell>
          <cell r="O7">
            <v>12892.94204853112</v>
          </cell>
          <cell r="P7">
            <v>12838.867736368544</v>
          </cell>
          <cell r="Q7">
            <v>14950</v>
          </cell>
          <cell r="R7" t="str">
            <v>:</v>
          </cell>
          <cell r="S7" t="str">
            <v>:</v>
          </cell>
          <cell r="T7">
            <v>13203.445502303051</v>
          </cell>
          <cell r="U7">
            <v>11916.725794589893</v>
          </cell>
          <cell r="V7">
            <v>12103.336977868328</v>
          </cell>
        </row>
        <row r="8">
          <cell r="C8">
            <v>14537.594226401809</v>
          </cell>
          <cell r="D8">
            <v>13134.842938675425</v>
          </cell>
          <cell r="E8">
            <v>12702.664853346105</v>
          </cell>
          <cell r="F8">
            <v>12687.242802474579</v>
          </cell>
          <cell r="G8">
            <v>12506.201168445579</v>
          </cell>
          <cell r="H8">
            <v>12590.132811934631</v>
          </cell>
          <cell r="I8">
            <v>11651.29042353357</v>
          </cell>
          <cell r="J8">
            <v>11750.827886724277</v>
          </cell>
          <cell r="K8">
            <v>11717.117352778851</v>
          </cell>
          <cell r="L8">
            <v>11792.45133811784</v>
          </cell>
          <cell r="M8">
            <v>11824.293872841474</v>
          </cell>
          <cell r="N8">
            <v>13322.733670945254</v>
          </cell>
          <cell r="O8">
            <v>13680.182275971725</v>
          </cell>
          <cell r="P8">
            <v>10806.721654582663</v>
          </cell>
          <cell r="Q8">
            <v>12970</v>
          </cell>
          <cell r="R8" t="str">
            <v>:</v>
          </cell>
          <cell r="S8" t="str">
            <v>:</v>
          </cell>
          <cell r="T8">
            <v>12457.794862730172</v>
          </cell>
          <cell r="U8">
            <v>11402.278423834639</v>
          </cell>
          <cell r="V8">
            <v>11508.862773612944</v>
          </cell>
        </row>
        <row r="9">
          <cell r="C9">
            <v>1126.0110330189418</v>
          </cell>
          <cell r="D9">
            <v>2487.9693604406566</v>
          </cell>
          <cell r="E9">
            <v>2388.1380883947204</v>
          </cell>
          <cell r="F9">
            <v>2415.5293859697267</v>
          </cell>
          <cell r="G9">
            <v>2468.2445911482064</v>
          </cell>
          <cell r="H9">
            <v>2455.1587268389994</v>
          </cell>
          <cell r="I9">
            <v>3405.0539448588388</v>
          </cell>
          <cell r="J9">
            <v>3405.3284107332438</v>
          </cell>
          <cell r="K9">
            <v>3674.5865294424002</v>
          </cell>
          <cell r="L9">
            <v>3814.1502104436804</v>
          </cell>
          <cell r="M9">
            <v>3530.0124846598774</v>
          </cell>
          <cell r="N9">
            <v>-851.47730182089435</v>
          </cell>
          <cell r="O9">
            <v>-787.24022744063404</v>
          </cell>
          <cell r="P9">
            <v>2032.1460817858806</v>
          </cell>
          <cell r="Q9">
            <v>1970</v>
          </cell>
          <cell r="R9" t="str">
            <v>:</v>
          </cell>
          <cell r="S9" t="str">
            <v>:</v>
          </cell>
          <cell r="T9">
            <v>745.65063957292296</v>
          </cell>
          <cell r="U9">
            <v>514.44737075525336</v>
          </cell>
          <cell r="V9">
            <v>594.47420425550081</v>
          </cell>
        </row>
        <row r="11">
          <cell r="C11">
            <v>6213.4977437026664</v>
          </cell>
          <cell r="D11">
            <v>6439.443116200945</v>
          </cell>
          <cell r="E11">
            <v>6908.2797641348734</v>
          </cell>
          <cell r="F11">
            <v>7089.0360621334967</v>
          </cell>
          <cell r="G11">
            <v>6913.9283984473304</v>
          </cell>
          <cell r="H11">
            <v>6829.1988837604758</v>
          </cell>
          <cell r="I11">
            <v>6631.4966828244824</v>
          </cell>
          <cell r="J11">
            <v>7001.67</v>
          </cell>
          <cell r="K11">
            <v>6314.2</v>
          </cell>
          <cell r="L11">
            <v>6162</v>
          </cell>
          <cell r="M11">
            <v>8010</v>
          </cell>
          <cell r="N11">
            <v>7905.19</v>
          </cell>
          <cell r="O11">
            <v>7811.51</v>
          </cell>
          <cell r="P11">
            <v>7960.5</v>
          </cell>
          <cell r="Q11">
            <v>8297</v>
          </cell>
          <cell r="R11" t="str">
            <v>:</v>
          </cell>
          <cell r="S11" t="str">
            <v>:</v>
          </cell>
          <cell r="T11">
            <v>7669</v>
          </cell>
          <cell r="U11">
            <v>7881</v>
          </cell>
          <cell r="V11">
            <v>7557.44</v>
          </cell>
        </row>
        <row r="12">
          <cell r="C12">
            <v>6213.4977437026664</v>
          </cell>
          <cell r="D12">
            <v>6439.443116200945</v>
          </cell>
          <cell r="E12">
            <v>6908.2797641348734</v>
          </cell>
          <cell r="F12">
            <v>7089.0360621334967</v>
          </cell>
          <cell r="G12">
            <v>6913.9283984473304</v>
          </cell>
          <cell r="H12">
            <v>6829.1988837604758</v>
          </cell>
          <cell r="I12">
            <v>6631.4966828244824</v>
          </cell>
          <cell r="J12">
            <v>7001.67</v>
          </cell>
          <cell r="K12">
            <v>6314.2</v>
          </cell>
          <cell r="L12">
            <v>6162</v>
          </cell>
          <cell r="M12">
            <v>8010</v>
          </cell>
          <cell r="N12">
            <v>7905.19</v>
          </cell>
          <cell r="O12">
            <v>7811.51</v>
          </cell>
          <cell r="P12">
            <v>7960.5</v>
          </cell>
          <cell r="Q12">
            <v>7905</v>
          </cell>
          <cell r="R12" t="str">
            <v>:</v>
          </cell>
          <cell r="S12" t="str">
            <v>:</v>
          </cell>
          <cell r="T12">
            <v>7669</v>
          </cell>
          <cell r="U12">
            <v>7881</v>
          </cell>
          <cell r="V12">
            <v>7557.44</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392</v>
          </cell>
          <cell r="R13" t="str">
            <v>:</v>
          </cell>
          <cell r="S13" t="str">
            <v>:</v>
          </cell>
          <cell r="T13">
            <v>0</v>
          </cell>
          <cell r="U13">
            <v>0</v>
          </cell>
          <cell r="V13">
            <v>0</v>
          </cell>
        </row>
        <row r="15">
          <cell r="C15">
            <v>647.63865759589089</v>
          </cell>
          <cell r="D15">
            <v>417.2651265796959</v>
          </cell>
          <cell r="E15">
            <v>564.38731076342117</v>
          </cell>
          <cell r="F15">
            <v>538.66620202448962</v>
          </cell>
          <cell r="G15">
            <v>538.5253461610555</v>
          </cell>
          <cell r="H15">
            <v>1109.2354702902503</v>
          </cell>
          <cell r="I15">
            <v>585.8135599356109</v>
          </cell>
          <cell r="J15">
            <v>800.73678489960639</v>
          </cell>
          <cell r="K15">
            <v>458.36682242499853</v>
          </cell>
          <cell r="L15">
            <v>470.00481036062382</v>
          </cell>
          <cell r="M15">
            <v>580.29300110491761</v>
          </cell>
          <cell r="N15">
            <v>589.9399838751774</v>
          </cell>
          <cell r="O15">
            <v>561.9829408491363</v>
          </cell>
          <cell r="P15">
            <v>588.92385385906027</v>
          </cell>
          <cell r="Q15">
            <v>373</v>
          </cell>
          <cell r="R15" t="str">
            <v>:</v>
          </cell>
          <cell r="S15" t="str">
            <v>:</v>
          </cell>
          <cell r="T15">
            <v>641.98196165284514</v>
          </cell>
          <cell r="U15">
            <v>660.26432318966977</v>
          </cell>
          <cell r="V15">
            <v>645.35265346074243</v>
          </cell>
        </row>
        <row r="16">
          <cell r="C16">
            <v>647.63865759589089</v>
          </cell>
          <cell r="D16">
            <v>417.2651265796959</v>
          </cell>
          <cell r="E16">
            <v>564.38731076342117</v>
          </cell>
          <cell r="F16">
            <v>538.66620202448962</v>
          </cell>
          <cell r="G16">
            <v>538.5253461610555</v>
          </cell>
          <cell r="H16">
            <v>1109.2354702902503</v>
          </cell>
          <cell r="I16">
            <v>585.8135599356109</v>
          </cell>
          <cell r="J16">
            <v>800.73678489960639</v>
          </cell>
          <cell r="K16">
            <v>458.36682242499853</v>
          </cell>
          <cell r="L16">
            <v>470.00481036062382</v>
          </cell>
          <cell r="M16">
            <v>580.29300110491761</v>
          </cell>
          <cell r="N16">
            <v>589.9399838751774</v>
          </cell>
          <cell r="O16">
            <v>561.9829408491363</v>
          </cell>
          <cell r="P16">
            <v>588.92385385906027</v>
          </cell>
          <cell r="Q16">
            <v>356</v>
          </cell>
          <cell r="R16" t="str">
            <v>:</v>
          </cell>
          <cell r="S16" t="str">
            <v>:</v>
          </cell>
          <cell r="T16">
            <v>641.98196165284514</v>
          </cell>
          <cell r="U16">
            <v>660.26432318966977</v>
          </cell>
          <cell r="V16">
            <v>645.35265346074243</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8</v>
          </cell>
          <cell r="R17" t="str">
            <v>:</v>
          </cell>
          <cell r="S17" t="str">
            <v>:</v>
          </cell>
          <cell r="T17">
            <v>0</v>
          </cell>
          <cell r="U17">
            <v>0</v>
          </cell>
          <cell r="V17">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-3650.2816096165916</v>
          </cell>
          <cell r="Q19">
            <v>0</v>
          </cell>
          <cell r="R19">
            <v>0</v>
          </cell>
          <cell r="S19">
            <v>0</v>
          </cell>
          <cell r="T19">
            <v>0</v>
          </cell>
          <cell r="U19">
            <v>0</v>
          </cell>
          <cell r="V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2960.1694270709995</v>
          </cell>
          <cell r="Q20">
            <v>0</v>
          </cell>
          <cell r="R20">
            <v>0</v>
          </cell>
          <cell r="S20">
            <v>0</v>
          </cell>
          <cell r="T20">
            <v>0</v>
          </cell>
          <cell r="U20">
            <v>0</v>
          </cell>
          <cell r="V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-6610.451036687562</v>
          </cell>
          <cell r="Q21">
            <v>0</v>
          </cell>
          <cell r="R21">
            <v>0</v>
          </cell>
          <cell r="S21">
            <v>0</v>
          </cell>
          <cell r="T21">
            <v>0</v>
          </cell>
          <cell r="U21">
            <v>0</v>
          </cell>
          <cell r="V21">
            <v>0</v>
          </cell>
        </row>
        <row r="23">
          <cell r="C23">
            <v>434098.5723944194</v>
          </cell>
          <cell r="D23">
            <v>442864.67645075487</v>
          </cell>
          <cell r="E23">
            <v>450482.81231759739</v>
          </cell>
          <cell r="F23">
            <v>457957.88224188372</v>
          </cell>
          <cell r="G23">
            <v>465479.87425686914</v>
          </cell>
          <cell r="H23">
            <v>472586.73144159204</v>
          </cell>
          <cell r="I23">
            <v>480425.76556722436</v>
          </cell>
          <cell r="J23">
            <v>487779.51507978229</v>
          </cell>
          <cell r="K23">
            <v>496398.65213957854</v>
          </cell>
          <cell r="L23">
            <v>505373.24887777946</v>
          </cell>
          <cell r="M23">
            <v>512137.26223417593</v>
          </cell>
          <cell r="N23">
            <v>516113.38861942512</v>
          </cell>
          <cell r="O23">
            <v>520632.83772710711</v>
          </cell>
          <cell r="P23">
            <v>521272</v>
          </cell>
          <cell r="Q23">
            <v>528888</v>
          </cell>
          <cell r="R23">
            <v>537046</v>
          </cell>
          <cell r="S23">
            <v>542695.29</v>
          </cell>
          <cell r="T23">
            <v>547587.75354065024</v>
          </cell>
          <cell r="U23">
            <v>550963.21501205047</v>
          </cell>
          <cell r="V23">
            <v>554863.75933645817</v>
          </cell>
        </row>
        <row r="24">
          <cell r="C24">
            <v>378568.7216431867</v>
          </cell>
          <cell r="D24">
            <v>384846.85633908148</v>
          </cell>
          <cell r="E24">
            <v>390076.85411752929</v>
          </cell>
          <cell r="F24">
            <v>395136.39465584588</v>
          </cell>
          <cell r="G24">
            <v>400190.14207968308</v>
          </cell>
          <cell r="H24">
            <v>404841.84053756698</v>
          </cell>
          <cell r="I24">
            <v>409275.82071834046</v>
          </cell>
          <cell r="J24">
            <v>413224.24182016513</v>
          </cell>
          <cell r="K24">
            <v>418168.79235051898</v>
          </cell>
          <cell r="L24">
            <v>423329.2388782762</v>
          </cell>
          <cell r="M24">
            <v>426563.23975001276</v>
          </cell>
          <cell r="N24">
            <v>431390.84343708283</v>
          </cell>
          <cell r="O24">
            <v>436697.53277220542</v>
          </cell>
          <cell r="P24">
            <v>441915</v>
          </cell>
          <cell r="Q24">
            <v>447615</v>
          </cell>
          <cell r="R24">
            <v>455219</v>
          </cell>
          <cell r="S24">
            <v>459984.18</v>
          </cell>
          <cell r="T24">
            <v>464130.99290107732</v>
          </cell>
          <cell r="U24">
            <v>466992.00700172229</v>
          </cell>
          <cell r="V24">
            <v>470298.07712187449</v>
          </cell>
        </row>
        <row r="25">
          <cell r="C25">
            <v>55529.850751232712</v>
          </cell>
          <cell r="D25">
            <v>58017.820111673362</v>
          </cell>
          <cell r="E25">
            <v>60405.958200068104</v>
          </cell>
          <cell r="F25">
            <v>62821.487586037823</v>
          </cell>
          <cell r="G25">
            <v>65289.732177186044</v>
          </cell>
          <cell r="H25">
            <v>67744.890904025058</v>
          </cell>
          <cell r="I25">
            <v>71149.944848883897</v>
          </cell>
          <cell r="J25">
            <v>74555.273259617141</v>
          </cell>
          <cell r="K25">
            <v>78229.859789059556</v>
          </cell>
          <cell r="L25">
            <v>82044.009999503236</v>
          </cell>
          <cell r="M25">
            <v>85574.022484163143</v>
          </cell>
          <cell r="N25">
            <v>84722.545182342277</v>
          </cell>
          <cell r="O25">
            <v>83935.304954901658</v>
          </cell>
          <cell r="P25">
            <v>79357</v>
          </cell>
          <cell r="Q25">
            <v>81273</v>
          </cell>
          <cell r="R25">
            <v>81827</v>
          </cell>
          <cell r="S25">
            <v>82711.11</v>
          </cell>
          <cell r="T25">
            <v>83456.760639572924</v>
          </cell>
          <cell r="U25">
            <v>83971.208010328177</v>
          </cell>
          <cell r="V25">
            <v>84565.682214583678</v>
          </cell>
        </row>
      </sheetData>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_First"/>
      <sheetName val="Area_Comp"/>
      <sheetName val="Growing_Stock_Comp"/>
      <sheetName val="Harvest_Comparison"/>
      <sheetName val="NAI_Comparison"/>
      <sheetName val="SoEF2020"/>
      <sheetName val="Irretrievable_losses"/>
      <sheetName val="Read_me_Second"/>
      <sheetName val="BE"/>
      <sheetName val="BG"/>
      <sheetName val="CZ"/>
      <sheetName val="DE"/>
      <sheetName val="EE"/>
      <sheetName val="IE"/>
      <sheetName val="EL"/>
      <sheetName val="ES"/>
      <sheetName val="FR"/>
      <sheetName val="HR"/>
      <sheetName val="DK"/>
      <sheetName val="IT"/>
      <sheetName val="CY"/>
      <sheetName val="LV"/>
      <sheetName val="LT"/>
      <sheetName val="LU"/>
      <sheetName val="HU"/>
      <sheetName val="NL"/>
      <sheetName val="AT"/>
      <sheetName val="PL"/>
      <sheetName val="PT"/>
      <sheetName val="RO"/>
      <sheetName val="SI"/>
      <sheetName val="SK"/>
      <sheetName val="FI"/>
      <sheetName val="SE"/>
      <sheetName val="UK"/>
      <sheetName val="CBM_Output"/>
      <sheetName val="Tot_Rem_ub"/>
      <sheetName val="Tot_Rem_ob"/>
      <sheetName val="Removals_for_vol"/>
      <sheetName val="FAOSTAT"/>
      <sheetName val="Opening_GS_EF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5">
          <cell r="H5">
            <v>0.93038397876353085</v>
          </cell>
        </row>
      </sheetData>
      <sheetData sheetId="9">
        <row r="5">
          <cell r="H5">
            <v>1.029674250810483</v>
          </cell>
        </row>
      </sheetData>
      <sheetData sheetId="10">
        <row r="5">
          <cell r="H5">
            <v>1.1010873944157007</v>
          </cell>
        </row>
      </sheetData>
      <sheetData sheetId="11">
        <row r="5">
          <cell r="H5">
            <v>0.95290104436402745</v>
          </cell>
        </row>
      </sheetData>
      <sheetData sheetId="12">
        <row r="5">
          <cell r="H5">
            <v>1.3537472778518298</v>
          </cell>
        </row>
      </sheetData>
      <sheetData sheetId="13">
        <row r="5">
          <cell r="H5">
            <v>1.2124218654488519</v>
          </cell>
        </row>
      </sheetData>
      <sheetData sheetId="14">
        <row r="5">
          <cell r="H5">
            <v>1.1778414473992254</v>
          </cell>
        </row>
      </sheetData>
      <sheetData sheetId="15">
        <row r="5">
          <cell r="H5">
            <v>0.8833333333333333</v>
          </cell>
        </row>
      </sheetData>
      <sheetData sheetId="16">
        <row r="5">
          <cell r="H5">
            <v>1.069364114568059</v>
          </cell>
        </row>
      </sheetData>
      <sheetData sheetId="17">
        <row r="5">
          <cell r="H5">
            <v>1.0561783688325073</v>
          </cell>
        </row>
      </sheetData>
      <sheetData sheetId="18">
        <row r="5">
          <cell r="H5">
            <v>0.88085528229603138</v>
          </cell>
        </row>
      </sheetData>
      <sheetData sheetId="19">
        <row r="5">
          <cell r="H5">
            <v>0.92217418607381985</v>
          </cell>
        </row>
      </sheetData>
      <sheetData sheetId="20" refreshError="1"/>
      <sheetData sheetId="21">
        <row r="5">
          <cell r="H5">
            <v>1.0738048764562609</v>
          </cell>
        </row>
      </sheetData>
      <sheetData sheetId="22">
        <row r="5">
          <cell r="H5">
            <v>1.2940907367417358</v>
          </cell>
        </row>
      </sheetData>
      <sheetData sheetId="23">
        <row r="5">
          <cell r="H5">
            <v>1.4143300088243125</v>
          </cell>
        </row>
      </sheetData>
      <sheetData sheetId="24">
        <row r="5">
          <cell r="H5">
            <v>1.255115012603041</v>
          </cell>
        </row>
      </sheetData>
      <sheetData sheetId="25">
        <row r="5">
          <cell r="H5">
            <v>1.0548148401333701</v>
          </cell>
        </row>
      </sheetData>
      <sheetData sheetId="26">
        <row r="5">
          <cell r="H5">
            <v>0.79836628502018536</v>
          </cell>
        </row>
      </sheetData>
      <sheetData sheetId="27">
        <row r="5">
          <cell r="H5">
            <v>1.0427931637460264</v>
          </cell>
        </row>
      </sheetData>
      <sheetData sheetId="28">
        <row r="5">
          <cell r="H5">
            <v>0.70678081601934895</v>
          </cell>
        </row>
      </sheetData>
      <sheetData sheetId="29">
        <row r="5">
          <cell r="H5">
            <v>1.2467023787839193</v>
          </cell>
        </row>
      </sheetData>
      <sheetData sheetId="30">
        <row r="5">
          <cell r="H5">
            <v>1.1201968210444468</v>
          </cell>
        </row>
      </sheetData>
      <sheetData sheetId="31">
        <row r="5">
          <cell r="H5">
            <v>1.0440571234257463</v>
          </cell>
        </row>
      </sheetData>
      <sheetData sheetId="32">
        <row r="5">
          <cell r="H5">
            <v>1.2460909970608063</v>
          </cell>
        </row>
      </sheetData>
      <sheetData sheetId="33">
        <row r="5">
          <cell r="H5">
            <v>1.025111769801935</v>
          </cell>
        </row>
      </sheetData>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LU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REP</v>
          </cell>
          <cell r="N1" t="str">
            <v>REP</v>
          </cell>
          <cell r="O1" t="str">
            <v>REP</v>
          </cell>
          <cell r="P1" t="str">
            <v>REP</v>
          </cell>
          <cell r="Q1" t="str">
            <v>REP</v>
          </cell>
          <cell r="R1" t="str">
            <v>REP</v>
          </cell>
          <cell r="S1" t="str">
            <v>REP</v>
          </cell>
          <cell r="T1" t="str">
            <v>REP</v>
          </cell>
          <cell r="U1" t="str">
            <v>REP</v>
          </cell>
          <cell r="V1" t="str">
            <v>REP</v>
          </cell>
        </row>
        <row r="3">
          <cell r="C3">
            <v>27569.997360665471</v>
          </cell>
          <cell r="D3">
            <v>28011.507870237238</v>
          </cell>
          <cell r="E3">
            <v>28454.477314180451</v>
          </cell>
          <cell r="F3">
            <v>28913.417635940812</v>
          </cell>
          <cell r="G3">
            <v>29369.909116246905</v>
          </cell>
          <cell r="H3">
            <v>29864.323409271638</v>
          </cell>
          <cell r="I3">
            <v>30325.434218395247</v>
          </cell>
          <cell r="J3">
            <v>30737.808058324728</v>
          </cell>
          <cell r="K3">
            <v>31059.164957199784</v>
          </cell>
          <cell r="L3">
            <v>31393.379191657514</v>
          </cell>
          <cell r="M3">
            <v>31262</v>
          </cell>
          <cell r="N3">
            <v>31429.21</v>
          </cell>
          <cell r="O3">
            <v>31676.02</v>
          </cell>
          <cell r="P3">
            <v>31980.87</v>
          </cell>
          <cell r="Q3">
            <v>32400.58</v>
          </cell>
          <cell r="R3">
            <v>32755.63</v>
          </cell>
          <cell r="S3">
            <v>33112.589999999997</v>
          </cell>
          <cell r="T3">
            <v>33534.49</v>
          </cell>
          <cell r="U3">
            <v>33916.230000000003</v>
          </cell>
          <cell r="V3">
            <v>34213.15</v>
          </cell>
        </row>
        <row r="4">
          <cell r="C4">
            <v>27159.035125736129</v>
          </cell>
          <cell r="D4">
            <v>27593.964417929277</v>
          </cell>
          <cell r="E4">
            <v>28030.330897414176</v>
          </cell>
          <cell r="F4">
            <v>28482.430190578762</v>
          </cell>
          <cell r="G4">
            <v>28932.11714506214</v>
          </cell>
          <cell r="H4">
            <v>29419.161629516184</v>
          </cell>
          <cell r="I4">
            <v>29873.399056455946</v>
          </cell>
          <cell r="J4">
            <v>30279.625994277791</v>
          </cell>
          <cell r="K4">
            <v>30596.19270229269</v>
          </cell>
          <cell r="L4">
            <v>30925.425092648617</v>
          </cell>
          <cell r="M4">
            <v>30978.47</v>
          </cell>
          <cell r="N4">
            <v>31086.66</v>
          </cell>
          <cell r="O4">
            <v>31325.279999999999</v>
          </cell>
          <cell r="P4">
            <v>31574.74</v>
          </cell>
          <cell r="Q4">
            <v>31984.959999999999</v>
          </cell>
          <cell r="R4">
            <v>32267.37</v>
          </cell>
          <cell r="S4">
            <v>32613.06</v>
          </cell>
          <cell r="T4">
            <v>33023.57</v>
          </cell>
          <cell r="U4">
            <v>33342.550000000003</v>
          </cell>
          <cell r="V4">
            <v>33626.53</v>
          </cell>
        </row>
        <row r="5">
          <cell r="C5">
            <v>410.96223492934223</v>
          </cell>
          <cell r="D5">
            <v>417.54345230796025</v>
          </cell>
          <cell r="E5">
            <v>424.14641676627434</v>
          </cell>
          <cell r="F5">
            <v>430.98744536205049</v>
          </cell>
          <cell r="G5">
            <v>437.79197118476441</v>
          </cell>
          <cell r="H5">
            <v>445.16177975545361</v>
          </cell>
          <cell r="I5">
            <v>452.03516193930045</v>
          </cell>
          <cell r="J5">
            <v>458.18206404693774</v>
          </cell>
          <cell r="K5">
            <v>462.97225490709388</v>
          </cell>
          <cell r="L5">
            <v>467.95409900889717</v>
          </cell>
          <cell r="M5">
            <v>283.52999999999884</v>
          </cell>
          <cell r="N5">
            <v>342.54999999999927</v>
          </cell>
          <cell r="O5">
            <v>350.7400000000016</v>
          </cell>
          <cell r="P5">
            <v>406.12999999999738</v>
          </cell>
          <cell r="Q5">
            <v>415.62000000000262</v>
          </cell>
          <cell r="R5">
            <v>488.26</v>
          </cell>
          <cell r="S5">
            <v>499.53</v>
          </cell>
          <cell r="T5">
            <v>510.92</v>
          </cell>
          <cell r="U5">
            <v>573.67999999999995</v>
          </cell>
          <cell r="V5">
            <v>586.61</v>
          </cell>
        </row>
        <row r="7">
          <cell r="C7">
            <v>441.51050957176631</v>
          </cell>
          <cell r="D7">
            <v>442.96944394321326</v>
          </cell>
          <cell r="E7">
            <v>458.94032176036126</v>
          </cell>
          <cell r="F7">
            <v>456.49148030609285</v>
          </cell>
          <cell r="G7">
            <v>494.41429302473261</v>
          </cell>
          <cell r="H7">
            <v>461.11080912360922</v>
          </cell>
          <cell r="I7">
            <v>412.37383992948162</v>
          </cell>
          <cell r="J7">
            <v>321.35689887505578</v>
          </cell>
          <cell r="K7">
            <v>334.21423445772962</v>
          </cell>
          <cell r="L7">
            <v>338.11592333118824</v>
          </cell>
          <cell r="M7">
            <v>758</v>
          </cell>
          <cell r="N7">
            <v>762.15</v>
          </cell>
          <cell r="O7">
            <v>768.27</v>
          </cell>
          <cell r="P7">
            <v>775.84</v>
          </cell>
          <cell r="Q7">
            <v>786.25</v>
          </cell>
          <cell r="R7">
            <v>795.06</v>
          </cell>
          <cell r="S7">
            <v>803.92</v>
          </cell>
          <cell r="T7">
            <v>814.39</v>
          </cell>
          <cell r="U7">
            <v>823.86</v>
          </cell>
          <cell r="V7">
            <v>831.23</v>
          </cell>
        </row>
        <row r="8">
          <cell r="C8">
            <v>434.92929219314829</v>
          </cell>
          <cell r="D8">
            <v>436.36647948489917</v>
          </cell>
          <cell r="E8">
            <v>452.09929316458511</v>
          </cell>
          <cell r="F8">
            <v>449.68695448337894</v>
          </cell>
          <cell r="G8">
            <v>487.04448445404341</v>
          </cell>
          <cell r="H8">
            <v>454.23742693976237</v>
          </cell>
          <cell r="I8">
            <v>406.22693782184433</v>
          </cell>
          <cell r="J8">
            <v>316.56670801489963</v>
          </cell>
          <cell r="K8">
            <v>329.23239035592633</v>
          </cell>
          <cell r="L8">
            <v>334.73476409787634</v>
          </cell>
          <cell r="M8">
            <v>751.13</v>
          </cell>
          <cell r="N8">
            <v>753.97</v>
          </cell>
          <cell r="O8">
            <v>760.02</v>
          </cell>
          <cell r="P8">
            <v>766.35</v>
          </cell>
          <cell r="Q8">
            <v>776.64</v>
          </cell>
          <cell r="R8">
            <v>783.79</v>
          </cell>
          <cell r="S8">
            <v>792.53</v>
          </cell>
          <cell r="T8">
            <v>802.85</v>
          </cell>
          <cell r="U8">
            <v>810.93</v>
          </cell>
          <cell r="V8">
            <v>818.18</v>
          </cell>
        </row>
        <row r="9">
          <cell r="C9">
            <v>6.5812173786163157</v>
          </cell>
          <cell r="D9">
            <v>6.6029644583132381</v>
          </cell>
          <cell r="E9">
            <v>6.8410285957768906</v>
          </cell>
          <cell r="F9">
            <v>6.8045258227144245</v>
          </cell>
          <cell r="G9">
            <v>7.3698085706876668</v>
          </cell>
          <cell r="H9">
            <v>6.8733821838457629</v>
          </cell>
          <cell r="I9">
            <v>6.1469021076356967</v>
          </cell>
          <cell r="J9">
            <v>4.7901908601569971</v>
          </cell>
          <cell r="K9">
            <v>4.9818441018035742</v>
          </cell>
          <cell r="L9">
            <v>3.3811592333119052</v>
          </cell>
          <cell r="M9">
            <v>6.87</v>
          </cell>
          <cell r="N9">
            <v>8.18</v>
          </cell>
          <cell r="O9">
            <v>8.25</v>
          </cell>
          <cell r="P9">
            <v>9.49</v>
          </cell>
          <cell r="Q9">
            <v>9.61</v>
          </cell>
          <cell r="R9">
            <v>11.27</v>
          </cell>
          <cell r="S9">
            <v>11.39</v>
          </cell>
          <cell r="T9">
            <v>11.54</v>
          </cell>
          <cell r="U9">
            <v>12.94</v>
          </cell>
          <cell r="V9">
            <v>13.05</v>
          </cell>
        </row>
        <row r="11">
          <cell r="C11">
            <v>0</v>
          </cell>
          <cell r="D11">
            <v>0</v>
          </cell>
          <cell r="E11">
            <v>0</v>
          </cell>
          <cell r="F11">
            <v>0</v>
          </cell>
          <cell r="G11">
            <v>0</v>
          </cell>
          <cell r="H11">
            <v>0</v>
          </cell>
          <cell r="I11">
            <v>0</v>
          </cell>
          <cell r="J11">
            <v>0</v>
          </cell>
          <cell r="K11">
            <v>0</v>
          </cell>
          <cell r="L11">
            <v>0</v>
          </cell>
          <cell r="M11">
            <v>590.79</v>
          </cell>
          <cell r="N11">
            <v>515.34</v>
          </cell>
          <cell r="O11">
            <v>463.43</v>
          </cell>
          <cell r="P11">
            <v>356.13</v>
          </cell>
          <cell r="Q11">
            <v>405.6</v>
          </cell>
          <cell r="R11">
            <v>438.1</v>
          </cell>
          <cell r="S11">
            <v>382.02</v>
          </cell>
          <cell r="T11">
            <v>432.66</v>
          </cell>
          <cell r="U11">
            <v>526.94000000000005</v>
          </cell>
          <cell r="V11">
            <v>452.8</v>
          </cell>
        </row>
        <row r="12">
          <cell r="C12">
            <v>0</v>
          </cell>
          <cell r="D12">
            <v>0</v>
          </cell>
          <cell r="E12">
            <v>0</v>
          </cell>
          <cell r="F12">
            <v>0</v>
          </cell>
          <cell r="G12">
            <v>0</v>
          </cell>
          <cell r="H12">
            <v>0</v>
          </cell>
          <cell r="I12">
            <v>0</v>
          </cell>
          <cell r="J12">
            <v>0</v>
          </cell>
          <cell r="K12">
            <v>0</v>
          </cell>
          <cell r="L12">
            <v>0</v>
          </cell>
          <cell r="M12">
            <v>590.79</v>
          </cell>
          <cell r="N12">
            <v>515.34</v>
          </cell>
          <cell r="O12">
            <v>463.43</v>
          </cell>
          <cell r="P12">
            <v>356.13</v>
          </cell>
          <cell r="Q12">
            <v>405.6</v>
          </cell>
          <cell r="R12">
            <v>438.1</v>
          </cell>
          <cell r="S12">
            <v>382.02</v>
          </cell>
          <cell r="T12">
            <v>432.66</v>
          </cell>
          <cell r="U12">
            <v>526.94000000000005</v>
          </cell>
          <cell r="V12">
            <v>452.8</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25.6</v>
          </cell>
          <cell r="R15">
            <v>0</v>
          </cell>
          <cell r="S15">
            <v>0</v>
          </cell>
          <cell r="T15">
            <v>0</v>
          </cell>
          <cell r="U15">
            <v>0</v>
          </cell>
          <cell r="V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25.6</v>
          </cell>
          <cell r="R16">
            <v>0</v>
          </cell>
          <cell r="S16">
            <v>0</v>
          </cell>
          <cell r="T16">
            <v>0</v>
          </cell>
          <cell r="U16">
            <v>0</v>
          </cell>
          <cell r="V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row>
        <row r="19">
          <cell r="C19">
            <v>0</v>
          </cell>
          <cell r="D19">
            <v>0</v>
          </cell>
          <cell r="E19">
            <v>0</v>
          </cell>
          <cell r="F19">
            <v>0</v>
          </cell>
          <cell r="G19">
            <v>0</v>
          </cell>
          <cell r="H19">
            <v>0</v>
          </cell>
          <cell r="I19">
            <v>0</v>
          </cell>
          <cell r="J19">
            <v>0</v>
          </cell>
          <cell r="K19">
            <v>0</v>
          </cell>
          <cell r="L19">
            <v>-469.49511498870197</v>
          </cell>
          <cell r="M19">
            <v>0</v>
          </cell>
          <cell r="N19">
            <v>0</v>
          </cell>
          <cell r="O19">
            <v>0</v>
          </cell>
          <cell r="P19">
            <v>0</v>
          </cell>
          <cell r="Q19">
            <v>0</v>
          </cell>
          <cell r="R19">
            <v>0</v>
          </cell>
          <cell r="S19">
            <v>0</v>
          </cell>
          <cell r="T19">
            <v>0</v>
          </cell>
          <cell r="U19">
            <v>0</v>
          </cell>
          <cell r="V19">
            <v>0</v>
          </cell>
        </row>
        <row r="20">
          <cell r="C20">
            <v>0</v>
          </cell>
          <cell r="D20">
            <v>0</v>
          </cell>
          <cell r="E20">
            <v>0</v>
          </cell>
          <cell r="F20">
            <v>0</v>
          </cell>
          <cell r="G20">
            <v>0</v>
          </cell>
          <cell r="H20">
            <v>0</v>
          </cell>
          <cell r="I20">
            <v>0</v>
          </cell>
          <cell r="J20">
            <v>0</v>
          </cell>
          <cell r="K20">
            <v>0</v>
          </cell>
          <cell r="L20">
            <v>-281.6898567464923</v>
          </cell>
          <cell r="M20">
            <v>0</v>
          </cell>
          <cell r="N20">
            <v>0</v>
          </cell>
          <cell r="O20">
            <v>0</v>
          </cell>
          <cell r="P20">
            <v>0</v>
          </cell>
          <cell r="Q20">
            <v>0</v>
          </cell>
          <cell r="R20">
            <v>0</v>
          </cell>
          <cell r="S20">
            <v>0</v>
          </cell>
          <cell r="T20">
            <v>0</v>
          </cell>
          <cell r="U20">
            <v>0</v>
          </cell>
          <cell r="V20">
            <v>0</v>
          </cell>
        </row>
        <row r="21">
          <cell r="C21">
            <v>0</v>
          </cell>
          <cell r="D21">
            <v>0</v>
          </cell>
          <cell r="E21">
            <v>0</v>
          </cell>
          <cell r="F21">
            <v>0</v>
          </cell>
          <cell r="G21">
            <v>0</v>
          </cell>
          <cell r="H21">
            <v>0</v>
          </cell>
          <cell r="I21">
            <v>0</v>
          </cell>
          <cell r="J21">
            <v>0</v>
          </cell>
          <cell r="K21">
            <v>0</v>
          </cell>
          <cell r="L21">
            <v>-187.80525824220911</v>
          </cell>
          <cell r="M21">
            <v>0</v>
          </cell>
          <cell r="N21">
            <v>0</v>
          </cell>
          <cell r="O21">
            <v>0</v>
          </cell>
          <cell r="P21">
            <v>0</v>
          </cell>
          <cell r="Q21">
            <v>0</v>
          </cell>
          <cell r="R21">
            <v>0</v>
          </cell>
          <cell r="S21">
            <v>0</v>
          </cell>
          <cell r="T21">
            <v>0</v>
          </cell>
          <cell r="U21">
            <v>0</v>
          </cell>
          <cell r="V21">
            <v>0</v>
          </cell>
        </row>
        <row r="23">
          <cell r="C23">
            <v>28011.507870237238</v>
          </cell>
          <cell r="D23">
            <v>28454.477314180451</v>
          </cell>
          <cell r="E23">
            <v>28913.417635940812</v>
          </cell>
          <cell r="F23">
            <v>29369.909116246905</v>
          </cell>
          <cell r="G23">
            <v>29864.323409271638</v>
          </cell>
          <cell r="H23">
            <v>30325.434218395247</v>
          </cell>
          <cell r="I23">
            <v>30737.808058324728</v>
          </cell>
          <cell r="J23">
            <v>31059.164957199784</v>
          </cell>
          <cell r="K23">
            <v>31393.379191657514</v>
          </cell>
          <cell r="L23">
            <v>31262</v>
          </cell>
          <cell r="M23">
            <v>31429.21</v>
          </cell>
          <cell r="N23">
            <v>31676.02</v>
          </cell>
          <cell r="O23">
            <v>31980.87</v>
          </cell>
          <cell r="P23">
            <v>32400.58</v>
          </cell>
          <cell r="Q23">
            <v>32755.63</v>
          </cell>
          <cell r="R23">
            <v>33112.589999999997</v>
          </cell>
          <cell r="S23">
            <v>33534.49</v>
          </cell>
          <cell r="T23">
            <v>33916.230000000003</v>
          </cell>
          <cell r="U23">
            <v>34213.15</v>
          </cell>
          <cell r="V23">
            <v>34591.57</v>
          </cell>
        </row>
        <row r="24">
          <cell r="C24">
            <v>27593.964417929277</v>
          </cell>
          <cell r="D24">
            <v>28030.330897414176</v>
          </cell>
          <cell r="E24">
            <v>28482.430190578762</v>
          </cell>
          <cell r="F24">
            <v>28932.11714506214</v>
          </cell>
          <cell r="G24">
            <v>29419.161629516184</v>
          </cell>
          <cell r="H24">
            <v>29873.399056455946</v>
          </cell>
          <cell r="I24">
            <v>30279.625994277791</v>
          </cell>
          <cell r="J24">
            <v>30596.19270229269</v>
          </cell>
          <cell r="K24">
            <v>30925.425092648617</v>
          </cell>
          <cell r="L24">
            <v>30978.47</v>
          </cell>
          <cell r="M24">
            <v>31086.66</v>
          </cell>
          <cell r="N24">
            <v>31325.279999999999</v>
          </cell>
          <cell r="O24">
            <v>31574.74</v>
          </cell>
          <cell r="P24">
            <v>31984.959999999999</v>
          </cell>
          <cell r="Q24">
            <v>32267.37</v>
          </cell>
          <cell r="R24">
            <v>32613.06</v>
          </cell>
          <cell r="S24">
            <v>33023.57</v>
          </cell>
          <cell r="T24">
            <v>33342.550000000003</v>
          </cell>
          <cell r="U24">
            <v>33626.53</v>
          </cell>
          <cell r="V24">
            <v>33991.910000000003</v>
          </cell>
        </row>
        <row r="25">
          <cell r="C25">
            <v>417.54345230795855</v>
          </cell>
          <cell r="D25">
            <v>424.14641676627349</v>
          </cell>
          <cell r="E25">
            <v>430.98744536205123</v>
          </cell>
          <cell r="F25">
            <v>437.79197118476492</v>
          </cell>
          <cell r="G25">
            <v>445.16177975545207</v>
          </cell>
          <cell r="H25">
            <v>452.03516193929937</v>
          </cell>
          <cell r="I25">
            <v>458.18206404693615</v>
          </cell>
          <cell r="J25">
            <v>462.97225490709474</v>
          </cell>
          <cell r="K25">
            <v>467.95409900889746</v>
          </cell>
          <cell r="L25">
            <v>283.52999999999997</v>
          </cell>
          <cell r="M25">
            <v>342.56</v>
          </cell>
          <cell r="N25">
            <v>350.74</v>
          </cell>
          <cell r="O25">
            <v>406.13</v>
          </cell>
          <cell r="P25">
            <v>415.61</v>
          </cell>
          <cell r="Q25">
            <v>488.26</v>
          </cell>
          <cell r="R25">
            <v>499.53</v>
          </cell>
          <cell r="S25">
            <v>510.92</v>
          </cell>
          <cell r="T25">
            <v>573.67999999999995</v>
          </cell>
          <cell r="U25">
            <v>586.61</v>
          </cell>
          <cell r="V25">
            <v>599.66999999999996</v>
          </cell>
        </row>
      </sheetData>
      <sheetData sheetId="2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LV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EST</v>
          </cell>
          <cell r="P1" t="str">
            <v>EST</v>
          </cell>
          <cell r="Q1" t="str">
            <v>EST</v>
          </cell>
          <cell r="R1" t="str">
            <v>EST</v>
          </cell>
          <cell r="S1" t="str">
            <v>EST</v>
          </cell>
          <cell r="T1" t="str">
            <v>EST</v>
          </cell>
          <cell r="U1" t="str">
            <v>EST</v>
          </cell>
          <cell r="V1" t="str">
            <v>EST</v>
          </cell>
        </row>
        <row r="3">
          <cell r="C3">
            <v>546415.9738183592</v>
          </cell>
          <cell r="D3">
            <v>552248.66712356557</v>
          </cell>
          <cell r="E3">
            <v>559759.77095361031</v>
          </cell>
          <cell r="F3">
            <v>566254.39665391669</v>
          </cell>
          <cell r="G3">
            <v>573034.93738886644</v>
          </cell>
          <cell r="H3">
            <v>579913.12860720174</v>
          </cell>
          <cell r="I3">
            <v>586789.72660653817</v>
          </cell>
          <cell r="J3">
            <v>593644.90254739556</v>
          </cell>
          <cell r="K3">
            <v>601251.89110533288</v>
          </cell>
          <cell r="L3">
            <v>611789.85136532527</v>
          </cell>
          <cell r="M3">
            <v>621953.87723510293</v>
          </cell>
          <cell r="N3">
            <v>629437.3106039234</v>
          </cell>
          <cell r="O3">
            <v>634597.85267083021</v>
          </cell>
          <cell r="P3">
            <v>639843.58054768201</v>
          </cell>
          <cell r="Q3">
            <v>645350.00702887471</v>
          </cell>
          <cell r="R3">
            <v>649853.14095046977</v>
          </cell>
          <cell r="S3">
            <v>655011.62993149098</v>
          </cell>
          <cell r="T3">
            <v>659515.51387276652</v>
          </cell>
          <cell r="U3">
            <v>664297.33882116317</v>
          </cell>
          <cell r="V3">
            <v>669450.871566872</v>
          </cell>
        </row>
        <row r="4">
          <cell r="C4">
            <v>504381.6276760195</v>
          </cell>
          <cell r="D4">
            <v>509765.62720014941</v>
          </cell>
          <cell r="E4">
            <v>517070.46283332095</v>
          </cell>
          <cell r="F4">
            <v>523445.63696335186</v>
          </cell>
          <cell r="G4">
            <v>530093.92239764321</v>
          </cell>
          <cell r="H4">
            <v>536841.60676860891</v>
          </cell>
          <cell r="I4">
            <v>543596.94601252011</v>
          </cell>
          <cell r="J4">
            <v>550053.68118581991</v>
          </cell>
          <cell r="K4">
            <v>557209.60974634637</v>
          </cell>
          <cell r="L4">
            <v>567085.05829482875</v>
          </cell>
          <cell r="M4">
            <v>576617.59869617177</v>
          </cell>
          <cell r="N4">
            <v>583668.09969221766</v>
          </cell>
          <cell r="O4">
            <v>587816.71858590504</v>
          </cell>
          <cell r="P4">
            <v>592033.80321785028</v>
          </cell>
          <cell r="Q4">
            <v>596481.31940148771</v>
          </cell>
          <cell r="R4">
            <v>599991.474312937</v>
          </cell>
          <cell r="S4">
            <v>604097.00719063042</v>
          </cell>
          <cell r="T4">
            <v>607880.00282658066</v>
          </cell>
          <cell r="U4">
            <v>611913.95793066989</v>
          </cell>
          <cell r="V4">
            <v>616284.72376647743</v>
          </cell>
        </row>
        <row r="5">
          <cell r="C5">
            <v>42034.346142339695</v>
          </cell>
          <cell r="D5">
            <v>42483.03992341616</v>
          </cell>
          <cell r="E5">
            <v>42689.308120289352</v>
          </cell>
          <cell r="F5">
            <v>42808.759690564824</v>
          </cell>
          <cell r="G5">
            <v>42941.01499122323</v>
          </cell>
          <cell r="H5">
            <v>43071.521838592831</v>
          </cell>
          <cell r="I5">
            <v>43192.780594018055</v>
          </cell>
          <cell r="J5">
            <v>43591.221361575648</v>
          </cell>
          <cell r="K5">
            <v>44042.281358986511</v>
          </cell>
          <cell r="L5">
            <v>44704.793070496526</v>
          </cell>
          <cell r="M5">
            <v>45336.278538931161</v>
          </cell>
          <cell r="N5">
            <v>45769.210911705741</v>
          </cell>
          <cell r="O5">
            <v>46781.134084925172</v>
          </cell>
          <cell r="P5">
            <v>47809.777329831733</v>
          </cell>
          <cell r="Q5">
            <v>48868.687627387</v>
          </cell>
          <cell r="R5">
            <v>49861.666637532762</v>
          </cell>
          <cell r="S5">
            <v>50914.622740860563</v>
          </cell>
          <cell r="T5">
            <v>51635.511046185857</v>
          </cell>
          <cell r="U5">
            <v>52383.380890493281</v>
          </cell>
          <cell r="V5">
            <v>53166.147800394567</v>
          </cell>
        </row>
        <row r="7">
          <cell r="C7">
            <v>25635.89095473554</v>
          </cell>
          <cell r="D7">
            <v>25299.43707221745</v>
          </cell>
          <cell r="E7">
            <v>25016.842382134237</v>
          </cell>
          <cell r="F7">
            <v>24380.379971313552</v>
          </cell>
          <cell r="G7">
            <v>24187.992506052957</v>
          </cell>
          <cell r="H7">
            <v>24590.206062465149</v>
          </cell>
          <cell r="I7">
            <v>24553.458980695093</v>
          </cell>
          <cell r="J7">
            <v>24214.661391631376</v>
          </cell>
          <cell r="K7">
            <v>24236.481768217451</v>
          </cell>
          <cell r="L7">
            <v>24553.597029430934</v>
          </cell>
          <cell r="M7">
            <v>25055.594380993498</v>
          </cell>
          <cell r="N7">
            <v>22940.130755647075</v>
          </cell>
          <cell r="O7">
            <v>21937.95445412827</v>
          </cell>
          <cell r="P7">
            <v>21916.353764258023</v>
          </cell>
          <cell r="Q7">
            <v>21732.868962679691</v>
          </cell>
          <cell r="R7">
            <v>22105.941169241978</v>
          </cell>
          <cell r="S7">
            <v>21987.956462257585</v>
          </cell>
          <cell r="T7">
            <v>22278.141121451616</v>
          </cell>
          <cell r="U7">
            <v>25041.455606290336</v>
          </cell>
          <cell r="V7">
            <v>23281.251587422306</v>
          </cell>
        </row>
        <row r="8">
          <cell r="C8">
            <v>25187.197173659075</v>
          </cell>
          <cell r="D8">
            <v>25093.168875344258</v>
          </cell>
          <cell r="E8">
            <v>24897.390811858881</v>
          </cell>
          <cell r="F8">
            <v>24248.124670655146</v>
          </cell>
          <cell r="G8">
            <v>24057.485658683356</v>
          </cell>
          <cell r="H8">
            <v>24468.947307039809</v>
          </cell>
          <cell r="I8">
            <v>24155.018213137617</v>
          </cell>
          <cell r="J8">
            <v>23763.601394220514</v>
          </cell>
          <cell r="K8">
            <v>23573.970056707436</v>
          </cell>
          <cell r="L8">
            <v>23922.111560996298</v>
          </cell>
          <cell r="M8">
            <v>24622.662008218918</v>
          </cell>
          <cell r="N8">
            <v>21928.207582427644</v>
          </cell>
          <cell r="O8">
            <v>20909.311209221709</v>
          </cell>
          <cell r="P8">
            <v>20857.44346670264</v>
          </cell>
          <cell r="Q8">
            <v>20739.889952533813</v>
          </cell>
          <cell r="R8">
            <v>21052.985065914294</v>
          </cell>
          <cell r="S8">
            <v>21267.068156932291</v>
          </cell>
          <cell r="T8">
            <v>21530.271277144191</v>
          </cell>
          <cell r="U8">
            <v>24258.68869638905</v>
          </cell>
          <cell r="V8">
            <v>22675.022584553783</v>
          </cell>
        </row>
        <row r="9">
          <cell r="C9">
            <v>448.69378107647935</v>
          </cell>
          <cell r="D9">
            <v>206.26819687319949</v>
          </cell>
          <cell r="E9">
            <v>119.4515702754943</v>
          </cell>
          <cell r="F9">
            <v>132.25530065839121</v>
          </cell>
          <cell r="G9">
            <v>130.50684736962285</v>
          </cell>
          <cell r="H9">
            <v>121.25875542525318</v>
          </cell>
          <cell r="I9">
            <v>398.44076755756396</v>
          </cell>
          <cell r="J9">
            <v>451.05999741089909</v>
          </cell>
          <cell r="K9">
            <v>662.51171150998562</v>
          </cell>
          <cell r="L9">
            <v>631.48546843465738</v>
          </cell>
          <cell r="M9">
            <v>432.93237277460867</v>
          </cell>
          <cell r="N9">
            <v>1011.9231732194821</v>
          </cell>
          <cell r="O9">
            <v>1028.6432449065906</v>
          </cell>
          <cell r="P9">
            <v>1058.9102975552378</v>
          </cell>
          <cell r="Q9">
            <v>992.97901014571107</v>
          </cell>
          <cell r="R9">
            <v>1052.9561033278078</v>
          </cell>
          <cell r="S9">
            <v>720.88830532532302</v>
          </cell>
          <cell r="T9">
            <v>747.86984430746088</v>
          </cell>
          <cell r="U9">
            <v>782.76690990133648</v>
          </cell>
          <cell r="V9">
            <v>606.22900286848017</v>
          </cell>
        </row>
        <row r="11">
          <cell r="C11">
            <v>16148.845852685705</v>
          </cell>
          <cell r="D11">
            <v>14497.156711013502</v>
          </cell>
          <cell r="E11">
            <v>15202.65264035797</v>
          </cell>
          <cell r="F11">
            <v>14581.615265140977</v>
          </cell>
          <cell r="G11">
            <v>14398.935962328962</v>
          </cell>
          <cell r="H11">
            <v>14499.075967022281</v>
          </cell>
          <cell r="I11">
            <v>14501.221017855622</v>
          </cell>
          <cell r="J11">
            <v>13633.65</v>
          </cell>
          <cell r="K11">
            <v>9862.44</v>
          </cell>
          <cell r="L11">
            <v>11787.07</v>
          </cell>
          <cell r="M11">
            <v>14242.06</v>
          </cell>
          <cell r="N11">
            <v>14499.83</v>
          </cell>
          <cell r="O11">
            <v>13852.93</v>
          </cell>
          <cell r="P11">
            <v>13466.15</v>
          </cell>
          <cell r="Q11">
            <v>14173.88</v>
          </cell>
          <cell r="R11">
            <v>13928.73</v>
          </cell>
          <cell r="S11">
            <v>14528.73</v>
          </cell>
          <cell r="T11">
            <v>14670.95</v>
          </cell>
          <cell r="U11">
            <v>16449.400000000001</v>
          </cell>
          <cell r="V11">
            <v>16951.509999999998</v>
          </cell>
        </row>
        <row r="12">
          <cell r="C12">
            <v>16148.845852685705</v>
          </cell>
          <cell r="D12">
            <v>14497.156711013502</v>
          </cell>
          <cell r="E12">
            <v>15202.65264035797</v>
          </cell>
          <cell r="F12">
            <v>14581.615265140977</v>
          </cell>
          <cell r="G12">
            <v>14398.935962328962</v>
          </cell>
          <cell r="H12">
            <v>14499.075967022281</v>
          </cell>
          <cell r="I12">
            <v>14501.221017855622</v>
          </cell>
          <cell r="J12">
            <v>13633.65</v>
          </cell>
          <cell r="K12">
            <v>9862.44</v>
          </cell>
          <cell r="L12">
            <v>11787.07</v>
          </cell>
          <cell r="M12">
            <v>14242.06</v>
          </cell>
          <cell r="N12">
            <v>14499.83</v>
          </cell>
          <cell r="O12">
            <v>13852.93</v>
          </cell>
          <cell r="P12">
            <v>13466.15</v>
          </cell>
          <cell r="Q12">
            <v>14173.88</v>
          </cell>
          <cell r="R12">
            <v>13928.73</v>
          </cell>
          <cell r="S12">
            <v>14528.73</v>
          </cell>
          <cell r="T12">
            <v>14670.95</v>
          </cell>
          <cell r="U12">
            <v>16449.400000000001</v>
          </cell>
          <cell r="V12">
            <v>16951.509999999998</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5">
          <cell r="C15">
            <v>3654.3517968434639</v>
          </cell>
          <cell r="D15">
            <v>3291.1765311592117</v>
          </cell>
          <cell r="E15">
            <v>3319.5640414700019</v>
          </cell>
          <cell r="F15">
            <v>3018.2239712228184</v>
          </cell>
          <cell r="G15">
            <v>2910.8653253886932</v>
          </cell>
          <cell r="H15">
            <v>3214.5320961063176</v>
          </cell>
          <cell r="I15">
            <v>3197.062021982204</v>
          </cell>
          <cell r="J15">
            <v>2974.0228336940522</v>
          </cell>
          <cell r="K15">
            <v>3836.0815082250529</v>
          </cell>
          <cell r="L15">
            <v>2602.5011596532759</v>
          </cell>
          <cell r="M15">
            <v>3330.101012173036</v>
          </cell>
          <cell r="N15">
            <v>3279.7586887402622</v>
          </cell>
          <cell r="O15">
            <v>2839.2965772764692</v>
          </cell>
          <cell r="P15">
            <v>2943.7772830652052</v>
          </cell>
          <cell r="Q15">
            <v>3055.8550410845201</v>
          </cell>
          <cell r="R15">
            <v>3018.7221882208764</v>
          </cell>
          <cell r="S15">
            <v>2955.3425209820534</v>
          </cell>
          <cell r="T15">
            <v>2825.3661730549657</v>
          </cell>
          <cell r="U15">
            <v>3438.5228605815046</v>
          </cell>
          <cell r="V15">
            <v>3455.9453713706316</v>
          </cell>
        </row>
        <row r="16">
          <cell r="C16">
            <v>3654.3517968434639</v>
          </cell>
          <cell r="D16">
            <v>3291.1765311592117</v>
          </cell>
          <cell r="E16">
            <v>3319.5640414700019</v>
          </cell>
          <cell r="F16">
            <v>3018.2239712228184</v>
          </cell>
          <cell r="G16">
            <v>2910.8653253886932</v>
          </cell>
          <cell r="H16">
            <v>3214.5320961063176</v>
          </cell>
          <cell r="I16">
            <v>3197.062021982204</v>
          </cell>
          <cell r="J16">
            <v>2974.0228336940522</v>
          </cell>
          <cell r="K16">
            <v>3836.0815082250529</v>
          </cell>
          <cell r="L16">
            <v>2602.5011596532759</v>
          </cell>
          <cell r="M16">
            <v>3330.101012173036</v>
          </cell>
          <cell r="N16">
            <v>3279.7586887402622</v>
          </cell>
          <cell r="O16">
            <v>2839.2965772764692</v>
          </cell>
          <cell r="P16">
            <v>2943.7772830652052</v>
          </cell>
          <cell r="Q16">
            <v>3055.8550410845201</v>
          </cell>
          <cell r="R16">
            <v>3018.7221882208764</v>
          </cell>
          <cell r="S16">
            <v>2955.3425209820534</v>
          </cell>
          <cell r="T16">
            <v>2825.3661730549657</v>
          </cell>
          <cell r="U16">
            <v>3438.5228605815046</v>
          </cell>
          <cell r="V16">
            <v>3455.9453713706316</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row>
        <row r="23">
          <cell r="C23">
            <v>552248.66712356557</v>
          </cell>
          <cell r="D23">
            <v>559759.77095361031</v>
          </cell>
          <cell r="E23">
            <v>566254.39665391669</v>
          </cell>
          <cell r="F23">
            <v>573034.93738886644</v>
          </cell>
          <cell r="G23">
            <v>579913.12860720174</v>
          </cell>
          <cell r="H23">
            <v>586789.72660653817</v>
          </cell>
          <cell r="I23">
            <v>593644.90254739556</v>
          </cell>
          <cell r="J23">
            <v>601251.89110533288</v>
          </cell>
          <cell r="K23">
            <v>611789.85136532527</v>
          </cell>
          <cell r="L23">
            <v>621953.87723510293</v>
          </cell>
          <cell r="M23">
            <v>629437.3106039234</v>
          </cell>
          <cell r="N23">
            <v>634597.85267083021</v>
          </cell>
          <cell r="O23">
            <v>639843.58054768201</v>
          </cell>
          <cell r="P23">
            <v>645350.00702887471</v>
          </cell>
          <cell r="Q23">
            <v>649853.14095046977</v>
          </cell>
          <cell r="R23">
            <v>655011.62993149098</v>
          </cell>
          <cell r="S23">
            <v>659515.51387276652</v>
          </cell>
          <cell r="T23">
            <v>664297.33882116317</v>
          </cell>
          <cell r="U23">
            <v>669450.871566872</v>
          </cell>
          <cell r="V23">
            <v>672324.66778292367</v>
          </cell>
        </row>
        <row r="24">
          <cell r="C24">
            <v>509765.62720014941</v>
          </cell>
          <cell r="D24">
            <v>517070.46283332095</v>
          </cell>
          <cell r="E24">
            <v>523445.63696335186</v>
          </cell>
          <cell r="F24">
            <v>530093.92239764321</v>
          </cell>
          <cell r="G24">
            <v>536841.60676860891</v>
          </cell>
          <cell r="H24">
            <v>543596.94601252011</v>
          </cell>
          <cell r="I24">
            <v>550053.68118581991</v>
          </cell>
          <cell r="J24">
            <v>557209.60974634637</v>
          </cell>
          <cell r="K24">
            <v>567085.05829482875</v>
          </cell>
          <cell r="L24">
            <v>576617.59869617177</v>
          </cell>
          <cell r="M24">
            <v>583668.09969221766</v>
          </cell>
          <cell r="N24">
            <v>587816.71858590504</v>
          </cell>
          <cell r="O24">
            <v>592033.80321785028</v>
          </cell>
          <cell r="P24">
            <v>596481.31940148771</v>
          </cell>
          <cell r="Q24">
            <v>599991.474312937</v>
          </cell>
          <cell r="R24">
            <v>604097.00719063042</v>
          </cell>
          <cell r="S24">
            <v>607880.00282658066</v>
          </cell>
          <cell r="T24">
            <v>611913.95793066989</v>
          </cell>
          <cell r="U24">
            <v>616284.72376647743</v>
          </cell>
          <cell r="V24">
            <v>618552.29097966058</v>
          </cell>
        </row>
        <row r="25">
          <cell r="C25">
            <v>42483.039923416174</v>
          </cell>
          <cell r="D25">
            <v>42689.308120289359</v>
          </cell>
          <cell r="E25">
            <v>42808.759690564846</v>
          </cell>
          <cell r="F25">
            <v>42941.014991223215</v>
          </cell>
          <cell r="G25">
            <v>43071.521838592853</v>
          </cell>
          <cell r="H25">
            <v>43192.780594018084</v>
          </cell>
          <cell r="I25">
            <v>43591.221361575619</v>
          </cell>
          <cell r="J25">
            <v>44042.281358986547</v>
          </cell>
          <cell r="K25">
            <v>44704.793070496497</v>
          </cell>
          <cell r="L25">
            <v>45336.278538931183</v>
          </cell>
          <cell r="M25">
            <v>45769.21091170577</v>
          </cell>
          <cell r="N25">
            <v>46781.134084925223</v>
          </cell>
          <cell r="O25">
            <v>47809.777329831762</v>
          </cell>
          <cell r="P25">
            <v>48868.687627386971</v>
          </cell>
          <cell r="Q25">
            <v>49861.666637532711</v>
          </cell>
          <cell r="R25">
            <v>50914.62274086057</v>
          </cell>
          <cell r="S25">
            <v>51635.511046185886</v>
          </cell>
          <cell r="T25">
            <v>52383.380890493318</v>
          </cell>
          <cell r="U25">
            <v>53166.147800394618</v>
          </cell>
          <cell r="V25">
            <v>53772.376803263047</v>
          </cell>
        </row>
      </sheetData>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NL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EST</v>
          </cell>
          <cell r="P1" t="str">
            <v>EST</v>
          </cell>
          <cell r="Q1" t="str">
            <v>EST</v>
          </cell>
          <cell r="R1" t="str">
            <v>EST</v>
          </cell>
          <cell r="S1" t="str">
            <v>REP</v>
          </cell>
          <cell r="T1" t="str">
            <v>REP</v>
          </cell>
          <cell r="U1" t="str">
            <v>EST</v>
          </cell>
          <cell r="V1" t="str">
            <v>EST</v>
          </cell>
        </row>
        <row r="3">
          <cell r="C3">
            <v>56533.28916118198</v>
          </cell>
          <cell r="D3">
            <v>58330.017998143638</v>
          </cell>
          <cell r="E3">
            <v>60354.163379039754</v>
          </cell>
          <cell r="F3">
            <v>62420.410815636809</v>
          </cell>
          <cell r="G3">
            <v>64327.62403272005</v>
          </cell>
          <cell r="H3">
            <v>66249.1296812402</v>
          </cell>
          <cell r="I3">
            <v>68053.930336543126</v>
          </cell>
          <cell r="J3">
            <v>69865.02485636904</v>
          </cell>
          <cell r="K3">
            <v>71564.436850285492</v>
          </cell>
          <cell r="L3">
            <v>73366.131831369232</v>
          </cell>
          <cell r="M3">
            <v>75307.757356811082</v>
          </cell>
          <cell r="N3">
            <v>77147.02869451794</v>
          </cell>
          <cell r="O3">
            <v>78441.898535851287</v>
          </cell>
          <cell r="P3">
            <v>79761.92501317765</v>
          </cell>
          <cell r="Q3">
            <v>80792.666057835522</v>
          </cell>
          <cell r="R3">
            <v>81661.431668888152</v>
          </cell>
          <cell r="S3">
            <v>79760</v>
          </cell>
          <cell r="T3">
            <v>80420</v>
          </cell>
          <cell r="U3">
            <v>81135</v>
          </cell>
          <cell r="V3">
            <v>81075.445914217373</v>
          </cell>
        </row>
        <row r="4">
          <cell r="C4">
            <v>45226.631328945587</v>
          </cell>
          <cell r="D4">
            <v>46664.014398514912</v>
          </cell>
          <cell r="E4">
            <v>48283.330703231804</v>
          </cell>
          <cell r="F4">
            <v>49936.328652509452</v>
          </cell>
          <cell r="G4">
            <v>51462.09922617604</v>
          </cell>
          <cell r="H4">
            <v>52999.303744992161</v>
          </cell>
          <cell r="I4">
            <v>54443.144269234501</v>
          </cell>
          <cell r="J4">
            <v>55892.019885095237</v>
          </cell>
          <cell r="K4">
            <v>57251.549480228394</v>
          </cell>
          <cell r="L4">
            <v>58692.905465095391</v>
          </cell>
          <cell r="M4">
            <v>60246.205885448871</v>
          </cell>
          <cell r="N4">
            <v>61717.622955614344</v>
          </cell>
          <cell r="O4">
            <v>62901.230224557185</v>
          </cell>
          <cell r="P4">
            <v>64109.934200417119</v>
          </cell>
          <cell r="Q4">
            <v>65090.546996207893</v>
          </cell>
          <cell r="R4">
            <v>65944.241312449449</v>
          </cell>
          <cell r="S4">
            <v>64558.967350037965</v>
          </cell>
          <cell r="T4">
            <v>65092.982210101298</v>
          </cell>
          <cell r="U4">
            <v>65671.511370525332</v>
          </cell>
          <cell r="V4">
            <v>65623.10678818931</v>
          </cell>
        </row>
        <row r="5">
          <cell r="C5">
            <v>11306.657832236393</v>
          </cell>
          <cell r="D5">
            <v>11666.003599628726</v>
          </cell>
          <cell r="E5">
            <v>12070.832675807949</v>
          </cell>
          <cell r="F5">
            <v>12484.082163127357</v>
          </cell>
          <cell r="G5">
            <v>12865.52480654401</v>
          </cell>
          <cell r="H5">
            <v>13249.825936248038</v>
          </cell>
          <cell r="I5">
            <v>13610.786067308625</v>
          </cell>
          <cell r="J5">
            <v>13973.004971273804</v>
          </cell>
          <cell r="K5">
            <v>14312.887370057098</v>
          </cell>
          <cell r="L5">
            <v>14673.226366273841</v>
          </cell>
          <cell r="M5">
            <v>15061.551471362211</v>
          </cell>
          <cell r="N5">
            <v>15429.405738903595</v>
          </cell>
          <cell r="O5">
            <v>15540.668311294103</v>
          </cell>
          <cell r="P5">
            <v>15651.99081276053</v>
          </cell>
          <cell r="Q5">
            <v>15702.119061627629</v>
          </cell>
          <cell r="R5">
            <v>15717.190356438701</v>
          </cell>
          <cell r="S5">
            <v>15201.032649962035</v>
          </cell>
          <cell r="T5">
            <v>15327.0177898987</v>
          </cell>
          <cell r="U5">
            <v>15463.488629474667</v>
          </cell>
          <cell r="V5">
            <v>15452.339126028062</v>
          </cell>
        </row>
        <row r="7">
          <cell r="C7">
            <v>3265.2734871628004</v>
          </cell>
          <cell r="D7">
            <v>3248.5313436460701</v>
          </cell>
          <cell r="E7">
            <v>3250.4513709359835</v>
          </cell>
          <cell r="F7">
            <v>3359.8125052092696</v>
          </cell>
          <cell r="G7">
            <v>3353.3116529134431</v>
          </cell>
          <cell r="H7">
            <v>3350.8798712410512</v>
          </cell>
          <cell r="I7">
            <v>3349.160099366562</v>
          </cell>
          <cell r="J7">
            <v>3418.6837333548892</v>
          </cell>
          <cell r="K7">
            <v>3377.882239864683</v>
          </cell>
          <cell r="L7">
            <v>3367.241957272975</v>
          </cell>
          <cell r="M7">
            <v>3354.8702630913244</v>
          </cell>
          <cell r="N7">
            <v>2668.3634991598051</v>
          </cell>
          <cell r="O7">
            <v>2648.0746305103853</v>
          </cell>
          <cell r="P7">
            <v>2438.483048041513</v>
          </cell>
          <cell r="Q7">
            <v>2577.7965686823354</v>
          </cell>
          <cell r="R7">
            <v>2794.0606913094803</v>
          </cell>
          <cell r="S7">
            <v>2224</v>
          </cell>
          <cell r="T7">
            <v>2222</v>
          </cell>
          <cell r="U7">
            <v>3797.5047973072192</v>
          </cell>
          <cell r="V7">
            <v>3647.1095641185989</v>
          </cell>
        </row>
        <row r="8">
          <cell r="C8">
            <v>2905.9277197704673</v>
          </cell>
          <cell r="D8">
            <v>2843.7022674668469</v>
          </cell>
          <cell r="E8">
            <v>2837.201883616568</v>
          </cell>
          <cell r="F8">
            <v>2978.369861792617</v>
          </cell>
          <cell r="G8">
            <v>2969.0105232094074</v>
          </cell>
          <cell r="H8">
            <v>2989.9197401804645</v>
          </cell>
          <cell r="I8">
            <v>2986.9411954013835</v>
          </cell>
          <cell r="J8">
            <v>3078.8013345715945</v>
          </cell>
          <cell r="K8">
            <v>3017.5432436479409</v>
          </cell>
          <cell r="L8">
            <v>2978.916852184605</v>
          </cell>
          <cell r="M8">
            <v>2987.0159955499398</v>
          </cell>
          <cell r="N8">
            <v>2557.1009267692975</v>
          </cell>
          <cell r="O8">
            <v>2536.7521290439431</v>
          </cell>
          <cell r="P8">
            <v>2388.3547991744144</v>
          </cell>
          <cell r="Q8">
            <v>2562.7252738712614</v>
          </cell>
          <cell r="R8">
            <v>2261.5555785390325</v>
          </cell>
          <cell r="S8">
            <v>2098.0148600633329</v>
          </cell>
          <cell r="T8">
            <v>2168.5291604240338</v>
          </cell>
          <cell r="U8">
            <v>3808.6543007538253</v>
          </cell>
          <cell r="V8">
            <v>3675.9414272411982</v>
          </cell>
        </row>
        <row r="9">
          <cell r="C9">
            <v>359.34576739233125</v>
          </cell>
          <cell r="D9">
            <v>404.82907617922137</v>
          </cell>
          <cell r="E9">
            <v>413.24948731941004</v>
          </cell>
          <cell r="F9">
            <v>381.44264341664893</v>
          </cell>
          <cell r="G9">
            <v>384.30112970402661</v>
          </cell>
          <cell r="H9">
            <v>360.96013106058308</v>
          </cell>
          <cell r="I9">
            <v>362.21890396518029</v>
          </cell>
          <cell r="J9">
            <v>339.88239878329114</v>
          </cell>
          <cell r="K9">
            <v>360.33899621674391</v>
          </cell>
          <cell r="L9">
            <v>388.32510508837186</v>
          </cell>
          <cell r="M9">
            <v>367.8542675413828</v>
          </cell>
          <cell r="N9">
            <v>111.26257239050938</v>
          </cell>
          <cell r="O9">
            <v>111.32250146643128</v>
          </cell>
          <cell r="P9">
            <v>50.128248867094953</v>
          </cell>
          <cell r="Q9">
            <v>15.071294811072221</v>
          </cell>
          <cell r="R9">
            <v>532.50511277044779</v>
          </cell>
          <cell r="S9">
            <v>125.98513993666529</v>
          </cell>
          <cell r="T9">
            <v>53.470839575966238</v>
          </cell>
          <cell r="U9">
            <v>-11.149503446606104</v>
          </cell>
          <cell r="V9">
            <v>-28.831863122595678</v>
          </cell>
        </row>
        <row r="11">
          <cell r="C11">
            <v>1220.3602130544778</v>
          </cell>
          <cell r="D11">
            <v>1015.9880503292812</v>
          </cell>
          <cell r="E11">
            <v>985.44968118643578</v>
          </cell>
          <cell r="F11">
            <v>1226.2329763511789</v>
          </cell>
          <cell r="G11">
            <v>1205.091028483055</v>
          </cell>
          <cell r="H11">
            <v>1303.7534518676327</v>
          </cell>
          <cell r="I11">
            <v>1299.8539370386231</v>
          </cell>
          <cell r="J11">
            <v>1229.54</v>
          </cell>
          <cell r="K11">
            <v>1343.72</v>
          </cell>
          <cell r="L11">
            <v>1222.04</v>
          </cell>
          <cell r="M11">
            <v>1300.04</v>
          </cell>
          <cell r="N11">
            <v>1180.0999999999999</v>
          </cell>
          <cell r="O11">
            <v>1143.5999999999999</v>
          </cell>
          <cell r="P11">
            <v>1200.3928178456943</v>
          </cell>
          <cell r="Q11">
            <v>1469.52981420691</v>
          </cell>
          <cell r="R11">
            <v>2596.9</v>
          </cell>
          <cell r="S11">
            <v>1564</v>
          </cell>
          <cell r="T11">
            <v>1590</v>
          </cell>
          <cell r="U11">
            <v>3590.35</v>
          </cell>
          <cell r="V11">
            <v>3540.34</v>
          </cell>
        </row>
        <row r="12">
          <cell r="C12">
            <v>1220.3602130544778</v>
          </cell>
          <cell r="D12">
            <v>1015.9880503292812</v>
          </cell>
          <cell r="E12">
            <v>985.44968118643578</v>
          </cell>
          <cell r="F12">
            <v>1226.2329763511789</v>
          </cell>
          <cell r="G12">
            <v>1205.091028483055</v>
          </cell>
          <cell r="H12">
            <v>1303.7534518676327</v>
          </cell>
          <cell r="I12">
            <v>1299.8539370386231</v>
          </cell>
          <cell r="J12">
            <v>1229.54</v>
          </cell>
          <cell r="K12">
            <v>1343.72</v>
          </cell>
          <cell r="L12">
            <v>1222.04</v>
          </cell>
          <cell r="M12">
            <v>1300.04</v>
          </cell>
          <cell r="N12">
            <v>1180.0999999999999</v>
          </cell>
          <cell r="O12">
            <v>1143.5999999999999</v>
          </cell>
          <cell r="P12">
            <v>1200.3928178456943</v>
          </cell>
          <cell r="Q12">
            <v>1469.52981420691</v>
          </cell>
          <cell r="R12">
            <v>2596.9</v>
          </cell>
          <cell r="S12">
            <v>1564</v>
          </cell>
          <cell r="T12">
            <v>1590</v>
          </cell>
          <cell r="U12">
            <v>3590.35</v>
          </cell>
          <cell r="V12">
            <v>3540.34</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5">
          <cell r="C15">
            <v>248.18443714666461</v>
          </cell>
          <cell r="D15">
            <v>208.39791242067287</v>
          </cell>
          <cell r="E15">
            <v>198.75425315248512</v>
          </cell>
          <cell r="F15">
            <v>226.36631177484963</v>
          </cell>
          <cell r="G15">
            <v>226.71497591023109</v>
          </cell>
          <cell r="H15">
            <v>242.32576407049211</v>
          </cell>
          <cell r="I15">
            <v>238.21164250202455</v>
          </cell>
          <cell r="J15">
            <v>489.73173943843744</v>
          </cell>
          <cell r="K15">
            <v>232.46725878094318</v>
          </cell>
          <cell r="L15">
            <v>203.57643183112464</v>
          </cell>
          <cell r="M15">
            <v>215.55892538446668</v>
          </cell>
          <cell r="N15">
            <v>193.39365782645754</v>
          </cell>
          <cell r="O15">
            <v>184.44815318400839</v>
          </cell>
          <cell r="P15">
            <v>207.34918553794625</v>
          </cell>
          <cell r="Q15">
            <v>239.50114342279605</v>
          </cell>
          <cell r="R15">
            <v>285.23447018868313</v>
          </cell>
          <cell r="S15">
            <v>0</v>
          </cell>
          <cell r="T15">
            <v>0</v>
          </cell>
          <cell r="U15">
            <v>266.70888308984661</v>
          </cell>
          <cell r="V15">
            <v>259.09682939520155</v>
          </cell>
        </row>
        <row r="16">
          <cell r="C16">
            <v>248.18443714666461</v>
          </cell>
          <cell r="D16">
            <v>208.39791242067287</v>
          </cell>
          <cell r="E16">
            <v>198.75425315248512</v>
          </cell>
          <cell r="F16">
            <v>226.36631177484963</v>
          </cell>
          <cell r="G16">
            <v>226.71497591023109</v>
          </cell>
          <cell r="H16">
            <v>242.32576407049211</v>
          </cell>
          <cell r="I16">
            <v>238.21164250202455</v>
          </cell>
          <cell r="J16">
            <v>489.73173943843744</v>
          </cell>
          <cell r="K16">
            <v>232.46725878094318</v>
          </cell>
          <cell r="L16">
            <v>203.57643183112464</v>
          </cell>
          <cell r="M16">
            <v>215.55892538446668</v>
          </cell>
          <cell r="N16">
            <v>193.39365782645754</v>
          </cell>
          <cell r="O16">
            <v>184.44815318400839</v>
          </cell>
          <cell r="P16">
            <v>207.34918553794625</v>
          </cell>
          <cell r="Q16">
            <v>239.50114342279605</v>
          </cell>
          <cell r="R16">
            <v>285.23447018868313</v>
          </cell>
          <cell r="S16">
            <v>0</v>
          </cell>
          <cell r="T16">
            <v>0</v>
          </cell>
          <cell r="U16">
            <v>266.70888308984661</v>
          </cell>
          <cell r="V16">
            <v>259.09682939520155</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-1813.3578900089633</v>
          </cell>
          <cell r="S19">
            <v>0</v>
          </cell>
          <cell r="T19">
            <v>0</v>
          </cell>
          <cell r="U19">
            <v>0</v>
          </cell>
          <cell r="V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-764.695070761838</v>
          </cell>
          <cell r="S20">
            <v>0</v>
          </cell>
          <cell r="T20">
            <v>0</v>
          </cell>
          <cell r="U20">
            <v>0</v>
          </cell>
          <cell r="V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-1048.6628192471253</v>
          </cell>
          <cell r="S21">
            <v>0</v>
          </cell>
          <cell r="T21">
            <v>0</v>
          </cell>
          <cell r="U21">
            <v>0</v>
          </cell>
          <cell r="V21">
            <v>0</v>
          </cell>
        </row>
        <row r="23">
          <cell r="C23">
            <v>58330.017998143638</v>
          </cell>
          <cell r="D23">
            <v>60354.163379039754</v>
          </cell>
          <cell r="E23">
            <v>62420.410815636809</v>
          </cell>
          <cell r="F23">
            <v>64327.62403272005</v>
          </cell>
          <cell r="G23">
            <v>66249.1296812402</v>
          </cell>
          <cell r="H23">
            <v>68053.930336543126</v>
          </cell>
          <cell r="I23">
            <v>69865.02485636904</v>
          </cell>
          <cell r="J23">
            <v>71564.436850285492</v>
          </cell>
          <cell r="K23">
            <v>73366.131831369232</v>
          </cell>
          <cell r="L23">
            <v>75307.757356811082</v>
          </cell>
          <cell r="M23">
            <v>77147.02869451794</v>
          </cell>
          <cell r="N23">
            <v>78441.898535851287</v>
          </cell>
          <cell r="O23">
            <v>79761.92501317765</v>
          </cell>
          <cell r="P23">
            <v>80792.666057835522</v>
          </cell>
          <cell r="Q23">
            <v>81661.431668888152</v>
          </cell>
          <cell r="R23">
            <v>79760</v>
          </cell>
          <cell r="S23">
            <v>80420</v>
          </cell>
          <cell r="T23">
            <v>81135</v>
          </cell>
          <cell r="U23">
            <v>81075.445914217373</v>
          </cell>
          <cell r="V23">
            <v>80923.11864894077</v>
          </cell>
        </row>
        <row r="24">
          <cell r="C24">
            <v>46664.014398514912</v>
          </cell>
          <cell r="D24">
            <v>48283.330703231804</v>
          </cell>
          <cell r="E24">
            <v>49936.328652509452</v>
          </cell>
          <cell r="F24">
            <v>51462.09922617604</v>
          </cell>
          <cell r="G24">
            <v>52999.303744992161</v>
          </cell>
          <cell r="H24">
            <v>54443.144269234501</v>
          </cell>
          <cell r="I24">
            <v>55892.019885095237</v>
          </cell>
          <cell r="J24">
            <v>57251.549480228394</v>
          </cell>
          <cell r="K24">
            <v>58692.905465095391</v>
          </cell>
          <cell r="L24">
            <v>60246.205885448871</v>
          </cell>
          <cell r="M24">
            <v>61717.622955614344</v>
          </cell>
          <cell r="N24">
            <v>62901.230224557185</v>
          </cell>
          <cell r="O24">
            <v>64109.934200417119</v>
          </cell>
          <cell r="P24">
            <v>65090.546996207893</v>
          </cell>
          <cell r="Q24">
            <v>65944.241312449449</v>
          </cell>
          <cell r="R24">
            <v>64558.967350037965</v>
          </cell>
          <cell r="S24">
            <v>65092.982210101298</v>
          </cell>
          <cell r="T24">
            <v>65671.511370525332</v>
          </cell>
          <cell r="U24">
            <v>65623.10678818931</v>
          </cell>
          <cell r="V24">
            <v>65499.611386035307</v>
          </cell>
        </row>
        <row r="25">
          <cell r="C25">
            <v>11666.003599628724</v>
          </cell>
          <cell r="D25">
            <v>12070.832675807947</v>
          </cell>
          <cell r="E25">
            <v>12484.082163127359</v>
          </cell>
          <cell r="F25">
            <v>12865.524806544006</v>
          </cell>
          <cell r="G25">
            <v>13249.825936248037</v>
          </cell>
          <cell r="H25">
            <v>13610.786067308622</v>
          </cell>
          <cell r="I25">
            <v>13973.004971273805</v>
          </cell>
          <cell r="J25">
            <v>14312.887370057095</v>
          </cell>
          <cell r="K25">
            <v>14673.226366273842</v>
          </cell>
          <cell r="L25">
            <v>15061.551471362212</v>
          </cell>
          <cell r="M25">
            <v>15429.405738903593</v>
          </cell>
          <cell r="N25">
            <v>15540.668311294105</v>
          </cell>
          <cell r="O25">
            <v>15651.990812760534</v>
          </cell>
          <cell r="P25">
            <v>15702.119061627625</v>
          </cell>
          <cell r="Q25">
            <v>15717.190356438701</v>
          </cell>
          <cell r="R25">
            <v>15201.032649962035</v>
          </cell>
          <cell r="S25">
            <v>15327.0177898987</v>
          </cell>
          <cell r="T25">
            <v>15463.488629474667</v>
          </cell>
          <cell r="U25">
            <v>15452.33912602806</v>
          </cell>
          <cell r="V25">
            <v>15423.507262905467</v>
          </cell>
        </row>
      </sheetData>
      <sheetData sheetId="2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PL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EST</v>
          </cell>
          <cell r="P1" t="str">
            <v>EST</v>
          </cell>
          <cell r="Q1" t="str">
            <v>REP</v>
          </cell>
          <cell r="R1" t="str">
            <v>REP</v>
          </cell>
          <cell r="S1" t="str">
            <v>REP</v>
          </cell>
          <cell r="T1" t="str">
            <v>REP</v>
          </cell>
          <cell r="U1" t="str">
            <v>REP</v>
          </cell>
          <cell r="V1" t="str">
            <v>REP</v>
          </cell>
        </row>
        <row r="3">
          <cell r="C3">
            <v>1971172.0355109763</v>
          </cell>
          <cell r="D3">
            <v>2015207.6097711315</v>
          </cell>
          <cell r="E3">
            <v>2061023.3129057928</v>
          </cell>
          <cell r="F3">
            <v>2104587.2036347501</v>
          </cell>
          <cell r="G3">
            <v>2146270.9070972158</v>
          </cell>
          <cell r="H3">
            <v>2184147.7822445678</v>
          </cell>
          <cell r="I3">
            <v>2222977.1291204779</v>
          </cell>
          <cell r="J3">
            <v>2260685.5407462986</v>
          </cell>
          <cell r="K3">
            <v>2293040.1171426848</v>
          </cell>
          <cell r="L3">
            <v>2329550.8174382588</v>
          </cell>
          <cell r="M3">
            <v>2366166.3153705671</v>
          </cell>
          <cell r="N3">
            <v>2399902.4163947362</v>
          </cell>
          <cell r="O3">
            <v>2429723.4567140019</v>
          </cell>
          <cell r="P3">
            <v>2459462.5413659271</v>
          </cell>
          <cell r="Q3">
            <v>2469212.4</v>
          </cell>
          <cell r="R3">
            <v>2510368.5</v>
          </cell>
          <cell r="S3">
            <v>2549744.2999999998</v>
          </cell>
          <cell r="T3">
            <v>2586841.9</v>
          </cell>
          <cell r="U3">
            <v>2617925.7000000002</v>
          </cell>
          <cell r="V3">
            <v>2645057.4</v>
          </cell>
        </row>
        <row r="4">
          <cell r="C4">
            <v>1893891.4483242782</v>
          </cell>
          <cell r="D4">
            <v>1936200.590302207</v>
          </cell>
          <cell r="E4">
            <v>1980220.070490909</v>
          </cell>
          <cell r="F4">
            <v>2022076.0214789303</v>
          </cell>
          <cell r="G4">
            <v>2062125.4986934264</v>
          </cell>
          <cell r="H4">
            <v>2098517.3958178298</v>
          </cell>
          <cell r="I4">
            <v>2135824.4226361359</v>
          </cell>
          <cell r="J4">
            <v>2172054.4609186752</v>
          </cell>
          <cell r="K4">
            <v>2203140.5632209466</v>
          </cell>
          <cell r="L4">
            <v>2238219.8469244582</v>
          </cell>
          <cell r="M4">
            <v>2273399.8196314867</v>
          </cell>
          <cell r="N4">
            <v>2305813.2833365537</v>
          </cell>
          <cell r="O4">
            <v>2334465.1778558213</v>
          </cell>
          <cell r="P4">
            <v>2363038.3298124303</v>
          </cell>
          <cell r="Q4">
            <v>2373242.6</v>
          </cell>
          <cell r="R4">
            <v>2411948.5</v>
          </cell>
          <cell r="S4">
            <v>2449801.5</v>
          </cell>
          <cell r="T4">
            <v>2485184.5</v>
          </cell>
          <cell r="U4">
            <v>2513894</v>
          </cell>
          <cell r="V4">
            <v>2537467.2999999998</v>
          </cell>
        </row>
        <row r="5">
          <cell r="C5">
            <v>77280.587186698103</v>
          </cell>
          <cell r="D5">
            <v>79007.019468924496</v>
          </cell>
          <cell r="E5">
            <v>80803.242414883804</v>
          </cell>
          <cell r="F5">
            <v>82511.182155819843</v>
          </cell>
          <cell r="G5">
            <v>84145.408403789392</v>
          </cell>
          <cell r="H5">
            <v>85630.386426737998</v>
          </cell>
          <cell r="I5">
            <v>87152.706484341994</v>
          </cell>
          <cell r="J5">
            <v>88631.079827623442</v>
          </cell>
          <cell r="K5">
            <v>89899.553921738174</v>
          </cell>
          <cell r="L5">
            <v>91330.970513800625</v>
          </cell>
          <cell r="M5">
            <v>92766.495739080478</v>
          </cell>
          <cell r="N5">
            <v>94089.13305818243</v>
          </cell>
          <cell r="O5">
            <v>95258.278858180624</v>
          </cell>
          <cell r="P5">
            <v>96424.211553496774</v>
          </cell>
          <cell r="Q5">
            <v>95969.799999999814</v>
          </cell>
          <cell r="R5">
            <v>98420</v>
          </cell>
          <cell r="S5">
            <v>99942.8</v>
          </cell>
          <cell r="T5">
            <v>101657.4</v>
          </cell>
          <cell r="U5">
            <v>104031.7</v>
          </cell>
          <cell r="V5">
            <v>107590.10000000009</v>
          </cell>
        </row>
        <row r="7">
          <cell r="C7">
            <v>78584.644158105162</v>
          </cell>
          <cell r="D7">
            <v>78997.801946715495</v>
          </cell>
          <cell r="E7">
            <v>79650.125855576538</v>
          </cell>
          <cell r="F7">
            <v>82631.511502389592</v>
          </cell>
          <cell r="G7">
            <v>83401.762628722965</v>
          </cell>
          <cell r="H7">
            <v>83380.396743025456</v>
          </cell>
          <cell r="I7">
            <v>82859.02606758794</v>
          </cell>
          <cell r="J7">
            <v>84057.705882317619</v>
          </cell>
          <cell r="K7">
            <v>84993.571029910192</v>
          </cell>
          <cell r="L7">
            <v>84868.096143135044</v>
          </cell>
          <cell r="M7">
            <v>83468.128695916806</v>
          </cell>
          <cell r="N7">
            <v>81656.674530225384</v>
          </cell>
          <cell r="O7">
            <v>80929.124584711142</v>
          </cell>
          <cell r="P7">
            <v>82663.300567087514</v>
          </cell>
          <cell r="Q7">
            <v>88911.5</v>
          </cell>
          <cell r="R7">
            <v>85642.7</v>
          </cell>
          <cell r="S7">
            <v>80701.2</v>
          </cell>
          <cell r="T7">
            <v>81308.7</v>
          </cell>
          <cell r="U7">
            <v>82957.100000000006</v>
          </cell>
          <cell r="V7">
            <v>79563.8</v>
          </cell>
        </row>
        <row r="8">
          <cell r="C8">
            <v>76858.211875878769</v>
          </cell>
          <cell r="D8">
            <v>77201.579000756188</v>
          </cell>
          <cell r="E8">
            <v>77942.186114640499</v>
          </cell>
          <cell r="F8">
            <v>80997.285254420509</v>
          </cell>
          <cell r="G8">
            <v>81916.784605774359</v>
          </cell>
          <cell r="H8">
            <v>81858.07668542146</v>
          </cell>
          <cell r="I8">
            <v>81380.652724306492</v>
          </cell>
          <cell r="J8">
            <v>82789.231788202422</v>
          </cell>
          <cell r="K8">
            <v>83562.154437847741</v>
          </cell>
          <cell r="L8">
            <v>83432.570917855192</v>
          </cell>
          <cell r="M8">
            <v>82145.49137681532</v>
          </cell>
          <cell r="N8">
            <v>80487.52873022719</v>
          </cell>
          <cell r="O8">
            <v>79763.191889394991</v>
          </cell>
          <cell r="P8">
            <v>81472.383881302419</v>
          </cell>
          <cell r="Q8">
            <v>86430.8</v>
          </cell>
          <cell r="R8">
            <v>82629.100000000006</v>
          </cell>
          <cell r="S8">
            <v>78928.3</v>
          </cell>
          <cell r="T8">
            <v>79225.100000000006</v>
          </cell>
          <cell r="U8">
            <v>79236.2</v>
          </cell>
          <cell r="V8">
            <v>76909.399999999994</v>
          </cell>
        </row>
        <row r="9">
          <cell r="C9">
            <v>1726.4322822264658</v>
          </cell>
          <cell r="D9">
            <v>1796.2229459593364</v>
          </cell>
          <cell r="E9">
            <v>1707.9397409360681</v>
          </cell>
          <cell r="F9">
            <v>1634.2262479695491</v>
          </cell>
          <cell r="G9">
            <v>1484.9780229485768</v>
          </cell>
          <cell r="H9">
            <v>1522.3200576038944</v>
          </cell>
          <cell r="I9">
            <v>1478.3733432812878</v>
          </cell>
          <cell r="J9">
            <v>1268.4740941148339</v>
          </cell>
          <cell r="K9">
            <v>1431.4165920623491</v>
          </cell>
          <cell r="L9">
            <v>1435.5252252796927</v>
          </cell>
          <cell r="M9">
            <v>1322.637319102083</v>
          </cell>
          <cell r="N9">
            <v>1169.145799998063</v>
          </cell>
          <cell r="O9">
            <v>1165.9326953163109</v>
          </cell>
          <cell r="P9">
            <v>1190.9166857850942</v>
          </cell>
          <cell r="Q9">
            <v>2480.6999999999998</v>
          </cell>
          <cell r="R9">
            <v>3013.6</v>
          </cell>
          <cell r="S9">
            <v>1772.9</v>
          </cell>
          <cell r="T9">
            <v>2083.6</v>
          </cell>
          <cell r="U9">
            <v>3720.9</v>
          </cell>
          <cell r="V9">
            <v>2654.4</v>
          </cell>
        </row>
        <row r="11">
          <cell r="C11">
            <v>28861.213970269935</v>
          </cell>
          <cell r="D11">
            <v>27742.252783103657</v>
          </cell>
          <cell r="E11">
            <v>30094.40013491701</v>
          </cell>
          <cell r="F11">
            <v>34196.51850095077</v>
          </cell>
          <cell r="G11">
            <v>36300.254251252481</v>
          </cell>
          <cell r="H11">
            <v>35425.82323432422</v>
          </cell>
          <cell r="I11">
            <v>35913.220104254433</v>
          </cell>
          <cell r="J11">
            <v>39927.29</v>
          </cell>
          <cell r="K11">
            <v>38077.769999999997</v>
          </cell>
          <cell r="L11">
            <v>38473.01</v>
          </cell>
          <cell r="M11">
            <v>39404.300000000003</v>
          </cell>
          <cell r="N11">
            <v>41306.959999999999</v>
          </cell>
          <cell r="O11">
            <v>41156.53</v>
          </cell>
          <cell r="P11">
            <v>43262.78</v>
          </cell>
          <cell r="Q11">
            <v>49678</v>
          </cell>
          <cell r="R11">
            <v>50309.1</v>
          </cell>
          <cell r="S11">
            <v>51127</v>
          </cell>
          <cell r="T11">
            <v>55345</v>
          </cell>
          <cell r="U11">
            <v>56987.6</v>
          </cell>
          <cell r="V11">
            <v>52958</v>
          </cell>
        </row>
        <row r="12">
          <cell r="C12">
            <v>28861.213970269935</v>
          </cell>
          <cell r="D12">
            <v>27742.252783103657</v>
          </cell>
          <cell r="E12">
            <v>30094.40013491701</v>
          </cell>
          <cell r="F12">
            <v>34196.51850095077</v>
          </cell>
          <cell r="G12">
            <v>36300.254251252481</v>
          </cell>
          <cell r="H12">
            <v>35425.82323432422</v>
          </cell>
          <cell r="I12">
            <v>35913.220104254433</v>
          </cell>
          <cell r="J12">
            <v>39927.29</v>
          </cell>
          <cell r="K12">
            <v>38077.769999999997</v>
          </cell>
          <cell r="L12">
            <v>38473.01</v>
          </cell>
          <cell r="M12">
            <v>39404.300000000003</v>
          </cell>
          <cell r="N12">
            <v>41306.959999999999</v>
          </cell>
          <cell r="O12">
            <v>41156.53</v>
          </cell>
          <cell r="P12">
            <v>43262.78</v>
          </cell>
          <cell r="Q12">
            <v>49362</v>
          </cell>
          <cell r="R12">
            <v>50079.6</v>
          </cell>
          <cell r="S12">
            <v>50854</v>
          </cell>
          <cell r="T12">
            <v>55083</v>
          </cell>
          <cell r="U12">
            <v>56749.9</v>
          </cell>
          <cell r="V12">
            <v>52725</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316</v>
          </cell>
          <cell r="R13">
            <v>229.5</v>
          </cell>
          <cell r="S13">
            <v>273</v>
          </cell>
          <cell r="T13">
            <v>262</v>
          </cell>
          <cell r="U13">
            <v>237.7</v>
          </cell>
          <cell r="V13">
            <v>233</v>
          </cell>
        </row>
        <row r="15">
          <cell r="C15">
            <v>5687.8559276800206</v>
          </cell>
          <cell r="D15">
            <v>5439.8460289505356</v>
          </cell>
          <cell r="E15">
            <v>5991.8349917022715</v>
          </cell>
          <cell r="F15">
            <v>6751.2895389736204</v>
          </cell>
          <cell r="G15">
            <v>9224.6332301184921</v>
          </cell>
          <cell r="H15">
            <v>9125.2266327910493</v>
          </cell>
          <cell r="I15">
            <v>9237.3943375128274</v>
          </cell>
          <cell r="J15">
            <v>11775.83948593101</v>
          </cell>
          <cell r="K15">
            <v>10405.100734336176</v>
          </cell>
          <cell r="L15">
            <v>9779.588210826676</v>
          </cell>
          <cell r="M15">
            <v>10327.727671748258</v>
          </cell>
          <cell r="N15">
            <v>10528.674210959593</v>
          </cell>
          <cell r="O15">
            <v>10033.509932786012</v>
          </cell>
          <cell r="P15">
            <v>10140.219735710478</v>
          </cell>
          <cell r="Q15">
            <v>734.5</v>
          </cell>
          <cell r="R15">
            <v>1526.2</v>
          </cell>
          <cell r="S15">
            <v>406.3</v>
          </cell>
          <cell r="T15">
            <v>289.39999999999998</v>
          </cell>
          <cell r="U15">
            <v>770.6</v>
          </cell>
          <cell r="V15">
            <v>1024.9000000000001</v>
          </cell>
        </row>
        <row r="16">
          <cell r="C16">
            <v>5687.8559276800206</v>
          </cell>
          <cell r="D16">
            <v>5439.8460289505356</v>
          </cell>
          <cell r="E16">
            <v>5991.8349917022715</v>
          </cell>
          <cell r="F16">
            <v>6751.2895389736204</v>
          </cell>
          <cell r="G16">
            <v>9224.6332301184921</v>
          </cell>
          <cell r="H16">
            <v>9125.2266327910493</v>
          </cell>
          <cell r="I16">
            <v>9237.3943375128274</v>
          </cell>
          <cell r="J16">
            <v>11775.83948593101</v>
          </cell>
          <cell r="K16">
            <v>10405.100734336176</v>
          </cell>
          <cell r="L16">
            <v>9779.588210826676</v>
          </cell>
          <cell r="M16">
            <v>10327.727671748258</v>
          </cell>
          <cell r="N16">
            <v>10528.674210959593</v>
          </cell>
          <cell r="O16">
            <v>10033.509932786012</v>
          </cell>
          <cell r="P16">
            <v>10140.219735710478</v>
          </cell>
          <cell r="Q16">
            <v>664.3</v>
          </cell>
          <cell r="R16">
            <v>1397</v>
          </cell>
          <cell r="S16">
            <v>328.7</v>
          </cell>
          <cell r="T16">
            <v>289.2</v>
          </cell>
          <cell r="U16">
            <v>768.1</v>
          </cell>
          <cell r="V16">
            <v>924.2</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70.2</v>
          </cell>
          <cell r="R17">
            <v>129.19999999999999</v>
          </cell>
          <cell r="S17">
            <v>77.599999999999994</v>
          </cell>
          <cell r="T17">
            <v>0.2</v>
          </cell>
          <cell r="U17">
            <v>2.5</v>
          </cell>
          <cell r="V17">
            <v>100.7</v>
          </cell>
        </row>
        <row r="19">
          <cell r="C19">
            <v>0</v>
          </cell>
          <cell r="D19">
            <v>0</v>
          </cell>
          <cell r="E19">
            <v>0</v>
          </cell>
          <cell r="F19">
            <v>0</v>
          </cell>
          <cell r="G19">
            <v>0</v>
          </cell>
          <cell r="H19">
            <v>0</v>
          </cell>
          <cell r="I19">
            <v>0</v>
          </cell>
          <cell r="J19">
            <v>0</v>
          </cell>
          <cell r="K19">
            <v>0</v>
          </cell>
          <cell r="L19">
            <v>0</v>
          </cell>
          <cell r="M19">
            <v>0</v>
          </cell>
          <cell r="N19">
            <v>0</v>
          </cell>
          <cell r="O19">
            <v>0</v>
          </cell>
          <cell r="P19">
            <v>-19510.442197304685</v>
          </cell>
          <cell r="Q19">
            <v>0</v>
          </cell>
          <cell r="R19">
            <v>0</v>
          </cell>
          <cell r="S19">
            <v>0</v>
          </cell>
          <cell r="T19">
            <v>0</v>
          </cell>
          <cell r="U19">
            <v>0</v>
          </cell>
          <cell r="V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-17865.113958022557</v>
          </cell>
          <cell r="Q20">
            <v>0</v>
          </cell>
          <cell r="R20">
            <v>0</v>
          </cell>
          <cell r="S20">
            <v>0</v>
          </cell>
          <cell r="T20">
            <v>0</v>
          </cell>
          <cell r="U20">
            <v>0</v>
          </cell>
          <cell r="V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-1645.3282392818655</v>
          </cell>
          <cell r="Q21">
            <v>0</v>
          </cell>
          <cell r="R21">
            <v>0</v>
          </cell>
          <cell r="S21">
            <v>0</v>
          </cell>
          <cell r="T21">
            <v>0</v>
          </cell>
          <cell r="U21">
            <v>0</v>
          </cell>
          <cell r="V21">
            <v>0</v>
          </cell>
        </row>
        <row r="23">
          <cell r="C23">
            <v>2015207.6097711315</v>
          </cell>
          <cell r="D23">
            <v>2061023.3129057928</v>
          </cell>
          <cell r="E23">
            <v>2104587.2036347501</v>
          </cell>
          <cell r="F23">
            <v>2146270.9070972158</v>
          </cell>
          <cell r="G23">
            <v>2184147.7822445678</v>
          </cell>
          <cell r="H23">
            <v>2222977.1291204779</v>
          </cell>
          <cell r="I23">
            <v>2260685.5407462986</v>
          </cell>
          <cell r="J23">
            <v>2293040.1171426848</v>
          </cell>
          <cell r="K23">
            <v>2329550.8174382588</v>
          </cell>
          <cell r="L23">
            <v>2366166.3153705671</v>
          </cell>
          <cell r="M23">
            <v>2399902.4163947362</v>
          </cell>
          <cell r="N23">
            <v>2429723.4567140019</v>
          </cell>
          <cell r="O23">
            <v>2459462.5413659271</v>
          </cell>
          <cell r="P23">
            <v>2469212.4</v>
          </cell>
          <cell r="Q23">
            <v>2510368.5</v>
          </cell>
          <cell r="R23">
            <v>2549744.2999999998</v>
          </cell>
          <cell r="S23">
            <v>2586841.9</v>
          </cell>
          <cell r="T23">
            <v>2617925.7000000002</v>
          </cell>
          <cell r="U23">
            <v>2645057.4</v>
          </cell>
          <cell r="V23">
            <v>2656094.1</v>
          </cell>
        </row>
        <row r="24">
          <cell r="C24">
            <v>1936200.590302207</v>
          </cell>
          <cell r="D24">
            <v>1980220.070490909</v>
          </cell>
          <cell r="E24">
            <v>2022076.0214789303</v>
          </cell>
          <cell r="F24">
            <v>2062125.4986934264</v>
          </cell>
          <cell r="G24">
            <v>2098517.3958178298</v>
          </cell>
          <cell r="H24">
            <v>2135824.4226361359</v>
          </cell>
          <cell r="I24">
            <v>2172054.4609186752</v>
          </cell>
          <cell r="J24">
            <v>2203140.5632209466</v>
          </cell>
          <cell r="K24">
            <v>2238219.8469244582</v>
          </cell>
          <cell r="L24">
            <v>2273399.8196314867</v>
          </cell>
          <cell r="M24">
            <v>2305813.2833365537</v>
          </cell>
          <cell r="N24">
            <v>2334465.1778558213</v>
          </cell>
          <cell r="O24">
            <v>2363038.3298124303</v>
          </cell>
          <cell r="P24">
            <v>2373242.6</v>
          </cell>
          <cell r="Q24">
            <v>2411948.5</v>
          </cell>
          <cell r="R24">
            <v>2449801.5</v>
          </cell>
          <cell r="S24">
            <v>2485184.5</v>
          </cell>
          <cell r="T24">
            <v>2513894</v>
          </cell>
          <cell r="U24">
            <v>2537467.2999999998</v>
          </cell>
          <cell r="V24">
            <v>2548641</v>
          </cell>
        </row>
        <row r="25">
          <cell r="C25">
            <v>79007.019468924569</v>
          </cell>
          <cell r="D25">
            <v>80803.242414883833</v>
          </cell>
          <cell r="E25">
            <v>82511.182155819872</v>
          </cell>
          <cell r="F25">
            <v>84145.408403789392</v>
          </cell>
          <cell r="G25">
            <v>85630.386426737969</v>
          </cell>
          <cell r="H25">
            <v>87152.706484341892</v>
          </cell>
          <cell r="I25">
            <v>88631.079827623282</v>
          </cell>
          <cell r="J25">
            <v>89899.553921738276</v>
          </cell>
          <cell r="K25">
            <v>91330.970513800523</v>
          </cell>
          <cell r="L25">
            <v>92766.495739080317</v>
          </cell>
          <cell r="M25">
            <v>94089.13305818256</v>
          </cell>
          <cell r="N25">
            <v>95258.278858180493</v>
          </cell>
          <cell r="O25">
            <v>96424.211553496934</v>
          </cell>
          <cell r="P25">
            <v>95969.8</v>
          </cell>
          <cell r="Q25">
            <v>98420</v>
          </cell>
          <cell r="R25">
            <v>99942.8</v>
          </cell>
          <cell r="S25">
            <v>101657.4</v>
          </cell>
          <cell r="T25">
            <v>104031.7</v>
          </cell>
          <cell r="U25">
            <v>107590.1</v>
          </cell>
          <cell r="V25">
            <v>107453.1</v>
          </cell>
        </row>
      </sheetData>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PT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EST</v>
          </cell>
          <cell r="P1" t="str">
            <v>EST</v>
          </cell>
          <cell r="Q1" t="str">
            <v>EST</v>
          </cell>
          <cell r="R1" t="str">
            <v>EST</v>
          </cell>
          <cell r="S1" t="str">
            <v>EST</v>
          </cell>
          <cell r="T1" t="str">
            <v>EST</v>
          </cell>
          <cell r="U1" t="str">
            <v>EST</v>
          </cell>
          <cell r="V1" t="str">
            <v>EST</v>
          </cell>
        </row>
        <row r="3">
          <cell r="C3">
            <v>127069.13977369186</v>
          </cell>
          <cell r="D3">
            <v>129710.79034695963</v>
          </cell>
          <cell r="E3">
            <v>134094.09043279165</v>
          </cell>
          <cell r="F3">
            <v>138316.38926366231</v>
          </cell>
          <cell r="G3">
            <v>140433.8898865589</v>
          </cell>
          <cell r="H3">
            <v>142920.17687356708</v>
          </cell>
          <cell r="I3">
            <v>144250.11312028905</v>
          </cell>
          <cell r="J3">
            <v>146852.43111857332</v>
          </cell>
          <cell r="K3">
            <v>149862.62576686969</v>
          </cell>
          <cell r="L3">
            <v>153387.05425174127</v>
          </cell>
          <cell r="M3">
            <v>157444.65891009365</v>
          </cell>
          <cell r="N3">
            <v>161259.9734635113</v>
          </cell>
          <cell r="O3">
            <v>165359.62103825845</v>
          </cell>
          <cell r="P3">
            <v>168495.30115715324</v>
          </cell>
          <cell r="Q3">
            <v>171635.14541462433</v>
          </cell>
          <cell r="R3">
            <v>174689.99560461784</v>
          </cell>
          <cell r="S3">
            <v>177265.77447495909</v>
          </cell>
          <cell r="T3">
            <v>178579.71542871883</v>
          </cell>
          <cell r="U3">
            <v>179316.23787002309</v>
          </cell>
          <cell r="V3">
            <v>179911.98355151908</v>
          </cell>
        </row>
        <row r="4">
          <cell r="C4">
            <v>106635.94358697228</v>
          </cell>
          <cell r="D4">
            <v>108852.80680025263</v>
          </cell>
          <cell r="E4">
            <v>111375.45694254956</v>
          </cell>
          <cell r="F4">
            <v>113690.20881724051</v>
          </cell>
          <cell r="G4">
            <v>114220.26107765507</v>
          </cell>
          <cell r="H4">
            <v>115010.57993091107</v>
          </cell>
          <cell r="I4">
            <v>114837.46816986825</v>
          </cell>
          <cell r="J4">
            <v>117212.93568841304</v>
          </cell>
          <cell r="K4">
            <v>119925.56679956507</v>
          </cell>
          <cell r="L4">
            <v>123063.22348994244</v>
          </cell>
          <cell r="M4">
            <v>126644.33354101496</v>
          </cell>
          <cell r="N4">
            <v>130046.83688469847</v>
          </cell>
          <cell r="O4">
            <v>133352.96541732241</v>
          </cell>
          <cell r="P4">
            <v>135881.70997920076</v>
          </cell>
          <cell r="Q4">
            <v>138413.81267787254</v>
          </cell>
          <cell r="R4">
            <v>140877.372579519</v>
          </cell>
          <cell r="S4">
            <v>142954.58918453177</v>
          </cell>
          <cell r="T4">
            <v>144014.20652924367</v>
          </cell>
          <cell r="U4">
            <v>144608.16925743353</v>
          </cell>
          <cell r="V4">
            <v>145088.60367523902</v>
          </cell>
        </row>
        <row r="5">
          <cell r="C5">
            <v>20433.196186719579</v>
          </cell>
          <cell r="D5">
            <v>20857.983546707008</v>
          </cell>
          <cell r="E5">
            <v>22718.633490242093</v>
          </cell>
          <cell r="F5">
            <v>24626.1804464218</v>
          </cell>
          <cell r="G5">
            <v>26213.628808903828</v>
          </cell>
          <cell r="H5">
            <v>27909.596942656004</v>
          </cell>
          <cell r="I5">
            <v>29412.644950420799</v>
          </cell>
          <cell r="J5">
            <v>29639.495430160285</v>
          </cell>
          <cell r="K5">
            <v>29937.05896730462</v>
          </cell>
          <cell r="L5">
            <v>30323.830761798832</v>
          </cell>
          <cell r="M5">
            <v>30800.325369078695</v>
          </cell>
          <cell r="N5">
            <v>31213.136578812831</v>
          </cell>
          <cell r="O5">
            <v>32006.655620936042</v>
          </cell>
          <cell r="P5">
            <v>32613.591177952476</v>
          </cell>
          <cell r="Q5">
            <v>33221.332736751792</v>
          </cell>
          <cell r="R5">
            <v>33812.623025098845</v>
          </cell>
          <cell r="S5">
            <v>34311.185290427326</v>
          </cell>
          <cell r="T5">
            <v>34565.508899475157</v>
          </cell>
          <cell r="U5">
            <v>34708.068612589559</v>
          </cell>
          <cell r="V5">
            <v>34823.379876280058</v>
          </cell>
        </row>
        <row r="7">
          <cell r="C7">
            <v>20471.905642970269</v>
          </cell>
          <cell r="D7">
            <v>18991.575812058854</v>
          </cell>
          <cell r="E7">
            <v>18392.816167657373</v>
          </cell>
          <cell r="F7">
            <v>17359.392045971836</v>
          </cell>
          <cell r="G7">
            <v>20281.27914447034</v>
          </cell>
          <cell r="H7">
            <v>18615.408569380299</v>
          </cell>
          <cell r="I7">
            <v>20405.271909757801</v>
          </cell>
          <cell r="J7">
            <v>21348.141432161661</v>
          </cell>
          <cell r="K7">
            <v>20909.23520616108</v>
          </cell>
          <cell r="L7">
            <v>20272.554082365143</v>
          </cell>
          <cell r="M7">
            <v>19907.160039479655</v>
          </cell>
          <cell r="N7">
            <v>18426.220391364372</v>
          </cell>
          <cell r="O7">
            <v>20891.649085600271</v>
          </cell>
          <cell r="P7">
            <v>20509.244801482208</v>
          </cell>
          <cell r="Q7">
            <v>21219.365315936964</v>
          </cell>
          <cell r="R7">
            <v>23466.40493085148</v>
          </cell>
          <cell r="S7">
            <v>24432.772854761195</v>
          </cell>
          <cell r="T7">
            <v>24656.301373928571</v>
          </cell>
          <cell r="U7">
            <v>24365.762544227655</v>
          </cell>
          <cell r="V7">
            <v>23976.000185659112</v>
          </cell>
        </row>
        <row r="8">
          <cell r="C8">
            <v>20047.118282982825</v>
          </cell>
          <cell r="D8">
            <v>17130.925868523755</v>
          </cell>
          <cell r="E8">
            <v>16485.269211477666</v>
          </cell>
          <cell r="F8">
            <v>15771.943683489808</v>
          </cell>
          <cell r="G8">
            <v>18585.311010718193</v>
          </cell>
          <cell r="H8">
            <v>17112.360561615504</v>
          </cell>
          <cell r="I8">
            <v>20178.421430018316</v>
          </cell>
          <cell r="J8">
            <v>21050.577895017297</v>
          </cell>
          <cell r="K8">
            <v>20522.463411666868</v>
          </cell>
          <cell r="L8">
            <v>19796.05947508528</v>
          </cell>
          <cell r="M8">
            <v>19494.348829745519</v>
          </cell>
          <cell r="N8">
            <v>17632.701349241132</v>
          </cell>
          <cell r="O8">
            <v>20284.713528583867</v>
          </cell>
          <cell r="P8">
            <v>19901.503242682891</v>
          </cell>
          <cell r="Q8">
            <v>20628.075027589941</v>
          </cell>
          <cell r="R8">
            <v>22967.842665523</v>
          </cell>
          <cell r="S8">
            <v>24178.449245713364</v>
          </cell>
          <cell r="T8">
            <v>24513.741660814168</v>
          </cell>
          <cell r="U8">
            <v>24250.451280537127</v>
          </cell>
          <cell r="V8">
            <v>23879.316432548498</v>
          </cell>
        </row>
        <row r="9">
          <cell r="C9">
            <v>424.78735998743286</v>
          </cell>
          <cell r="D9">
            <v>1860.6499435350925</v>
          </cell>
          <cell r="E9">
            <v>1907.5469561797036</v>
          </cell>
          <cell r="F9">
            <v>1587.4483624820241</v>
          </cell>
          <cell r="G9">
            <v>1695.9681337521797</v>
          </cell>
          <cell r="H9">
            <v>1503.0480077647917</v>
          </cell>
          <cell r="I9">
            <v>226.85047973947803</v>
          </cell>
          <cell r="J9">
            <v>297.56353714434226</v>
          </cell>
          <cell r="K9">
            <v>386.77179449421237</v>
          </cell>
          <cell r="L9">
            <v>476.49460727986661</v>
          </cell>
          <cell r="M9">
            <v>412.81120973413636</v>
          </cell>
          <cell r="N9">
            <v>793.51904212322552</v>
          </cell>
          <cell r="O9">
            <v>606.93555701644436</v>
          </cell>
          <cell r="P9">
            <v>607.74155879930186</v>
          </cell>
          <cell r="Q9">
            <v>591.29028834704513</v>
          </cell>
          <cell r="R9">
            <v>498.56226532849541</v>
          </cell>
          <cell r="S9">
            <v>254.32360904784582</v>
          </cell>
          <cell r="T9">
            <v>142.55971311439498</v>
          </cell>
          <cell r="U9">
            <v>115.31126369048434</v>
          </cell>
          <cell r="V9">
            <v>96.683753110621183</v>
          </cell>
        </row>
        <row r="11">
          <cell r="C11">
            <v>13464.926025474786</v>
          </cell>
          <cell r="D11">
            <v>11121.524164333619</v>
          </cell>
          <cell r="E11">
            <v>10867.914626045664</v>
          </cell>
          <cell r="F11">
            <v>12025.318940487268</v>
          </cell>
          <cell r="G11">
            <v>13512.167017900974</v>
          </cell>
          <cell r="H11">
            <v>13359.553748684162</v>
          </cell>
          <cell r="I11">
            <v>13432.155694939145</v>
          </cell>
          <cell r="J11">
            <v>13658.14</v>
          </cell>
          <cell r="K11">
            <v>12778.31</v>
          </cell>
          <cell r="L11">
            <v>12075.47</v>
          </cell>
          <cell r="M11">
            <v>12181.92</v>
          </cell>
          <cell r="N11">
            <v>10622.01</v>
          </cell>
          <cell r="O11">
            <v>13315.507739166798</v>
          </cell>
          <cell r="P11">
            <v>12697.28</v>
          </cell>
          <cell r="Q11">
            <v>13100.02</v>
          </cell>
          <cell r="R11">
            <v>15085.28</v>
          </cell>
          <cell r="S11">
            <v>17080.27</v>
          </cell>
          <cell r="T11">
            <v>17673.169999999998</v>
          </cell>
          <cell r="U11">
            <v>17438.599999999999</v>
          </cell>
          <cell r="V11">
            <v>17328.009999999998</v>
          </cell>
        </row>
        <row r="12">
          <cell r="C12">
            <v>13464.926025474786</v>
          </cell>
          <cell r="D12">
            <v>11121.524164333619</v>
          </cell>
          <cell r="E12">
            <v>10867.914626045664</v>
          </cell>
          <cell r="F12">
            <v>12025.318940487268</v>
          </cell>
          <cell r="G12">
            <v>13512.167017900974</v>
          </cell>
          <cell r="H12">
            <v>13359.553748684162</v>
          </cell>
          <cell r="I12">
            <v>13432.155694939145</v>
          </cell>
          <cell r="J12">
            <v>13658.14</v>
          </cell>
          <cell r="K12">
            <v>12778.31</v>
          </cell>
          <cell r="L12">
            <v>12075.47</v>
          </cell>
          <cell r="M12">
            <v>12181.92</v>
          </cell>
          <cell r="N12">
            <v>10622.01</v>
          </cell>
          <cell r="O12">
            <v>13315.507739166798</v>
          </cell>
          <cell r="P12">
            <v>12697.28</v>
          </cell>
          <cell r="Q12">
            <v>13100.02</v>
          </cell>
          <cell r="R12">
            <v>15085.28</v>
          </cell>
          <cell r="S12">
            <v>17080.27</v>
          </cell>
          <cell r="T12">
            <v>17673.169999999998</v>
          </cell>
          <cell r="U12">
            <v>17438.599999999999</v>
          </cell>
          <cell r="V12">
            <v>17328.009999999998</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5">
          <cell r="C15">
            <v>4365.3290442276939</v>
          </cell>
          <cell r="D15">
            <v>3486.7515618932034</v>
          </cell>
          <cell r="E15">
            <v>3302.6027107410541</v>
          </cell>
          <cell r="F15">
            <v>3216.5724825879743</v>
          </cell>
          <cell r="G15">
            <v>4282.8251395612151</v>
          </cell>
          <cell r="H15">
            <v>3925.9185739741611</v>
          </cell>
          <cell r="I15">
            <v>4370.7982165343874</v>
          </cell>
          <cell r="J15">
            <v>4679.8067838652642</v>
          </cell>
          <cell r="K15">
            <v>4606.4967212895026</v>
          </cell>
          <cell r="L15">
            <v>4139.4794240127585</v>
          </cell>
          <cell r="M15">
            <v>3909.9254860620108</v>
          </cell>
          <cell r="N15">
            <v>3704.5628166171859</v>
          </cell>
          <cell r="O15">
            <v>4440.4612275387144</v>
          </cell>
          <cell r="P15">
            <v>4672.1205440111153</v>
          </cell>
          <cell r="Q15">
            <v>5064.4951259434865</v>
          </cell>
          <cell r="R15">
            <v>5805.3460605102318</v>
          </cell>
          <cell r="S15">
            <v>6038.5619010014561</v>
          </cell>
          <cell r="T15">
            <v>6246.6089326243136</v>
          </cell>
          <cell r="U15">
            <v>6331.4168627316403</v>
          </cell>
          <cell r="V15">
            <v>6148.481928243009</v>
          </cell>
        </row>
        <row r="16">
          <cell r="C16">
            <v>4365.3290442276939</v>
          </cell>
          <cell r="D16">
            <v>3486.7515618932034</v>
          </cell>
          <cell r="E16">
            <v>3302.6027107410541</v>
          </cell>
          <cell r="F16">
            <v>3216.5724825879743</v>
          </cell>
          <cell r="G16">
            <v>4282.8251395612151</v>
          </cell>
          <cell r="H16">
            <v>3925.9185739741611</v>
          </cell>
          <cell r="I16">
            <v>4370.7982165343874</v>
          </cell>
          <cell r="J16">
            <v>4679.8067838652642</v>
          </cell>
          <cell r="K16">
            <v>4606.4967212895026</v>
          </cell>
          <cell r="L16">
            <v>4139.4794240127585</v>
          </cell>
          <cell r="M16">
            <v>3909.9254860620108</v>
          </cell>
          <cell r="N16">
            <v>3704.5628166171859</v>
          </cell>
          <cell r="O16">
            <v>4440.4612275387144</v>
          </cell>
          <cell r="P16">
            <v>4672.1205440111153</v>
          </cell>
          <cell r="Q16">
            <v>5064.4951259434865</v>
          </cell>
          <cell r="R16">
            <v>5805.3460605102318</v>
          </cell>
          <cell r="S16">
            <v>6038.5619010014561</v>
          </cell>
          <cell r="T16">
            <v>6246.6089326243136</v>
          </cell>
          <cell r="U16">
            <v>6331.4168627316403</v>
          </cell>
          <cell r="V16">
            <v>6148.481928243009</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row>
        <row r="23">
          <cell r="C23">
            <v>129710.79034695963</v>
          </cell>
          <cell r="D23">
            <v>134094.09043279165</v>
          </cell>
          <cell r="E23">
            <v>138316.38926366231</v>
          </cell>
          <cell r="F23">
            <v>140433.8898865589</v>
          </cell>
          <cell r="G23">
            <v>142920.17687356708</v>
          </cell>
          <cell r="H23">
            <v>144250.11312028905</v>
          </cell>
          <cell r="I23">
            <v>146852.43111857332</v>
          </cell>
          <cell r="J23">
            <v>149862.62576686969</v>
          </cell>
          <cell r="K23">
            <v>153387.05425174127</v>
          </cell>
          <cell r="L23">
            <v>157444.65891009365</v>
          </cell>
          <cell r="M23">
            <v>161259.9734635113</v>
          </cell>
          <cell r="N23">
            <v>165359.62103825845</v>
          </cell>
          <cell r="O23">
            <v>168495.30115715324</v>
          </cell>
          <cell r="P23">
            <v>171635.14541462433</v>
          </cell>
          <cell r="Q23">
            <v>174689.99560461784</v>
          </cell>
          <cell r="R23">
            <v>177265.77447495909</v>
          </cell>
          <cell r="S23">
            <v>178579.71542871883</v>
          </cell>
          <cell r="T23">
            <v>179316.23787002309</v>
          </cell>
          <cell r="U23">
            <v>179911.98355151908</v>
          </cell>
          <cell r="V23">
            <v>180411.49180893518</v>
          </cell>
        </row>
        <row r="24">
          <cell r="C24">
            <v>108852.80680025263</v>
          </cell>
          <cell r="D24">
            <v>111375.45694254956</v>
          </cell>
          <cell r="E24">
            <v>113690.20881724051</v>
          </cell>
          <cell r="F24">
            <v>114220.26107765507</v>
          </cell>
          <cell r="G24">
            <v>115010.57993091107</v>
          </cell>
          <cell r="H24">
            <v>114837.46816986825</v>
          </cell>
          <cell r="I24">
            <v>117212.93568841304</v>
          </cell>
          <cell r="J24">
            <v>119925.56679956507</v>
          </cell>
          <cell r="K24">
            <v>123063.22348994244</v>
          </cell>
          <cell r="L24">
            <v>126644.33354101496</v>
          </cell>
          <cell r="M24">
            <v>130046.83688469847</v>
          </cell>
          <cell r="N24">
            <v>133352.96541732241</v>
          </cell>
          <cell r="O24">
            <v>135881.70997920076</v>
          </cell>
          <cell r="P24">
            <v>138413.81267787254</v>
          </cell>
          <cell r="Q24">
            <v>140877.372579519</v>
          </cell>
          <cell r="R24">
            <v>142954.58918453177</v>
          </cell>
          <cell r="S24">
            <v>144014.20652924367</v>
          </cell>
          <cell r="T24">
            <v>144608.16925743353</v>
          </cell>
          <cell r="U24">
            <v>145088.60367523902</v>
          </cell>
          <cell r="V24">
            <v>145491.42817954451</v>
          </cell>
        </row>
        <row r="25">
          <cell r="C25">
            <v>20857.983546707012</v>
          </cell>
          <cell r="D25">
            <v>22718.6334902421</v>
          </cell>
          <cell r="E25">
            <v>24626.180446421797</v>
          </cell>
          <cell r="F25">
            <v>26213.628808903824</v>
          </cell>
          <cell r="G25">
            <v>27909.596942656008</v>
          </cell>
          <cell r="H25">
            <v>29412.644950420796</v>
          </cell>
          <cell r="I25">
            <v>29639.495430160277</v>
          </cell>
          <cell r="J25">
            <v>29937.058967304627</v>
          </cell>
          <cell r="K25">
            <v>30323.830761798832</v>
          </cell>
          <cell r="L25">
            <v>30800.325369078699</v>
          </cell>
          <cell r="M25">
            <v>31213.136578812831</v>
          </cell>
          <cell r="N25">
            <v>32006.655620936057</v>
          </cell>
          <cell r="O25">
            <v>32613.591177952487</v>
          </cell>
          <cell r="P25">
            <v>33221.332736751778</v>
          </cell>
          <cell r="Q25">
            <v>33812.623025098837</v>
          </cell>
          <cell r="R25">
            <v>34311.18529042734</v>
          </cell>
          <cell r="S25">
            <v>34565.508899475171</v>
          </cell>
          <cell r="T25">
            <v>34708.068612589552</v>
          </cell>
          <cell r="U25">
            <v>34823.379876280043</v>
          </cell>
          <cell r="V25">
            <v>34920.063629390679</v>
          </cell>
        </row>
      </sheetData>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RO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REP</v>
          </cell>
          <cell r="N1" t="str">
            <v>REP</v>
          </cell>
          <cell r="O1" t="str">
            <v>REP</v>
          </cell>
          <cell r="P1" t="str">
            <v>REP</v>
          </cell>
          <cell r="Q1" t="str">
            <v>REP</v>
          </cell>
          <cell r="R1" t="str">
            <v>REP</v>
          </cell>
          <cell r="S1" t="str">
            <v>REP</v>
          </cell>
          <cell r="T1" t="str">
            <v>REP</v>
          </cell>
          <cell r="U1" t="str">
            <v>REP</v>
          </cell>
          <cell r="V1" t="str">
            <v>REP</v>
          </cell>
        </row>
        <row r="3">
          <cell r="C3">
            <v>1632684.5655153021</v>
          </cell>
          <cell r="D3">
            <v>1654513.6452038817</v>
          </cell>
          <cell r="E3">
            <v>1677310.5923844317</v>
          </cell>
          <cell r="F3">
            <v>1697494.2205063796</v>
          </cell>
          <cell r="G3">
            <v>1715419.8611904532</v>
          </cell>
          <cell r="H3">
            <v>1732529.7716248736</v>
          </cell>
          <cell r="I3">
            <v>1752218.2269647571</v>
          </cell>
          <cell r="J3">
            <v>1773892.8043063947</v>
          </cell>
          <cell r="K3">
            <v>1792859.0779997718</v>
          </cell>
          <cell r="L3">
            <v>1815039.3223179562</v>
          </cell>
          <cell r="M3">
            <v>2021678.92</v>
          </cell>
          <cell r="N3">
            <v>2057462.66</v>
          </cell>
          <cell r="O3">
            <v>2089617.92</v>
          </cell>
          <cell r="P3">
            <v>2120490.77</v>
          </cell>
          <cell r="Q3">
            <v>2153072.84</v>
          </cell>
          <cell r="R3">
            <v>2186077.31</v>
          </cell>
          <cell r="S3">
            <v>2221760.31</v>
          </cell>
          <cell r="T3">
            <v>2255535.7400000002</v>
          </cell>
          <cell r="U3">
            <v>2290235.2000000002</v>
          </cell>
          <cell r="V3">
            <v>2327859.84</v>
          </cell>
        </row>
        <row r="4">
          <cell r="C4">
            <v>1289825.6572757028</v>
          </cell>
          <cell r="D4">
            <v>1307070.695081373</v>
          </cell>
          <cell r="E4">
            <v>1325078.6099278256</v>
          </cell>
          <cell r="F4">
            <v>1341021.9530503745</v>
          </cell>
          <cell r="G4">
            <v>1355181.4445168409</v>
          </cell>
          <cell r="H4">
            <v>1368696.4728338839</v>
          </cell>
          <cell r="I4">
            <v>1384248.5103810357</v>
          </cell>
          <cell r="J4">
            <v>1401371.9083033057</v>
          </cell>
          <cell r="K4">
            <v>1416355.7636861913</v>
          </cell>
          <cell r="L4">
            <v>1433878.6629417543</v>
          </cell>
          <cell r="M4">
            <v>1563859.95</v>
          </cell>
          <cell r="N4">
            <v>1590395.55</v>
          </cell>
          <cell r="O4">
            <v>1619943.74</v>
          </cell>
          <cell r="P4">
            <v>1643900.47</v>
          </cell>
          <cell r="Q4">
            <v>1678630.45</v>
          </cell>
          <cell r="R4">
            <v>1700466.32</v>
          </cell>
          <cell r="S4">
            <v>1719177.12</v>
          </cell>
          <cell r="T4">
            <v>1744529.21</v>
          </cell>
          <cell r="U4">
            <v>1762229.13</v>
          </cell>
          <cell r="V4">
            <v>1787914.65</v>
          </cell>
        </row>
        <row r="5">
          <cell r="C5">
            <v>342858.90823959932</v>
          </cell>
          <cell r="D5">
            <v>347442.95012250869</v>
          </cell>
          <cell r="E5">
            <v>352231.98245660611</v>
          </cell>
          <cell r="F5">
            <v>356472.26745600509</v>
          </cell>
          <cell r="G5">
            <v>360238.41667361232</v>
          </cell>
          <cell r="H5">
            <v>363833.29879098968</v>
          </cell>
          <cell r="I5">
            <v>367969.71658372134</v>
          </cell>
          <cell r="J5">
            <v>372520.89600308891</v>
          </cell>
          <cell r="K5">
            <v>376503.31431358051</v>
          </cell>
          <cell r="L5">
            <v>381160.65937620192</v>
          </cell>
          <cell r="M5">
            <v>457818.97</v>
          </cell>
          <cell r="N5">
            <v>467067.10999999987</v>
          </cell>
          <cell r="O5">
            <v>469674.17999999993</v>
          </cell>
          <cell r="P5">
            <v>476590.30000000005</v>
          </cell>
          <cell r="Q5">
            <v>474442.3899999999</v>
          </cell>
          <cell r="R5">
            <v>485610.98</v>
          </cell>
          <cell r="S5">
            <v>502583.18</v>
          </cell>
          <cell r="T5">
            <v>511006.53</v>
          </cell>
          <cell r="U5">
            <v>528006.07999999996</v>
          </cell>
          <cell r="V5">
            <v>539945.18999999994</v>
          </cell>
        </row>
        <row r="7">
          <cell r="C7">
            <v>37683.722707759851</v>
          </cell>
          <cell r="D7">
            <v>37783.62794645947</v>
          </cell>
          <cell r="E7">
            <v>38335.053737449598</v>
          </cell>
          <cell r="F7">
            <v>36495.983875401951</v>
          </cell>
          <cell r="G7">
            <v>36168.734251081019</v>
          </cell>
          <cell r="H7">
            <v>37166.811412557632</v>
          </cell>
          <cell r="I7">
            <v>38624.53364665564</v>
          </cell>
          <cell r="J7">
            <v>38059.221993600513</v>
          </cell>
          <cell r="K7">
            <v>38744.461040643735</v>
          </cell>
          <cell r="L7">
            <v>39788.304836325973</v>
          </cell>
          <cell r="M7">
            <v>44679.1</v>
          </cell>
          <cell r="N7">
            <v>45469.919999999998</v>
          </cell>
          <cell r="O7">
            <v>46180.56</v>
          </cell>
          <cell r="P7">
            <v>46862.85</v>
          </cell>
          <cell r="Q7">
            <v>47582.91</v>
          </cell>
          <cell r="R7">
            <v>48312.31</v>
          </cell>
          <cell r="S7">
            <v>49100.9</v>
          </cell>
          <cell r="T7">
            <v>49847.34</v>
          </cell>
          <cell r="U7">
            <v>50614.2</v>
          </cell>
          <cell r="V7">
            <v>51445.7</v>
          </cell>
        </row>
        <row r="8">
          <cell r="C8">
            <v>33099.680824850482</v>
          </cell>
          <cell r="D8">
            <v>32994.595612362042</v>
          </cell>
          <cell r="E8">
            <v>34094.768738050618</v>
          </cell>
          <cell r="F8">
            <v>32729.834657794963</v>
          </cell>
          <cell r="G8">
            <v>32573.852133703658</v>
          </cell>
          <cell r="H8">
            <v>33030.393619825969</v>
          </cell>
          <cell r="I8">
            <v>34073.354227288073</v>
          </cell>
          <cell r="J8">
            <v>34076.803683108912</v>
          </cell>
          <cell r="K8">
            <v>34087.115978022332</v>
          </cell>
          <cell r="L8">
            <v>31432.791179286916</v>
          </cell>
          <cell r="M8">
            <v>34561.300000000003</v>
          </cell>
          <cell r="N8">
            <v>35147.74</v>
          </cell>
          <cell r="O8">
            <v>35800.76</v>
          </cell>
          <cell r="P8">
            <v>36330.199999999997</v>
          </cell>
          <cell r="Q8">
            <v>37097.730000000003</v>
          </cell>
          <cell r="R8">
            <v>37580.31</v>
          </cell>
          <cell r="S8">
            <v>37993.81</v>
          </cell>
          <cell r="T8">
            <v>38554.1</v>
          </cell>
          <cell r="U8">
            <v>38945.26</v>
          </cell>
          <cell r="V8">
            <v>39512.910000000003</v>
          </cell>
        </row>
        <row r="9">
          <cell r="C9">
            <v>4584.0418829093105</v>
          </cell>
          <cell r="D9">
            <v>4789.0323340973118</v>
          </cell>
          <cell r="E9">
            <v>4240.2849993989221</v>
          </cell>
          <cell r="F9">
            <v>3766.1492176071624</v>
          </cell>
          <cell r="G9">
            <v>3594.8821173772449</v>
          </cell>
          <cell r="H9">
            <v>4136.4177927317214</v>
          </cell>
          <cell r="I9">
            <v>4551.1794193675159</v>
          </cell>
          <cell r="J9">
            <v>3982.4183104916592</v>
          </cell>
          <cell r="K9">
            <v>4657.3450626214617</v>
          </cell>
          <cell r="L9">
            <v>8355.5136570390569</v>
          </cell>
          <cell r="M9">
            <v>10117.799999999999</v>
          </cell>
          <cell r="N9">
            <v>10322.18</v>
          </cell>
          <cell r="O9">
            <v>10379.799999999999</v>
          </cell>
          <cell r="P9">
            <v>10532.65</v>
          </cell>
          <cell r="Q9">
            <v>10485.18</v>
          </cell>
          <cell r="R9">
            <v>10732</v>
          </cell>
          <cell r="S9">
            <v>11107.09</v>
          </cell>
          <cell r="T9">
            <v>11293.24</v>
          </cell>
          <cell r="U9">
            <v>11668.93</v>
          </cell>
          <cell r="V9">
            <v>11932.79</v>
          </cell>
        </row>
        <row r="11">
          <cell r="C11">
            <v>14312.680711166446</v>
          </cell>
          <cell r="D11">
            <v>13524.341366539293</v>
          </cell>
          <cell r="E11">
            <v>16496.125971388959</v>
          </cell>
          <cell r="F11">
            <v>16807.455787135113</v>
          </cell>
          <cell r="G11">
            <v>17209.136563395015</v>
          </cell>
          <cell r="H11">
            <v>15785.292510961548</v>
          </cell>
          <cell r="I11">
            <v>15207.264076831449</v>
          </cell>
          <cell r="J11">
            <v>17237</v>
          </cell>
          <cell r="K11">
            <v>14900.5</v>
          </cell>
          <cell r="L11">
            <v>14075.9</v>
          </cell>
          <cell r="M11">
            <v>15351.46</v>
          </cell>
          <cell r="N11">
            <v>16644.59</v>
          </cell>
          <cell r="O11">
            <v>17430.02</v>
          </cell>
          <cell r="P11">
            <v>16419.12</v>
          </cell>
          <cell r="Q11">
            <v>16232.9</v>
          </cell>
          <cell r="R11">
            <v>16224.13</v>
          </cell>
          <cell r="S11">
            <v>16639.79</v>
          </cell>
          <cell r="T11">
            <v>15049.7</v>
          </cell>
          <cell r="U11">
            <v>16828.59</v>
          </cell>
          <cell r="V11">
            <v>16754.77</v>
          </cell>
        </row>
        <row r="12">
          <cell r="C12">
            <v>14312.680711166446</v>
          </cell>
          <cell r="D12">
            <v>13524.341366539293</v>
          </cell>
          <cell r="E12">
            <v>16496.125971388959</v>
          </cell>
          <cell r="F12">
            <v>16807.455787135113</v>
          </cell>
          <cell r="G12">
            <v>17209.136563395015</v>
          </cell>
          <cell r="H12">
            <v>15785.292510961548</v>
          </cell>
          <cell r="I12">
            <v>15207.264076831449</v>
          </cell>
          <cell r="J12">
            <v>17237</v>
          </cell>
          <cell r="K12">
            <v>14900.5</v>
          </cell>
          <cell r="L12">
            <v>14075.9</v>
          </cell>
          <cell r="M12">
            <v>15351.46</v>
          </cell>
          <cell r="N12">
            <v>16644.59</v>
          </cell>
          <cell r="O12">
            <v>17430.02</v>
          </cell>
          <cell r="P12">
            <v>16419.12</v>
          </cell>
          <cell r="Q12">
            <v>16232.9</v>
          </cell>
          <cell r="R12">
            <v>16224.13</v>
          </cell>
          <cell r="S12">
            <v>16639.79</v>
          </cell>
          <cell r="T12">
            <v>15049.7</v>
          </cell>
          <cell r="U12">
            <v>16828.59</v>
          </cell>
          <cell r="V12">
            <v>16754.77</v>
          </cell>
        </row>
        <row r="13">
          <cell r="C13">
            <v>0</v>
          </cell>
          <cell r="D13">
            <v>0</v>
          </cell>
          <cell r="E13">
            <v>0</v>
          </cell>
          <cell r="F13">
            <v>0</v>
          </cell>
          <cell r="G13">
            <v>0</v>
          </cell>
          <cell r="H13">
            <v>0</v>
          </cell>
          <cell r="I13">
            <v>0</v>
          </cell>
          <cell r="J13">
            <v>0</v>
          </cell>
          <cell r="K13">
            <v>0</v>
          </cell>
          <cell r="L13">
            <v>0</v>
          </cell>
          <cell r="M13" t="str">
            <v>:</v>
          </cell>
          <cell r="N13" t="str">
            <v>:</v>
          </cell>
          <cell r="O13" t="str">
            <v>:</v>
          </cell>
          <cell r="P13" t="str">
            <v>:</v>
          </cell>
          <cell r="Q13">
            <v>0</v>
          </cell>
          <cell r="R13">
            <v>0</v>
          </cell>
          <cell r="S13">
            <v>0</v>
          </cell>
          <cell r="T13" t="str">
            <v>:</v>
          </cell>
          <cell r="U13" t="str">
            <v>:</v>
          </cell>
          <cell r="V13" t="str">
            <v>:</v>
          </cell>
        </row>
        <row r="15">
          <cell r="C15">
            <v>1541.9623080138597</v>
          </cell>
          <cell r="D15">
            <v>1462.3393993700947</v>
          </cell>
          <cell r="E15">
            <v>1655.2996441127689</v>
          </cell>
          <cell r="F15">
            <v>1762.8874041935107</v>
          </cell>
          <cell r="G15">
            <v>1849.6872532655491</v>
          </cell>
          <cell r="H15">
            <v>1693.0635617126311</v>
          </cell>
          <cell r="I15">
            <v>1742.6922281866239</v>
          </cell>
          <cell r="J15">
            <v>1855.9483002233617</v>
          </cell>
          <cell r="K15">
            <v>1663.7167224592908</v>
          </cell>
          <cell r="L15">
            <v>1595.0991185519997</v>
          </cell>
          <cell r="M15">
            <v>758.43</v>
          </cell>
          <cell r="N15">
            <v>786.6</v>
          </cell>
          <cell r="O15">
            <v>813.59</v>
          </cell>
          <cell r="P15">
            <v>723.13</v>
          </cell>
          <cell r="Q15">
            <v>804.98</v>
          </cell>
          <cell r="R15">
            <v>651.16999999999996</v>
          </cell>
          <cell r="S15">
            <v>712.5</v>
          </cell>
          <cell r="T15">
            <v>644.64</v>
          </cell>
          <cell r="U15">
            <v>723.71</v>
          </cell>
          <cell r="V15">
            <v>755.52</v>
          </cell>
        </row>
        <row r="16">
          <cell r="C16">
            <v>1541.9623080138597</v>
          </cell>
          <cell r="D16">
            <v>1462.3393993700947</v>
          </cell>
          <cell r="E16">
            <v>1655.2996441127689</v>
          </cell>
          <cell r="F16">
            <v>1762.8874041935107</v>
          </cell>
          <cell r="G16">
            <v>1849.6872532655491</v>
          </cell>
          <cell r="H16">
            <v>1693.0635617126311</v>
          </cell>
          <cell r="I16">
            <v>1742.6922281866239</v>
          </cell>
          <cell r="J16">
            <v>1855.9483002233617</v>
          </cell>
          <cell r="K16">
            <v>1663.7167224592908</v>
          </cell>
          <cell r="L16">
            <v>1595.0991185519997</v>
          </cell>
          <cell r="M16">
            <v>758.43</v>
          </cell>
          <cell r="N16">
            <v>786.6</v>
          </cell>
          <cell r="O16">
            <v>813.59</v>
          </cell>
          <cell r="P16">
            <v>723.13</v>
          </cell>
          <cell r="Q16">
            <v>804.98</v>
          </cell>
          <cell r="R16">
            <v>651.16999999999996</v>
          </cell>
          <cell r="S16">
            <v>712.5</v>
          </cell>
          <cell r="T16">
            <v>644.64</v>
          </cell>
          <cell r="U16">
            <v>723.71</v>
          </cell>
          <cell r="V16">
            <v>755.52</v>
          </cell>
        </row>
        <row r="17">
          <cell r="C17">
            <v>0</v>
          </cell>
          <cell r="D17">
            <v>0</v>
          </cell>
          <cell r="E17">
            <v>0</v>
          </cell>
          <cell r="F17">
            <v>0</v>
          </cell>
          <cell r="G17">
            <v>0</v>
          </cell>
          <cell r="H17">
            <v>0</v>
          </cell>
          <cell r="I17">
            <v>0</v>
          </cell>
          <cell r="J17">
            <v>0</v>
          </cell>
          <cell r="K17">
            <v>0</v>
          </cell>
          <cell r="L17">
            <v>0</v>
          </cell>
          <cell r="M17" t="str">
            <v>:</v>
          </cell>
          <cell r="N17" t="str">
            <v>:</v>
          </cell>
          <cell r="O17" t="str">
            <v>:</v>
          </cell>
          <cell r="P17" t="str">
            <v>:</v>
          </cell>
          <cell r="Q17">
            <v>0</v>
          </cell>
          <cell r="R17">
            <v>0</v>
          </cell>
          <cell r="S17">
            <v>0</v>
          </cell>
          <cell r="T17" t="str">
            <v>:</v>
          </cell>
          <cell r="U17" t="str">
            <v>:</v>
          </cell>
          <cell r="V17" t="str">
            <v>:</v>
          </cell>
        </row>
        <row r="19">
          <cell r="C19">
            <v>0</v>
          </cell>
          <cell r="D19">
            <v>0</v>
          </cell>
          <cell r="E19">
            <v>0</v>
          </cell>
          <cell r="F19">
            <v>0</v>
          </cell>
          <cell r="G19">
            <v>0</v>
          </cell>
          <cell r="H19">
            <v>0</v>
          </cell>
          <cell r="I19">
            <v>0</v>
          </cell>
          <cell r="J19">
            <v>0</v>
          </cell>
          <cell r="K19">
            <v>0</v>
          </cell>
          <cell r="L19">
            <v>182522.29196426948</v>
          </cell>
          <cell r="M19">
            <v>0</v>
          </cell>
          <cell r="N19">
            <v>0</v>
          </cell>
          <cell r="O19">
            <v>0</v>
          </cell>
          <cell r="P19">
            <v>0</v>
          </cell>
          <cell r="Q19">
            <v>0</v>
          </cell>
          <cell r="R19">
            <v>0</v>
          </cell>
          <cell r="S19">
            <v>0</v>
          </cell>
          <cell r="T19">
            <v>0</v>
          </cell>
          <cell r="U19">
            <v>0</v>
          </cell>
          <cell r="V19">
            <v>0</v>
          </cell>
        </row>
        <row r="20">
          <cell r="C20">
            <v>0</v>
          </cell>
          <cell r="D20">
            <v>0</v>
          </cell>
          <cell r="E20">
            <v>0</v>
          </cell>
          <cell r="F20">
            <v>0</v>
          </cell>
          <cell r="G20">
            <v>0</v>
          </cell>
          <cell r="H20">
            <v>0</v>
          </cell>
          <cell r="I20">
            <v>0</v>
          </cell>
          <cell r="J20">
            <v>0</v>
          </cell>
          <cell r="K20">
            <v>0</v>
          </cell>
          <cell r="L20">
            <v>114219.49499751045</v>
          </cell>
          <cell r="M20">
            <v>0</v>
          </cell>
          <cell r="N20">
            <v>0</v>
          </cell>
          <cell r="O20">
            <v>0</v>
          </cell>
          <cell r="P20">
            <v>0</v>
          </cell>
          <cell r="Q20">
            <v>0</v>
          </cell>
          <cell r="R20">
            <v>0</v>
          </cell>
          <cell r="S20">
            <v>0</v>
          </cell>
          <cell r="T20">
            <v>0</v>
          </cell>
          <cell r="U20">
            <v>0</v>
          </cell>
          <cell r="V20">
            <v>0</v>
          </cell>
        </row>
        <row r="21">
          <cell r="C21">
            <v>0</v>
          </cell>
          <cell r="D21">
            <v>0</v>
          </cell>
          <cell r="E21">
            <v>0</v>
          </cell>
          <cell r="F21">
            <v>0</v>
          </cell>
          <cell r="G21">
            <v>0</v>
          </cell>
          <cell r="H21">
            <v>0</v>
          </cell>
          <cell r="I21">
            <v>0</v>
          </cell>
          <cell r="J21">
            <v>0</v>
          </cell>
          <cell r="K21">
            <v>0</v>
          </cell>
          <cell r="L21">
            <v>68302.796966759022</v>
          </cell>
          <cell r="M21">
            <v>0</v>
          </cell>
          <cell r="N21">
            <v>0</v>
          </cell>
          <cell r="O21">
            <v>0</v>
          </cell>
          <cell r="P21">
            <v>0</v>
          </cell>
          <cell r="Q21">
            <v>0</v>
          </cell>
          <cell r="R21">
            <v>0</v>
          </cell>
          <cell r="S21">
            <v>0</v>
          </cell>
          <cell r="T21">
            <v>0</v>
          </cell>
          <cell r="U21">
            <v>0</v>
          </cell>
          <cell r="V21">
            <v>0</v>
          </cell>
        </row>
        <row r="23">
          <cell r="C23">
            <v>1654513.6452038817</v>
          </cell>
          <cell r="D23">
            <v>1677310.5923844317</v>
          </cell>
          <cell r="E23">
            <v>1697494.2205063796</v>
          </cell>
          <cell r="F23">
            <v>1715419.8611904532</v>
          </cell>
          <cell r="G23">
            <v>1732529.7716248736</v>
          </cell>
          <cell r="H23">
            <v>1752218.2269647571</v>
          </cell>
          <cell r="I23">
            <v>1773892.8043063947</v>
          </cell>
          <cell r="J23">
            <v>1792859.0779997718</v>
          </cell>
          <cell r="K23">
            <v>1815039.3223179562</v>
          </cell>
          <cell r="L23">
            <v>2021678.92</v>
          </cell>
          <cell r="M23">
            <v>2057462.66</v>
          </cell>
          <cell r="N23">
            <v>2089617.92</v>
          </cell>
          <cell r="O23">
            <v>2120490.77</v>
          </cell>
          <cell r="P23">
            <v>2153072.84</v>
          </cell>
          <cell r="Q23">
            <v>2186077.31</v>
          </cell>
          <cell r="R23">
            <v>2221760.31</v>
          </cell>
          <cell r="S23">
            <v>2255535.7400000002</v>
          </cell>
          <cell r="T23">
            <v>2290235.2000000002</v>
          </cell>
          <cell r="U23">
            <v>2327859.84</v>
          </cell>
          <cell r="V23">
            <v>2365153.58</v>
          </cell>
        </row>
        <row r="24">
          <cell r="C24">
            <v>1307070.695081373</v>
          </cell>
          <cell r="D24">
            <v>1325078.6099278256</v>
          </cell>
          <cell r="E24">
            <v>1341021.9530503745</v>
          </cell>
          <cell r="F24">
            <v>1355181.4445168409</v>
          </cell>
          <cell r="G24">
            <v>1368696.4728338839</v>
          </cell>
          <cell r="H24">
            <v>1384248.5103810357</v>
          </cell>
          <cell r="I24">
            <v>1401371.9083033057</v>
          </cell>
          <cell r="J24">
            <v>1416355.7636861913</v>
          </cell>
          <cell r="K24">
            <v>1433878.6629417543</v>
          </cell>
          <cell r="L24">
            <v>1563859.95</v>
          </cell>
          <cell r="M24">
            <v>1590395.55</v>
          </cell>
          <cell r="N24">
            <v>1619943.74</v>
          </cell>
          <cell r="O24">
            <v>1643900.47</v>
          </cell>
          <cell r="P24">
            <v>1678630.45</v>
          </cell>
          <cell r="Q24">
            <v>1700466.32</v>
          </cell>
          <cell r="R24">
            <v>1719177.12</v>
          </cell>
          <cell r="S24">
            <v>1744529.21</v>
          </cell>
          <cell r="T24">
            <v>1762229.13</v>
          </cell>
          <cell r="U24">
            <v>1787914.65</v>
          </cell>
          <cell r="V24">
            <v>1817361.54</v>
          </cell>
        </row>
        <row r="25">
          <cell r="C25">
            <v>347442.95012250863</v>
          </cell>
          <cell r="D25">
            <v>352231.982456606</v>
          </cell>
          <cell r="E25">
            <v>356472.26745600504</v>
          </cell>
          <cell r="F25">
            <v>360238.41667361226</v>
          </cell>
          <cell r="G25">
            <v>363833.29879098956</v>
          </cell>
          <cell r="H25">
            <v>367969.7165837214</v>
          </cell>
          <cell r="I25">
            <v>372520.89600308886</v>
          </cell>
          <cell r="J25">
            <v>376503.31431358057</v>
          </cell>
          <cell r="K25">
            <v>381160.65937620198</v>
          </cell>
          <cell r="L25">
            <v>457818.97</v>
          </cell>
          <cell r="M25">
            <v>467067.11</v>
          </cell>
          <cell r="N25">
            <v>469674.18</v>
          </cell>
          <cell r="O25">
            <v>476590.3</v>
          </cell>
          <cell r="P25">
            <v>474442.38</v>
          </cell>
          <cell r="Q25">
            <v>485610.98</v>
          </cell>
          <cell r="R25">
            <v>502583.18</v>
          </cell>
          <cell r="S25">
            <v>511006.53</v>
          </cell>
          <cell r="T25">
            <v>528006.07999999996</v>
          </cell>
          <cell r="U25">
            <v>539945.18999999994</v>
          </cell>
          <cell r="V25">
            <v>547792.04</v>
          </cell>
        </row>
      </sheetData>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SE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EST</v>
          </cell>
          <cell r="P1" t="str">
            <v>EST</v>
          </cell>
          <cell r="Q1" t="str">
            <v>EST</v>
          </cell>
          <cell r="R1" t="str">
            <v>EST</v>
          </cell>
          <cell r="S1" t="str">
            <v>EST</v>
          </cell>
          <cell r="T1" t="str">
            <v>EST</v>
          </cell>
          <cell r="U1" t="str">
            <v>EST</v>
          </cell>
          <cell r="V1" t="str">
            <v>EST</v>
          </cell>
        </row>
        <row r="3">
          <cell r="C3">
            <v>3140184.9904716504</v>
          </cell>
          <cell r="D3">
            <v>3170501.3756580628</v>
          </cell>
          <cell r="E3">
            <v>3201045.2783615603</v>
          </cell>
          <cell r="F3">
            <v>3227243.679697861</v>
          </cell>
          <cell r="G3">
            <v>3252798.7717016647</v>
          </cell>
          <cell r="H3">
            <v>3277941.2043061801</v>
          </cell>
          <cell r="I3">
            <v>3269085.5557006486</v>
          </cell>
          <cell r="J3">
            <v>3299988.5703918864</v>
          </cell>
          <cell r="K3">
            <v>3308840.5821201522</v>
          </cell>
          <cell r="L3">
            <v>3331563.8232510518</v>
          </cell>
          <cell r="M3">
            <v>3360902.316676619</v>
          </cell>
          <cell r="N3">
            <v>3382751.9226056929</v>
          </cell>
          <cell r="O3">
            <v>3404749.2183602434</v>
          </cell>
          <cell r="P3">
            <v>3430706.0279314383</v>
          </cell>
          <cell r="Q3">
            <v>3455836.2629370783</v>
          </cell>
          <cell r="R3">
            <v>3475255.6509151468</v>
          </cell>
          <cell r="S3">
            <v>3495665.897133993</v>
          </cell>
          <cell r="T3">
            <v>3520572.2743361602</v>
          </cell>
          <cell r="U3">
            <v>3544044.6140196808</v>
          </cell>
          <cell r="V3">
            <v>3565671.9807134536</v>
          </cell>
        </row>
        <row r="4">
          <cell r="C4">
            <v>2561128.121940725</v>
          </cell>
          <cell r="D4">
            <v>2585854.1004713229</v>
          </cell>
          <cell r="E4">
            <v>2610765.6417993382</v>
          </cell>
          <cell r="F4">
            <v>2632133.0015618633</v>
          </cell>
          <cell r="G4">
            <v>2652975.6796169207</v>
          </cell>
          <cell r="H4">
            <v>2673481.7935537794</v>
          </cell>
          <cell r="I4">
            <v>2666259.1456045434</v>
          </cell>
          <cell r="J4">
            <v>2690095.4743675236</v>
          </cell>
          <cell r="K4">
            <v>2695939.712854608</v>
          </cell>
          <cell r="L4">
            <v>2713072.7043638653</v>
          </cell>
          <cell r="M4">
            <v>2735571.270128658</v>
          </cell>
          <cell r="N4">
            <v>2751953.1128106439</v>
          </cell>
          <cell r="O4">
            <v>2751237.0905820378</v>
          </cell>
          <cell r="P4">
            <v>2753458.4563874267</v>
          </cell>
          <cell r="Q4">
            <v>2754737.1627877154</v>
          </cell>
          <cell r="R4">
            <v>2751220.0826851376</v>
          </cell>
          <cell r="S4">
            <v>2748269.7045675013</v>
          </cell>
          <cell r="T4">
            <v>2738257.7089646063</v>
          </cell>
          <cell r="U4">
            <v>2726723.6748375478</v>
          </cell>
          <cell r="V4">
            <v>2713391.0528243808</v>
          </cell>
        </row>
        <row r="5">
          <cell r="C5">
            <v>579056.86853092536</v>
          </cell>
          <cell r="D5">
            <v>584647.27518673986</v>
          </cell>
          <cell r="E5">
            <v>590279.63656222215</v>
          </cell>
          <cell r="F5">
            <v>595110.67813599762</v>
          </cell>
          <cell r="G5">
            <v>599823.09208474401</v>
          </cell>
          <cell r="H5">
            <v>604459.41075240076</v>
          </cell>
          <cell r="I5">
            <v>602826.41009610519</v>
          </cell>
          <cell r="J5">
            <v>609893.09602436284</v>
          </cell>
          <cell r="K5">
            <v>612900.86926554423</v>
          </cell>
          <cell r="L5">
            <v>618491.11888718652</v>
          </cell>
          <cell r="M5">
            <v>625331.04654796096</v>
          </cell>
          <cell r="N5">
            <v>630798.80979504902</v>
          </cell>
          <cell r="O5">
            <v>653512.12777820555</v>
          </cell>
          <cell r="P5">
            <v>677247.57154401159</v>
          </cell>
          <cell r="Q5">
            <v>701099.10014936281</v>
          </cell>
          <cell r="R5">
            <v>724035.56823000917</v>
          </cell>
          <cell r="S5">
            <v>747396.19256649166</v>
          </cell>
          <cell r="T5">
            <v>782314.56537155388</v>
          </cell>
          <cell r="U5">
            <v>817320.93918213295</v>
          </cell>
          <cell r="V5">
            <v>852280.9278890728</v>
          </cell>
        </row>
        <row r="7">
          <cell r="C7">
            <v>126415.40848114734</v>
          </cell>
          <cell r="D7">
            <v>126541.82302567227</v>
          </cell>
          <cell r="E7">
            <v>127432.70746134649</v>
          </cell>
          <cell r="F7">
            <v>127562.21129746435</v>
          </cell>
          <cell r="G7">
            <v>127486.45672733057</v>
          </cell>
          <cell r="H7">
            <v>140787.35070988932</v>
          </cell>
          <cell r="I7">
            <v>127428.31207208186</v>
          </cell>
          <cell r="J7">
            <v>124000.04427109958</v>
          </cell>
          <cell r="K7">
            <v>123261.95430660166</v>
          </cell>
          <cell r="L7">
            <v>121793.0836454293</v>
          </cell>
          <cell r="M7">
            <v>132779.21878472151</v>
          </cell>
          <cell r="N7">
            <v>132292.83872244111</v>
          </cell>
          <cell r="O7">
            <v>132437.02970959648</v>
          </cell>
          <cell r="P7">
            <v>130969.7799062994</v>
          </cell>
          <cell r="Q7">
            <v>131169.88891045298</v>
          </cell>
          <cell r="R7">
            <v>133779.49199065691</v>
          </cell>
          <cell r="S7">
            <v>138910.85925668871</v>
          </cell>
          <cell r="T7">
            <v>130411.20327806579</v>
          </cell>
          <cell r="U7">
            <v>126253.8045344048</v>
          </cell>
          <cell r="V7">
            <v>123691.95049459935</v>
          </cell>
        </row>
        <row r="8">
          <cell r="C8">
            <v>120825.00182533238</v>
          </cell>
          <cell r="D8">
            <v>120909.46165018999</v>
          </cell>
          <cell r="E8">
            <v>122601.66588757103</v>
          </cell>
          <cell r="F8">
            <v>122849.79734871796</v>
          </cell>
          <cell r="G8">
            <v>122850.13805967383</v>
          </cell>
          <cell r="H8">
            <v>142420.35136618488</v>
          </cell>
          <cell r="I8">
            <v>120361.62614382421</v>
          </cell>
          <cell r="J8">
            <v>120992.27102991819</v>
          </cell>
          <cell r="K8">
            <v>117671.70468495938</v>
          </cell>
          <cell r="L8">
            <v>114953.15598465486</v>
          </cell>
          <cell r="M8">
            <v>127311.45553763345</v>
          </cell>
          <cell r="N8">
            <v>109579.52073928413</v>
          </cell>
          <cell r="O8">
            <v>108701.58594379046</v>
          </cell>
          <cell r="P8">
            <v>107118.25130094818</v>
          </cell>
          <cell r="Q8">
            <v>108233.42082980662</v>
          </cell>
          <cell r="R8">
            <v>110418.86765417442</v>
          </cell>
          <cell r="S8">
            <v>103992.48645162649</v>
          </cell>
          <cell r="T8">
            <v>95404.829467486721</v>
          </cell>
          <cell r="U8">
            <v>91293.815827465412</v>
          </cell>
          <cell r="V8">
            <v>89487.979916158889</v>
          </cell>
        </row>
        <row r="9">
          <cell r="C9">
            <v>5590.4066558146151</v>
          </cell>
          <cell r="D9">
            <v>5632.3613754820544</v>
          </cell>
          <cell r="E9">
            <v>4831.0415737753501</v>
          </cell>
          <cell r="F9">
            <v>4712.4139487461653</v>
          </cell>
          <cell r="G9">
            <v>4636.3186676568585</v>
          </cell>
          <cell r="H9">
            <v>-1633.0006562953349</v>
          </cell>
          <cell r="I9">
            <v>7066.6859282574151</v>
          </cell>
          <cell r="J9">
            <v>3007.7732411815086</v>
          </cell>
          <cell r="K9">
            <v>5590.2496216422878</v>
          </cell>
          <cell r="L9">
            <v>6839.9276607742067</v>
          </cell>
          <cell r="M9">
            <v>5467.7632470881799</v>
          </cell>
          <cell r="N9">
            <v>22713.317983156536</v>
          </cell>
          <cell r="O9">
            <v>23735.443765805918</v>
          </cell>
          <cell r="P9">
            <v>23851.528605351341</v>
          </cell>
          <cell r="Q9">
            <v>22936.468080646358</v>
          </cell>
          <cell r="R9">
            <v>23360.624336482724</v>
          </cell>
          <cell r="S9">
            <v>34918.372805062332</v>
          </cell>
          <cell r="T9">
            <v>35006.373810579069</v>
          </cell>
          <cell r="U9">
            <v>34959.988706939737</v>
          </cell>
          <cell r="V9">
            <v>34203.970578440465</v>
          </cell>
        </row>
        <row r="11">
          <cell r="C11">
            <v>73791.47866423933</v>
          </cell>
          <cell r="D11">
            <v>73674.90444834005</v>
          </cell>
          <cell r="E11">
            <v>77638.427788915316</v>
          </cell>
          <cell r="F11">
            <v>78221.298868411672</v>
          </cell>
          <cell r="G11">
            <v>78454.447300210217</v>
          </cell>
          <cell r="H11">
            <v>114475.88001308533</v>
          </cell>
          <cell r="I11">
            <v>75306.943470929866</v>
          </cell>
          <cell r="J11">
            <v>89148</v>
          </cell>
          <cell r="K11">
            <v>78510</v>
          </cell>
          <cell r="L11">
            <v>72210</v>
          </cell>
          <cell r="M11">
            <v>86640</v>
          </cell>
          <cell r="N11">
            <v>86280</v>
          </cell>
          <cell r="O11">
            <v>83400</v>
          </cell>
          <cell r="P11">
            <v>83520</v>
          </cell>
          <cell r="Q11">
            <v>87960</v>
          </cell>
          <cell r="R11">
            <v>89160</v>
          </cell>
          <cell r="S11">
            <v>89760</v>
          </cell>
          <cell r="T11">
            <v>84702</v>
          </cell>
          <cell r="U11">
            <v>83422.92</v>
          </cell>
          <cell r="V11">
            <v>84900</v>
          </cell>
        </row>
        <row r="12">
          <cell r="C12">
            <v>73791.47866423933</v>
          </cell>
          <cell r="D12">
            <v>73674.90444834005</v>
          </cell>
          <cell r="E12">
            <v>77638.427788915316</v>
          </cell>
          <cell r="F12">
            <v>78221.298868411672</v>
          </cell>
          <cell r="G12">
            <v>78454.447300210217</v>
          </cell>
          <cell r="H12">
            <v>114475.88001308533</v>
          </cell>
          <cell r="I12">
            <v>75306.943470929866</v>
          </cell>
          <cell r="J12">
            <v>89148</v>
          </cell>
          <cell r="K12">
            <v>78510</v>
          </cell>
          <cell r="L12">
            <v>72210</v>
          </cell>
          <cell r="M12">
            <v>86640</v>
          </cell>
          <cell r="N12">
            <v>86280</v>
          </cell>
          <cell r="O12">
            <v>83400</v>
          </cell>
          <cell r="P12">
            <v>83520</v>
          </cell>
          <cell r="Q12">
            <v>87960</v>
          </cell>
          <cell r="R12">
            <v>89160</v>
          </cell>
          <cell r="S12">
            <v>89760</v>
          </cell>
          <cell r="T12">
            <v>84702</v>
          </cell>
          <cell r="U12">
            <v>83422.92</v>
          </cell>
          <cell r="V12">
            <v>84900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5">
          <cell r="C15">
            <v>22307.544630495177</v>
          </cell>
          <cell r="D15">
            <v>22323.015873834665</v>
          </cell>
          <cell r="E15">
            <v>23595.878336130518</v>
          </cell>
          <cell r="F15">
            <v>23785.820425248974</v>
          </cell>
          <cell r="G15">
            <v>23889.576822604904</v>
          </cell>
          <cell r="H15">
            <v>35167.119302335523</v>
          </cell>
          <cell r="I15">
            <v>21218.35390991416</v>
          </cell>
          <cell r="J15">
            <v>26000.032542833793</v>
          </cell>
          <cell r="K15">
            <v>22028.713175702025</v>
          </cell>
          <cell r="L15">
            <v>20244.59021986213</v>
          </cell>
          <cell r="M15">
            <v>24289.612855647632</v>
          </cell>
          <cell r="N15">
            <v>24015.542967890171</v>
          </cell>
          <cell r="O15">
            <v>23080.220138401561</v>
          </cell>
          <cell r="P15">
            <v>22319.544900659435</v>
          </cell>
          <cell r="Q15">
            <v>23790.500932384421</v>
          </cell>
          <cell r="R15">
            <v>24209.245771810725</v>
          </cell>
          <cell r="S15">
            <v>24244.482054521541</v>
          </cell>
          <cell r="T15">
            <v>22236.863594545186</v>
          </cell>
          <cell r="U15">
            <v>21203.51784063243</v>
          </cell>
          <cell r="V15">
            <v>21689.54033084523</v>
          </cell>
        </row>
        <row r="16">
          <cell r="C16">
            <v>22307.544630495177</v>
          </cell>
          <cell r="D16">
            <v>22323.015873834665</v>
          </cell>
          <cell r="E16">
            <v>23595.878336130518</v>
          </cell>
          <cell r="F16">
            <v>23785.820425248974</v>
          </cell>
          <cell r="G16">
            <v>23889.576822604904</v>
          </cell>
          <cell r="H16">
            <v>35167.119302335523</v>
          </cell>
          <cell r="I16">
            <v>21218.35390991416</v>
          </cell>
          <cell r="J16">
            <v>26000.032542833793</v>
          </cell>
          <cell r="K16">
            <v>22028.713175702025</v>
          </cell>
          <cell r="L16">
            <v>20244.59021986213</v>
          </cell>
          <cell r="M16">
            <v>24289.612855647632</v>
          </cell>
          <cell r="N16">
            <v>24015.542967890171</v>
          </cell>
          <cell r="O16">
            <v>23080.220138401561</v>
          </cell>
          <cell r="P16">
            <v>22319.544900659435</v>
          </cell>
          <cell r="Q16">
            <v>23790.500932384421</v>
          </cell>
          <cell r="R16">
            <v>24209.245771810725</v>
          </cell>
          <cell r="S16">
            <v>24244.482054521541</v>
          </cell>
          <cell r="T16">
            <v>22236.863594545186</v>
          </cell>
          <cell r="U16">
            <v>21203.51784063243</v>
          </cell>
          <cell r="V16">
            <v>21689.54033084523</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row>
        <row r="23">
          <cell r="C23">
            <v>3170501.3756580628</v>
          </cell>
          <cell r="D23">
            <v>3201045.2783615603</v>
          </cell>
          <cell r="E23">
            <v>3227243.679697861</v>
          </cell>
          <cell r="F23">
            <v>3252798.7717016647</v>
          </cell>
          <cell r="G23">
            <v>3277941.2043061801</v>
          </cell>
          <cell r="H23">
            <v>3269085.5557006486</v>
          </cell>
          <cell r="I23">
            <v>3299988.5703918864</v>
          </cell>
          <cell r="J23">
            <v>3308840.5821201522</v>
          </cell>
          <cell r="K23">
            <v>3331563.8232510518</v>
          </cell>
          <cell r="L23">
            <v>3360902.316676619</v>
          </cell>
          <cell r="M23">
            <v>3382751.9226056929</v>
          </cell>
          <cell r="N23">
            <v>3404749.2183602434</v>
          </cell>
          <cell r="O23">
            <v>3430706.0279314383</v>
          </cell>
          <cell r="P23">
            <v>3455836.2629370783</v>
          </cell>
          <cell r="Q23">
            <v>3475255.6509151468</v>
          </cell>
          <cell r="R23">
            <v>3495665.897133993</v>
          </cell>
          <cell r="S23">
            <v>3520572.2743361602</v>
          </cell>
          <cell r="T23">
            <v>3544044.6140196808</v>
          </cell>
          <cell r="U23">
            <v>3565671.9807134536</v>
          </cell>
          <cell r="V23">
            <v>3582774.3908772077</v>
          </cell>
        </row>
        <row r="24">
          <cell r="C24">
            <v>2585854.1004713229</v>
          </cell>
          <cell r="D24">
            <v>2610765.6417993382</v>
          </cell>
          <cell r="E24">
            <v>2632133.0015618633</v>
          </cell>
          <cell r="F24">
            <v>2652975.6796169207</v>
          </cell>
          <cell r="G24">
            <v>2673481.7935537794</v>
          </cell>
          <cell r="H24">
            <v>2666259.1456045434</v>
          </cell>
          <cell r="I24">
            <v>2690095.4743675236</v>
          </cell>
          <cell r="J24">
            <v>2695939.712854608</v>
          </cell>
          <cell r="K24">
            <v>2713072.7043638653</v>
          </cell>
          <cell r="L24">
            <v>2735571.270128658</v>
          </cell>
          <cell r="M24">
            <v>2751953.1128106439</v>
          </cell>
          <cell r="N24">
            <v>2751237.0905820378</v>
          </cell>
          <cell r="O24">
            <v>2753458.4563874267</v>
          </cell>
          <cell r="P24">
            <v>2754737.1627877154</v>
          </cell>
          <cell r="Q24">
            <v>2751220.0826851376</v>
          </cell>
          <cell r="R24">
            <v>2748269.7045675013</v>
          </cell>
          <cell r="S24">
            <v>2738257.7089646063</v>
          </cell>
          <cell r="T24">
            <v>2726723.6748375478</v>
          </cell>
          <cell r="U24">
            <v>2713391.0528243808</v>
          </cell>
          <cell r="V24">
            <v>2696289.4924096945</v>
          </cell>
        </row>
        <row r="25">
          <cell r="C25">
            <v>584647.27518673998</v>
          </cell>
          <cell r="D25">
            <v>590279.63656222192</v>
          </cell>
          <cell r="E25">
            <v>595110.6781359975</v>
          </cell>
          <cell r="F25">
            <v>599823.09208474378</v>
          </cell>
          <cell r="G25">
            <v>604459.41075240087</v>
          </cell>
          <cell r="H25">
            <v>602826.41009610542</v>
          </cell>
          <cell r="I25">
            <v>609893.0960243626</v>
          </cell>
          <cell r="J25">
            <v>612900.86926554434</v>
          </cell>
          <cell r="K25">
            <v>618491.11888718652</v>
          </cell>
          <cell r="L25">
            <v>625331.04654796072</v>
          </cell>
          <cell r="M25">
            <v>630798.80979504914</v>
          </cell>
          <cell r="N25">
            <v>653512.12777820555</v>
          </cell>
          <cell r="O25">
            <v>677247.57154401147</v>
          </cell>
          <cell r="P25">
            <v>701099.10014936293</v>
          </cell>
          <cell r="Q25">
            <v>724035.56823000917</v>
          </cell>
          <cell r="R25">
            <v>747396.1925664919</v>
          </cell>
          <cell r="S25">
            <v>782314.565371554</v>
          </cell>
          <cell r="T25">
            <v>817320.93918213295</v>
          </cell>
          <cell r="U25">
            <v>852280.92788907269</v>
          </cell>
          <cell r="V25">
            <v>886484.89846751327</v>
          </cell>
        </row>
      </sheetData>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SI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REP</v>
          </cell>
          <cell r="P1" t="str">
            <v>REP</v>
          </cell>
          <cell r="Q1" t="str">
            <v>REP</v>
          </cell>
          <cell r="R1" t="str">
            <v>REP</v>
          </cell>
          <cell r="S1" t="str">
            <v>REP</v>
          </cell>
          <cell r="T1" t="str">
            <v>REP</v>
          </cell>
          <cell r="U1" t="str">
            <v>REP</v>
          </cell>
          <cell r="V1" t="str">
            <v>REP</v>
          </cell>
        </row>
        <row r="3">
          <cell r="C3">
            <v>333081.18967050727</v>
          </cell>
          <cell r="D3">
            <v>339323.07733687817</v>
          </cell>
          <cell r="E3">
            <v>345636.56024653261</v>
          </cell>
          <cell r="F3">
            <v>351807.20637394791</v>
          </cell>
          <cell r="G3">
            <v>357300.16011980211</v>
          </cell>
          <cell r="H3">
            <v>363063.3962774456</v>
          </cell>
          <cell r="I3">
            <v>368732.78403084521</v>
          </cell>
          <cell r="J3">
            <v>373570.93061898579</v>
          </cell>
          <cell r="K3">
            <v>379061.6099445158</v>
          </cell>
          <cell r="L3">
            <v>384464.40503764566</v>
          </cell>
          <cell r="M3">
            <v>390045.04509386822</v>
          </cell>
          <cell r="N3">
            <v>395456.52038688748</v>
          </cell>
          <cell r="O3">
            <v>337816.72</v>
          </cell>
          <cell r="P3">
            <v>341458.86</v>
          </cell>
          <cell r="Q3">
            <v>345081.52</v>
          </cell>
          <cell r="R3">
            <v>346949.66</v>
          </cell>
          <cell r="S3">
            <v>348868.39</v>
          </cell>
          <cell r="T3">
            <v>350474.1</v>
          </cell>
          <cell r="U3">
            <v>353061.12</v>
          </cell>
          <cell r="V3">
            <v>355149.81</v>
          </cell>
        </row>
        <row r="4">
          <cell r="C4">
            <v>312550.63783355791</v>
          </cell>
          <cell r="D4">
            <v>318407.78627637308</v>
          </cell>
          <cell r="E4">
            <v>324310.66825100075</v>
          </cell>
          <cell r="F4">
            <v>330078.75181005814</v>
          </cell>
          <cell r="G4">
            <v>335210.27509768115</v>
          </cell>
          <cell r="H4">
            <v>340594.6722260341</v>
          </cell>
          <cell r="I4">
            <v>345890.31944073061</v>
          </cell>
          <cell r="J4">
            <v>350743.07275068364</v>
          </cell>
          <cell r="K4">
            <v>356217.17506075732</v>
          </cell>
          <cell r="L4">
            <v>361617.8553277998</v>
          </cell>
          <cell r="M4">
            <v>367195.05370813445</v>
          </cell>
          <cell r="N4">
            <v>372622.24627314642</v>
          </cell>
          <cell r="O4">
            <v>316019.13</v>
          </cell>
          <cell r="P4">
            <v>319372.36</v>
          </cell>
          <cell r="Q4">
            <v>322704.62</v>
          </cell>
          <cell r="R4">
            <v>324312.58</v>
          </cell>
          <cell r="S4">
            <v>325978.86</v>
          </cell>
          <cell r="T4">
            <v>327365.49</v>
          </cell>
          <cell r="U4">
            <v>329680.59999999998</v>
          </cell>
          <cell r="V4">
            <v>331474</v>
          </cell>
        </row>
        <row r="5">
          <cell r="C5">
            <v>20530.551836949366</v>
          </cell>
          <cell r="D5">
            <v>20915.291060505086</v>
          </cell>
          <cell r="E5">
            <v>21325.891995531856</v>
          </cell>
          <cell r="F5">
            <v>21728.454563889769</v>
          </cell>
          <cell r="G5">
            <v>22089.885022120958</v>
          </cell>
          <cell r="H5">
            <v>22468.724051411496</v>
          </cell>
          <cell r="I5">
            <v>22842.4645901146</v>
          </cell>
          <cell r="J5">
            <v>22827.857868302148</v>
          </cell>
          <cell r="K5">
            <v>22844.434883758484</v>
          </cell>
          <cell r="L5">
            <v>22846.549709845858</v>
          </cell>
          <cell r="M5">
            <v>22849.991385733767</v>
          </cell>
          <cell r="N5">
            <v>22834.274113741063</v>
          </cell>
          <cell r="O5">
            <v>21797.589999999967</v>
          </cell>
          <cell r="P5">
            <v>22086.5</v>
          </cell>
          <cell r="Q5">
            <v>22376.900000000023</v>
          </cell>
          <cell r="R5">
            <v>22637.08</v>
          </cell>
          <cell r="S5">
            <v>22889.52</v>
          </cell>
          <cell r="T5">
            <v>23108.61</v>
          </cell>
          <cell r="U5">
            <v>23380.52</v>
          </cell>
          <cell r="V5">
            <v>23675.809999999998</v>
          </cell>
        </row>
        <row r="7">
          <cell r="C7">
            <v>9163.4220897418691</v>
          </cell>
          <cell r="D7">
            <v>9262.3817223439928</v>
          </cell>
          <cell r="E7">
            <v>9156.3574250368765</v>
          </cell>
          <cell r="F7">
            <v>8877.7592337414972</v>
          </cell>
          <cell r="G7">
            <v>9062.096918314377</v>
          </cell>
          <cell r="H7">
            <v>9185.3775878340712</v>
          </cell>
          <cell r="I7">
            <v>8932.0602508127959</v>
          </cell>
          <cell r="J7">
            <v>9322.2514864126588</v>
          </cell>
          <cell r="K7">
            <v>9243.5309571917187</v>
          </cell>
          <cell r="L7">
            <v>9324.015149315579</v>
          </cell>
          <cell r="M7">
            <v>9161.0304016413957</v>
          </cell>
          <cell r="N7">
            <v>4395.9759990102302</v>
          </cell>
          <cell r="O7">
            <v>7283.28</v>
          </cell>
          <cell r="P7">
            <v>7345.48</v>
          </cell>
          <cell r="Q7">
            <v>7423.66</v>
          </cell>
          <cell r="R7">
            <v>7440.59</v>
          </cell>
          <cell r="S7">
            <v>7495.75</v>
          </cell>
          <cell r="T7">
            <v>7521.23</v>
          </cell>
          <cell r="U7">
            <v>7612.46</v>
          </cell>
          <cell r="V7">
            <v>7635.92</v>
          </cell>
        </row>
        <row r="8">
          <cell r="C8">
            <v>8778.6828661861491</v>
          </cell>
          <cell r="D8">
            <v>8851.7807873172223</v>
          </cell>
          <cell r="E8">
            <v>8753.7948566790219</v>
          </cell>
          <cell r="F8">
            <v>8516.3287755103083</v>
          </cell>
          <cell r="G8">
            <v>8683.2578890238383</v>
          </cell>
          <cell r="H8">
            <v>8811.6370491309681</v>
          </cell>
          <cell r="I8">
            <v>8946.6669726252476</v>
          </cell>
          <cell r="J8">
            <v>9305.6744709563227</v>
          </cell>
          <cell r="K8">
            <v>9241.4161311043445</v>
          </cell>
          <cell r="L8">
            <v>9320.5734734276703</v>
          </cell>
          <cell r="M8">
            <v>9176.7476736340996</v>
          </cell>
          <cell r="N8">
            <v>4142.1455125116827</v>
          </cell>
          <cell r="O8">
            <v>6950.16</v>
          </cell>
          <cell r="P8">
            <v>7005.26</v>
          </cell>
          <cell r="Q8">
            <v>7075.62</v>
          </cell>
          <cell r="R8">
            <v>7089.67</v>
          </cell>
          <cell r="S8">
            <v>7140.75</v>
          </cell>
          <cell r="T8">
            <v>7156.55</v>
          </cell>
          <cell r="U8">
            <v>7235</v>
          </cell>
          <cell r="V8">
            <v>7256.53</v>
          </cell>
        </row>
        <row r="9">
          <cell r="C9">
            <v>384.73922355571995</v>
          </cell>
          <cell r="D9">
            <v>410.6009350267741</v>
          </cell>
          <cell r="E9">
            <v>402.56256835793829</v>
          </cell>
          <cell r="F9">
            <v>361.43045823119974</v>
          </cell>
          <cell r="G9">
            <v>378.83902929055694</v>
          </cell>
          <cell r="H9">
            <v>373.74053870313219</v>
          </cell>
          <cell r="I9">
            <v>-14.60672181242262</v>
          </cell>
          <cell r="J9">
            <v>16.577015456310619</v>
          </cell>
          <cell r="K9">
            <v>2.1148260873596882</v>
          </cell>
          <cell r="L9">
            <v>3.4416758879269764</v>
          </cell>
          <cell r="M9">
            <v>-15.717271992718452</v>
          </cell>
          <cell r="N9">
            <v>253.83048649854709</v>
          </cell>
          <cell r="O9">
            <v>333.11</v>
          </cell>
          <cell r="P9">
            <v>340.21</v>
          </cell>
          <cell r="Q9">
            <v>348.03</v>
          </cell>
          <cell r="R9">
            <v>350.92</v>
          </cell>
          <cell r="S9">
            <v>355</v>
          </cell>
          <cell r="T9">
            <v>364.68</v>
          </cell>
          <cell r="U9">
            <v>377.47</v>
          </cell>
          <cell r="V9">
            <v>379.4</v>
          </cell>
        </row>
        <row r="11">
          <cell r="C11">
            <v>2464.0816166056916</v>
          </cell>
          <cell r="D11">
            <v>2468.4563731376147</v>
          </cell>
          <cell r="E11">
            <v>2496.8922905951149</v>
          </cell>
          <cell r="F11">
            <v>2833.7485435531944</v>
          </cell>
          <cell r="G11">
            <v>2790.000978233963</v>
          </cell>
          <cell r="H11">
            <v>2988.8555363925284</v>
          </cell>
          <cell r="I11">
            <v>3476.9799333331789</v>
          </cell>
          <cell r="J11">
            <v>3242.07</v>
          </cell>
          <cell r="K11">
            <v>3263.51</v>
          </cell>
          <cell r="L11">
            <v>3192.06</v>
          </cell>
          <cell r="M11">
            <v>3207.02</v>
          </cell>
          <cell r="N11">
            <v>3687.27</v>
          </cell>
          <cell r="O11">
            <v>3641.14</v>
          </cell>
          <cell r="P11">
            <v>3722.81</v>
          </cell>
          <cell r="Q11">
            <v>5555.52</v>
          </cell>
          <cell r="R11">
            <v>5521.87</v>
          </cell>
          <cell r="S11">
            <v>5890.04</v>
          </cell>
          <cell r="T11">
            <v>4934.21</v>
          </cell>
          <cell r="U11">
            <v>5523.77</v>
          </cell>
          <cell r="V11">
            <v>4944.68</v>
          </cell>
        </row>
        <row r="12">
          <cell r="C12">
            <v>2464.0816166056916</v>
          </cell>
          <cell r="D12">
            <v>2468.4563731376147</v>
          </cell>
          <cell r="E12">
            <v>2496.8922905951149</v>
          </cell>
          <cell r="F12">
            <v>2833.7485435531944</v>
          </cell>
          <cell r="G12">
            <v>2790.000978233963</v>
          </cell>
          <cell r="H12">
            <v>2988.8555363925284</v>
          </cell>
          <cell r="I12">
            <v>3476.9799333331789</v>
          </cell>
          <cell r="J12">
            <v>3242.07</v>
          </cell>
          <cell r="K12">
            <v>3263.51</v>
          </cell>
          <cell r="L12">
            <v>3192.06</v>
          </cell>
          <cell r="M12">
            <v>3207.02</v>
          </cell>
          <cell r="N12">
            <v>3687.27</v>
          </cell>
          <cell r="O12">
            <v>3596.94</v>
          </cell>
          <cell r="P12">
            <v>3673</v>
          </cell>
          <cell r="Q12">
            <v>5467.67</v>
          </cell>
          <cell r="R12">
            <v>5423.39</v>
          </cell>
          <cell r="S12">
            <v>5754.13</v>
          </cell>
          <cell r="T12">
            <v>4841.4399999999996</v>
          </cell>
          <cell r="U12">
            <v>5441.6</v>
          </cell>
          <cell r="V12">
            <v>4851.8599999999997</v>
          </cell>
        </row>
        <row r="13">
          <cell r="C13">
            <v>0</v>
          </cell>
          <cell r="D13">
            <v>0</v>
          </cell>
          <cell r="E13">
            <v>0</v>
          </cell>
          <cell r="F13">
            <v>0</v>
          </cell>
          <cell r="G13">
            <v>0</v>
          </cell>
          <cell r="H13">
            <v>0</v>
          </cell>
          <cell r="I13">
            <v>0</v>
          </cell>
          <cell r="J13">
            <v>0</v>
          </cell>
          <cell r="K13">
            <v>0</v>
          </cell>
          <cell r="L13">
            <v>0</v>
          </cell>
          <cell r="M13">
            <v>0</v>
          </cell>
          <cell r="N13">
            <v>0</v>
          </cell>
          <cell r="O13">
            <v>44.2</v>
          </cell>
          <cell r="P13">
            <v>49.81</v>
          </cell>
          <cell r="Q13">
            <v>87.85</v>
          </cell>
          <cell r="R13">
            <v>98.48</v>
          </cell>
          <cell r="S13">
            <v>135.91</v>
          </cell>
          <cell r="T13">
            <v>92.78</v>
          </cell>
          <cell r="U13">
            <v>82.17</v>
          </cell>
          <cell r="V13">
            <v>92.82</v>
          </cell>
        </row>
        <row r="15">
          <cell r="C15">
            <v>457.45280676528347</v>
          </cell>
          <cell r="D15">
            <v>480.44243955193622</v>
          </cell>
          <cell r="E15">
            <v>488.8190070265232</v>
          </cell>
          <cell r="F15">
            <v>551.05694433409997</v>
          </cell>
          <cell r="G15">
            <v>508.85978243692222</v>
          </cell>
          <cell r="H15">
            <v>527.13429804193106</v>
          </cell>
          <cell r="I15">
            <v>616.9337293390422</v>
          </cell>
          <cell r="J15">
            <v>589.50216088264528</v>
          </cell>
          <cell r="K15">
            <v>577.22586406186406</v>
          </cell>
          <cell r="L15">
            <v>551.31509309301885</v>
          </cell>
          <cell r="M15">
            <v>542.53510862213307</v>
          </cell>
          <cell r="N15">
            <v>620.27465243339509</v>
          </cell>
          <cell r="O15" t="str">
            <v>:</v>
          </cell>
          <cell r="P15" t="str">
            <v>:</v>
          </cell>
          <cell r="Q15" t="str">
            <v>:</v>
          </cell>
          <cell r="R15" t="str">
            <v>:</v>
          </cell>
          <cell r="S15" t="str">
            <v>:</v>
          </cell>
          <cell r="T15" t="str">
            <v>:</v>
          </cell>
          <cell r="U15" t="str">
            <v>:</v>
          </cell>
          <cell r="V15" t="str">
            <v>:</v>
          </cell>
        </row>
        <row r="16">
          <cell r="C16">
            <v>457.45280676528347</v>
          </cell>
          <cell r="D16">
            <v>480.44243955193622</v>
          </cell>
          <cell r="E16">
            <v>488.8190070265232</v>
          </cell>
          <cell r="F16">
            <v>551.05694433409997</v>
          </cell>
          <cell r="G16">
            <v>508.85978243692222</v>
          </cell>
          <cell r="H16">
            <v>527.13429804193106</v>
          </cell>
          <cell r="I16">
            <v>616.9337293390422</v>
          </cell>
          <cell r="J16">
            <v>589.50216088264528</v>
          </cell>
          <cell r="K16">
            <v>577.22586406186406</v>
          </cell>
          <cell r="L16">
            <v>551.31509309301885</v>
          </cell>
          <cell r="M16">
            <v>542.53510862213307</v>
          </cell>
          <cell r="N16">
            <v>620.27465243339509</v>
          </cell>
          <cell r="O16" t="str">
            <v>:</v>
          </cell>
          <cell r="P16" t="str">
            <v>:</v>
          </cell>
          <cell r="Q16" t="str">
            <v>:</v>
          </cell>
          <cell r="R16" t="str">
            <v>:</v>
          </cell>
          <cell r="S16" t="str">
            <v>:</v>
          </cell>
          <cell r="T16" t="str">
            <v>:</v>
          </cell>
          <cell r="U16" t="str">
            <v>:</v>
          </cell>
          <cell r="V16" t="str">
            <v>:</v>
          </cell>
        </row>
        <row r="17">
          <cell r="C17">
            <v>0</v>
          </cell>
          <cell r="D17">
            <v>0</v>
          </cell>
          <cell r="E17">
            <v>0</v>
          </cell>
          <cell r="F17">
            <v>0</v>
          </cell>
          <cell r="G17">
            <v>0</v>
          </cell>
          <cell r="H17">
            <v>0</v>
          </cell>
          <cell r="I17">
            <v>0</v>
          </cell>
          <cell r="J17">
            <v>0</v>
          </cell>
          <cell r="K17">
            <v>0</v>
          </cell>
          <cell r="L17">
            <v>0</v>
          </cell>
          <cell r="M17">
            <v>0</v>
          </cell>
          <cell r="N17">
            <v>0</v>
          </cell>
          <cell r="O17" t="str">
            <v>:</v>
          </cell>
          <cell r="P17" t="str">
            <v>:</v>
          </cell>
          <cell r="Q17" t="str">
            <v>:</v>
          </cell>
          <cell r="R17" t="str">
            <v>:</v>
          </cell>
          <cell r="S17" t="str">
            <v>:</v>
          </cell>
          <cell r="T17" t="str">
            <v>:</v>
          </cell>
          <cell r="U17" t="str">
            <v>:</v>
          </cell>
          <cell r="V17" t="str">
            <v>:</v>
          </cell>
        </row>
        <row r="19">
          <cell r="C19">
            <v>0</v>
          </cell>
          <cell r="D19">
            <v>0</v>
          </cell>
          <cell r="E19">
            <v>0</v>
          </cell>
          <cell r="F19">
            <v>0</v>
          </cell>
          <cell r="G19">
            <v>0</v>
          </cell>
          <cell r="H19">
            <v>0</v>
          </cell>
          <cell r="I19">
            <v>0</v>
          </cell>
          <cell r="J19">
            <v>0</v>
          </cell>
          <cell r="K19">
            <v>0</v>
          </cell>
          <cell r="L19">
            <v>0</v>
          </cell>
          <cell r="M19">
            <v>0</v>
          </cell>
          <cell r="N19">
            <v>-57728.231733464287</v>
          </cell>
          <cell r="O19">
            <v>0</v>
          </cell>
          <cell r="P19">
            <v>0</v>
          </cell>
          <cell r="Q19">
            <v>0</v>
          </cell>
          <cell r="R19">
            <v>0</v>
          </cell>
          <cell r="S19">
            <v>0</v>
          </cell>
          <cell r="T19">
            <v>0</v>
          </cell>
          <cell r="U19">
            <v>0</v>
          </cell>
          <cell r="V19">
            <v>0</v>
          </cell>
        </row>
        <row r="20">
          <cell r="C20">
            <v>0</v>
          </cell>
          <cell r="D20">
            <v>0</v>
          </cell>
          <cell r="E20">
            <v>0</v>
          </cell>
          <cell r="F20">
            <v>0</v>
          </cell>
          <cell r="G20">
            <v>0</v>
          </cell>
          <cell r="H20">
            <v>0</v>
          </cell>
          <cell r="I20">
            <v>0</v>
          </cell>
          <cell r="J20">
            <v>0</v>
          </cell>
          <cell r="K20">
            <v>0</v>
          </cell>
          <cell r="L20">
            <v>0</v>
          </cell>
          <cell r="M20">
            <v>0</v>
          </cell>
          <cell r="N20">
            <v>-56437.717133224651</v>
          </cell>
          <cell r="O20">
            <v>0</v>
          </cell>
          <cell r="P20">
            <v>0</v>
          </cell>
          <cell r="Q20">
            <v>0</v>
          </cell>
          <cell r="R20">
            <v>0</v>
          </cell>
          <cell r="S20">
            <v>0</v>
          </cell>
          <cell r="T20">
            <v>0</v>
          </cell>
          <cell r="U20">
            <v>0</v>
          </cell>
          <cell r="V20">
            <v>0</v>
          </cell>
        </row>
        <row r="21">
          <cell r="C21">
            <v>0</v>
          </cell>
          <cell r="D21">
            <v>0</v>
          </cell>
          <cell r="E21">
            <v>0</v>
          </cell>
          <cell r="F21">
            <v>0</v>
          </cell>
          <cell r="G21">
            <v>0</v>
          </cell>
          <cell r="H21">
            <v>0</v>
          </cell>
          <cell r="I21">
            <v>0</v>
          </cell>
          <cell r="J21">
            <v>0</v>
          </cell>
          <cell r="K21">
            <v>0</v>
          </cell>
          <cell r="L21">
            <v>0</v>
          </cell>
          <cell r="M21">
            <v>0</v>
          </cell>
          <cell r="N21">
            <v>-1290.5146002396104</v>
          </cell>
          <cell r="O21">
            <v>0</v>
          </cell>
          <cell r="P21">
            <v>0</v>
          </cell>
          <cell r="Q21">
            <v>0</v>
          </cell>
          <cell r="R21">
            <v>0</v>
          </cell>
          <cell r="S21">
            <v>0</v>
          </cell>
          <cell r="T21">
            <v>0</v>
          </cell>
          <cell r="U21">
            <v>0</v>
          </cell>
          <cell r="V21">
            <v>0</v>
          </cell>
        </row>
        <row r="23">
          <cell r="C23">
            <v>339323.07733687817</v>
          </cell>
          <cell r="D23">
            <v>345636.56024653261</v>
          </cell>
          <cell r="E23">
            <v>351807.20637394791</v>
          </cell>
          <cell r="F23">
            <v>357300.16011980211</v>
          </cell>
          <cell r="G23">
            <v>363063.3962774456</v>
          </cell>
          <cell r="H23">
            <v>368732.78403084521</v>
          </cell>
          <cell r="I23">
            <v>373570.93061898579</v>
          </cell>
          <cell r="J23">
            <v>379061.6099445158</v>
          </cell>
          <cell r="K23">
            <v>384464.40503764566</v>
          </cell>
          <cell r="L23">
            <v>390045.04509386822</v>
          </cell>
          <cell r="M23">
            <v>395456.52038688748</v>
          </cell>
          <cell r="N23">
            <v>337816.72</v>
          </cell>
          <cell r="O23">
            <v>341458.86</v>
          </cell>
          <cell r="P23">
            <v>345081.52</v>
          </cell>
          <cell r="Q23">
            <v>346949.66</v>
          </cell>
          <cell r="R23">
            <v>348868.39</v>
          </cell>
          <cell r="S23">
            <v>350474.1</v>
          </cell>
          <cell r="T23">
            <v>353061.12</v>
          </cell>
          <cell r="U23">
            <v>355149.81</v>
          </cell>
          <cell r="V23">
            <v>357841.06</v>
          </cell>
        </row>
        <row r="24">
          <cell r="C24">
            <v>318407.78627637308</v>
          </cell>
          <cell r="D24">
            <v>324310.66825100075</v>
          </cell>
          <cell r="E24">
            <v>330078.75181005814</v>
          </cell>
          <cell r="F24">
            <v>335210.27509768115</v>
          </cell>
          <cell r="G24">
            <v>340594.6722260341</v>
          </cell>
          <cell r="H24">
            <v>345890.31944073061</v>
          </cell>
          <cell r="I24">
            <v>350743.07275068364</v>
          </cell>
          <cell r="J24">
            <v>356217.17506075732</v>
          </cell>
          <cell r="K24">
            <v>361617.8553277998</v>
          </cell>
          <cell r="L24">
            <v>367195.05370813445</v>
          </cell>
          <cell r="M24">
            <v>372622.24627314642</v>
          </cell>
          <cell r="N24">
            <v>316019.13</v>
          </cell>
          <cell r="O24">
            <v>319372.36</v>
          </cell>
          <cell r="P24">
            <v>322704.62</v>
          </cell>
          <cell r="Q24">
            <v>324312.58</v>
          </cell>
          <cell r="R24">
            <v>325978.86</v>
          </cell>
          <cell r="S24">
            <v>327365.49</v>
          </cell>
          <cell r="T24">
            <v>329680.59999999998</v>
          </cell>
          <cell r="U24">
            <v>331474</v>
          </cell>
          <cell r="V24">
            <v>333878.65999999997</v>
          </cell>
        </row>
        <row r="25">
          <cell r="C25">
            <v>20915.291060505086</v>
          </cell>
          <cell r="D25">
            <v>21325.89199553186</v>
          </cell>
          <cell r="E25">
            <v>21728.454563889794</v>
          </cell>
          <cell r="F25">
            <v>22089.885022120969</v>
          </cell>
          <cell r="G25">
            <v>22468.724051411515</v>
          </cell>
          <cell r="H25">
            <v>22842.464590114629</v>
          </cell>
          <cell r="I25">
            <v>22827.857868302177</v>
          </cell>
          <cell r="J25">
            <v>22844.434883758458</v>
          </cell>
          <cell r="K25">
            <v>22846.549709845844</v>
          </cell>
          <cell r="L25">
            <v>22849.991385733785</v>
          </cell>
          <cell r="M25">
            <v>22834.274113741048</v>
          </cell>
          <cell r="N25">
            <v>21797.59</v>
          </cell>
          <cell r="O25">
            <v>22086.5</v>
          </cell>
          <cell r="P25">
            <v>22376.9</v>
          </cell>
          <cell r="Q25">
            <v>22637.08</v>
          </cell>
          <cell r="R25">
            <v>22889.52</v>
          </cell>
          <cell r="S25">
            <v>23108.61</v>
          </cell>
          <cell r="T25">
            <v>23380.52</v>
          </cell>
          <cell r="U25">
            <v>23675.81</v>
          </cell>
          <cell r="V25">
            <v>23962.39</v>
          </cell>
        </row>
      </sheetData>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SK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EST</v>
          </cell>
          <cell r="P1" t="str">
            <v>EST</v>
          </cell>
          <cell r="Q1" t="str">
            <v>REP</v>
          </cell>
          <cell r="R1" t="str">
            <v>REP</v>
          </cell>
          <cell r="S1" t="str">
            <v>REP</v>
          </cell>
          <cell r="T1" t="str">
            <v>REP</v>
          </cell>
          <cell r="U1" t="str">
            <v>REP</v>
          </cell>
          <cell r="V1" t="str">
            <v>REP</v>
          </cell>
        </row>
        <row r="3">
          <cell r="C3">
            <v>458859.80186074093</v>
          </cell>
          <cell r="D3">
            <v>465944.34623606183</v>
          </cell>
          <cell r="E3">
            <v>473364.83359723777</v>
          </cell>
          <cell r="F3">
            <v>480293.86351750087</v>
          </cell>
          <cell r="G3">
            <v>488216.89409113134</v>
          </cell>
          <cell r="H3">
            <v>492152.02958806936</v>
          </cell>
          <cell r="I3">
            <v>500035.79271355621</v>
          </cell>
          <cell r="J3">
            <v>504769.11888709257</v>
          </cell>
          <cell r="K3">
            <v>508516.64250647026</v>
          </cell>
          <cell r="L3">
            <v>512237.71220038453</v>
          </cell>
          <cell r="M3">
            <v>516098.78303911316</v>
          </cell>
          <cell r="N3">
            <v>518241.19687881821</v>
          </cell>
          <cell r="O3">
            <v>521333.66943751241</v>
          </cell>
          <cell r="P3">
            <v>525041.47001568507</v>
          </cell>
          <cell r="Q3">
            <v>532508.48</v>
          </cell>
          <cell r="R3">
            <v>532906.07999999996</v>
          </cell>
          <cell r="S3">
            <v>534171</v>
          </cell>
          <cell r="T3">
            <v>538330</v>
          </cell>
          <cell r="U3">
            <v>537877</v>
          </cell>
          <cell r="V3">
            <v>539622</v>
          </cell>
        </row>
        <row r="4">
          <cell r="C4">
            <v>427467.6378736741</v>
          </cell>
          <cell r="D4">
            <v>434067.50440643425</v>
          </cell>
          <cell r="E4">
            <v>440980.33091965318</v>
          </cell>
          <cell r="F4">
            <v>447435.32227160822</v>
          </cell>
          <cell r="G4">
            <v>454816.31130219362</v>
          </cell>
          <cell r="H4">
            <v>458482.23075900291</v>
          </cell>
          <cell r="I4">
            <v>465826.63876149384</v>
          </cell>
          <cell r="J4">
            <v>470236.14194848534</v>
          </cell>
          <cell r="K4">
            <v>473727.28469612869</v>
          </cell>
          <cell r="L4">
            <v>477193.78332157072</v>
          </cell>
          <cell r="M4">
            <v>480790.70513603627</v>
          </cell>
          <cell r="N4">
            <v>482786.54913826275</v>
          </cell>
          <cell r="O4">
            <v>485667.45510233619</v>
          </cell>
          <cell r="P4">
            <v>489121.59239749878</v>
          </cell>
          <cell r="Q4">
            <v>495785.92</v>
          </cell>
          <cell r="R4">
            <v>497193.76</v>
          </cell>
          <cell r="S4">
            <v>499090</v>
          </cell>
          <cell r="T4">
            <v>501762</v>
          </cell>
          <cell r="U4">
            <v>501079</v>
          </cell>
          <cell r="V4">
            <v>502374</v>
          </cell>
        </row>
        <row r="5">
          <cell r="C5">
            <v>31392.16398706683</v>
          </cell>
          <cell r="D5">
            <v>31876.841829627578</v>
          </cell>
          <cell r="E5">
            <v>32384.502677584591</v>
          </cell>
          <cell r="F5">
            <v>32858.541245892644</v>
          </cell>
          <cell r="G5">
            <v>33400.582788937725</v>
          </cell>
          <cell r="H5">
            <v>33669.798829066451</v>
          </cell>
          <cell r="I5">
            <v>34209.153952062363</v>
          </cell>
          <cell r="J5">
            <v>34532.976938607229</v>
          </cell>
          <cell r="K5">
            <v>34789.357810341578</v>
          </cell>
          <cell r="L5">
            <v>35043.928878813807</v>
          </cell>
          <cell r="M5">
            <v>35308.07790307689</v>
          </cell>
          <cell r="N5">
            <v>35454.647740555461</v>
          </cell>
          <cell r="O5">
            <v>35666.214335176221</v>
          </cell>
          <cell r="P5">
            <v>35919.877618186292</v>
          </cell>
          <cell r="Q5">
            <v>36722.559999999998</v>
          </cell>
          <cell r="R5">
            <v>35712.32</v>
          </cell>
          <cell r="S5">
            <v>35081</v>
          </cell>
          <cell r="T5">
            <v>36568</v>
          </cell>
          <cell r="U5">
            <v>36798</v>
          </cell>
          <cell r="V5">
            <v>37248</v>
          </cell>
        </row>
        <row r="7">
          <cell r="C7">
            <v>15745.223767576568</v>
          </cell>
          <cell r="D7">
            <v>15709.250661607079</v>
          </cell>
          <cell r="E7">
            <v>15883.421419119573</v>
          </cell>
          <cell r="F7">
            <v>16707.961319117647</v>
          </cell>
          <cell r="G7">
            <v>16414.546055216179</v>
          </cell>
          <cell r="H7">
            <v>19990.321016701339</v>
          </cell>
          <cell r="I7">
            <v>15779.984674204945</v>
          </cell>
          <cell r="J7">
            <v>15870.880756141703</v>
          </cell>
          <cell r="K7">
            <v>16339.84423843683</v>
          </cell>
          <cell r="L7">
            <v>16232.83032867037</v>
          </cell>
          <cell r="M7">
            <v>15670.025537375981</v>
          </cell>
          <cell r="N7">
            <v>15836.792292833292</v>
          </cell>
          <cell r="O7">
            <v>15620.617671359505</v>
          </cell>
          <cell r="P7">
            <v>14996.289124482599</v>
          </cell>
          <cell r="Q7">
            <v>13890.85</v>
          </cell>
          <cell r="R7">
            <v>13906</v>
          </cell>
          <cell r="S7">
            <v>13891</v>
          </cell>
          <cell r="T7">
            <v>13466</v>
          </cell>
          <cell r="U7">
            <v>13449</v>
          </cell>
          <cell r="V7">
            <v>13418</v>
          </cell>
        </row>
        <row r="8">
          <cell r="C8">
            <v>15260.54592501582</v>
          </cell>
          <cell r="D8">
            <v>15201.589813650065</v>
          </cell>
          <cell r="E8">
            <v>15409.38285081152</v>
          </cell>
          <cell r="F8">
            <v>16165.919776072567</v>
          </cell>
          <cell r="G8">
            <v>16145.330015087453</v>
          </cell>
          <cell r="H8">
            <v>19450.965893705485</v>
          </cell>
          <cell r="I8">
            <v>15456.161687660137</v>
          </cell>
          <cell r="J8">
            <v>15614.499884407354</v>
          </cell>
          <cell r="K8">
            <v>16085.273169964601</v>
          </cell>
          <cell r="L8">
            <v>15968.681304407288</v>
          </cell>
          <cell r="M8">
            <v>15523.455699897351</v>
          </cell>
          <cell r="N8">
            <v>15625.225698212533</v>
          </cell>
          <cell r="O8">
            <v>15366.954388349375</v>
          </cell>
          <cell r="P8">
            <v>13970.341840618981</v>
          </cell>
          <cell r="Q8">
            <v>13175.55</v>
          </cell>
          <cell r="R8">
            <v>13203</v>
          </cell>
          <cell r="S8">
            <v>13194</v>
          </cell>
          <cell r="T8">
            <v>12844</v>
          </cell>
          <cell r="U8">
            <v>12764</v>
          </cell>
          <cell r="V8">
            <v>12739</v>
          </cell>
        </row>
        <row r="9">
          <cell r="C9">
            <v>484.67784256075902</v>
          </cell>
          <cell r="D9">
            <v>507.66084795698407</v>
          </cell>
          <cell r="E9">
            <v>474.0385683080458</v>
          </cell>
          <cell r="F9">
            <v>542.04154304506665</v>
          </cell>
          <cell r="G9">
            <v>269.2160401287183</v>
          </cell>
          <cell r="H9">
            <v>539.35512299589027</v>
          </cell>
          <cell r="I9">
            <v>323.82298654484475</v>
          </cell>
          <cell r="J9">
            <v>256.38087173433451</v>
          </cell>
          <cell r="K9">
            <v>254.57106847225077</v>
          </cell>
          <cell r="L9">
            <v>264.14902426306799</v>
          </cell>
          <cell r="M9">
            <v>146.56983747857157</v>
          </cell>
          <cell r="N9">
            <v>211.56659462075186</v>
          </cell>
          <cell r="O9">
            <v>253.66328301004978</v>
          </cell>
          <cell r="P9">
            <v>1025.9472838636175</v>
          </cell>
          <cell r="Q9">
            <v>715.3</v>
          </cell>
          <cell r="R9">
            <v>703</v>
          </cell>
          <cell r="S9">
            <v>697</v>
          </cell>
          <cell r="T9">
            <v>622</v>
          </cell>
          <cell r="U9">
            <v>685</v>
          </cell>
          <cell r="V9">
            <v>679</v>
          </cell>
        </row>
        <row r="11">
          <cell r="C11">
            <v>6974.3710658032132</v>
          </cell>
          <cell r="D11">
            <v>6549.8884133964648</v>
          </cell>
          <cell r="E11">
            <v>6543.2116667976925</v>
          </cell>
          <cell r="F11">
            <v>7191.6482432548137</v>
          </cell>
          <cell r="G11">
            <v>8193.1602330707865</v>
          </cell>
          <cell r="H11">
            <v>10526.626586743711</v>
          </cell>
          <cell r="I11">
            <v>8904.4148101546725</v>
          </cell>
          <cell r="J11">
            <v>9057.1200000000008</v>
          </cell>
          <cell r="K11">
            <v>10318.32</v>
          </cell>
          <cell r="L11">
            <v>10114.34</v>
          </cell>
          <cell r="M11">
            <v>10750.96</v>
          </cell>
          <cell r="N11">
            <v>10318.459999999999</v>
          </cell>
          <cell r="O11">
            <v>9399.35</v>
          </cell>
          <cell r="P11">
            <v>9294.7000000000007</v>
          </cell>
          <cell r="Q11">
            <v>10487</v>
          </cell>
          <cell r="R11">
            <v>10327</v>
          </cell>
          <cell r="S11">
            <v>10601</v>
          </cell>
          <cell r="T11">
            <v>10520</v>
          </cell>
          <cell r="U11">
            <v>10853</v>
          </cell>
          <cell r="V11">
            <v>10120</v>
          </cell>
        </row>
        <row r="12">
          <cell r="C12">
            <v>6974.3710658032132</v>
          </cell>
          <cell r="D12">
            <v>6549.8884133964648</v>
          </cell>
          <cell r="E12">
            <v>6543.2116667976925</v>
          </cell>
          <cell r="F12">
            <v>7191.6482432548137</v>
          </cell>
          <cell r="G12">
            <v>8193.1602330707865</v>
          </cell>
          <cell r="H12">
            <v>10526.626586743711</v>
          </cell>
          <cell r="I12">
            <v>8904.4148101546725</v>
          </cell>
          <cell r="J12">
            <v>9057.1200000000008</v>
          </cell>
          <cell r="K12">
            <v>10318.32</v>
          </cell>
          <cell r="L12">
            <v>10114.34</v>
          </cell>
          <cell r="M12">
            <v>10750.96</v>
          </cell>
          <cell r="N12">
            <v>10318.459999999999</v>
          </cell>
          <cell r="O12">
            <v>9399.35</v>
          </cell>
          <cell r="P12">
            <v>9294.7000000000007</v>
          </cell>
          <cell r="Q12">
            <v>10487</v>
          </cell>
          <cell r="R12">
            <v>10327</v>
          </cell>
          <cell r="S12">
            <v>10601</v>
          </cell>
          <cell r="T12">
            <v>10520</v>
          </cell>
          <cell r="U12">
            <v>10853</v>
          </cell>
          <cell r="V12">
            <v>10120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t="str">
            <v>:</v>
          </cell>
          <cell r="R13" t="str">
            <v>:</v>
          </cell>
          <cell r="S13" t="str">
            <v>:</v>
          </cell>
          <cell r="T13" t="str">
            <v>:</v>
          </cell>
          <cell r="U13" t="str">
            <v>:</v>
          </cell>
          <cell r="V13" t="str">
            <v>:</v>
          </cell>
        </row>
        <row r="15">
          <cell r="C15">
            <v>1686.3083264524578</v>
          </cell>
          <cell r="D15">
            <v>1738.8748870346747</v>
          </cell>
          <cell r="E15">
            <v>2411.1798320587823</v>
          </cell>
          <cell r="F15">
            <v>1593.2825022323607</v>
          </cell>
          <cell r="G15">
            <v>4286.2503252073739</v>
          </cell>
          <cell r="H15">
            <v>1579.9313044708379</v>
          </cell>
          <cell r="I15">
            <v>2142.2436905139675</v>
          </cell>
          <cell r="J15">
            <v>3066.237136764008</v>
          </cell>
          <cell r="K15">
            <v>2300.4545445225654</v>
          </cell>
          <cell r="L15">
            <v>2257.4194899417416</v>
          </cell>
          <cell r="M15">
            <v>2776.6516976708685</v>
          </cell>
          <cell r="N15">
            <v>2425.8597341390987</v>
          </cell>
          <cell r="O15">
            <v>2513.4670931867781</v>
          </cell>
          <cell r="P15">
            <v>2386.2103805570005</v>
          </cell>
          <cell r="Q15">
            <v>657</v>
          </cell>
          <cell r="R15">
            <v>426</v>
          </cell>
          <cell r="S15">
            <v>424</v>
          </cell>
          <cell r="T15">
            <v>428</v>
          </cell>
          <cell r="U15">
            <v>843</v>
          </cell>
          <cell r="V15">
            <v>703</v>
          </cell>
        </row>
        <row r="16">
          <cell r="C16">
            <v>1686.3083264524578</v>
          </cell>
          <cell r="D16">
            <v>1738.8748870346747</v>
          </cell>
          <cell r="E16">
            <v>2411.1798320587823</v>
          </cell>
          <cell r="F16">
            <v>1593.2825022323607</v>
          </cell>
          <cell r="G16">
            <v>4286.2503252073739</v>
          </cell>
          <cell r="H16">
            <v>1579.9313044708379</v>
          </cell>
          <cell r="I16">
            <v>2142.2436905139675</v>
          </cell>
          <cell r="J16">
            <v>3066.237136764008</v>
          </cell>
          <cell r="K16">
            <v>2300.4545445225654</v>
          </cell>
          <cell r="L16">
            <v>2257.4194899417416</v>
          </cell>
          <cell r="M16">
            <v>2776.6516976708685</v>
          </cell>
          <cell r="N16">
            <v>2425.8597341390987</v>
          </cell>
          <cell r="O16">
            <v>2513.4670931867781</v>
          </cell>
          <cell r="P16">
            <v>2386.2103805570005</v>
          </cell>
          <cell r="Q16">
            <v>316</v>
          </cell>
          <cell r="R16">
            <v>307</v>
          </cell>
          <cell r="S16">
            <v>313</v>
          </cell>
          <cell r="T16">
            <v>316</v>
          </cell>
          <cell r="U16">
            <v>550</v>
          </cell>
          <cell r="V16">
            <v>422</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340</v>
          </cell>
          <cell r="R17">
            <v>119</v>
          </cell>
          <cell r="S17">
            <v>111</v>
          </cell>
          <cell r="T17">
            <v>112</v>
          </cell>
          <cell r="U17">
            <v>293</v>
          </cell>
          <cell r="V17">
            <v>281</v>
          </cell>
        </row>
        <row r="19">
          <cell r="C19">
            <v>0</v>
          </cell>
          <cell r="D19">
            <v>0</v>
          </cell>
          <cell r="E19">
            <v>0</v>
          </cell>
          <cell r="F19">
            <v>0</v>
          </cell>
          <cell r="G19">
            <v>0</v>
          </cell>
          <cell r="H19">
            <v>0</v>
          </cell>
          <cell r="I19">
            <v>0</v>
          </cell>
          <cell r="J19">
            <v>0</v>
          </cell>
          <cell r="K19">
            <v>0</v>
          </cell>
          <cell r="L19">
            <v>0</v>
          </cell>
          <cell r="M19">
            <v>0</v>
          </cell>
          <cell r="N19">
            <v>0</v>
          </cell>
          <cell r="O19">
            <v>0</v>
          </cell>
          <cell r="P19">
            <v>4151.6312403893098</v>
          </cell>
          <cell r="Q19">
            <v>0</v>
          </cell>
          <cell r="R19">
            <v>0</v>
          </cell>
          <cell r="S19">
            <v>0</v>
          </cell>
          <cell r="T19">
            <v>0</v>
          </cell>
          <cell r="U19">
            <v>0</v>
          </cell>
          <cell r="V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4374.8961424392182</v>
          </cell>
          <cell r="Q20">
            <v>0</v>
          </cell>
          <cell r="R20">
            <v>0</v>
          </cell>
          <cell r="S20">
            <v>0</v>
          </cell>
          <cell r="T20">
            <v>0</v>
          </cell>
          <cell r="U20">
            <v>0</v>
          </cell>
          <cell r="V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-223.26490204990841</v>
          </cell>
          <cell r="Q21">
            <v>0</v>
          </cell>
          <cell r="R21">
            <v>0</v>
          </cell>
          <cell r="S21">
            <v>0</v>
          </cell>
          <cell r="T21">
            <v>0</v>
          </cell>
          <cell r="U21">
            <v>0</v>
          </cell>
          <cell r="V21">
            <v>0</v>
          </cell>
        </row>
        <row r="23">
          <cell r="C23">
            <v>465944.34623606183</v>
          </cell>
          <cell r="D23">
            <v>473364.83359723777</v>
          </cell>
          <cell r="E23">
            <v>480293.86351750087</v>
          </cell>
          <cell r="F23">
            <v>488216.89409113134</v>
          </cell>
          <cell r="G23">
            <v>492152.02958806936</v>
          </cell>
          <cell r="H23">
            <v>500035.79271355621</v>
          </cell>
          <cell r="I23">
            <v>504769.11888709257</v>
          </cell>
          <cell r="J23">
            <v>508516.64250647026</v>
          </cell>
          <cell r="K23">
            <v>512237.71220038453</v>
          </cell>
          <cell r="L23">
            <v>516098.78303911316</v>
          </cell>
          <cell r="M23">
            <v>518241.19687881821</v>
          </cell>
          <cell r="N23">
            <v>521333.66943751241</v>
          </cell>
          <cell r="O23">
            <v>525041.47001568507</v>
          </cell>
          <cell r="P23">
            <v>532508.48</v>
          </cell>
          <cell r="Q23">
            <v>532906.07999999996</v>
          </cell>
          <cell r="R23">
            <v>534171</v>
          </cell>
          <cell r="S23">
            <v>538330</v>
          </cell>
          <cell r="T23">
            <v>537877</v>
          </cell>
          <cell r="U23">
            <v>539622</v>
          </cell>
          <cell r="V23">
            <v>540935</v>
          </cell>
        </row>
        <row r="24">
          <cell r="C24">
            <v>434067.50440643425</v>
          </cell>
          <cell r="D24">
            <v>440980.33091965318</v>
          </cell>
          <cell r="E24">
            <v>447435.32227160822</v>
          </cell>
          <cell r="F24">
            <v>454816.31130219362</v>
          </cell>
          <cell r="G24">
            <v>458482.23075900291</v>
          </cell>
          <cell r="H24">
            <v>465826.63876149384</v>
          </cell>
          <cell r="I24">
            <v>470236.14194848534</v>
          </cell>
          <cell r="J24">
            <v>473727.28469612869</v>
          </cell>
          <cell r="K24">
            <v>477193.78332157072</v>
          </cell>
          <cell r="L24">
            <v>480790.70513603627</v>
          </cell>
          <cell r="M24">
            <v>482786.54913826275</v>
          </cell>
          <cell r="N24">
            <v>485667.45510233619</v>
          </cell>
          <cell r="O24">
            <v>489121.59239749878</v>
          </cell>
          <cell r="P24">
            <v>495785.92</v>
          </cell>
          <cell r="Q24">
            <v>497193.76</v>
          </cell>
          <cell r="R24">
            <v>499090</v>
          </cell>
          <cell r="S24">
            <v>501762</v>
          </cell>
          <cell r="T24">
            <v>501079</v>
          </cell>
          <cell r="U24">
            <v>502374</v>
          </cell>
          <cell r="V24">
            <v>503636</v>
          </cell>
        </row>
        <row r="25">
          <cell r="C25">
            <v>31876.841829627589</v>
          </cell>
          <cell r="D25">
            <v>32384.502677584562</v>
          </cell>
          <cell r="E25">
            <v>32858.541245892637</v>
          </cell>
          <cell r="F25">
            <v>33400.582788937711</v>
          </cell>
          <cell r="G25">
            <v>33669.798829066443</v>
          </cell>
          <cell r="H25">
            <v>34209.153952062341</v>
          </cell>
          <cell r="I25">
            <v>34532.976938607208</v>
          </cell>
          <cell r="J25">
            <v>34789.357810341564</v>
          </cell>
          <cell r="K25">
            <v>35043.928878813829</v>
          </cell>
          <cell r="L25">
            <v>35308.077903076875</v>
          </cell>
          <cell r="M25">
            <v>35454.647740555461</v>
          </cell>
          <cell r="N25">
            <v>35666.214335176213</v>
          </cell>
          <cell r="O25">
            <v>35919.87761818627</v>
          </cell>
          <cell r="P25">
            <v>36722.559999999998</v>
          </cell>
          <cell r="Q25">
            <v>35712.32</v>
          </cell>
          <cell r="R25">
            <v>35081</v>
          </cell>
          <cell r="S25">
            <v>36568</v>
          </cell>
          <cell r="T25">
            <v>36798</v>
          </cell>
          <cell r="U25">
            <v>37248</v>
          </cell>
          <cell r="V25">
            <v>37299</v>
          </cell>
        </row>
      </sheetData>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5"/>
      <sheetName val="2003"/>
      <sheetName val="2004"/>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AT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EST</v>
          </cell>
          <cell r="P1" t="str">
            <v>EST</v>
          </cell>
          <cell r="Q1" t="str">
            <v>EST</v>
          </cell>
          <cell r="R1" t="str">
            <v>EST</v>
          </cell>
          <cell r="S1" t="str">
            <v>EST</v>
          </cell>
          <cell r="T1" t="str">
            <v>EST</v>
          </cell>
          <cell r="U1" t="str">
            <v>EST</v>
          </cell>
          <cell r="V1" t="str">
            <v>EST</v>
          </cell>
        </row>
        <row r="3">
          <cell r="C3">
            <v>951806.65554013674</v>
          </cell>
          <cell r="D3">
            <v>968814.42416594247</v>
          </cell>
          <cell r="E3">
            <v>985980.87369118736</v>
          </cell>
          <cell r="F3">
            <v>999152.71503645892</v>
          </cell>
          <cell r="G3">
            <v>1010916.1753826126</v>
          </cell>
          <cell r="H3">
            <v>1022513.6718153732</v>
          </cell>
          <cell r="I3">
            <v>1034750.0177401595</v>
          </cell>
          <cell r="J3">
            <v>1042580.7194279012</v>
          </cell>
          <cell r="K3">
            <v>1046807.4578223581</v>
          </cell>
          <cell r="L3">
            <v>1052974.8798376862</v>
          </cell>
          <cell r="M3">
            <v>1065454.649081771</v>
          </cell>
          <cell r="N3">
            <v>1076451.1938119736</v>
          </cell>
          <cell r="O3">
            <v>1086961.168088987</v>
          </cell>
          <cell r="P3">
            <v>1097648.7585156048</v>
          </cell>
          <cell r="Q3">
            <v>1112726.693082985</v>
          </cell>
          <cell r="R3">
            <v>1128120.6862243894</v>
          </cell>
          <cell r="S3">
            <v>1142684.9963522742</v>
          </cell>
          <cell r="T3">
            <v>1158862.7101805208</v>
          </cell>
          <cell r="U3">
            <v>1173976.5438599798</v>
          </cell>
          <cell r="V3">
            <v>1187592.6799589971</v>
          </cell>
        </row>
        <row r="4">
          <cell r="C4">
            <v>895761.4243294464</v>
          </cell>
          <cell r="D4">
            <v>911767.72451682191</v>
          </cell>
          <cell r="E4">
            <v>926218.99549763242</v>
          </cell>
          <cell r="F4">
            <v>936865.3351227243</v>
          </cell>
          <cell r="G4">
            <v>946147.98934011534</v>
          </cell>
          <cell r="H4">
            <v>955234.93100390409</v>
          </cell>
          <cell r="I4">
            <v>964877.48834537214</v>
          </cell>
          <cell r="J4">
            <v>970548.79886745429</v>
          </cell>
          <cell r="K4">
            <v>972846.28592910338</v>
          </cell>
          <cell r="L4">
            <v>976931.08282514452</v>
          </cell>
          <cell r="M4">
            <v>986843.19696898025</v>
          </cell>
          <cell r="N4">
            <v>995344.80459547846</v>
          </cell>
          <cell r="O4">
            <v>1002231.9964261459</v>
          </cell>
          <cell r="P4">
            <v>1009227.7519019088</v>
          </cell>
          <cell r="Q4">
            <v>1020193.0836065651</v>
          </cell>
          <cell r="R4">
            <v>1031368.8291474731</v>
          </cell>
          <cell r="S4">
            <v>1041708.0245720096</v>
          </cell>
          <cell r="T4">
            <v>1053353.3179220352</v>
          </cell>
          <cell r="U4">
            <v>1063947.8104391722</v>
          </cell>
          <cell r="V4">
            <v>1073108.0504828424</v>
          </cell>
        </row>
        <row r="5">
          <cell r="C5">
            <v>56045.231210690341</v>
          </cell>
          <cell r="D5">
            <v>57046.699649120565</v>
          </cell>
          <cell r="E5">
            <v>59761.878193554934</v>
          </cell>
          <cell r="F5">
            <v>62287.379913734621</v>
          </cell>
          <cell r="G5">
            <v>64768.186042497284</v>
          </cell>
          <cell r="H5">
            <v>67278.74081146915</v>
          </cell>
          <cell r="I5">
            <v>69872.529394787387</v>
          </cell>
          <cell r="J5">
            <v>72031.920560446917</v>
          </cell>
          <cell r="K5">
            <v>73961.171893254737</v>
          </cell>
          <cell r="L5">
            <v>76043.797012541676</v>
          </cell>
          <cell r="M5">
            <v>78611.452112790779</v>
          </cell>
          <cell r="N5">
            <v>81106.389216495096</v>
          </cell>
          <cell r="O5">
            <v>84729.171662841109</v>
          </cell>
          <cell r="P5">
            <v>88421.006613695994</v>
          </cell>
          <cell r="Q5">
            <v>92533.609476419864</v>
          </cell>
          <cell r="R5">
            <v>96751.857076916305</v>
          </cell>
          <cell r="S5">
            <v>100976.97178026463</v>
          </cell>
          <cell r="T5">
            <v>105509.39225848555</v>
          </cell>
          <cell r="U5">
            <v>110028.73342080764</v>
          </cell>
          <cell r="V5">
            <v>114484.62947615469</v>
          </cell>
        </row>
        <row r="7">
          <cell r="C7">
            <v>36141.377576874191</v>
          </cell>
          <cell r="D7">
            <v>36352.829899541226</v>
          </cell>
          <cell r="E7">
            <v>36920.984146229574</v>
          </cell>
          <cell r="F7">
            <v>37801.03782393923</v>
          </cell>
          <cell r="G7">
            <v>37637.345576314779</v>
          </cell>
          <cell r="H7">
            <v>38546.228185225504</v>
          </cell>
          <cell r="I7">
            <v>38576.790865663002</v>
          </cell>
          <cell r="J7">
            <v>39176.611531522103</v>
          </cell>
          <cell r="K7">
            <v>38797.774695882414</v>
          </cell>
          <cell r="L7">
            <v>38290.915981561317</v>
          </cell>
          <cell r="M7">
            <v>38162.775184143997</v>
          </cell>
          <cell r="N7">
            <v>39091.443353033217</v>
          </cell>
          <cell r="O7">
            <v>38323.654655673796</v>
          </cell>
          <cell r="P7">
            <v>38316.333394927817</v>
          </cell>
          <cell r="Q7">
            <v>38250.664427463191</v>
          </cell>
          <cell r="R7">
            <v>38067.544553679509</v>
          </cell>
          <cell r="S7">
            <v>38559.268337450187</v>
          </cell>
          <cell r="T7">
            <v>38709.052141936285</v>
          </cell>
          <cell r="U7">
            <v>39219.732869956177</v>
          </cell>
          <cell r="V7">
            <v>39489.594121528848</v>
          </cell>
        </row>
        <row r="8">
          <cell r="C8">
            <v>35139.909138443967</v>
          </cell>
          <cell r="D8">
            <v>33637.651355106856</v>
          </cell>
          <cell r="E8">
            <v>34395.482426049886</v>
          </cell>
          <cell r="F8">
            <v>35320.231695176568</v>
          </cell>
          <cell r="G8">
            <v>35126.79080734303</v>
          </cell>
          <cell r="H8">
            <v>35952.439601907266</v>
          </cell>
          <cell r="I8">
            <v>36417.399700003472</v>
          </cell>
          <cell r="J8">
            <v>37247.360198714283</v>
          </cell>
          <cell r="K8">
            <v>36715.149576595591</v>
          </cell>
          <cell r="L8">
            <v>35723.260881312213</v>
          </cell>
          <cell r="M8">
            <v>35667.83808043968</v>
          </cell>
          <cell r="N8">
            <v>35468.660906687204</v>
          </cell>
          <cell r="O8">
            <v>34631.81970481891</v>
          </cell>
          <cell r="P8">
            <v>34203.730532203946</v>
          </cell>
          <cell r="Q8">
            <v>34032.416826966793</v>
          </cell>
          <cell r="R8">
            <v>33842.429850331137</v>
          </cell>
          <cell r="S8">
            <v>34026.847859229274</v>
          </cell>
          <cell r="T8">
            <v>34189.710979614189</v>
          </cell>
          <cell r="U8">
            <v>34763.836814609123</v>
          </cell>
          <cell r="V8">
            <v>34892.356832339945</v>
          </cell>
        </row>
        <row r="9">
          <cell r="C9">
            <v>1001.4684384301727</v>
          </cell>
          <cell r="D9">
            <v>2715.1785444343914</v>
          </cell>
          <cell r="E9">
            <v>2525.5017201797382</v>
          </cell>
          <cell r="F9">
            <v>2480.8061287626551</v>
          </cell>
          <cell r="G9">
            <v>2510.5547689718369</v>
          </cell>
          <cell r="H9">
            <v>2593.7885833182227</v>
          </cell>
          <cell r="I9">
            <v>2159.3911656594864</v>
          </cell>
          <cell r="J9">
            <v>1929.2513328077766</v>
          </cell>
          <cell r="K9">
            <v>2082.6251192869531</v>
          </cell>
          <cell r="L9">
            <v>2567.6551002490887</v>
          </cell>
          <cell r="M9">
            <v>2494.9371037042729</v>
          </cell>
          <cell r="N9">
            <v>3622.782446346042</v>
          </cell>
          <cell r="O9">
            <v>3691.834950854929</v>
          </cell>
          <cell r="P9">
            <v>4112.6028627238702</v>
          </cell>
          <cell r="Q9">
            <v>4218.2476004963974</v>
          </cell>
          <cell r="R9">
            <v>4225.1147033483139</v>
          </cell>
          <cell r="S9">
            <v>4532.4204782208835</v>
          </cell>
          <cell r="T9">
            <v>4519.3411623220891</v>
          </cell>
          <cell r="U9">
            <v>4455.8960553470679</v>
          </cell>
          <cell r="V9">
            <v>4597.2372891889099</v>
          </cell>
        </row>
        <row r="11">
          <cell r="C11">
            <v>14869.120281716252</v>
          </cell>
          <cell r="D11">
            <v>15083.040285769266</v>
          </cell>
          <cell r="E11">
            <v>16627.520315031597</v>
          </cell>
          <cell r="F11">
            <v>19101.600361906498</v>
          </cell>
          <cell r="G11">
            <v>18460.96034976868</v>
          </cell>
          <cell r="H11">
            <v>18447.520349514041</v>
          </cell>
          <cell r="I11">
            <v>21431.200406044027</v>
          </cell>
          <cell r="J11">
            <v>23875.42</v>
          </cell>
          <cell r="K11">
            <v>24410.880000000001</v>
          </cell>
          <cell r="L11">
            <v>18734.73</v>
          </cell>
          <cell r="M11">
            <v>19970.669999999998</v>
          </cell>
          <cell r="N11">
            <v>20939.150000000001</v>
          </cell>
          <cell r="O11">
            <v>20183.16</v>
          </cell>
          <cell r="P11">
            <v>19476.5</v>
          </cell>
          <cell r="Q11">
            <v>19139.169999999998</v>
          </cell>
          <cell r="R11">
            <v>19655.47</v>
          </cell>
          <cell r="S11">
            <v>18774.599999999999</v>
          </cell>
          <cell r="T11">
            <v>19764.77</v>
          </cell>
          <cell r="U11">
            <v>21495.11</v>
          </cell>
          <cell r="V11">
            <v>21172.16</v>
          </cell>
        </row>
        <row r="12">
          <cell r="C12">
            <v>14869.120281716252</v>
          </cell>
          <cell r="D12">
            <v>15083.040285769266</v>
          </cell>
          <cell r="E12">
            <v>16627.520315031597</v>
          </cell>
          <cell r="F12">
            <v>19101.600361906498</v>
          </cell>
          <cell r="G12">
            <v>18460.96034976868</v>
          </cell>
          <cell r="H12">
            <v>18447.520349514041</v>
          </cell>
          <cell r="I12">
            <v>21431.200406044027</v>
          </cell>
          <cell r="J12">
            <v>23875.42</v>
          </cell>
          <cell r="K12">
            <v>24410.880000000001</v>
          </cell>
          <cell r="L12">
            <v>18734.73</v>
          </cell>
          <cell r="M12">
            <v>19970.669999999998</v>
          </cell>
          <cell r="N12">
            <v>20939.150000000001</v>
          </cell>
          <cell r="O12">
            <v>20183.16</v>
          </cell>
          <cell r="P12">
            <v>19476.5</v>
          </cell>
          <cell r="Q12">
            <v>19139.169999999998</v>
          </cell>
          <cell r="R12">
            <v>19655.47</v>
          </cell>
          <cell r="S12">
            <v>18774.599999999999</v>
          </cell>
          <cell r="T12">
            <v>19764.77</v>
          </cell>
          <cell r="U12">
            <v>21495.11</v>
          </cell>
          <cell r="V12">
            <v>21172.16</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5">
          <cell r="C15">
            <v>4264.4886693521985</v>
          </cell>
          <cell r="D15">
            <v>4103.3400885270739</v>
          </cell>
          <cell r="E15">
            <v>7121.6224859264121</v>
          </cell>
          <cell r="F15">
            <v>6935.977115879029</v>
          </cell>
          <cell r="G15">
            <v>7578.8887937856034</v>
          </cell>
          <cell r="H15">
            <v>7862.3619109251731</v>
          </cell>
          <cell r="I15">
            <v>9314.8887718773003</v>
          </cell>
          <cell r="J15">
            <v>11074.453137065188</v>
          </cell>
          <cell r="K15">
            <v>8219.4726805544506</v>
          </cell>
          <cell r="L15">
            <v>7076.4167374764866</v>
          </cell>
          <cell r="M15">
            <v>7195.5604539414689</v>
          </cell>
          <cell r="N15">
            <v>7642.3190760197722</v>
          </cell>
          <cell r="O15">
            <v>7452.904229056031</v>
          </cell>
          <cell r="P15">
            <v>3761.8988275475831</v>
          </cell>
          <cell r="Q15">
            <v>3717.5012860588427</v>
          </cell>
          <cell r="R15">
            <v>3847.7644257946613</v>
          </cell>
          <cell r="S15">
            <v>3606.9545092036155</v>
          </cell>
          <cell r="T15">
            <v>3830.4484624772199</v>
          </cell>
          <cell r="U15">
            <v>4108.48677093895</v>
          </cell>
          <cell r="V15">
            <v>4010.6555906501276</v>
          </cell>
        </row>
        <row r="16">
          <cell r="C16">
            <v>4264.4886693521985</v>
          </cell>
          <cell r="D16">
            <v>4103.3400885270739</v>
          </cell>
          <cell r="E16">
            <v>7121.6224859264121</v>
          </cell>
          <cell r="F16">
            <v>6935.977115879029</v>
          </cell>
          <cell r="G16">
            <v>7578.8887937856034</v>
          </cell>
          <cell r="H16">
            <v>7862.3619109251731</v>
          </cell>
          <cell r="I16">
            <v>9314.8887718773003</v>
          </cell>
          <cell r="J16">
            <v>11074.453137065188</v>
          </cell>
          <cell r="K16">
            <v>8219.4726805544506</v>
          </cell>
          <cell r="L16">
            <v>7076.4167374764866</v>
          </cell>
          <cell r="M16">
            <v>7195.5604539414689</v>
          </cell>
          <cell r="N16">
            <v>7642.3190760197722</v>
          </cell>
          <cell r="O16">
            <v>7452.904229056031</v>
          </cell>
          <cell r="P16">
            <v>3761.8988275475831</v>
          </cell>
          <cell r="Q16">
            <v>3717.5012860588427</v>
          </cell>
          <cell r="R16">
            <v>3847.7644257946613</v>
          </cell>
          <cell r="S16">
            <v>3606.9545092036155</v>
          </cell>
          <cell r="T16">
            <v>3830.4484624772199</v>
          </cell>
          <cell r="U16">
            <v>4108.48677093895</v>
          </cell>
          <cell r="V16">
            <v>4010.6555906501276</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row>
        <row r="23">
          <cell r="C23">
            <v>968814.42416594247</v>
          </cell>
          <cell r="D23">
            <v>985980.87369118736</v>
          </cell>
          <cell r="E23">
            <v>999152.71503645892</v>
          </cell>
          <cell r="F23">
            <v>1010916.1753826126</v>
          </cell>
          <cell r="G23">
            <v>1022513.6718153732</v>
          </cell>
          <cell r="H23">
            <v>1034750.0177401595</v>
          </cell>
          <cell r="I23">
            <v>1042580.7194279012</v>
          </cell>
          <cell r="J23">
            <v>1046807.4578223581</v>
          </cell>
          <cell r="K23">
            <v>1052974.8798376862</v>
          </cell>
          <cell r="L23">
            <v>1065454.649081771</v>
          </cell>
          <cell r="M23">
            <v>1076451.1938119736</v>
          </cell>
          <cell r="N23">
            <v>1086961.168088987</v>
          </cell>
          <cell r="O23">
            <v>1097648.7585156048</v>
          </cell>
          <cell r="P23">
            <v>1112726.693082985</v>
          </cell>
          <cell r="Q23">
            <v>1128120.6862243894</v>
          </cell>
          <cell r="R23">
            <v>1142684.9963522742</v>
          </cell>
          <cell r="S23">
            <v>1158862.7101805208</v>
          </cell>
          <cell r="T23">
            <v>1173976.5438599798</v>
          </cell>
          <cell r="U23">
            <v>1187592.6799589971</v>
          </cell>
          <cell r="V23">
            <v>1201899.4584898758</v>
          </cell>
        </row>
        <row r="24">
          <cell r="C24">
            <v>911767.72451682191</v>
          </cell>
          <cell r="D24">
            <v>926218.99549763242</v>
          </cell>
          <cell r="E24">
            <v>936865.3351227243</v>
          </cell>
          <cell r="F24">
            <v>946147.98934011534</v>
          </cell>
          <cell r="G24">
            <v>955234.93100390409</v>
          </cell>
          <cell r="H24">
            <v>964877.48834537214</v>
          </cell>
          <cell r="I24">
            <v>970548.79886745429</v>
          </cell>
          <cell r="J24">
            <v>972846.28592910338</v>
          </cell>
          <cell r="K24">
            <v>976931.08282514452</v>
          </cell>
          <cell r="L24">
            <v>986843.19696898025</v>
          </cell>
          <cell r="M24">
            <v>995344.80459547846</v>
          </cell>
          <cell r="N24">
            <v>1002231.9964261459</v>
          </cell>
          <cell r="O24">
            <v>1009227.7519019088</v>
          </cell>
          <cell r="P24">
            <v>1020193.0836065651</v>
          </cell>
          <cell r="Q24">
            <v>1031368.8291474731</v>
          </cell>
          <cell r="R24">
            <v>1041708.0245720096</v>
          </cell>
          <cell r="S24">
            <v>1053353.3179220352</v>
          </cell>
          <cell r="T24">
            <v>1063947.8104391722</v>
          </cell>
          <cell r="U24">
            <v>1073108.0504828424</v>
          </cell>
          <cell r="V24">
            <v>1082817.5917245322</v>
          </cell>
        </row>
        <row r="25">
          <cell r="C25">
            <v>57046.699649120514</v>
          </cell>
          <cell r="D25">
            <v>59761.878193554956</v>
          </cell>
          <cell r="E25">
            <v>62287.379913734672</v>
          </cell>
          <cell r="F25">
            <v>64768.186042497277</v>
          </cell>
          <cell r="G25">
            <v>67278.740811469121</v>
          </cell>
          <cell r="H25">
            <v>69872.529394787372</v>
          </cell>
          <cell r="I25">
            <v>72031.920560446873</v>
          </cell>
          <cell r="J25">
            <v>73961.171893254694</v>
          </cell>
          <cell r="K25">
            <v>76043.79701254169</v>
          </cell>
          <cell r="L25">
            <v>78611.452112790765</v>
          </cell>
          <cell r="M25">
            <v>81106.389216495052</v>
          </cell>
          <cell r="N25">
            <v>84729.171662841138</v>
          </cell>
          <cell r="O25">
            <v>88421.006613696038</v>
          </cell>
          <cell r="P25">
            <v>92533.609476419893</v>
          </cell>
          <cell r="Q25">
            <v>96751.857076916305</v>
          </cell>
          <cell r="R25">
            <v>100976.97178026462</v>
          </cell>
          <cell r="S25">
            <v>105509.39225848552</v>
          </cell>
          <cell r="T25">
            <v>110028.73342080764</v>
          </cell>
          <cell r="U25">
            <v>114484.6294761547</v>
          </cell>
          <cell r="V25">
            <v>119081.8667653436</v>
          </cell>
        </row>
      </sheetData>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BE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EST</v>
          </cell>
          <cell r="P1" t="str">
            <v>EST</v>
          </cell>
          <cell r="Q1" t="str">
            <v>EST</v>
          </cell>
          <cell r="R1" t="str">
            <v>EST</v>
          </cell>
          <cell r="S1" t="str">
            <v>EST</v>
          </cell>
          <cell r="T1" t="str">
            <v>EST</v>
          </cell>
          <cell r="U1" t="str">
            <v>EST</v>
          </cell>
          <cell r="V1" t="str">
            <v>EST</v>
          </cell>
        </row>
        <row r="3">
          <cell r="C3">
            <v>153365.92402915095</v>
          </cell>
          <cell r="D3">
            <v>155796.3004280389</v>
          </cell>
          <cell r="E3">
            <v>158688.4573547391</v>
          </cell>
          <cell r="F3">
            <v>161161.5162800671</v>
          </cell>
          <cell r="G3">
            <v>163146.48735172255</v>
          </cell>
          <cell r="H3">
            <v>164961.81750104</v>
          </cell>
          <cell r="I3">
            <v>166602.98907882671</v>
          </cell>
          <cell r="J3">
            <v>167999.86204259426</v>
          </cell>
          <cell r="K3">
            <v>169550.33190661896</v>
          </cell>
          <cell r="L3">
            <v>171577.7939812103</v>
          </cell>
          <cell r="M3">
            <v>174139.34660806201</v>
          </cell>
          <cell r="N3">
            <v>175909.55524529735</v>
          </cell>
          <cell r="O3">
            <v>176963.64945169727</v>
          </cell>
          <cell r="P3">
            <v>178241.39239886496</v>
          </cell>
          <cell r="Q3">
            <v>178738.35567300141</v>
          </cell>
          <cell r="R3">
            <v>179398.24803265376</v>
          </cell>
          <cell r="S3">
            <v>180022.29734290307</v>
          </cell>
          <cell r="T3">
            <v>180485.89447845999</v>
          </cell>
          <cell r="U3">
            <v>180560.31145219543</v>
          </cell>
          <cell r="V3">
            <v>180962.68506326288</v>
          </cell>
        </row>
        <row r="4">
          <cell r="C4">
            <v>152586.42759189985</v>
          </cell>
          <cell r="D4">
            <v>155004.45137884936</v>
          </cell>
          <cell r="E4">
            <v>156374.78688543645</v>
          </cell>
          <cell r="F4">
            <v>157281.17942183925</v>
          </cell>
          <cell r="G4">
            <v>157668.89642452146</v>
          </cell>
          <cell r="H4">
            <v>157856.57530696658</v>
          </cell>
          <cell r="I4">
            <v>157844.76933398584</v>
          </cell>
          <cell r="J4">
            <v>158530.77729205717</v>
          </cell>
          <cell r="K4">
            <v>159350.54193546611</v>
          </cell>
          <cell r="L4">
            <v>160605.02840354425</v>
          </cell>
          <cell r="M4">
            <v>162342.03735994792</v>
          </cell>
          <cell r="N4">
            <v>163324.87725940128</v>
          </cell>
          <cell r="O4">
            <v>164317.66686492189</v>
          </cell>
          <cell r="P4">
            <v>165518.30894279131</v>
          </cell>
          <cell r="Q4">
            <v>165994.04579674001</v>
          </cell>
          <cell r="R4">
            <v>166621.18686485122</v>
          </cell>
          <cell r="S4">
            <v>167215.14003332716</v>
          </cell>
          <cell r="T4">
            <v>167659.98321340594</v>
          </cell>
          <cell r="U4">
            <v>167743.34504283298</v>
          </cell>
          <cell r="V4">
            <v>168131.42128691918</v>
          </cell>
        </row>
        <row r="5">
          <cell r="C5">
            <v>779.49643725110218</v>
          </cell>
          <cell r="D5">
            <v>791.84904918953544</v>
          </cell>
          <cell r="E5">
            <v>2313.670469302655</v>
          </cell>
          <cell r="F5">
            <v>3880.336858227849</v>
          </cell>
          <cell r="G5">
            <v>5477.5909272010904</v>
          </cell>
          <cell r="H5">
            <v>7105.2421940734203</v>
          </cell>
          <cell r="I5">
            <v>8758.2197448408697</v>
          </cell>
          <cell r="J5">
            <v>9469.0847505370912</v>
          </cell>
          <cell r="K5">
            <v>10199.789971152844</v>
          </cell>
          <cell r="L5">
            <v>10972.765577666054</v>
          </cell>
          <cell r="M5">
            <v>11797.309248114092</v>
          </cell>
          <cell r="N5">
            <v>12584.677985896065</v>
          </cell>
          <cell r="O5">
            <v>12645.982586775383</v>
          </cell>
          <cell r="P5">
            <v>12723.083456073655</v>
          </cell>
          <cell r="Q5">
            <v>12744.309876261395</v>
          </cell>
          <cell r="R5">
            <v>12777.061167802545</v>
          </cell>
          <cell r="S5">
            <v>12807.157309575909</v>
          </cell>
          <cell r="T5">
            <v>12825.911265054048</v>
          </cell>
          <cell r="U5">
            <v>12816.966409362445</v>
          </cell>
          <cell r="V5">
            <v>12831.263776343694</v>
          </cell>
        </row>
        <row r="7">
          <cell r="C7">
            <v>8695.9776638414078</v>
          </cell>
          <cell r="D7">
            <v>8808.6676329302991</v>
          </cell>
          <cell r="E7">
            <v>8802.9899358271014</v>
          </cell>
          <cell r="F7">
            <v>8697.4808664443117</v>
          </cell>
          <cell r="G7">
            <v>8681.2901270417224</v>
          </cell>
          <cell r="H7">
            <v>8635.3891804620635</v>
          </cell>
          <cell r="I7">
            <v>8563.8680413742513</v>
          </cell>
          <cell r="J7">
            <v>8624.6998765518401</v>
          </cell>
          <cell r="K7">
            <v>8656.1578411013688</v>
          </cell>
          <cell r="L7">
            <v>8621.8719424394585</v>
          </cell>
          <cell r="M7">
            <v>8642.138622928378</v>
          </cell>
          <cell r="N7">
            <v>8394.9368553833247</v>
          </cell>
          <cell r="O7">
            <v>8586.7665841739436</v>
          </cell>
          <cell r="P7">
            <v>8380.0602900652866</v>
          </cell>
          <cell r="Q7">
            <v>8383.614758777625</v>
          </cell>
          <cell r="R7">
            <v>8351.8034342937262</v>
          </cell>
          <cell r="S7">
            <v>8155.557252247695</v>
          </cell>
          <cell r="T7">
            <v>7606.7700875241799</v>
          </cell>
          <cell r="U7">
            <v>7916.5463075798571</v>
          </cell>
          <cell r="V7">
            <v>8069.5867201447854</v>
          </cell>
        </row>
        <row r="8">
          <cell r="C8">
            <v>8683.6250519029745</v>
          </cell>
          <cell r="D8">
            <v>7286.8462128171795</v>
          </cell>
          <cell r="E8">
            <v>7236.3235469019073</v>
          </cell>
          <cell r="F8">
            <v>7100.2267974710412</v>
          </cell>
          <cell r="G8">
            <v>7053.6388601693925</v>
          </cell>
          <cell r="H8">
            <v>6982.411629694614</v>
          </cell>
          <cell r="I8">
            <v>7853.0030356780599</v>
          </cell>
          <cell r="J8">
            <v>7893.9946559360869</v>
          </cell>
          <cell r="K8">
            <v>7883.1822345881883</v>
          </cell>
          <cell r="L8">
            <v>7797.3282719914196</v>
          </cell>
          <cell r="M8">
            <v>7854.7698851464047</v>
          </cell>
          <cell r="N8">
            <v>8333.6322545040075</v>
          </cell>
          <cell r="O8">
            <v>8509.6657148756713</v>
          </cell>
          <cell r="P8">
            <v>8358.833869877546</v>
          </cell>
          <cell r="Q8">
            <v>8350.8634672364751</v>
          </cell>
          <cell r="R8">
            <v>8321.7072925203629</v>
          </cell>
          <cell r="S8">
            <v>8136.8032967695553</v>
          </cell>
          <cell r="T8">
            <v>7615.714943215783</v>
          </cell>
          <cell r="U8">
            <v>7902.248940598608</v>
          </cell>
          <cell r="V8">
            <v>8047.0046181757662</v>
          </cell>
        </row>
        <row r="9">
          <cell r="C9">
            <v>12.352611938428936</v>
          </cell>
          <cell r="D9">
            <v>1521.8214201131245</v>
          </cell>
          <cell r="E9">
            <v>1566.6663889252004</v>
          </cell>
          <cell r="F9">
            <v>1597.2540689732296</v>
          </cell>
          <cell r="G9">
            <v>1627.6512668723371</v>
          </cell>
          <cell r="H9">
            <v>1652.9775507674422</v>
          </cell>
          <cell r="I9">
            <v>710.86500569620875</v>
          </cell>
          <cell r="J9">
            <v>730.70522061573865</v>
          </cell>
          <cell r="K9">
            <v>772.97560651320964</v>
          </cell>
          <cell r="L9">
            <v>824.54367044803075</v>
          </cell>
          <cell r="M9">
            <v>787.3687377819806</v>
          </cell>
          <cell r="N9">
            <v>61.304600879311693</v>
          </cell>
          <cell r="O9">
            <v>77.100869298259568</v>
          </cell>
          <cell r="P9">
            <v>21.226420187731492</v>
          </cell>
          <cell r="Q9">
            <v>32.751291541135288</v>
          </cell>
          <cell r="R9">
            <v>30.096141773363343</v>
          </cell>
          <cell r="S9">
            <v>18.753955478141506</v>
          </cell>
          <cell r="T9">
            <v>-8.9448556915922381</v>
          </cell>
          <cell r="U9">
            <v>14.297366981236337</v>
          </cell>
          <cell r="V9">
            <v>22.582101969006544</v>
          </cell>
        </row>
        <row r="11">
          <cell r="C11">
            <v>5065.8600998844722</v>
          </cell>
          <cell r="D11">
            <v>4734.50117982551</v>
          </cell>
          <cell r="E11">
            <v>5054.6275941197609</v>
          </cell>
          <cell r="F11">
            <v>5352.2889968845921</v>
          </cell>
          <cell r="G11">
            <v>5447.765295884632</v>
          </cell>
          <cell r="H11">
            <v>5560.0903535317375</v>
          </cell>
          <cell r="I11">
            <v>5700.4966755906198</v>
          </cell>
          <cell r="J11">
            <v>5633.1016410023567</v>
          </cell>
          <cell r="K11">
            <v>5279.2777094139728</v>
          </cell>
          <cell r="L11">
            <v>4834.5</v>
          </cell>
          <cell r="M11">
            <v>5474.12</v>
          </cell>
          <cell r="N11">
            <v>5824.32</v>
          </cell>
          <cell r="O11">
            <v>5760.0300793941624</v>
          </cell>
          <cell r="P11">
            <v>6191.5144325891788</v>
          </cell>
          <cell r="Q11">
            <v>6079.1893749420724</v>
          </cell>
          <cell r="R11">
            <v>6079.1893749420724</v>
          </cell>
          <cell r="S11">
            <v>6079.1893749420724</v>
          </cell>
          <cell r="T11">
            <v>6010.8508098695729</v>
          </cell>
          <cell r="U11">
            <v>6010.8508098695729</v>
          </cell>
          <cell r="V11">
            <v>6010.8508098695729</v>
          </cell>
        </row>
        <row r="12">
          <cell r="C12">
            <v>5065.8600998844722</v>
          </cell>
          <cell r="D12">
            <v>4734.50117982551</v>
          </cell>
          <cell r="E12">
            <v>5054.6275941197609</v>
          </cell>
          <cell r="F12">
            <v>5352.2889968845921</v>
          </cell>
          <cell r="G12">
            <v>5447.765295884632</v>
          </cell>
          <cell r="H12">
            <v>5560.0903535317375</v>
          </cell>
          <cell r="I12">
            <v>5700.4966755906198</v>
          </cell>
          <cell r="J12">
            <v>5633.1016410023567</v>
          </cell>
          <cell r="K12">
            <v>5279.2777094139728</v>
          </cell>
          <cell r="L12">
            <v>4834.5</v>
          </cell>
          <cell r="M12">
            <v>5474.12</v>
          </cell>
          <cell r="N12">
            <v>5824.32</v>
          </cell>
          <cell r="O12">
            <v>5760.0300793941624</v>
          </cell>
          <cell r="P12">
            <v>6191.5144325891788</v>
          </cell>
          <cell r="Q12">
            <v>6079.1893749420724</v>
          </cell>
          <cell r="R12">
            <v>6079.1893749420724</v>
          </cell>
          <cell r="S12">
            <v>6079.1893749420724</v>
          </cell>
          <cell r="T12">
            <v>6010.8508098695729</v>
          </cell>
          <cell r="U12">
            <v>6010.8508098695729</v>
          </cell>
          <cell r="V12">
            <v>6010.8508098695729</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5">
          <cell r="C15">
            <v>1199.7411650689851</v>
          </cell>
          <cell r="D15">
            <v>1182.009526404584</v>
          </cell>
          <cell r="E15">
            <v>1275.3034163793504</v>
          </cell>
          <cell r="F15">
            <v>1360.2207979042362</v>
          </cell>
          <cell r="G15">
            <v>1418.1946818396391</v>
          </cell>
          <cell r="H15">
            <v>1434.1272491436189</v>
          </cell>
          <cell r="I15">
            <v>1466.4984020161046</v>
          </cell>
          <cell r="J15">
            <v>1441.1283715247896</v>
          </cell>
          <cell r="K15">
            <v>1349.4180570960837</v>
          </cell>
          <cell r="L15">
            <v>1225.8193155877445</v>
          </cell>
          <cell r="M15">
            <v>1397.8099856930414</v>
          </cell>
          <cell r="N15">
            <v>1516.5226489834004</v>
          </cell>
          <cell r="O15">
            <v>1548.9935576120931</v>
          </cell>
          <cell r="P15">
            <v>1691.5825833396607</v>
          </cell>
          <cell r="Q15">
            <v>1644.5330241832007</v>
          </cell>
          <cell r="R15">
            <v>1648.5647491023487</v>
          </cell>
          <cell r="S15">
            <v>1612.7707417487027</v>
          </cell>
          <cell r="T15">
            <v>1521.5023039191685</v>
          </cell>
          <cell r="U15">
            <v>1503.3218866428331</v>
          </cell>
          <cell r="V15">
            <v>1538.4948071737488</v>
          </cell>
        </row>
        <row r="16">
          <cell r="C16">
            <v>1199.7411650689851</v>
          </cell>
          <cell r="D16">
            <v>1182.009526404584</v>
          </cell>
          <cell r="E16">
            <v>1275.3034163793504</v>
          </cell>
          <cell r="F16">
            <v>1360.2207979042362</v>
          </cell>
          <cell r="G16">
            <v>1418.1946818396391</v>
          </cell>
          <cell r="H16">
            <v>1434.1272491436189</v>
          </cell>
          <cell r="I16">
            <v>1466.4984020161046</v>
          </cell>
          <cell r="J16">
            <v>1441.1283715247896</v>
          </cell>
          <cell r="K16">
            <v>1349.4180570960837</v>
          </cell>
          <cell r="L16">
            <v>1225.8193155877445</v>
          </cell>
          <cell r="M16">
            <v>1397.8099856930414</v>
          </cell>
          <cell r="N16">
            <v>1516.5226489834004</v>
          </cell>
          <cell r="O16">
            <v>1548.9935576120931</v>
          </cell>
          <cell r="P16">
            <v>1691.5825833396607</v>
          </cell>
          <cell r="Q16">
            <v>1644.5330241832007</v>
          </cell>
          <cell r="R16">
            <v>1648.5647491023487</v>
          </cell>
          <cell r="S16">
            <v>1612.7707417487027</v>
          </cell>
          <cell r="T16">
            <v>1521.5023039191685</v>
          </cell>
          <cell r="U16">
            <v>1503.3218866428331</v>
          </cell>
          <cell r="V16">
            <v>1538.4948071737488</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row>
        <row r="23">
          <cell r="C23">
            <v>155796.3004280389</v>
          </cell>
          <cell r="D23">
            <v>158688.4573547391</v>
          </cell>
          <cell r="E23">
            <v>161161.5162800671</v>
          </cell>
          <cell r="F23">
            <v>163146.48735172255</v>
          </cell>
          <cell r="G23">
            <v>164961.81750104</v>
          </cell>
          <cell r="H23">
            <v>166602.98907882671</v>
          </cell>
          <cell r="I23">
            <v>167999.86204259426</v>
          </cell>
          <cell r="J23">
            <v>169550.33190661896</v>
          </cell>
          <cell r="K23">
            <v>171577.7939812103</v>
          </cell>
          <cell r="L23">
            <v>174139.34660806201</v>
          </cell>
          <cell r="M23">
            <v>175909.55524529735</v>
          </cell>
          <cell r="N23">
            <v>176963.64945169727</v>
          </cell>
          <cell r="O23">
            <v>178241.39239886496</v>
          </cell>
          <cell r="P23">
            <v>178738.35567300141</v>
          </cell>
          <cell r="Q23">
            <v>179398.24803265376</v>
          </cell>
          <cell r="R23">
            <v>180022.29734290307</v>
          </cell>
          <cell r="S23">
            <v>180485.89447845999</v>
          </cell>
          <cell r="T23">
            <v>180560.31145219543</v>
          </cell>
          <cell r="U23">
            <v>180962.68506326288</v>
          </cell>
          <cell r="V23">
            <v>181482.92616636434</v>
          </cell>
        </row>
        <row r="24">
          <cell r="C24">
            <v>155004.45137884936</v>
          </cell>
          <cell r="D24">
            <v>156374.78688543645</v>
          </cell>
          <cell r="E24">
            <v>157281.17942183925</v>
          </cell>
          <cell r="F24">
            <v>157668.89642452146</v>
          </cell>
          <cell r="G24">
            <v>157856.57530696658</v>
          </cell>
          <cell r="H24">
            <v>157844.76933398584</v>
          </cell>
          <cell r="I24">
            <v>158530.77729205717</v>
          </cell>
          <cell r="J24">
            <v>159350.54193546611</v>
          </cell>
          <cell r="K24">
            <v>160605.02840354425</v>
          </cell>
          <cell r="L24">
            <v>162342.03735994792</v>
          </cell>
          <cell r="M24">
            <v>163324.87725940128</v>
          </cell>
          <cell r="N24">
            <v>164317.66686492189</v>
          </cell>
          <cell r="O24">
            <v>165518.30894279131</v>
          </cell>
          <cell r="P24">
            <v>165994.04579674001</v>
          </cell>
          <cell r="Q24">
            <v>166621.18686485122</v>
          </cell>
          <cell r="R24">
            <v>167215.14003332716</v>
          </cell>
          <cell r="S24">
            <v>167659.98321340594</v>
          </cell>
          <cell r="T24">
            <v>167743.34504283298</v>
          </cell>
          <cell r="U24">
            <v>168131.42128691918</v>
          </cell>
          <cell r="V24">
            <v>168629.08028805163</v>
          </cell>
        </row>
        <row r="25">
          <cell r="C25">
            <v>791.84904918953112</v>
          </cell>
          <cell r="D25">
            <v>2313.67046930266</v>
          </cell>
          <cell r="E25">
            <v>3880.3368582278554</v>
          </cell>
          <cell r="F25">
            <v>5477.5909272010786</v>
          </cell>
          <cell r="G25">
            <v>7105.2421940734275</v>
          </cell>
          <cell r="H25">
            <v>8758.2197448408624</v>
          </cell>
          <cell r="I25">
            <v>9469.0847505370784</v>
          </cell>
          <cell r="J25">
            <v>10199.78997115283</v>
          </cell>
          <cell r="K25">
            <v>10972.765577666054</v>
          </cell>
          <cell r="L25">
            <v>11797.309248114085</v>
          </cell>
          <cell r="M25">
            <v>12584.677985896073</v>
          </cell>
          <cell r="N25">
            <v>12645.982586775377</v>
          </cell>
          <cell r="O25">
            <v>12723.083456073642</v>
          </cell>
          <cell r="P25">
            <v>12744.309876261386</v>
          </cell>
          <cell r="Q25">
            <v>12777.061167802531</v>
          </cell>
          <cell r="R25">
            <v>12807.157309575909</v>
          </cell>
          <cell r="S25">
            <v>12825.91126505405</v>
          </cell>
          <cell r="T25">
            <v>12816.966409362456</v>
          </cell>
          <cell r="U25">
            <v>12831.263776343681</v>
          </cell>
          <cell r="V25">
            <v>12853.845878312701</v>
          </cell>
        </row>
      </sheetData>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BG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REP</v>
          </cell>
          <cell r="J1" t="str">
            <v>REP</v>
          </cell>
          <cell r="K1" t="str">
            <v>REP</v>
          </cell>
          <cell r="L1" t="str">
            <v>REP</v>
          </cell>
          <cell r="M1" t="str">
            <v>REP</v>
          </cell>
          <cell r="N1" t="str">
            <v>REP</v>
          </cell>
          <cell r="O1" t="str">
            <v>REP</v>
          </cell>
          <cell r="P1" t="str">
            <v>REP</v>
          </cell>
          <cell r="Q1" t="str">
            <v>REP</v>
          </cell>
          <cell r="R1" t="str">
            <v>REP</v>
          </cell>
          <cell r="S1" t="str">
            <v>REP</v>
          </cell>
          <cell r="T1" t="str">
            <v>REP</v>
          </cell>
          <cell r="U1" t="str">
            <v>REP</v>
          </cell>
          <cell r="V1" t="str">
            <v>REP</v>
          </cell>
        </row>
        <row r="3">
          <cell r="C3">
            <v>545297.56455324369</v>
          </cell>
          <cell r="D3">
            <v>556618.31488675228</v>
          </cell>
          <cell r="E3">
            <v>568918.67992278165</v>
          </cell>
          <cell r="F3">
            <v>580271.53603633796</v>
          </cell>
          <cell r="G3">
            <v>591650.87690391799</v>
          </cell>
          <cell r="H3">
            <v>601792.89235602738</v>
          </cell>
          <cell r="I3">
            <v>590781</v>
          </cell>
          <cell r="J3">
            <v>601538</v>
          </cell>
          <cell r="K3">
            <v>612294</v>
          </cell>
          <cell r="L3">
            <v>623051</v>
          </cell>
          <cell r="M3">
            <v>633808</v>
          </cell>
          <cell r="N3">
            <v>644565</v>
          </cell>
          <cell r="O3">
            <v>655321</v>
          </cell>
          <cell r="P3">
            <v>666078</v>
          </cell>
          <cell r="Q3">
            <v>678716</v>
          </cell>
          <cell r="R3">
            <v>686327</v>
          </cell>
          <cell r="S3">
            <v>680522</v>
          </cell>
          <cell r="T3">
            <v>687012</v>
          </cell>
          <cell r="U3">
            <v>693630</v>
          </cell>
          <cell r="V3">
            <v>699889</v>
          </cell>
        </row>
        <row r="4">
          <cell r="C4">
            <v>537687.45005603076</v>
          </cell>
          <cell r="D4">
            <v>548850.20920851699</v>
          </cell>
          <cell r="E4">
            <v>560978.9116654949</v>
          </cell>
          <cell r="F4">
            <v>572173.32853319589</v>
          </cell>
          <cell r="G4">
            <v>583393.86053652572</v>
          </cell>
          <cell r="H4">
            <v>593394.33510556468</v>
          </cell>
          <cell r="I4">
            <v>583093</v>
          </cell>
          <cell r="J4">
            <v>593143</v>
          </cell>
          <cell r="K4">
            <v>603192</v>
          </cell>
          <cell r="L4">
            <v>613241</v>
          </cell>
          <cell r="M4">
            <v>622851</v>
          </cell>
          <cell r="N4">
            <v>633341</v>
          </cell>
          <cell r="O4">
            <v>643910</v>
          </cell>
          <cell r="P4">
            <v>654667</v>
          </cell>
          <cell r="Q4">
            <v>425137</v>
          </cell>
          <cell r="R4">
            <v>428063</v>
          </cell>
          <cell r="S4">
            <v>424690</v>
          </cell>
          <cell r="T4">
            <v>427026</v>
          </cell>
          <cell r="U4">
            <v>429540</v>
          </cell>
          <cell r="V4">
            <v>431736</v>
          </cell>
        </row>
        <row r="5">
          <cell r="C5">
            <v>7610.1144972129259</v>
          </cell>
          <cell r="D5">
            <v>7768.1056782352971</v>
          </cell>
          <cell r="E5">
            <v>7939.7682572867488</v>
          </cell>
          <cell r="F5">
            <v>8098.2075031420682</v>
          </cell>
          <cell r="G5">
            <v>8257.0163673922652</v>
          </cell>
          <cell r="H5">
            <v>8398.5572504627053</v>
          </cell>
          <cell r="I5">
            <v>7688</v>
          </cell>
          <cell r="J5">
            <v>8395</v>
          </cell>
          <cell r="K5">
            <v>9102</v>
          </cell>
          <cell r="L5">
            <v>9810</v>
          </cell>
          <cell r="M5">
            <v>10957</v>
          </cell>
          <cell r="N5">
            <v>11224</v>
          </cell>
          <cell r="O5">
            <v>11411</v>
          </cell>
          <cell r="P5">
            <v>11411</v>
          </cell>
          <cell r="Q5">
            <v>253579</v>
          </cell>
          <cell r="R5">
            <v>258264</v>
          </cell>
          <cell r="S5">
            <v>255832</v>
          </cell>
          <cell r="T5">
            <v>259986</v>
          </cell>
          <cell r="U5">
            <v>264090</v>
          </cell>
          <cell r="V5">
            <v>268153</v>
          </cell>
        </row>
        <row r="7">
          <cell r="C7">
            <v>18138.167921893313</v>
          </cell>
          <cell r="D7">
            <v>18000.959486155745</v>
          </cell>
          <cell r="E7">
            <v>18236.5982912008</v>
          </cell>
          <cell r="F7">
            <v>18264.822801651182</v>
          </cell>
          <cell r="G7">
            <v>18644.272703485469</v>
          </cell>
          <cell r="H7">
            <v>18811.707025831489</v>
          </cell>
          <cell r="I7">
            <v>15612</v>
          </cell>
          <cell r="J7">
            <v>15640</v>
          </cell>
          <cell r="K7">
            <v>15667</v>
          </cell>
          <cell r="L7">
            <v>15695</v>
          </cell>
          <cell r="M7">
            <v>15465</v>
          </cell>
          <cell r="N7">
            <v>15469</v>
          </cell>
          <cell r="O7">
            <v>15728</v>
          </cell>
          <cell r="P7">
            <v>14553</v>
          </cell>
          <cell r="Q7">
            <v>14649</v>
          </cell>
          <cell r="R7">
            <v>13993</v>
          </cell>
          <cell r="S7">
            <v>13798</v>
          </cell>
          <cell r="T7">
            <v>13875</v>
          </cell>
          <cell r="U7">
            <v>13641</v>
          </cell>
          <cell r="V7">
            <v>13928</v>
          </cell>
        </row>
        <row r="8">
          <cell r="C8">
            <v>17980.176740870942</v>
          </cell>
          <cell r="D8">
            <v>17829.296907104293</v>
          </cell>
          <cell r="E8">
            <v>18078.159045345597</v>
          </cell>
          <cell r="F8">
            <v>18106.013937401101</v>
          </cell>
          <cell r="G8">
            <v>18502.731820415029</v>
          </cell>
          <cell r="H8">
            <v>12031.853224643492</v>
          </cell>
          <cell r="I8">
            <v>15409</v>
          </cell>
          <cell r="J8">
            <v>15422</v>
          </cell>
          <cell r="K8">
            <v>15434</v>
          </cell>
          <cell r="L8">
            <v>15448</v>
          </cell>
          <cell r="M8">
            <v>15198</v>
          </cell>
          <cell r="N8">
            <v>15200</v>
          </cell>
          <cell r="O8">
            <v>15454</v>
          </cell>
          <cell r="P8">
            <v>9181</v>
          </cell>
          <cell r="Q8">
            <v>9268</v>
          </cell>
          <cell r="R8">
            <v>9177</v>
          </cell>
          <cell r="S8">
            <v>9050</v>
          </cell>
          <cell r="T8">
            <v>9101</v>
          </cell>
          <cell r="U8">
            <v>8860</v>
          </cell>
          <cell r="V8">
            <v>9147</v>
          </cell>
        </row>
        <row r="9">
          <cell r="C9">
            <v>157.99118102232205</v>
          </cell>
          <cell r="D9">
            <v>171.66257905142629</v>
          </cell>
          <cell r="E9">
            <v>158.43924585527384</v>
          </cell>
          <cell r="F9">
            <v>158.80886425014978</v>
          </cell>
          <cell r="G9">
            <v>141.54088307044549</v>
          </cell>
          <cell r="H9">
            <v>6779.8538011879982</v>
          </cell>
          <cell r="I9">
            <v>203</v>
          </cell>
          <cell r="J9">
            <v>218</v>
          </cell>
          <cell r="K9">
            <v>233</v>
          </cell>
          <cell r="L9">
            <v>247</v>
          </cell>
          <cell r="M9">
            <v>267</v>
          </cell>
          <cell r="N9">
            <v>269</v>
          </cell>
          <cell r="O9">
            <v>274</v>
          </cell>
          <cell r="P9">
            <v>5372</v>
          </cell>
          <cell r="Q9">
            <v>5381</v>
          </cell>
          <cell r="R9">
            <v>4816</v>
          </cell>
          <cell r="S9">
            <v>4748</v>
          </cell>
          <cell r="T9">
            <v>4774</v>
          </cell>
          <cell r="U9">
            <v>4781</v>
          </cell>
          <cell r="V9">
            <v>4781</v>
          </cell>
        </row>
        <row r="11">
          <cell r="C11">
            <v>5497.2196871394599</v>
          </cell>
          <cell r="D11">
            <v>4587.1143412059482</v>
          </cell>
          <cell r="E11">
            <v>5553.5145077822335</v>
          </cell>
          <cell r="F11">
            <v>5553.5145077822335</v>
          </cell>
          <cell r="G11">
            <v>6878.1836921173208</v>
          </cell>
          <cell r="H11">
            <v>6735.6942501964422</v>
          </cell>
          <cell r="I11">
            <v>7234</v>
          </cell>
          <cell r="J11">
            <v>6785</v>
          </cell>
          <cell r="K11">
            <v>7318</v>
          </cell>
          <cell r="L11">
            <v>5465</v>
          </cell>
          <cell r="M11">
            <v>6726</v>
          </cell>
          <cell r="N11">
            <v>7414</v>
          </cell>
          <cell r="O11">
            <v>7892</v>
          </cell>
          <cell r="P11">
            <v>7643</v>
          </cell>
          <cell r="Q11">
            <v>6190</v>
          </cell>
          <cell r="R11">
            <v>7343</v>
          </cell>
          <cell r="S11">
            <v>7308</v>
          </cell>
          <cell r="T11">
            <v>7257</v>
          </cell>
          <cell r="U11">
            <v>7382</v>
          </cell>
          <cell r="V11">
            <v>6981</v>
          </cell>
        </row>
        <row r="12">
          <cell r="C12">
            <v>5497.2196871394599</v>
          </cell>
          <cell r="D12">
            <v>4587.1143412059482</v>
          </cell>
          <cell r="E12">
            <v>5553.5145077822335</v>
          </cell>
          <cell r="F12">
            <v>5553.5145077822335</v>
          </cell>
          <cell r="G12">
            <v>6878.1836921173208</v>
          </cell>
          <cell r="H12">
            <v>6735.6942501964422</v>
          </cell>
          <cell r="I12">
            <v>7234</v>
          </cell>
          <cell r="J12">
            <v>6785</v>
          </cell>
          <cell r="K12">
            <v>7318</v>
          </cell>
          <cell r="L12">
            <v>5465</v>
          </cell>
          <cell r="M12">
            <v>6726</v>
          </cell>
          <cell r="N12">
            <v>7414</v>
          </cell>
          <cell r="O12">
            <v>7892</v>
          </cell>
          <cell r="P12">
            <v>6795</v>
          </cell>
          <cell r="Q12">
            <v>5494</v>
          </cell>
          <cell r="R12">
            <v>6863</v>
          </cell>
          <cell r="S12">
            <v>6714</v>
          </cell>
          <cell r="T12">
            <v>6587</v>
          </cell>
          <cell r="U12">
            <v>6664</v>
          </cell>
          <cell r="V12">
            <v>6546</v>
          </cell>
        </row>
        <row r="13">
          <cell r="C13">
            <v>0</v>
          </cell>
          <cell r="D13">
            <v>0</v>
          </cell>
          <cell r="E13">
            <v>0</v>
          </cell>
          <cell r="F13">
            <v>0</v>
          </cell>
          <cell r="G13">
            <v>0</v>
          </cell>
          <cell r="H13">
            <v>0</v>
          </cell>
          <cell r="I13">
            <v>0</v>
          </cell>
          <cell r="J13">
            <v>0</v>
          </cell>
          <cell r="K13">
            <v>0</v>
          </cell>
          <cell r="L13">
            <v>0</v>
          </cell>
          <cell r="M13">
            <v>0</v>
          </cell>
          <cell r="N13">
            <v>0</v>
          </cell>
          <cell r="O13">
            <v>0</v>
          </cell>
          <cell r="P13">
            <v>848</v>
          </cell>
          <cell r="Q13">
            <v>696</v>
          </cell>
          <cell r="R13">
            <v>480</v>
          </cell>
          <cell r="S13">
            <v>594</v>
          </cell>
          <cell r="T13">
            <v>670</v>
          </cell>
          <cell r="U13">
            <v>718</v>
          </cell>
          <cell r="V13">
            <v>435</v>
          </cell>
        </row>
        <row r="15">
          <cell r="C15">
            <v>1320.1979012452614</v>
          </cell>
          <cell r="D15">
            <v>1113.4801089204288</v>
          </cell>
          <cell r="E15">
            <v>1330.2276698623739</v>
          </cell>
          <cell r="F15">
            <v>1331.967426289033</v>
          </cell>
          <cell r="G15">
            <v>1624.0735592587555</v>
          </cell>
          <cell r="H15">
            <v>1615.9574218533699</v>
          </cell>
          <cell r="I15">
            <v>0</v>
          </cell>
          <cell r="J15">
            <v>0</v>
          </cell>
          <cell r="K15">
            <v>0</v>
          </cell>
          <cell r="L15">
            <v>0</v>
          </cell>
          <cell r="M15">
            <v>0</v>
          </cell>
          <cell r="N15">
            <v>0</v>
          </cell>
          <cell r="O15">
            <v>0</v>
          </cell>
          <cell r="P15">
            <v>0</v>
          </cell>
          <cell r="Q15">
            <v>0</v>
          </cell>
          <cell r="R15">
            <v>18</v>
          </cell>
          <cell r="S15">
            <v>0</v>
          </cell>
          <cell r="T15">
            <v>0</v>
          </cell>
          <cell r="U15">
            <v>0</v>
          </cell>
          <cell r="V15">
            <v>0</v>
          </cell>
        </row>
        <row r="16">
          <cell r="C16">
            <v>1320.1979012452614</v>
          </cell>
          <cell r="D16">
            <v>1113.4801089204288</v>
          </cell>
          <cell r="E16">
            <v>1330.2276698623739</v>
          </cell>
          <cell r="F16">
            <v>1331.967426289033</v>
          </cell>
          <cell r="G16">
            <v>1624.0735592587555</v>
          </cell>
          <cell r="H16">
            <v>1615.9574218533699</v>
          </cell>
          <cell r="I16">
            <v>0</v>
          </cell>
          <cell r="J16">
            <v>0</v>
          </cell>
          <cell r="K16">
            <v>0</v>
          </cell>
          <cell r="L16">
            <v>0</v>
          </cell>
          <cell r="M16">
            <v>0</v>
          </cell>
          <cell r="N16">
            <v>0</v>
          </cell>
          <cell r="O16">
            <v>0</v>
          </cell>
          <cell r="P16">
            <v>0</v>
          </cell>
          <cell r="Q16">
            <v>0</v>
          </cell>
          <cell r="R16">
            <v>18</v>
          </cell>
          <cell r="S16">
            <v>0</v>
          </cell>
          <cell r="T16">
            <v>0</v>
          </cell>
          <cell r="U16">
            <v>0</v>
          </cell>
          <cell r="V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row>
        <row r="19">
          <cell r="C19">
            <v>0</v>
          </cell>
          <cell r="D19">
            <v>0</v>
          </cell>
          <cell r="E19">
            <v>0</v>
          </cell>
          <cell r="F19">
            <v>0</v>
          </cell>
          <cell r="G19">
            <v>0</v>
          </cell>
          <cell r="H19">
            <v>-21471.947709809057</v>
          </cell>
          <cell r="I19">
            <v>0</v>
          </cell>
          <cell r="J19">
            <v>0</v>
          </cell>
          <cell r="K19">
            <v>0</v>
          </cell>
          <cell r="L19">
            <v>0</v>
          </cell>
          <cell r="M19">
            <v>0</v>
          </cell>
          <cell r="N19">
            <v>0</v>
          </cell>
          <cell r="O19">
            <v>0</v>
          </cell>
          <cell r="P19">
            <v>0</v>
          </cell>
          <cell r="Q19">
            <v>0</v>
          </cell>
          <cell r="R19">
            <v>0</v>
          </cell>
          <cell r="S19">
            <v>0</v>
          </cell>
          <cell r="T19">
            <v>0</v>
          </cell>
          <cell r="U19">
            <v>0</v>
          </cell>
          <cell r="V19">
            <v>0</v>
          </cell>
        </row>
        <row r="20">
          <cell r="C20">
            <v>0</v>
          </cell>
          <cell r="D20">
            <v>0</v>
          </cell>
          <cell r="E20">
            <v>0</v>
          </cell>
          <cell r="F20">
            <v>0</v>
          </cell>
          <cell r="G20">
            <v>0</v>
          </cell>
          <cell r="H20">
            <v>-13981.536658158409</v>
          </cell>
          <cell r="I20">
            <v>0</v>
          </cell>
          <cell r="J20">
            <v>0</v>
          </cell>
          <cell r="K20">
            <v>0</v>
          </cell>
          <cell r="L20">
            <v>0</v>
          </cell>
          <cell r="M20">
            <v>0</v>
          </cell>
          <cell r="N20">
            <v>0</v>
          </cell>
          <cell r="O20">
            <v>0</v>
          </cell>
          <cell r="P20">
            <v>0</v>
          </cell>
          <cell r="Q20">
            <v>0</v>
          </cell>
          <cell r="R20">
            <v>0</v>
          </cell>
          <cell r="S20">
            <v>0</v>
          </cell>
          <cell r="T20">
            <v>0</v>
          </cell>
          <cell r="U20">
            <v>0</v>
          </cell>
          <cell r="V20">
            <v>0</v>
          </cell>
        </row>
        <row r="21">
          <cell r="C21">
            <v>0</v>
          </cell>
          <cell r="D21">
            <v>0</v>
          </cell>
          <cell r="E21">
            <v>0</v>
          </cell>
          <cell r="F21">
            <v>0</v>
          </cell>
          <cell r="G21">
            <v>0</v>
          </cell>
          <cell r="H21">
            <v>-7490.4110516507026</v>
          </cell>
          <cell r="I21">
            <v>0</v>
          </cell>
          <cell r="J21">
            <v>0</v>
          </cell>
          <cell r="K21">
            <v>0</v>
          </cell>
          <cell r="L21">
            <v>0</v>
          </cell>
          <cell r="M21">
            <v>0</v>
          </cell>
          <cell r="N21">
            <v>0</v>
          </cell>
          <cell r="O21">
            <v>0</v>
          </cell>
          <cell r="P21">
            <v>0</v>
          </cell>
          <cell r="Q21">
            <v>0</v>
          </cell>
          <cell r="R21">
            <v>0</v>
          </cell>
          <cell r="S21">
            <v>0</v>
          </cell>
          <cell r="T21">
            <v>0</v>
          </cell>
          <cell r="U21">
            <v>0</v>
          </cell>
          <cell r="V21">
            <v>0</v>
          </cell>
        </row>
        <row r="23">
          <cell r="C23">
            <v>556618.31488675228</v>
          </cell>
          <cell r="D23">
            <v>568918.67992278165</v>
          </cell>
          <cell r="E23">
            <v>580271.53603633796</v>
          </cell>
          <cell r="F23">
            <v>591650.87690391799</v>
          </cell>
          <cell r="G23">
            <v>601792.89235602738</v>
          </cell>
          <cell r="H23">
            <v>590781</v>
          </cell>
          <cell r="I23">
            <v>601538</v>
          </cell>
          <cell r="J23">
            <v>612294</v>
          </cell>
          <cell r="K23">
            <v>623051</v>
          </cell>
          <cell r="L23">
            <v>633808</v>
          </cell>
          <cell r="M23">
            <v>644565</v>
          </cell>
          <cell r="N23">
            <v>655321</v>
          </cell>
          <cell r="O23">
            <v>666078</v>
          </cell>
          <cell r="P23">
            <v>678716</v>
          </cell>
          <cell r="Q23">
            <v>686327</v>
          </cell>
          <cell r="R23">
            <v>680522</v>
          </cell>
          <cell r="S23">
            <v>687012</v>
          </cell>
          <cell r="T23">
            <v>693630</v>
          </cell>
          <cell r="U23">
            <v>699889</v>
          </cell>
          <cell r="V23">
            <v>706836</v>
          </cell>
        </row>
        <row r="24">
          <cell r="C24">
            <v>548850.20920851699</v>
          </cell>
          <cell r="D24">
            <v>560978.9116654949</v>
          </cell>
          <cell r="E24">
            <v>572173.32853319589</v>
          </cell>
          <cell r="F24">
            <v>583393.86053652572</v>
          </cell>
          <cell r="G24">
            <v>593394.33510556468</v>
          </cell>
          <cell r="H24">
            <v>583093</v>
          </cell>
          <cell r="I24">
            <v>593143</v>
          </cell>
          <cell r="J24">
            <v>603192</v>
          </cell>
          <cell r="K24">
            <v>613241</v>
          </cell>
          <cell r="L24">
            <v>622851</v>
          </cell>
          <cell r="M24">
            <v>633341</v>
          </cell>
          <cell r="N24">
            <v>643910</v>
          </cell>
          <cell r="O24">
            <v>654667</v>
          </cell>
          <cell r="P24">
            <v>425137</v>
          </cell>
          <cell r="Q24">
            <v>428063</v>
          </cell>
          <cell r="R24">
            <v>424690</v>
          </cell>
          <cell r="S24">
            <v>427026</v>
          </cell>
          <cell r="T24">
            <v>429540</v>
          </cell>
          <cell r="U24">
            <v>431736</v>
          </cell>
          <cell r="V24">
            <v>434337</v>
          </cell>
        </row>
        <row r="25">
          <cell r="C25">
            <v>7768.105678235248</v>
          </cell>
          <cell r="D25">
            <v>7939.7682572867234</v>
          </cell>
          <cell r="E25">
            <v>8098.2075031420227</v>
          </cell>
          <cell r="F25">
            <v>8257.0163673922179</v>
          </cell>
          <cell r="G25">
            <v>8398.5572504627107</v>
          </cell>
          <cell r="H25">
            <v>7688</v>
          </cell>
          <cell r="I25">
            <v>8395</v>
          </cell>
          <cell r="J25">
            <v>9102</v>
          </cell>
          <cell r="K25">
            <v>9810</v>
          </cell>
          <cell r="L25">
            <v>10957</v>
          </cell>
          <cell r="M25">
            <v>11224</v>
          </cell>
          <cell r="N25">
            <v>11411</v>
          </cell>
          <cell r="O25">
            <v>11411</v>
          </cell>
          <cell r="P25">
            <v>253579</v>
          </cell>
          <cell r="Q25">
            <v>258264</v>
          </cell>
          <cell r="R25">
            <v>255832</v>
          </cell>
          <cell r="S25">
            <v>259986</v>
          </cell>
          <cell r="T25">
            <v>264090</v>
          </cell>
          <cell r="U25">
            <v>268153</v>
          </cell>
          <cell r="V25">
            <v>272499</v>
          </cell>
        </row>
      </sheetData>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CY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EST</v>
          </cell>
          <cell r="P1" t="str">
            <v>EST</v>
          </cell>
          <cell r="Q1" t="str">
            <v>REP</v>
          </cell>
          <cell r="R1" t="str">
            <v>REP</v>
          </cell>
          <cell r="S1" t="str">
            <v>REP</v>
          </cell>
          <cell r="T1" t="str">
            <v>REP</v>
          </cell>
          <cell r="U1" t="str">
            <v>REP</v>
          </cell>
          <cell r="V1" t="str">
            <v>REP</v>
          </cell>
        </row>
        <row r="3">
          <cell r="C3">
            <v>7666.5418441214024</v>
          </cell>
          <cell r="D3">
            <v>7930</v>
          </cell>
          <cell r="E3">
            <v>8127.7618544432653</v>
          </cell>
          <cell r="F3">
            <v>8325.7988523435852</v>
          </cell>
          <cell r="G3">
            <v>8524.1109937009551</v>
          </cell>
          <cell r="H3">
            <v>8722.6982785153778</v>
          </cell>
          <cell r="I3">
            <v>8921.5607067868514</v>
          </cell>
          <cell r="J3">
            <v>9120.6982785153778</v>
          </cell>
          <cell r="K3">
            <v>9320.1109937009551</v>
          </cell>
          <cell r="L3">
            <v>9519.7988523435852</v>
          </cell>
          <cell r="M3">
            <v>9719.761854443268</v>
          </cell>
          <cell r="N3">
            <v>9920</v>
          </cell>
          <cell r="O3">
            <v>10160.14541829486</v>
          </cell>
          <cell r="P3">
            <v>10400.218127442289</v>
          </cell>
          <cell r="Q3">
            <v>10741</v>
          </cell>
          <cell r="R3">
            <v>10933</v>
          </cell>
          <cell r="S3">
            <v>11122</v>
          </cell>
          <cell r="T3">
            <v>11305.42</v>
          </cell>
          <cell r="U3">
            <v>11488.83</v>
          </cell>
          <cell r="V3">
            <v>11677.94</v>
          </cell>
        </row>
        <row r="4">
          <cell r="C4">
            <v>2987.3410212276335</v>
          </cell>
          <cell r="D4">
            <v>3090</v>
          </cell>
          <cell r="E4">
            <v>3140.8052206756911</v>
          </cell>
          <cell r="F4">
            <v>3190.4382421225564</v>
          </cell>
          <cell r="G4">
            <v>3238.8963980077424</v>
          </cell>
          <cell r="H4">
            <v>3286.1770219983991</v>
          </cell>
          <cell r="I4">
            <v>3332.2774477616749</v>
          </cell>
          <cell r="J4">
            <v>3332.1462469888666</v>
          </cell>
          <cell r="K4">
            <v>3328.8596451075528</v>
          </cell>
          <cell r="L4">
            <v>3322.4108988364751</v>
          </cell>
          <cell r="M4">
            <v>3312.793264894377</v>
          </cell>
          <cell r="N4">
            <v>3300</v>
          </cell>
          <cell r="O4">
            <v>3354.4513528283087</v>
          </cell>
          <cell r="P4">
            <v>3407.6764831645378</v>
          </cell>
          <cell r="Q4">
            <v>3463</v>
          </cell>
          <cell r="R4">
            <v>3513</v>
          </cell>
          <cell r="S4">
            <v>3563</v>
          </cell>
          <cell r="T4">
            <v>3605.83</v>
          </cell>
          <cell r="U4">
            <v>3646.92</v>
          </cell>
          <cell r="V4">
            <v>3692.51</v>
          </cell>
        </row>
        <row r="5">
          <cell r="C5">
            <v>4679.2008228937684</v>
          </cell>
          <cell r="D5">
            <v>4840</v>
          </cell>
          <cell r="E5">
            <v>4986.9566337675742</v>
          </cell>
          <cell r="F5">
            <v>5135.3606102210288</v>
          </cell>
          <cell r="G5">
            <v>5285.2145956932127</v>
          </cell>
          <cell r="H5">
            <v>5436.5212565169786</v>
          </cell>
          <cell r="I5">
            <v>5589.2832590251764</v>
          </cell>
          <cell r="J5">
            <v>5788.5520315265112</v>
          </cell>
          <cell r="K5">
            <v>5991.2513485934023</v>
          </cell>
          <cell r="L5">
            <v>6197.3879535071101</v>
          </cell>
          <cell r="M5">
            <v>6406.968589548891</v>
          </cell>
          <cell r="N5">
            <v>6620</v>
          </cell>
          <cell r="O5">
            <v>6805.6940654665514</v>
          </cell>
          <cell r="P5">
            <v>6992.5416442777514</v>
          </cell>
          <cell r="Q5">
            <v>7278</v>
          </cell>
          <cell r="R5">
            <v>7420</v>
          </cell>
          <cell r="S5">
            <v>7560</v>
          </cell>
          <cell r="T5">
            <v>7699.58</v>
          </cell>
          <cell r="U5">
            <v>7841.92</v>
          </cell>
          <cell r="V5">
            <v>7985.43</v>
          </cell>
        </row>
        <row r="7">
          <cell r="C7">
            <v>288.90571570871919</v>
          </cell>
          <cell r="D7">
            <v>220.40251627463198</v>
          </cell>
          <cell r="E7">
            <v>217.10411998877834</v>
          </cell>
          <cell r="F7">
            <v>213.13800347414144</v>
          </cell>
          <cell r="G7">
            <v>211.02666537278145</v>
          </cell>
          <cell r="H7">
            <v>210.80720125295926</v>
          </cell>
          <cell r="I7">
            <v>208.33727265836626</v>
          </cell>
          <cell r="J7">
            <v>223.43271518557734</v>
          </cell>
          <cell r="K7">
            <v>224.43785864263009</v>
          </cell>
          <cell r="L7">
            <v>212.25300209968285</v>
          </cell>
          <cell r="M7">
            <v>211.41814555673199</v>
          </cell>
          <cell r="N7">
            <v>250.73541829486007</v>
          </cell>
          <cell r="O7">
            <v>253.75270914742913</v>
          </cell>
          <cell r="P7">
            <v>251.62327805651631</v>
          </cell>
          <cell r="Q7">
            <v>203</v>
          </cell>
          <cell r="R7">
            <v>203</v>
          </cell>
          <cell r="S7">
            <v>202.79</v>
          </cell>
          <cell r="T7">
            <v>202.78</v>
          </cell>
          <cell r="U7">
            <v>202.75</v>
          </cell>
          <cell r="V7">
            <v>202.77</v>
          </cell>
        </row>
        <row r="8">
          <cell r="C8">
            <v>128.10653860248809</v>
          </cell>
          <cell r="D8">
            <v>73.445882507057789</v>
          </cell>
          <cell r="E8">
            <v>68.700143535323775</v>
          </cell>
          <cell r="F8">
            <v>63.28401800195752</v>
          </cell>
          <cell r="G8">
            <v>59.720004549015513</v>
          </cell>
          <cell r="H8">
            <v>58.045198744761436</v>
          </cell>
          <cell r="I8">
            <v>9.0685001570315116</v>
          </cell>
          <cell r="J8">
            <v>20.7333981186862</v>
          </cell>
          <cell r="K8">
            <v>18.301253728922347</v>
          </cell>
          <cell r="L8">
            <v>2.6723660579018897</v>
          </cell>
          <cell r="M8">
            <v>-1.6132648943769894</v>
          </cell>
          <cell r="N8">
            <v>65.041352828308703</v>
          </cell>
          <cell r="O8">
            <v>66.905130336229092</v>
          </cell>
          <cell r="P8">
            <v>81.815522001168148</v>
          </cell>
          <cell r="Q8">
            <v>55</v>
          </cell>
          <cell r="R8">
            <v>55</v>
          </cell>
          <cell r="S8">
            <v>55.34</v>
          </cell>
          <cell r="T8">
            <v>55.34</v>
          </cell>
          <cell r="U8">
            <v>55.34</v>
          </cell>
          <cell r="V8">
            <v>55.34</v>
          </cell>
        </row>
        <row r="9">
          <cell r="C9">
            <v>160.79917710623158</v>
          </cell>
          <cell r="D9">
            <v>146.9566337675742</v>
          </cell>
          <cell r="E9">
            <v>148.40397645345456</v>
          </cell>
          <cell r="F9">
            <v>149.85398547218392</v>
          </cell>
          <cell r="G9">
            <v>151.30666082376592</v>
          </cell>
          <cell r="H9">
            <v>152.76200250819784</v>
          </cell>
          <cell r="I9">
            <v>199.26877250133475</v>
          </cell>
          <cell r="J9">
            <v>202.69931706689113</v>
          </cell>
          <cell r="K9">
            <v>206.13660491370774</v>
          </cell>
          <cell r="L9">
            <v>209.58063604178096</v>
          </cell>
          <cell r="M9">
            <v>213.03141045110897</v>
          </cell>
          <cell r="N9">
            <v>185.69406546655136</v>
          </cell>
          <cell r="O9">
            <v>186.84757881120004</v>
          </cell>
          <cell r="P9">
            <v>169.80775605534816</v>
          </cell>
          <cell r="Q9">
            <v>148</v>
          </cell>
          <cell r="R9">
            <v>147</v>
          </cell>
          <cell r="S9">
            <v>147.44</v>
          </cell>
          <cell r="T9">
            <v>147.44</v>
          </cell>
          <cell r="U9">
            <v>147.41</v>
          </cell>
          <cell r="V9">
            <v>147.41999999999999</v>
          </cell>
        </row>
        <row r="11">
          <cell r="C11">
            <v>25.447559830121605</v>
          </cell>
          <cell r="D11">
            <v>22.640661831366696</v>
          </cell>
          <cell r="E11">
            <v>19.067122088458465</v>
          </cell>
          <cell r="F11">
            <v>14.82586211677153</v>
          </cell>
          <cell r="G11">
            <v>12.439380558358765</v>
          </cell>
          <cell r="H11">
            <v>11.944772981485652</v>
          </cell>
          <cell r="I11">
            <v>9.1997009298398815</v>
          </cell>
          <cell r="J11">
            <v>24.02</v>
          </cell>
          <cell r="K11">
            <v>24.75</v>
          </cell>
          <cell r="L11">
            <v>12.29</v>
          </cell>
          <cell r="M11">
            <v>11.18</v>
          </cell>
          <cell r="N11">
            <v>10.59</v>
          </cell>
          <cell r="O11">
            <v>13.68</v>
          </cell>
          <cell r="P11">
            <v>11.62327805651813</v>
          </cell>
          <cell r="Q11">
            <v>11</v>
          </cell>
          <cell r="R11">
            <v>13</v>
          </cell>
          <cell r="S11">
            <v>19.63</v>
          </cell>
          <cell r="T11">
            <v>19.36</v>
          </cell>
          <cell r="U11">
            <v>13.65</v>
          </cell>
          <cell r="V11">
            <v>11.66</v>
          </cell>
        </row>
        <row r="12">
          <cell r="C12">
            <v>25.447559830121605</v>
          </cell>
          <cell r="D12">
            <v>22.640661831366696</v>
          </cell>
          <cell r="E12">
            <v>19.067122088458465</v>
          </cell>
          <cell r="F12">
            <v>14.82586211677153</v>
          </cell>
          <cell r="G12">
            <v>12.439380558358765</v>
          </cell>
          <cell r="H12">
            <v>11.944772981485652</v>
          </cell>
          <cell r="I12">
            <v>9.1997009298398815</v>
          </cell>
          <cell r="J12">
            <v>24.02</v>
          </cell>
          <cell r="K12">
            <v>24.75</v>
          </cell>
          <cell r="L12">
            <v>12.29</v>
          </cell>
          <cell r="M12">
            <v>11.18</v>
          </cell>
          <cell r="N12">
            <v>10.59</v>
          </cell>
          <cell r="O12">
            <v>13.68</v>
          </cell>
          <cell r="P12">
            <v>11.62327805651813</v>
          </cell>
          <cell r="Q12">
            <v>5</v>
          </cell>
          <cell r="R12">
            <v>5</v>
          </cell>
          <cell r="S12">
            <v>12.14</v>
          </cell>
          <cell r="T12">
            <v>14.26</v>
          </cell>
          <cell r="U12">
            <v>9.75</v>
          </cell>
          <cell r="V12">
            <v>7.46</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6</v>
          </cell>
          <cell r="R13">
            <v>8</v>
          </cell>
          <cell r="S13">
            <v>7.48</v>
          </cell>
          <cell r="T13">
            <v>5.1100000000000003</v>
          </cell>
          <cell r="U13">
            <v>3.9</v>
          </cell>
          <cell r="V13">
            <v>4.2</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t="str">
            <v>:</v>
          </cell>
          <cell r="R15" t="str">
            <v>:</v>
          </cell>
          <cell r="S15" t="str">
            <v>:</v>
          </cell>
          <cell r="T15" t="str">
            <v>:</v>
          </cell>
          <cell r="U15" t="str">
            <v>:</v>
          </cell>
          <cell r="V15" t="str">
            <v>:</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t="str">
            <v>:</v>
          </cell>
          <cell r="R16" t="str">
            <v>:</v>
          </cell>
          <cell r="S16" t="str">
            <v>:</v>
          </cell>
          <cell r="T16" t="str">
            <v>:</v>
          </cell>
          <cell r="U16" t="str">
            <v>:</v>
          </cell>
          <cell r="V16" t="str">
            <v>:</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t="str">
            <v>:</v>
          </cell>
          <cell r="R17" t="str">
            <v>:</v>
          </cell>
          <cell r="S17" t="str">
            <v>:</v>
          </cell>
          <cell r="T17" t="str">
            <v>:</v>
          </cell>
          <cell r="U17" t="str">
            <v>:</v>
          </cell>
          <cell r="V17" t="str">
            <v>:</v>
          </cell>
        </row>
        <row r="19">
          <cell r="C19">
            <v>0</v>
          </cell>
          <cell r="D19">
            <v>0</v>
          </cell>
          <cell r="E19">
            <v>0</v>
          </cell>
          <cell r="F19">
            <v>0</v>
          </cell>
          <cell r="G19">
            <v>0</v>
          </cell>
          <cell r="H19">
            <v>0</v>
          </cell>
          <cell r="I19">
            <v>0</v>
          </cell>
          <cell r="J19">
            <v>0</v>
          </cell>
          <cell r="K19">
            <v>0</v>
          </cell>
          <cell r="L19">
            <v>0</v>
          </cell>
          <cell r="M19">
            <v>0</v>
          </cell>
          <cell r="N19">
            <v>0</v>
          </cell>
          <cell r="O19">
            <v>0</v>
          </cell>
          <cell r="P19">
            <v>100.78187255771263</v>
          </cell>
          <cell r="Q19">
            <v>0</v>
          </cell>
          <cell r="R19">
            <v>0</v>
          </cell>
          <cell r="S19">
            <v>0</v>
          </cell>
          <cell r="T19">
            <v>0</v>
          </cell>
          <cell r="U19">
            <v>0</v>
          </cell>
          <cell r="V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-14.868727109187603</v>
          </cell>
          <cell r="Q20">
            <v>0</v>
          </cell>
          <cell r="R20">
            <v>0</v>
          </cell>
          <cell r="S20">
            <v>0</v>
          </cell>
          <cell r="T20">
            <v>0</v>
          </cell>
          <cell r="U20">
            <v>0</v>
          </cell>
          <cell r="V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115.65059966690023</v>
          </cell>
          <cell r="Q21">
            <v>0</v>
          </cell>
          <cell r="R21">
            <v>0</v>
          </cell>
          <cell r="S21">
            <v>0</v>
          </cell>
          <cell r="T21">
            <v>0</v>
          </cell>
          <cell r="U21">
            <v>0</v>
          </cell>
          <cell r="V21">
            <v>0</v>
          </cell>
        </row>
        <row r="23">
          <cell r="C23">
            <v>7930</v>
          </cell>
          <cell r="D23">
            <v>8127.7618544432653</v>
          </cell>
          <cell r="E23">
            <v>8325.7988523435852</v>
          </cell>
          <cell r="F23">
            <v>8524.1109937009551</v>
          </cell>
          <cell r="G23">
            <v>8722.6982785153778</v>
          </cell>
          <cell r="H23">
            <v>8921.5607067868514</v>
          </cell>
          <cell r="I23">
            <v>9120.6982785153778</v>
          </cell>
          <cell r="J23">
            <v>9320.1109937009551</v>
          </cell>
          <cell r="K23">
            <v>9519.7988523435852</v>
          </cell>
          <cell r="L23">
            <v>9719.761854443268</v>
          </cell>
          <cell r="M23">
            <v>9920</v>
          </cell>
          <cell r="N23">
            <v>10160.14541829486</v>
          </cell>
          <cell r="O23">
            <v>10400.218127442289</v>
          </cell>
          <cell r="P23">
            <v>10741</v>
          </cell>
          <cell r="Q23">
            <v>10933</v>
          </cell>
          <cell r="R23">
            <v>11122</v>
          </cell>
          <cell r="S23">
            <v>11305.42</v>
          </cell>
          <cell r="T23">
            <v>11488.83</v>
          </cell>
          <cell r="U23">
            <v>11677.94</v>
          </cell>
          <cell r="V23">
            <v>11869.04</v>
          </cell>
        </row>
        <row r="24">
          <cell r="C24">
            <v>3090</v>
          </cell>
          <cell r="D24">
            <v>3140.8052206756911</v>
          </cell>
          <cell r="E24">
            <v>3190.4382421225564</v>
          </cell>
          <cell r="F24">
            <v>3238.8963980077424</v>
          </cell>
          <cell r="G24">
            <v>3286.1770219983991</v>
          </cell>
          <cell r="H24">
            <v>3332.2774477616749</v>
          </cell>
          <cell r="I24">
            <v>3332.1462469888666</v>
          </cell>
          <cell r="J24">
            <v>3328.8596451075528</v>
          </cell>
          <cell r="K24">
            <v>3322.4108988364751</v>
          </cell>
          <cell r="L24">
            <v>3312.793264894377</v>
          </cell>
          <cell r="M24">
            <v>3300</v>
          </cell>
          <cell r="N24">
            <v>3354.4513528283087</v>
          </cell>
          <cell r="O24">
            <v>3407.6764831645378</v>
          </cell>
          <cell r="P24">
            <v>3463</v>
          </cell>
          <cell r="Q24">
            <v>3513</v>
          </cell>
          <cell r="R24">
            <v>3563</v>
          </cell>
          <cell r="S24">
            <v>3605.83</v>
          </cell>
          <cell r="T24">
            <v>3646.92</v>
          </cell>
          <cell r="U24">
            <v>3692.51</v>
          </cell>
          <cell r="V24">
            <v>3740.39</v>
          </cell>
        </row>
        <row r="25">
          <cell r="C25">
            <v>4840</v>
          </cell>
          <cell r="D25">
            <v>4986.9566337675742</v>
          </cell>
          <cell r="E25">
            <v>5135.3606102210288</v>
          </cell>
          <cell r="F25">
            <v>5285.2145956932127</v>
          </cell>
          <cell r="G25">
            <v>5436.5212565169786</v>
          </cell>
          <cell r="H25">
            <v>5589.2832590251764</v>
          </cell>
          <cell r="I25">
            <v>5788.5520315265112</v>
          </cell>
          <cell r="J25">
            <v>5991.2513485934023</v>
          </cell>
          <cell r="K25">
            <v>6197.3879535071101</v>
          </cell>
          <cell r="L25">
            <v>6406.968589548891</v>
          </cell>
          <cell r="M25">
            <v>6620</v>
          </cell>
          <cell r="N25">
            <v>6805.6940654665514</v>
          </cell>
          <cell r="O25">
            <v>6992.5416442777514</v>
          </cell>
          <cell r="P25">
            <v>7278</v>
          </cell>
          <cell r="Q25">
            <v>7420</v>
          </cell>
          <cell r="R25">
            <v>7560</v>
          </cell>
          <cell r="S25">
            <v>7699.58</v>
          </cell>
          <cell r="T25">
            <v>7841.92</v>
          </cell>
          <cell r="U25">
            <v>7985.43</v>
          </cell>
          <cell r="V25">
            <v>8128.65</v>
          </cell>
        </row>
      </sheetData>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CZ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EST</v>
          </cell>
          <cell r="P1" t="str">
            <v>EST</v>
          </cell>
          <cell r="Q1" t="str">
            <v>EST</v>
          </cell>
          <cell r="R1" t="str">
            <v>EST</v>
          </cell>
          <cell r="S1" t="str">
            <v>EST</v>
          </cell>
          <cell r="T1" t="str">
            <v>EST</v>
          </cell>
          <cell r="U1" t="str">
            <v>EST</v>
          </cell>
          <cell r="V1" t="str">
            <v>EST</v>
          </cell>
        </row>
        <row r="3">
          <cell r="C3">
            <v>684770.390524416</v>
          </cell>
          <cell r="D3">
            <v>692797.93388121261</v>
          </cell>
          <cell r="E3">
            <v>701030.8865279461</v>
          </cell>
          <cell r="F3">
            <v>709091.15523510182</v>
          </cell>
          <cell r="G3">
            <v>716369.35136040871</v>
          </cell>
          <cell r="H3">
            <v>722933.45536917332</v>
          </cell>
          <cell r="I3">
            <v>729866.41743188759</v>
          </cell>
          <cell r="J3">
            <v>733971.99940652947</v>
          </cell>
          <cell r="K3">
            <v>736996.18216174783</v>
          </cell>
          <cell r="L3">
            <v>743186.18485609873</v>
          </cell>
          <cell r="M3">
            <v>750429.68220724445</v>
          </cell>
          <cell r="N3">
            <v>756231.29719141673</v>
          </cell>
          <cell r="O3">
            <v>763929.55710883369</v>
          </cell>
          <cell r="P3">
            <v>772237.66844611859</v>
          </cell>
          <cell r="Q3">
            <v>780357.80871035624</v>
          </cell>
          <cell r="R3">
            <v>788309.48698261485</v>
          </cell>
          <cell r="S3">
            <v>795394.71827768406</v>
          </cell>
          <cell r="T3">
            <v>800550.86590972741</v>
          </cell>
          <cell r="U3">
            <v>803461.87610585149</v>
          </cell>
          <cell r="V3">
            <v>798492.43609381991</v>
          </cell>
        </row>
        <row r="4">
          <cell r="C4">
            <v>656907.46080168476</v>
          </cell>
          <cell r="D4">
            <v>664608.3678443362</v>
          </cell>
          <cell r="E4">
            <v>672506.32618614531</v>
          </cell>
          <cell r="F4">
            <v>680238.62700268917</v>
          </cell>
          <cell r="G4">
            <v>687220.67733963567</v>
          </cell>
          <cell r="H4">
            <v>693517.69157463126</v>
          </cell>
          <cell r="I4">
            <v>700168.55523268774</v>
          </cell>
          <cell r="J4">
            <v>693204.57565104309</v>
          </cell>
          <cell r="K4">
            <v>685113.35524486296</v>
          </cell>
          <cell r="L4">
            <v>679828.2197645664</v>
          </cell>
          <cell r="M4">
            <v>675307.22380490752</v>
          </cell>
          <cell r="N4">
            <v>669294.9127923823</v>
          </cell>
          <cell r="O4">
            <v>674977.73750275618</v>
          </cell>
          <cell r="P4">
            <v>681175.71683603665</v>
          </cell>
          <cell r="Q4">
            <v>687183.58047343616</v>
          </cell>
          <cell r="R4">
            <v>693019.31371904269</v>
          </cell>
          <cell r="S4">
            <v>698071.08412951045</v>
          </cell>
          <cell r="T4">
            <v>700092.81177893141</v>
          </cell>
          <cell r="U4">
            <v>700125.90768249996</v>
          </cell>
          <cell r="V4">
            <v>693298.52213552629</v>
          </cell>
        </row>
        <row r="5">
          <cell r="C5">
            <v>27862.929722731235</v>
          </cell>
          <cell r="D5">
            <v>28189.566036876407</v>
          </cell>
          <cell r="E5">
            <v>28524.560341800796</v>
          </cell>
          <cell r="F5">
            <v>28852.528232412646</v>
          </cell>
          <cell r="G5">
            <v>29148.674020773033</v>
          </cell>
          <cell r="H5">
            <v>29415.763794542057</v>
          </cell>
          <cell r="I5">
            <v>29697.862199199852</v>
          </cell>
          <cell r="J5">
            <v>40767.423755486379</v>
          </cell>
          <cell r="K5">
            <v>51882.826916884864</v>
          </cell>
          <cell r="L5">
            <v>63357.965091532329</v>
          </cell>
          <cell r="M5">
            <v>75122.458402336924</v>
          </cell>
          <cell r="N5">
            <v>86936.384399034432</v>
          </cell>
          <cell r="O5">
            <v>88951.819606077508</v>
          </cell>
          <cell r="P5">
            <v>91061.951610081946</v>
          </cell>
          <cell r="Q5">
            <v>93174.228236920084</v>
          </cell>
          <cell r="R5">
            <v>95290.173263572156</v>
          </cell>
          <cell r="S5">
            <v>97323.634148173616</v>
          </cell>
          <cell r="T5">
            <v>100458.05413079599</v>
          </cell>
          <cell r="U5">
            <v>103335.96842335153</v>
          </cell>
          <cell r="V5">
            <v>105193.91395829362</v>
          </cell>
        </row>
        <row r="7">
          <cell r="C7">
            <v>29048.024440408102</v>
          </cell>
          <cell r="D7">
            <v>29039.686756930671</v>
          </cell>
          <cell r="E7">
            <v>29174.139597429814</v>
          </cell>
          <cell r="F7">
            <v>29352.033338574998</v>
          </cell>
          <cell r="G7">
            <v>29329.74737645184</v>
          </cell>
          <cell r="H7">
            <v>29486.525048009407</v>
          </cell>
          <cell r="I7">
            <v>29870.269771488558</v>
          </cell>
          <cell r="J7">
            <v>30064.030400602511</v>
          </cell>
          <cell r="K7">
            <v>29083.384597432982</v>
          </cell>
          <cell r="L7">
            <v>29115.799628678487</v>
          </cell>
          <cell r="M7">
            <v>29484.696761692285</v>
          </cell>
          <cell r="N7">
            <v>29602.514943818209</v>
          </cell>
          <cell r="O7">
            <v>32380.821252311885</v>
          </cell>
          <cell r="P7">
            <v>30208.152501003879</v>
          </cell>
          <cell r="Q7">
            <v>30408.040834480245</v>
          </cell>
          <cell r="R7">
            <v>30466.079130396891</v>
          </cell>
          <cell r="S7">
            <v>30852.575163582776</v>
          </cell>
          <cell r="T7">
            <v>31256.155822654186</v>
          </cell>
          <cell r="U7">
            <v>32953.491151132272</v>
          </cell>
          <cell r="V7">
            <v>34692.018518235156</v>
          </cell>
        </row>
        <row r="8">
          <cell r="C8">
            <v>28721.388126262929</v>
          </cell>
          <cell r="D8">
            <v>28704.692452006282</v>
          </cell>
          <cell r="E8">
            <v>28846.171706817848</v>
          </cell>
          <cell r="F8">
            <v>29055.887550214611</v>
          </cell>
          <cell r="G8">
            <v>29062.657602682815</v>
          </cell>
          <cell r="H8">
            <v>29204.426643351613</v>
          </cell>
          <cell r="I8">
            <v>18800.708215201914</v>
          </cell>
          <cell r="J8">
            <v>18948.62723920391</v>
          </cell>
          <cell r="K8">
            <v>17608.246422785633</v>
          </cell>
          <cell r="L8">
            <v>17351.306317873892</v>
          </cell>
          <cell r="M8">
            <v>17670.770764994777</v>
          </cell>
          <cell r="N8">
            <v>27587.079736775133</v>
          </cell>
          <cell r="O8">
            <v>30270.689248307448</v>
          </cell>
          <cell r="P8">
            <v>28095.87587416574</v>
          </cell>
          <cell r="Q8">
            <v>28292.095807828173</v>
          </cell>
          <cell r="R8">
            <v>28432.618245795547</v>
          </cell>
          <cell r="S8">
            <v>27718.155180960399</v>
          </cell>
          <cell r="T8">
            <v>28378.24153009865</v>
          </cell>
          <cell r="U8">
            <v>31095.545616190186</v>
          </cell>
          <cell r="V8">
            <v>34044.863203658228</v>
          </cell>
        </row>
        <row r="9">
          <cell r="C9">
            <v>326.63631414515839</v>
          </cell>
          <cell r="D9">
            <v>334.9943049243484</v>
          </cell>
          <cell r="E9">
            <v>327.96789061190429</v>
          </cell>
          <cell r="F9">
            <v>296.14578836040891</v>
          </cell>
          <cell r="G9">
            <v>267.08977376906478</v>
          </cell>
          <cell r="H9">
            <v>282.09840465774323</v>
          </cell>
          <cell r="I9">
            <v>11069.561556286506</v>
          </cell>
          <cell r="J9">
            <v>11115.403161398499</v>
          </cell>
          <cell r="K9">
            <v>11475.138174647487</v>
          </cell>
          <cell r="L9">
            <v>11764.49331080461</v>
          </cell>
          <cell r="M9">
            <v>11813.925996697551</v>
          </cell>
          <cell r="N9">
            <v>2015.4352070431196</v>
          </cell>
          <cell r="O9">
            <v>2110.1320040044375</v>
          </cell>
          <cell r="P9">
            <v>2112.2766268381383</v>
          </cell>
          <cell r="Q9">
            <v>2115.9450266520726</v>
          </cell>
          <cell r="R9">
            <v>2033.4608846014598</v>
          </cell>
          <cell r="S9">
            <v>3134.4199826224067</v>
          </cell>
          <cell r="T9">
            <v>2877.9142925555498</v>
          </cell>
          <cell r="U9">
            <v>1857.9455349421041</v>
          </cell>
          <cell r="V9">
            <v>647.15531457688485</v>
          </cell>
        </row>
        <row r="11">
          <cell r="C11">
            <v>16391.801572300508</v>
          </cell>
          <cell r="D11">
            <v>16315.750695952323</v>
          </cell>
          <cell r="E11">
            <v>16505.310342969438</v>
          </cell>
          <cell r="F11">
            <v>17185.227879276343</v>
          </cell>
          <cell r="G11">
            <v>17708.503312060122</v>
          </cell>
          <cell r="H11">
            <v>17605.210330751393</v>
          </cell>
          <cell r="I11">
            <v>20066.080478853844</v>
          </cell>
          <cell r="J11">
            <v>21008.203275405984</v>
          </cell>
          <cell r="K11">
            <v>17805.7</v>
          </cell>
          <cell r="L11">
            <v>17052.2</v>
          </cell>
          <cell r="M11">
            <v>18576.599999999999</v>
          </cell>
          <cell r="N11">
            <v>17123.2</v>
          </cell>
          <cell r="O11">
            <v>18859.240000000002</v>
          </cell>
          <cell r="P11">
            <v>17402.029631254005</v>
          </cell>
          <cell r="Q11">
            <v>17566.617348723958</v>
          </cell>
          <cell r="R11">
            <v>18346.422603219522</v>
          </cell>
          <cell r="S11">
            <v>19996.840128745796</v>
          </cell>
          <cell r="T11">
            <v>22005.945369585897</v>
          </cell>
          <cell r="U11">
            <v>29159.268097142009</v>
          </cell>
          <cell r="V11">
            <v>36987.968010178265</v>
          </cell>
        </row>
        <row r="12">
          <cell r="C12">
            <v>16391.801572300508</v>
          </cell>
          <cell r="D12">
            <v>16315.750695952323</v>
          </cell>
          <cell r="E12">
            <v>16505.310342969438</v>
          </cell>
          <cell r="F12">
            <v>17185.227879276343</v>
          </cell>
          <cell r="G12">
            <v>17708.503312060122</v>
          </cell>
          <cell r="H12">
            <v>17605.210330751393</v>
          </cell>
          <cell r="I12">
            <v>20066.080478853844</v>
          </cell>
          <cell r="J12">
            <v>21008.203275405984</v>
          </cell>
          <cell r="K12">
            <v>17805.7</v>
          </cell>
          <cell r="L12">
            <v>17052.2</v>
          </cell>
          <cell r="M12">
            <v>18576.599999999999</v>
          </cell>
          <cell r="N12">
            <v>17123.2</v>
          </cell>
          <cell r="O12">
            <v>18859.240000000002</v>
          </cell>
          <cell r="P12">
            <v>17402.029631254005</v>
          </cell>
          <cell r="Q12">
            <v>17566.617348723958</v>
          </cell>
          <cell r="R12">
            <v>18346.422603219522</v>
          </cell>
          <cell r="S12">
            <v>19996.840128745796</v>
          </cell>
          <cell r="T12">
            <v>22005.945369585897</v>
          </cell>
          <cell r="U12">
            <v>29159.268097142009</v>
          </cell>
          <cell r="V12">
            <v>36987.968010178265</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5">
          <cell r="C15">
            <v>4628.6795113109829</v>
          </cell>
          <cell r="D15">
            <v>4490.9834142448517</v>
          </cell>
          <cell r="E15">
            <v>4608.5605473045416</v>
          </cell>
          <cell r="F15">
            <v>4888.6093339917697</v>
          </cell>
          <cell r="G15">
            <v>5057.1400556271074</v>
          </cell>
          <cell r="H15">
            <v>4948.3526545437426</v>
          </cell>
          <cell r="I15">
            <v>5698.6073179927098</v>
          </cell>
          <cell r="J15">
            <v>6031.6443699780557</v>
          </cell>
          <cell r="K15">
            <v>5087.6819030821962</v>
          </cell>
          <cell r="L15">
            <v>4820.1022775327647</v>
          </cell>
          <cell r="M15">
            <v>5106.4817775200081</v>
          </cell>
          <cell r="N15">
            <v>4781.0550264012491</v>
          </cell>
          <cell r="O15">
            <v>5213.469915026978</v>
          </cell>
          <cell r="P15">
            <v>4685.9826055122257</v>
          </cell>
          <cell r="Q15">
            <v>4889.7452134976802</v>
          </cell>
          <cell r="R15">
            <v>5034.4252321082713</v>
          </cell>
          <cell r="S15">
            <v>5699.5874027936388</v>
          </cell>
          <cell r="T15">
            <v>6339.200256944202</v>
          </cell>
          <cell r="U15">
            <v>8763.6630660218507</v>
          </cell>
          <cell r="V15">
            <v>11420.634357348676</v>
          </cell>
        </row>
        <row r="16">
          <cell r="C16">
            <v>4628.6795113109829</v>
          </cell>
          <cell r="D16">
            <v>4490.9834142448517</v>
          </cell>
          <cell r="E16">
            <v>4608.5605473045416</v>
          </cell>
          <cell r="F16">
            <v>4888.6093339917697</v>
          </cell>
          <cell r="G16">
            <v>5057.1400556271074</v>
          </cell>
          <cell r="H16">
            <v>4948.3526545437426</v>
          </cell>
          <cell r="I16">
            <v>5698.6073179927098</v>
          </cell>
          <cell r="J16">
            <v>6031.6443699780557</v>
          </cell>
          <cell r="K16">
            <v>5087.6819030821962</v>
          </cell>
          <cell r="L16">
            <v>4820.1022775327647</v>
          </cell>
          <cell r="M16">
            <v>5106.4817775200081</v>
          </cell>
          <cell r="N16">
            <v>4781.0550264012491</v>
          </cell>
          <cell r="O16">
            <v>5213.469915026978</v>
          </cell>
          <cell r="P16">
            <v>4685.9826055122257</v>
          </cell>
          <cell r="Q16">
            <v>4889.7452134976802</v>
          </cell>
          <cell r="R16">
            <v>5034.4252321082713</v>
          </cell>
          <cell r="S16">
            <v>5699.5874027936388</v>
          </cell>
          <cell r="T16">
            <v>6339.200256944202</v>
          </cell>
          <cell r="U16">
            <v>8763.6630660218507</v>
          </cell>
          <cell r="V16">
            <v>11420.634357348676</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row>
        <row r="23">
          <cell r="C23">
            <v>692797.93388121261</v>
          </cell>
          <cell r="D23">
            <v>701030.8865279461</v>
          </cell>
          <cell r="E23">
            <v>709091.15523510182</v>
          </cell>
          <cell r="F23">
            <v>716369.35136040871</v>
          </cell>
          <cell r="G23">
            <v>722933.45536917332</v>
          </cell>
          <cell r="H23">
            <v>729866.41743188759</v>
          </cell>
          <cell r="I23">
            <v>733971.99940652947</v>
          </cell>
          <cell r="J23">
            <v>736996.18216174783</v>
          </cell>
          <cell r="K23">
            <v>743186.18485609873</v>
          </cell>
          <cell r="L23">
            <v>750429.68220724445</v>
          </cell>
          <cell r="M23">
            <v>756231.29719141673</v>
          </cell>
          <cell r="N23">
            <v>763929.55710883369</v>
          </cell>
          <cell r="O23">
            <v>772237.66844611859</v>
          </cell>
          <cell r="P23">
            <v>780357.80871035624</v>
          </cell>
          <cell r="Q23">
            <v>788309.48698261485</v>
          </cell>
          <cell r="R23">
            <v>795394.71827768406</v>
          </cell>
          <cell r="S23">
            <v>800550.86590972741</v>
          </cell>
          <cell r="T23">
            <v>803461.87610585149</v>
          </cell>
          <cell r="U23">
            <v>798492.43609381991</v>
          </cell>
          <cell r="V23">
            <v>784775.85224452813</v>
          </cell>
        </row>
        <row r="24">
          <cell r="C24">
            <v>664608.3678443362</v>
          </cell>
          <cell r="D24">
            <v>672506.32618614531</v>
          </cell>
          <cell r="E24">
            <v>680238.62700268917</v>
          </cell>
          <cell r="F24">
            <v>687220.67733963567</v>
          </cell>
          <cell r="G24">
            <v>693517.69157463126</v>
          </cell>
          <cell r="H24">
            <v>700168.55523268774</v>
          </cell>
          <cell r="I24">
            <v>693204.57565104309</v>
          </cell>
          <cell r="J24">
            <v>685113.35524486296</v>
          </cell>
          <cell r="K24">
            <v>679828.2197645664</v>
          </cell>
          <cell r="L24">
            <v>675307.22380490752</v>
          </cell>
          <cell r="M24">
            <v>669294.9127923823</v>
          </cell>
          <cell r="N24">
            <v>674977.73750275618</v>
          </cell>
          <cell r="O24">
            <v>681175.71683603665</v>
          </cell>
          <cell r="P24">
            <v>687183.58047343616</v>
          </cell>
          <cell r="Q24">
            <v>693019.31371904269</v>
          </cell>
          <cell r="R24">
            <v>698071.08412951045</v>
          </cell>
          <cell r="S24">
            <v>700092.81177893141</v>
          </cell>
          <cell r="T24">
            <v>700125.90768249996</v>
          </cell>
          <cell r="U24">
            <v>693298.52213552629</v>
          </cell>
          <cell r="V24">
            <v>678934.78297165758</v>
          </cell>
        </row>
        <row r="25">
          <cell r="C25">
            <v>28189.566036876393</v>
          </cell>
          <cell r="D25">
            <v>28524.560341800756</v>
          </cell>
          <cell r="E25">
            <v>28852.5282324127</v>
          </cell>
          <cell r="F25">
            <v>29148.674020773055</v>
          </cell>
          <cell r="G25">
            <v>29415.763794542097</v>
          </cell>
          <cell r="H25">
            <v>29697.862199199801</v>
          </cell>
          <cell r="I25">
            <v>40767.423755486358</v>
          </cell>
          <cell r="J25">
            <v>51882.826916884878</v>
          </cell>
          <cell r="K25">
            <v>63357.965091532351</v>
          </cell>
          <cell r="L25">
            <v>75122.458402336939</v>
          </cell>
          <cell r="M25">
            <v>86936.384399034476</v>
          </cell>
          <cell r="N25">
            <v>88951.819606077552</v>
          </cell>
          <cell r="O25">
            <v>91061.951610081946</v>
          </cell>
          <cell r="P25">
            <v>93174.228236920084</v>
          </cell>
          <cell r="Q25">
            <v>95290.173263572156</v>
          </cell>
          <cell r="R25">
            <v>97323.634148173616</v>
          </cell>
          <cell r="S25">
            <v>100458.05413079602</v>
          </cell>
          <cell r="T25">
            <v>103335.96842335154</v>
          </cell>
          <cell r="U25">
            <v>105193.91395829363</v>
          </cell>
          <cell r="V25">
            <v>105841.0692728705</v>
          </cell>
        </row>
      </sheetData>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DE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EST</v>
          </cell>
          <cell r="P1" t="str">
            <v>EST</v>
          </cell>
          <cell r="Q1" t="str">
            <v>REP</v>
          </cell>
          <cell r="R1" t="str">
            <v>REP</v>
          </cell>
          <cell r="S1" t="str">
            <v>REP</v>
          </cell>
          <cell r="T1" t="str">
            <v>REP</v>
          </cell>
          <cell r="U1" t="str">
            <v>REP</v>
          </cell>
          <cell r="V1" t="str">
            <v>REP</v>
          </cell>
        </row>
        <row r="3">
          <cell r="C3">
            <v>3217383.4859240376</v>
          </cell>
          <cell r="D3">
            <v>3251762.3689164231</v>
          </cell>
          <cell r="E3">
            <v>3307991.8834899426</v>
          </cell>
          <cell r="F3">
            <v>3357654.1847428889</v>
          </cell>
          <cell r="G3">
            <v>3397968.406228357</v>
          </cell>
          <cell r="H3">
            <v>3435754.3594517452</v>
          </cell>
          <cell r="I3">
            <v>3453635.4514694307</v>
          </cell>
          <cell r="J3">
            <v>3466222.6723158518</v>
          </cell>
          <cell r="K3">
            <v>3443874.3593475977</v>
          </cell>
          <cell r="L3">
            <v>3468186.5619799341</v>
          </cell>
          <cell r="M3">
            <v>3504084.7635996742</v>
          </cell>
          <cell r="N3">
            <v>3530346.7712115906</v>
          </cell>
          <cell r="O3">
            <v>3548105.5038274908</v>
          </cell>
          <cell r="P3">
            <v>3567769.8704130943</v>
          </cell>
          <cell r="Q3">
            <v>3729693</v>
          </cell>
          <cell r="R3">
            <v>3745150.98</v>
          </cell>
          <cell r="S3">
            <v>3759033.47</v>
          </cell>
          <cell r="T3">
            <v>3776089.39</v>
          </cell>
          <cell r="U3">
            <v>3793834.25</v>
          </cell>
          <cell r="V3">
            <v>3796198.27</v>
          </cell>
        </row>
        <row r="4">
          <cell r="C4">
            <v>3194544.9163700072</v>
          </cell>
          <cell r="D4">
            <v>3228679.7611512667</v>
          </cell>
          <cell r="E4">
            <v>3271070.1467771926</v>
          </cell>
          <cell r="F4">
            <v>3306536.3921451913</v>
          </cell>
          <cell r="G4">
            <v>3332431.3112304043</v>
          </cell>
          <cell r="H4">
            <v>3355529.4132419932</v>
          </cell>
          <cell r="I4">
            <v>3358961.2643360598</v>
          </cell>
          <cell r="J4">
            <v>3359157.8987891758</v>
          </cell>
          <cell r="K4">
            <v>3325532.0100297704</v>
          </cell>
          <cell r="L4">
            <v>3336956.4101216104</v>
          </cell>
          <cell r="M4">
            <v>3359319.1768536051</v>
          </cell>
          <cell r="N4">
            <v>3372227.8392413729</v>
          </cell>
          <cell r="O4">
            <v>3390365.2215031325</v>
          </cell>
          <cell r="P4">
            <v>3410335.9007786522</v>
          </cell>
          <cell r="Q4">
            <v>3516384.44</v>
          </cell>
          <cell r="R4">
            <v>3523910.83</v>
          </cell>
          <cell r="S4">
            <v>3527904.55</v>
          </cell>
          <cell r="T4">
            <v>3538316.1</v>
          </cell>
          <cell r="U4">
            <v>3549941.28</v>
          </cell>
          <cell r="V4">
            <v>3546425.55</v>
          </cell>
        </row>
        <row r="5">
          <cell r="C5">
            <v>22838.56955403043</v>
          </cell>
          <cell r="D5">
            <v>23082.60776515631</v>
          </cell>
          <cell r="E5">
            <v>36921.736712750047</v>
          </cell>
          <cell r="F5">
            <v>51117.792597697582</v>
          </cell>
          <cell r="G5">
            <v>65537.094997952692</v>
          </cell>
          <cell r="H5">
            <v>80224.946209752001</v>
          </cell>
          <cell r="I5">
            <v>94674.187133370899</v>
          </cell>
          <cell r="J5">
            <v>107064.773526676</v>
          </cell>
          <cell r="K5">
            <v>118342.34931782726</v>
          </cell>
          <cell r="L5">
            <v>131230.15185832372</v>
          </cell>
          <cell r="M5">
            <v>144765.58674606914</v>
          </cell>
          <cell r="N5">
            <v>158118.93197021773</v>
          </cell>
          <cell r="O5">
            <v>157740.28232435836</v>
          </cell>
          <cell r="P5">
            <v>157433.96963444212</v>
          </cell>
          <cell r="Q5">
            <v>213308.56000000006</v>
          </cell>
          <cell r="R5">
            <v>221240.15</v>
          </cell>
          <cell r="S5">
            <v>231128.92</v>
          </cell>
          <cell r="T5">
            <v>237773.29</v>
          </cell>
          <cell r="U5">
            <v>243892.98</v>
          </cell>
          <cell r="V5">
            <v>249772.7200000002</v>
          </cell>
        </row>
        <row r="7">
          <cell r="C7">
            <v>114521.52222601547</v>
          </cell>
          <cell r="D7">
            <v>109924.03338587715</v>
          </cell>
          <cell r="E7">
            <v>107669.66007072062</v>
          </cell>
          <cell r="F7">
            <v>109497.14262375534</v>
          </cell>
          <cell r="G7">
            <v>110136.86215361247</v>
          </cell>
          <cell r="H7">
            <v>94399.497294338915</v>
          </cell>
          <cell r="I7">
            <v>96118.081567019777</v>
          </cell>
          <cell r="J7">
            <v>85396.663752952285</v>
          </cell>
          <cell r="K7">
            <v>98724.364274698193</v>
          </cell>
          <cell r="L7">
            <v>101032.71928213321</v>
          </cell>
          <cell r="M7">
            <v>99579.909236528532</v>
          </cell>
          <cell r="N7">
            <v>92389.417870881371</v>
          </cell>
          <cell r="O7">
            <v>90197.012284072611</v>
          </cell>
          <cell r="P7">
            <v>94073.423311176608</v>
          </cell>
          <cell r="Q7">
            <v>102385.65</v>
          </cell>
          <cell r="R7">
            <v>102387.49</v>
          </cell>
          <cell r="S7">
            <v>102397.65</v>
          </cell>
          <cell r="T7">
            <v>102373.06</v>
          </cell>
          <cell r="U7">
            <v>99416.98</v>
          </cell>
          <cell r="V7">
            <v>99409.42</v>
          </cell>
        </row>
        <row r="8">
          <cell r="C8">
            <v>114277.48401488959</v>
          </cell>
          <cell r="D8">
            <v>96084.904438283411</v>
          </cell>
          <cell r="E8">
            <v>93473.604185773089</v>
          </cell>
          <cell r="F8">
            <v>95077.840223499763</v>
          </cell>
          <cell r="G8">
            <v>95449.010941813161</v>
          </cell>
          <cell r="H8">
            <v>79950.256370720017</v>
          </cell>
          <cell r="I8">
            <v>83727.495173714211</v>
          </cell>
          <cell r="J8">
            <v>74119.087961801022</v>
          </cell>
          <cell r="K8">
            <v>85836.561734201736</v>
          </cell>
          <cell r="L8">
            <v>87497.284394387796</v>
          </cell>
          <cell r="M8">
            <v>86226.564012379473</v>
          </cell>
          <cell r="N8">
            <v>92768.067516740746</v>
          </cell>
          <cell r="O8">
            <v>90503.324973988842</v>
          </cell>
          <cell r="P8">
            <v>89953.400090680356</v>
          </cell>
          <cell r="Q8">
            <v>96521.05</v>
          </cell>
          <cell r="R8">
            <v>96468.79</v>
          </cell>
          <cell r="S8">
            <v>96375.49</v>
          </cell>
          <cell r="T8">
            <v>96334.73</v>
          </cell>
          <cell r="U8">
            <v>93551.45</v>
          </cell>
          <cell r="V8">
            <v>93543.54</v>
          </cell>
        </row>
        <row r="9">
          <cell r="C9">
            <v>244.03821112591686</v>
          </cell>
          <cell r="D9">
            <v>13839.128947593577</v>
          </cell>
          <cell r="E9">
            <v>14196.055884947564</v>
          </cell>
          <cell r="F9">
            <v>14419.302400255241</v>
          </cell>
          <cell r="G9">
            <v>14687.851211799134</v>
          </cell>
          <cell r="H9">
            <v>14449.240923618971</v>
          </cell>
          <cell r="I9">
            <v>12390.586393305028</v>
          </cell>
          <cell r="J9">
            <v>11277.575791151176</v>
          </cell>
          <cell r="K9">
            <v>12887.802540496312</v>
          </cell>
          <cell r="L9">
            <v>13535.434887745359</v>
          </cell>
          <cell r="M9">
            <v>13353.345224148448</v>
          </cell>
          <cell r="N9">
            <v>-378.64964585928828</v>
          </cell>
          <cell r="O9">
            <v>-306.31268991599791</v>
          </cell>
          <cell r="P9">
            <v>4120.0232204962522</v>
          </cell>
          <cell r="Q9">
            <v>5864.6</v>
          </cell>
          <cell r="R9">
            <v>5918.7</v>
          </cell>
          <cell r="S9">
            <v>6022.17</v>
          </cell>
          <cell r="T9">
            <v>6038.32</v>
          </cell>
          <cell r="U9">
            <v>5865.53</v>
          </cell>
          <cell r="V9">
            <v>5865.88</v>
          </cell>
        </row>
        <row r="11">
          <cell r="C11">
            <v>60369.365060906748</v>
          </cell>
          <cell r="D11">
            <v>44378.395842483354</v>
          </cell>
          <cell r="E11">
            <v>47634.587437743961</v>
          </cell>
          <cell r="F11">
            <v>57527.924828660012</v>
          </cell>
          <cell r="G11">
            <v>61261.811083218417</v>
          </cell>
          <cell r="H11">
            <v>64006.588396171952</v>
          </cell>
          <cell r="I11">
            <v>70013.177241554295</v>
          </cell>
          <cell r="J11">
            <v>86241.307808476136</v>
          </cell>
          <cell r="K11">
            <v>62165.1</v>
          </cell>
          <cell r="L11">
            <v>53982.94</v>
          </cell>
          <cell r="M11">
            <v>61057.99</v>
          </cell>
          <cell r="N11">
            <v>63198.91</v>
          </cell>
          <cell r="O11">
            <v>58959.29</v>
          </cell>
          <cell r="P11">
            <v>59804.482696381339</v>
          </cell>
          <cell r="Q11">
            <v>82535.839999999997</v>
          </cell>
          <cell r="R11">
            <v>82754.34</v>
          </cell>
          <cell r="S11">
            <v>79451.929999999993</v>
          </cell>
          <cell r="T11">
            <v>78724.98</v>
          </cell>
          <cell r="U11">
            <v>90387.520000000004</v>
          </cell>
          <cell r="V11">
            <v>93403.57</v>
          </cell>
        </row>
        <row r="12">
          <cell r="C12">
            <v>60369.365060906748</v>
          </cell>
          <cell r="D12">
            <v>44378.395842483354</v>
          </cell>
          <cell r="E12">
            <v>47634.587437743961</v>
          </cell>
          <cell r="F12">
            <v>57527.924828660012</v>
          </cell>
          <cell r="G12">
            <v>61261.811083218417</v>
          </cell>
          <cell r="H12">
            <v>64006.588396171952</v>
          </cell>
          <cell r="I12">
            <v>70013.177241554295</v>
          </cell>
          <cell r="J12">
            <v>86241.307808476136</v>
          </cell>
          <cell r="K12">
            <v>62165.1</v>
          </cell>
          <cell r="L12">
            <v>53982.94</v>
          </cell>
          <cell r="M12">
            <v>61057.99</v>
          </cell>
          <cell r="N12">
            <v>63198.91</v>
          </cell>
          <cell r="O12">
            <v>58959.29</v>
          </cell>
          <cell r="P12">
            <v>59804.482696381339</v>
          </cell>
          <cell r="Q12">
            <v>82535.839999999997</v>
          </cell>
          <cell r="R12">
            <v>82754.34</v>
          </cell>
          <cell r="S12">
            <v>79451.929999999993</v>
          </cell>
          <cell r="T12">
            <v>78724.98</v>
          </cell>
          <cell r="U12">
            <v>90387.520000000004</v>
          </cell>
          <cell r="V12">
            <v>93403.57</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5">
          <cell r="C15">
            <v>19773.274172723308</v>
          </cell>
          <cell r="D15">
            <v>9316.1229698742154</v>
          </cell>
          <cell r="E15">
            <v>10372.771380030403</v>
          </cell>
          <cell r="F15">
            <v>11654.996309626773</v>
          </cell>
          <cell r="G15">
            <v>11089.097847005878</v>
          </cell>
          <cell r="H15">
            <v>12511.816880481441</v>
          </cell>
          <cell r="I15">
            <v>13517.683479043933</v>
          </cell>
          <cell r="J15">
            <v>21503.668912730234</v>
          </cell>
          <cell r="K15">
            <v>12247.061642361774</v>
          </cell>
          <cell r="L15">
            <v>11151.577662393096</v>
          </cell>
          <cell r="M15">
            <v>12259.911624611677</v>
          </cell>
          <cell r="N15">
            <v>11431.775254981138</v>
          </cell>
          <cell r="O15">
            <v>11573.355698469148</v>
          </cell>
          <cell r="P15">
            <v>11477.300335481255</v>
          </cell>
          <cell r="Q15">
            <v>4391.82</v>
          </cell>
          <cell r="R15">
            <v>5750.66</v>
          </cell>
          <cell r="S15">
            <v>5889.8</v>
          </cell>
          <cell r="T15">
            <v>5903.22</v>
          </cell>
          <cell r="U15">
            <v>6665.44</v>
          </cell>
          <cell r="V15">
            <v>6958.52</v>
          </cell>
        </row>
        <row r="16">
          <cell r="C16">
            <v>19773.274172723308</v>
          </cell>
          <cell r="D16">
            <v>9316.1229698742154</v>
          </cell>
          <cell r="E16">
            <v>10372.771380030403</v>
          </cell>
          <cell r="F16">
            <v>11654.996309626773</v>
          </cell>
          <cell r="G16">
            <v>11089.097847005878</v>
          </cell>
          <cell r="H16">
            <v>12511.816880481441</v>
          </cell>
          <cell r="I16">
            <v>13517.683479043933</v>
          </cell>
          <cell r="J16">
            <v>21503.668912730234</v>
          </cell>
          <cell r="K16">
            <v>12247.061642361774</v>
          </cell>
          <cell r="L16">
            <v>11151.577662393096</v>
          </cell>
          <cell r="M16">
            <v>12259.911624611677</v>
          </cell>
          <cell r="N16">
            <v>11431.775254981138</v>
          </cell>
          <cell r="O16">
            <v>11573.355698469148</v>
          </cell>
          <cell r="P16">
            <v>11477.300335481255</v>
          </cell>
          <cell r="Q16">
            <v>4391.82</v>
          </cell>
          <cell r="R16">
            <v>5750.66</v>
          </cell>
          <cell r="S16">
            <v>5889.8</v>
          </cell>
          <cell r="T16">
            <v>5903.22</v>
          </cell>
          <cell r="U16">
            <v>6665.44</v>
          </cell>
          <cell r="V16">
            <v>6958.52</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139131.48930759169</v>
          </cell>
          <cell r="Q19">
            <v>0</v>
          </cell>
          <cell r="R19">
            <v>0</v>
          </cell>
          <cell r="S19">
            <v>0</v>
          </cell>
          <cell r="T19">
            <v>0</v>
          </cell>
          <cell r="U19">
            <v>0</v>
          </cell>
          <cell r="V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87376.922162530012</v>
          </cell>
          <cell r="Q20">
            <v>0</v>
          </cell>
          <cell r="R20">
            <v>0</v>
          </cell>
          <cell r="S20">
            <v>0</v>
          </cell>
          <cell r="T20">
            <v>0</v>
          </cell>
          <cell r="U20">
            <v>0</v>
          </cell>
          <cell r="V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51754.557145061612</v>
          </cell>
          <cell r="Q21">
            <v>0</v>
          </cell>
          <cell r="R21">
            <v>0</v>
          </cell>
          <cell r="S21">
            <v>0</v>
          </cell>
          <cell r="T21">
            <v>0</v>
          </cell>
          <cell r="U21">
            <v>0</v>
          </cell>
          <cell r="V21">
            <v>0</v>
          </cell>
        </row>
        <row r="23">
          <cell r="C23">
            <v>3251762.3689164231</v>
          </cell>
          <cell r="D23">
            <v>3307991.8834899426</v>
          </cell>
          <cell r="E23">
            <v>3357654.1847428889</v>
          </cell>
          <cell r="F23">
            <v>3397968.406228357</v>
          </cell>
          <cell r="G23">
            <v>3435754.3594517452</v>
          </cell>
          <cell r="H23">
            <v>3453635.4514694307</v>
          </cell>
          <cell r="I23">
            <v>3466222.6723158518</v>
          </cell>
          <cell r="J23">
            <v>3443874.3593475977</v>
          </cell>
          <cell r="K23">
            <v>3468186.5619799341</v>
          </cell>
          <cell r="L23">
            <v>3504084.7635996742</v>
          </cell>
          <cell r="M23">
            <v>3530346.7712115906</v>
          </cell>
          <cell r="N23">
            <v>3548105.5038274908</v>
          </cell>
          <cell r="O23">
            <v>3567769.8704130943</v>
          </cell>
          <cell r="P23">
            <v>3729693</v>
          </cell>
          <cell r="Q23">
            <v>3745150.98</v>
          </cell>
          <cell r="R23">
            <v>3759033.47</v>
          </cell>
          <cell r="S23">
            <v>3776089.39</v>
          </cell>
          <cell r="T23">
            <v>3793834.25</v>
          </cell>
          <cell r="U23">
            <v>3796198.27</v>
          </cell>
          <cell r="V23">
            <v>3795245.59</v>
          </cell>
        </row>
        <row r="24">
          <cell r="C24">
            <v>3228679.7611512667</v>
          </cell>
          <cell r="D24">
            <v>3271070.1467771926</v>
          </cell>
          <cell r="E24">
            <v>3306536.3921451913</v>
          </cell>
          <cell r="F24">
            <v>3332431.3112304043</v>
          </cell>
          <cell r="G24">
            <v>3355529.4132419932</v>
          </cell>
          <cell r="H24">
            <v>3358961.2643360598</v>
          </cell>
          <cell r="I24">
            <v>3359157.8987891758</v>
          </cell>
          <cell r="J24">
            <v>3325532.0100297704</v>
          </cell>
          <cell r="K24">
            <v>3336956.4101216104</v>
          </cell>
          <cell r="L24">
            <v>3359319.1768536051</v>
          </cell>
          <cell r="M24">
            <v>3372227.8392413729</v>
          </cell>
          <cell r="N24">
            <v>3390365.2215031325</v>
          </cell>
          <cell r="O24">
            <v>3410335.9007786522</v>
          </cell>
          <cell r="P24">
            <v>3516384.44</v>
          </cell>
          <cell r="Q24">
            <v>3523910.83</v>
          </cell>
          <cell r="R24">
            <v>3527904.55</v>
          </cell>
          <cell r="S24">
            <v>3538316.1</v>
          </cell>
          <cell r="T24">
            <v>3549941.28</v>
          </cell>
          <cell r="U24">
            <v>3546425.55</v>
          </cell>
          <cell r="V24">
            <v>3534371.15</v>
          </cell>
        </row>
        <row r="25">
          <cell r="C25">
            <v>23082.607765156346</v>
          </cell>
          <cell r="D25">
            <v>36921.736712749887</v>
          </cell>
          <cell r="E25">
            <v>51117.792597697611</v>
          </cell>
          <cell r="F25">
            <v>65537.094997952823</v>
          </cell>
          <cell r="G25">
            <v>80224.946209751826</v>
          </cell>
          <cell r="H25">
            <v>94674.187133370971</v>
          </cell>
          <cell r="I25">
            <v>107064.77352667593</v>
          </cell>
          <cell r="J25">
            <v>118342.34931782717</v>
          </cell>
          <cell r="K25">
            <v>131230.15185832357</v>
          </cell>
          <cell r="L25">
            <v>144765.58674606908</v>
          </cell>
          <cell r="M25">
            <v>158118.93197021759</v>
          </cell>
          <cell r="N25">
            <v>157740.28232435844</v>
          </cell>
          <cell r="O25">
            <v>157433.96963444236</v>
          </cell>
          <cell r="P25">
            <v>213308.55</v>
          </cell>
          <cell r="Q25">
            <v>221240.15</v>
          </cell>
          <cell r="R25">
            <v>231128.92</v>
          </cell>
          <cell r="S25">
            <v>237773.29</v>
          </cell>
          <cell r="T25">
            <v>243892.98</v>
          </cell>
          <cell r="U25">
            <v>249772.72</v>
          </cell>
          <cell r="V25">
            <v>260874.44</v>
          </cell>
        </row>
      </sheetData>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Summary"/>
      <sheetName val="DK_output_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C1" t="str">
            <v>EST</v>
          </cell>
          <cell r="D1" t="str">
            <v>EST</v>
          </cell>
          <cell r="E1" t="str">
            <v>EST</v>
          </cell>
          <cell r="F1" t="str">
            <v>EST</v>
          </cell>
          <cell r="G1" t="str">
            <v>EST</v>
          </cell>
          <cell r="H1" t="str">
            <v>EST</v>
          </cell>
          <cell r="I1" t="str">
            <v>EST</v>
          </cell>
          <cell r="J1" t="str">
            <v>EST</v>
          </cell>
          <cell r="K1" t="str">
            <v>EST</v>
          </cell>
          <cell r="L1" t="str">
            <v>EST</v>
          </cell>
          <cell r="M1" t="str">
            <v>EST</v>
          </cell>
          <cell r="N1" t="str">
            <v>EST</v>
          </cell>
          <cell r="O1" t="str">
            <v>EST</v>
          </cell>
          <cell r="P1" t="str">
            <v>EST</v>
          </cell>
          <cell r="Q1" t="str">
            <v>EST</v>
          </cell>
          <cell r="R1" t="str">
            <v>EST</v>
          </cell>
          <cell r="S1" t="str">
            <v>EST</v>
          </cell>
          <cell r="T1" t="str">
            <v>EST</v>
          </cell>
          <cell r="U1" t="str">
            <v>REP</v>
          </cell>
          <cell r="V1" t="str">
            <v>REP</v>
          </cell>
        </row>
        <row r="3">
          <cell r="C3">
            <v>103314.61552095524</v>
          </cell>
          <cell r="D3">
            <v>102588.76101480742</v>
          </cell>
          <cell r="E3">
            <v>104637.02728529336</v>
          </cell>
          <cell r="F3">
            <v>107056.80512780866</v>
          </cell>
          <cell r="G3">
            <v>109302.53714023458</v>
          </cell>
          <cell r="H3">
            <v>111530.35897446364</v>
          </cell>
          <cell r="I3">
            <v>112238.38827948694</v>
          </cell>
          <cell r="J3">
            <v>113839.77567321468</v>
          </cell>
          <cell r="K3">
            <v>115207.97839773355</v>
          </cell>
          <cell r="L3">
            <v>116755.7854380761</v>
          </cell>
          <cell r="M3">
            <v>118433.99002968405</v>
          </cell>
          <cell r="N3">
            <v>119725.37606907857</v>
          </cell>
          <cell r="O3">
            <v>122592.96765058955</v>
          </cell>
          <cell r="P3">
            <v>124682.67706643679</v>
          </cell>
          <cell r="Q3">
            <v>126262.33179256051</v>
          </cell>
          <cell r="R3">
            <v>127545.43690834423</v>
          </cell>
          <cell r="S3">
            <v>128619.96194909402</v>
          </cell>
          <cell r="T3">
            <v>128605.32997533957</v>
          </cell>
          <cell r="U3">
            <v>132099</v>
          </cell>
          <cell r="V3">
            <v>135496</v>
          </cell>
        </row>
        <row r="4">
          <cell r="C4">
            <v>96109.828648593655</v>
          </cell>
          <cell r="D4">
            <v>95434.59260519447</v>
          </cell>
          <cell r="E4">
            <v>97340.020208931426</v>
          </cell>
          <cell r="F4">
            <v>99591.051514029183</v>
          </cell>
          <cell r="G4">
            <v>101680.17431448271</v>
          </cell>
          <cell r="H4">
            <v>103752.63592766</v>
          </cell>
          <cell r="I4">
            <v>104411.28983486221</v>
          </cell>
          <cell r="J4">
            <v>105901.0022752088</v>
          </cell>
          <cell r="K4">
            <v>107173.79150011159</v>
          </cell>
          <cell r="L4">
            <v>108613.66008674189</v>
          </cell>
          <cell r="M4">
            <v>110174.83277197545</v>
          </cell>
          <cell r="N4">
            <v>111376.16222898939</v>
          </cell>
          <cell r="O4">
            <v>114043.77836581052</v>
          </cell>
          <cell r="P4">
            <v>115987.759020142</v>
          </cell>
          <cell r="Q4">
            <v>117457.25435036366</v>
          </cell>
          <cell r="R4">
            <v>118650.8803653692</v>
          </cell>
          <cell r="S4">
            <v>119650.47192387565</v>
          </cell>
          <cell r="T4">
            <v>119636.86033094428</v>
          </cell>
          <cell r="U4">
            <v>122851</v>
          </cell>
          <cell r="V4">
            <v>126047</v>
          </cell>
        </row>
        <row r="5">
          <cell r="C5">
            <v>7204.7868723615829</v>
          </cell>
          <cell r="D5">
            <v>7154.1684096129466</v>
          </cell>
          <cell r="E5">
            <v>7297.0070763619296</v>
          </cell>
          <cell r="F5">
            <v>7465.7536137794814</v>
          </cell>
          <cell r="G5">
            <v>7622.3628257518722</v>
          </cell>
          <cell r="H5">
            <v>7777.7230468036432</v>
          </cell>
          <cell r="I5">
            <v>7827.0984446247312</v>
          </cell>
          <cell r="J5">
            <v>7938.7733980058838</v>
          </cell>
          <cell r="K5">
            <v>8034.1868976219557</v>
          </cell>
          <cell r="L5">
            <v>8142.125351334209</v>
          </cell>
          <cell r="M5">
            <v>8259.1572577086044</v>
          </cell>
          <cell r="N5">
            <v>8349.2138400891854</v>
          </cell>
          <cell r="O5">
            <v>8549.1892847790295</v>
          </cell>
          <cell r="P5">
            <v>8694.9180462947988</v>
          </cell>
          <cell r="Q5">
            <v>8805.0774421968526</v>
          </cell>
          <cell r="R5">
            <v>8894.5565429750277</v>
          </cell>
          <cell r="S5">
            <v>8969.4900252183725</v>
          </cell>
          <cell r="T5">
            <v>8968.4696443952853</v>
          </cell>
          <cell r="U5">
            <v>9248</v>
          </cell>
          <cell r="V5">
            <v>9449</v>
          </cell>
        </row>
        <row r="7">
          <cell r="C7">
            <v>3458.3954862120163</v>
          </cell>
          <cell r="D7">
            <v>4249.2197646164259</v>
          </cell>
          <cell r="E7">
            <v>4396.4609552459406</v>
          </cell>
          <cell r="F7">
            <v>4459.7242797801591</v>
          </cell>
          <cell r="G7">
            <v>4263.1302519077599</v>
          </cell>
          <cell r="H7">
            <v>4809.0656420509595</v>
          </cell>
          <cell r="I7">
            <v>4778.4384788617754</v>
          </cell>
          <cell r="J7">
            <v>4853.2860997911594</v>
          </cell>
          <cell r="K7">
            <v>5357.0459998309971</v>
          </cell>
          <cell r="L7">
            <v>5429.297638731603</v>
          </cell>
          <cell r="M7">
            <v>4902.948072655814</v>
          </cell>
          <cell r="N7">
            <v>6807.4310455450504</v>
          </cell>
          <cell r="O7">
            <v>6667.3472713218998</v>
          </cell>
          <cell r="P7">
            <v>5788.8946510788537</v>
          </cell>
          <cell r="Q7">
            <v>5520.7462719382193</v>
          </cell>
          <cell r="R7">
            <v>5734.0043726781823</v>
          </cell>
          <cell r="S7">
            <v>4650.5983463928378</v>
          </cell>
          <cell r="T7">
            <v>5552.3162918430689</v>
          </cell>
          <cell r="U7">
            <v>8298</v>
          </cell>
          <cell r="V7">
            <v>6582</v>
          </cell>
        </row>
        <row r="8">
          <cell r="C8">
            <v>3509.0139489606527</v>
          </cell>
          <cell r="D8">
            <v>4106.3810978674428</v>
          </cell>
          <cell r="E8">
            <v>4227.7144178283888</v>
          </cell>
          <cell r="F8">
            <v>4303.1150678077684</v>
          </cell>
          <cell r="G8">
            <v>4107.7700308559888</v>
          </cell>
          <cell r="H8">
            <v>4759.6902442298715</v>
          </cell>
          <cell r="I8">
            <v>4666.7635254806228</v>
          </cell>
          <cell r="J8">
            <v>4757.8726001750874</v>
          </cell>
          <cell r="K8">
            <v>5249.1075461187438</v>
          </cell>
          <cell r="L8">
            <v>5312.2657323572075</v>
          </cell>
          <cell r="M8">
            <v>4812.8914902752185</v>
          </cell>
          <cell r="N8">
            <v>6607.4556008552063</v>
          </cell>
          <cell r="O8">
            <v>6521.6185098061305</v>
          </cell>
          <cell r="P8">
            <v>5678.7352551767999</v>
          </cell>
          <cell r="Q8">
            <v>5431.2671711600442</v>
          </cell>
          <cell r="R8">
            <v>5659.0708904348521</v>
          </cell>
          <cell r="S8">
            <v>4651.618727215925</v>
          </cell>
          <cell r="T8">
            <v>5165.1178753464555</v>
          </cell>
          <cell r="U8">
            <v>8000</v>
          </cell>
          <cell r="V8">
            <v>6345.6254519161248</v>
          </cell>
        </row>
        <row r="9">
          <cell r="C9">
            <v>-50.618462748641832</v>
          </cell>
          <cell r="D9">
            <v>142.83866674898854</v>
          </cell>
          <cell r="E9">
            <v>168.74653741754628</v>
          </cell>
          <cell r="F9">
            <v>156.60921197239531</v>
          </cell>
          <cell r="G9">
            <v>155.36022105177381</v>
          </cell>
          <cell r="H9">
            <v>49.375397821083425</v>
          </cell>
          <cell r="I9">
            <v>111.6749533811535</v>
          </cell>
          <cell r="J9">
            <v>95.413499616069203</v>
          </cell>
          <cell r="K9">
            <v>107.93845371225962</v>
          </cell>
          <cell r="L9">
            <v>117.03190637439002</v>
          </cell>
          <cell r="M9">
            <v>90.056582380573673</v>
          </cell>
          <cell r="N9">
            <v>199.97544468985143</v>
          </cell>
          <cell r="O9">
            <v>145.72876151577657</v>
          </cell>
          <cell r="P9">
            <v>110.15939590204835</v>
          </cell>
          <cell r="Q9">
            <v>89.479100778175052</v>
          </cell>
          <cell r="R9">
            <v>74.933482243350227</v>
          </cell>
          <cell r="S9">
            <v>-1.020380823088999</v>
          </cell>
          <cell r="T9">
            <v>387.19841649661356</v>
          </cell>
          <cell r="U9">
            <v>298</v>
          </cell>
          <cell r="V9">
            <v>236.3745480838752</v>
          </cell>
        </row>
        <row r="11">
          <cell r="C11">
            <v>3300.9373375140563</v>
          </cell>
          <cell r="D11">
            <v>1803.6625763584598</v>
          </cell>
          <cell r="E11">
            <v>1617.1685624185566</v>
          </cell>
          <cell r="F11">
            <v>1819.2503360078317</v>
          </cell>
          <cell r="G11">
            <v>1695.1968169618258</v>
          </cell>
          <cell r="H11">
            <v>3312.4548356767918</v>
          </cell>
          <cell r="I11">
            <v>2636.7243366728135</v>
          </cell>
          <cell r="J11">
            <v>2869.3107073377605</v>
          </cell>
          <cell r="K11">
            <v>3115.3155224641469</v>
          </cell>
          <cell r="L11">
            <v>3094.3</v>
          </cell>
          <cell r="M11">
            <v>3001.74</v>
          </cell>
          <cell r="N11">
            <v>3237.0879059517083</v>
          </cell>
          <cell r="O11">
            <v>3824.5921326217235</v>
          </cell>
          <cell r="P11">
            <v>3555.6194133921736</v>
          </cell>
          <cell r="Q11">
            <v>3555.6194133921736</v>
          </cell>
          <cell r="R11">
            <v>3915.2</v>
          </cell>
          <cell r="S11">
            <v>3915.2</v>
          </cell>
          <cell r="T11">
            <v>4296.2504554413126</v>
          </cell>
          <cell r="U11">
            <v>3704</v>
          </cell>
          <cell r="V11">
            <v>3825</v>
          </cell>
        </row>
        <row r="12">
          <cell r="C12">
            <v>3300.9373375140563</v>
          </cell>
          <cell r="D12">
            <v>1803.6625763584598</v>
          </cell>
          <cell r="E12">
            <v>1617.1685624185566</v>
          </cell>
          <cell r="F12">
            <v>1819.2503360078317</v>
          </cell>
          <cell r="G12">
            <v>1695.1968169618258</v>
          </cell>
          <cell r="H12">
            <v>3312.4548356767918</v>
          </cell>
          <cell r="I12">
            <v>2636.7243366728135</v>
          </cell>
          <cell r="J12">
            <v>2869.3107073377605</v>
          </cell>
          <cell r="K12">
            <v>3115.3155224641469</v>
          </cell>
          <cell r="L12">
            <v>3094.3</v>
          </cell>
          <cell r="M12">
            <v>3001.74</v>
          </cell>
          <cell r="N12">
            <v>3237.0879059517083</v>
          </cell>
          <cell r="O12">
            <v>3824.5921326217235</v>
          </cell>
          <cell r="P12">
            <v>3555.6194133921736</v>
          </cell>
          <cell r="Q12">
            <v>3555.6194133921736</v>
          </cell>
          <cell r="R12">
            <v>3915.2</v>
          </cell>
          <cell r="S12">
            <v>3915.2</v>
          </cell>
          <cell r="T12">
            <v>4296.2504554413126</v>
          </cell>
          <cell r="U12">
            <v>3704</v>
          </cell>
          <cell r="V12">
            <v>3825</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5">
          <cell r="C15">
            <v>883.31265484578148</v>
          </cell>
          <cell r="D15">
            <v>397.29091777202626</v>
          </cell>
          <cell r="E15">
            <v>359.51455031207536</v>
          </cell>
          <cell r="F15">
            <v>394.74193134641462</v>
          </cell>
          <cell r="G15">
            <v>340.11160071687056</v>
          </cell>
          <cell r="H15">
            <v>788.58150135086612</v>
          </cell>
          <cell r="I15">
            <v>540.32674846122302</v>
          </cell>
          <cell r="J15">
            <v>615.77266793453362</v>
          </cell>
          <cell r="K15">
            <v>693.92343702429855</v>
          </cell>
          <cell r="L15">
            <v>656.79304712365149</v>
          </cell>
          <cell r="M15">
            <v>609.82203326127774</v>
          </cell>
          <cell r="N15">
            <v>702.75155808236548</v>
          </cell>
          <cell r="O15">
            <v>753.04572285293023</v>
          </cell>
          <cell r="P15">
            <v>653.62051156296661</v>
          </cell>
          <cell r="Q15">
            <v>682.02174276232449</v>
          </cell>
          <cell r="R15">
            <v>744.27933192840192</v>
          </cell>
          <cell r="S15">
            <v>750.03032014729229</v>
          </cell>
          <cell r="T15">
            <v>865.52897274303325</v>
          </cell>
          <cell r="U15">
            <v>1197</v>
          </cell>
          <cell r="V15">
            <v>1337</v>
          </cell>
        </row>
        <row r="16">
          <cell r="C16">
            <v>883.31265484578148</v>
          </cell>
          <cell r="D16">
            <v>397.29091777202626</v>
          </cell>
          <cell r="E16">
            <v>359.51455031207536</v>
          </cell>
          <cell r="F16">
            <v>394.74193134641462</v>
          </cell>
          <cell r="G16">
            <v>340.11160071687056</v>
          </cell>
          <cell r="H16">
            <v>788.58150135086612</v>
          </cell>
          <cell r="I16">
            <v>540.32674846122302</v>
          </cell>
          <cell r="J16">
            <v>615.77266793453362</v>
          </cell>
          <cell r="K16">
            <v>693.92343702429855</v>
          </cell>
          <cell r="L16">
            <v>656.79304712365149</v>
          </cell>
          <cell r="M16">
            <v>609.82203326127774</v>
          </cell>
          <cell r="N16">
            <v>702.75155808236548</v>
          </cell>
          <cell r="O16">
            <v>753.04572285293023</v>
          </cell>
          <cell r="P16">
            <v>653.62051156296661</v>
          </cell>
          <cell r="Q16">
            <v>682.02174276232449</v>
          </cell>
          <cell r="R16">
            <v>744.27933192840192</v>
          </cell>
          <cell r="S16">
            <v>750.03032014729229</v>
          </cell>
          <cell r="T16">
            <v>865.52897274303325</v>
          </cell>
          <cell r="U16">
            <v>1100</v>
          </cell>
          <cell r="V16">
            <v>368.47545191613608</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97</v>
          </cell>
          <cell r="V17">
            <v>968.52454808386392</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3103.1331610017223</v>
          </cell>
          <cell r="U19">
            <v>0</v>
          </cell>
          <cell r="V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3210.8012218936055</v>
          </cell>
          <cell r="U20">
            <v>0</v>
          </cell>
          <cell r="V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-107.66806089189959</v>
          </cell>
          <cell r="U21">
            <v>0</v>
          </cell>
          <cell r="V21">
            <v>0</v>
          </cell>
        </row>
        <row r="23">
          <cell r="C23">
            <v>102588.76101480742</v>
          </cell>
          <cell r="D23">
            <v>104637.02728529336</v>
          </cell>
          <cell r="E23">
            <v>107056.80512780866</v>
          </cell>
          <cell r="F23">
            <v>109302.53714023458</v>
          </cell>
          <cell r="G23">
            <v>111530.35897446364</v>
          </cell>
          <cell r="H23">
            <v>112238.38827948694</v>
          </cell>
          <cell r="I23">
            <v>113839.77567321468</v>
          </cell>
          <cell r="J23">
            <v>115207.97839773355</v>
          </cell>
          <cell r="K23">
            <v>116755.7854380761</v>
          </cell>
          <cell r="L23">
            <v>118433.99002968405</v>
          </cell>
          <cell r="M23">
            <v>119725.37606907857</v>
          </cell>
          <cell r="N23">
            <v>122592.96765058955</v>
          </cell>
          <cell r="O23">
            <v>124682.67706643679</v>
          </cell>
          <cell r="P23">
            <v>126262.33179256051</v>
          </cell>
          <cell r="Q23">
            <v>127545.43690834423</v>
          </cell>
          <cell r="R23">
            <v>128619.96194909402</v>
          </cell>
          <cell r="S23">
            <v>128605.32997533957</v>
          </cell>
          <cell r="T23">
            <v>132099</v>
          </cell>
          <cell r="U23">
            <v>135496</v>
          </cell>
          <cell r="V23">
            <v>136916</v>
          </cell>
        </row>
        <row r="24">
          <cell r="C24">
            <v>95434.59260519447</v>
          </cell>
          <cell r="D24">
            <v>97340.020208931426</v>
          </cell>
          <cell r="E24">
            <v>99591.051514029183</v>
          </cell>
          <cell r="F24">
            <v>101680.17431448271</v>
          </cell>
          <cell r="G24">
            <v>103752.63592766</v>
          </cell>
          <cell r="H24">
            <v>104411.28983486221</v>
          </cell>
          <cell r="I24">
            <v>105901.0022752088</v>
          </cell>
          <cell r="J24">
            <v>107173.79150011159</v>
          </cell>
          <cell r="K24">
            <v>108613.66008674189</v>
          </cell>
          <cell r="L24">
            <v>110174.83277197545</v>
          </cell>
          <cell r="M24">
            <v>111376.16222898939</v>
          </cell>
          <cell r="N24">
            <v>114043.77836581052</v>
          </cell>
          <cell r="O24">
            <v>115987.759020142</v>
          </cell>
          <cell r="P24">
            <v>117457.25435036366</v>
          </cell>
          <cell r="Q24">
            <v>118650.8803653692</v>
          </cell>
          <cell r="R24">
            <v>119650.47192387565</v>
          </cell>
          <cell r="S24">
            <v>119636.86033094428</v>
          </cell>
          <cell r="T24">
            <v>122851</v>
          </cell>
          <cell r="U24">
            <v>126047</v>
          </cell>
          <cell r="V24">
            <v>128199.15</v>
          </cell>
        </row>
        <row r="25">
          <cell r="C25">
            <v>7154.1684096129411</v>
          </cell>
          <cell r="D25">
            <v>7297.0070763619351</v>
          </cell>
          <cell r="E25">
            <v>7465.7536137794759</v>
          </cell>
          <cell r="F25">
            <v>7622.3628257518767</v>
          </cell>
          <cell r="G25">
            <v>7777.723046803646</v>
          </cell>
          <cell r="H25">
            <v>7827.0984446247267</v>
          </cell>
          <cell r="I25">
            <v>7938.7733980058847</v>
          </cell>
          <cell r="J25">
            <v>8034.186897621953</v>
          </cell>
          <cell r="K25">
            <v>8142.1253513342153</v>
          </cell>
          <cell r="L25">
            <v>8259.157257708599</v>
          </cell>
          <cell r="M25">
            <v>8349.2138400891781</v>
          </cell>
          <cell r="N25">
            <v>8549.1892847790368</v>
          </cell>
          <cell r="O25">
            <v>8694.9180462948061</v>
          </cell>
          <cell r="P25">
            <v>8805.0774421968472</v>
          </cell>
          <cell r="Q25">
            <v>8894.5565429750277</v>
          </cell>
          <cell r="R25">
            <v>8969.4900252183779</v>
          </cell>
          <cell r="S25">
            <v>8968.4696443952835</v>
          </cell>
          <cell r="T25">
            <v>9248</v>
          </cell>
          <cell r="U25">
            <v>9449</v>
          </cell>
          <cell r="V25">
            <v>8716.8500000000113</v>
          </cell>
        </row>
      </sheetData>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fra-data.fao.org/FE/panEuropean/home/" TargetMode="External"/><Relationship Id="rId7" Type="http://schemas.openxmlformats.org/officeDocument/2006/relationships/printerSettings" Target="../printerSettings/printerSettings1.bin"/><Relationship Id="rId2" Type="http://schemas.openxmlformats.org/officeDocument/2006/relationships/hyperlink" Target="https://link.springer.com/article/10.1007/s13595-019-0800-8" TargetMode="External"/><Relationship Id="rId1" Type="http://schemas.openxmlformats.org/officeDocument/2006/relationships/hyperlink" Target="https://doi.org/10.1186/s13021-018-0096-2" TargetMode="External"/><Relationship Id="rId6" Type="http://schemas.openxmlformats.org/officeDocument/2006/relationships/hyperlink" Target="https://ec.europa.eu/eurostat/web/forestry/data/database" TargetMode="External"/><Relationship Id="rId5" Type="http://schemas.openxmlformats.org/officeDocument/2006/relationships/hyperlink" Target="http://www.fao.org/forest-resources-assessment/fra-2020/country-reports/en/" TargetMode="External"/><Relationship Id="rId4" Type="http://schemas.openxmlformats.org/officeDocument/2006/relationships/hyperlink" Target="http://www.fao.org/faostat/en/"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rgb="FFFF0000"/>
  </sheetPr>
  <dimension ref="A6:AQ109"/>
  <sheetViews>
    <sheetView tabSelected="1" topLeftCell="A10" workbookViewId="0">
      <selection activeCell="J34" sqref="J34"/>
    </sheetView>
  </sheetViews>
  <sheetFormatPr defaultRowHeight="14.25" x14ac:dyDescent="0.2"/>
  <cols>
    <col min="1" max="1" width="27.125" customWidth="1"/>
    <col min="2" max="2" width="24.375" customWidth="1"/>
  </cols>
  <sheetData>
    <row r="6" spans="1:23" ht="15" x14ac:dyDescent="0.25">
      <c r="A6" s="1" t="s">
        <v>298</v>
      </c>
      <c r="B6" s="280">
        <v>44916</v>
      </c>
      <c r="E6" s="22"/>
    </row>
    <row r="7" spans="1:23" ht="30.6" customHeight="1" x14ac:dyDescent="0.2">
      <c r="A7" s="596" t="s">
        <v>482</v>
      </c>
      <c r="B7" s="596"/>
      <c r="C7" s="596"/>
      <c r="D7" s="596"/>
      <c r="E7" s="596"/>
      <c r="F7" s="596"/>
      <c r="G7" s="596"/>
      <c r="H7" s="596"/>
    </row>
    <row r="8" spans="1:23" ht="30.6" customHeight="1" x14ac:dyDescent="0.2">
      <c r="A8" s="596"/>
      <c r="B8" s="596"/>
      <c r="C8" s="596"/>
      <c r="D8" s="596"/>
      <c r="E8" s="596"/>
      <c r="F8" s="596"/>
      <c r="G8" s="596"/>
      <c r="H8" s="596"/>
    </row>
    <row r="9" spans="1:23" ht="15" customHeight="1" x14ac:dyDescent="0.2">
      <c r="A9" s="596"/>
      <c r="B9" s="596"/>
      <c r="C9" s="596"/>
      <c r="D9" s="596"/>
      <c r="E9" s="596"/>
      <c r="F9" s="596"/>
      <c r="G9" s="596"/>
      <c r="H9" s="596"/>
    </row>
    <row r="10" spans="1:23" ht="15" x14ac:dyDescent="0.25">
      <c r="A10" s="1" t="s">
        <v>404</v>
      </c>
    </row>
    <row r="11" spans="1:23" ht="15" customHeight="1" x14ac:dyDescent="0.25">
      <c r="A11" s="1" t="s">
        <v>185</v>
      </c>
      <c r="G11" s="257"/>
      <c r="H11" s="257"/>
      <c r="I11" s="257"/>
      <c r="J11" s="257"/>
      <c r="K11" s="257"/>
      <c r="L11" s="257"/>
      <c r="M11" s="257"/>
      <c r="N11" s="257"/>
      <c r="O11" s="257"/>
      <c r="P11" s="257"/>
      <c r="W11" s="257"/>
    </row>
    <row r="12" spans="1:23" ht="14.25" customHeight="1" x14ac:dyDescent="0.25">
      <c r="A12" s="1" t="s">
        <v>186</v>
      </c>
      <c r="G12" s="257"/>
      <c r="H12" s="257"/>
      <c r="I12" s="257"/>
      <c r="J12" s="257"/>
      <c r="K12" s="257"/>
      <c r="L12" s="257"/>
      <c r="M12" s="257"/>
      <c r="N12" s="257"/>
      <c r="O12" s="257"/>
      <c r="P12" s="257"/>
      <c r="W12" s="257"/>
    </row>
    <row r="13" spans="1:23" ht="15" x14ac:dyDescent="0.25">
      <c r="A13" s="1" t="s">
        <v>187</v>
      </c>
      <c r="G13" s="257"/>
      <c r="H13" s="257"/>
      <c r="I13" s="257"/>
      <c r="J13" s="257"/>
      <c r="K13" s="257"/>
      <c r="L13" s="257"/>
      <c r="M13" s="257"/>
      <c r="N13" s="257"/>
      <c r="O13" s="257"/>
      <c r="P13" s="257"/>
      <c r="W13" s="257"/>
    </row>
    <row r="14" spans="1:23" ht="15" x14ac:dyDescent="0.25">
      <c r="A14" s="1" t="s">
        <v>188</v>
      </c>
      <c r="G14" s="257"/>
      <c r="H14" s="257"/>
      <c r="I14" s="257"/>
      <c r="J14" s="257"/>
      <c r="K14" s="257"/>
      <c r="L14" s="257"/>
      <c r="M14" s="257"/>
      <c r="N14" s="257"/>
      <c r="O14" s="257"/>
      <c r="P14" s="257"/>
      <c r="W14" s="257"/>
    </row>
    <row r="15" spans="1:23" x14ac:dyDescent="0.2">
      <c r="A15" s="22" t="s">
        <v>189</v>
      </c>
    </row>
    <row r="16" spans="1:23" ht="15" x14ac:dyDescent="0.25">
      <c r="A16" s="258" t="s">
        <v>173</v>
      </c>
      <c r="B16" s="258" t="s">
        <v>184</v>
      </c>
      <c r="C16" s="258" t="s">
        <v>174</v>
      </c>
    </row>
    <row r="17" spans="1:9" ht="15" x14ac:dyDescent="0.25">
      <c r="A17" s="1" t="s">
        <v>71</v>
      </c>
      <c r="B17" s="22" t="s">
        <v>175</v>
      </c>
      <c r="C17" s="243" t="s">
        <v>257</v>
      </c>
    </row>
    <row r="18" spans="1:9" x14ac:dyDescent="0.2">
      <c r="B18" s="22" t="s">
        <v>176</v>
      </c>
    </row>
    <row r="19" spans="1:9" x14ac:dyDescent="0.2">
      <c r="B19" s="22" t="s">
        <v>72</v>
      </c>
    </row>
    <row r="20" spans="1:9" ht="15" x14ac:dyDescent="0.25">
      <c r="A20" s="1" t="s">
        <v>177</v>
      </c>
      <c r="B20" s="22" t="s">
        <v>178</v>
      </c>
      <c r="C20" s="243" t="s">
        <v>256</v>
      </c>
    </row>
    <row r="21" spans="1:9" x14ac:dyDescent="0.2">
      <c r="B21" s="22" t="s">
        <v>179</v>
      </c>
      <c r="I21" s="22"/>
    </row>
    <row r="22" spans="1:9" ht="15" x14ac:dyDescent="0.25">
      <c r="A22" s="1" t="s">
        <v>66</v>
      </c>
      <c r="B22" s="22" t="s">
        <v>73</v>
      </c>
      <c r="C22" s="243" t="s">
        <v>255</v>
      </c>
      <c r="I22" s="22"/>
    </row>
    <row r="23" spans="1:9" ht="15" x14ac:dyDescent="0.25">
      <c r="A23" s="1" t="s">
        <v>301</v>
      </c>
      <c r="B23" s="22" t="s">
        <v>406</v>
      </c>
      <c r="C23" s="243" t="s">
        <v>405</v>
      </c>
      <c r="I23" s="22"/>
    </row>
    <row r="24" spans="1:9" x14ac:dyDescent="0.2">
      <c r="B24" s="22" t="s">
        <v>407</v>
      </c>
      <c r="I24" s="22"/>
    </row>
    <row r="25" spans="1:9" ht="15" x14ac:dyDescent="0.25">
      <c r="B25" s="22" t="s">
        <v>386</v>
      </c>
      <c r="E25" s="22"/>
      <c r="F25" s="1"/>
      <c r="G25" s="22"/>
      <c r="I25" s="22"/>
    </row>
    <row r="26" spans="1:9" x14ac:dyDescent="0.2">
      <c r="B26" s="22" t="s">
        <v>408</v>
      </c>
      <c r="H26" s="22"/>
      <c r="I26" s="22"/>
    </row>
    <row r="27" spans="1:9" ht="15" x14ac:dyDescent="0.25">
      <c r="A27" s="1" t="s">
        <v>96</v>
      </c>
      <c r="B27" s="22" t="s">
        <v>284</v>
      </c>
      <c r="C27" s="243" t="s">
        <v>180</v>
      </c>
    </row>
    <row r="28" spans="1:9" ht="14.25" customHeight="1" x14ac:dyDescent="0.25">
      <c r="A28" s="1" t="s">
        <v>181</v>
      </c>
      <c r="B28" s="22" t="s">
        <v>209</v>
      </c>
      <c r="C28" s="243" t="s">
        <v>254</v>
      </c>
      <c r="E28" s="22"/>
      <c r="F28" s="22"/>
      <c r="G28" s="22"/>
    </row>
    <row r="29" spans="1:9" ht="14.25" customHeight="1" x14ac:dyDescent="0.25">
      <c r="A29" s="1" t="s">
        <v>182</v>
      </c>
      <c r="B29" s="22" t="s">
        <v>283</v>
      </c>
      <c r="C29" s="22" t="s">
        <v>183</v>
      </c>
      <c r="E29" s="22"/>
      <c r="F29" s="22"/>
      <c r="G29" s="22"/>
      <c r="H29" s="22"/>
    </row>
    <row r="30" spans="1:9" ht="15" x14ac:dyDescent="0.25">
      <c r="A30" s="1" t="s">
        <v>190</v>
      </c>
      <c r="B30" s="22" t="s">
        <v>191</v>
      </c>
      <c r="C30" s="22" t="s">
        <v>192</v>
      </c>
      <c r="H30" s="22"/>
    </row>
    <row r="31" spans="1:9" ht="14.25" customHeight="1" x14ac:dyDescent="0.2">
      <c r="A31" s="238"/>
      <c r="D31" s="240"/>
      <c r="E31" s="241"/>
      <c r="F31" s="238"/>
      <c r="G31" s="239"/>
    </row>
    <row r="32" spans="1:9" ht="14.25" customHeight="1" x14ac:dyDescent="0.25">
      <c r="A32" s="244" t="s">
        <v>202</v>
      </c>
      <c r="B32" s="1" t="s">
        <v>200</v>
      </c>
      <c r="D32" s="240"/>
      <c r="E32" s="241"/>
      <c r="F32" s="238"/>
      <c r="G32" s="239"/>
    </row>
    <row r="33" spans="1:43" ht="14.25" customHeight="1" x14ac:dyDescent="0.25">
      <c r="A33" s="1" t="s">
        <v>82</v>
      </c>
      <c r="B33" s="22" t="s">
        <v>193</v>
      </c>
      <c r="C33" s="22"/>
      <c r="D33" s="22"/>
      <c r="E33" s="22"/>
      <c r="F33" s="22"/>
      <c r="G33" s="22"/>
      <c r="H33" s="22"/>
    </row>
    <row r="34" spans="1:43" ht="14.25" customHeight="1" x14ac:dyDescent="0.25">
      <c r="A34" s="1"/>
      <c r="B34" s="22" t="s">
        <v>196</v>
      </c>
      <c r="C34" s="22"/>
      <c r="D34" s="22"/>
      <c r="E34" s="22"/>
      <c r="F34" s="22"/>
      <c r="G34" s="22"/>
      <c r="H34" s="22"/>
    </row>
    <row r="35" spans="1:43" ht="14.25" customHeight="1" x14ac:dyDescent="0.25">
      <c r="A35" s="1" t="s">
        <v>301</v>
      </c>
      <c r="B35" s="22" t="s">
        <v>194</v>
      </c>
      <c r="C35" s="22"/>
      <c r="D35" s="22"/>
      <c r="E35" s="22"/>
      <c r="F35" s="22"/>
      <c r="G35" s="22"/>
      <c r="H35" s="22"/>
    </row>
    <row r="36" spans="1:43" ht="14.25" customHeight="1" x14ac:dyDescent="0.25">
      <c r="A36" s="1"/>
      <c r="B36" s="22" t="s">
        <v>195</v>
      </c>
      <c r="D36" s="240"/>
      <c r="E36" s="242"/>
      <c r="F36" s="238"/>
      <c r="G36" s="239"/>
    </row>
    <row r="37" spans="1:43" ht="14.25" customHeight="1" x14ac:dyDescent="0.25">
      <c r="A37" s="1" t="s">
        <v>71</v>
      </c>
      <c r="B37" s="22" t="s">
        <v>194</v>
      </c>
      <c r="D37" s="240"/>
      <c r="E37" s="242"/>
      <c r="F37" s="238"/>
      <c r="G37" s="239"/>
    </row>
    <row r="38" spans="1:43" ht="14.25" customHeight="1" x14ac:dyDescent="0.25">
      <c r="A38" s="1"/>
      <c r="B38" s="22" t="s">
        <v>195</v>
      </c>
      <c r="D38" s="240"/>
      <c r="E38" s="242"/>
      <c r="F38" s="238"/>
      <c r="G38" s="239"/>
    </row>
    <row r="39" spans="1:43" ht="14.25" customHeight="1" x14ac:dyDescent="0.25">
      <c r="A39" s="1"/>
      <c r="B39" s="22" t="s">
        <v>196</v>
      </c>
      <c r="D39" s="240"/>
      <c r="E39" s="242"/>
      <c r="F39" s="238"/>
      <c r="G39" s="239"/>
    </row>
    <row r="40" spans="1:43" ht="14.25" customHeight="1" x14ac:dyDescent="0.25">
      <c r="A40" s="1" t="s">
        <v>85</v>
      </c>
      <c r="B40" s="22" t="s">
        <v>197</v>
      </c>
      <c r="D40" s="240"/>
      <c r="E40" s="242"/>
      <c r="F40" s="238"/>
      <c r="G40" s="239"/>
    </row>
    <row r="41" spans="1:43" ht="14.25" customHeight="1" x14ac:dyDescent="0.25">
      <c r="A41" s="1" t="s">
        <v>96</v>
      </c>
      <c r="B41" s="22" t="s">
        <v>198</v>
      </c>
      <c r="D41" s="240"/>
      <c r="E41" s="242"/>
      <c r="F41" s="238"/>
      <c r="G41" s="239"/>
    </row>
    <row r="42" spans="1:43" ht="14.25" customHeight="1" x14ac:dyDescent="0.2">
      <c r="D42" s="240"/>
      <c r="E42" s="240"/>
      <c r="F42" s="238"/>
      <c r="G42" s="239"/>
    </row>
    <row r="43" spans="1:43" ht="14.25" customHeight="1" x14ac:dyDescent="0.25">
      <c r="A43" s="244" t="s">
        <v>201</v>
      </c>
      <c r="B43" s="1" t="s">
        <v>213</v>
      </c>
      <c r="D43" s="240"/>
      <c r="E43" s="240"/>
      <c r="F43" s="238"/>
      <c r="G43" s="239"/>
    </row>
    <row r="44" spans="1:43" ht="14.25" customHeight="1" thickBot="1" x14ac:dyDescent="0.3">
      <c r="A44" s="1" t="s">
        <v>82</v>
      </c>
      <c r="B44" s="22" t="s">
        <v>203</v>
      </c>
      <c r="D44" s="240"/>
      <c r="E44" s="240"/>
      <c r="F44" s="238"/>
      <c r="G44" s="239"/>
      <c r="R44" s="1" t="s">
        <v>266</v>
      </c>
    </row>
    <row r="45" spans="1:43" ht="14.25" customHeight="1" x14ac:dyDescent="0.25">
      <c r="A45" s="1" t="s">
        <v>301</v>
      </c>
      <c r="B45" s="22" t="s">
        <v>203</v>
      </c>
      <c r="D45" s="240"/>
      <c r="E45" s="240"/>
      <c r="F45" s="238"/>
      <c r="G45" s="239"/>
      <c r="S45" s="259"/>
      <c r="T45" s="296" t="s">
        <v>91</v>
      </c>
      <c r="U45" s="296" t="s">
        <v>92</v>
      </c>
      <c r="V45" s="296" t="s">
        <v>93</v>
      </c>
      <c r="W45" s="302" t="s">
        <v>94</v>
      </c>
      <c r="X45" s="310" t="s">
        <v>268</v>
      </c>
      <c r="Y45" s="311" t="s">
        <v>267</v>
      </c>
      <c r="Z45" s="318" t="s">
        <v>89</v>
      </c>
      <c r="AA45" s="310" t="s">
        <v>270</v>
      </c>
      <c r="AB45" s="311" t="s">
        <v>82</v>
      </c>
      <c r="AC45" s="318" t="s">
        <v>77</v>
      </c>
      <c r="AD45" s="310" t="s">
        <v>271</v>
      </c>
      <c r="AE45" s="312" t="s">
        <v>272</v>
      </c>
    </row>
    <row r="46" spans="1:43" ht="14.25" customHeight="1" x14ac:dyDescent="0.25">
      <c r="A46" s="1"/>
      <c r="B46" s="22" t="s">
        <v>204</v>
      </c>
      <c r="D46" s="240"/>
      <c r="E46" s="240"/>
      <c r="F46" s="238"/>
      <c r="G46" s="239"/>
      <c r="S46" s="300" t="s">
        <v>24</v>
      </c>
      <c r="T46" s="297">
        <v>3.2000000000000001E-2</v>
      </c>
      <c r="U46" s="297">
        <v>2.1000000000000001E-2</v>
      </c>
      <c r="V46" s="297">
        <v>0.14499999999999999</v>
      </c>
      <c r="W46" s="303"/>
      <c r="X46" s="313">
        <v>2001</v>
      </c>
      <c r="Y46" s="307">
        <f>Growing_Stock_Comp!G11</f>
        <v>118.6</v>
      </c>
      <c r="Z46" s="319">
        <f>Growing_Stock_Comp!H11</f>
        <v>126.8</v>
      </c>
      <c r="AA46" s="314">
        <v>2000</v>
      </c>
      <c r="AB46" s="306" t="s">
        <v>269</v>
      </c>
      <c r="AC46" s="319">
        <f>Growing_Stock_Comp!C10</f>
        <v>157.4</v>
      </c>
      <c r="AD46" s="314"/>
      <c r="AE46" s="323">
        <f>(AC46-Z46)/Z46</f>
        <v>0.24132492113564677</v>
      </c>
      <c r="AF46" s="301">
        <f>T46+U46</f>
        <v>5.3000000000000005E-2</v>
      </c>
    </row>
    <row r="47" spans="1:43" ht="14.25" customHeight="1" x14ac:dyDescent="0.25">
      <c r="A47" s="1" t="s">
        <v>71</v>
      </c>
      <c r="B47" s="22" t="s">
        <v>409</v>
      </c>
      <c r="D47" s="240"/>
      <c r="E47" s="240"/>
      <c r="F47" s="238"/>
      <c r="G47" s="239"/>
      <c r="S47" s="300" t="s">
        <v>25</v>
      </c>
      <c r="T47" s="298"/>
      <c r="U47" s="298"/>
      <c r="V47" s="298"/>
      <c r="W47" s="303"/>
      <c r="X47" s="314"/>
      <c r="Y47" s="292"/>
      <c r="Z47" s="320"/>
      <c r="AA47" s="314"/>
      <c r="AB47" s="292"/>
      <c r="AC47" s="320"/>
      <c r="AD47" s="314"/>
      <c r="AE47" s="315"/>
      <c r="AF47" s="301"/>
    </row>
    <row r="48" spans="1:43" ht="14.25" customHeight="1" thickBot="1" x14ac:dyDescent="0.3">
      <c r="A48" s="1" t="s">
        <v>85</v>
      </c>
      <c r="B48" s="22" t="s">
        <v>205</v>
      </c>
      <c r="D48" s="240"/>
      <c r="E48" s="240"/>
      <c r="F48" s="238"/>
      <c r="G48" s="239"/>
      <c r="S48" s="300" t="s">
        <v>26</v>
      </c>
      <c r="T48" s="297">
        <v>2.1000000000000001E-2</v>
      </c>
      <c r="U48" s="297">
        <v>0.01</v>
      </c>
      <c r="V48" s="297">
        <v>0.123</v>
      </c>
      <c r="W48" s="304">
        <v>8.0000000000000002E-3</v>
      </c>
      <c r="X48" s="314">
        <v>2013</v>
      </c>
      <c r="Y48" s="307">
        <f>Growing_Stock_Comp!Y23</f>
        <v>942.2</v>
      </c>
      <c r="Z48" s="319">
        <f>Growing_Stock_Comp!Z23</f>
        <v>1028</v>
      </c>
      <c r="AA48" s="314">
        <v>2015</v>
      </c>
      <c r="AB48" s="307">
        <f>Growing_Stock_Comp!T25</f>
        <v>768.15</v>
      </c>
      <c r="AC48" s="319">
        <f>Growing_Stock_Comp!U25</f>
        <v>768.15</v>
      </c>
      <c r="AD48" s="324">
        <f>(AB48-Z48)/Z48</f>
        <v>-0.25277237354085608</v>
      </c>
      <c r="AE48" s="323">
        <f>(AC48-Z48)/Z48</f>
        <v>-0.25277237354085608</v>
      </c>
      <c r="AF48" s="301">
        <f>T48+U48</f>
        <v>3.1E-2</v>
      </c>
      <c r="AJ48" s="249"/>
      <c r="AK48" s="250" t="s">
        <v>156</v>
      </c>
      <c r="AL48" s="250" t="s">
        <v>155</v>
      </c>
      <c r="AM48" s="250" t="s">
        <v>154</v>
      </c>
      <c r="AN48" s="250" t="s">
        <v>157</v>
      </c>
      <c r="AO48" s="250" t="s">
        <v>158</v>
      </c>
      <c r="AP48" s="250" t="s">
        <v>159</v>
      </c>
      <c r="AQ48" s="251" t="s">
        <v>160</v>
      </c>
    </row>
    <row r="49" spans="1:43" ht="14.25" customHeight="1" x14ac:dyDescent="0.25">
      <c r="A49" s="1" t="s">
        <v>125</v>
      </c>
      <c r="B49" s="22" t="s">
        <v>212</v>
      </c>
      <c r="D49" s="240"/>
      <c r="E49" s="240"/>
      <c r="F49" s="238"/>
      <c r="G49" s="239"/>
      <c r="S49" s="300" t="s">
        <v>27</v>
      </c>
      <c r="T49" s="297">
        <v>2.1000000000000001E-2</v>
      </c>
      <c r="U49" s="297">
        <v>1.7999999999999999E-2</v>
      </c>
      <c r="V49" s="297">
        <v>0.128</v>
      </c>
      <c r="W49" s="303"/>
      <c r="X49" s="314">
        <v>2014</v>
      </c>
      <c r="Y49" s="307">
        <f>Growing_Stock_Comp!AH24</f>
        <v>133.1</v>
      </c>
      <c r="Z49" s="319">
        <f>Growing_Stock_Comp!AI24</f>
        <v>110.7</v>
      </c>
      <c r="AA49" s="314">
        <v>2015</v>
      </c>
      <c r="AB49" s="307">
        <f>Growing_Stock_Comp!AC25</f>
        <v>131.16</v>
      </c>
      <c r="AC49" s="319">
        <f>Growing_Stock_Comp!AD25</f>
        <v>131.16</v>
      </c>
      <c r="AD49" s="324">
        <f>(AB49-Z49)/Z49</f>
        <v>0.18482384823848233</v>
      </c>
      <c r="AE49" s="323">
        <f>(AC49-Z49)/Z49</f>
        <v>0.18482384823848233</v>
      </c>
      <c r="AF49" s="301">
        <f>T49+U49</f>
        <v>3.9E-2</v>
      </c>
      <c r="AJ49" s="252" t="s">
        <v>71</v>
      </c>
      <c r="AK49" s="249">
        <v>1</v>
      </c>
      <c r="AL49" s="249">
        <v>10</v>
      </c>
      <c r="AM49" s="249">
        <v>1</v>
      </c>
      <c r="AN49" s="249">
        <v>3</v>
      </c>
      <c r="AO49" s="249">
        <v>0</v>
      </c>
      <c r="AP49" s="249">
        <v>0</v>
      </c>
      <c r="AQ49" s="249">
        <v>1</v>
      </c>
    </row>
    <row r="50" spans="1:43" ht="14.25" customHeight="1" x14ac:dyDescent="0.2">
      <c r="A50" s="22" t="s">
        <v>208</v>
      </c>
      <c r="B50" s="22" t="s">
        <v>206</v>
      </c>
      <c r="D50" s="240"/>
      <c r="E50" s="240"/>
      <c r="F50" s="238"/>
      <c r="G50" s="239"/>
      <c r="S50" s="300" t="s">
        <v>62</v>
      </c>
      <c r="T50" s="297">
        <v>2.1000000000000001E-2</v>
      </c>
      <c r="U50" s="297">
        <v>1.4E-2</v>
      </c>
      <c r="V50" s="297">
        <v>0.157</v>
      </c>
      <c r="W50" s="304">
        <v>8.0000000000000002E-3</v>
      </c>
      <c r="X50" s="314">
        <v>2002</v>
      </c>
      <c r="Y50" s="307">
        <f>Growing_Stock_Comp!AQ12</f>
        <v>3367.5</v>
      </c>
      <c r="Z50" s="319">
        <f>Growing_Stock_Comp!AR12</f>
        <v>3185.8</v>
      </c>
      <c r="AA50" s="314">
        <v>2000</v>
      </c>
      <c r="AB50" s="307">
        <f>Growing_Stock_Comp!AL10</f>
        <v>3381</v>
      </c>
      <c r="AC50" s="319">
        <f>Growing_Stock_Comp!AM10</f>
        <v>3381</v>
      </c>
      <c r="AD50" s="324">
        <f>(AB50-Z50)/Z50</f>
        <v>6.1271894029756989E-2</v>
      </c>
      <c r="AE50" s="323">
        <f>(AC50-Z50)/Z50</f>
        <v>6.1271894029756989E-2</v>
      </c>
      <c r="AF50" s="301">
        <f>T50+U50</f>
        <v>3.5000000000000003E-2</v>
      </c>
      <c r="AJ50" s="252" t="s">
        <v>163</v>
      </c>
      <c r="AK50" s="249">
        <v>1</v>
      </c>
      <c r="AL50" s="249">
        <v>10</v>
      </c>
      <c r="AM50" s="249">
        <v>1</v>
      </c>
      <c r="AN50" s="249">
        <v>0</v>
      </c>
      <c r="AO50" s="249">
        <v>0</v>
      </c>
      <c r="AP50" s="249">
        <v>0</v>
      </c>
      <c r="AQ50" s="249">
        <v>0</v>
      </c>
    </row>
    <row r="51" spans="1:43" ht="14.25" customHeight="1" x14ac:dyDescent="0.2">
      <c r="B51" s="22" t="s">
        <v>207</v>
      </c>
      <c r="D51" s="240"/>
      <c r="E51" s="240"/>
      <c r="F51" s="238"/>
      <c r="G51" s="239"/>
      <c r="S51" s="300" t="s">
        <v>29</v>
      </c>
      <c r="T51" s="297">
        <v>7.0000000000000001E-3</v>
      </c>
      <c r="U51" s="297">
        <v>2.9000000000000001E-2</v>
      </c>
      <c r="V51" s="297" t="s">
        <v>120</v>
      </c>
      <c r="W51" s="304"/>
      <c r="X51" s="314">
        <v>2011</v>
      </c>
      <c r="Y51" s="307">
        <f>Growing_Stock_Comp!AZ21</f>
        <v>476</v>
      </c>
      <c r="Z51" s="319">
        <f>Growing_Stock_Comp!BA21</f>
        <v>462.4</v>
      </c>
      <c r="AA51" s="314">
        <v>2010</v>
      </c>
      <c r="AB51" s="307">
        <f>Growing_Stock_Comp!AU20</f>
        <v>456.1</v>
      </c>
      <c r="AC51" s="319">
        <f>Growing_Stock_Comp!AV20</f>
        <v>456.1</v>
      </c>
      <c r="AD51" s="324">
        <f>(AB51-Z51)/Z51</f>
        <v>-1.3624567474048345E-2</v>
      </c>
      <c r="AE51" s="323">
        <f>(AC51-Z51)/Z51</f>
        <v>-1.3624567474048345E-2</v>
      </c>
      <c r="AF51" s="301">
        <f>T51+U51</f>
        <v>3.6000000000000004E-2</v>
      </c>
      <c r="AJ51" s="252" t="s">
        <v>161</v>
      </c>
      <c r="AK51" s="249">
        <v>1</v>
      </c>
      <c r="AL51" s="249">
        <v>10</v>
      </c>
      <c r="AM51" s="249">
        <v>1</v>
      </c>
      <c r="AN51" s="249">
        <v>3</v>
      </c>
      <c r="AO51" s="249">
        <v>1</v>
      </c>
      <c r="AP51" s="249">
        <v>1</v>
      </c>
      <c r="AQ51" s="249">
        <v>0</v>
      </c>
    </row>
    <row r="52" spans="1:43" ht="14.25" customHeight="1" x14ac:dyDescent="0.25">
      <c r="A52" s="1" t="s">
        <v>96</v>
      </c>
      <c r="B52" s="22" t="s">
        <v>410</v>
      </c>
      <c r="D52" s="240"/>
      <c r="E52" s="240"/>
      <c r="F52" s="238"/>
      <c r="G52" s="239"/>
      <c r="S52" s="300" t="s">
        <v>30</v>
      </c>
      <c r="T52" s="297">
        <v>3.5999999999999997E-2</v>
      </c>
      <c r="U52" s="297">
        <v>5.8999999999999997E-2</v>
      </c>
      <c r="V52" s="297">
        <v>0.189</v>
      </c>
      <c r="W52" s="304"/>
      <c r="X52" s="314">
        <v>2010</v>
      </c>
      <c r="Y52" s="307">
        <f>Growing_Stock_Comp!BI20</f>
        <v>97.5</v>
      </c>
      <c r="Z52" s="319">
        <f>Growing_Stock_Comp!BJ20</f>
        <v>99.4</v>
      </c>
      <c r="AA52" s="314">
        <v>2010</v>
      </c>
      <c r="AB52" s="307">
        <f>Growing_Stock_Comp!BD20</f>
        <v>94.37</v>
      </c>
      <c r="AC52" s="319">
        <f>Growing_Stock_Comp!BE20</f>
        <v>94.37</v>
      </c>
      <c r="AD52" s="324">
        <f>(AB52-Z52)/Z52</f>
        <v>-5.0603621730382305E-2</v>
      </c>
      <c r="AE52" s="323">
        <f>(AC52-Z52)/Z52</f>
        <v>-5.0603621730382305E-2</v>
      </c>
      <c r="AF52" s="301">
        <f>T52+U52</f>
        <v>9.5000000000000001E-2</v>
      </c>
      <c r="AJ52" s="252" t="s">
        <v>162</v>
      </c>
      <c r="AK52" s="249">
        <v>0</v>
      </c>
      <c r="AL52" s="249">
        <v>10</v>
      </c>
      <c r="AM52" s="249">
        <v>0</v>
      </c>
      <c r="AN52" s="249">
        <v>0</v>
      </c>
      <c r="AO52" s="249">
        <v>0</v>
      </c>
      <c r="AP52" s="249">
        <v>0</v>
      </c>
      <c r="AQ52" s="249">
        <v>0</v>
      </c>
    </row>
    <row r="53" spans="1:43" ht="14.25" customHeight="1" x14ac:dyDescent="0.2">
      <c r="B53" s="22" t="s">
        <v>411</v>
      </c>
      <c r="D53" s="240"/>
      <c r="E53" s="240"/>
      <c r="F53" s="238"/>
      <c r="G53" s="239"/>
      <c r="S53" s="300" t="s">
        <v>31</v>
      </c>
      <c r="T53" s="299"/>
      <c r="U53" s="299"/>
      <c r="V53" s="299"/>
      <c r="W53" s="305"/>
      <c r="X53" s="314"/>
      <c r="Y53" s="292"/>
      <c r="Z53" s="320"/>
      <c r="AA53" s="314"/>
      <c r="AB53" s="292"/>
      <c r="AC53" s="320"/>
      <c r="AD53" s="314"/>
      <c r="AE53" s="315"/>
      <c r="AF53" s="301"/>
      <c r="AJ53" s="252" t="s">
        <v>164</v>
      </c>
      <c r="AK53" s="249">
        <v>1</v>
      </c>
      <c r="AL53" s="249">
        <v>10</v>
      </c>
      <c r="AM53" s="249">
        <v>1</v>
      </c>
      <c r="AN53" s="249">
        <v>0</v>
      </c>
      <c r="AO53" s="249">
        <v>0</v>
      </c>
      <c r="AP53" s="249">
        <v>0</v>
      </c>
      <c r="AQ53" s="249">
        <v>0</v>
      </c>
    </row>
    <row r="54" spans="1:43" ht="14.25" customHeight="1" x14ac:dyDescent="0.2">
      <c r="D54" s="240"/>
      <c r="E54" s="240"/>
      <c r="F54" s="238"/>
      <c r="G54" s="239"/>
      <c r="S54" s="300" t="s">
        <v>32</v>
      </c>
      <c r="T54" s="297">
        <v>3.5999999999999997E-2</v>
      </c>
      <c r="U54" s="297">
        <v>2.3E-2</v>
      </c>
      <c r="V54" s="297">
        <v>0.13300000000000001</v>
      </c>
      <c r="W54" s="304">
        <v>0.05</v>
      </c>
      <c r="X54" s="314">
        <v>2002</v>
      </c>
      <c r="Y54" s="307">
        <f>Growing_Stock_Comp!CA12</f>
        <v>1001.2</v>
      </c>
      <c r="Z54" s="319">
        <f>Growing_Stock_Comp!CB12</f>
        <v>1088.5</v>
      </c>
      <c r="AA54" s="314">
        <v>2000</v>
      </c>
      <c r="AB54" s="307">
        <f>Growing_Stock_Comp!BV10</f>
        <v>906.05</v>
      </c>
      <c r="AC54" s="319">
        <f>Growing_Stock_Comp!BW10</f>
        <v>906.05</v>
      </c>
      <c r="AD54" s="324">
        <f>(AB54-Z54)/Z54</f>
        <v>-0.16761598530087279</v>
      </c>
      <c r="AE54" s="323">
        <f>(AC54-Z54)/Z54</f>
        <v>-0.16761598530087279</v>
      </c>
      <c r="AF54" s="301">
        <f>T54+U54</f>
        <v>5.8999999999999997E-2</v>
      </c>
    </row>
    <row r="55" spans="1:43" ht="20.25" customHeight="1" x14ac:dyDescent="0.2">
      <c r="A55" s="606" t="s">
        <v>211</v>
      </c>
      <c r="B55" s="606"/>
      <c r="C55" s="606"/>
      <c r="D55" s="606"/>
      <c r="E55" s="606"/>
      <c r="F55" s="606"/>
      <c r="G55" s="606"/>
      <c r="H55" s="606"/>
      <c r="S55" s="300" t="s">
        <v>33</v>
      </c>
      <c r="T55" s="297">
        <v>2.4E-2</v>
      </c>
      <c r="U55" s="297">
        <v>2.4E-2</v>
      </c>
      <c r="V55" s="297">
        <v>0.125</v>
      </c>
      <c r="W55" s="304">
        <v>6.2E-2</v>
      </c>
      <c r="X55" s="314">
        <v>2011</v>
      </c>
      <c r="Y55" s="307">
        <f>Growing_Stock_Comp!CJ21</f>
        <v>2566.5</v>
      </c>
      <c r="Z55" s="319">
        <f>Growing_Stock_Comp!CK21</f>
        <v>2757</v>
      </c>
      <c r="AA55" s="314">
        <v>2010</v>
      </c>
      <c r="AB55" s="307">
        <f>Growing_Stock_Comp!CE20</f>
        <v>2648.61</v>
      </c>
      <c r="AC55" s="319">
        <f>Growing_Stock_Comp!CF20</f>
        <v>2649</v>
      </c>
      <c r="AD55" s="324">
        <f>(AB55-Z55)/Z55</f>
        <v>-3.9314472252448267E-2</v>
      </c>
      <c r="AE55" s="323">
        <f>(AC55-Z55)/Z55</f>
        <v>-3.9173014145810661E-2</v>
      </c>
      <c r="AF55" s="301">
        <f>T55+U55</f>
        <v>4.8000000000000001E-2</v>
      </c>
    </row>
    <row r="56" spans="1:43" ht="30" customHeight="1" x14ac:dyDescent="0.2">
      <c r="A56" s="606"/>
      <c r="B56" s="606"/>
      <c r="C56" s="606"/>
      <c r="D56" s="606"/>
      <c r="E56" s="606"/>
      <c r="F56" s="606"/>
      <c r="G56" s="606"/>
      <c r="H56" s="606"/>
      <c r="S56" s="300" t="s">
        <v>34</v>
      </c>
      <c r="T56" s="299"/>
      <c r="U56" s="299"/>
      <c r="V56" s="299"/>
      <c r="W56" s="305"/>
      <c r="X56" s="314"/>
      <c r="Y56" s="292"/>
      <c r="Z56" s="320"/>
      <c r="AA56" s="314"/>
      <c r="AB56" s="292"/>
      <c r="AC56" s="320"/>
      <c r="AD56" s="314"/>
      <c r="AE56" s="315"/>
      <c r="AF56" s="301"/>
    </row>
    <row r="57" spans="1:43" s="245" customFormat="1" ht="21" customHeight="1" x14ac:dyDescent="0.2">
      <c r="A57" s="606" t="s">
        <v>424</v>
      </c>
      <c r="B57" s="606"/>
      <c r="C57" s="606"/>
      <c r="D57" s="606"/>
      <c r="E57" s="606"/>
      <c r="F57" s="606"/>
      <c r="G57" s="606"/>
      <c r="H57" s="606"/>
      <c r="S57" s="300" t="s">
        <v>35</v>
      </c>
      <c r="T57" s="299"/>
      <c r="U57" s="299"/>
      <c r="V57" s="299"/>
      <c r="W57" s="305"/>
      <c r="X57" s="316"/>
      <c r="Y57" s="308"/>
      <c r="Z57" s="321"/>
      <c r="AA57" s="316"/>
      <c r="AB57" s="308"/>
      <c r="AC57" s="321"/>
      <c r="AD57" s="316"/>
      <c r="AE57" s="317"/>
      <c r="AF57" s="301"/>
    </row>
    <row r="58" spans="1:43" s="245" customFormat="1" ht="15" customHeight="1" x14ac:dyDescent="0.2">
      <c r="A58" s="606"/>
      <c r="B58" s="606"/>
      <c r="C58" s="606"/>
      <c r="D58" s="606"/>
      <c r="E58" s="606"/>
      <c r="F58" s="606"/>
      <c r="G58" s="606"/>
      <c r="H58" s="606"/>
      <c r="S58" s="300" t="s">
        <v>36</v>
      </c>
      <c r="T58" s="299"/>
      <c r="U58" s="299"/>
      <c r="V58" s="299"/>
      <c r="W58" s="305"/>
      <c r="X58" s="316"/>
      <c r="Y58" s="308"/>
      <c r="Z58" s="321"/>
      <c r="AA58" s="316"/>
      <c r="AB58" s="308"/>
      <c r="AC58" s="321"/>
      <c r="AD58" s="316"/>
      <c r="AE58" s="317"/>
      <c r="AF58" s="301"/>
    </row>
    <row r="59" spans="1:43" s="245" customFormat="1" ht="13.5" customHeight="1" thickBot="1" x14ac:dyDescent="0.25">
      <c r="A59" s="606"/>
      <c r="B59" s="606"/>
      <c r="C59" s="606"/>
      <c r="D59" s="606"/>
      <c r="E59" s="606"/>
      <c r="F59" s="606"/>
      <c r="G59" s="606"/>
      <c r="H59" s="606"/>
      <c r="S59" s="300" t="s">
        <v>37</v>
      </c>
      <c r="T59" s="297">
        <v>2.9000000000000001E-2</v>
      </c>
      <c r="U59" s="297">
        <v>4.2000000000000003E-2</v>
      </c>
      <c r="V59" s="297">
        <v>5.1999999999999998E-2</v>
      </c>
      <c r="W59" s="304"/>
      <c r="X59" s="316">
        <v>2011</v>
      </c>
      <c r="Y59" s="309">
        <f>Growing_Stock_Comp!DR21</f>
        <v>660.3</v>
      </c>
      <c r="Z59" s="322">
        <f>Growing_Stock_Comp!DS21</f>
        <v>660.9</v>
      </c>
      <c r="AA59" s="316">
        <v>2010</v>
      </c>
      <c r="AB59" s="309">
        <f>Growing_Stock_Comp!DM20</f>
        <v>639.9</v>
      </c>
      <c r="AC59" s="322">
        <f>Growing_Stock_Comp!DN20</f>
        <v>639.9</v>
      </c>
      <c r="AD59" s="324">
        <f>(AB59-Z59)/Z59</f>
        <v>-3.1774852473899232E-2</v>
      </c>
      <c r="AE59" s="323">
        <f>(AC59-Z59)/Z59</f>
        <v>-3.1774852473899232E-2</v>
      </c>
      <c r="AF59" s="301">
        <f>T59+U59</f>
        <v>7.1000000000000008E-2</v>
      </c>
      <c r="AJ59" s="249"/>
      <c r="AK59" s="250" t="s">
        <v>278</v>
      </c>
      <c r="AL59" s="250" t="s">
        <v>68</v>
      </c>
      <c r="AM59" s="250" t="s">
        <v>299</v>
      </c>
    </row>
    <row r="60" spans="1:43" s="245" customFormat="1" ht="12" customHeight="1" x14ac:dyDescent="0.2">
      <c r="A60" s="606"/>
      <c r="B60" s="606"/>
      <c r="C60" s="606"/>
      <c r="D60" s="606"/>
      <c r="E60" s="606"/>
      <c r="F60" s="606"/>
      <c r="G60" s="606"/>
      <c r="H60" s="606"/>
      <c r="S60" s="300" t="s">
        <v>38</v>
      </c>
      <c r="T60" s="297">
        <v>1.7000000000000001E-2</v>
      </c>
      <c r="U60" s="297">
        <v>3.5999999999999997E-2</v>
      </c>
      <c r="V60" s="297">
        <v>0.03</v>
      </c>
      <c r="W60" s="304"/>
      <c r="X60" s="316">
        <v>2012</v>
      </c>
      <c r="Y60" s="309">
        <f>Growing_Stock_Comp!EA22</f>
        <v>542.70000000000005</v>
      </c>
      <c r="Z60" s="322">
        <f>Growing_Stock_Comp!EB22</f>
        <v>535</v>
      </c>
      <c r="AA60" s="316">
        <v>2010</v>
      </c>
      <c r="AB60" s="309">
        <f>Growing_Stock_Comp!DV20</f>
        <v>489.95</v>
      </c>
      <c r="AC60" s="322">
        <f>Growing_Stock_Comp!DW20</f>
        <v>489.85</v>
      </c>
      <c r="AD60" s="324">
        <f>(AB60-Z60)/Z60</f>
        <v>-8.4205607476635538E-2</v>
      </c>
      <c r="AE60" s="323">
        <f>(AC60-Z60)/Z60</f>
        <v>-8.4392523364485938E-2</v>
      </c>
      <c r="AF60" s="301">
        <f>T60+U60</f>
        <v>5.2999999999999999E-2</v>
      </c>
      <c r="AJ60" s="252" t="s">
        <v>293</v>
      </c>
      <c r="AK60" s="249">
        <v>10</v>
      </c>
      <c r="AL60" s="249">
        <v>1</v>
      </c>
      <c r="AM60" s="249">
        <v>0</v>
      </c>
    </row>
    <row r="61" spans="1:43" s="245" customFormat="1" ht="15.75" customHeight="1" x14ac:dyDescent="0.2">
      <c r="A61" s="606"/>
      <c r="B61" s="606"/>
      <c r="C61" s="606"/>
      <c r="D61" s="606"/>
      <c r="E61" s="606"/>
      <c r="F61" s="606"/>
      <c r="G61" s="606"/>
      <c r="H61" s="606"/>
      <c r="S61" s="300" t="s">
        <v>39</v>
      </c>
      <c r="T61" s="299"/>
      <c r="U61" s="299"/>
      <c r="V61" s="299"/>
      <c r="W61" s="305"/>
      <c r="X61" s="316"/>
      <c r="Y61" s="308"/>
      <c r="Z61" s="321"/>
      <c r="AA61" s="316"/>
      <c r="AB61" s="308"/>
      <c r="AC61" s="321"/>
      <c r="AD61" s="316"/>
      <c r="AE61" s="317"/>
      <c r="AF61" s="301"/>
      <c r="AJ61" s="252" t="s">
        <v>274</v>
      </c>
      <c r="AK61" s="249">
        <v>10</v>
      </c>
      <c r="AL61" s="249">
        <v>0</v>
      </c>
      <c r="AM61" s="249">
        <v>0</v>
      </c>
    </row>
    <row r="62" spans="1:43" ht="14.25" customHeight="1" x14ac:dyDescent="0.2">
      <c r="A62" s="607" t="s">
        <v>210</v>
      </c>
      <c r="B62" s="607"/>
      <c r="C62" s="607"/>
      <c r="D62" s="607"/>
      <c r="E62" s="607"/>
      <c r="F62" s="607"/>
      <c r="G62" s="607"/>
      <c r="H62" s="607"/>
      <c r="S62" s="300" t="s">
        <v>40</v>
      </c>
      <c r="T62" s="297">
        <v>2.9000000000000001E-2</v>
      </c>
      <c r="U62" s="297">
        <v>8.9999999999999993E-3</v>
      </c>
      <c r="V62" s="297">
        <v>0.13100000000000001</v>
      </c>
      <c r="W62" s="304">
        <v>0.02</v>
      </c>
      <c r="X62" s="314">
        <v>2012</v>
      </c>
      <c r="Y62" s="307">
        <f>Growing_Stock_Comp!ES22</f>
        <v>390.4</v>
      </c>
      <c r="Z62" s="319">
        <f>Growing_Stock_Comp!ET22</f>
        <v>352.7</v>
      </c>
      <c r="AA62" s="314">
        <v>2010</v>
      </c>
      <c r="AB62" s="307">
        <f>Growing_Stock_Comp!EN20</f>
        <v>359.01</v>
      </c>
      <c r="AC62" s="319">
        <f>Growing_Stock_Comp!EO20</f>
        <v>359.01</v>
      </c>
      <c r="AD62" s="324">
        <f>(AB62-Z62)/Z62</f>
        <v>1.7890558548341373E-2</v>
      </c>
      <c r="AE62" s="323">
        <f>(AC62-Z62)/Z62</f>
        <v>1.7890558548341373E-2</v>
      </c>
      <c r="AF62" s="301">
        <f>T62+U62</f>
        <v>3.7999999999999999E-2</v>
      </c>
      <c r="AJ62" s="252" t="s">
        <v>275</v>
      </c>
      <c r="AK62" s="249">
        <v>10</v>
      </c>
      <c r="AL62" s="249">
        <v>1</v>
      </c>
      <c r="AM62" s="249">
        <v>0</v>
      </c>
      <c r="AN62" s="245"/>
      <c r="AO62" s="245"/>
      <c r="AP62" s="245"/>
      <c r="AQ62" s="245"/>
    </row>
    <row r="63" spans="1:43" ht="14.25" customHeight="1" x14ac:dyDescent="0.2">
      <c r="A63" s="607"/>
      <c r="B63" s="607"/>
      <c r="C63" s="607"/>
      <c r="D63" s="607"/>
      <c r="E63" s="607"/>
      <c r="F63" s="607"/>
      <c r="G63" s="607"/>
      <c r="H63" s="607"/>
      <c r="S63" s="300" t="s">
        <v>41</v>
      </c>
      <c r="T63" s="299"/>
      <c r="U63" s="299"/>
      <c r="V63" s="299"/>
      <c r="W63" s="305"/>
      <c r="X63" s="314"/>
      <c r="Y63" s="292"/>
      <c r="Z63" s="320"/>
      <c r="AA63" s="314"/>
      <c r="AB63" s="292"/>
      <c r="AC63" s="320"/>
      <c r="AD63" s="314"/>
      <c r="AE63" s="315"/>
      <c r="AF63" s="301"/>
      <c r="AJ63" s="252" t="s">
        <v>276</v>
      </c>
      <c r="AK63" s="249">
        <v>10</v>
      </c>
      <c r="AL63" s="249">
        <v>0</v>
      </c>
      <c r="AM63" s="249">
        <v>0</v>
      </c>
      <c r="AN63" s="245"/>
      <c r="AO63" s="245"/>
      <c r="AP63" s="245"/>
      <c r="AQ63" s="245"/>
    </row>
    <row r="64" spans="1:43" x14ac:dyDescent="0.2">
      <c r="S64" s="300" t="s">
        <v>42</v>
      </c>
      <c r="T64" s="299"/>
      <c r="U64" s="299"/>
      <c r="V64" s="299"/>
      <c r="W64" s="305"/>
      <c r="X64" s="314"/>
      <c r="Y64" s="292"/>
      <c r="Z64" s="320"/>
      <c r="AA64" s="314"/>
      <c r="AB64" s="292"/>
      <c r="AC64" s="320"/>
      <c r="AD64" s="314"/>
      <c r="AE64" s="315"/>
      <c r="AF64" s="301"/>
      <c r="AJ64" s="252" t="s">
        <v>277</v>
      </c>
      <c r="AK64" s="249">
        <v>10</v>
      </c>
      <c r="AL64" s="249">
        <v>1</v>
      </c>
      <c r="AM64" s="249">
        <v>2</v>
      </c>
      <c r="AN64" s="245"/>
      <c r="AO64" s="245"/>
      <c r="AP64" s="245"/>
      <c r="AQ64" s="245"/>
    </row>
    <row r="65" spans="1:43" ht="17.25" x14ac:dyDescent="0.25">
      <c r="A65" s="244" t="s">
        <v>214</v>
      </c>
      <c r="B65" s="1" t="s">
        <v>220</v>
      </c>
      <c r="S65" s="300" t="s">
        <v>43</v>
      </c>
      <c r="T65" s="297">
        <v>0.04</v>
      </c>
      <c r="U65" s="297">
        <v>2.1999999999999999E-2</v>
      </c>
      <c r="V65" s="297">
        <v>0.13</v>
      </c>
      <c r="W65" s="304"/>
      <c r="X65" s="314">
        <v>2008</v>
      </c>
      <c r="Y65" s="307">
        <f>Growing_Stock_Comp!FR18</f>
        <v>1106.5</v>
      </c>
      <c r="Z65" s="319">
        <f>Growing_Stock_Comp!FS18</f>
        <v>1112.9000000000001</v>
      </c>
      <c r="AA65" s="314">
        <v>2010</v>
      </c>
      <c r="AB65" s="307">
        <f>Growing_Stock_Comp!FM20</f>
        <v>1126</v>
      </c>
      <c r="AC65" s="319">
        <f>Growing_Stock_Comp!FN20</f>
        <v>1126</v>
      </c>
      <c r="AD65" s="324">
        <f>(AB65-Z65)/Z65</f>
        <v>1.1771048611735023E-2</v>
      </c>
      <c r="AE65" s="323">
        <f>(AC65-Z65)/Z65</f>
        <v>1.1771048611735023E-2</v>
      </c>
      <c r="AF65" s="301">
        <f>T65+U65</f>
        <v>6.2E-2</v>
      </c>
      <c r="AJ65" s="252" t="s">
        <v>85</v>
      </c>
      <c r="AK65" s="249">
        <v>10</v>
      </c>
      <c r="AL65" s="249">
        <v>1</v>
      </c>
      <c r="AM65" s="249">
        <v>2</v>
      </c>
      <c r="AN65" s="245"/>
      <c r="AO65" s="245"/>
      <c r="AP65" s="245"/>
      <c r="AQ65" s="245"/>
    </row>
    <row r="66" spans="1:43" x14ac:dyDescent="0.2">
      <c r="A66" s="255" t="s">
        <v>79</v>
      </c>
      <c r="B66" s="22" t="s">
        <v>215</v>
      </c>
      <c r="S66" s="300" t="s">
        <v>44</v>
      </c>
      <c r="T66" s="299"/>
      <c r="U66" s="299"/>
      <c r="V66" s="299"/>
      <c r="W66" s="305"/>
      <c r="X66" s="314"/>
      <c r="Y66" s="292"/>
      <c r="Z66" s="320"/>
      <c r="AA66" s="314"/>
      <c r="AB66" s="292"/>
      <c r="AC66" s="320"/>
      <c r="AD66" s="314"/>
      <c r="AE66" s="315"/>
      <c r="AF66" s="301"/>
      <c r="AJ66" s="252" t="s">
        <v>96</v>
      </c>
      <c r="AK66" s="249">
        <v>10</v>
      </c>
      <c r="AL66" s="249">
        <v>1</v>
      </c>
      <c r="AM66" s="249">
        <v>0</v>
      </c>
      <c r="AN66" s="245"/>
      <c r="AO66" s="245"/>
      <c r="AP66" s="245"/>
      <c r="AQ66" s="245"/>
    </row>
    <row r="67" spans="1:43" x14ac:dyDescent="0.2">
      <c r="A67" s="255" t="s">
        <v>292</v>
      </c>
      <c r="B67" s="22" t="s">
        <v>221</v>
      </c>
      <c r="S67" s="300" t="s">
        <v>45</v>
      </c>
      <c r="T67" s="297">
        <v>4.7E-2</v>
      </c>
      <c r="U67" s="297">
        <v>3.3000000000000002E-2</v>
      </c>
      <c r="V67" s="297">
        <v>0.10100000000000001</v>
      </c>
      <c r="W67" s="304">
        <v>3.1E-2</v>
      </c>
      <c r="X67" s="314">
        <v>2006</v>
      </c>
      <c r="Y67" s="307">
        <f>Growing_Stock_Comp!GJ16</f>
        <v>158.1</v>
      </c>
      <c r="Z67" s="319">
        <f>Growing_Stock_Comp!GK16</f>
        <v>179.4</v>
      </c>
      <c r="AA67" s="314">
        <v>2005</v>
      </c>
      <c r="AB67" s="292"/>
      <c r="AC67" s="319">
        <f>Growing_Stock_Comp!GF15</f>
        <v>184.6</v>
      </c>
      <c r="AD67" s="314"/>
      <c r="AE67" s="323">
        <f t="shared" ref="AE67:AE72" si="0">(AC67-Z67)/Z67</f>
        <v>2.8985507246376746E-2</v>
      </c>
      <c r="AF67" s="301">
        <f t="shared" ref="AF67:AF72" si="1">T67+U67</f>
        <v>0.08</v>
      </c>
      <c r="AN67" s="245"/>
      <c r="AO67" s="245"/>
      <c r="AP67" s="245"/>
      <c r="AQ67" s="245"/>
    </row>
    <row r="68" spans="1:43" x14ac:dyDescent="0.2">
      <c r="A68" s="255" t="s">
        <v>80</v>
      </c>
      <c r="B68" s="22" t="s">
        <v>216</v>
      </c>
      <c r="S68" s="300" t="s">
        <v>46</v>
      </c>
      <c r="T68" s="297">
        <v>3.7999999999999999E-2</v>
      </c>
      <c r="U68" s="297">
        <v>6.0000000000000001E-3</v>
      </c>
      <c r="V68" s="297">
        <v>0.115</v>
      </c>
      <c r="W68" s="304"/>
      <c r="X68" s="314">
        <v>2010</v>
      </c>
      <c r="Y68" s="307">
        <f>Growing_Stock_Comp!GS20</f>
        <v>2156.5</v>
      </c>
      <c r="Z68" s="319">
        <f>Growing_Stock_Comp!GT20</f>
        <v>1961.1</v>
      </c>
      <c r="AA68" s="314">
        <v>2010</v>
      </c>
      <c r="AB68" s="307">
        <f>Growing_Stock_Comp!GN20</f>
        <v>1377.9</v>
      </c>
      <c r="AC68" s="319">
        <f>Growing_Stock_Comp!GO20</f>
        <v>1377.9</v>
      </c>
      <c r="AD68" s="324">
        <f>(AB68-Z68)/Z68</f>
        <v>-0.29738412115649371</v>
      </c>
      <c r="AE68" s="323">
        <f t="shared" si="0"/>
        <v>-0.29738412115649371</v>
      </c>
      <c r="AF68" s="301">
        <f t="shared" si="1"/>
        <v>4.3999999999999997E-2</v>
      </c>
    </row>
    <row r="69" spans="1:43" x14ac:dyDescent="0.2">
      <c r="A69" s="255" t="s">
        <v>81</v>
      </c>
      <c r="B69" s="22" t="s">
        <v>217</v>
      </c>
      <c r="S69" s="300" t="s">
        <v>47</v>
      </c>
      <c r="T69" s="297">
        <v>4.8000000000000001E-2</v>
      </c>
      <c r="U69" s="297">
        <v>0.02</v>
      </c>
      <c r="V69" s="297">
        <v>0.13100000000000001</v>
      </c>
      <c r="W69" s="304"/>
      <c r="X69" s="314">
        <v>2012</v>
      </c>
      <c r="Y69" s="307">
        <f>Growing_Stock_Comp!HB22</f>
        <v>416.8</v>
      </c>
      <c r="Z69" s="319">
        <f>Growing_Stock_Comp!HC22</f>
        <v>403.9</v>
      </c>
      <c r="AA69" s="314">
        <v>2010</v>
      </c>
      <c r="AB69" s="307">
        <f>Growing_Stock_Comp!GW20</f>
        <v>406.12</v>
      </c>
      <c r="AC69" s="319">
        <f>Growing_Stock_Comp!GX20</f>
        <v>406.12</v>
      </c>
      <c r="AD69" s="324">
        <f>(AB69-Z69)/Z69</f>
        <v>5.4964100024759285E-3</v>
      </c>
      <c r="AE69" s="323">
        <f t="shared" si="0"/>
        <v>5.4964100024759285E-3</v>
      </c>
      <c r="AF69" s="301">
        <f t="shared" si="1"/>
        <v>6.8000000000000005E-2</v>
      </c>
    </row>
    <row r="70" spans="1:43" x14ac:dyDescent="0.2">
      <c r="A70" s="337" t="s">
        <v>285</v>
      </c>
      <c r="B70" s="22" t="s">
        <v>414</v>
      </c>
      <c r="S70" s="300" t="s">
        <v>48</v>
      </c>
      <c r="T70" s="297">
        <v>3.5000000000000003E-2</v>
      </c>
      <c r="U70" s="297">
        <v>3.5000000000000003E-2</v>
      </c>
      <c r="V70" s="297">
        <v>0.10299999999999999</v>
      </c>
      <c r="W70" s="304">
        <v>0.01</v>
      </c>
      <c r="X70" s="314">
        <v>2006</v>
      </c>
      <c r="Y70" s="307">
        <f>Growing_Stock_Comp!HK16</f>
        <v>569.5</v>
      </c>
      <c r="Z70" s="319">
        <f>Growing_Stock_Comp!HL16</f>
        <v>608.79999999999995</v>
      </c>
      <c r="AA70" s="314">
        <v>2005</v>
      </c>
      <c r="AB70" s="292"/>
      <c r="AC70" s="319">
        <f>Growing_Stock_Comp!HG15</f>
        <v>491.38</v>
      </c>
      <c r="AD70" s="314"/>
      <c r="AE70" s="323">
        <f t="shared" si="0"/>
        <v>-0.19287122207621546</v>
      </c>
      <c r="AF70" s="301">
        <f t="shared" si="1"/>
        <v>7.0000000000000007E-2</v>
      </c>
    </row>
    <row r="71" spans="1:43" x14ac:dyDescent="0.2">
      <c r="A71" s="255" t="s">
        <v>74</v>
      </c>
      <c r="B71" s="22" t="s">
        <v>393</v>
      </c>
      <c r="S71" s="300" t="s">
        <v>49</v>
      </c>
      <c r="T71" s="297">
        <v>0.04</v>
      </c>
      <c r="U71" s="297">
        <v>8.5999999999999993E-2</v>
      </c>
      <c r="V71" s="297" t="s">
        <v>120</v>
      </c>
      <c r="W71" s="304">
        <v>0.01</v>
      </c>
      <c r="X71" s="314">
        <v>2011</v>
      </c>
      <c r="Y71" s="307">
        <f>Growing_Stock_Comp!HT21</f>
        <v>2343</v>
      </c>
      <c r="Z71" s="319">
        <f>Growing_Stock_Comp!HU21</f>
        <v>2343</v>
      </c>
      <c r="AA71" s="314">
        <v>2010</v>
      </c>
      <c r="AB71" s="307">
        <f>Growing_Stock_Comp!HO20</f>
        <v>2343.0700000000002</v>
      </c>
      <c r="AC71" s="319">
        <f>Growing_Stock_Comp!HP20</f>
        <v>2343</v>
      </c>
      <c r="AD71" s="324">
        <f>(AB71-Z71)/Z71</f>
        <v>2.9876227059395523E-5</v>
      </c>
      <c r="AE71" s="323">
        <f t="shared" si="0"/>
        <v>0</v>
      </c>
      <c r="AF71" s="301">
        <f t="shared" si="1"/>
        <v>0.126</v>
      </c>
    </row>
    <row r="72" spans="1:43" x14ac:dyDescent="0.2">
      <c r="A72" s="255" t="s">
        <v>96</v>
      </c>
      <c r="B72" s="22" t="s">
        <v>218</v>
      </c>
      <c r="S72" s="300" t="s">
        <v>50</v>
      </c>
      <c r="T72" s="297">
        <v>1.7000000000000001E-2</v>
      </c>
      <c r="U72" s="297">
        <v>1.9E-2</v>
      </c>
      <c r="V72" s="297">
        <v>0.04</v>
      </c>
      <c r="W72" s="304"/>
      <c r="X72" s="314">
        <v>2013</v>
      </c>
      <c r="Y72" s="307">
        <f>Growing_Stock_Comp!IC23</f>
        <v>3493.5</v>
      </c>
      <c r="Z72" s="319">
        <f>Growing_Stock_Comp!ID23</f>
        <v>3493.5</v>
      </c>
      <c r="AA72" s="314">
        <v>2015</v>
      </c>
      <c r="AB72" s="307">
        <f>Growing_Stock_Comp!HX25</f>
        <v>3477.63</v>
      </c>
      <c r="AC72" s="319">
        <f>Growing_Stock_Comp!HY25</f>
        <v>3477.63</v>
      </c>
      <c r="AD72" s="324">
        <f>(AB72-Z72)/Z72</f>
        <v>-4.5427221983683676E-3</v>
      </c>
      <c r="AE72" s="323">
        <f t="shared" si="0"/>
        <v>-4.5427221983683676E-3</v>
      </c>
      <c r="AF72" s="301">
        <f t="shared" si="1"/>
        <v>3.6000000000000004E-2</v>
      </c>
    </row>
    <row r="73" spans="1:43" x14ac:dyDescent="0.2">
      <c r="A73" s="255" t="s">
        <v>68</v>
      </c>
      <c r="B73" s="22" t="s">
        <v>232</v>
      </c>
    </row>
    <row r="74" spans="1:43" ht="15" customHeight="1" x14ac:dyDescent="0.2">
      <c r="A74" s="595" t="s">
        <v>219</v>
      </c>
      <c r="B74" s="595"/>
      <c r="C74" s="595"/>
      <c r="D74" s="595"/>
      <c r="E74" s="595"/>
      <c r="F74" s="595"/>
      <c r="G74" s="595"/>
      <c r="H74" s="595"/>
    </row>
    <row r="75" spans="1:43" x14ac:dyDescent="0.2">
      <c r="A75" s="595"/>
      <c r="B75" s="595"/>
      <c r="C75" s="595"/>
      <c r="D75" s="595"/>
      <c r="E75" s="595"/>
      <c r="F75" s="595"/>
      <c r="G75" s="595"/>
      <c r="H75" s="595"/>
    </row>
    <row r="76" spans="1:43" x14ac:dyDescent="0.2">
      <c r="A76" s="595"/>
      <c r="B76" s="595"/>
      <c r="C76" s="595"/>
      <c r="D76" s="595"/>
      <c r="E76" s="595"/>
      <c r="F76" s="595"/>
      <c r="G76" s="595"/>
      <c r="H76" s="595"/>
    </row>
    <row r="77" spans="1:43" ht="15" thickBot="1" x14ac:dyDescent="0.25"/>
    <row r="78" spans="1:43" ht="15" x14ac:dyDescent="0.25">
      <c r="A78" s="244"/>
      <c r="B78" s="1"/>
      <c r="W78" s="341"/>
      <c r="X78" s="342" t="s">
        <v>288</v>
      </c>
      <c r="Y78" s="342"/>
      <c r="Z78" s="343"/>
    </row>
    <row r="79" spans="1:43" ht="25.5" customHeight="1" x14ac:dyDescent="0.2">
      <c r="A79" s="255"/>
      <c r="B79" s="22"/>
      <c r="W79" s="611"/>
      <c r="X79" s="610" t="s">
        <v>290</v>
      </c>
      <c r="Y79" s="610" t="s">
        <v>96</v>
      </c>
      <c r="Z79" s="613" t="s">
        <v>68</v>
      </c>
    </row>
    <row r="80" spans="1:43" ht="15" customHeight="1" x14ac:dyDescent="0.2">
      <c r="A80" s="255"/>
      <c r="B80" s="22"/>
      <c r="W80" s="612"/>
      <c r="X80" s="610"/>
      <c r="Y80" s="610"/>
      <c r="Z80" s="613"/>
    </row>
    <row r="81" spans="1:26" x14ac:dyDescent="0.2">
      <c r="A81" s="255"/>
      <c r="B81" s="22"/>
      <c r="W81" s="340" t="s">
        <v>24</v>
      </c>
      <c r="X81" s="344" t="str">
        <f>Harvest_Comparison!G$26</f>
        <v>n.a.</v>
      </c>
      <c r="Y81" s="494">
        <f>AVERAGE(BE!N$6:N$26)</f>
        <v>0.25783699620458078</v>
      </c>
      <c r="Z81" s="536">
        <f>Harvest_Comparison!I$26-1</f>
        <v>0.12325057647105808</v>
      </c>
    </row>
    <row r="82" spans="1:26" x14ac:dyDescent="0.2">
      <c r="A82" s="255"/>
      <c r="B82" s="22"/>
      <c r="W82" s="340" t="s">
        <v>25</v>
      </c>
      <c r="X82" s="494">
        <f>Harvest_Comparison!O$26</f>
        <v>8.3394011515241742E-2</v>
      </c>
      <c r="Y82" s="494">
        <f>AVERAGE(BG!N$6:N$26)</f>
        <v>0.2414732019890434</v>
      </c>
      <c r="Z82" s="536">
        <f>Harvest_Comparison!Q$26-1</f>
        <v>0.14910840258773383</v>
      </c>
    </row>
    <row r="83" spans="1:26" x14ac:dyDescent="0.2">
      <c r="A83" s="255"/>
      <c r="W83" s="340" t="s">
        <v>26</v>
      </c>
      <c r="X83" s="494">
        <f>Harvest_Comparison!W$26</f>
        <v>3.7965446404301953E-2</v>
      </c>
      <c r="Y83" s="494">
        <f>AVERAGE(CZ!N$6:N$26)</f>
        <v>0.28520199495156745</v>
      </c>
      <c r="Z83" s="536">
        <f>Harvest_Comparison!Y$26-1</f>
        <v>0.13508770668932257</v>
      </c>
    </row>
    <row r="84" spans="1:26" ht="16.5" customHeight="1" thickBot="1" x14ac:dyDescent="0.25">
      <c r="A84" s="244"/>
      <c r="W84" s="340" t="s">
        <v>27</v>
      </c>
      <c r="X84" s="345">
        <f>Harvest_Comparison!AE$26</f>
        <v>0.14450292210023877</v>
      </c>
      <c r="Y84" s="494">
        <f>AVERAGE(DK!N$6:N$26)</f>
        <v>0.20819426472756197</v>
      </c>
      <c r="Z84" s="536">
        <f>Harvest_Comparison!AG$26-1</f>
        <v>0.11820370511993783</v>
      </c>
    </row>
    <row r="85" spans="1:26" ht="16.5" customHeight="1" x14ac:dyDescent="0.2">
      <c r="A85" s="597" t="s">
        <v>412</v>
      </c>
      <c r="B85" s="598"/>
      <c r="C85" s="598"/>
      <c r="D85" s="598"/>
      <c r="E85" s="598"/>
      <c r="F85" s="598"/>
      <c r="G85" s="598"/>
      <c r="H85" s="599"/>
      <c r="W85" s="340" t="s">
        <v>62</v>
      </c>
      <c r="X85" s="345">
        <f>Harvest_Comparison!AM$26</f>
        <v>0.22478009602112298</v>
      </c>
      <c r="Y85" s="494">
        <f>AVERAGE(DE!N$6:N$26)</f>
        <v>0.20263199042721092</v>
      </c>
      <c r="Z85" s="536">
        <f>Harvest_Comparison!AO$26-1</f>
        <v>0.12398743364190556</v>
      </c>
    </row>
    <row r="86" spans="1:26" ht="16.5" customHeight="1" x14ac:dyDescent="0.2">
      <c r="A86" s="600"/>
      <c r="B86" s="601"/>
      <c r="C86" s="601"/>
      <c r="D86" s="601"/>
      <c r="E86" s="601"/>
      <c r="F86" s="601"/>
      <c r="G86" s="601"/>
      <c r="H86" s="602"/>
      <c r="W86" s="340" t="s">
        <v>29</v>
      </c>
      <c r="X86" s="345">
        <f>Harvest_Comparison!AU$26</f>
        <v>0.1424576838348395</v>
      </c>
      <c r="Y86" s="494">
        <f>AVERAGE(EE!N$6:N$26)</f>
        <v>0.30164213509568233</v>
      </c>
      <c r="Z86" s="536">
        <f>Harvest_Comparison!AW$26-1</f>
        <v>0.12546828294818257</v>
      </c>
    </row>
    <row r="87" spans="1:26" ht="16.5" customHeight="1" x14ac:dyDescent="0.2">
      <c r="A87" s="600"/>
      <c r="B87" s="601"/>
      <c r="C87" s="601"/>
      <c r="D87" s="601"/>
      <c r="E87" s="601"/>
      <c r="F87" s="601"/>
      <c r="G87" s="601"/>
      <c r="H87" s="602"/>
      <c r="W87" s="340" t="s">
        <v>30</v>
      </c>
      <c r="X87" s="345">
        <f>Harvest_Comparison!BC$26</f>
        <v>0.41796334645225791</v>
      </c>
      <c r="Y87" s="494">
        <f>AVERAGE(IE!N$6:N$26)</f>
        <v>0.40782593222823932</v>
      </c>
      <c r="Z87" s="536">
        <f>Harvest_Comparison!BE$26-1</f>
        <v>0.10373704153789576</v>
      </c>
    </row>
    <row r="88" spans="1:26" ht="16.5" customHeight="1" x14ac:dyDescent="0.2">
      <c r="A88" s="600"/>
      <c r="B88" s="601"/>
      <c r="C88" s="601"/>
      <c r="D88" s="601"/>
      <c r="E88" s="601"/>
      <c r="F88" s="601"/>
      <c r="G88" s="601"/>
      <c r="H88" s="602"/>
      <c r="W88" s="340" t="s">
        <v>31</v>
      </c>
      <c r="X88" s="345">
        <f>Harvest_Comparison!BK$26</f>
        <v>8.5484610255947752E-2</v>
      </c>
      <c r="Y88" s="494">
        <f>AVERAGE(EL!N$6:N$26)</f>
        <v>0.2706115417717293</v>
      </c>
      <c r="Z88" s="536">
        <f>Harvest_Comparison!BM$26-1</f>
        <v>0.24813612287627573</v>
      </c>
    </row>
    <row r="89" spans="1:26" ht="24" customHeight="1" thickBot="1" x14ac:dyDescent="0.25">
      <c r="A89" s="603"/>
      <c r="B89" s="604"/>
      <c r="C89" s="604"/>
      <c r="D89" s="604"/>
      <c r="E89" s="604"/>
      <c r="F89" s="604"/>
      <c r="G89" s="604"/>
      <c r="H89" s="605"/>
      <c r="W89" s="340" t="s">
        <v>32</v>
      </c>
      <c r="X89" s="345">
        <f>Harvest_Comparison!BS$26</f>
        <v>1.2928297800269131E-2</v>
      </c>
      <c r="Y89" s="494">
        <f>AVERAGE(ES!N$6:N$26)</f>
        <v>0.37751983237023856</v>
      </c>
      <c r="Z89" s="536">
        <f>Harvest_Comparison!BU$26-1</f>
        <v>0.20917820515797092</v>
      </c>
    </row>
    <row r="90" spans="1:26" ht="24" customHeight="1" x14ac:dyDescent="0.2">
      <c r="W90" s="340" t="s">
        <v>33</v>
      </c>
      <c r="X90" s="345" t="str">
        <f>Harvest_Comparison!CA$26</f>
        <v>n.a.</v>
      </c>
      <c r="Y90" s="494">
        <f>AVERAGE(FR!N$6:N$26)</f>
        <v>0.1612276796023705</v>
      </c>
      <c r="Z90" s="536">
        <f>Harvest_Comparison!CC$26-1</f>
        <v>0.16989383237462241</v>
      </c>
    </row>
    <row r="91" spans="1:26" ht="15" x14ac:dyDescent="0.25">
      <c r="A91" s="1" t="s">
        <v>425</v>
      </c>
      <c r="W91" s="340" t="s">
        <v>34</v>
      </c>
      <c r="X91" s="345">
        <f>Harvest_Comparison!CI$26</f>
        <v>0.20846439540416858</v>
      </c>
      <c r="Y91" s="494">
        <f>AVERAGE(HR!N$6:N$26)</f>
        <v>0.32952514330148092</v>
      </c>
      <c r="Z91" s="536">
        <f>Harvest_Comparison!CK$26-1</f>
        <v>0</v>
      </c>
    </row>
    <row r="92" spans="1:26" x14ac:dyDescent="0.2">
      <c r="A92" s="22" t="s">
        <v>427</v>
      </c>
      <c r="B92" s="22" t="s">
        <v>428</v>
      </c>
      <c r="W92" s="340" t="s">
        <v>35</v>
      </c>
      <c r="X92" s="345" t="str">
        <f>Harvest_Comparison!CQ$26</f>
        <v>n.a.</v>
      </c>
      <c r="Y92" s="494">
        <f>AVERAGE(IT!N$6:N$26)</f>
        <v>0.19313370660926682</v>
      </c>
      <c r="Z92" s="536">
        <f>Harvest_Comparison!CS$26-1</f>
        <v>0.23307846480484273</v>
      </c>
    </row>
    <row r="93" spans="1:26" x14ac:dyDescent="0.2">
      <c r="A93" s="22" t="s">
        <v>426</v>
      </c>
      <c r="B93" s="609" t="s">
        <v>461</v>
      </c>
      <c r="C93" s="609"/>
      <c r="D93" s="609"/>
      <c r="E93" s="609"/>
      <c r="F93" s="609"/>
      <c r="G93" s="609"/>
      <c r="H93" s="609"/>
      <c r="W93" s="340" t="s">
        <v>36</v>
      </c>
      <c r="X93" s="345" t="str">
        <f>Harvest_Comparison!CY$26</f>
        <v>n.a.</v>
      </c>
      <c r="Y93" s="494"/>
      <c r="Z93" s="536">
        <f>Harvest_Comparison!DA$26-1</f>
        <v>0.24166053792882813</v>
      </c>
    </row>
    <row r="94" spans="1:26" x14ac:dyDescent="0.2">
      <c r="A94" s="22" t="s">
        <v>429</v>
      </c>
      <c r="B94" s="608" t="s">
        <v>430</v>
      </c>
      <c r="C94" s="608"/>
      <c r="D94" s="608"/>
      <c r="E94" s="608"/>
      <c r="F94" s="608"/>
      <c r="G94" s="608"/>
      <c r="H94" s="608"/>
      <c r="W94" s="340" t="s">
        <v>37</v>
      </c>
      <c r="X94" s="345">
        <f>Harvest_Comparison!DG$26</f>
        <v>2.0137674342587199E-2</v>
      </c>
      <c r="Y94" s="494">
        <f>AVERAGE(LV!N$6:N$26)</f>
        <v>0.22287537946762409</v>
      </c>
      <c r="Z94" s="536">
        <f>Harvest_Comparison!DI$26-1</f>
        <v>0.12897412281080145</v>
      </c>
    </row>
    <row r="95" spans="1:26" ht="14.25" customHeight="1" x14ac:dyDescent="0.2">
      <c r="A95" s="471"/>
      <c r="B95" s="608"/>
      <c r="C95" s="608"/>
      <c r="D95" s="608"/>
      <c r="E95" s="608"/>
      <c r="F95" s="608"/>
      <c r="G95" s="608"/>
      <c r="H95" s="608"/>
      <c r="W95" s="340" t="s">
        <v>38</v>
      </c>
      <c r="X95" s="345">
        <f>Harvest_Comparison!DO$26</f>
        <v>0.35240631535322531</v>
      </c>
      <c r="Y95" s="494">
        <f>AVERAGE(LT!N$6:N$26)</f>
        <v>8.4182375895137856E-2</v>
      </c>
      <c r="Z95" s="536">
        <f>Harvest_Comparison!DQ$26-1</f>
        <v>0.12972686249139387</v>
      </c>
    </row>
    <row r="96" spans="1:26" ht="14.25" customHeight="1" x14ac:dyDescent="0.2">
      <c r="A96" s="471"/>
      <c r="B96" s="608"/>
      <c r="C96" s="608"/>
      <c r="D96" s="608"/>
      <c r="E96" s="608"/>
      <c r="F96" s="608"/>
      <c r="G96" s="608"/>
      <c r="H96" s="608"/>
      <c r="W96" s="340" t="s">
        <v>39</v>
      </c>
      <c r="X96" s="345" t="str">
        <f>Harvest_Comparison!DW$26</f>
        <v>n.a.</v>
      </c>
      <c r="Y96" s="494">
        <f>AVERAGE(LU!N$6:N$26)</f>
        <v>0.28350873227510243</v>
      </c>
      <c r="Z96" s="536">
        <f>Harvest_Comparison!DY$26-1</f>
        <v>0.13644031841959547</v>
      </c>
    </row>
    <row r="97" spans="1:26" x14ac:dyDescent="0.2">
      <c r="B97" s="608"/>
      <c r="C97" s="608"/>
      <c r="D97" s="608"/>
      <c r="E97" s="608"/>
      <c r="F97" s="608"/>
      <c r="G97" s="608"/>
      <c r="H97" s="608"/>
      <c r="W97" s="340" t="s">
        <v>40</v>
      </c>
      <c r="X97" s="345">
        <f>Harvest_Comparison!EE$26</f>
        <v>5.0486067957052627E-2</v>
      </c>
      <c r="Y97" s="494">
        <f>AVERAGE(HU!N$6:N$26)</f>
        <v>0.12563972133243745</v>
      </c>
      <c r="Z97" s="536">
        <f>Harvest_Comparison!EG$26-1</f>
        <v>0.2249861239462565</v>
      </c>
    </row>
    <row r="98" spans="1:26" x14ac:dyDescent="0.2">
      <c r="A98" s="22" t="s">
        <v>431</v>
      </c>
      <c r="B98" s="22" t="s">
        <v>452</v>
      </c>
      <c r="C98" s="22"/>
      <c r="D98" s="22"/>
      <c r="E98" s="22"/>
      <c r="F98" s="22"/>
      <c r="G98" s="22"/>
      <c r="H98" s="22"/>
      <c r="W98" s="340" t="s">
        <v>41</v>
      </c>
      <c r="X98" s="344" t="s">
        <v>286</v>
      </c>
      <c r="Y98" s="494"/>
      <c r="Z98" s="537" t="s">
        <v>286</v>
      </c>
    </row>
    <row r="99" spans="1:26" x14ac:dyDescent="0.2">
      <c r="A99" s="22" t="s">
        <v>453</v>
      </c>
      <c r="B99" s="22" t="s">
        <v>454</v>
      </c>
      <c r="C99" s="22"/>
      <c r="D99" s="22"/>
      <c r="E99" s="22"/>
      <c r="F99" s="22"/>
      <c r="G99" s="22"/>
      <c r="H99" s="22"/>
      <c r="W99" s="340" t="s">
        <v>42</v>
      </c>
      <c r="X99" s="345">
        <f>Harvest_Comparison!EU$26</f>
        <v>2.8940437670730654E-2</v>
      </c>
      <c r="Y99" s="494">
        <f>AVERAGE(NL!N$6:N$26)</f>
        <v>0.16243098904772987</v>
      </c>
      <c r="Z99" s="536">
        <f>Harvest_Comparison!EW$26-1</f>
        <v>0.17455265934020958</v>
      </c>
    </row>
    <row r="100" spans="1:26" x14ac:dyDescent="0.2">
      <c r="A100" s="22" t="s">
        <v>455</v>
      </c>
      <c r="B100" s="22" t="s">
        <v>456</v>
      </c>
      <c r="W100" s="340" t="s">
        <v>43</v>
      </c>
      <c r="X100" s="345">
        <f>Harvest_Comparison!FC$26</f>
        <v>0.19043933900355614</v>
      </c>
      <c r="Y100" s="494">
        <f>AVERAGE(AT!N$6:N$26)</f>
        <v>0.30667452843269027</v>
      </c>
      <c r="Z100" s="536">
        <f>Harvest_Comparison!FE$26-1</f>
        <v>0.12000002121996478</v>
      </c>
    </row>
    <row r="101" spans="1:26" x14ac:dyDescent="0.2">
      <c r="A101" t="s">
        <v>457</v>
      </c>
      <c r="B101" s="22" t="s">
        <v>459</v>
      </c>
      <c r="W101" s="340" t="s">
        <v>44</v>
      </c>
      <c r="X101" s="345" t="str">
        <f>Harvest_Comparison!FK$26</f>
        <v>n.a</v>
      </c>
      <c r="Y101" s="494">
        <f>AVERAGE(PL!N$6:N$26)</f>
        <v>0.2281137570621142</v>
      </c>
      <c r="Z101" s="536">
        <f>Harvest_Comparison!FM26-1</f>
        <v>0.10898036389125587</v>
      </c>
    </row>
    <row r="102" spans="1:26" x14ac:dyDescent="0.2">
      <c r="A102" t="s">
        <v>460</v>
      </c>
      <c r="B102" s="22" t="s">
        <v>462</v>
      </c>
      <c r="W102" s="340" t="s">
        <v>45</v>
      </c>
      <c r="X102" s="345" t="str">
        <f>Harvest_Comparison!FS$26</f>
        <v>n.a</v>
      </c>
      <c r="Y102" s="494">
        <f>AVERAGE(PT!N$6:N$26)</f>
        <v>0.33902444808238874</v>
      </c>
      <c r="Z102" s="536">
        <f>Harvest_Comparison!FU$26-1</f>
        <v>0.24318401121547284</v>
      </c>
    </row>
    <row r="103" spans="1:26" x14ac:dyDescent="0.2">
      <c r="A103" s="22" t="s">
        <v>463</v>
      </c>
      <c r="B103" s="22" t="s">
        <v>464</v>
      </c>
      <c r="W103" s="340" t="s">
        <v>46</v>
      </c>
      <c r="X103" s="345">
        <f>Harvest_Comparison!GA$26</f>
        <v>0.12208599981651737</v>
      </c>
      <c r="Y103" s="494">
        <f>AVERAGE(RO!N$6:N$26)</f>
        <v>0.10925437003125954</v>
      </c>
      <c r="Z103" s="536">
        <f>Harvest_Comparison!GC$26-1</f>
        <v>8.8565789322222477E-2</v>
      </c>
    </row>
    <row r="104" spans="1:26" x14ac:dyDescent="0.2">
      <c r="A104" t="s">
        <v>465</v>
      </c>
      <c r="B104" s="22" t="s">
        <v>466</v>
      </c>
      <c r="W104" s="340" t="s">
        <v>47</v>
      </c>
      <c r="X104" s="345">
        <f>Harvest_Comparison!GI$26</f>
        <v>5.691690870932415E-2</v>
      </c>
      <c r="Y104" s="494">
        <f>AVERAGE(SE!N$6:N$26)</f>
        <v>0.281162194468073</v>
      </c>
      <c r="Z104" s="536">
        <f>Harvest_Comparison!GK$26-1</f>
        <v>9.3689132980777412E-2</v>
      </c>
    </row>
    <row r="105" spans="1:26" x14ac:dyDescent="0.2">
      <c r="A105" t="s">
        <v>467</v>
      </c>
      <c r="B105" s="22" t="s">
        <v>468</v>
      </c>
      <c r="W105" s="340" t="s">
        <v>48</v>
      </c>
      <c r="X105" s="345" t="str">
        <f>Harvest_Comparison!GQ$26</f>
        <v>n.a</v>
      </c>
      <c r="Y105" s="494">
        <f>AVERAGE(SK!N$6:N$26)</f>
        <v>0.33694173877847411</v>
      </c>
      <c r="Z105" s="536">
        <f>Harvest_Comparison!GS$26-1</f>
        <v>0.13165196589375516</v>
      </c>
    </row>
    <row r="106" spans="1:26" x14ac:dyDescent="0.2">
      <c r="A106" t="s">
        <v>469</v>
      </c>
      <c r="B106" s="22" t="s">
        <v>470</v>
      </c>
      <c r="W106" s="340" t="s">
        <v>49</v>
      </c>
      <c r="X106" s="345">
        <f>Harvest_Comparison!GY$26</f>
        <v>6.9444158039364087E-2</v>
      </c>
      <c r="Y106" s="494">
        <f>AVERAGE(FI!N$6:N$26)</f>
        <v>0.24946022549792976</v>
      </c>
      <c r="Z106" s="536">
        <f>Harvest_Comparison!HA$26-1</f>
        <v>0.14486423977480567</v>
      </c>
    </row>
    <row r="107" spans="1:26" ht="15" thickBot="1" x14ac:dyDescent="0.25">
      <c r="W107" s="495" t="s">
        <v>50</v>
      </c>
      <c r="X107" s="345">
        <f>Harvest_Comparison!HG$26</f>
        <v>2.9575110113847589E-2</v>
      </c>
      <c r="Y107" s="494">
        <f>AVERAGE(SE!N$6:N$26)</f>
        <v>0.281162194468073</v>
      </c>
      <c r="Z107" s="536">
        <f>Harvest_Comparison!HI$26-1</f>
        <v>0.16574215899272238</v>
      </c>
    </row>
    <row r="108" spans="1:26" ht="15" thickBot="1" x14ac:dyDescent="0.25">
      <c r="W108" s="346" t="s">
        <v>289</v>
      </c>
      <c r="X108" s="347">
        <f>AVERAGE(X82,X83,X88,X89,X94,X97,X107,X84,X85,X86,X87,X91,X95,X99,X100,X101,X102,X103,X104,X106)</f>
        <v>0.12657626782192186</v>
      </c>
      <c r="Y108" s="347">
        <f ca="1">AVERAGE(Y81:Y108)</f>
        <v>0.25706716553373155</v>
      </c>
      <c r="Z108" s="538">
        <f>AVERAGE(Z81:Z107)</f>
        <v>0.14892877240145419</v>
      </c>
    </row>
    <row r="109" spans="1:26" x14ac:dyDescent="0.2">
      <c r="W109" s="336"/>
    </row>
  </sheetData>
  <mergeCells count="12">
    <mergeCell ref="B94:H97"/>
    <mergeCell ref="B93:H93"/>
    <mergeCell ref="X79:X80"/>
    <mergeCell ref="W79:W80"/>
    <mergeCell ref="Z79:Z80"/>
    <mergeCell ref="Y79:Y80"/>
    <mergeCell ref="A74:H76"/>
    <mergeCell ref="A7:H9"/>
    <mergeCell ref="A85:H89"/>
    <mergeCell ref="A55:H56"/>
    <mergeCell ref="A57:H61"/>
    <mergeCell ref="A62:H63"/>
  </mergeCells>
  <phoneticPr fontId="46" type="noConversion"/>
  <conditionalFormatting sqref="AF46:AF72">
    <cfRule type="colorScale" priority="2">
      <colorScale>
        <cfvo type="min"/>
        <cfvo type="percentile" val="50"/>
        <cfvo type="max"/>
        <color rgb="FF63BE7B"/>
        <color rgb="FFFFEB84"/>
        <color rgb="FFF8696B"/>
      </colorScale>
    </cfRule>
  </conditionalFormatting>
  <conditionalFormatting sqref="V46:V72">
    <cfRule type="colorScale" priority="1">
      <colorScale>
        <cfvo type="min"/>
        <cfvo type="percentile" val="50"/>
        <cfvo type="max"/>
        <color rgb="FF63BE7B"/>
        <color rgb="FFFFEB84"/>
        <color rgb="FFF8696B"/>
      </colorScale>
    </cfRule>
  </conditionalFormatting>
  <hyperlinks>
    <hyperlink ref="C27" r:id="rId1" xr:uid="{00000000-0004-0000-0000-000000000000}"/>
    <hyperlink ref="C28" r:id="rId2" xr:uid="{00000000-0004-0000-0000-000001000000}"/>
    <hyperlink ref="C23" r:id="rId3" xr:uid="{00000000-0004-0000-0000-000002000000}"/>
    <hyperlink ref="C22" r:id="rId4" location="data/FO " xr:uid="{00000000-0004-0000-0000-000003000000}"/>
    <hyperlink ref="C20" r:id="rId5" xr:uid="{00000000-0004-0000-0000-000004000000}"/>
    <hyperlink ref="C17" r:id="rId6" xr:uid="{00000000-0004-0000-0000-000005000000}"/>
  </hyperlinks>
  <pageMargins left="0.7" right="0.7" top="0.75" bottom="0.75" header="0.3" footer="0.3"/>
  <pageSetup paperSize="9" orientation="portrait" r:id="rId7"/>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4">
    <tabColor rgb="FFFFFF00"/>
  </sheetPr>
  <dimension ref="A1:Y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5" width="10.5" style="135" bestFit="1" customWidth="1"/>
    <col min="26" max="26" width="9" style="135"/>
    <col min="27" max="27" width="11.25" style="135" customWidth="1"/>
    <col min="28" max="28" width="9.875" style="135" customWidth="1"/>
    <col min="29" max="16384" width="9" style="135"/>
  </cols>
  <sheetData>
    <row r="1" spans="1:25" x14ac:dyDescent="0.25">
      <c r="A1" s="688"/>
      <c r="B1" s="667" t="s">
        <v>82</v>
      </c>
      <c r="C1" s="684"/>
      <c r="D1" s="684"/>
      <c r="E1" s="685"/>
      <c r="F1" s="680" t="s">
        <v>71</v>
      </c>
      <c r="G1" s="675" t="s">
        <v>169</v>
      </c>
      <c r="H1" s="676"/>
      <c r="I1" s="676"/>
      <c r="J1" s="677"/>
      <c r="K1" s="667"/>
      <c r="L1" s="669" t="s">
        <v>134</v>
      </c>
      <c r="M1" s="670"/>
      <c r="N1" s="670"/>
      <c r="O1" s="671"/>
      <c r="P1" s="669" t="s">
        <v>262</v>
      </c>
      <c r="Q1" s="670"/>
      <c r="R1" s="667" t="s">
        <v>135</v>
      </c>
      <c r="S1" s="684"/>
      <c r="T1" s="684"/>
      <c r="U1" s="684"/>
      <c r="V1" s="684"/>
      <c r="W1" s="685"/>
    </row>
    <row r="2" spans="1:25" ht="30.75" customHeight="1" thickBot="1" x14ac:dyDescent="0.3">
      <c r="A2" s="689"/>
      <c r="B2" s="675"/>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5" ht="29.25" customHeight="1" x14ac:dyDescent="0.25">
      <c r="A3" s="675" t="s">
        <v>137</v>
      </c>
      <c r="B3" s="681" t="s">
        <v>138</v>
      </c>
      <c r="C3" s="681" t="s">
        <v>148</v>
      </c>
      <c r="D3" s="690" t="s">
        <v>149</v>
      </c>
      <c r="E3" s="683" t="s">
        <v>150</v>
      </c>
      <c r="F3" s="681" t="s">
        <v>251</v>
      </c>
      <c r="G3" s="227"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5" ht="38.25" customHeight="1" thickBot="1" x14ac:dyDescent="0.3">
      <c r="A4" s="675"/>
      <c r="B4" s="682"/>
      <c r="C4" s="682"/>
      <c r="D4" s="690"/>
      <c r="E4" s="683"/>
      <c r="F4" s="682"/>
      <c r="G4" s="188" t="s">
        <v>172</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5" x14ac:dyDescent="0.25">
      <c r="A5" s="143">
        <v>1999</v>
      </c>
      <c r="B5" s="157">
        <f>FORECAST(A5,B6:B16,A6:A16)</f>
        <v>621.35800000000017</v>
      </c>
      <c r="C5" s="176"/>
      <c r="D5" s="157"/>
      <c r="E5" s="176"/>
      <c r="F5" s="144"/>
      <c r="G5" s="178">
        <f>CBM_Output!DG4</f>
        <v>74.52418376111865</v>
      </c>
      <c r="H5" s="219">
        <f>Growing_Stock_Comp!BD80</f>
        <v>1.1783897081006056</v>
      </c>
      <c r="I5" s="145">
        <f t="shared" ref="I5:I21" si="0">G5*(H5)</f>
        <v>87.818531148700501</v>
      </c>
      <c r="J5" s="146"/>
      <c r="K5" s="147"/>
      <c r="N5" s="233"/>
      <c r="P5" s="148">
        <f>I5*B5</f>
        <v>54566.746877494261</v>
      </c>
      <c r="Q5" s="209">
        <f>I5</f>
        <v>87.818531148700501</v>
      </c>
      <c r="R5" s="169"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5" x14ac:dyDescent="0.25">
      <c r="A6" s="143">
        <v>2000</v>
      </c>
      <c r="B6" s="149">
        <f>Area_Comp!BD4</f>
        <v>630.36</v>
      </c>
      <c r="C6" s="177"/>
      <c r="D6" s="144"/>
      <c r="E6" s="203"/>
      <c r="F6" s="193"/>
      <c r="G6" s="211">
        <f>CBM_Output!DG5</f>
        <v>75.412117055160152</v>
      </c>
      <c r="H6" s="219">
        <f>H5</f>
        <v>1.1783897081006056</v>
      </c>
      <c r="I6" s="145">
        <f t="shared" si="0"/>
        <v>88.864862603878876</v>
      </c>
      <c r="J6" s="182">
        <f>J7</f>
        <v>0.87445414847161573</v>
      </c>
      <c r="K6" s="218">
        <f>L6/B5</f>
        <v>9.053138763001888</v>
      </c>
      <c r="L6" s="164">
        <f>I6*B6-I5*B5+M6+O6</f>
        <v>5625.2401955013283</v>
      </c>
      <c r="M6" s="165">
        <f t="shared" ref="M6:M26" si="1">IF(T6&lt;&gt;"",T6,IF(S6&lt;&gt;"",S6,IF(R6&lt;&gt;"",R6*W$28,U6*W$28)))</f>
        <v>2950.3994857349489</v>
      </c>
      <c r="N6" s="151">
        <f>CBM_Output!DW5</f>
        <v>0.41510744636483332</v>
      </c>
      <c r="O6" s="150">
        <f>N6*M6</f>
        <v>1224.7327962795521</v>
      </c>
      <c r="P6" s="148">
        <f>(P5+L6-M6-O6)</f>
        <v>56016.854790981088</v>
      </c>
      <c r="Q6" s="162">
        <f>P6/B6</f>
        <v>88.864862603878876</v>
      </c>
      <c r="R6" s="171">
        <f>Harvest_Comparison!AX5</f>
        <v>2673.1</v>
      </c>
      <c r="S6" s="172"/>
      <c r="T6" s="172"/>
      <c r="U6" s="172">
        <f>Harvest_Comparison!BA5</f>
        <v>2673.1</v>
      </c>
      <c r="V6" s="172"/>
      <c r="W6" s="173"/>
      <c r="Y6" s="208"/>
    </row>
    <row r="7" spans="1:25" x14ac:dyDescent="0.25">
      <c r="A7" s="143">
        <v>2001</v>
      </c>
      <c r="B7" s="144">
        <f>(9*B$6+1*B$16)/10</f>
        <v>639.36199999999997</v>
      </c>
      <c r="C7" s="177"/>
      <c r="D7" s="149"/>
      <c r="E7" s="177"/>
      <c r="F7" s="149"/>
      <c r="G7" s="211">
        <f>CBM_Output!DG6</f>
        <v>77.229106802199496</v>
      </c>
      <c r="H7" s="219">
        <f t="shared" ref="H7:H26" si="2">H6</f>
        <v>1.1783897081006056</v>
      </c>
      <c r="I7" s="145">
        <f t="shared" si="0"/>
        <v>91.005984621514358</v>
      </c>
      <c r="J7" s="182">
        <f>J8</f>
        <v>0.87445414847161573</v>
      </c>
      <c r="K7" s="218">
        <f t="shared" ref="K7:K21" si="3">L7/B6</f>
        <v>9.5181304595727578</v>
      </c>
      <c r="L7" s="164">
        <f t="shared" ref="L7:L21" si="4">I7*B7-I6*B6+M7+O7</f>
        <v>5999.8487164962835</v>
      </c>
      <c r="M7" s="165">
        <f t="shared" si="1"/>
        <v>2709.6744369755343</v>
      </c>
      <c r="N7" s="151">
        <f>CBM_Output!DW6</f>
        <v>0.41379905852184151</v>
      </c>
      <c r="O7" s="150">
        <f t="shared" ref="O7:O21" si="5">N7*M7</f>
        <v>1121.2607309211771</v>
      </c>
      <c r="P7" s="148">
        <f t="shared" ref="P7:P19" si="6">(P6+L7-M7-O7)</f>
        <v>58185.768339580667</v>
      </c>
      <c r="Q7" s="162">
        <f t="shared" ref="Q7:Q19" si="7">P7/B7</f>
        <v>91.005984621514372</v>
      </c>
      <c r="R7" s="171">
        <f>Harvest_Comparison!AX6</f>
        <v>2455</v>
      </c>
      <c r="S7" s="172"/>
      <c r="T7" s="172"/>
      <c r="U7" s="172">
        <f>Harvest_Comparison!BA6</f>
        <v>2455</v>
      </c>
      <c r="V7" s="172"/>
      <c r="W7" s="173"/>
      <c r="Y7" s="208"/>
    </row>
    <row r="8" spans="1:25" x14ac:dyDescent="0.25">
      <c r="A8" s="143">
        <v>2002</v>
      </c>
      <c r="B8" s="144">
        <f>(8*B$6+2*B$16)/10</f>
        <v>648.36400000000003</v>
      </c>
      <c r="C8" s="177"/>
      <c r="D8" s="149"/>
      <c r="E8" s="177"/>
      <c r="F8" s="149"/>
      <c r="G8" s="211">
        <f>CBM_Output!DG7</f>
        <v>78.892790753129518</v>
      </c>
      <c r="H8" s="219">
        <f t="shared" si="2"/>
        <v>1.1783897081006056</v>
      </c>
      <c r="I8" s="145">
        <f t="shared" si="0"/>
        <v>92.966452666822448</v>
      </c>
      <c r="J8" s="182">
        <f>J9</f>
        <v>0.87445414847161573</v>
      </c>
      <c r="K8" s="218">
        <f t="shared" si="3"/>
        <v>9.7114821672407494</v>
      </c>
      <c r="L8" s="164">
        <f t="shared" si="4"/>
        <v>6209.15266141138</v>
      </c>
      <c r="M8" s="165">
        <f t="shared" si="1"/>
        <v>2920.5985856134257</v>
      </c>
      <c r="N8" s="151">
        <f>CBM_Output!DW7</f>
        <v>0.41026565732424131</v>
      </c>
      <c r="O8" s="150">
        <f t="shared" si="5"/>
        <v>1198.2212985069416</v>
      </c>
      <c r="P8" s="148">
        <f t="shared" si="6"/>
        <v>60276.10111687168</v>
      </c>
      <c r="Q8" s="162">
        <f t="shared" si="7"/>
        <v>92.966452666822462</v>
      </c>
      <c r="R8" s="171">
        <f>Harvest_Comparison!AX7</f>
        <v>2646.1</v>
      </c>
      <c r="S8" s="172"/>
      <c r="T8" s="172"/>
      <c r="U8" s="172">
        <f>Harvest_Comparison!BA7</f>
        <v>2646.1</v>
      </c>
      <c r="V8" s="172"/>
      <c r="W8" s="173"/>
      <c r="Y8" s="208"/>
    </row>
    <row r="9" spans="1:25" x14ac:dyDescent="0.25">
      <c r="A9" s="143">
        <v>2003</v>
      </c>
      <c r="B9" s="144">
        <f>(7*B$6+3*B$16)/10</f>
        <v>657.36599999999999</v>
      </c>
      <c r="C9" s="177"/>
      <c r="D9" s="149"/>
      <c r="E9" s="177"/>
      <c r="F9" s="149"/>
      <c r="G9" s="211">
        <f>CBM_Output!DG8</f>
        <v>80.605435455338267</v>
      </c>
      <c r="H9" s="219">
        <f t="shared" si="2"/>
        <v>1.1783897081006056</v>
      </c>
      <c r="I9" s="145">
        <f t="shared" si="0"/>
        <v>94.984615557538262</v>
      </c>
      <c r="J9" s="182">
        <f>J10</f>
        <v>0.87445414847161573</v>
      </c>
      <c r="K9" s="218">
        <f t="shared" si="3"/>
        <v>9.7793648086671858</v>
      </c>
      <c r="L9" s="164">
        <f t="shared" si="4"/>
        <v>6340.5880848066918</v>
      </c>
      <c r="M9" s="165">
        <f t="shared" si="1"/>
        <v>2961.6576035586359</v>
      </c>
      <c r="N9" s="151">
        <f>CBM_Output!DW8</f>
        <v>0.4103697895606423</v>
      </c>
      <c r="O9" s="150">
        <f t="shared" si="5"/>
        <v>1215.3748075230335</v>
      </c>
      <c r="P9" s="148">
        <f t="shared" si="6"/>
        <v>62439.656790596702</v>
      </c>
      <c r="Q9" s="162">
        <f t="shared" si="7"/>
        <v>94.984615557538277</v>
      </c>
      <c r="R9" s="171">
        <f>Harvest_Comparison!AX8</f>
        <v>2683.3</v>
      </c>
      <c r="S9" s="172"/>
      <c r="T9" s="172"/>
      <c r="U9" s="172">
        <f>Harvest_Comparison!BA8</f>
        <v>2683.3</v>
      </c>
      <c r="V9" s="172"/>
      <c r="W9" s="173"/>
      <c r="Y9" s="208"/>
    </row>
    <row r="10" spans="1:25" x14ac:dyDescent="0.25">
      <c r="A10" s="143">
        <v>2004</v>
      </c>
      <c r="B10" s="144">
        <f>(6*B$6+4*B$16)/10</f>
        <v>666.36800000000005</v>
      </c>
      <c r="C10" s="177"/>
      <c r="D10" s="149"/>
      <c r="E10" s="177"/>
      <c r="F10" s="149"/>
      <c r="G10" s="211">
        <f>CBM_Output!DG9</f>
        <v>82.620092801508704</v>
      </c>
      <c r="H10" s="219">
        <f t="shared" si="2"/>
        <v>1.1783897081006056</v>
      </c>
      <c r="I10" s="145">
        <f t="shared" si="0"/>
        <v>97.358667039614787</v>
      </c>
      <c r="J10" s="182">
        <f>J11</f>
        <v>0.87445414847161573</v>
      </c>
      <c r="K10" s="218">
        <f t="shared" si="3"/>
        <v>9.7794391244782251</v>
      </c>
      <c r="L10" s="164">
        <f t="shared" si="4"/>
        <v>6428.6707795017528</v>
      </c>
      <c r="M10" s="165">
        <f t="shared" si="1"/>
        <v>2827.8184499017502</v>
      </c>
      <c r="N10" s="151">
        <f>CBM_Output!DW9</f>
        <v>0.41155714306309127</v>
      </c>
      <c r="O10" s="150">
        <f t="shared" si="5"/>
        <v>1163.8088823426635</v>
      </c>
      <c r="P10" s="148">
        <f t="shared" si="6"/>
        <v>64876.700237854035</v>
      </c>
      <c r="Q10" s="162">
        <f t="shared" si="7"/>
        <v>97.358667039614787</v>
      </c>
      <c r="R10" s="171">
        <f>Harvest_Comparison!AX9</f>
        <v>2562.04</v>
      </c>
      <c r="S10" s="172"/>
      <c r="T10" s="172"/>
      <c r="U10" s="172">
        <f>Harvest_Comparison!BA9</f>
        <v>2562.0349999999999</v>
      </c>
      <c r="V10" s="172"/>
      <c r="W10" s="173"/>
      <c r="Y10" s="208"/>
    </row>
    <row r="11" spans="1:25" x14ac:dyDescent="0.25">
      <c r="A11" s="143">
        <v>2005</v>
      </c>
      <c r="B11" s="144">
        <f>(5*B$6+5*B$16)/10</f>
        <v>675.37000000000012</v>
      </c>
      <c r="C11" s="177"/>
      <c r="D11" s="149"/>
      <c r="E11" s="177"/>
      <c r="F11" s="149"/>
      <c r="G11" s="211">
        <f>CBM_Output!DG10</f>
        <v>84.599185414649284</v>
      </c>
      <c r="H11" s="219">
        <f t="shared" si="2"/>
        <v>1.1783897081006056</v>
      </c>
      <c r="I11" s="145">
        <f t="shared" si="0"/>
        <v>99.690809406317584</v>
      </c>
      <c r="J11" s="160">
        <f>Growing_Stock_Comp!BF15/Growing_Stock_Comp!BE15</f>
        <v>0.87445414847161573</v>
      </c>
      <c r="K11" s="218">
        <f t="shared" si="3"/>
        <v>9.8403696657359667</v>
      </c>
      <c r="L11" s="164">
        <f t="shared" si="4"/>
        <v>6557.3074534171446</v>
      </c>
      <c r="M11" s="165">
        <f t="shared" si="1"/>
        <v>2922.695685992348</v>
      </c>
      <c r="N11" s="151">
        <f>CBM_Output!DW10</f>
        <v>0.40480781567664309</v>
      </c>
      <c r="O11" s="150">
        <f t="shared" si="5"/>
        <v>1183.1300565341103</v>
      </c>
      <c r="P11" s="148">
        <f t="shared" si="6"/>
        <v>67328.181948744721</v>
      </c>
      <c r="Q11" s="162">
        <f t="shared" si="7"/>
        <v>99.690809406317584</v>
      </c>
      <c r="R11" s="171">
        <f>Harvest_Comparison!AX10</f>
        <v>2648</v>
      </c>
      <c r="S11" s="172"/>
      <c r="T11" s="172"/>
      <c r="U11" s="172">
        <f>Harvest_Comparison!BA10</f>
        <v>2648</v>
      </c>
      <c r="V11" s="172"/>
      <c r="W11" s="173" t="str">
        <f>Harvest_Comparison!BE10</f>
        <v/>
      </c>
      <c r="Y11" s="208"/>
    </row>
    <row r="12" spans="1:25" x14ac:dyDescent="0.25">
      <c r="A12" s="143">
        <v>2006</v>
      </c>
      <c r="B12" s="144">
        <f>(4*B$6+6*B$16)/10</f>
        <v>684.37199999999996</v>
      </c>
      <c r="C12" s="177"/>
      <c r="D12" s="149"/>
      <c r="E12" s="177"/>
      <c r="F12" s="149"/>
      <c r="G12" s="211">
        <f>CBM_Output!DG11</f>
        <v>87.311266098367767</v>
      </c>
      <c r="H12" s="219">
        <f t="shared" si="2"/>
        <v>1.1783897081006056</v>
      </c>
      <c r="I12" s="145">
        <f t="shared" si="0"/>
        <v>102.8866973715499</v>
      </c>
      <c r="J12" s="161">
        <f>(4*J$11+1*J$16)/5</f>
        <v>0.87769196135438265</v>
      </c>
      <c r="K12" s="218">
        <f t="shared" si="3"/>
        <v>10.670419670470132</v>
      </c>
      <c r="L12" s="164">
        <f t="shared" si="4"/>
        <v>7206.4813328454147</v>
      </c>
      <c r="M12" s="165">
        <f t="shared" si="1"/>
        <v>2948.0816379477196</v>
      </c>
      <c r="N12" s="151">
        <f>CBM_Output!DW11</f>
        <v>0.39815952684987765</v>
      </c>
      <c r="O12" s="150">
        <f t="shared" si="5"/>
        <v>1173.8067900800763</v>
      </c>
      <c r="P12" s="148">
        <f t="shared" si="6"/>
        <v>70412.77485356234</v>
      </c>
      <c r="Q12" s="162">
        <f t="shared" si="7"/>
        <v>102.8866973715499</v>
      </c>
      <c r="R12" s="171">
        <f>Harvest_Comparison!AX11</f>
        <v>2671</v>
      </c>
      <c r="S12" s="172"/>
      <c r="T12" s="172"/>
      <c r="U12" s="172">
        <f>Harvest_Comparison!BA11</f>
        <v>2671</v>
      </c>
      <c r="V12" s="172"/>
      <c r="W12" s="173" t="str">
        <f>Harvest_Comparison!BE11</f>
        <v/>
      </c>
      <c r="Y12" s="208"/>
    </row>
    <row r="13" spans="1:25" x14ac:dyDescent="0.25">
      <c r="A13" s="143">
        <v>2007</v>
      </c>
      <c r="B13" s="144">
        <f>(3*B$6+7*B$16)/10</f>
        <v>693.37400000000002</v>
      </c>
      <c r="C13" s="177"/>
      <c r="D13" s="149"/>
      <c r="E13" s="177"/>
      <c r="F13" s="177"/>
      <c r="G13" s="211">
        <f>CBM_Output!DG12</f>
        <v>90.236339900270053</v>
      </c>
      <c r="H13" s="219">
        <f t="shared" si="2"/>
        <v>1.1783897081006056</v>
      </c>
      <c r="I13" s="145">
        <f t="shared" si="0"/>
        <v>106.33357423514626</v>
      </c>
      <c r="J13" s="161">
        <f>(3*J$11+2*J$16)/5</f>
        <v>0.8809297742371498</v>
      </c>
      <c r="K13" s="218">
        <f t="shared" si="3"/>
        <v>10.935127659771622</v>
      </c>
      <c r="L13" s="164">
        <f t="shared" si="4"/>
        <v>7483.6951867732241</v>
      </c>
      <c r="M13" s="165">
        <f t="shared" si="1"/>
        <v>2981</v>
      </c>
      <c r="N13" s="151">
        <f>CBM_Output!DW12</f>
        <v>0.3980323175495683</v>
      </c>
      <c r="O13" s="150">
        <f t="shared" si="5"/>
        <v>1186.5343386152631</v>
      </c>
      <c r="P13" s="148">
        <f t="shared" si="6"/>
        <v>73728.9357017203</v>
      </c>
      <c r="Q13" s="162">
        <f t="shared" si="7"/>
        <v>106.33357423514626</v>
      </c>
      <c r="R13" s="171">
        <f>Harvest_Comparison!AX12</f>
        <v>2710</v>
      </c>
      <c r="S13" s="172">
        <f>Harvest_Comparison!AY12</f>
        <v>2981</v>
      </c>
      <c r="T13" s="172"/>
      <c r="U13" s="172">
        <f>Harvest_Comparison!BA12</f>
        <v>2710</v>
      </c>
      <c r="V13" s="172"/>
      <c r="W13" s="173">
        <f>Harvest_Comparison!BE12</f>
        <v>1.1000000000000001</v>
      </c>
      <c r="Y13" s="208"/>
    </row>
    <row r="14" spans="1:25" x14ac:dyDescent="0.25">
      <c r="A14" s="143">
        <v>2008</v>
      </c>
      <c r="B14" s="144">
        <f>(2*B$6+8*B$16)/10</f>
        <v>702.37599999999998</v>
      </c>
      <c r="C14" s="177"/>
      <c r="D14" s="149"/>
      <c r="E14" s="177"/>
      <c r="F14" s="177"/>
      <c r="G14" s="211">
        <f>CBM_Output!DG13</f>
        <v>94.173979270671452</v>
      </c>
      <c r="H14" s="219">
        <f t="shared" si="2"/>
        <v>1.1783897081006056</v>
      </c>
      <c r="I14" s="145">
        <f t="shared" si="0"/>
        <v>110.97364794343902</v>
      </c>
      <c r="J14" s="161">
        <f>(2*J$11+3*J$16)/5</f>
        <v>0.88416758711991683</v>
      </c>
      <c r="K14" s="218">
        <f t="shared" si="3"/>
        <v>11.026364054352044</v>
      </c>
      <c r="L14" s="164">
        <f t="shared" si="4"/>
        <v>7645.3941498222948</v>
      </c>
      <c r="M14" s="165">
        <f t="shared" si="1"/>
        <v>2455</v>
      </c>
      <c r="N14" s="151">
        <f>CBM_Output!DW13</f>
        <v>0.39678326013102805</v>
      </c>
      <c r="O14" s="150">
        <f t="shared" si="5"/>
        <v>974.10290362167382</v>
      </c>
      <c r="P14" s="148">
        <f t="shared" si="6"/>
        <v>77945.226947920921</v>
      </c>
      <c r="Q14" s="162">
        <f t="shared" si="7"/>
        <v>110.97364794343902</v>
      </c>
      <c r="R14" s="171">
        <f>Harvest_Comparison!AX13</f>
        <v>2232</v>
      </c>
      <c r="S14" s="172">
        <f>Harvest_Comparison!AY13</f>
        <v>2455</v>
      </c>
      <c r="T14" s="172"/>
      <c r="U14" s="172">
        <f>Harvest_Comparison!BA13</f>
        <v>2232</v>
      </c>
      <c r="V14" s="172"/>
      <c r="W14" s="173">
        <f>Harvest_Comparison!BE13</f>
        <v>1.0999103942652331</v>
      </c>
      <c r="Y14" s="208"/>
    </row>
    <row r="15" spans="1:25" x14ac:dyDescent="0.25">
      <c r="A15" s="143">
        <v>2009</v>
      </c>
      <c r="B15" s="144">
        <f>(1*B$6+9*B$16)/10</f>
        <v>711.37799999999993</v>
      </c>
      <c r="C15" s="177"/>
      <c r="D15" s="149"/>
      <c r="E15" s="177"/>
      <c r="F15" s="177"/>
      <c r="G15" s="211">
        <f>CBM_Output!DG14</f>
        <v>97.883298388255398</v>
      </c>
      <c r="H15" s="219">
        <f t="shared" si="2"/>
        <v>1.1783897081006056</v>
      </c>
      <c r="I15" s="145">
        <f t="shared" si="0"/>
        <v>115.34467141566076</v>
      </c>
      <c r="J15" s="161">
        <f>(1*J$11+4*J$16)/5</f>
        <v>0.88740540000268386</v>
      </c>
      <c r="K15" s="218">
        <f t="shared" si="3"/>
        <v>11.182140019702945</v>
      </c>
      <c r="L15" s="164">
        <f t="shared" si="4"/>
        <v>7854.0667784788757</v>
      </c>
      <c r="M15" s="165">
        <f t="shared" si="1"/>
        <v>2671.65</v>
      </c>
      <c r="N15" s="151">
        <f>CBM_Output!DW14</f>
        <v>0.40199205138019273</v>
      </c>
      <c r="O15" s="150">
        <f t="shared" si="5"/>
        <v>1073.982064069892</v>
      </c>
      <c r="P15" s="148">
        <f t="shared" si="6"/>
        <v>82053.66166232992</v>
      </c>
      <c r="Q15" s="162">
        <f t="shared" si="7"/>
        <v>115.34467141566077</v>
      </c>
      <c r="R15" s="171">
        <f>Harvest_Comparison!AX14</f>
        <v>2428.77</v>
      </c>
      <c r="S15" s="172">
        <f>Harvest_Comparison!AY14</f>
        <v>2671.65</v>
      </c>
      <c r="T15" s="172"/>
      <c r="U15" s="172">
        <f>Harvest_Comparison!BA14</f>
        <v>2428.7719999999999</v>
      </c>
      <c r="V15" s="172"/>
      <c r="W15" s="173">
        <f>Harvest_Comparison!BE14</f>
        <v>1.1000012351931225</v>
      </c>
      <c r="Y15" s="208"/>
    </row>
    <row r="16" spans="1:25" x14ac:dyDescent="0.25">
      <c r="A16" s="143">
        <v>2010</v>
      </c>
      <c r="B16" s="149">
        <f>Area_Comp!BD14</f>
        <v>720.38</v>
      </c>
      <c r="C16" s="177">
        <f>Growing_Stock_Comp!BD20*1000</f>
        <v>94370</v>
      </c>
      <c r="D16" s="144">
        <f>C16*0.9</f>
        <v>84933</v>
      </c>
      <c r="E16" s="203">
        <f>C16*1.2</f>
        <v>113244</v>
      </c>
      <c r="F16" s="177"/>
      <c r="G16" s="211">
        <f>CBM_Output!DG15</f>
        <v>101.0774604937528</v>
      </c>
      <c r="H16" s="219">
        <f t="shared" si="2"/>
        <v>1.1783897081006056</v>
      </c>
      <c r="I16" s="145">
        <f t="shared" si="0"/>
        <v>119.10863916678385</v>
      </c>
      <c r="J16" s="160">
        <f>Growing_Stock_Comp!BF20/Growing_Stock_Comp!BE20</f>
        <v>0.89064321288545079</v>
      </c>
      <c r="K16" s="218">
        <f t="shared" si="3"/>
        <v>10.940105992946071</v>
      </c>
      <c r="L16" s="164">
        <f t="shared" si="4"/>
        <v>7782.5507210499891</v>
      </c>
      <c r="M16" s="165">
        <f t="shared" si="1"/>
        <v>2879.8</v>
      </c>
      <c r="N16" s="151">
        <f>CBM_Output!DW15</f>
        <v>0.4003510314647355</v>
      </c>
      <c r="O16" s="150">
        <f t="shared" si="5"/>
        <v>1152.9309004121453</v>
      </c>
      <c r="P16" s="148">
        <f t="shared" si="6"/>
        <v>85803.481482967763</v>
      </c>
      <c r="Q16" s="162">
        <f t="shared" si="7"/>
        <v>119.10863916678387</v>
      </c>
      <c r="R16" s="171">
        <f>Harvest_Comparison!AX15</f>
        <v>2618</v>
      </c>
      <c r="S16" s="172">
        <f>Harvest_Comparison!AY15</f>
        <v>2879.8</v>
      </c>
      <c r="T16" s="172"/>
      <c r="U16" s="172">
        <f>Harvest_Comparison!BA15</f>
        <v>2617.9960000000001</v>
      </c>
      <c r="V16" s="172">
        <f>Harvest_Comparison!BC15</f>
        <v>3688.2</v>
      </c>
      <c r="W16" s="173">
        <f>Harvest_Comparison!BE15</f>
        <v>1.1000000000000001</v>
      </c>
      <c r="Y16" s="208"/>
    </row>
    <row r="17" spans="1:25" x14ac:dyDescent="0.25">
      <c r="A17" s="143">
        <v>2011</v>
      </c>
      <c r="B17" s="144">
        <f>(4*B$16+1*B$21)/5</f>
        <v>727.23800000000006</v>
      </c>
      <c r="C17" s="177"/>
      <c r="D17" s="149"/>
      <c r="E17" s="177"/>
      <c r="F17" s="177"/>
      <c r="G17" s="211">
        <f>CBM_Output!DG16</f>
        <v>104.67793599606043</v>
      </c>
      <c r="H17" s="219">
        <f t="shared" si="2"/>
        <v>1.1783897081006056</v>
      </c>
      <c r="I17" s="145">
        <f t="shared" si="0"/>
        <v>123.35140244297152</v>
      </c>
      <c r="J17" s="161">
        <f>(4*J$16+1*J$21)/5</f>
        <v>0.88057353836732877</v>
      </c>
      <c r="K17" s="218">
        <f t="shared" si="3"/>
        <v>11.022234487503184</v>
      </c>
      <c r="L17" s="164">
        <f t="shared" si="4"/>
        <v>7940.1972801075435</v>
      </c>
      <c r="M17" s="165">
        <f t="shared" si="1"/>
        <v>2898.86</v>
      </c>
      <c r="N17" s="151">
        <f>CBM_Output!DW16</f>
        <v>0.39291016235815596</v>
      </c>
      <c r="O17" s="150">
        <f t="shared" si="5"/>
        <v>1138.991553253564</v>
      </c>
      <c r="P17" s="148">
        <f t="shared" si="6"/>
        <v>89705.827209821742</v>
      </c>
      <c r="Q17" s="162">
        <f t="shared" si="7"/>
        <v>123.35140244297153</v>
      </c>
      <c r="R17" s="171">
        <f>Harvest_Comparison!AX16</f>
        <v>2635.33</v>
      </c>
      <c r="S17" s="172">
        <f>Harvest_Comparison!AY16</f>
        <v>2898.86</v>
      </c>
      <c r="T17" s="172"/>
      <c r="U17" s="172">
        <f>Harvest_Comparison!BA16</f>
        <v>2635.326</v>
      </c>
      <c r="V17" s="172"/>
      <c r="W17" s="173">
        <f>Harvest_Comparison!BE16</f>
        <v>1.0999988616226433</v>
      </c>
      <c r="Y17" s="208"/>
    </row>
    <row r="18" spans="1:25" x14ac:dyDescent="0.25">
      <c r="A18" s="143">
        <v>2012</v>
      </c>
      <c r="B18" s="144">
        <f>(3*B$16+2*B$21)/5</f>
        <v>734.09599999999989</v>
      </c>
      <c r="C18" s="177"/>
      <c r="D18" s="149"/>
      <c r="E18" s="177"/>
      <c r="F18" s="177"/>
      <c r="G18" s="211">
        <f>CBM_Output!DG17</f>
        <v>108.77255929200098</v>
      </c>
      <c r="H18" s="219">
        <f t="shared" si="2"/>
        <v>1.1783897081006056</v>
      </c>
      <c r="I18" s="145">
        <f t="shared" si="0"/>
        <v>128.17646439345685</v>
      </c>
      <c r="J18" s="161">
        <f>(3*J$16+2*J$21)/5</f>
        <v>0.87050386384920664</v>
      </c>
      <c r="K18" s="218">
        <f t="shared" si="3"/>
        <v>11.557923766834595</v>
      </c>
      <c r="L18" s="164">
        <f t="shared" si="4"/>
        <v>8405.3613643452572</v>
      </c>
      <c r="M18" s="165">
        <f t="shared" si="1"/>
        <v>2838.46</v>
      </c>
      <c r="N18" s="151">
        <f>CBM_Output!DW17</f>
        <v>0.41533041465720566</v>
      </c>
      <c r="O18" s="150">
        <f t="shared" si="5"/>
        <v>1178.8987687878921</v>
      </c>
      <c r="P18" s="148">
        <f t="shared" si="6"/>
        <v>94093.829805379093</v>
      </c>
      <c r="Q18" s="162">
        <f t="shared" si="7"/>
        <v>128.17646439345685</v>
      </c>
      <c r="R18" s="171">
        <f>Harvest_Comparison!AX17</f>
        <v>2580.42</v>
      </c>
      <c r="S18" s="172">
        <f>Harvest_Comparison!AY17</f>
        <v>2838.46</v>
      </c>
      <c r="T18" s="172"/>
      <c r="U18" s="172">
        <f>Harvest_Comparison!BA17</f>
        <v>2580.4189999999999</v>
      </c>
      <c r="V18" s="172"/>
      <c r="W18" s="173">
        <f>Harvest_Comparison!BE17</f>
        <v>1.0999992249323753</v>
      </c>
      <c r="Y18" s="208"/>
    </row>
    <row r="19" spans="1:25" x14ac:dyDescent="0.25">
      <c r="A19" s="143">
        <v>2013</v>
      </c>
      <c r="B19" s="144">
        <f>(2*B$16+3*B$21)/5</f>
        <v>740.95399999999995</v>
      </c>
      <c r="C19" s="177"/>
      <c r="D19" s="149"/>
      <c r="E19" s="177"/>
      <c r="F19" s="177"/>
      <c r="G19" s="211">
        <f>CBM_Output!DG18</f>
        <v>112.65056100650297</v>
      </c>
      <c r="H19" s="219">
        <f t="shared" si="2"/>
        <v>1.1783897081006056</v>
      </c>
      <c r="I19" s="145">
        <f t="shared" si="0"/>
        <v>132.7462617018225</v>
      </c>
      <c r="J19" s="161">
        <f>(2*J$16+3*J$21)/5</f>
        <v>0.86043418933108451</v>
      </c>
      <c r="K19" s="218">
        <f t="shared" si="3"/>
        <v>11.686653806907417</v>
      </c>
      <c r="L19" s="164">
        <f t="shared" si="4"/>
        <v>8579.1258130355054</v>
      </c>
      <c r="M19" s="165">
        <f t="shared" si="1"/>
        <v>3035.59</v>
      </c>
      <c r="N19" s="151">
        <f>CBM_Output!DW18</f>
        <v>0.42116755734549355</v>
      </c>
      <c r="O19" s="150">
        <f t="shared" si="5"/>
        <v>1278.4920254024069</v>
      </c>
      <c r="P19" s="148">
        <f t="shared" si="6"/>
        <v>98358.873593012191</v>
      </c>
      <c r="Q19" s="162">
        <f t="shared" si="7"/>
        <v>132.7462617018225</v>
      </c>
      <c r="R19" s="171">
        <f>Harvest_Comparison!AX18</f>
        <v>2759.62</v>
      </c>
      <c r="S19" s="172">
        <f>Harvest_Comparison!AY18</f>
        <v>3035.59</v>
      </c>
      <c r="T19" s="172"/>
      <c r="U19" s="172">
        <f>Harvest_Comparison!BA18</f>
        <v>2759.623</v>
      </c>
      <c r="V19" s="172"/>
      <c r="W19" s="173">
        <f>Harvest_Comparison!BE18</f>
        <v>1.1000028989498556</v>
      </c>
      <c r="Y19" s="208"/>
    </row>
    <row r="20" spans="1:25" x14ac:dyDescent="0.25">
      <c r="A20" s="143">
        <v>2014</v>
      </c>
      <c r="B20" s="144">
        <f>(1*B$16+4*B$21)/5</f>
        <v>747.81200000000001</v>
      </c>
      <c r="C20" s="177"/>
      <c r="D20" s="149"/>
      <c r="E20" s="177"/>
      <c r="F20" s="177">
        <f>Growing_Stock_Comp!BG24*1000</f>
        <v>102313.1</v>
      </c>
      <c r="G20" s="211">
        <f>CBM_Output!DG19</f>
        <v>116.65572714095704</v>
      </c>
      <c r="H20" s="219">
        <f t="shared" si="2"/>
        <v>1.1783897081006056</v>
      </c>
      <c r="I20" s="145">
        <f t="shared" si="0"/>
        <v>137.46590825389626</v>
      </c>
      <c r="J20" s="161">
        <f>(1*J$16+4*J$21)/5</f>
        <v>0.85036451481296249</v>
      </c>
      <c r="K20" s="218">
        <f t="shared" si="3"/>
        <v>12.00168107737044</v>
      </c>
      <c r="L20" s="164">
        <f t="shared" si="4"/>
        <v>8892.6936010019363</v>
      </c>
      <c r="M20" s="165">
        <f t="shared" si="1"/>
        <v>3114</v>
      </c>
      <c r="N20" s="151">
        <f>CBM_Output!DW19</f>
        <v>0.42996512872558001</v>
      </c>
      <c r="O20" s="150">
        <f t="shared" si="5"/>
        <v>1338.9114108514561</v>
      </c>
      <c r="P20" s="148">
        <f>(P19+L20-M20-O20)</f>
        <v>102798.65578316267</v>
      </c>
      <c r="Q20" s="162">
        <f t="shared" ref="Q20" si="8">P20/B20</f>
        <v>137.46590825389626</v>
      </c>
      <c r="R20" s="171">
        <f>Harvest_Comparison!AX19</f>
        <v>2827.99</v>
      </c>
      <c r="S20" s="172">
        <f>Harvest_Comparison!AY19</f>
        <v>3114.08</v>
      </c>
      <c r="T20" s="172">
        <f>Harvest_Comparison!AZ19</f>
        <v>3114</v>
      </c>
      <c r="U20" s="172">
        <f>Harvest_Comparison!BA19</f>
        <v>2827.9859999999999</v>
      </c>
      <c r="V20" s="172"/>
      <c r="W20" s="173">
        <f>Harvest_Comparison!BE19</f>
        <v>1.1011637240584302</v>
      </c>
      <c r="Y20" s="208"/>
    </row>
    <row r="21" spans="1:25" x14ac:dyDescent="0.25">
      <c r="A21" s="143">
        <v>2015</v>
      </c>
      <c r="B21" s="149">
        <f>Area_Comp!BD19</f>
        <v>754.67</v>
      </c>
      <c r="C21" s="177">
        <f>Growing_Stock_Comp!BD25*1000</f>
        <v>113960</v>
      </c>
      <c r="D21" s="144">
        <f t="shared" ref="D21:D26" si="9">C21*0.9</f>
        <v>102564</v>
      </c>
      <c r="E21" s="203">
        <f t="shared" ref="E21:E26" si="10">C21*1.2</f>
        <v>136752</v>
      </c>
      <c r="F21" s="177">
        <f>Growing_Stock_Comp!BG25*1000</f>
        <v>107235.59</v>
      </c>
      <c r="G21" s="211">
        <f>CBM_Output!DG20</f>
        <v>120.73014130107242</v>
      </c>
      <c r="H21" s="219">
        <f t="shared" si="2"/>
        <v>1.1783897081006056</v>
      </c>
      <c r="I21" s="145">
        <f t="shared" si="0"/>
        <v>142.26715596671559</v>
      </c>
      <c r="J21" s="160">
        <f>Growing_Stock_Comp!BF25/Growing_Stock_Comp!BE25</f>
        <v>0.84029484029484036</v>
      </c>
      <c r="K21" s="218">
        <f t="shared" si="3"/>
        <v>12.165830294872665</v>
      </c>
      <c r="L21" s="164">
        <f t="shared" si="4"/>
        <v>9097.7538844693172</v>
      </c>
      <c r="M21" s="165">
        <f t="shared" si="1"/>
        <v>3198.79</v>
      </c>
      <c r="N21" s="151">
        <f>CBM_Output!DW20</f>
        <v>0.4166778920250292</v>
      </c>
      <c r="O21" s="150">
        <f t="shared" si="5"/>
        <v>1332.8650742307432</v>
      </c>
      <c r="P21" s="148">
        <f t="shared" ref="P21:P26" si="11">(P20+L21-M21-O21)</f>
        <v>107364.75459340126</v>
      </c>
      <c r="Q21" s="162">
        <f t="shared" ref="Q21:Q26" si="12">P21/B21</f>
        <v>142.26715596671559</v>
      </c>
      <c r="R21" s="171">
        <f>Harvest_Comparison!AX20</f>
        <v>2907.99</v>
      </c>
      <c r="S21" s="172">
        <f>Harvest_Comparison!AY20</f>
        <v>3198.76</v>
      </c>
      <c r="T21" s="172">
        <f>Harvest_Comparison!AZ20</f>
        <v>3198.79</v>
      </c>
      <c r="U21" s="172">
        <f>Harvest_Comparison!BA20</f>
        <v>2907.99</v>
      </c>
      <c r="V21" s="172">
        <f>Harvest_Comparison!BC20</f>
        <v>5005.6099999999997</v>
      </c>
      <c r="W21" s="173">
        <f>Harvest_Comparison!BE20</f>
        <v>1.099990027476023</v>
      </c>
      <c r="Y21" s="208"/>
    </row>
    <row r="22" spans="1:25" x14ac:dyDescent="0.25">
      <c r="A22" s="143">
        <v>2016</v>
      </c>
      <c r="B22" s="149">
        <f>Area_Comp!BD20</f>
        <v>762.35</v>
      </c>
      <c r="C22" s="177">
        <f>Growing_Stock_Comp!BD26*1000</f>
        <v>117400</v>
      </c>
      <c r="D22" s="144">
        <f t="shared" si="9"/>
        <v>105660</v>
      </c>
      <c r="E22" s="203">
        <f t="shared" si="10"/>
        <v>140880</v>
      </c>
      <c r="F22" s="177">
        <f>Growing_Stock_Comp!BG26*1000</f>
        <v>111984</v>
      </c>
      <c r="G22" s="211">
        <f>CBM_Output!DG21</f>
        <v>125.98140377310267</v>
      </c>
      <c r="H22" s="219">
        <f t="shared" si="2"/>
        <v>1.1783897081006056</v>
      </c>
      <c r="I22" s="145">
        <f t="shared" ref="I22:I26" si="13">G22*(H22)</f>
        <v>148.455189618291</v>
      </c>
      <c r="J22" s="161">
        <f>(4*J$21+1*J$26)/5</f>
        <v>0.84030046809975956</v>
      </c>
      <c r="K22" s="218">
        <f t="shared" ref="K22:K26" si="14">L22/B21</f>
        <v>13.93962341681107</v>
      </c>
      <c r="L22" s="164">
        <f t="shared" ref="L22:L26" si="15">I22*B22-I21*B21+M22+O22</f>
        <v>10519.815603964809</v>
      </c>
      <c r="M22" s="165">
        <f t="shared" si="1"/>
        <v>3355.46</v>
      </c>
      <c r="N22" s="151">
        <f>CBM_Output!DW21</f>
        <v>0.40360975599825571</v>
      </c>
      <c r="O22" s="150">
        <f t="shared" ref="O22:O26" si="16">N22*M22</f>
        <v>1354.2963918619071</v>
      </c>
      <c r="P22" s="148">
        <f t="shared" si="11"/>
        <v>113174.81380550415</v>
      </c>
      <c r="Q22" s="162">
        <f t="shared" si="12"/>
        <v>148.455189618291</v>
      </c>
      <c r="R22" s="171">
        <f>Harvest_Comparison!AX21</f>
        <v>2944</v>
      </c>
      <c r="S22" s="172">
        <f>Harvest_Comparison!AY21</f>
        <v>3238.77</v>
      </c>
      <c r="T22" s="172">
        <f>Harvest_Comparison!AZ21</f>
        <v>3355.46</v>
      </c>
      <c r="U22" s="172">
        <f>Harvest_Comparison!BA21</f>
        <v>3050.4229999999998</v>
      </c>
      <c r="V22" s="172"/>
      <c r="W22" s="173">
        <f>Harvest_Comparison!BE21</f>
        <v>1.100125679347826</v>
      </c>
      <c r="Y22" s="208"/>
    </row>
    <row r="23" spans="1:25" x14ac:dyDescent="0.25">
      <c r="A23" s="143">
        <v>2017</v>
      </c>
      <c r="B23" s="149">
        <f>Area_Comp!BD21</f>
        <v>770.02</v>
      </c>
      <c r="C23" s="177">
        <f>Growing_Stock_Comp!BD27*1000</f>
        <v>120120</v>
      </c>
      <c r="D23" s="144">
        <f t="shared" si="9"/>
        <v>108108</v>
      </c>
      <c r="E23" s="203">
        <f t="shared" si="10"/>
        <v>144144</v>
      </c>
      <c r="F23" s="177">
        <f>Growing_Stock_Comp!BG27*1000</f>
        <v>116525</v>
      </c>
      <c r="G23" s="211">
        <f>CBM_Output!DG22</f>
        <v>130.37171654181603</v>
      </c>
      <c r="H23" s="219">
        <f t="shared" si="2"/>
        <v>1.1783897081006056</v>
      </c>
      <c r="I23" s="145">
        <f t="shared" si="13"/>
        <v>153.62868900028548</v>
      </c>
      <c r="J23" s="161">
        <f>(3*J$21+2*J$26)/5</f>
        <v>0.84030609590467864</v>
      </c>
      <c r="K23" s="218">
        <f t="shared" si="14"/>
        <v>13.264198093879495</v>
      </c>
      <c r="L23" s="164">
        <f t="shared" si="15"/>
        <v>10111.961416869033</v>
      </c>
      <c r="M23" s="165">
        <f t="shared" si="1"/>
        <v>3542</v>
      </c>
      <c r="N23" s="151">
        <f>CBM_Output!DW22</f>
        <v>0.40869907351026674</v>
      </c>
      <c r="O23" s="150">
        <f t="shared" si="16"/>
        <v>1447.6121183733649</v>
      </c>
      <c r="P23" s="148">
        <f t="shared" si="11"/>
        <v>118297.16310399982</v>
      </c>
      <c r="Q23" s="162">
        <f t="shared" si="12"/>
        <v>153.62868900028548</v>
      </c>
      <c r="R23" s="171">
        <f>Harvest_Comparison!AX22</f>
        <v>2944.33</v>
      </c>
      <c r="S23" s="172">
        <f>Harvest_Comparison!AY22</f>
        <v>3541.9</v>
      </c>
      <c r="T23" s="172">
        <f>Harvest_Comparison!AZ22</f>
        <v>3542</v>
      </c>
      <c r="U23" s="172">
        <f>Harvest_Comparison!BA22</f>
        <v>3679</v>
      </c>
      <c r="V23" s="172"/>
      <c r="W23" s="173">
        <f>Harvest_Comparison!BE22</f>
        <v>1.2029561903726824</v>
      </c>
      <c r="Y23" s="208"/>
    </row>
    <row r="24" spans="1:25" x14ac:dyDescent="0.25">
      <c r="A24" s="143">
        <v>2018</v>
      </c>
      <c r="B24" s="149">
        <f>Area_Comp!BD22</f>
        <v>774.02</v>
      </c>
      <c r="C24" s="177">
        <f>Growing_Stock_Comp!BD28*1000</f>
        <v>120750</v>
      </c>
      <c r="D24" s="144">
        <f t="shared" si="9"/>
        <v>108675</v>
      </c>
      <c r="E24" s="203">
        <f t="shared" si="10"/>
        <v>144900</v>
      </c>
      <c r="F24" s="177">
        <f>Growing_Stock_Comp!BG28*1000</f>
        <v>120908</v>
      </c>
      <c r="G24" s="211">
        <f>CBM_Output!DG23</f>
        <v>134.68065579947043</v>
      </c>
      <c r="H24" s="219">
        <f t="shared" si="2"/>
        <v>1.1783897081006056</v>
      </c>
      <c r="I24" s="145">
        <f t="shared" si="13"/>
        <v>158.7062986743361</v>
      </c>
      <c r="J24" s="161">
        <f>(2*J$21+3*J$26)/5</f>
        <v>0.84031172370959806</v>
      </c>
      <c r="K24" s="218">
        <f t="shared" si="14"/>
        <v>12.633977783662489</v>
      </c>
      <c r="L24" s="164">
        <f t="shared" si="15"/>
        <v>9728.4155729757895</v>
      </c>
      <c r="M24" s="165">
        <f t="shared" si="1"/>
        <v>3685</v>
      </c>
      <c r="N24" s="151">
        <f>CBM_Output!DW23</f>
        <v>0.40671082145617032</v>
      </c>
      <c r="O24" s="150">
        <f t="shared" si="16"/>
        <v>1498.7293770659876</v>
      </c>
      <c r="P24" s="148">
        <f t="shared" si="11"/>
        <v>122841.84929990962</v>
      </c>
      <c r="Q24" s="162">
        <f t="shared" si="12"/>
        <v>158.7062986743361</v>
      </c>
      <c r="R24" s="171">
        <f>Harvest_Comparison!AX23</f>
        <v>3540.62</v>
      </c>
      <c r="S24" s="172">
        <f>Harvest_Comparison!AY23</f>
        <v>3684.71</v>
      </c>
      <c r="T24" s="172">
        <f>Harvest_Comparison!AZ23</f>
        <v>3685</v>
      </c>
      <c r="U24" s="172">
        <f>Harvest_Comparison!BA23</f>
        <v>3764</v>
      </c>
      <c r="V24" s="172"/>
      <c r="W24" s="173">
        <f>Harvest_Comparison!BE23</f>
        <v>1.0406962622365574</v>
      </c>
      <c r="Y24" s="208"/>
    </row>
    <row r="25" spans="1:25" x14ac:dyDescent="0.25">
      <c r="A25" s="143">
        <v>2019</v>
      </c>
      <c r="B25" s="149">
        <f>Area_Comp!BD23</f>
        <v>778.02</v>
      </c>
      <c r="C25" s="177">
        <f>Growing_Stock_Comp!BD29*1000</f>
        <v>121370</v>
      </c>
      <c r="D25" s="144">
        <f t="shared" si="9"/>
        <v>109233</v>
      </c>
      <c r="E25" s="203">
        <f t="shared" si="10"/>
        <v>145644</v>
      </c>
      <c r="F25" s="177">
        <f>Growing_Stock_Comp!BG29*1000</f>
        <v>124963</v>
      </c>
      <c r="G25" s="211">
        <f>CBM_Output!DG24</f>
        <v>138.74136254336673</v>
      </c>
      <c r="H25" s="219">
        <f t="shared" si="2"/>
        <v>1.1783897081006056</v>
      </c>
      <c r="I25" s="145">
        <f t="shared" si="13"/>
        <v>163.49139370895821</v>
      </c>
      <c r="J25" s="161">
        <f>(1*J$21+4*J$26)/5</f>
        <v>0.84031735151451714</v>
      </c>
      <c r="K25" s="218">
        <f t="shared" si="14"/>
        <v>12.835983124924583</v>
      </c>
      <c r="L25" s="164">
        <f t="shared" si="15"/>
        <v>9935.307658354126</v>
      </c>
      <c r="M25" s="165">
        <f t="shared" si="1"/>
        <v>3980</v>
      </c>
      <c r="N25" s="151">
        <f>CBM_Output!DW24</f>
        <v>0.40140271980404169</v>
      </c>
      <c r="O25" s="150">
        <f t="shared" si="16"/>
        <v>1597.582824820086</v>
      </c>
      <c r="P25" s="148">
        <f t="shared" si="11"/>
        <v>127199.57413344366</v>
      </c>
      <c r="Q25" s="162">
        <f t="shared" si="12"/>
        <v>163.49139370895821</v>
      </c>
      <c r="R25" s="171"/>
      <c r="S25" s="172"/>
      <c r="T25" s="172">
        <f>Harvest_Comparison!AZ24</f>
        <v>3980</v>
      </c>
      <c r="U25" s="172">
        <f>Harvest_Comparison!BA24</f>
        <v>3963</v>
      </c>
      <c r="V25" s="172"/>
      <c r="W25" s="173" t="str">
        <f>Harvest_Comparison!BE24</f>
        <v/>
      </c>
      <c r="Y25" s="208"/>
    </row>
    <row r="26" spans="1:25" x14ac:dyDescent="0.25">
      <c r="A26" s="143">
        <v>2020</v>
      </c>
      <c r="B26" s="149">
        <f>Area_Comp!BD24</f>
        <v>782.02</v>
      </c>
      <c r="C26" s="177">
        <f>Growing_Stock_Comp!BD30*1000</f>
        <v>122000</v>
      </c>
      <c r="D26" s="144">
        <f t="shared" si="9"/>
        <v>109800</v>
      </c>
      <c r="E26" s="203">
        <f t="shared" si="10"/>
        <v>146400</v>
      </c>
      <c r="F26" s="177"/>
      <c r="G26" s="211">
        <f>CBM_Output!DG25</f>
        <v>142.99726596499565</v>
      </c>
      <c r="H26" s="219">
        <f t="shared" si="2"/>
        <v>1.1783897081006056</v>
      </c>
      <c r="I26" s="145">
        <f t="shared" si="13"/>
        <v>168.50650649967588</v>
      </c>
      <c r="J26" s="160">
        <f>Growing_Stock_Comp!BF30/Growing_Stock_Comp!BE30</f>
        <v>0.84032297931943634</v>
      </c>
      <c r="K26" s="218">
        <f t="shared" si="14"/>
        <v>13.687986340728919</v>
      </c>
      <c r="L26" s="164">
        <f t="shared" si="15"/>
        <v>10649.527132813913</v>
      </c>
      <c r="M26" s="165">
        <f t="shared" si="1"/>
        <v>4317.8193064962479</v>
      </c>
      <c r="N26" s="151">
        <f>CBM_Output!DW25</f>
        <v>0.40664595302613421</v>
      </c>
      <c r="O26" s="150">
        <f t="shared" si="16"/>
        <v>1755.8237468848085</v>
      </c>
      <c r="P26" s="148">
        <f t="shared" si="11"/>
        <v>131775.45821287655</v>
      </c>
      <c r="Q26" s="162">
        <f t="shared" si="12"/>
        <v>168.50650649967591</v>
      </c>
      <c r="R26" s="171"/>
      <c r="S26" s="172"/>
      <c r="T26" s="172"/>
      <c r="U26" s="172">
        <f>Harvest_Comparison!BA25</f>
        <v>3912</v>
      </c>
      <c r="V26" s="172"/>
      <c r="W26" s="173" t="str">
        <f>Harvest_Comparison!BE25</f>
        <v/>
      </c>
      <c r="Y26" s="208"/>
    </row>
    <row r="27" spans="1:25" s="485" customFormat="1" ht="15.75" thickBot="1" x14ac:dyDescent="0.3">
      <c r="A27" s="474">
        <v>2021</v>
      </c>
      <c r="B27" s="475">
        <f>B26</f>
        <v>782.02</v>
      </c>
      <c r="C27" s="476"/>
      <c r="D27" s="476"/>
      <c r="E27" s="477"/>
      <c r="F27" s="476"/>
      <c r="G27" s="478"/>
      <c r="H27" s="479">
        <f t="shared" ref="H27" si="17">H26</f>
        <v>1.1783897081006056</v>
      </c>
      <c r="I27" s="478"/>
      <c r="J27" s="480">
        <f t="shared" ref="J27" si="18">J26</f>
        <v>0.84032297931943634</v>
      </c>
      <c r="K27" s="481"/>
      <c r="L27" s="478"/>
      <c r="M27" s="478"/>
      <c r="N27" s="478"/>
      <c r="O27" s="478"/>
      <c r="P27" s="478"/>
      <c r="Q27" s="482">
        <f t="shared" ref="Q27" si="19">P27/B27</f>
        <v>0</v>
      </c>
      <c r="R27" s="483"/>
      <c r="S27" s="484"/>
      <c r="T27" s="484"/>
      <c r="U27" s="478"/>
      <c r="V27" s="484"/>
      <c r="W27" s="175"/>
    </row>
    <row r="28" spans="1:25" x14ac:dyDescent="0.25">
      <c r="A28" s="286"/>
      <c r="O28" s="209"/>
      <c r="Q28" s="153"/>
      <c r="V28" s="473" t="str">
        <f>Harvest_Comparison!H26</f>
        <v>Bark frac.</v>
      </c>
      <c r="W28" s="443">
        <f>AVERAGE(W5:W26)</f>
        <v>1.1037370415378958</v>
      </c>
    </row>
    <row r="29" spans="1:25" x14ac:dyDescent="0.25">
      <c r="N29" s="209"/>
      <c r="Q29" s="153"/>
    </row>
    <row r="30" spans="1:25" x14ac:dyDescent="0.25">
      <c r="A30" s="267" t="s">
        <v>245</v>
      </c>
      <c r="B30" s="548" t="s">
        <v>487</v>
      </c>
      <c r="W30" s="153"/>
    </row>
    <row r="31" spans="1:25" x14ac:dyDescent="0.25">
      <c r="O31" s="154"/>
      <c r="W31" s="153"/>
    </row>
    <row r="32" spans="1:25" x14ac:dyDescent="0.25">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A1:A2"/>
    <mergeCell ref="P3:P4"/>
    <mergeCell ref="Q3:Q4"/>
    <mergeCell ref="F3:F4"/>
    <mergeCell ref="G1:J2"/>
    <mergeCell ref="A3:A4"/>
    <mergeCell ref="B3:B4"/>
    <mergeCell ref="C3:C4"/>
    <mergeCell ref="D3:D4"/>
    <mergeCell ref="E3:E4"/>
    <mergeCell ref="B1:E2"/>
    <mergeCell ref="F1:F2"/>
    <mergeCell ref="K1:K2"/>
    <mergeCell ref="L1:O2"/>
    <mergeCell ref="P1:Q2"/>
    <mergeCell ref="R1:W1"/>
    <mergeCell ref="R2:R3"/>
    <mergeCell ref="S2:S3"/>
    <mergeCell ref="T2:T3"/>
    <mergeCell ref="U2:U3"/>
    <mergeCell ref="V2:V3"/>
    <mergeCell ref="W2:W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9">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88"/>
      <c r="B1" s="667" t="s">
        <v>82</v>
      </c>
      <c r="C1" s="684"/>
      <c r="D1" s="684"/>
      <c r="E1" s="685"/>
      <c r="F1" s="680" t="s">
        <v>71</v>
      </c>
      <c r="G1" s="675"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89"/>
      <c r="B2" s="675"/>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83" t="s">
        <v>150</v>
      </c>
      <c r="F3" s="691" t="s">
        <v>251</v>
      </c>
      <c r="G3" s="227"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2"/>
      <c r="D4" s="690"/>
      <c r="E4" s="683"/>
      <c r="F4" s="692"/>
      <c r="G4" s="188" t="s">
        <v>172</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157">
        <f>FORECAST(A5,B6:B16,A6:A16)</f>
        <v>3338.8000000000029</v>
      </c>
      <c r="C5" s="176"/>
      <c r="D5" s="157"/>
      <c r="E5" s="176"/>
      <c r="F5" s="192"/>
      <c r="G5" s="178">
        <f>CBM_Output!U4</f>
        <v>151.72298285111168</v>
      </c>
      <c r="H5" s="219">
        <f>Growing_Stock_Comp!K80</f>
        <v>1.0764448415424319</v>
      </c>
      <c r="I5" s="145">
        <f t="shared" ref="I5:I21" si="0">G5*(H5)</f>
        <v>163.32142223351002</v>
      </c>
      <c r="J5" s="146"/>
      <c r="K5" s="147"/>
      <c r="N5" s="233"/>
      <c r="P5" s="148">
        <f>I5*B5</f>
        <v>545297.56455324369</v>
      </c>
      <c r="Q5" s="209">
        <f>I5</f>
        <v>163.32142223351002</v>
      </c>
      <c r="R5" s="169"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3" x14ac:dyDescent="0.25">
      <c r="A6" s="143">
        <v>2000</v>
      </c>
      <c r="B6" s="149">
        <f>Area_Comp!K4</f>
        <v>3375</v>
      </c>
      <c r="C6" s="177">
        <f>Growing_Stock_Comp!K10*1000</f>
        <v>526500</v>
      </c>
      <c r="D6" s="144">
        <f>C6*0.9</f>
        <v>473850</v>
      </c>
      <c r="E6" s="203">
        <f>C6*1.2</f>
        <v>631800</v>
      </c>
      <c r="F6" s="270"/>
      <c r="G6" s="211">
        <f>CBM_Output!U5</f>
        <v>153.21170095005675</v>
      </c>
      <c r="H6" s="220">
        <f>H5</f>
        <v>1.0764448415424319</v>
      </c>
      <c r="I6" s="145">
        <f t="shared" si="0"/>
        <v>164.92394515163031</v>
      </c>
      <c r="J6" s="160">
        <f>Growing_Stock_Comp!M10/Growing_Stock_Comp!L10</f>
        <v>0.61026615969581754</v>
      </c>
      <c r="K6" s="218">
        <f>L6/B5</f>
        <v>5.4325410093127164</v>
      </c>
      <c r="L6" s="164">
        <f>I6*B6-I5*B5+M6+O6</f>
        <v>18138.167921893313</v>
      </c>
      <c r="M6" s="165">
        <f t="shared" ref="M6:M26" si="1">IF(T6&lt;&gt;"",T6,IF(S6&lt;&gt;"",S6,IF(R6&lt;&gt;"",R6*W$28,U6*W$28)))</f>
        <v>5497.2196871394599</v>
      </c>
      <c r="N6" s="151">
        <f>CBM_Output!AK5</f>
        <v>0.24015738434718464</v>
      </c>
      <c r="O6" s="150">
        <f>N6*M6</f>
        <v>1320.1979012452614</v>
      </c>
      <c r="P6" s="148">
        <f>(P5+L6-M6-O6)</f>
        <v>556618.31488675228</v>
      </c>
      <c r="Q6" s="162">
        <f t="shared" ref="Q6:Q12" si="2">P6/B6</f>
        <v>164.92394515163031</v>
      </c>
      <c r="R6" s="171">
        <f>Harvest_Comparison!J5</f>
        <v>4783.8999999999996</v>
      </c>
      <c r="S6" s="172"/>
      <c r="T6" s="172"/>
      <c r="U6" s="172">
        <f>Harvest_Comparison!M5</f>
        <v>4783.8900000000003</v>
      </c>
      <c r="V6" s="172">
        <f>Harvest_Comparison!O5</f>
        <v>3755</v>
      </c>
      <c r="W6" s="173"/>
    </row>
    <row r="7" spans="1:23" x14ac:dyDescent="0.25">
      <c r="A7" s="143">
        <v>2001</v>
      </c>
      <c r="B7" s="144">
        <f>(9*B$6+1*B$16)/10</f>
        <v>3411.2</v>
      </c>
      <c r="C7" s="177"/>
      <c r="D7" s="149"/>
      <c r="E7" s="177"/>
      <c r="F7" s="177"/>
      <c r="G7" s="211">
        <f>CBM_Output!U6</f>
        <v>154.93560407564533</v>
      </c>
      <c r="H7" s="220">
        <f t="shared" ref="H7:H26" si="3">H6</f>
        <v>1.0764448415424319</v>
      </c>
      <c r="I7" s="145">
        <f t="shared" si="0"/>
        <v>166.77963177848901</v>
      </c>
      <c r="J7" s="161">
        <f>(4*J$6+1*J$11)/5</f>
        <v>0.61613170948254237</v>
      </c>
      <c r="K7" s="218">
        <f t="shared" ref="K7:K20" si="4">L7/B6</f>
        <v>5.3336176255276282</v>
      </c>
      <c r="L7" s="164">
        <f t="shared" ref="L7:L20" si="5">I7*B7-I6*B6+M7+O7</f>
        <v>18000.959486155745</v>
      </c>
      <c r="M7" s="165">
        <f t="shared" si="1"/>
        <v>4587.1143412059482</v>
      </c>
      <c r="N7" s="151">
        <f>CBM_Output!AK6</f>
        <v>0.24274086628232946</v>
      </c>
      <c r="O7" s="150">
        <f t="shared" ref="O7:O20" si="6">N7*M7</f>
        <v>1113.4801089204288</v>
      </c>
      <c r="P7" s="148">
        <f t="shared" ref="P7:P12" si="7">(P6+L7-M7-O7)</f>
        <v>568918.67992278165</v>
      </c>
      <c r="Q7" s="162">
        <f t="shared" si="2"/>
        <v>166.77963177848901</v>
      </c>
      <c r="R7" s="171">
        <f>Harvest_Comparison!J6</f>
        <v>3991.89</v>
      </c>
      <c r="S7" s="172"/>
      <c r="T7" s="172"/>
      <c r="U7" s="172">
        <f>Harvest_Comparison!M6</f>
        <v>3991.89</v>
      </c>
      <c r="V7" s="172"/>
      <c r="W7" s="173"/>
    </row>
    <row r="8" spans="1:23" x14ac:dyDescent="0.25">
      <c r="A8" s="143">
        <v>2002</v>
      </c>
      <c r="B8" s="144">
        <f>(8*B$6+2*B$16)/10</f>
        <v>3447.4</v>
      </c>
      <c r="C8" s="177"/>
      <c r="D8" s="149"/>
      <c r="E8" s="177"/>
      <c r="F8" s="177"/>
      <c r="G8" s="211">
        <f>CBM_Output!U7</f>
        <v>156.36797410829271</v>
      </c>
      <c r="H8" s="220">
        <f t="shared" si="3"/>
        <v>1.0764448415424319</v>
      </c>
      <c r="I8" s="145">
        <f t="shared" si="0"/>
        <v>168.32149911131225</v>
      </c>
      <c r="J8" s="161">
        <f>(3*J$6+2*J$11)/5</f>
        <v>0.62199725926926719</v>
      </c>
      <c r="K8" s="218">
        <f t="shared" si="4"/>
        <v>5.3460947148219988</v>
      </c>
      <c r="L8" s="164">
        <f t="shared" si="5"/>
        <v>18236.5982912008</v>
      </c>
      <c r="M8" s="165">
        <f t="shared" si="1"/>
        <v>5553.5145077822335</v>
      </c>
      <c r="N8" s="151">
        <f>CBM_Output!AK7</f>
        <v>0.23952898079194776</v>
      </c>
      <c r="O8" s="150">
        <f t="shared" si="6"/>
        <v>1330.2276698623739</v>
      </c>
      <c r="P8" s="148">
        <f t="shared" si="7"/>
        <v>580271.53603633796</v>
      </c>
      <c r="Q8" s="162">
        <f t="shared" si="2"/>
        <v>168.32149911131228</v>
      </c>
      <c r="R8" s="171">
        <f>Harvest_Comparison!J7</f>
        <v>4832.8900000000003</v>
      </c>
      <c r="S8" s="172"/>
      <c r="T8" s="172"/>
      <c r="U8" s="172">
        <f>Harvest_Comparison!M7</f>
        <v>4832.8900000000003</v>
      </c>
      <c r="V8" s="172"/>
      <c r="W8" s="173"/>
    </row>
    <row r="9" spans="1:23" x14ac:dyDescent="0.25">
      <c r="A9" s="143">
        <v>2003</v>
      </c>
      <c r="B9" s="144">
        <f>(7*B$6+3*B$16)/10</f>
        <v>3483.6</v>
      </c>
      <c r="C9" s="177"/>
      <c r="D9" s="149"/>
      <c r="E9" s="177"/>
      <c r="F9" s="177"/>
      <c r="G9" s="211">
        <f>CBM_Output!U8</f>
        <v>157.77763783755142</v>
      </c>
      <c r="H9" s="220">
        <f t="shared" si="3"/>
        <v>1.0764448415424319</v>
      </c>
      <c r="I9" s="145">
        <f t="shared" si="0"/>
        <v>169.83892436098225</v>
      </c>
      <c r="J9" s="161">
        <f>(2*J$6+3*J$11)/5</f>
        <v>0.62786280905599201</v>
      </c>
      <c r="K9" s="218">
        <f t="shared" si="4"/>
        <v>5.2981443411414926</v>
      </c>
      <c r="L9" s="164">
        <f t="shared" si="5"/>
        <v>18264.822801651182</v>
      </c>
      <c r="M9" s="165">
        <f t="shared" si="1"/>
        <v>5553.5145077822335</v>
      </c>
      <c r="N9" s="151">
        <f>CBM_Output!AK8</f>
        <v>0.23984225204103179</v>
      </c>
      <c r="O9" s="150">
        <f t="shared" si="6"/>
        <v>1331.967426289033</v>
      </c>
      <c r="P9" s="148">
        <f t="shared" si="7"/>
        <v>591650.87690391799</v>
      </c>
      <c r="Q9" s="162">
        <f t="shared" si="2"/>
        <v>169.83892436098233</v>
      </c>
      <c r="R9" s="171">
        <f>Harvest_Comparison!J8</f>
        <v>4832.8900000000003</v>
      </c>
      <c r="S9" s="172"/>
      <c r="T9" s="172"/>
      <c r="U9" s="172">
        <f>Harvest_Comparison!M8</f>
        <v>4832.8900000000003</v>
      </c>
      <c r="V9" s="172"/>
      <c r="W9" s="173"/>
    </row>
    <row r="10" spans="1:23" x14ac:dyDescent="0.25">
      <c r="A10" s="143">
        <v>2004</v>
      </c>
      <c r="B10" s="144">
        <f>(6*B$6+4*B$16)/10</f>
        <v>3519.8</v>
      </c>
      <c r="C10" s="177"/>
      <c r="D10" s="149"/>
      <c r="E10" s="177"/>
      <c r="F10" s="177"/>
      <c r="G10" s="211">
        <f>CBM_Output!U9</f>
        <v>158.83173729386681</v>
      </c>
      <c r="H10" s="220">
        <f t="shared" si="3"/>
        <v>1.0764448415424319</v>
      </c>
      <c r="I10" s="145">
        <f t="shared" si="0"/>
        <v>170.97360428320562</v>
      </c>
      <c r="J10" s="161">
        <f>(1*J$6+4*J$11)/5</f>
        <v>0.63372835884271683</v>
      </c>
      <c r="K10" s="218">
        <f t="shared" si="4"/>
        <v>5.3520130622015927</v>
      </c>
      <c r="L10" s="164">
        <f t="shared" si="5"/>
        <v>18644.272703485469</v>
      </c>
      <c r="M10" s="165">
        <f t="shared" si="1"/>
        <v>6878.1836921173208</v>
      </c>
      <c r="N10" s="151">
        <f>CBM_Output!AK9</f>
        <v>0.23611953852294029</v>
      </c>
      <c r="O10" s="150">
        <f t="shared" si="6"/>
        <v>1624.0735592587555</v>
      </c>
      <c r="P10" s="148">
        <f t="shared" si="7"/>
        <v>601792.89235602738</v>
      </c>
      <c r="Q10" s="162">
        <f t="shared" si="2"/>
        <v>170.97360428320567</v>
      </c>
      <c r="R10" s="171">
        <f>Harvest_Comparison!J9</f>
        <v>5985.67</v>
      </c>
      <c r="S10" s="172"/>
      <c r="T10" s="172"/>
      <c r="U10" s="172">
        <f>Harvest_Comparison!M9</f>
        <v>5985.67</v>
      </c>
      <c r="V10" s="172"/>
      <c r="W10" s="173"/>
    </row>
    <row r="11" spans="1:23" x14ac:dyDescent="0.25">
      <c r="A11" s="143">
        <v>2005</v>
      </c>
      <c r="B11" s="144">
        <f>(5*B$6+5*B$16)/10</f>
        <v>3556</v>
      </c>
      <c r="C11" s="177"/>
      <c r="D11" s="149"/>
      <c r="E11" s="177"/>
      <c r="F11" s="177"/>
      <c r="G11" s="211">
        <f>CBM_Output!U10</f>
        <v>159.94746137592259</v>
      </c>
      <c r="H11" s="220">
        <f t="shared" si="3"/>
        <v>1.0764448415424319</v>
      </c>
      <c r="I11" s="145">
        <f t="shared" si="0"/>
        <v>172.17461971591925</v>
      </c>
      <c r="J11" s="160">
        <f>Growing_Stock_Comp!M15/Growing_Stock_Comp!L15</f>
        <v>0.63959390862944165</v>
      </c>
      <c r="K11" s="218">
        <f t="shared" si="4"/>
        <v>5.3445386174872116</v>
      </c>
      <c r="L11" s="164">
        <f t="shared" si="5"/>
        <v>18811.707025831489</v>
      </c>
      <c r="M11" s="165">
        <f t="shared" si="1"/>
        <v>6735.6942501964422</v>
      </c>
      <c r="N11" s="151">
        <f>CBM_Output!AK10</f>
        <v>0.23990955673295911</v>
      </c>
      <c r="O11" s="150">
        <f t="shared" si="6"/>
        <v>1615.9574218533699</v>
      </c>
      <c r="P11" s="148">
        <f t="shared" si="7"/>
        <v>612252.94770980906</v>
      </c>
      <c r="Q11" s="162">
        <f t="shared" si="2"/>
        <v>172.17461971591931</v>
      </c>
      <c r="R11" s="171">
        <f>Harvest_Comparison!J10</f>
        <v>5861.67</v>
      </c>
      <c r="S11" s="172"/>
      <c r="T11" s="172"/>
      <c r="U11" s="172">
        <f>Harvest_Comparison!M10</f>
        <v>5861.67</v>
      </c>
      <c r="V11" s="172">
        <f>Harvest_Comparison!O10</f>
        <v>6965</v>
      </c>
      <c r="W11" s="173"/>
    </row>
    <row r="12" spans="1:23" x14ac:dyDescent="0.25">
      <c r="A12" s="143">
        <v>2006</v>
      </c>
      <c r="B12" s="144">
        <f>(4*B$6+6*B$16)/10</f>
        <v>3592.2</v>
      </c>
      <c r="C12" s="177"/>
      <c r="D12" s="149"/>
      <c r="E12" s="177"/>
      <c r="F12" s="177">
        <f>Growing_Stock_Comp!N16*1000</f>
        <v>601538</v>
      </c>
      <c r="G12" s="211">
        <f>CBM_Output!U11</f>
        <v>161.00452870613884</v>
      </c>
      <c r="H12" s="220">
        <f t="shared" si="3"/>
        <v>1.0764448415424319</v>
      </c>
      <c r="I12" s="145">
        <f t="shared" si="0"/>
        <v>173.31249439069356</v>
      </c>
      <c r="J12" s="161">
        <f>(4*J$11+1*J$16)/5</f>
        <v>0.62702396411285566</v>
      </c>
      <c r="K12" s="218">
        <f t="shared" si="4"/>
        <v>5.4250232633186073</v>
      </c>
      <c r="L12" s="164">
        <f t="shared" si="5"/>
        <v>19291.382724360967</v>
      </c>
      <c r="M12" s="165">
        <f t="shared" si="1"/>
        <v>7234</v>
      </c>
      <c r="N12" s="151">
        <f>CBM_Output!AK11</f>
        <v>0.24014211831911131</v>
      </c>
      <c r="O12" s="150">
        <f t="shared" si="6"/>
        <v>1737.1880839204512</v>
      </c>
      <c r="P12" s="148">
        <f t="shared" si="7"/>
        <v>622573.14235024957</v>
      </c>
      <c r="Q12" s="162">
        <f t="shared" si="2"/>
        <v>173.31249439069362</v>
      </c>
      <c r="R12" s="171">
        <f>Harvest_Comparison!J11</f>
        <v>5992</v>
      </c>
      <c r="S12" s="172"/>
      <c r="T12" s="172">
        <f>Harvest_Comparison!L11</f>
        <v>7234</v>
      </c>
      <c r="U12" s="172">
        <f>Harvest_Comparison!M11</f>
        <v>5992</v>
      </c>
      <c r="V12" s="172"/>
      <c r="W12" s="173"/>
    </row>
    <row r="13" spans="1:23" x14ac:dyDescent="0.25">
      <c r="A13" s="143">
        <v>2007</v>
      </c>
      <c r="B13" s="144">
        <f>(3*B$6+7*B$16)/10</f>
        <v>3628.4</v>
      </c>
      <c r="C13" s="177"/>
      <c r="D13" s="149"/>
      <c r="E13" s="177"/>
      <c r="F13" s="177">
        <f>Growing_Stock_Comp!N17*1000</f>
        <v>612294</v>
      </c>
      <c r="G13" s="211">
        <f>CBM_Output!U12</f>
        <v>162.04179877615923</v>
      </c>
      <c r="H13" s="220">
        <f t="shared" si="3"/>
        <v>1.0764448415424319</v>
      </c>
      <c r="I13" s="145">
        <f t="shared" si="0"/>
        <v>174.42905840685336</v>
      </c>
      <c r="J13" s="161">
        <f>(3*J$11+2*J$16)/5</f>
        <v>0.61445401959626966</v>
      </c>
      <c r="K13" s="218">
        <f t="shared" si="4"/>
        <v>5.2269730207838672</v>
      </c>
      <c r="L13" s="164">
        <f t="shared" si="5"/>
        <v>18776.332485259805</v>
      </c>
      <c r="M13" s="165">
        <f t="shared" si="1"/>
        <v>6785</v>
      </c>
      <c r="N13" s="151">
        <f>CBM_Output!AK12</f>
        <v>0.24555332528849555</v>
      </c>
      <c r="O13" s="150">
        <f t="shared" si="6"/>
        <v>1666.0793120824424</v>
      </c>
      <c r="P13" s="148">
        <f t="shared" ref="P13:P26" si="8">(P12+L13-M13-O13)</f>
        <v>632898.39552342694</v>
      </c>
      <c r="Q13" s="162">
        <f t="shared" ref="Q13:Q26" si="9">P13/B13</f>
        <v>174.42905840685341</v>
      </c>
      <c r="R13" s="171">
        <f>Harvest_Comparison!J12</f>
        <v>5696</v>
      </c>
      <c r="S13" s="172">
        <f>Harvest_Comparison!K12</f>
        <v>5696</v>
      </c>
      <c r="T13" s="172">
        <f>Harvest_Comparison!L12</f>
        <v>6785</v>
      </c>
      <c r="U13" s="172">
        <f>Harvest_Comparison!M12</f>
        <v>5696</v>
      </c>
      <c r="V13" s="172"/>
      <c r="W13" s="173"/>
    </row>
    <row r="14" spans="1:23" x14ac:dyDescent="0.25">
      <c r="A14" s="143">
        <v>2008</v>
      </c>
      <c r="B14" s="144">
        <f>(2*B$6+8*B$16)/10</f>
        <v>3664.6</v>
      </c>
      <c r="C14" s="177"/>
      <c r="D14" s="149"/>
      <c r="E14" s="177"/>
      <c r="F14" s="177">
        <f>Growing_Stock_Comp!N18*1000</f>
        <v>623051</v>
      </c>
      <c r="G14" s="211">
        <f>CBM_Output!U13</f>
        <v>162.94219485901274</v>
      </c>
      <c r="H14" s="220">
        <f t="shared" si="3"/>
        <v>1.0764448415424319</v>
      </c>
      <c r="I14" s="145">
        <f t="shared" si="0"/>
        <v>175.39828512558603</v>
      </c>
      <c r="J14" s="161">
        <f>(2*J$11+3*J$16)/5</f>
        <v>0.60188407507968367</v>
      </c>
      <c r="K14" s="218">
        <f t="shared" si="4"/>
        <v>5.2336691798811446</v>
      </c>
      <c r="L14" s="164">
        <f t="shared" si="5"/>
        <v>18989.845252280746</v>
      </c>
      <c r="M14" s="165">
        <f t="shared" si="1"/>
        <v>7318</v>
      </c>
      <c r="N14" s="151">
        <f>CBM_Output!AK13</f>
        <v>0.2467457098230314</v>
      </c>
      <c r="O14" s="150">
        <f t="shared" si="6"/>
        <v>1805.6851044849438</v>
      </c>
      <c r="P14" s="148">
        <f t="shared" si="8"/>
        <v>642764.55567122274</v>
      </c>
      <c r="Q14" s="162">
        <f t="shared" si="9"/>
        <v>175.39828512558609</v>
      </c>
      <c r="R14" s="171">
        <f>Harvest_Comparison!J13</f>
        <v>6071</v>
      </c>
      <c r="S14" s="172">
        <f>Harvest_Comparison!K13</f>
        <v>7056</v>
      </c>
      <c r="T14" s="172">
        <f>Harvest_Comparison!L13</f>
        <v>7318</v>
      </c>
      <c r="U14" s="172">
        <f>Harvest_Comparison!M13</f>
        <v>6071</v>
      </c>
      <c r="V14" s="172"/>
      <c r="W14" s="173">
        <f>Harvest_Comparison!Q13</f>
        <v>1.1622467468291879</v>
      </c>
    </row>
    <row r="15" spans="1:23" x14ac:dyDescent="0.25">
      <c r="A15" s="143">
        <v>2009</v>
      </c>
      <c r="B15" s="144">
        <f>(1*B$6+9*B$16)/10</f>
        <v>3700.8</v>
      </c>
      <c r="C15" s="177"/>
      <c r="D15" s="149"/>
      <c r="E15" s="177"/>
      <c r="F15" s="177">
        <f>Growing_Stock_Comp!N19*1000</f>
        <v>633808</v>
      </c>
      <c r="G15" s="211">
        <f>CBM_Output!U14</f>
        <v>164.48014769716383</v>
      </c>
      <c r="H15" s="220">
        <f t="shared" si="3"/>
        <v>1.0764448415424319</v>
      </c>
      <c r="I15" s="145">
        <f t="shared" si="0"/>
        <v>177.05380652474932</v>
      </c>
      <c r="J15" s="161">
        <f>(1*J$11+4*J$16)/5</f>
        <v>0.58931413056309767</v>
      </c>
      <c r="K15" s="218">
        <f t="shared" si="4"/>
        <v>5.2579506951439319</v>
      </c>
      <c r="L15" s="164">
        <f t="shared" si="5"/>
        <v>19268.286117424454</v>
      </c>
      <c r="M15" s="165">
        <f t="shared" si="1"/>
        <v>5465</v>
      </c>
      <c r="N15" s="151">
        <f>CBM_Output!AK14</f>
        <v>0.24283890244367132</v>
      </c>
      <c r="O15" s="150">
        <f t="shared" si="6"/>
        <v>1327.1146018546638</v>
      </c>
      <c r="P15" s="148">
        <f t="shared" si="8"/>
        <v>655240.72718679253</v>
      </c>
      <c r="Q15" s="162">
        <f t="shared" si="9"/>
        <v>177.05380652474938</v>
      </c>
      <c r="R15" s="171">
        <f>Harvest_Comparison!J14</f>
        <v>4599</v>
      </c>
      <c r="S15" s="172">
        <f>Harvest_Comparison!K14</f>
        <v>5388</v>
      </c>
      <c r="T15" s="172">
        <f>Harvest_Comparison!L14</f>
        <v>5465</v>
      </c>
      <c r="U15" s="172">
        <f>Harvest_Comparison!M14</f>
        <v>4599</v>
      </c>
      <c r="V15" s="172"/>
      <c r="W15" s="173">
        <f>Harvest_Comparison!Q14</f>
        <v>1.1715590345727331</v>
      </c>
    </row>
    <row r="16" spans="1:23" x14ac:dyDescent="0.25">
      <c r="A16" s="143">
        <v>2010</v>
      </c>
      <c r="B16" s="149">
        <f>Area_Comp!K14</f>
        <v>3737</v>
      </c>
      <c r="C16" s="177">
        <f>Growing_Stock_Comp!K20*1000</f>
        <v>645500</v>
      </c>
      <c r="D16" s="144">
        <f>C16*0.9</f>
        <v>580950</v>
      </c>
      <c r="E16" s="203">
        <f>C16*1.2</f>
        <v>774600</v>
      </c>
      <c r="F16" s="177">
        <f>Growing_Stock_Comp!N20*1000</f>
        <v>644565</v>
      </c>
      <c r="G16" s="211">
        <f>CBM_Output!U15</f>
        <v>165.62574607513952</v>
      </c>
      <c r="H16" s="220">
        <f t="shared" si="3"/>
        <v>1.0764448415424319</v>
      </c>
      <c r="I16" s="145">
        <f t="shared" si="0"/>
        <v>178.28697998920063</v>
      </c>
      <c r="J16" s="160">
        <f>Growing_Stock_Comp!M20/Growing_Stock_Comp!L20</f>
        <v>0.57674418604651168</v>
      </c>
      <c r="K16" s="218">
        <f>L16/B15</f>
        <v>5.2326371918747201</v>
      </c>
      <c r="L16" s="164">
        <f t="shared" si="5"/>
        <v>19364.943719689963</v>
      </c>
      <c r="M16" s="165">
        <f t="shared" si="1"/>
        <v>6726</v>
      </c>
      <c r="N16" s="151">
        <f>CBM_Output!AK15</f>
        <v>0.24103875807901795</v>
      </c>
      <c r="O16" s="150">
        <f t="shared" si="6"/>
        <v>1621.2266868394747</v>
      </c>
      <c r="P16" s="148">
        <f t="shared" si="8"/>
        <v>666258.44421964302</v>
      </c>
      <c r="Q16" s="162">
        <f t="shared" si="9"/>
        <v>178.28697998920069</v>
      </c>
      <c r="R16" s="171">
        <f>Harvest_Comparison!J15</f>
        <v>5668</v>
      </c>
      <c r="S16" s="172">
        <f>Harvest_Comparison!K15</f>
        <v>6605.2</v>
      </c>
      <c r="T16" s="172">
        <f>Harvest_Comparison!L15</f>
        <v>6726</v>
      </c>
      <c r="U16" s="172">
        <f>Harvest_Comparison!M15</f>
        <v>5668</v>
      </c>
      <c r="V16" s="172">
        <f>Harvest_Comparison!O15</f>
        <v>6972</v>
      </c>
      <c r="W16" s="173">
        <f>Harvest_Comparison!Q15</f>
        <v>1.165349329569513</v>
      </c>
    </row>
    <row r="17" spans="1:23" x14ac:dyDescent="0.25">
      <c r="A17" s="143">
        <v>2011</v>
      </c>
      <c r="B17" s="144">
        <f>(4*B$16+1*B$21)/5</f>
        <v>3756.2</v>
      </c>
      <c r="C17" s="177"/>
      <c r="D17" s="149"/>
      <c r="E17" s="177"/>
      <c r="F17" s="177">
        <f>Growing_Stock_Comp!N21*1000</f>
        <v>655321</v>
      </c>
      <c r="G17" s="211">
        <f>CBM_Output!U16</f>
        <v>166.56041641329222</v>
      </c>
      <c r="H17" s="220">
        <f t="shared" si="3"/>
        <v>1.0764448415424319</v>
      </c>
      <c r="I17" s="145">
        <f t="shared" si="0"/>
        <v>179.29310105324782</v>
      </c>
      <c r="J17" s="161">
        <f>(4*J$16+1*J$21)/5</f>
        <v>0.58610123119015056</v>
      </c>
      <c r="K17" s="218">
        <f t="shared" si="4"/>
        <v>4.3875012884107232</v>
      </c>
      <c r="L17" s="164">
        <f t="shared" si="5"/>
        <v>16396.092314790872</v>
      </c>
      <c r="M17" s="165">
        <f t="shared" si="1"/>
        <v>7414</v>
      </c>
      <c r="N17" s="151">
        <f>CBM_Output!AK16</f>
        <v>0.2400580466987107</v>
      </c>
      <c r="O17" s="150">
        <f t="shared" si="6"/>
        <v>1779.7903582242411</v>
      </c>
      <c r="P17" s="148">
        <f t="shared" si="8"/>
        <v>673460.74617620965</v>
      </c>
      <c r="Q17" s="162">
        <f t="shared" si="9"/>
        <v>179.29310105324788</v>
      </c>
      <c r="R17" s="171">
        <f>Harvest_Comparison!J16</f>
        <v>6205</v>
      </c>
      <c r="S17" s="172">
        <f>Harvest_Comparison!K16</f>
        <v>7215</v>
      </c>
      <c r="T17" s="172">
        <f>Harvest_Comparison!L16</f>
        <v>7414</v>
      </c>
      <c r="U17" s="172">
        <f>Harvest_Comparison!M16</f>
        <v>6205</v>
      </c>
      <c r="V17" s="172"/>
      <c r="W17" s="173">
        <f>Harvest_Comparison!Q16</f>
        <v>1.1627719580983078</v>
      </c>
    </row>
    <row r="18" spans="1:23" x14ac:dyDescent="0.25">
      <c r="A18" s="143">
        <v>2012</v>
      </c>
      <c r="B18" s="144">
        <f>(3*B$16+2*B$21)/5</f>
        <v>3775.4</v>
      </c>
      <c r="C18" s="177"/>
      <c r="D18" s="149"/>
      <c r="E18" s="177"/>
      <c r="F18" s="177">
        <f>Growing_Stock_Comp!N22*1000</f>
        <v>666078</v>
      </c>
      <c r="G18" s="211">
        <f>CBM_Output!U17</f>
        <v>167.52847817167623</v>
      </c>
      <c r="H18" s="220">
        <f t="shared" si="3"/>
        <v>1.0764448415424319</v>
      </c>
      <c r="I18" s="145">
        <f t="shared" si="0"/>
        <v>180.33516613935478</v>
      </c>
      <c r="J18" s="161">
        <f>(3*J$16+2*J$21)/5</f>
        <v>0.59545827633378934</v>
      </c>
      <c r="K18" s="218">
        <f t="shared" si="4"/>
        <v>4.5695623578970119</v>
      </c>
      <c r="L18" s="164">
        <f t="shared" si="5"/>
        <v>17164.190128732756</v>
      </c>
      <c r="M18" s="165">
        <f t="shared" si="1"/>
        <v>7892</v>
      </c>
      <c r="N18" s="151">
        <f>CBM_Output!AK17</f>
        <v>0.2401862724812607</v>
      </c>
      <c r="O18" s="150">
        <f t="shared" si="6"/>
        <v>1895.5500624221095</v>
      </c>
      <c r="P18" s="148">
        <f t="shared" si="8"/>
        <v>680837.3862425203</v>
      </c>
      <c r="Q18" s="162">
        <f t="shared" si="9"/>
        <v>180.33516613935484</v>
      </c>
      <c r="R18" s="171"/>
      <c r="S18" s="172">
        <f>Harvest_Comparison!K17</f>
        <v>7076</v>
      </c>
      <c r="T18" s="172">
        <f>Harvest_Comparison!L17</f>
        <v>7892</v>
      </c>
      <c r="U18" s="172">
        <f>Harvest_Comparison!M17</f>
        <v>5972.51</v>
      </c>
      <c r="V18" s="172"/>
      <c r="W18" s="173"/>
    </row>
    <row r="19" spans="1:23" x14ac:dyDescent="0.25">
      <c r="A19" s="143">
        <v>2013</v>
      </c>
      <c r="B19" s="144">
        <f>(2*B$16+3*B$21)/5</f>
        <v>3794.6</v>
      </c>
      <c r="C19" s="177"/>
      <c r="D19" s="149"/>
      <c r="E19" s="177"/>
      <c r="F19" s="177">
        <f>Growing_Stock_Comp!N23*1000</f>
        <v>678716</v>
      </c>
      <c r="G19" s="211">
        <f>CBM_Output!U18</f>
        <v>168.45712202177995</v>
      </c>
      <c r="H19" s="220">
        <f t="shared" si="3"/>
        <v>1.0764448415424319</v>
      </c>
      <c r="I19" s="145">
        <f t="shared" si="0"/>
        <v>181.33480002142903</v>
      </c>
      <c r="J19" s="161">
        <f>(2*J$16+3*J$21)/5</f>
        <v>0.60481532147742822</v>
      </c>
      <c r="K19" s="218">
        <f t="shared" si="4"/>
        <v>4.4357326660361203</v>
      </c>
      <c r="L19" s="164">
        <f t="shared" si="5"/>
        <v>16746.665107352768</v>
      </c>
      <c r="M19" s="165">
        <f t="shared" si="1"/>
        <v>7643</v>
      </c>
      <c r="N19" s="151">
        <f>CBM_Output!AK18</f>
        <v>0.24179238369203332</v>
      </c>
      <c r="O19" s="150">
        <f t="shared" si="6"/>
        <v>1848.0191885582108</v>
      </c>
      <c r="P19" s="148">
        <f t="shared" si="8"/>
        <v>688093.03216131486</v>
      </c>
      <c r="Q19" s="162">
        <f t="shared" si="9"/>
        <v>181.33480002142909</v>
      </c>
      <c r="R19" s="171">
        <f>Harvest_Comparison!J18</f>
        <v>6154.52</v>
      </c>
      <c r="S19" s="172">
        <f>Harvest_Comparison!K18</f>
        <v>7057.7</v>
      </c>
      <c r="T19" s="172">
        <f>Harvest_Comparison!L18</f>
        <v>7643</v>
      </c>
      <c r="U19" s="172">
        <f>Harvest_Comparison!M18</f>
        <v>5804.2719999999999</v>
      </c>
      <c r="V19" s="172"/>
      <c r="W19" s="173">
        <f>Harvest_Comparison!Q18</f>
        <v>1.1467506808004522</v>
      </c>
    </row>
    <row r="20" spans="1:23" x14ac:dyDescent="0.25">
      <c r="A20" s="143">
        <v>2014</v>
      </c>
      <c r="B20" s="144">
        <f>(1*B$16+4*B$21)/5</f>
        <v>3813.8</v>
      </c>
      <c r="C20" s="177"/>
      <c r="D20" s="149"/>
      <c r="E20" s="177"/>
      <c r="F20" s="177">
        <f>Growing_Stock_Comp!N24*1000</f>
        <v>686327</v>
      </c>
      <c r="G20" s="211">
        <f>CBM_Output!U19</f>
        <v>169.443669728618</v>
      </c>
      <c r="H20" s="220">
        <f t="shared" si="3"/>
        <v>1.0764448415424319</v>
      </c>
      <c r="I20" s="145">
        <f t="shared" si="0"/>
        <v>182.39676421139038</v>
      </c>
      <c r="J20" s="161">
        <f>(1*J$16+4*J$21)/5</f>
        <v>0.614172366621067</v>
      </c>
      <c r="K20" s="218">
        <f t="shared" si="4"/>
        <v>4.0115997117242017</v>
      </c>
      <c r="L20" s="164">
        <f t="shared" si="5"/>
        <v>15222.416266108654</v>
      </c>
      <c r="M20" s="165">
        <f t="shared" si="1"/>
        <v>6190</v>
      </c>
      <c r="N20" s="151">
        <f>CBM_Output!AK19</f>
        <v>0.24243442294387951</v>
      </c>
      <c r="O20" s="150">
        <f t="shared" si="6"/>
        <v>1500.6690780226143</v>
      </c>
      <c r="P20" s="148">
        <f t="shared" si="8"/>
        <v>695624.77934940089</v>
      </c>
      <c r="Q20" s="162">
        <f t="shared" si="9"/>
        <v>182.39676421139043</v>
      </c>
      <c r="R20" s="171">
        <f>Harvest_Comparison!J19</f>
        <v>5570.04</v>
      </c>
      <c r="S20" s="172">
        <f>Harvest_Comparison!K19</f>
        <v>6437.51</v>
      </c>
      <c r="T20" s="172">
        <f>Harvest_Comparison!L19</f>
        <v>6190</v>
      </c>
      <c r="U20" s="172">
        <f>Harvest_Comparison!M19</f>
        <v>5570.04</v>
      </c>
      <c r="V20" s="172"/>
      <c r="W20" s="173">
        <f>Harvest_Comparison!Q19</f>
        <v>1.1557385584304602</v>
      </c>
    </row>
    <row r="21" spans="1:23" x14ac:dyDescent="0.25">
      <c r="A21" s="143">
        <v>2015</v>
      </c>
      <c r="B21" s="149">
        <f>Area_Comp!K19</f>
        <v>3833</v>
      </c>
      <c r="C21" s="177">
        <f>Growing_Stock_Comp!K25*1000</f>
        <v>680360</v>
      </c>
      <c r="D21" s="144">
        <f t="shared" ref="D21:D26" si="10">C21*0.9</f>
        <v>612324</v>
      </c>
      <c r="E21" s="203">
        <f t="shared" ref="E21:E26" si="11">C21*1.2</f>
        <v>816432</v>
      </c>
      <c r="F21" s="177">
        <f>Growing_Stock_Comp!N25*1000</f>
        <v>680522</v>
      </c>
      <c r="G21" s="211">
        <f>CBM_Output!U20</f>
        <v>170.18031155890546</v>
      </c>
      <c r="H21" s="220">
        <f t="shared" si="3"/>
        <v>1.0764448415424319</v>
      </c>
      <c r="I21" s="145">
        <f t="shared" si="0"/>
        <v>183.18971850966767</v>
      </c>
      <c r="J21" s="160">
        <f>Growing_Stock_Comp!M25/Growing_Stock_Comp!L25</f>
        <v>0.62352941176470589</v>
      </c>
      <c r="K21" s="218">
        <f t="shared" ref="K21:K26" si="12">L21/B20</f>
        <v>4.1076888137351348</v>
      </c>
      <c r="L21" s="164">
        <f t="shared" ref="L21:L26" si="13">I21*B21-I20*B20+M21+O21</f>
        <v>15665.903597823057</v>
      </c>
      <c r="M21" s="165">
        <f t="shared" si="1"/>
        <v>7343</v>
      </c>
      <c r="N21" s="151">
        <f>CBM_Output!AK20</f>
        <v>0.24261090830280352</v>
      </c>
      <c r="O21" s="150">
        <f t="shared" ref="O21:O26" si="14">N21*M21</f>
        <v>1781.4918996674862</v>
      </c>
      <c r="P21" s="148">
        <f t="shared" si="8"/>
        <v>702166.19104755647</v>
      </c>
      <c r="Q21" s="162">
        <f t="shared" si="9"/>
        <v>183.18971850966776</v>
      </c>
      <c r="R21" s="171">
        <f>Harvest_Comparison!J20</f>
        <v>6372.1</v>
      </c>
      <c r="S21" s="172">
        <f>Harvest_Comparison!K20</f>
        <v>7343.41</v>
      </c>
      <c r="T21" s="172">
        <f>Harvest_Comparison!L20</f>
        <v>7343</v>
      </c>
      <c r="U21" s="172">
        <f>Harvest_Comparison!M20</f>
        <v>6372.1019999999999</v>
      </c>
      <c r="V21" s="172">
        <f>Harvest_Comparison!O20</f>
        <v>8389</v>
      </c>
      <c r="W21" s="173">
        <f>Harvest_Comparison!Q20</f>
        <v>1.1524316944178528</v>
      </c>
    </row>
    <row r="22" spans="1:23" x14ac:dyDescent="0.25">
      <c r="A22" s="143">
        <v>2016</v>
      </c>
      <c r="B22" s="149">
        <f>Area_Comp!K20</f>
        <v>3841</v>
      </c>
      <c r="C22" s="177">
        <f>Growing_Stock_Comp!K26*1000</f>
        <v>695220</v>
      </c>
      <c r="D22" s="144">
        <f t="shared" si="10"/>
        <v>625698</v>
      </c>
      <c r="E22" s="203">
        <f t="shared" si="11"/>
        <v>834264</v>
      </c>
      <c r="F22" s="177">
        <f>Growing_Stock_Comp!N26*1000</f>
        <v>687012</v>
      </c>
      <c r="G22" s="211">
        <f>CBM_Output!U21</f>
        <v>170.95404980483019</v>
      </c>
      <c r="H22" s="220">
        <f t="shared" si="3"/>
        <v>1.0764448415424319</v>
      </c>
      <c r="I22" s="145">
        <f t="shared" ref="I22:I26" si="15">G22*(H22)</f>
        <v>184.02260505319745</v>
      </c>
      <c r="J22" s="161">
        <f>(4*J$21+1*J$26)/5</f>
        <v>0.62352941176470589</v>
      </c>
      <c r="K22" s="218">
        <f t="shared" si="12"/>
        <v>3.5827071388270189</v>
      </c>
      <c r="L22" s="164">
        <f t="shared" si="13"/>
        <v>13732.516463123964</v>
      </c>
      <c r="M22" s="165">
        <f t="shared" si="1"/>
        <v>7308</v>
      </c>
      <c r="N22" s="151">
        <f>CBM_Output!AK21</f>
        <v>0.2408157500477299</v>
      </c>
      <c r="O22" s="150">
        <f t="shared" si="14"/>
        <v>1759.8815013488102</v>
      </c>
      <c r="P22" s="148">
        <f t="shared" si="8"/>
        <v>706830.82600933162</v>
      </c>
      <c r="Q22" s="162">
        <f t="shared" si="9"/>
        <v>184.02260505319751</v>
      </c>
      <c r="R22" s="171">
        <f>Harvest_Comparison!J21</f>
        <v>6410</v>
      </c>
      <c r="S22" s="172">
        <f>Harvest_Comparison!K21</f>
        <v>7368.35</v>
      </c>
      <c r="T22" s="172">
        <f>Harvest_Comparison!L21</f>
        <v>7308</v>
      </c>
      <c r="U22" s="172">
        <f>Harvest_Comparison!M21</f>
        <v>6409.6620000000003</v>
      </c>
      <c r="V22" s="172"/>
      <c r="W22" s="173">
        <f>Harvest_Comparison!Q21</f>
        <v>1.1495085803432137</v>
      </c>
    </row>
    <row r="23" spans="1:23" x14ac:dyDescent="0.25">
      <c r="A23" s="143">
        <v>2017</v>
      </c>
      <c r="B23" s="149">
        <f>Area_Comp!K21</f>
        <v>3854</v>
      </c>
      <c r="C23" s="177">
        <f>Growing_Stock_Comp!K27*1000</f>
        <v>712990</v>
      </c>
      <c r="D23" s="144">
        <f t="shared" si="10"/>
        <v>641691</v>
      </c>
      <c r="E23" s="203">
        <f t="shared" si="11"/>
        <v>855588</v>
      </c>
      <c r="F23" s="177">
        <f>Growing_Stock_Comp!N27*1000</f>
        <v>693630</v>
      </c>
      <c r="G23" s="211">
        <f>CBM_Output!U22</f>
        <v>171.79056993584544</v>
      </c>
      <c r="H23" s="220">
        <f t="shared" si="3"/>
        <v>1.0764448415424319</v>
      </c>
      <c r="I23" s="145">
        <f t="shared" si="15"/>
        <v>184.92307283307522</v>
      </c>
      <c r="J23" s="161">
        <f>(3*J$21+2*J$26)/5</f>
        <v>0.62352941176470589</v>
      </c>
      <c r="K23" s="218">
        <f t="shared" si="12"/>
        <v>3.8694424905809734</v>
      </c>
      <c r="L23" s="164">
        <f t="shared" si="13"/>
        <v>14862.528606321519</v>
      </c>
      <c r="M23" s="165">
        <f t="shared" si="1"/>
        <v>7257</v>
      </c>
      <c r="N23" s="151">
        <f>CBM_Output!AK22</f>
        <v>0.24015873184249686</v>
      </c>
      <c r="O23" s="150">
        <f t="shared" si="14"/>
        <v>1742.8319169809997</v>
      </c>
      <c r="P23" s="148">
        <f t="shared" si="8"/>
        <v>712693.52269867214</v>
      </c>
      <c r="Q23" s="162">
        <f t="shared" si="9"/>
        <v>184.92307283307528</v>
      </c>
      <c r="R23" s="171">
        <f>Harvest_Comparison!J22</f>
        <v>6405.27</v>
      </c>
      <c r="S23" s="172">
        <f>Harvest_Comparison!K22</f>
        <v>7257.21</v>
      </c>
      <c r="T23" s="172">
        <f>Harvest_Comparison!L22</f>
        <v>7257</v>
      </c>
      <c r="U23" s="172">
        <f>Harvest_Comparison!M22</f>
        <v>6405.268</v>
      </c>
      <c r="V23" s="172"/>
      <c r="W23" s="173">
        <f>Harvest_Comparison!Q22</f>
        <v>1.133006102787236</v>
      </c>
    </row>
    <row r="24" spans="1:23" x14ac:dyDescent="0.25">
      <c r="A24" s="143">
        <v>2018</v>
      </c>
      <c r="B24" s="149">
        <f>Area_Comp!K22</f>
        <v>3867</v>
      </c>
      <c r="C24" s="177">
        <f>Growing_Stock_Comp!K28*1000</f>
        <v>730860</v>
      </c>
      <c r="D24" s="144">
        <f t="shared" si="10"/>
        <v>657774</v>
      </c>
      <c r="E24" s="203">
        <f t="shared" si="11"/>
        <v>877032</v>
      </c>
      <c r="F24" s="177">
        <f>Growing_Stock_Comp!N28*1000</f>
        <v>699889</v>
      </c>
      <c r="G24" s="211">
        <f>CBM_Output!U23</f>
        <v>172.57262449100043</v>
      </c>
      <c r="H24" s="220">
        <f t="shared" si="3"/>
        <v>1.0764448415424319</v>
      </c>
      <c r="I24" s="145">
        <f t="shared" si="15"/>
        <v>185.76491142477656</v>
      </c>
      <c r="J24" s="161">
        <f>(2*J$21+3*J$26)/5</f>
        <v>0.62352941176470589</v>
      </c>
      <c r="K24" s="218">
        <f t="shared" si="12"/>
        <v>3.8472188529031177</v>
      </c>
      <c r="L24" s="164">
        <f t="shared" si="13"/>
        <v>14827.181459088615</v>
      </c>
      <c r="M24" s="165">
        <f t="shared" si="1"/>
        <v>7382</v>
      </c>
      <c r="N24" s="151">
        <f>CBM_Output!AK23</f>
        <v>0.24191163345292924</v>
      </c>
      <c r="O24" s="150">
        <f t="shared" si="14"/>
        <v>1785.7916781495237</v>
      </c>
      <c r="P24" s="148">
        <f t="shared" si="8"/>
        <v>718352.91247961123</v>
      </c>
      <c r="Q24" s="162">
        <f t="shared" si="9"/>
        <v>185.76491142477664</v>
      </c>
      <c r="R24" s="171">
        <f>Harvest_Comparison!J23</f>
        <v>6529.12</v>
      </c>
      <c r="S24" s="172">
        <f>Harvest_Comparison!K23</f>
        <v>7351.91</v>
      </c>
      <c r="T24" s="172">
        <f>Harvest_Comparison!L23</f>
        <v>7382</v>
      </c>
      <c r="U24" s="172">
        <f>Harvest_Comparison!M23</f>
        <v>6529.1149999999998</v>
      </c>
      <c r="V24" s="172"/>
      <c r="W24" s="173">
        <f>Harvest_Comparison!Q23</f>
        <v>1.1260185139804446</v>
      </c>
    </row>
    <row r="25" spans="1:23" x14ac:dyDescent="0.25">
      <c r="A25" s="143">
        <v>2019</v>
      </c>
      <c r="B25" s="149">
        <f>Area_Comp!K23</f>
        <v>3880</v>
      </c>
      <c r="C25" s="177">
        <f>Growing_Stock_Comp!K29*1000</f>
        <v>748840</v>
      </c>
      <c r="D25" s="144">
        <f t="shared" si="10"/>
        <v>673956</v>
      </c>
      <c r="E25" s="203">
        <f t="shared" si="11"/>
        <v>898608</v>
      </c>
      <c r="F25" s="177">
        <f>Growing_Stock_Comp!N29*1000</f>
        <v>706836</v>
      </c>
      <c r="G25" s="211">
        <f>CBM_Output!U24</f>
        <v>173.37057131790527</v>
      </c>
      <c r="H25" s="220">
        <f t="shared" si="3"/>
        <v>1.0764448415424319</v>
      </c>
      <c r="I25" s="145">
        <f t="shared" si="15"/>
        <v>186.62385717042343</v>
      </c>
      <c r="J25" s="161">
        <f>(1*J$21+4*J$26)/5</f>
        <v>0.62352941176470589</v>
      </c>
      <c r="K25" s="218">
        <f t="shared" si="12"/>
        <v>3.7277925391388789</v>
      </c>
      <c r="L25" s="164">
        <f t="shared" si="13"/>
        <v>14415.373748850045</v>
      </c>
      <c r="M25" s="165">
        <f t="shared" si="1"/>
        <v>6981</v>
      </c>
      <c r="N25" s="151">
        <f>CBM_Output!AK24</f>
        <v>0.24161587268558352</v>
      </c>
      <c r="O25" s="150">
        <f t="shared" si="14"/>
        <v>1686.7204072180584</v>
      </c>
      <c r="P25" s="148">
        <f t="shared" si="8"/>
        <v>724100.56582124322</v>
      </c>
      <c r="Q25" s="162">
        <f t="shared" si="9"/>
        <v>186.62385717042352</v>
      </c>
      <c r="R25" s="171">
        <f>Harvest_Comparison!J24</f>
        <v>6163.7</v>
      </c>
      <c r="S25" s="172">
        <f>Harvest_Comparison!K24</f>
        <v>6981.34</v>
      </c>
      <c r="T25" s="172">
        <f>Harvest_Comparison!L24</f>
        <v>6981</v>
      </c>
      <c r="U25" s="172">
        <f>Harvest_Comparison!M24</f>
        <v>6163.6989999999996</v>
      </c>
      <c r="V25" s="172"/>
      <c r="W25" s="173">
        <f>Harvest_Comparison!Q24</f>
        <v>1.1326540876421631</v>
      </c>
    </row>
    <row r="26" spans="1:23" x14ac:dyDescent="0.25">
      <c r="A26" s="143">
        <v>2020</v>
      </c>
      <c r="B26" s="149">
        <f>Area_Comp!K24</f>
        <v>3893</v>
      </c>
      <c r="C26" s="177">
        <f>Growing_Stock_Comp!K30*1000</f>
        <v>766920</v>
      </c>
      <c r="D26" s="144">
        <f t="shared" si="10"/>
        <v>690228</v>
      </c>
      <c r="E26" s="203">
        <f t="shared" si="11"/>
        <v>920304</v>
      </c>
      <c r="F26" s="177"/>
      <c r="G26" s="211">
        <f>CBM_Output!U25</f>
        <v>174.39308446799041</v>
      </c>
      <c r="H26" s="220">
        <f t="shared" si="3"/>
        <v>1.0764448415424319</v>
      </c>
      <c r="I26" s="145">
        <f t="shared" si="15"/>
        <v>187.72453617624188</v>
      </c>
      <c r="J26" s="182">
        <f>J21</f>
        <v>0.62352941176470589</v>
      </c>
      <c r="K26" s="218">
        <f t="shared" si="12"/>
        <v>3.690926747516313</v>
      </c>
      <c r="L26" s="164">
        <f t="shared" si="13"/>
        <v>14320.795780363294</v>
      </c>
      <c r="M26" s="165">
        <f t="shared" si="1"/>
        <v>6113.54</v>
      </c>
      <c r="N26" s="151">
        <f>CBM_Output!AK25</f>
        <v>0.24473582695076304</v>
      </c>
      <c r="O26" s="150">
        <f t="shared" si="14"/>
        <v>1496.2022674965679</v>
      </c>
      <c r="P26" s="148">
        <f t="shared" si="8"/>
        <v>730811.61933410983</v>
      </c>
      <c r="Q26" s="162">
        <f t="shared" si="9"/>
        <v>187.72453617624194</v>
      </c>
      <c r="R26" s="171">
        <f>Harvest_Comparison!J25</f>
        <v>5404.16</v>
      </c>
      <c r="S26" s="172">
        <f>Harvest_Comparison!K25</f>
        <v>6113.54</v>
      </c>
      <c r="T26" s="172"/>
      <c r="U26" s="172">
        <f>Harvest_Comparison!M25</f>
        <v>5404.1610000000001</v>
      </c>
      <c r="V26" s="172"/>
      <c r="W26" s="173">
        <f>Harvest_Comparison!Q25</f>
        <v>1.1312655435812411</v>
      </c>
    </row>
    <row r="27" spans="1:23" s="485" customFormat="1" ht="15.75" thickBot="1" x14ac:dyDescent="0.3">
      <c r="A27" s="474">
        <v>2021</v>
      </c>
      <c r="B27" s="475">
        <f>B26</f>
        <v>3893</v>
      </c>
      <c r="C27" s="476"/>
      <c r="D27" s="476"/>
      <c r="E27" s="477"/>
      <c r="F27" s="476"/>
      <c r="G27" s="478"/>
      <c r="H27" s="479">
        <f t="shared" ref="H27" si="16">H26</f>
        <v>1.0764448415424319</v>
      </c>
      <c r="I27" s="478"/>
      <c r="J27" s="480">
        <f t="shared" ref="J27" si="17">J26</f>
        <v>0.62352941176470589</v>
      </c>
      <c r="K27" s="481"/>
      <c r="L27" s="478"/>
      <c r="M27" s="478"/>
      <c r="N27" s="478"/>
      <c r="O27" s="478"/>
      <c r="P27" s="478"/>
      <c r="Q27" s="482">
        <f t="shared" ref="Q27" si="18">P27/B27</f>
        <v>0</v>
      </c>
      <c r="R27" s="483"/>
      <c r="S27" s="484"/>
      <c r="T27" s="484"/>
      <c r="U27" s="478"/>
      <c r="V27" s="484"/>
      <c r="W27" s="175"/>
    </row>
    <row r="28" spans="1:23" x14ac:dyDescent="0.25">
      <c r="A28" s="286"/>
      <c r="C28" s="284"/>
      <c r="F28" s="285"/>
      <c r="Q28" s="153"/>
      <c r="V28" s="473" t="str">
        <f>Harvest_Comparison!H26</f>
        <v>Bark frac.</v>
      </c>
      <c r="W28" s="443">
        <f>AVERAGE(W5:W26)</f>
        <v>1.1491084025877338</v>
      </c>
    </row>
    <row r="29" spans="1:23" x14ac:dyDescent="0.25">
      <c r="Q29" s="153"/>
    </row>
    <row r="30" spans="1:23" x14ac:dyDescent="0.25">
      <c r="A30" s="267" t="s">
        <v>245</v>
      </c>
      <c r="B30" s="548" t="s">
        <v>483</v>
      </c>
      <c r="W30" s="153"/>
    </row>
    <row r="31" spans="1:23" x14ac:dyDescent="0.25">
      <c r="A31" s="350"/>
      <c r="O31" s="154"/>
      <c r="W31" s="153"/>
    </row>
    <row r="32" spans="1:23" x14ac:dyDescent="0.25">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P3:P4"/>
    <mergeCell ref="Q3:Q4"/>
    <mergeCell ref="G1:J2"/>
    <mergeCell ref="A1:A2"/>
    <mergeCell ref="A3:A4"/>
    <mergeCell ref="B3:B4"/>
    <mergeCell ref="C3:C4"/>
    <mergeCell ref="D3:D4"/>
    <mergeCell ref="E3:E4"/>
    <mergeCell ref="F3:F4"/>
    <mergeCell ref="B1:E2"/>
    <mergeCell ref="F1:F2"/>
    <mergeCell ref="K1:K2"/>
    <mergeCell ref="L1:O2"/>
    <mergeCell ref="P1:Q2"/>
    <mergeCell ref="R1:W1"/>
    <mergeCell ref="R2:R3"/>
    <mergeCell ref="S2:S3"/>
    <mergeCell ref="T2:T3"/>
    <mergeCell ref="U2:U3"/>
    <mergeCell ref="V2:V3"/>
    <mergeCell ref="W2:W3"/>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5">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93"/>
      <c r="B1" s="667" t="s">
        <v>82</v>
      </c>
      <c r="C1" s="684"/>
      <c r="D1" s="684"/>
      <c r="E1" s="685"/>
      <c r="F1" s="680" t="s">
        <v>71</v>
      </c>
      <c r="G1" s="675"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94"/>
      <c r="B2" s="675"/>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83" t="s">
        <v>150</v>
      </c>
      <c r="F3" s="681" t="s">
        <v>251</v>
      </c>
      <c r="G3" s="227"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2"/>
      <c r="D4" s="695"/>
      <c r="E4" s="696"/>
      <c r="F4" s="682"/>
      <c r="G4" s="188" t="s">
        <v>172</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157">
        <f>FORECAST(A5,B6:B16,A6:A16)</f>
        <v>1248</v>
      </c>
      <c r="C5" s="176"/>
      <c r="D5" s="176"/>
      <c r="E5" s="176"/>
      <c r="F5" s="144"/>
      <c r="G5" s="178">
        <f>CBM_Output!DY4</f>
        <v>106.89336755587382</v>
      </c>
      <c r="H5" s="219">
        <f>Growing_Stock_Comp!BM80</f>
        <v>1.1445210722864849</v>
      </c>
      <c r="I5" s="145">
        <f>G5*(H5)</f>
        <v>122.34171165536206</v>
      </c>
      <c r="J5" s="146"/>
      <c r="K5" s="147"/>
      <c r="N5" s="233"/>
      <c r="P5" s="148">
        <f>I5*B5</f>
        <v>152682.45614589186</v>
      </c>
      <c r="Q5" s="209">
        <f>I5</f>
        <v>122.34171165536206</v>
      </c>
      <c r="R5" s="181"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3" x14ac:dyDescent="0.25">
      <c r="A6" s="143">
        <v>2000</v>
      </c>
      <c r="B6" s="149">
        <f>Area_Comp!BM25</f>
        <v>1248</v>
      </c>
      <c r="C6" s="177">
        <f>Growing_Stock_Comp!BM10*1000</f>
        <v>176320</v>
      </c>
      <c r="D6" s="192">
        <f>C6*0.9</f>
        <v>158688</v>
      </c>
      <c r="E6" s="203">
        <f>C6*1.2</f>
        <v>211584</v>
      </c>
      <c r="F6" s="193"/>
      <c r="G6" s="211">
        <f>CBM_Output!DY5</f>
        <v>107.96976312599215</v>
      </c>
      <c r="H6" s="220">
        <f>H5</f>
        <v>1.1445210722864849</v>
      </c>
      <c r="I6" s="145">
        <f t="shared" ref="I6:I21" si="0">G6*(H6)</f>
        <v>123.57366906747831</v>
      </c>
      <c r="J6" s="160">
        <f>Growing_Stock_Comp!BO10/Growing_Stock_Comp!BN10</f>
        <v>0.92099999999999993</v>
      </c>
      <c r="K6" s="218">
        <f>L6/B5</f>
        <v>4.1768486530508842</v>
      </c>
      <c r="L6" s="164">
        <f>I6*B6-I5*B5+M6+O6</f>
        <v>5212.707119007503</v>
      </c>
      <c r="M6" s="165">
        <f t="shared" ref="M6:M26" si="1">IF(T6&lt;&gt;"",T6,IF(S6&lt;&gt;"",S6,IF(R6&lt;&gt;"",R6*W$28,U6*W$28)))</f>
        <v>2801.9782263286374</v>
      </c>
      <c r="N6" s="151">
        <f>CBM_Output!EO5</f>
        <v>0.31165340049839857</v>
      </c>
      <c r="O6" s="150">
        <f>N6*M6</f>
        <v>873.24604235779134</v>
      </c>
      <c r="P6" s="148">
        <f>(P5+L6-M6-O6)</f>
        <v>154219.93899621294</v>
      </c>
      <c r="Q6" s="162">
        <f t="shared" ref="Q6:Q24" si="2">P6/B6</f>
        <v>123.57366906747832</v>
      </c>
      <c r="R6" s="171">
        <f>Harvest_Comparison!BF5</f>
        <v>2244.9299999999998</v>
      </c>
      <c r="S6" s="172"/>
      <c r="T6" s="172"/>
      <c r="U6" s="172">
        <f>Harvest_Comparison!BI5</f>
        <v>2244.9349999999999</v>
      </c>
      <c r="V6" s="172">
        <f>Harvest_Comparison!BK5</f>
        <v>2317.86</v>
      </c>
      <c r="W6" s="180" t="str">
        <f>Harvest_Comparison!BM5</f>
        <v/>
      </c>
    </row>
    <row r="7" spans="1:23" x14ac:dyDescent="0.25">
      <c r="A7" s="143">
        <v>2001</v>
      </c>
      <c r="B7" s="144">
        <f>(9*B$6+1*B$16)/10</f>
        <v>1248</v>
      </c>
      <c r="C7" s="177"/>
      <c r="D7" s="177"/>
      <c r="E7" s="177"/>
      <c r="F7" s="149"/>
      <c r="G7" s="211">
        <f>CBM_Output!DY6</f>
        <v>109.31150593006639</v>
      </c>
      <c r="H7" s="220">
        <f t="shared" ref="H7:H26" si="3">H6</f>
        <v>1.1445210722864849</v>
      </c>
      <c r="I7" s="145">
        <f t="shared" si="0"/>
        <v>125.10932198033004</v>
      </c>
      <c r="J7" s="161">
        <f>(4*J$6+1*J$11)/5</f>
        <v>0.92100338983050845</v>
      </c>
      <c r="K7" s="218">
        <f t="shared" ref="K7:K21" si="4">L7/B6</f>
        <v>4.055803035777628</v>
      </c>
      <c r="L7" s="164">
        <f t="shared" ref="L7:L21" si="5">I7*B7-I6*B6+M7+O7</f>
        <v>5061.6421886504795</v>
      </c>
      <c r="M7" s="165">
        <f t="shared" si="1"/>
        <v>2390.8297060919635</v>
      </c>
      <c r="N7" s="151">
        <f>CBM_Output!EO6</f>
        <v>0.31550454864999899</v>
      </c>
      <c r="O7" s="150">
        <f t="shared" ref="O7:O21" si="6">N7*M7</f>
        <v>754.31764731955468</v>
      </c>
      <c r="P7" s="148">
        <f t="shared" ref="P7:P24" si="7">(P6+L7-M7-O7)</f>
        <v>156136.4338314519</v>
      </c>
      <c r="Q7" s="162">
        <f t="shared" si="2"/>
        <v>125.10932198033005</v>
      </c>
      <c r="R7" s="171">
        <f>Harvest_Comparison!BF6</f>
        <v>1915.52</v>
      </c>
      <c r="S7" s="172"/>
      <c r="T7" s="172"/>
      <c r="U7" s="172">
        <f>Harvest_Comparison!BI6</f>
        <v>1915.5219999999999</v>
      </c>
      <c r="V7" s="172"/>
      <c r="W7" s="180" t="str">
        <f>Harvest_Comparison!BM6</f>
        <v/>
      </c>
    </row>
    <row r="8" spans="1:23" x14ac:dyDescent="0.25">
      <c r="A8" s="143">
        <v>2002</v>
      </c>
      <c r="B8" s="144">
        <f>(8*B$6+2*B$16)/10</f>
        <v>1248</v>
      </c>
      <c r="C8" s="177"/>
      <c r="D8" s="177"/>
      <c r="E8" s="177"/>
      <c r="F8" s="149"/>
      <c r="G8" s="211">
        <f>CBM_Output!DY7</f>
        <v>111.26081893890307</v>
      </c>
      <c r="H8" s="220">
        <f t="shared" si="3"/>
        <v>1.1445210722864849</v>
      </c>
      <c r="I8" s="145">
        <f t="shared" si="0"/>
        <v>127.34035179542579</v>
      </c>
      <c r="J8" s="161">
        <f>(3*J$6+2*J$11)/5</f>
        <v>0.92100677966101685</v>
      </c>
      <c r="K8" s="218">
        <f t="shared" si="4"/>
        <v>3.9929929650100622</v>
      </c>
      <c r="L8" s="164">
        <f t="shared" si="5"/>
        <v>4983.2552203325577</v>
      </c>
      <c r="M8" s="165">
        <f t="shared" si="1"/>
        <v>1986.1590123330175</v>
      </c>
      <c r="N8" s="151">
        <f>CBM_Output!EO7</f>
        <v>0.10712687022481363</v>
      </c>
      <c r="O8" s="150">
        <f t="shared" si="6"/>
        <v>212.77099876004317</v>
      </c>
      <c r="P8" s="148">
        <f t="shared" si="7"/>
        <v>158920.7590406914</v>
      </c>
      <c r="Q8" s="162">
        <f t="shared" si="2"/>
        <v>127.3403517954258</v>
      </c>
      <c r="R8" s="171">
        <f>Harvest_Comparison!BF7</f>
        <v>1591.3</v>
      </c>
      <c r="S8" s="172"/>
      <c r="T8" s="172"/>
      <c r="U8" s="172">
        <f>Harvest_Comparison!BI7</f>
        <v>1591.297</v>
      </c>
      <c r="V8" s="172"/>
      <c r="W8" s="180" t="str">
        <f>Harvest_Comparison!BM7</f>
        <v/>
      </c>
    </row>
    <row r="9" spans="1:23" x14ac:dyDescent="0.25">
      <c r="A9" s="143">
        <v>2003</v>
      </c>
      <c r="B9" s="144">
        <f>(7*B$6+3*B$16)/10</f>
        <v>1248</v>
      </c>
      <c r="C9" s="177"/>
      <c r="D9" s="177"/>
      <c r="E9" s="177"/>
      <c r="F9" s="149"/>
      <c r="G9" s="211">
        <f>CBM_Output!DY8</f>
        <v>113.0849014906882</v>
      </c>
      <c r="H9" s="220">
        <f t="shared" si="3"/>
        <v>1.1445210722864849</v>
      </c>
      <c r="I9" s="145">
        <f t="shared" si="0"/>
        <v>129.42805271353396</v>
      </c>
      <c r="J9" s="161">
        <f>(2*J$6+3*J$11)/5</f>
        <v>0.92101016949152537</v>
      </c>
      <c r="K9" s="218">
        <f t="shared" si="4"/>
        <v>3.943493235907813</v>
      </c>
      <c r="L9" s="164">
        <f t="shared" si="5"/>
        <v>4921.4795584129506</v>
      </c>
      <c r="M9" s="165">
        <f t="shared" si="1"/>
        <v>2088.1317335720091</v>
      </c>
      <c r="N9" s="151">
        <f>CBM_Output!EO8</f>
        <v>0.1091392249722191</v>
      </c>
      <c r="O9" s="150">
        <f t="shared" si="6"/>
        <v>227.89707904194537</v>
      </c>
      <c r="P9" s="148">
        <f t="shared" si="7"/>
        <v>161526.20978649036</v>
      </c>
      <c r="Q9" s="162">
        <f t="shared" si="2"/>
        <v>129.42805271353396</v>
      </c>
      <c r="R9" s="171">
        <f>Harvest_Comparison!BF8</f>
        <v>1673</v>
      </c>
      <c r="S9" s="172"/>
      <c r="T9" s="172"/>
      <c r="U9" s="172">
        <f>Harvest_Comparison!BI8</f>
        <v>1672.856</v>
      </c>
      <c r="V9" s="172"/>
      <c r="W9" s="180" t="str">
        <f>Harvest_Comparison!BM8</f>
        <v/>
      </c>
    </row>
    <row r="10" spans="1:23" x14ac:dyDescent="0.25">
      <c r="A10" s="143">
        <v>2004</v>
      </c>
      <c r="B10" s="144">
        <f>(6*B$6+4*B$16)/10</f>
        <v>1248</v>
      </c>
      <c r="C10" s="177"/>
      <c r="D10" s="177"/>
      <c r="E10" s="177"/>
      <c r="F10" s="149"/>
      <c r="G10" s="211">
        <f>CBM_Output!DY9</f>
        <v>114.97917820780729</v>
      </c>
      <c r="H10" s="220">
        <f t="shared" si="3"/>
        <v>1.1445210722864849</v>
      </c>
      <c r="I10" s="145">
        <f t="shared" si="0"/>
        <v>131.59609233301845</v>
      </c>
      <c r="J10" s="161">
        <f>(1*J$6+4*J$11)/5</f>
        <v>0.92101355932203399</v>
      </c>
      <c r="K10" s="218">
        <f t="shared" si="4"/>
        <v>4.0951878827879176</v>
      </c>
      <c r="L10" s="164">
        <f t="shared" si="5"/>
        <v>5110.7944777193215</v>
      </c>
      <c r="M10" s="165">
        <f t="shared" si="1"/>
        <v>2113.9431885930908</v>
      </c>
      <c r="N10" s="151">
        <f>CBM_Output!EO9</f>
        <v>0.1377226434374397</v>
      </c>
      <c r="O10" s="150">
        <f t="shared" si="6"/>
        <v>291.1378440096106</v>
      </c>
      <c r="P10" s="148">
        <f t="shared" si="7"/>
        <v>164231.92323160698</v>
      </c>
      <c r="Q10" s="162">
        <f t="shared" si="2"/>
        <v>131.59609233301842</v>
      </c>
      <c r="R10" s="171">
        <f>Harvest_Comparison!BF9</f>
        <v>1693.68</v>
      </c>
      <c r="S10" s="172"/>
      <c r="T10" s="172"/>
      <c r="U10" s="172">
        <f>Harvest_Comparison!BI9</f>
        <v>1693.6780000000001</v>
      </c>
      <c r="V10" s="172"/>
      <c r="W10" s="180" t="str">
        <f>Harvest_Comparison!BM9</f>
        <v/>
      </c>
    </row>
    <row r="11" spans="1:23" x14ac:dyDescent="0.25">
      <c r="A11" s="143">
        <v>2005</v>
      </c>
      <c r="B11" s="144">
        <f>(5*B$6+5*B$16)/10</f>
        <v>1248</v>
      </c>
      <c r="C11" s="177"/>
      <c r="D11" s="177"/>
      <c r="E11" s="177"/>
      <c r="F11" s="149"/>
      <c r="G11" s="211">
        <f>CBM_Output!DY10</f>
        <v>116.97998038370034</v>
      </c>
      <c r="H11" s="220">
        <f t="shared" si="3"/>
        <v>1.1445210722864849</v>
      </c>
      <c r="I11" s="145">
        <f t="shared" si="0"/>
        <v>133.88605258480467</v>
      </c>
      <c r="J11" s="160">
        <f>Growing_Stock_Comp!BO15/Growing_Stock_Comp!BN15</f>
        <v>0.9210169491525424</v>
      </c>
      <c r="K11" s="218">
        <f t="shared" si="4"/>
        <v>3.9734331467247239</v>
      </c>
      <c r="L11" s="164">
        <f t="shared" si="5"/>
        <v>4958.8445671124555</v>
      </c>
      <c r="M11" s="165">
        <f t="shared" si="1"/>
        <v>1900.7365760833652</v>
      </c>
      <c r="N11" s="151">
        <f>CBM_Output!EO10</f>
        <v>0.10534736865666984</v>
      </c>
      <c r="O11" s="150">
        <f t="shared" si="6"/>
        <v>200.23759679987066</v>
      </c>
      <c r="P11" s="148">
        <f t="shared" si="7"/>
        <v>167089.79362583617</v>
      </c>
      <c r="Q11" s="162">
        <f t="shared" si="2"/>
        <v>133.88605258480462</v>
      </c>
      <c r="R11" s="171">
        <f>Harvest_Comparison!BF10</f>
        <v>1522.86</v>
      </c>
      <c r="S11" s="172"/>
      <c r="T11" s="172"/>
      <c r="U11" s="172">
        <f>Harvest_Comparison!BI10</f>
        <v>1522.857</v>
      </c>
      <c r="V11" s="172">
        <f>Harvest_Comparison!BK10</f>
        <v>1966.6</v>
      </c>
      <c r="W11" s="180" t="str">
        <f>Harvest_Comparison!BM10</f>
        <v/>
      </c>
    </row>
    <row r="12" spans="1:23" x14ac:dyDescent="0.25">
      <c r="A12" s="143">
        <v>2006</v>
      </c>
      <c r="B12" s="144">
        <f>(4*B$6+6*B$16)/10</f>
        <v>1248</v>
      </c>
      <c r="C12" s="177"/>
      <c r="D12" s="177"/>
      <c r="E12" s="177"/>
      <c r="F12" s="149"/>
      <c r="G12" s="211">
        <f>CBM_Output!DY11</f>
        <v>119.00432535642503</v>
      </c>
      <c r="H12" s="220">
        <f t="shared" si="3"/>
        <v>1.1445210722864849</v>
      </c>
      <c r="I12" s="145">
        <f t="shared" si="0"/>
        <v>136.20295806366531</v>
      </c>
      <c r="J12" s="161">
        <f>(4*J$11+1*J$16)/5</f>
        <v>0.92101896472743938</v>
      </c>
      <c r="K12" s="218">
        <f t="shared" si="4"/>
        <v>4.0418809441938324</v>
      </c>
      <c r="L12" s="164">
        <f t="shared" si="5"/>
        <v>5044.2674183539029</v>
      </c>
      <c r="M12" s="165">
        <f t="shared" si="1"/>
        <v>1949.3889221530824</v>
      </c>
      <c r="N12" s="151">
        <f>CBM_Output!EO11</f>
        <v>0.10433036541426893</v>
      </c>
      <c r="O12" s="150">
        <f t="shared" si="6"/>
        <v>203.38045858275893</v>
      </c>
      <c r="P12" s="148">
        <f t="shared" si="7"/>
        <v>169981.29166345426</v>
      </c>
      <c r="Q12" s="162">
        <f t="shared" si="2"/>
        <v>136.20295806366528</v>
      </c>
      <c r="R12" s="171">
        <f>Harvest_Comparison!BF11</f>
        <v>1561.84</v>
      </c>
      <c r="S12" s="172"/>
      <c r="T12" s="172"/>
      <c r="U12" s="172">
        <f>Harvest_Comparison!BI11</f>
        <v>1561.84</v>
      </c>
      <c r="V12" s="172"/>
      <c r="W12" s="180" t="str">
        <f>Harvest_Comparison!BM11</f>
        <v/>
      </c>
    </row>
    <row r="13" spans="1:23" x14ac:dyDescent="0.25">
      <c r="A13" s="143">
        <v>2007</v>
      </c>
      <c r="B13" s="144">
        <f>(3*B$6+7*B$16)/10</f>
        <v>1248</v>
      </c>
      <c r="C13" s="177"/>
      <c r="D13" s="177"/>
      <c r="E13" s="177"/>
      <c r="F13" s="177"/>
      <c r="G13" s="211">
        <f>CBM_Output!DY12</f>
        <v>120.07062758241801</v>
      </c>
      <c r="H13" s="220">
        <f t="shared" si="3"/>
        <v>1.1445210722864849</v>
      </c>
      <c r="I13" s="145">
        <f t="shared" si="0"/>
        <v>137.42336343074027</v>
      </c>
      <c r="J13" s="161">
        <f>(3*J$11+2*J$16)/5</f>
        <v>0.92102098030233626</v>
      </c>
      <c r="K13" s="218">
        <f t="shared" si="4"/>
        <v>3.7343486047646977</v>
      </c>
      <c r="L13" s="164">
        <f t="shared" si="5"/>
        <v>4660.4670587463424</v>
      </c>
      <c r="M13" s="165">
        <f t="shared" si="1"/>
        <v>2175.4014112835184</v>
      </c>
      <c r="N13" s="151">
        <f>CBM_Output!EO12</f>
        <v>0.44221712110855094</v>
      </c>
      <c r="O13" s="150">
        <f t="shared" si="6"/>
        <v>961.99974935327634</v>
      </c>
      <c r="P13" s="148">
        <f t="shared" si="7"/>
        <v>171504.35756156381</v>
      </c>
      <c r="Q13" s="162">
        <f t="shared" si="2"/>
        <v>137.42336343074024</v>
      </c>
      <c r="R13" s="171">
        <f>Harvest_Comparison!BF12</f>
        <v>1742.92</v>
      </c>
      <c r="S13" s="172"/>
      <c r="T13" s="172"/>
      <c r="U13" s="172">
        <f>Harvest_Comparison!BI12</f>
        <v>1742.9159999999999</v>
      </c>
      <c r="V13" s="172"/>
      <c r="W13" s="180" t="str">
        <f>Harvest_Comparison!BM12</f>
        <v/>
      </c>
    </row>
    <row r="14" spans="1:23" x14ac:dyDescent="0.25">
      <c r="A14" s="143">
        <v>2008</v>
      </c>
      <c r="B14" s="144">
        <f>(2*B$6+8*B$16)/10</f>
        <v>1248</v>
      </c>
      <c r="C14" s="177"/>
      <c r="D14" s="177"/>
      <c r="E14" s="177"/>
      <c r="F14" s="177"/>
      <c r="G14" s="211">
        <f>CBM_Output!DY13</f>
        <v>121.565289665648</v>
      </c>
      <c r="H14" s="220">
        <f t="shared" si="3"/>
        <v>1.1445210722864849</v>
      </c>
      <c r="I14" s="145">
        <f t="shared" si="0"/>
        <v>139.13403568094458</v>
      </c>
      <c r="J14" s="161">
        <f>(2*J$11+3*J$16)/5</f>
        <v>0.92102299587723313</v>
      </c>
      <c r="K14" s="218">
        <f t="shared" si="4"/>
        <v>3.2410345106722351</v>
      </c>
      <c r="L14" s="164">
        <f t="shared" si="5"/>
        <v>4044.8110693189496</v>
      </c>
      <c r="M14" s="165">
        <f t="shared" si="1"/>
        <v>1469.22</v>
      </c>
      <c r="N14" s="151">
        <f>CBM_Output!EO13</f>
        <v>0.29993608926093995</v>
      </c>
      <c r="O14" s="150">
        <f t="shared" si="6"/>
        <v>440.67210106395822</v>
      </c>
      <c r="P14" s="148">
        <f t="shared" si="7"/>
        <v>173639.2765298188</v>
      </c>
      <c r="Q14" s="162">
        <f t="shared" si="2"/>
        <v>139.13403568094455</v>
      </c>
      <c r="R14" s="171">
        <f>Harvest_Comparison!BF13</f>
        <v>1261.05</v>
      </c>
      <c r="S14" s="172">
        <f>Harvest_Comparison!BG13</f>
        <v>1469.22</v>
      </c>
      <c r="T14" s="172"/>
      <c r="U14" s="172">
        <f>Harvest_Comparison!BI13</f>
        <v>1742.9159999999999</v>
      </c>
      <c r="V14" s="172"/>
      <c r="W14" s="173">
        <f>Harvest_Comparison!BM13</f>
        <v>1.1650767217794695</v>
      </c>
    </row>
    <row r="15" spans="1:23" x14ac:dyDescent="0.25">
      <c r="A15" s="143">
        <v>2009</v>
      </c>
      <c r="B15" s="144">
        <f>(1*B$6+9*B$16)/10</f>
        <v>1248</v>
      </c>
      <c r="C15" s="177"/>
      <c r="D15" s="177"/>
      <c r="E15" s="177"/>
      <c r="F15" s="177"/>
      <c r="G15" s="211">
        <f>CBM_Output!DY14</f>
        <v>123.63741386141162</v>
      </c>
      <c r="H15" s="220">
        <f t="shared" si="3"/>
        <v>1.1445210722864849</v>
      </c>
      <c r="I15" s="145">
        <f t="shared" si="0"/>
        <v>141.50562548739074</v>
      </c>
      <c r="J15" s="161">
        <f>(1*J$11+4*J$16)/5</f>
        <v>0.92102501145213012</v>
      </c>
      <c r="K15" s="218">
        <f t="shared" si="4"/>
        <v>3.959657413428225</v>
      </c>
      <c r="L15" s="164">
        <f t="shared" si="5"/>
        <v>4941.6524519584245</v>
      </c>
      <c r="M15" s="165">
        <f t="shared" si="1"/>
        <v>1387.15</v>
      </c>
      <c r="N15" s="151">
        <f>CBM_Output!EO14</f>
        <v>0.42876284000548803</v>
      </c>
      <c r="O15" s="150">
        <f t="shared" si="6"/>
        <v>594.75837351361281</v>
      </c>
      <c r="P15" s="148">
        <f t="shared" si="7"/>
        <v>176599.02060826361</v>
      </c>
      <c r="Q15" s="162">
        <f t="shared" si="2"/>
        <v>141.50562548739072</v>
      </c>
      <c r="R15" s="171">
        <f>Harvest_Comparison!BF14</f>
        <v>1033.9000000000001</v>
      </c>
      <c r="S15" s="172">
        <f>Harvest_Comparison!BG14</f>
        <v>1387.15</v>
      </c>
      <c r="T15" s="172"/>
      <c r="U15" s="172">
        <f>Harvest_Comparison!BI14</f>
        <v>1033.8969999999999</v>
      </c>
      <c r="V15" s="172"/>
      <c r="W15" s="173">
        <f>Harvest_Comparison!BM14</f>
        <v>1.3416674726762743</v>
      </c>
    </row>
    <row r="16" spans="1:23" x14ac:dyDescent="0.25">
      <c r="A16" s="143">
        <v>2010</v>
      </c>
      <c r="B16" s="149">
        <f>B6</f>
        <v>1248</v>
      </c>
      <c r="C16" s="177">
        <f>Growing_Stock_Comp!BM20*1000</f>
        <v>191830</v>
      </c>
      <c r="D16" s="192">
        <f>C16*0.9</f>
        <v>172647</v>
      </c>
      <c r="E16" s="203">
        <f>C16*1.2</f>
        <v>230196</v>
      </c>
      <c r="F16" s="177"/>
      <c r="G16" s="211">
        <f>CBM_Output!DY15</f>
        <v>125.44711696692593</v>
      </c>
      <c r="H16" s="220">
        <f t="shared" si="3"/>
        <v>1.1445210722864849</v>
      </c>
      <c r="I16" s="145">
        <f t="shared" si="0"/>
        <v>143.57686882623418</v>
      </c>
      <c r="J16" s="160">
        <f>Growing_Stock_Comp!BO20/Growing_Stock_Comp!BN20</f>
        <v>0.92102702702702699</v>
      </c>
      <c r="K16" s="218">
        <f t="shared" si="4"/>
        <v>3.7319165348570937</v>
      </c>
      <c r="L16" s="164">
        <f t="shared" si="5"/>
        <v>4657.431835501653</v>
      </c>
      <c r="M16" s="165">
        <f t="shared" si="1"/>
        <v>1376.52</v>
      </c>
      <c r="N16" s="151">
        <f>CBM_Output!EO15</f>
        <v>0.50562298304785891</v>
      </c>
      <c r="O16" s="150">
        <f t="shared" si="6"/>
        <v>696.00014862503872</v>
      </c>
      <c r="P16" s="148">
        <f t="shared" si="7"/>
        <v>179183.93229514026</v>
      </c>
      <c r="Q16" s="162">
        <f t="shared" si="2"/>
        <v>143.57686882623418</v>
      </c>
      <c r="R16" s="171">
        <f>Harvest_Comparison!BF15</f>
        <v>1047.96</v>
      </c>
      <c r="S16" s="172">
        <f>Harvest_Comparison!BG15</f>
        <v>1376.52</v>
      </c>
      <c r="T16" s="172"/>
      <c r="U16" s="172">
        <f>Harvest_Comparison!BI15</f>
        <v>1047.962</v>
      </c>
      <c r="V16" s="172">
        <f>Harvest_Comparison!BK15</f>
        <v>1486.3</v>
      </c>
      <c r="W16" s="173">
        <f>Harvest_Comparison!BM15</f>
        <v>1.31352341692431</v>
      </c>
    </row>
    <row r="17" spans="1:23" x14ac:dyDescent="0.25">
      <c r="A17" s="143">
        <v>2011</v>
      </c>
      <c r="B17" s="144">
        <f>(4*B$16+1*B$21)/5</f>
        <v>1248</v>
      </c>
      <c r="C17" s="177"/>
      <c r="D17" s="177"/>
      <c r="E17" s="177"/>
      <c r="F17" s="177"/>
      <c r="G17" s="211">
        <f>CBM_Output!DY16</f>
        <v>127.71449271995579</v>
      </c>
      <c r="H17" s="220">
        <f t="shared" si="3"/>
        <v>1.1445210722864849</v>
      </c>
      <c r="I17" s="145">
        <f t="shared" si="0"/>
        <v>146.17192815436826</v>
      </c>
      <c r="J17" s="161">
        <f>(4*J$16+1*J$21)/5</f>
        <v>0.92060540540540536</v>
      </c>
      <c r="K17" s="218">
        <f t="shared" si="4"/>
        <v>3.9335616115604286</v>
      </c>
      <c r="L17" s="164">
        <f t="shared" si="5"/>
        <v>4909.084891227415</v>
      </c>
      <c r="M17" s="165">
        <f t="shared" si="1"/>
        <v>1402.43</v>
      </c>
      <c r="N17" s="151">
        <f>CBM_Output!EO16</f>
        <v>0.1911117486905427</v>
      </c>
      <c r="O17" s="150">
        <f t="shared" si="6"/>
        <v>268.02084971607781</v>
      </c>
      <c r="P17" s="148">
        <f t="shared" si="7"/>
        <v>182422.56633665162</v>
      </c>
      <c r="Q17" s="162">
        <f t="shared" si="2"/>
        <v>146.17192815436829</v>
      </c>
      <c r="R17" s="171">
        <f>Harvest_Comparison!BF16</f>
        <v>1196.33</v>
      </c>
      <c r="S17" s="172">
        <f>Harvest_Comparison!BG16</f>
        <v>1402.43</v>
      </c>
      <c r="T17" s="172"/>
      <c r="U17" s="172">
        <f>Harvest_Comparison!BI16</f>
        <v>1196.326</v>
      </c>
      <c r="V17" s="172"/>
      <c r="W17" s="173">
        <f>Harvest_Comparison!BM16</f>
        <v>1.1722768801250492</v>
      </c>
    </row>
    <row r="18" spans="1:23" x14ac:dyDescent="0.25">
      <c r="A18" s="143">
        <v>2012</v>
      </c>
      <c r="B18" s="144">
        <f>(3*B$16+2*B$21)/5</f>
        <v>1248</v>
      </c>
      <c r="C18" s="177"/>
      <c r="D18" s="177"/>
      <c r="E18" s="177"/>
      <c r="F18" s="177"/>
      <c r="G18" s="211">
        <f>CBM_Output!DY17</f>
        <v>128.86822574030785</v>
      </c>
      <c r="H18" s="220">
        <f t="shared" si="3"/>
        <v>1.1445210722864849</v>
      </c>
      <c r="I18" s="145">
        <f t="shared" si="0"/>
        <v>147.49239990795394</v>
      </c>
      <c r="J18" s="161">
        <f>(3*J$16+2*J$21)/5</f>
        <v>0.92018378378378374</v>
      </c>
      <c r="K18" s="218">
        <f t="shared" si="4"/>
        <v>2.7295615743202015</v>
      </c>
      <c r="L18" s="164">
        <f t="shared" si="5"/>
        <v>3406.4928447516118</v>
      </c>
      <c r="M18" s="165">
        <f t="shared" si="1"/>
        <v>1255.42</v>
      </c>
      <c r="N18" s="151">
        <f>CBM_Output!EO17</f>
        <v>0.40076157483288483</v>
      </c>
      <c r="O18" s="150">
        <f t="shared" si="6"/>
        <v>503.1240962767003</v>
      </c>
      <c r="P18" s="148">
        <f t="shared" si="7"/>
        <v>184070.51508512651</v>
      </c>
      <c r="Q18" s="162">
        <f t="shared" si="2"/>
        <v>147.49239990795394</v>
      </c>
      <c r="R18" s="171"/>
      <c r="S18" s="172">
        <f>Harvest_Comparison!BG17</f>
        <v>1255.42</v>
      </c>
      <c r="T18" s="172"/>
      <c r="U18" s="172">
        <f>Harvest_Comparison!BI17</f>
        <v>1611.662</v>
      </c>
      <c r="V18" s="172"/>
      <c r="W18" s="173"/>
    </row>
    <row r="19" spans="1:23" x14ac:dyDescent="0.25">
      <c r="A19" s="143">
        <v>2013</v>
      </c>
      <c r="B19" s="144">
        <f>(2*B$16+3*B$21)/5</f>
        <v>1248</v>
      </c>
      <c r="C19" s="177"/>
      <c r="D19" s="177"/>
      <c r="E19" s="177"/>
      <c r="F19" s="177"/>
      <c r="G19" s="211">
        <f>CBM_Output!DY18</f>
        <v>130.7836965123752</v>
      </c>
      <c r="H19" s="220">
        <f t="shared" si="3"/>
        <v>1.1445210722864849</v>
      </c>
      <c r="I19" s="145">
        <f t="shared" si="0"/>
        <v>149.68469656993389</v>
      </c>
      <c r="J19" s="161">
        <f>(2*J$16+3*J$21)/5</f>
        <v>0.91976216216216211</v>
      </c>
      <c r="K19" s="218">
        <f t="shared" si="4"/>
        <v>3.4440451916614063</v>
      </c>
      <c r="L19" s="164">
        <f t="shared" si="5"/>
        <v>4298.1683991934351</v>
      </c>
      <c r="M19" s="165">
        <f t="shared" si="1"/>
        <v>1363.4763819912725</v>
      </c>
      <c r="N19" s="151">
        <f>CBM_Output!EO18</f>
        <v>0.14573467181071617</v>
      </c>
      <c r="O19" s="150">
        <f t="shared" si="6"/>
        <v>198.70578305116078</v>
      </c>
      <c r="P19" s="148">
        <f t="shared" si="7"/>
        <v>186806.50131927754</v>
      </c>
      <c r="Q19" s="162">
        <f t="shared" si="2"/>
        <v>149.68469656993392</v>
      </c>
      <c r="R19" s="171">
        <f>Harvest_Comparison!BF18</f>
        <v>1092.4100000000001</v>
      </c>
      <c r="S19" s="172"/>
      <c r="T19" s="172"/>
      <c r="U19" s="172">
        <f>Harvest_Comparison!BI18</f>
        <v>1586.4</v>
      </c>
      <c r="V19" s="172"/>
      <c r="W19" s="173" t="str">
        <f>Harvest_Comparison!BM18</f>
        <v/>
      </c>
    </row>
    <row r="20" spans="1:23" x14ac:dyDescent="0.25">
      <c r="A20" s="143">
        <v>2014</v>
      </c>
      <c r="B20" s="144">
        <f>(1*B$16+4*B$21)/5</f>
        <v>1248</v>
      </c>
      <c r="C20" s="177"/>
      <c r="D20" s="177"/>
      <c r="E20" s="177"/>
      <c r="F20" s="177"/>
      <c r="G20" s="211">
        <f>CBM_Output!DY19</f>
        <v>132.79393200017915</v>
      </c>
      <c r="H20" s="220">
        <f t="shared" si="3"/>
        <v>1.1445210722864849</v>
      </c>
      <c r="I20" s="145">
        <f t="shared" si="0"/>
        <v>151.98545344598361</v>
      </c>
      <c r="J20" s="161">
        <f>(1*J$16+4*J$21)/5</f>
        <v>0.9193405405405406</v>
      </c>
      <c r="K20" s="218">
        <f t="shared" si="4"/>
        <v>3.9254317711738249</v>
      </c>
      <c r="L20" s="164">
        <f t="shared" si="5"/>
        <v>4898.9388504249337</v>
      </c>
      <c r="M20" s="165">
        <f t="shared" si="1"/>
        <v>1787.3309279588268</v>
      </c>
      <c r="N20" s="151">
        <f>CBM_Output!EO19</f>
        <v>0.13442577275293238</v>
      </c>
      <c r="O20" s="150">
        <f t="shared" si="6"/>
        <v>240.263341156081</v>
      </c>
      <c r="P20" s="148">
        <f t="shared" si="7"/>
        <v>189677.84590058756</v>
      </c>
      <c r="Q20" s="162">
        <f t="shared" si="2"/>
        <v>151.98545344598364</v>
      </c>
      <c r="R20" s="171"/>
      <c r="S20" s="172"/>
      <c r="T20" s="172"/>
      <c r="U20" s="172">
        <f>Harvest_Comparison!BI19</f>
        <v>1432</v>
      </c>
      <c r="V20" s="172"/>
      <c r="W20" s="173" t="str">
        <f>Harvest_Comparison!BM19</f>
        <v/>
      </c>
    </row>
    <row r="21" spans="1:23" x14ac:dyDescent="0.25">
      <c r="A21" s="143">
        <v>2015</v>
      </c>
      <c r="B21" s="149">
        <f>B16</f>
        <v>1248</v>
      </c>
      <c r="C21" s="177">
        <f>Growing_Stock_Comp!BM25*1000</f>
        <v>191830</v>
      </c>
      <c r="D21" s="192">
        <f>C21*0.9</f>
        <v>172647</v>
      </c>
      <c r="E21" s="203">
        <f>C21*1.2</f>
        <v>230196</v>
      </c>
      <c r="F21" s="177"/>
      <c r="G21" s="211">
        <f>CBM_Output!DY20</f>
        <v>134.62390693824091</v>
      </c>
      <c r="H21" s="220">
        <f t="shared" si="3"/>
        <v>1.1445210722864849</v>
      </c>
      <c r="I21" s="145">
        <f t="shared" si="0"/>
        <v>154.07989832435143</v>
      </c>
      <c r="J21" s="160">
        <f>Growing_Stock_Comp!BO25/Growing_Stock_Comp!BN25</f>
        <v>0.91891891891891897</v>
      </c>
      <c r="K21" s="218">
        <f t="shared" si="4"/>
        <v>3.875928279228035</v>
      </c>
      <c r="L21" s="164">
        <f t="shared" si="5"/>
        <v>4837.1584924765875</v>
      </c>
      <c r="M21" s="165">
        <f t="shared" si="1"/>
        <v>1787.3309279588268</v>
      </c>
      <c r="N21" s="151">
        <f>CBM_Output!EO20</f>
        <v>0.24391697670255691</v>
      </c>
      <c r="O21" s="150">
        <f t="shared" si="6"/>
        <v>435.9603563146926</v>
      </c>
      <c r="P21" s="148">
        <f t="shared" si="7"/>
        <v>192291.71310879063</v>
      </c>
      <c r="Q21" s="162">
        <f t="shared" si="2"/>
        <v>154.07989832435146</v>
      </c>
      <c r="R21" s="171"/>
      <c r="S21" s="172"/>
      <c r="T21" s="172"/>
      <c r="U21" s="172">
        <f>Harvest_Comparison!BI20</f>
        <v>1432</v>
      </c>
      <c r="V21" s="172"/>
      <c r="W21" s="173" t="str">
        <f>Harvest_Comparison!BM20</f>
        <v/>
      </c>
    </row>
    <row r="22" spans="1:23" x14ac:dyDescent="0.25">
      <c r="A22" s="143">
        <v>2016</v>
      </c>
      <c r="B22" s="149">
        <f t="shared" ref="B22:B27" si="8">B21</f>
        <v>1248</v>
      </c>
      <c r="C22" s="177"/>
      <c r="D22" s="177"/>
      <c r="E22" s="177"/>
      <c r="F22" s="177"/>
      <c r="G22" s="211">
        <f>CBM_Output!DY21</f>
        <v>136.66759343094546</v>
      </c>
      <c r="H22" s="220">
        <f t="shared" si="3"/>
        <v>1.1445210722864849</v>
      </c>
      <c r="I22" s="145">
        <f t="shared" ref="I22:I26" si="9">G22*(H22)</f>
        <v>156.41894058039907</v>
      </c>
      <c r="J22" s="161">
        <f>(4*J$21+1*J$26)/5</f>
        <v>0.91891891891891897</v>
      </c>
      <c r="K22" s="218">
        <f t="shared" ref="K22:K26" si="10">L22/B21</f>
        <v>3.9256915234401255</v>
      </c>
      <c r="L22" s="164">
        <f t="shared" ref="L22:L26" si="11">I22*B22-I21*B21+M22+O22</f>
        <v>4899.2630212532767</v>
      </c>
      <c r="M22" s="165">
        <f t="shared" si="1"/>
        <v>1787.3309279588268</v>
      </c>
      <c r="N22" s="151">
        <f>CBM_Output!EO21</f>
        <v>0.10787445946968945</v>
      </c>
      <c r="O22" s="150">
        <f t="shared" ref="O22:O26" si="12">N22*M22</f>
        <v>192.80735774701688</v>
      </c>
      <c r="P22" s="148">
        <f t="shared" si="7"/>
        <v>195210.83784433806</v>
      </c>
      <c r="Q22" s="162">
        <f t="shared" si="2"/>
        <v>156.4189405803991</v>
      </c>
      <c r="R22" s="171"/>
      <c r="S22" s="172"/>
      <c r="T22" s="172"/>
      <c r="U22" s="172">
        <f>Harvest_Comparison!BI21</f>
        <v>1432</v>
      </c>
      <c r="V22" s="172"/>
      <c r="W22" s="173" t="str">
        <f>Harvest_Comparison!BM21</f>
        <v/>
      </c>
    </row>
    <row r="23" spans="1:23" x14ac:dyDescent="0.25">
      <c r="A23" s="143">
        <v>2017</v>
      </c>
      <c r="B23" s="149">
        <f t="shared" si="8"/>
        <v>1248</v>
      </c>
      <c r="C23" s="177"/>
      <c r="D23" s="177"/>
      <c r="E23" s="177"/>
      <c r="F23" s="177"/>
      <c r="G23" s="211">
        <f>CBM_Output!DY22</f>
        <v>138.3466555275466</v>
      </c>
      <c r="H23" s="220">
        <f t="shared" si="3"/>
        <v>1.1445210722864849</v>
      </c>
      <c r="I23" s="145">
        <f t="shared" si="9"/>
        <v>158.34066253163658</v>
      </c>
      <c r="J23" s="161">
        <f>(3*J$21+2*J$26)/5</f>
        <v>0.91891891891891897</v>
      </c>
      <c r="K23" s="218">
        <f t="shared" si="10"/>
        <v>3.2651511731485132</v>
      </c>
      <c r="L23" s="164">
        <f t="shared" si="11"/>
        <v>4074.9086640893443</v>
      </c>
      <c r="M23" s="165">
        <f t="shared" si="1"/>
        <v>1475.6838194378495</v>
      </c>
      <c r="N23" s="151">
        <f>CBM_Output!EO22</f>
        <v>0.13615101477741981</v>
      </c>
      <c r="O23" s="150">
        <f t="shared" si="12"/>
        <v>200.91584950708196</v>
      </c>
      <c r="P23" s="148">
        <f t="shared" si="7"/>
        <v>197609.14683948248</v>
      </c>
      <c r="Q23" s="162">
        <f t="shared" si="2"/>
        <v>158.34066253163661</v>
      </c>
      <c r="R23" s="171">
        <f>Harvest_Comparison!BF22</f>
        <v>1182.31</v>
      </c>
      <c r="S23" s="172"/>
      <c r="T23" s="172"/>
      <c r="U23" s="172">
        <f>Harvest_Comparison!BI22</f>
        <v>1636.126</v>
      </c>
      <c r="V23" s="172"/>
      <c r="W23" s="173" t="str">
        <f>Harvest_Comparison!BM22</f>
        <v/>
      </c>
    </row>
    <row r="24" spans="1:23" x14ac:dyDescent="0.25">
      <c r="A24" s="143">
        <v>2018</v>
      </c>
      <c r="B24" s="149">
        <f t="shared" si="8"/>
        <v>1248</v>
      </c>
      <c r="C24" s="177"/>
      <c r="D24" s="177"/>
      <c r="E24" s="177"/>
      <c r="F24" s="177"/>
      <c r="G24" s="211">
        <f>CBM_Output!DY23</f>
        <v>139.88639903156914</v>
      </c>
      <c r="H24" s="220">
        <f t="shared" si="3"/>
        <v>1.1445210722864849</v>
      </c>
      <c r="I24" s="145">
        <f t="shared" si="9"/>
        <v>160.10293141790663</v>
      </c>
      <c r="J24" s="161">
        <f>(2*J$21+3*J$26)/5</f>
        <v>0.91891891891891897</v>
      </c>
      <c r="K24" s="218">
        <f t="shared" si="10"/>
        <v>3.7742276140779176</v>
      </c>
      <c r="L24" s="164">
        <f t="shared" si="11"/>
        <v>4710.2360623692412</v>
      </c>
      <c r="M24" s="165">
        <f t="shared" si="1"/>
        <v>1813.7926618999268</v>
      </c>
      <c r="N24" s="151">
        <f>CBM_Output!EO23</f>
        <v>0.38435034226791875</v>
      </c>
      <c r="O24" s="150">
        <f t="shared" si="12"/>
        <v>697.13183040427634</v>
      </c>
      <c r="P24" s="148">
        <f t="shared" si="7"/>
        <v>199808.45840954751</v>
      </c>
      <c r="Q24" s="162">
        <f t="shared" si="2"/>
        <v>160.10293141790666</v>
      </c>
      <c r="R24" s="171"/>
      <c r="S24" s="172"/>
      <c r="T24" s="172"/>
      <c r="U24" s="172">
        <f>Harvest_Comparison!BI23</f>
        <v>1453.201</v>
      </c>
      <c r="V24" s="172"/>
      <c r="W24" s="173" t="str">
        <f>Harvest_Comparison!BM23</f>
        <v/>
      </c>
    </row>
    <row r="25" spans="1:23" x14ac:dyDescent="0.25">
      <c r="A25" s="143">
        <v>2019</v>
      </c>
      <c r="B25" s="149">
        <f t="shared" si="8"/>
        <v>1248</v>
      </c>
      <c r="C25" s="177"/>
      <c r="D25" s="177"/>
      <c r="E25" s="177"/>
      <c r="F25" s="177"/>
      <c r="G25" s="211">
        <f>CBM_Output!DY24</f>
        <v>140.41034442216608</v>
      </c>
      <c r="H25" s="220">
        <f t="shared" si="3"/>
        <v>1.1445210722864849</v>
      </c>
      <c r="I25" s="145">
        <f t="shared" si="9"/>
        <v>160.70259795817219</v>
      </c>
      <c r="J25" s="161">
        <f>(1*J$21+4*J$26)/5</f>
        <v>0.91891891891891897</v>
      </c>
      <c r="K25" s="218">
        <f t="shared" si="10"/>
        <v>3.203723236816538</v>
      </c>
      <c r="L25" s="164">
        <f t="shared" si="11"/>
        <v>3998.2465995470393</v>
      </c>
      <c r="M25" s="165">
        <f t="shared" si="1"/>
        <v>1696.3480452817607</v>
      </c>
      <c r="N25" s="151">
        <f>CBM_Output!EO24</f>
        <v>0.91579951197799914</v>
      </c>
      <c r="O25" s="150">
        <f t="shared" si="12"/>
        <v>1553.5147120138693</v>
      </c>
      <c r="P25" s="148">
        <f t="shared" ref="P25:P26" si="13">(P24+L25-M25-O25)</f>
        <v>200556.84225179892</v>
      </c>
      <c r="Q25" s="162">
        <f t="shared" ref="Q25:Q26" si="14">P25/B25</f>
        <v>160.70259795817222</v>
      </c>
      <c r="R25" s="171"/>
      <c r="S25" s="172"/>
      <c r="T25" s="172"/>
      <c r="U25" s="172">
        <f>Harvest_Comparison!BI24</f>
        <v>1359.105</v>
      </c>
      <c r="V25" s="172"/>
      <c r="W25" s="173" t="str">
        <f>Harvest_Comparison!BM24</f>
        <v/>
      </c>
    </row>
    <row r="26" spans="1:23" x14ac:dyDescent="0.25">
      <c r="A26" s="143">
        <v>2020</v>
      </c>
      <c r="B26" s="149">
        <f t="shared" si="8"/>
        <v>1248</v>
      </c>
      <c r="C26" s="177">
        <f>Growing_Stock_Comp!BM30*1000</f>
        <v>191830</v>
      </c>
      <c r="D26" s="192">
        <f>C26*0.9</f>
        <v>172647</v>
      </c>
      <c r="E26" s="203">
        <f>C26*1.2</f>
        <v>230196</v>
      </c>
      <c r="F26" s="177"/>
      <c r="G26" s="211">
        <f>CBM_Output!DY25</f>
        <v>142.35307423480216</v>
      </c>
      <c r="H26" s="220">
        <f t="shared" si="3"/>
        <v>1.1445210722864849</v>
      </c>
      <c r="I26" s="145">
        <f t="shared" si="9"/>
        <v>162.92609316649336</v>
      </c>
      <c r="J26" s="182">
        <f>J21</f>
        <v>0.91891891891891897</v>
      </c>
      <c r="K26" s="218">
        <f t="shared" si="10"/>
        <v>3.7939123128188088</v>
      </c>
      <c r="L26" s="164">
        <f t="shared" si="11"/>
        <v>4734.8025663978733</v>
      </c>
      <c r="M26" s="165">
        <f t="shared" si="1"/>
        <v>1696.3480452817607</v>
      </c>
      <c r="N26" s="151">
        <f>CBM_Output!EO25</f>
        <v>0.15535284864700905</v>
      </c>
      <c r="O26" s="150">
        <f t="shared" si="12"/>
        <v>263.53250113130701</v>
      </c>
      <c r="P26" s="148">
        <f t="shared" si="13"/>
        <v>203331.76427178373</v>
      </c>
      <c r="Q26" s="162">
        <f t="shared" si="14"/>
        <v>162.92609316649336</v>
      </c>
      <c r="R26" s="171"/>
      <c r="S26" s="172"/>
      <c r="T26" s="472"/>
      <c r="U26" s="172">
        <f>Harvest_Comparison!BI25</f>
        <v>1359.105</v>
      </c>
      <c r="V26" s="172"/>
      <c r="W26" s="173" t="str">
        <f>Harvest_Comparison!BM25</f>
        <v/>
      </c>
    </row>
    <row r="27" spans="1:23" s="485" customFormat="1" ht="15.75" thickBot="1" x14ac:dyDescent="0.3">
      <c r="A27" s="474">
        <v>2021</v>
      </c>
      <c r="B27" s="475">
        <f t="shared" si="8"/>
        <v>1248</v>
      </c>
      <c r="C27" s="476"/>
      <c r="D27" s="476"/>
      <c r="E27" s="477"/>
      <c r="F27" s="476"/>
      <c r="G27" s="478"/>
      <c r="H27" s="479">
        <f t="shared" ref="H27" si="15">H26</f>
        <v>1.1445210722864849</v>
      </c>
      <c r="I27" s="478"/>
      <c r="J27" s="480">
        <f t="shared" ref="J27" si="16">J26</f>
        <v>0.91891891891891897</v>
      </c>
      <c r="K27" s="481"/>
      <c r="L27" s="478"/>
      <c r="M27" s="478"/>
      <c r="N27" s="478"/>
      <c r="O27" s="478"/>
      <c r="P27" s="478"/>
      <c r="Q27" s="482">
        <f t="shared" ref="Q27" si="17">P27/B27</f>
        <v>0</v>
      </c>
      <c r="R27" s="483"/>
      <c r="S27" s="484"/>
      <c r="T27" s="484"/>
      <c r="U27" s="478"/>
      <c r="V27" s="484"/>
      <c r="W27" s="175"/>
    </row>
    <row r="28" spans="1:23" x14ac:dyDescent="0.25">
      <c r="A28" s="286"/>
      <c r="Q28" s="153"/>
      <c r="V28" s="473" t="str">
        <f>Harvest_Comparison!H26</f>
        <v>Bark frac.</v>
      </c>
      <c r="W28" s="443">
        <f>AVERAGE(W5:W26)</f>
        <v>1.2481361228762757</v>
      </c>
    </row>
    <row r="29" spans="1:23" x14ac:dyDescent="0.25">
      <c r="Q29" s="153"/>
    </row>
    <row r="30" spans="1:23" x14ac:dyDescent="0.25">
      <c r="A30" s="267" t="s">
        <v>245</v>
      </c>
      <c r="W30" s="153"/>
    </row>
    <row r="31" spans="1:23" x14ac:dyDescent="0.25">
      <c r="A31" s="266" t="s">
        <v>253</v>
      </c>
      <c r="O31" s="154"/>
      <c r="W31" s="153"/>
    </row>
    <row r="32" spans="1:23" x14ac:dyDescent="0.25">
      <c r="A32" s="548" t="s">
        <v>485</v>
      </c>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A1:A2"/>
    <mergeCell ref="B1:E2"/>
    <mergeCell ref="A3:A4"/>
    <mergeCell ref="B3:B4"/>
    <mergeCell ref="C3:C4"/>
    <mergeCell ref="D3:D4"/>
    <mergeCell ref="E3:E4"/>
    <mergeCell ref="R1:W1"/>
    <mergeCell ref="R2:R3"/>
    <mergeCell ref="S2:S3"/>
    <mergeCell ref="T2:T3"/>
    <mergeCell ref="U2:U3"/>
    <mergeCell ref="V2:V3"/>
    <mergeCell ref="W2:W3"/>
    <mergeCell ref="K1:K2"/>
    <mergeCell ref="G1:J2"/>
    <mergeCell ref="F1:F2"/>
    <mergeCell ref="F3:F4"/>
    <mergeCell ref="P3:P4"/>
    <mergeCell ref="P1:Q2"/>
    <mergeCell ref="Q3:Q4"/>
    <mergeCell ref="L1:O2"/>
  </mergeCells>
  <pageMargins left="0.7" right="0.7" top="0.75" bottom="0.75" header="0.3" footer="0.3"/>
  <pageSetup orientation="portrait" verticalDpi="0"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9">
    <tabColor rgb="FFFFFF00"/>
  </sheetPr>
  <dimension ref="A1:Z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5" width="10.125" style="135" bestFit="1" customWidth="1"/>
    <col min="26" max="26" width="12.125" style="135" bestFit="1" customWidth="1"/>
    <col min="27" max="27" width="11.25" style="135" customWidth="1"/>
    <col min="28" max="28" width="9.875" style="135" customWidth="1"/>
    <col min="29" max="16384" width="9" style="135"/>
  </cols>
  <sheetData>
    <row r="1" spans="1:26" x14ac:dyDescent="0.25">
      <c r="A1" s="688"/>
      <c r="B1" s="667" t="s">
        <v>82</v>
      </c>
      <c r="C1" s="684"/>
      <c r="D1" s="684"/>
      <c r="E1" s="685"/>
      <c r="F1" s="680" t="s">
        <v>71</v>
      </c>
      <c r="G1" s="675" t="s">
        <v>169</v>
      </c>
      <c r="H1" s="676"/>
      <c r="I1" s="676"/>
      <c r="J1" s="677"/>
      <c r="K1" s="667"/>
      <c r="L1" s="669" t="s">
        <v>134</v>
      </c>
      <c r="M1" s="670"/>
      <c r="N1" s="670"/>
      <c r="O1" s="671"/>
      <c r="P1" s="669" t="s">
        <v>262</v>
      </c>
      <c r="Q1" s="670"/>
      <c r="R1" s="667" t="s">
        <v>135</v>
      </c>
      <c r="S1" s="684"/>
      <c r="T1" s="684"/>
      <c r="U1" s="684"/>
      <c r="V1" s="684"/>
      <c r="W1" s="685"/>
    </row>
    <row r="2" spans="1:26" ht="30.75" customHeight="1" thickBot="1" x14ac:dyDescent="0.3">
      <c r="A2" s="689"/>
      <c r="B2" s="675"/>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6" ht="29.25" customHeight="1" x14ac:dyDescent="0.25">
      <c r="A3" s="675" t="s">
        <v>137</v>
      </c>
      <c r="B3" s="681" t="s">
        <v>138</v>
      </c>
      <c r="C3" s="681" t="s">
        <v>148</v>
      </c>
      <c r="D3" s="690" t="s">
        <v>149</v>
      </c>
      <c r="E3" s="683" t="s">
        <v>150</v>
      </c>
      <c r="F3" s="681" t="s">
        <v>251</v>
      </c>
      <c r="G3" s="227"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6" ht="38.25" customHeight="1" thickBot="1" x14ac:dyDescent="0.3">
      <c r="A4" s="675"/>
      <c r="B4" s="682"/>
      <c r="C4" s="682"/>
      <c r="D4" s="695"/>
      <c r="E4" s="696"/>
      <c r="F4" s="682"/>
      <c r="G4" s="188" t="s">
        <v>172</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6" x14ac:dyDescent="0.25">
      <c r="A5" s="143">
        <v>1999</v>
      </c>
      <c r="B5" s="157">
        <f>FORECAST(A5,B6:B16,A6:A16)</f>
        <v>15174.899999999994</v>
      </c>
      <c r="C5" s="176"/>
      <c r="D5" s="157"/>
      <c r="E5" s="176"/>
      <c r="F5" s="144"/>
      <c r="G5" s="178">
        <f>CBM_Output!FI4</f>
        <v>128.74405084750023</v>
      </c>
      <c r="H5" s="219">
        <f>Growing_Stock_Comp!CE80</f>
        <v>1.0663174977815584</v>
      </c>
      <c r="I5" s="145">
        <f t="shared" ref="I5:I21" si="0">G5*(H5)</f>
        <v>137.28203415396817</v>
      </c>
      <c r="J5" s="146"/>
      <c r="K5" s="147"/>
      <c r="N5" s="233"/>
      <c r="P5" s="148">
        <f>I5*B5</f>
        <v>2083241.1400830508</v>
      </c>
      <c r="Q5" s="209">
        <f>I5</f>
        <v>137.28203415396817</v>
      </c>
      <c r="R5" s="169"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6" x14ac:dyDescent="0.25">
      <c r="A6" s="143">
        <v>2000</v>
      </c>
      <c r="B6" s="149">
        <f>Area_Comp!CE4</f>
        <v>15288</v>
      </c>
      <c r="C6" s="177">
        <f>Growing_Stock_Comp!CE10*1000</f>
        <v>2254280</v>
      </c>
      <c r="D6" s="144">
        <f>C6*0.9</f>
        <v>2028852</v>
      </c>
      <c r="E6" s="203">
        <f>C6*1.2</f>
        <v>2705136</v>
      </c>
      <c r="F6" s="193"/>
      <c r="G6" s="211">
        <f>CBM_Output!FI5</f>
        <v>124.84352016652842</v>
      </c>
      <c r="H6" s="219">
        <f>H5</f>
        <v>1.0663174977815584</v>
      </c>
      <c r="I6" s="145">
        <f t="shared" si="0"/>
        <v>133.12283003821412</v>
      </c>
      <c r="J6" s="160">
        <f>Growing_Stock_Comp!CG10/Growing_Stock_Comp!CF10</f>
        <v>0.94010647737355812</v>
      </c>
      <c r="K6" s="218">
        <f>L6/B5</f>
        <v>8.4081162455865091</v>
      </c>
      <c r="L6" s="164">
        <f>I6*B6-I5*B5+M6+O6</f>
        <v>127592.32321515067</v>
      </c>
      <c r="M6" s="165">
        <f t="shared" ref="M6:M26" si="1">IF(T6&lt;&gt;"",T6,IF(S6&lt;&gt;"",S6,IF(R6&lt;&gt;"",R6*W$28,U6*W$28)))</f>
        <v>77135.740000000005</v>
      </c>
      <c r="N6" s="215">
        <f>CBM_Output!FY5</f>
        <v>1.277175764100843</v>
      </c>
      <c r="O6" s="214">
        <f>N6*M6</f>
        <v>98515.897673983971</v>
      </c>
      <c r="P6" s="148">
        <f>(P5+L6-M6-O6)</f>
        <v>2035181.8256242173</v>
      </c>
      <c r="Q6" s="162">
        <f t="shared" ref="Q6:Q18" si="2">P6/B6</f>
        <v>133.12283003821412</v>
      </c>
      <c r="R6" s="171">
        <f>Harvest_Comparison!BV5</f>
        <v>65864.990000000005</v>
      </c>
      <c r="S6" s="172">
        <f>Harvest_Comparison!BW5</f>
        <v>77135.740000000005</v>
      </c>
      <c r="T6" s="172"/>
      <c r="U6" s="172">
        <f>Harvest_Comparison!BY5</f>
        <v>70522</v>
      </c>
      <c r="V6" s="172"/>
      <c r="W6" s="173">
        <f>Harvest_Comparison!CC5</f>
        <v>1.1711189814194156</v>
      </c>
      <c r="X6" s="209"/>
      <c r="Y6" s="212"/>
      <c r="Z6" s="213"/>
    </row>
    <row r="7" spans="1:26" x14ac:dyDescent="0.25">
      <c r="A7" s="143">
        <v>2001</v>
      </c>
      <c r="B7" s="144">
        <f>(9*B$6+1*B$16)/10</f>
        <v>15401.1</v>
      </c>
      <c r="C7" s="177"/>
      <c r="D7" s="149"/>
      <c r="E7" s="177"/>
      <c r="F7" s="149"/>
      <c r="G7" s="211">
        <f>CBM_Output!FI6</f>
        <v>127.28539375964891</v>
      </c>
      <c r="H7" s="219">
        <f t="shared" ref="H7:H26" si="3">H6</f>
        <v>1.0663174977815584</v>
      </c>
      <c r="I7" s="145">
        <f t="shared" si="0"/>
        <v>135.72664257792923</v>
      </c>
      <c r="J7" s="161">
        <f>(4*J$6+1*J$11)/5</f>
        <v>0.94133677425553441</v>
      </c>
      <c r="K7" s="218">
        <f t="shared" ref="K7:K21" si="4">L7/B6</f>
        <v>8.5339602862264599</v>
      </c>
      <c r="L7" s="164">
        <f t="shared" ref="L7:L21" si="5">I7*B7-I6*B6+M7+O7</f>
        <v>130467.18485583011</v>
      </c>
      <c r="M7" s="165">
        <f t="shared" si="1"/>
        <v>70364.5</v>
      </c>
      <c r="N7" s="215">
        <f>CBM_Output!FY6</f>
        <v>7.0275713933899128E-2</v>
      </c>
      <c r="O7" s="214">
        <f t="shared" ref="O7:O21" si="6">N7*M7</f>
        <v>4944.9154731018452</v>
      </c>
      <c r="P7" s="148">
        <f t="shared" ref="P7:P18" si="7">(P6+L7-M7-O7)</f>
        <v>2090339.5950069453</v>
      </c>
      <c r="Q7" s="162">
        <f t="shared" si="2"/>
        <v>135.7266425779292</v>
      </c>
      <c r="R7" s="171">
        <f>Harvest_Comparison!BV6</f>
        <v>59740.38</v>
      </c>
      <c r="S7" s="172">
        <f>Harvest_Comparison!BW6</f>
        <v>70364.5</v>
      </c>
      <c r="T7" s="172"/>
      <c r="U7" s="172">
        <f>Harvest_Comparison!BY6</f>
        <v>64320</v>
      </c>
      <c r="V7" s="172"/>
      <c r="W7" s="173">
        <f>Harvest_Comparison!CC6</f>
        <v>1.1778381724388094</v>
      </c>
      <c r="X7" s="209"/>
      <c r="Y7" s="212"/>
      <c r="Z7" s="213"/>
    </row>
    <row r="8" spans="1:26" x14ac:dyDescent="0.25">
      <c r="A8" s="143">
        <v>2002</v>
      </c>
      <c r="B8" s="144">
        <f>(8*B$6+2*B$16)/10</f>
        <v>15514.2</v>
      </c>
      <c r="C8" s="177"/>
      <c r="D8" s="149"/>
      <c r="E8" s="177"/>
      <c r="F8" s="149"/>
      <c r="G8" s="211">
        <f>CBM_Output!FI7</f>
        <v>129.77885107234096</v>
      </c>
      <c r="H8" s="219">
        <f t="shared" si="3"/>
        <v>1.0663174977815584</v>
      </c>
      <c r="I8" s="145">
        <f t="shared" si="0"/>
        <v>138.38545974042412</v>
      </c>
      <c r="J8" s="161">
        <f>(3*J$6+2*J$11)/5</f>
        <v>0.9425670711375107</v>
      </c>
      <c r="K8" s="218">
        <f t="shared" si="4"/>
        <v>8.1792661612957556</v>
      </c>
      <c r="L8" s="164">
        <f t="shared" si="5"/>
        <v>125969.69607673207</v>
      </c>
      <c r="M8" s="165">
        <f t="shared" si="1"/>
        <v>64585.78</v>
      </c>
      <c r="N8" s="215">
        <f>CBM_Output!FY7</f>
        <v>7.4069115195166638E-2</v>
      </c>
      <c r="O8" s="214">
        <f t="shared" si="6"/>
        <v>4783.8115787896895</v>
      </c>
      <c r="P8" s="148">
        <f t="shared" si="7"/>
        <v>2146939.6995048877</v>
      </c>
      <c r="Q8" s="162">
        <f t="shared" si="2"/>
        <v>138.3854597404241</v>
      </c>
      <c r="R8" s="171">
        <f>Harvest_Comparison!BV7</f>
        <v>54812.37</v>
      </c>
      <c r="S8" s="172">
        <f>Harvest_Comparison!BW7</f>
        <v>64585.78</v>
      </c>
      <c r="T8" s="172"/>
      <c r="U8" s="172">
        <f>Harvest_Comparison!BY7</f>
        <v>59301</v>
      </c>
      <c r="V8" s="172"/>
      <c r="W8" s="173">
        <f>Harvest_Comparison!CC7</f>
        <v>1.1783066486634313</v>
      </c>
      <c r="X8" s="209"/>
      <c r="Y8" s="212"/>
      <c r="Z8" s="213"/>
    </row>
    <row r="9" spans="1:26" x14ac:dyDescent="0.25">
      <c r="A9" s="143">
        <v>2003</v>
      </c>
      <c r="B9" s="144">
        <f>(7*B$6+3*B$16)/10</f>
        <v>15627.3</v>
      </c>
      <c r="C9" s="177"/>
      <c r="D9" s="149"/>
      <c r="E9" s="177"/>
      <c r="F9" s="149"/>
      <c r="G9" s="211">
        <f>CBM_Output!FI8</f>
        <v>132.28330212195348</v>
      </c>
      <c r="H9" s="219">
        <f t="shared" si="3"/>
        <v>1.0663174977815584</v>
      </c>
      <c r="I9" s="145">
        <f t="shared" si="0"/>
        <v>141.05599971696336</v>
      </c>
      <c r="J9" s="161">
        <f>(2*J$6+3*J$11)/5</f>
        <v>0.94379736801948688</v>
      </c>
      <c r="K9" s="218">
        <f t="shared" si="4"/>
        <v>7.9798889181684993</v>
      </c>
      <c r="L9" s="164">
        <f t="shared" si="5"/>
        <v>123801.59265424973</v>
      </c>
      <c r="M9" s="165">
        <f t="shared" si="1"/>
        <v>61761.14</v>
      </c>
      <c r="N9" s="215">
        <f>CBM_Output!FY8</f>
        <v>7.5382801908070979E-2</v>
      </c>
      <c r="O9" s="214">
        <f t="shared" si="6"/>
        <v>4655.7277822366386</v>
      </c>
      <c r="P9" s="148">
        <f t="shared" si="7"/>
        <v>2204324.4243769008</v>
      </c>
      <c r="Q9" s="162">
        <f t="shared" si="2"/>
        <v>141.05599971696333</v>
      </c>
      <c r="R9" s="171">
        <f>Harvest_Comparison!BV8</f>
        <v>52551.82</v>
      </c>
      <c r="S9" s="172">
        <f>Harvest_Comparison!BW8</f>
        <v>61761.14</v>
      </c>
      <c r="T9" s="172"/>
      <c r="U9" s="172">
        <f>Harvest_Comparison!BY8</f>
        <v>56980</v>
      </c>
      <c r="V9" s="172"/>
      <c r="W9" s="173">
        <f>Harvest_Comparison!CC8</f>
        <v>1.1752426462109209</v>
      </c>
      <c r="X9" s="209"/>
      <c r="Y9" s="212"/>
      <c r="Z9" s="213"/>
    </row>
    <row r="10" spans="1:26" x14ac:dyDescent="0.25">
      <c r="A10" s="143">
        <v>2004</v>
      </c>
      <c r="B10" s="144">
        <f>(6*B$6+4*B$16)/10</f>
        <v>15740.4</v>
      </c>
      <c r="C10" s="177"/>
      <c r="D10" s="149"/>
      <c r="E10" s="177"/>
      <c r="F10" s="149"/>
      <c r="G10" s="211">
        <f>CBM_Output!FI9</f>
        <v>134.36943697152793</v>
      </c>
      <c r="H10" s="219">
        <f t="shared" si="3"/>
        <v>1.0663174977815584</v>
      </c>
      <c r="I10" s="145">
        <f t="shared" si="0"/>
        <v>143.28048180979647</v>
      </c>
      <c r="J10" s="161">
        <f>(1*J$6+4*J$11)/5</f>
        <v>0.94502766490146328</v>
      </c>
      <c r="K10" s="218">
        <f t="shared" si="4"/>
        <v>7.5614448385076969</v>
      </c>
      <c r="L10" s="164">
        <f t="shared" si="5"/>
        <v>118164.96692481132</v>
      </c>
      <c r="M10" s="165">
        <f t="shared" si="1"/>
        <v>62148.68</v>
      </c>
      <c r="N10" s="215">
        <f>CBM_Output!FY9</f>
        <v>8.1234475499593103E-2</v>
      </c>
      <c r="O10" s="214">
        <f t="shared" si="6"/>
        <v>5048.6154227920515</v>
      </c>
      <c r="P10" s="148">
        <f t="shared" si="7"/>
        <v>2255292.0958789196</v>
      </c>
      <c r="Q10" s="162">
        <f t="shared" si="2"/>
        <v>143.28048180979641</v>
      </c>
      <c r="R10" s="171">
        <f>Harvest_Comparison!BV9</f>
        <v>52906.45</v>
      </c>
      <c r="S10" s="172">
        <f>Harvest_Comparison!BW9</f>
        <v>62148.68</v>
      </c>
      <c r="T10" s="172"/>
      <c r="U10" s="172">
        <f>Harvest_Comparison!BY9</f>
        <v>57269</v>
      </c>
      <c r="V10" s="172"/>
      <c r="W10" s="173">
        <f>Harvest_Comparison!CC9</f>
        <v>1.1746900425184454</v>
      </c>
      <c r="X10" s="209"/>
      <c r="Y10" s="212"/>
      <c r="Z10" s="213"/>
    </row>
    <row r="11" spans="1:26" x14ac:dyDescent="0.25">
      <c r="A11" s="143">
        <v>2005</v>
      </c>
      <c r="B11" s="144">
        <f>(5*B$6+5*B$16)/10</f>
        <v>15853.5</v>
      </c>
      <c r="C11" s="177"/>
      <c r="D11" s="149"/>
      <c r="E11" s="177"/>
      <c r="F11" s="149"/>
      <c r="G11" s="211">
        <f>CBM_Output!FI10</f>
        <v>136.75565453868913</v>
      </c>
      <c r="H11" s="219">
        <f t="shared" si="3"/>
        <v>1.0663174977815584</v>
      </c>
      <c r="I11" s="145">
        <f t="shared" si="0"/>
        <v>145.8249473551742</v>
      </c>
      <c r="J11" s="160">
        <f>Growing_Stock_Comp!CG15/Growing_Stock_Comp!CF15</f>
        <v>0.94625796178343946</v>
      </c>
      <c r="K11" s="218">
        <f t="shared" si="4"/>
        <v>7.8326585487518052</v>
      </c>
      <c r="L11" s="164">
        <f t="shared" si="5"/>
        <v>123289.17862077292</v>
      </c>
      <c r="M11" s="165">
        <f t="shared" si="1"/>
        <v>61661.33</v>
      </c>
      <c r="N11" s="215">
        <f>CBM_Output!FY10</f>
        <v>8.2452675030508987E-2</v>
      </c>
      <c r="O11" s="214">
        <f t="shared" si="6"/>
        <v>5084.1416044389753</v>
      </c>
      <c r="P11" s="148">
        <f t="shared" si="7"/>
        <v>2311835.8028952535</v>
      </c>
      <c r="Q11" s="162">
        <f t="shared" si="2"/>
        <v>145.82494735517415</v>
      </c>
      <c r="R11" s="171">
        <f>Harvest_Comparison!BV10</f>
        <v>52498.74</v>
      </c>
      <c r="S11" s="172">
        <f>Harvest_Comparison!BW10</f>
        <v>61661.33</v>
      </c>
      <c r="T11" s="172"/>
      <c r="U11" s="172">
        <f>Harvest_Comparison!BY10</f>
        <v>52498.737000000001</v>
      </c>
      <c r="V11" s="172"/>
      <c r="W11" s="173">
        <f>Harvest_Comparison!CC10</f>
        <v>1.1745297125226244</v>
      </c>
      <c r="X11" s="209"/>
      <c r="Y11" s="212"/>
      <c r="Z11" s="213"/>
    </row>
    <row r="12" spans="1:26" x14ac:dyDescent="0.25">
      <c r="A12" s="143">
        <v>2006</v>
      </c>
      <c r="B12" s="144">
        <f>(4*B$6+6*B$16)/10</f>
        <v>15966.6</v>
      </c>
      <c r="C12" s="177"/>
      <c r="D12" s="149"/>
      <c r="E12" s="177"/>
      <c r="F12" s="149"/>
      <c r="G12" s="211">
        <f>CBM_Output!FI11</f>
        <v>139.08319072298443</v>
      </c>
      <c r="H12" s="219">
        <f t="shared" si="3"/>
        <v>1.0663174977815584</v>
      </c>
      <c r="I12" s="145">
        <f t="shared" si="0"/>
        <v>148.306839915208</v>
      </c>
      <c r="J12" s="161">
        <f>(4*J$11+1*J$16)/5</f>
        <v>0.94704034451168939</v>
      </c>
      <c r="K12" s="218">
        <f t="shared" si="4"/>
        <v>7.8108646324615263</v>
      </c>
      <c r="L12" s="164">
        <f t="shared" si="5"/>
        <v>123829.54245072881</v>
      </c>
      <c r="M12" s="165">
        <f t="shared" si="1"/>
        <v>62500.639999999999</v>
      </c>
      <c r="N12" s="215">
        <f>CBM_Output!FY11</f>
        <v>8.3338589106020017E-2</v>
      </c>
      <c r="O12" s="214">
        <f t="shared" si="6"/>
        <v>5208.715155823279</v>
      </c>
      <c r="P12" s="148">
        <f t="shared" si="7"/>
        <v>2367955.9901901591</v>
      </c>
      <c r="Q12" s="162">
        <f t="shared" si="2"/>
        <v>148.30683991520795</v>
      </c>
      <c r="R12" s="171">
        <f>Harvest_Comparison!BV11</f>
        <v>53266.8</v>
      </c>
      <c r="S12" s="172">
        <f>Harvest_Comparison!BW11</f>
        <v>62500.639999999999</v>
      </c>
      <c r="T12" s="172"/>
      <c r="U12" s="172">
        <f>Harvest_Comparison!BY11</f>
        <v>53266.796000000002</v>
      </c>
      <c r="V12" s="172"/>
      <c r="W12" s="173">
        <f>Harvest_Comparison!CC11</f>
        <v>1.173350755066946</v>
      </c>
      <c r="X12" s="209"/>
      <c r="Y12" s="212"/>
      <c r="Z12" s="213"/>
    </row>
    <row r="13" spans="1:26" x14ac:dyDescent="0.25">
      <c r="A13" s="143">
        <v>2007</v>
      </c>
      <c r="B13" s="144">
        <f>(3*B$6+7*B$16)/10</f>
        <v>16079.7</v>
      </c>
      <c r="C13" s="177"/>
      <c r="D13" s="149"/>
      <c r="E13" s="177"/>
      <c r="F13" s="177"/>
      <c r="G13" s="211">
        <f>CBM_Output!FI12</f>
        <v>141.59262368649925</v>
      </c>
      <c r="H13" s="219">
        <f t="shared" si="3"/>
        <v>1.0663174977815584</v>
      </c>
      <c r="I13" s="145">
        <f t="shared" si="0"/>
        <v>150.98269219371369</v>
      </c>
      <c r="J13" s="161">
        <f>(3*J$11+2*J$16)/5</f>
        <v>0.9478227272399391</v>
      </c>
      <c r="K13" s="218">
        <f t="shared" si="4"/>
        <v>8.1028139283320648</v>
      </c>
      <c r="L13" s="164">
        <f t="shared" si="5"/>
        <v>129374.38886810676</v>
      </c>
      <c r="M13" s="165">
        <f t="shared" si="1"/>
        <v>64091.33</v>
      </c>
      <c r="N13" s="215">
        <f>CBM_Output!FY12</f>
        <v>8.5544384724245401E-2</v>
      </c>
      <c r="O13" s="214">
        <f t="shared" si="6"/>
        <v>5482.6533910085709</v>
      </c>
      <c r="P13" s="148">
        <f t="shared" si="7"/>
        <v>2427756.3956672573</v>
      </c>
      <c r="Q13" s="162">
        <f t="shared" si="2"/>
        <v>150.98269219371363</v>
      </c>
      <c r="R13" s="171">
        <f>Harvest_Comparison!BV12</f>
        <v>54582.55</v>
      </c>
      <c r="S13" s="172">
        <f>Harvest_Comparison!BW12</f>
        <v>64091.33</v>
      </c>
      <c r="T13" s="172"/>
      <c r="U13" s="172">
        <f>Harvest_Comparison!BY12</f>
        <v>50048.654000000002</v>
      </c>
      <c r="V13" s="172"/>
      <c r="W13" s="173">
        <f>Harvest_Comparison!CC12</f>
        <v>1.1742091565894228</v>
      </c>
      <c r="X13" s="209"/>
      <c r="Y13" s="212"/>
      <c r="Z13" s="213"/>
    </row>
    <row r="14" spans="1:26" x14ac:dyDescent="0.25">
      <c r="A14" s="143">
        <v>2008</v>
      </c>
      <c r="B14" s="144">
        <f>(2*B$6+8*B$16)/10</f>
        <v>16192.8</v>
      </c>
      <c r="C14" s="177"/>
      <c r="D14" s="149"/>
      <c r="E14" s="177"/>
      <c r="F14" s="177"/>
      <c r="G14" s="211">
        <f>CBM_Output!FI13</f>
        <v>144.15747998818426</v>
      </c>
      <c r="H14" s="219">
        <f t="shared" si="3"/>
        <v>1.0663174977815584</v>
      </c>
      <c r="I14" s="145">
        <f t="shared" si="0"/>
        <v>153.71764334749571</v>
      </c>
      <c r="J14" s="161">
        <f>(2*J$11+3*J$16)/5</f>
        <v>0.94860510996818892</v>
      </c>
      <c r="K14" s="218">
        <f t="shared" si="4"/>
        <v>7.988987795089793</v>
      </c>
      <c r="L14" s="164">
        <f t="shared" si="5"/>
        <v>128460.52704870535</v>
      </c>
      <c r="M14" s="165">
        <f t="shared" si="1"/>
        <v>61951.17</v>
      </c>
      <c r="N14" s="215">
        <f>CBM_Output!FY13</f>
        <v>8.30766798857102E-2</v>
      </c>
      <c r="O14" s="214">
        <f t="shared" si="6"/>
        <v>5146.6975186352129</v>
      </c>
      <c r="P14" s="148">
        <f t="shared" si="7"/>
        <v>2489119.0551973274</v>
      </c>
      <c r="Q14" s="162">
        <f t="shared" si="2"/>
        <v>153.71764334749565</v>
      </c>
      <c r="R14" s="171">
        <f>Harvest_Comparison!BV13</f>
        <v>52756.57</v>
      </c>
      <c r="S14" s="172">
        <f>Harvest_Comparison!BW13</f>
        <v>61951.17</v>
      </c>
      <c r="T14" s="172"/>
      <c r="U14" s="172">
        <f>Harvest_Comparison!BY13</f>
        <v>49365.1</v>
      </c>
      <c r="V14" s="172"/>
      <c r="W14" s="173">
        <f>Harvest_Comparison!CC13</f>
        <v>1.1742835063007317</v>
      </c>
      <c r="X14" s="209"/>
      <c r="Y14" s="212"/>
      <c r="Z14" s="213"/>
    </row>
    <row r="15" spans="1:26" x14ac:dyDescent="0.25">
      <c r="A15" s="143">
        <v>2009</v>
      </c>
      <c r="B15" s="144">
        <f>(1*B$6+9*B$16)/10</f>
        <v>16305.9</v>
      </c>
      <c r="C15" s="177"/>
      <c r="D15" s="149"/>
      <c r="E15" s="177"/>
      <c r="F15" s="177"/>
      <c r="G15" s="211">
        <f>CBM_Output!FI14</f>
        <v>144.80572107515482</v>
      </c>
      <c r="H15" s="219">
        <f t="shared" si="3"/>
        <v>1.0663174977815584</v>
      </c>
      <c r="I15" s="145">
        <f t="shared" si="0"/>
        <v>154.40887416131335</v>
      </c>
      <c r="J15" s="161">
        <f>(1*J$11+4*J$16)/5</f>
        <v>0.94938749269643874</v>
      </c>
      <c r="K15" s="218">
        <f t="shared" si="4"/>
        <v>8.2152545927717711</v>
      </c>
      <c r="L15" s="164">
        <f t="shared" si="5"/>
        <v>133027.97456983474</v>
      </c>
      <c r="M15" s="165">
        <f t="shared" si="1"/>
        <v>64683.89</v>
      </c>
      <c r="N15" s="215">
        <f>CBM_Output!FY14</f>
        <v>0.61356047974548145</v>
      </c>
      <c r="O15" s="214">
        <f t="shared" si="6"/>
        <v>39687.478580203948</v>
      </c>
      <c r="P15" s="148">
        <f t="shared" si="7"/>
        <v>2517775.6611869582</v>
      </c>
      <c r="Q15" s="162">
        <f t="shared" si="2"/>
        <v>154.40887416131329</v>
      </c>
      <c r="R15" s="171">
        <f>Harvest_Comparison!BV14</f>
        <v>54447.199999999997</v>
      </c>
      <c r="S15" s="172">
        <f>Harvest_Comparison!BW14</f>
        <v>64683.89</v>
      </c>
      <c r="T15" s="172"/>
      <c r="U15" s="172">
        <f>Harvest_Comparison!BY14</f>
        <v>52080.771000000001</v>
      </c>
      <c r="V15" s="172"/>
      <c r="W15" s="173">
        <f>Harvest_Comparison!CC14</f>
        <v>1.1880113210596688</v>
      </c>
      <c r="X15" s="209"/>
      <c r="Y15" s="212"/>
      <c r="Z15" s="213"/>
    </row>
    <row r="16" spans="1:26" x14ac:dyDescent="0.25">
      <c r="A16" s="143">
        <v>2010</v>
      </c>
      <c r="B16" s="149">
        <f>Area_Comp!CE14</f>
        <v>16419</v>
      </c>
      <c r="C16" s="177">
        <f>Growing_Stock_Comp!CE20*1000</f>
        <v>2648610</v>
      </c>
      <c r="D16" s="144">
        <f>C16*0.9</f>
        <v>2383749</v>
      </c>
      <c r="E16" s="203">
        <f>C16*1.2</f>
        <v>3178332</v>
      </c>
      <c r="F16" s="177"/>
      <c r="G16" s="211">
        <f>CBM_Output!FI15</f>
        <v>147.23398717821649</v>
      </c>
      <c r="H16" s="219">
        <f t="shared" si="3"/>
        <v>1.0663174977815584</v>
      </c>
      <c r="I16" s="145">
        <f t="shared" si="0"/>
        <v>156.99817679627787</v>
      </c>
      <c r="J16" s="160">
        <f>Growing_Stock_Comp!CG20/Growing_Stock_Comp!CF20</f>
        <v>0.95016987542468856</v>
      </c>
      <c r="K16" s="218">
        <f t="shared" si="4"/>
        <v>8.0468323172262028</v>
      </c>
      <c r="L16" s="164">
        <f t="shared" si="5"/>
        <v>131210.84308145873</v>
      </c>
      <c r="M16" s="165">
        <f t="shared" si="1"/>
        <v>66107.679999999993</v>
      </c>
      <c r="N16" s="215">
        <f>CBM_Output!FY15</f>
        <v>7.7536519967593642E-2</v>
      </c>
      <c r="O16" s="214">
        <f t="shared" si="6"/>
        <v>5125.7594503312903</v>
      </c>
      <c r="P16" s="148">
        <f t="shared" si="7"/>
        <v>2577753.0648180856</v>
      </c>
      <c r="Q16" s="162">
        <f t="shared" si="2"/>
        <v>156.99817679627782</v>
      </c>
      <c r="R16" s="171">
        <f>Harvest_Comparison!BV15</f>
        <v>55807.81</v>
      </c>
      <c r="S16" s="172">
        <f>Harvest_Comparison!BW15</f>
        <v>66107.679999999993</v>
      </c>
      <c r="T16" s="172"/>
      <c r="U16" s="172">
        <f>Harvest_Comparison!BY15</f>
        <v>56058.9</v>
      </c>
      <c r="V16" s="172">
        <f>Harvest_Comparison!CA15</f>
        <v>42177</v>
      </c>
      <c r="W16" s="173">
        <f>Harvest_Comparison!CC15</f>
        <v>1.1845596521347102</v>
      </c>
      <c r="X16" s="209"/>
      <c r="Y16" s="212"/>
      <c r="Z16" s="213"/>
    </row>
    <row r="17" spans="1:26" x14ac:dyDescent="0.25">
      <c r="A17" s="143">
        <v>2011</v>
      </c>
      <c r="B17" s="144">
        <f>(4*B$16+1*B$21)/5</f>
        <v>16502.400000000001</v>
      </c>
      <c r="C17" s="177"/>
      <c r="D17" s="149"/>
      <c r="E17" s="177"/>
      <c r="F17" s="177"/>
      <c r="G17" s="211">
        <f>CBM_Output!FI16</f>
        <v>149.88403790171921</v>
      </c>
      <c r="H17" s="219">
        <f t="shared" si="3"/>
        <v>1.0663174977815584</v>
      </c>
      <c r="I17" s="145">
        <f t="shared" si="0"/>
        <v>159.8239722527575</v>
      </c>
      <c r="J17" s="161">
        <f>(4*J$16+1*J$21)/5</f>
        <v>0.95033197877112341</v>
      </c>
      <c r="K17" s="218">
        <f t="shared" si="4"/>
        <v>7.9099989917169635</v>
      </c>
      <c r="L17" s="164">
        <f t="shared" si="5"/>
        <v>129874.27344500083</v>
      </c>
      <c r="M17" s="165">
        <f t="shared" si="1"/>
        <v>65054.94</v>
      </c>
      <c r="N17" s="215">
        <f>CBM_Output!FY16</f>
        <v>7.8291956908756441E-2</v>
      </c>
      <c r="O17" s="214">
        <f t="shared" si="6"/>
        <v>5093.2785591817355</v>
      </c>
      <c r="P17" s="148">
        <f t="shared" si="7"/>
        <v>2637479.1197039047</v>
      </c>
      <c r="Q17" s="162">
        <f t="shared" si="2"/>
        <v>159.82397225275744</v>
      </c>
      <c r="R17" s="171">
        <f>Harvest_Comparison!BV16</f>
        <v>55040.55</v>
      </c>
      <c r="S17" s="172">
        <f>Harvest_Comparison!BW16</f>
        <v>65054.94</v>
      </c>
      <c r="T17" s="172"/>
      <c r="U17" s="172">
        <f>Harvest_Comparison!BY16</f>
        <v>50654.152000000002</v>
      </c>
      <c r="V17" s="172"/>
      <c r="W17" s="173">
        <f>Harvest_Comparison!CC16</f>
        <v>1.1819456745980919</v>
      </c>
      <c r="X17" s="209"/>
      <c r="Y17" s="212"/>
      <c r="Z17" s="213"/>
    </row>
    <row r="18" spans="1:26" x14ac:dyDescent="0.25">
      <c r="A18" s="143">
        <v>2012</v>
      </c>
      <c r="B18" s="144">
        <f>(3*B$16+2*B$21)/5</f>
        <v>16585.8</v>
      </c>
      <c r="C18" s="177"/>
      <c r="D18" s="149"/>
      <c r="E18" s="177"/>
      <c r="F18" s="177"/>
      <c r="G18" s="211">
        <f>CBM_Output!FI17</f>
        <v>152.51258116184559</v>
      </c>
      <c r="H18" s="219">
        <f t="shared" si="3"/>
        <v>1.0663174977815584</v>
      </c>
      <c r="I18" s="145">
        <f t="shared" si="0"/>
        <v>162.62683392470603</v>
      </c>
      <c r="J18" s="161">
        <f>(3*J$16+2*J$21)/5</f>
        <v>0.95049408211755826</v>
      </c>
      <c r="K18" s="218">
        <f t="shared" si="4"/>
        <v>6.5216447939728575</v>
      </c>
      <c r="L18" s="164">
        <f t="shared" si="5"/>
        <v>107622.7910480577</v>
      </c>
      <c r="M18" s="165">
        <f t="shared" si="1"/>
        <v>44441.93</v>
      </c>
      <c r="N18" s="215">
        <f>CBM_Output!FY17</f>
        <v>7.5690651679037976E-2</v>
      </c>
      <c r="O18" s="214">
        <f t="shared" si="6"/>
        <v>3363.8386435741882</v>
      </c>
      <c r="P18" s="148">
        <f t="shared" si="7"/>
        <v>2697296.1421083882</v>
      </c>
      <c r="Q18" s="162">
        <f t="shared" si="2"/>
        <v>162.62683392470598</v>
      </c>
      <c r="R18" s="171">
        <f>Harvest_Comparison!BV17</f>
        <v>51494.71</v>
      </c>
      <c r="S18" s="172">
        <f>Harvest_Comparison!BW17</f>
        <v>60788.79</v>
      </c>
      <c r="T18" s="172">
        <f>Harvest_Comparison!BX17</f>
        <v>44441.93</v>
      </c>
      <c r="U18" s="172">
        <f>Harvest_Comparison!BY17</f>
        <v>49869.18</v>
      </c>
      <c r="V18" s="172"/>
      <c r="W18" s="173">
        <f>Harvest_Comparison!CC17</f>
        <v>1.180486112068599</v>
      </c>
      <c r="X18" s="209"/>
      <c r="Y18" s="212"/>
      <c r="Z18" s="213"/>
    </row>
    <row r="19" spans="1:26" x14ac:dyDescent="0.25">
      <c r="A19" s="143">
        <v>2013</v>
      </c>
      <c r="B19" s="144">
        <f>(2*B$16+3*B$21)/5</f>
        <v>16669.2</v>
      </c>
      <c r="C19" s="177"/>
      <c r="D19" s="149"/>
      <c r="E19" s="177"/>
      <c r="F19" s="177"/>
      <c r="G19" s="211">
        <f>CBM_Output!FI18</f>
        <v>154.76970698340895</v>
      </c>
      <c r="H19" s="219">
        <f t="shared" si="3"/>
        <v>1.0663174977815584</v>
      </c>
      <c r="I19" s="145">
        <f t="shared" si="0"/>
        <v>165.03364668293361</v>
      </c>
      <c r="J19" s="161">
        <f>(2*J$16+3*J$21)/5</f>
        <v>0.950656185463993</v>
      </c>
      <c r="K19" s="218">
        <f t="shared" si="4"/>
        <v>6.1806917359444498</v>
      </c>
      <c r="L19" s="164">
        <f t="shared" si="5"/>
        <v>102511.71699402745</v>
      </c>
      <c r="M19" s="165">
        <f t="shared" si="1"/>
        <v>45280.97</v>
      </c>
      <c r="N19" s="215">
        <f>CBM_Output!FY18</f>
        <v>7.8355782026306095E-2</v>
      </c>
      <c r="O19" s="214">
        <f t="shared" si="6"/>
        <v>3548.0258152597057</v>
      </c>
      <c r="P19" s="148">
        <f t="shared" ref="P19:P26" si="8">(P18+L19-M19-O19)</f>
        <v>2750978.863287156</v>
      </c>
      <c r="Q19" s="162">
        <f t="shared" ref="Q19:Q26" si="9">P19/B19</f>
        <v>165.03364668293355</v>
      </c>
      <c r="R19" s="171">
        <f>Harvest_Comparison!BV18</f>
        <v>51304.05</v>
      </c>
      <c r="S19" s="172">
        <f>Harvest_Comparison!BW18</f>
        <v>60529.53</v>
      </c>
      <c r="T19" s="172">
        <f>Harvest_Comparison!BX18</f>
        <v>45280.97</v>
      </c>
      <c r="U19" s="172">
        <f>Harvest_Comparison!BY18</f>
        <v>52288.173999999999</v>
      </c>
      <c r="V19" s="172"/>
      <c r="W19" s="173">
        <f>Harvest_Comparison!CC18</f>
        <v>1.1798197218348259</v>
      </c>
      <c r="X19" s="209"/>
      <c r="Y19" s="212"/>
      <c r="Z19" s="213"/>
    </row>
    <row r="20" spans="1:26" x14ac:dyDescent="0.25">
      <c r="A20" s="143">
        <v>2014</v>
      </c>
      <c r="B20" s="144">
        <f>(1*B$16+4*B$21)/5</f>
        <v>16752.599999999999</v>
      </c>
      <c r="C20" s="177"/>
      <c r="D20" s="149"/>
      <c r="E20" s="177"/>
      <c r="F20" s="177"/>
      <c r="G20" s="211">
        <f>CBM_Output!FI19</f>
        <v>157.16706525868858</v>
      </c>
      <c r="H20" s="219">
        <f t="shared" si="3"/>
        <v>1.0663174977815584</v>
      </c>
      <c r="I20" s="145">
        <f t="shared" si="0"/>
        <v>167.58999176031571</v>
      </c>
      <c r="J20" s="161">
        <f>(1*J$16+4*J$21)/5</f>
        <v>0.95081828881042796</v>
      </c>
      <c r="K20" s="218">
        <f t="shared" si="4"/>
        <v>6.4770167929715372</v>
      </c>
      <c r="L20" s="164">
        <f t="shared" si="5"/>
        <v>107966.68832540115</v>
      </c>
      <c r="M20" s="165">
        <f t="shared" si="1"/>
        <v>47593.45</v>
      </c>
      <c r="N20" s="215">
        <f>CBM_Output!FY19</f>
        <v>7.9506857533830244E-2</v>
      </c>
      <c r="O20" s="214">
        <f t="shared" si="6"/>
        <v>3784.0056486934727</v>
      </c>
      <c r="P20" s="148">
        <f t="shared" si="8"/>
        <v>2807568.0959638632</v>
      </c>
      <c r="Q20" s="162">
        <f t="shared" si="9"/>
        <v>167.58999176031563</v>
      </c>
      <c r="R20" s="171">
        <f>Harvest_Comparison!BV19</f>
        <v>51866.36</v>
      </c>
      <c r="S20" s="172">
        <f>Harvest_Comparison!BW19</f>
        <v>61191.09</v>
      </c>
      <c r="T20" s="172">
        <f>Harvest_Comparison!BX19</f>
        <v>47593.45</v>
      </c>
      <c r="U20" s="172">
        <f>Harvest_Comparison!BY19</f>
        <v>49376.288</v>
      </c>
      <c r="V20" s="172"/>
      <c r="W20" s="173">
        <f>Harvest_Comparison!CC19</f>
        <v>1.1797837750711635</v>
      </c>
      <c r="X20" s="209"/>
      <c r="Y20" s="212"/>
      <c r="Z20" s="213"/>
    </row>
    <row r="21" spans="1:26" x14ac:dyDescent="0.25">
      <c r="A21" s="143">
        <v>2015</v>
      </c>
      <c r="B21" s="149">
        <f>Area_Comp!CE19</f>
        <v>16836</v>
      </c>
      <c r="C21" s="177">
        <f>Growing_Stock_Comp!CE25*1000</f>
        <v>2855810</v>
      </c>
      <c r="D21" s="144">
        <f t="shared" ref="D21:D26" si="10">C21*0.9</f>
        <v>2570229</v>
      </c>
      <c r="E21" s="203">
        <f t="shared" ref="E21:E26" si="11">C21*1.2</f>
        <v>3426972</v>
      </c>
      <c r="F21" s="177"/>
      <c r="G21" s="211">
        <f>CBM_Output!FI20</f>
        <v>159.4832762699134</v>
      </c>
      <c r="H21" s="219">
        <f t="shared" si="3"/>
        <v>1.0663174977815584</v>
      </c>
      <c r="I21" s="145">
        <f t="shared" si="0"/>
        <v>170.05980809013906</v>
      </c>
      <c r="J21" s="160">
        <f>Growing_Stock_Comp!CG25/Growing_Stock_Comp!CF25</f>
        <v>0.9509803921568627</v>
      </c>
      <c r="K21" s="218">
        <f t="shared" si="4"/>
        <v>6.2829353587813648</v>
      </c>
      <c r="L21" s="164">
        <f t="shared" si="5"/>
        <v>105255.50289152068</v>
      </c>
      <c r="M21" s="165">
        <f t="shared" si="1"/>
        <v>46116</v>
      </c>
      <c r="N21" s="215">
        <f>CBM_Output!FY20</f>
        <v>7.7644848855154616E-2</v>
      </c>
      <c r="O21" s="214">
        <f t="shared" si="6"/>
        <v>3580.6698498043102</v>
      </c>
      <c r="P21" s="148">
        <f t="shared" si="8"/>
        <v>2863126.9290055796</v>
      </c>
      <c r="Q21" s="162">
        <f t="shared" si="9"/>
        <v>170.05980809013897</v>
      </c>
      <c r="R21" s="171">
        <f>Harvest_Comparison!BV20</f>
        <v>51012.13</v>
      </c>
      <c r="S21" s="172">
        <f>Harvest_Comparison!BW20</f>
        <v>60164.06</v>
      </c>
      <c r="T21" s="172">
        <f>Harvest_Comparison!BX20</f>
        <v>46116</v>
      </c>
      <c r="U21" s="172">
        <f>Harvest_Comparison!BY20</f>
        <v>50419.330999999998</v>
      </c>
      <c r="V21" s="172">
        <f>Harvest_Comparison!CA20</f>
        <v>48805</v>
      </c>
      <c r="W21" s="173">
        <f>Harvest_Comparison!CC20</f>
        <v>1.1794069371343638</v>
      </c>
      <c r="X21" s="209"/>
      <c r="Y21" s="212"/>
      <c r="Z21" s="213"/>
    </row>
    <row r="22" spans="1:26" x14ac:dyDescent="0.25">
      <c r="A22" s="143">
        <v>2016</v>
      </c>
      <c r="B22" s="149">
        <f>Area_Comp!CE20</f>
        <v>16919.400000000001</v>
      </c>
      <c r="C22" s="177">
        <f>Growing_Stock_Comp!CE26*1000</f>
        <v>2895810</v>
      </c>
      <c r="D22" s="144">
        <f t="shared" si="10"/>
        <v>2606229</v>
      </c>
      <c r="E22" s="203">
        <f t="shared" si="11"/>
        <v>3474972</v>
      </c>
      <c r="F22" s="177"/>
      <c r="G22" s="211">
        <f>CBM_Output!FI21</f>
        <v>161.68211986112578</v>
      </c>
      <c r="H22" s="219">
        <f t="shared" si="3"/>
        <v>1.0663174977815584</v>
      </c>
      <c r="I22" s="145">
        <f t="shared" ref="I22:I26" si="12">G22*(H22)</f>
        <v>172.40447348633364</v>
      </c>
      <c r="J22" s="161">
        <f>(4*J$21+1*J$26)/5</f>
        <v>0.95197410430140628</v>
      </c>
      <c r="K22" s="218">
        <f t="shared" ref="K22:K26" si="13">L22/B21</f>
        <v>6.2149954232606497</v>
      </c>
      <c r="L22" s="164">
        <f t="shared" ref="L22:L26" si="14">I22*B22-I21*B21+M22+O22</f>
        <v>104635.66294601629</v>
      </c>
      <c r="M22" s="165">
        <f t="shared" si="1"/>
        <v>47102.2</v>
      </c>
      <c r="N22" s="215">
        <f>CBM_Output!FY21</f>
        <v>7.8131026723242875E-2</v>
      </c>
      <c r="O22" s="214">
        <f t="shared" ref="O22:O26" si="15">N22*M22</f>
        <v>3680.1432469235301</v>
      </c>
      <c r="P22" s="148">
        <f t="shared" si="8"/>
        <v>2916980.2487046719</v>
      </c>
      <c r="Q22" s="162">
        <f t="shared" si="9"/>
        <v>172.40447348633353</v>
      </c>
      <c r="R22" s="171">
        <f>Harvest_Comparison!BV21</f>
        <v>51259</v>
      </c>
      <c r="S22" s="172">
        <f>Harvest_Comparison!BW21</f>
        <v>60435.12</v>
      </c>
      <c r="T22" s="172">
        <f>Harvest_Comparison!BX21</f>
        <v>47102.2</v>
      </c>
      <c r="U22" s="172">
        <f>Harvest_Comparison!BY21</f>
        <v>52184.919000000002</v>
      </c>
      <c r="V22" s="172"/>
      <c r="W22" s="173">
        <f>Harvest_Comparison!CC21</f>
        <v>1.1790148071558166</v>
      </c>
      <c r="X22" s="209"/>
      <c r="Y22" s="212"/>
      <c r="Z22" s="213"/>
    </row>
    <row r="23" spans="1:26" x14ac:dyDescent="0.25">
      <c r="A23" s="143">
        <v>2017</v>
      </c>
      <c r="B23" s="149">
        <f>Area_Comp!CE21</f>
        <v>17002.8</v>
      </c>
      <c r="C23" s="177">
        <f>Growing_Stock_Comp!CE27*1000</f>
        <v>2935820</v>
      </c>
      <c r="D23" s="144">
        <f t="shared" si="10"/>
        <v>2642238</v>
      </c>
      <c r="E23" s="203">
        <f t="shared" si="11"/>
        <v>3522984</v>
      </c>
      <c r="F23" s="177"/>
      <c r="G23" s="211">
        <f>CBM_Output!FI22</f>
        <v>164.00990147075638</v>
      </c>
      <c r="H23" s="219">
        <f t="shared" si="3"/>
        <v>1.0663174977815584</v>
      </c>
      <c r="I23" s="145">
        <f t="shared" si="12"/>
        <v>174.88662774769688</v>
      </c>
      <c r="J23" s="161">
        <f>(3*J$21+2*J$26)/5</f>
        <v>0.95296781644595008</v>
      </c>
      <c r="K23" s="218">
        <f t="shared" si="13"/>
        <v>6.3546654638254179</v>
      </c>
      <c r="L23" s="164">
        <f t="shared" si="14"/>
        <v>107517.12684864778</v>
      </c>
      <c r="M23" s="165">
        <f t="shared" si="1"/>
        <v>47250.05</v>
      </c>
      <c r="N23" s="215">
        <f>CBM_Output!FY22</f>
        <v>7.7988727732168195E-2</v>
      </c>
      <c r="O23" s="214">
        <f t="shared" si="15"/>
        <v>3684.9712847813339</v>
      </c>
      <c r="P23" s="148">
        <f t="shared" si="8"/>
        <v>2973562.3542685388</v>
      </c>
      <c r="Q23" s="162">
        <f t="shared" si="9"/>
        <v>174.88662774769679</v>
      </c>
      <c r="R23" s="171">
        <f>Harvest_Comparison!BV22</f>
        <v>48500.27</v>
      </c>
      <c r="S23" s="172">
        <f>Harvest_Comparison!BW22</f>
        <v>57196.6</v>
      </c>
      <c r="T23" s="172">
        <f>Harvest_Comparison!BX22</f>
        <v>47250.05</v>
      </c>
      <c r="U23" s="172">
        <f>Harvest_Comparison!BY22</f>
        <v>50256.656000000003</v>
      </c>
      <c r="V23" s="172"/>
      <c r="W23" s="173">
        <f>Harvest_Comparison!CC22</f>
        <v>1.1793047750043453</v>
      </c>
      <c r="X23" s="209"/>
      <c r="Y23" s="212"/>
      <c r="Z23" s="213"/>
    </row>
    <row r="24" spans="1:26" x14ac:dyDescent="0.25">
      <c r="A24" s="143">
        <v>2018</v>
      </c>
      <c r="B24" s="149">
        <f>Area_Comp!CE22</f>
        <v>17086.2</v>
      </c>
      <c r="C24" s="177">
        <f>Growing_Stock_Comp!CE28*1000</f>
        <v>2975820</v>
      </c>
      <c r="D24" s="144">
        <f t="shared" si="10"/>
        <v>2678238</v>
      </c>
      <c r="E24" s="203">
        <f t="shared" si="11"/>
        <v>3570984</v>
      </c>
      <c r="F24" s="177"/>
      <c r="G24" s="211">
        <f>CBM_Output!FI23</f>
        <v>166.35973399321801</v>
      </c>
      <c r="H24" s="219">
        <f t="shared" si="3"/>
        <v>1.0663174977815584</v>
      </c>
      <c r="I24" s="145">
        <f t="shared" si="12"/>
        <v>177.3922952832539</v>
      </c>
      <c r="J24" s="161">
        <f>(2*J$21+3*J$26)/5</f>
        <v>0.95396152859049366</v>
      </c>
      <c r="K24" s="218">
        <f t="shared" si="13"/>
        <v>6.4161201679014468</v>
      </c>
      <c r="L24" s="164">
        <f t="shared" si="14"/>
        <v>109092.00799079472</v>
      </c>
      <c r="M24" s="165">
        <f t="shared" si="1"/>
        <v>47931.12</v>
      </c>
      <c r="N24" s="215">
        <f>CBM_Output!FY23</f>
        <v>7.850863052234347E-2</v>
      </c>
      <c r="O24" s="214">
        <f t="shared" si="15"/>
        <v>3763.0065906021077</v>
      </c>
      <c r="P24" s="148">
        <f t="shared" si="8"/>
        <v>3030960.2356687314</v>
      </c>
      <c r="Q24" s="162">
        <f t="shared" si="9"/>
        <v>177.39229528325382</v>
      </c>
      <c r="R24" s="171">
        <f>Harvest_Comparison!BV23</f>
        <v>49868.83</v>
      </c>
      <c r="S24" s="172">
        <f>Harvest_Comparison!BW23</f>
        <v>56030.02</v>
      </c>
      <c r="T24" s="172">
        <f>Harvest_Comparison!BX23</f>
        <v>47931.12</v>
      </c>
      <c r="U24" s="172">
        <f>Harvest_Comparison!BY23</f>
        <v>49868.834000000003</v>
      </c>
      <c r="V24" s="172"/>
      <c r="W24" s="173">
        <f>Harvest_Comparison!CC23</f>
        <v>1.1235479156017896</v>
      </c>
      <c r="X24" s="209"/>
      <c r="Y24" s="212"/>
      <c r="Z24" s="213"/>
    </row>
    <row r="25" spans="1:26" x14ac:dyDescent="0.25">
      <c r="A25" s="143">
        <v>2019</v>
      </c>
      <c r="B25" s="149">
        <f>Area_Comp!CE23</f>
        <v>17169.599999999999</v>
      </c>
      <c r="C25" s="177">
        <f>Growing_Stock_Comp!CE29*1000</f>
        <v>3015830</v>
      </c>
      <c r="D25" s="144">
        <f t="shared" si="10"/>
        <v>2714247</v>
      </c>
      <c r="E25" s="203">
        <f t="shared" si="11"/>
        <v>3618996</v>
      </c>
      <c r="F25" s="177"/>
      <c r="G25" s="211">
        <f>CBM_Output!FI24</f>
        <v>168.72893448065028</v>
      </c>
      <c r="H25" s="219">
        <f t="shared" si="3"/>
        <v>1.0663174977815584</v>
      </c>
      <c r="I25" s="145">
        <f t="shared" si="12"/>
        <v>179.91861521875552</v>
      </c>
      <c r="J25" s="161">
        <f>(1*J$21+4*J$26)/5</f>
        <v>0.95495524073503746</v>
      </c>
      <c r="K25" s="218">
        <f t="shared" si="13"/>
        <v>6.4304053896380742</v>
      </c>
      <c r="L25" s="164">
        <f t="shared" si="14"/>
        <v>109871.19256843407</v>
      </c>
      <c r="M25" s="165">
        <f t="shared" si="1"/>
        <v>47931.12</v>
      </c>
      <c r="N25" s="215">
        <f>CBM_Output!FY24</f>
        <v>7.8647283377113686E-2</v>
      </c>
      <c r="O25" s="214">
        <f t="shared" si="15"/>
        <v>3769.6523772224414</v>
      </c>
      <c r="P25" s="148">
        <f t="shared" si="8"/>
        <v>3089130.6558599425</v>
      </c>
      <c r="Q25" s="162">
        <f t="shared" si="9"/>
        <v>179.91861521875541</v>
      </c>
      <c r="R25" s="171">
        <f>Harvest_Comparison!BV24</f>
        <v>49685.74</v>
      </c>
      <c r="S25" s="172">
        <f>Harvest_Comparison!BW24</f>
        <v>55847.6</v>
      </c>
      <c r="T25" s="172">
        <f>Harvest_Comparison!BX24</f>
        <v>47931.12</v>
      </c>
      <c r="U25" s="172">
        <f>Harvest_Comparison!BY24</f>
        <v>49630.974000000002</v>
      </c>
      <c r="V25" s="172"/>
      <c r="W25" s="173">
        <f>Harvest_Comparison!CC24</f>
        <v>1.1240166695715914</v>
      </c>
      <c r="Z25" s="213"/>
    </row>
    <row r="26" spans="1:26" x14ac:dyDescent="0.25">
      <c r="A26" s="143">
        <v>2020</v>
      </c>
      <c r="B26" s="149">
        <f>Area_Comp!CE24</f>
        <v>17253</v>
      </c>
      <c r="C26" s="177">
        <f>Growing_Stock_Comp!CE30*1000</f>
        <v>3055830</v>
      </c>
      <c r="D26" s="144">
        <f t="shared" si="10"/>
        <v>2750247</v>
      </c>
      <c r="E26" s="203">
        <f t="shared" si="11"/>
        <v>3666996</v>
      </c>
      <c r="F26" s="177"/>
      <c r="G26" s="211">
        <f>CBM_Output!FI25</f>
        <v>171.18112601745915</v>
      </c>
      <c r="H26" s="219">
        <f t="shared" si="3"/>
        <v>1.0663174977815584</v>
      </c>
      <c r="I26" s="145">
        <f t="shared" si="12"/>
        <v>182.53342996236665</v>
      </c>
      <c r="J26" s="160">
        <f>Growing_Stock_Comp!CG30/Growing_Stock_Comp!CF30</f>
        <v>0.95594895287958115</v>
      </c>
      <c r="K26" s="218">
        <f t="shared" si="13"/>
        <v>6.8430954008761073</v>
      </c>
      <c r="L26" s="164">
        <f t="shared" si="14"/>
        <v>117493.2107948824</v>
      </c>
      <c r="M26" s="165">
        <f t="shared" si="1"/>
        <v>53155.72</v>
      </c>
      <c r="N26" s="215">
        <f>CBM_Output!FY25</f>
        <v>7.9368307194694176E-2</v>
      </c>
      <c r="O26" s="214">
        <f t="shared" si="15"/>
        <v>4218.8795141151495</v>
      </c>
      <c r="P26" s="148">
        <f t="shared" si="8"/>
        <v>3149249.2671407098</v>
      </c>
      <c r="Q26" s="162">
        <f t="shared" si="9"/>
        <v>182.53342996236654</v>
      </c>
      <c r="R26" s="171">
        <f>Harvest_Comparison!BV25</f>
        <v>47703.09</v>
      </c>
      <c r="S26" s="172">
        <f>Harvest_Comparison!BW25</f>
        <v>53155.72</v>
      </c>
      <c r="T26" s="172"/>
      <c r="U26" s="172">
        <f>Harvest_Comparison!BY25</f>
        <v>47703.093000000001</v>
      </c>
      <c r="V26" s="172"/>
      <c r="W26" s="173">
        <f>Harvest_Comparison!CC25</f>
        <v>1.1143034969013539</v>
      </c>
    </row>
    <row r="27" spans="1:26" s="485" customFormat="1" ht="15.75" thickBot="1" x14ac:dyDescent="0.3">
      <c r="A27" s="474">
        <v>2021</v>
      </c>
      <c r="B27" s="475">
        <f>B26</f>
        <v>17253</v>
      </c>
      <c r="C27" s="476"/>
      <c r="D27" s="476"/>
      <c r="E27" s="477"/>
      <c r="F27" s="476"/>
      <c r="G27" s="478"/>
      <c r="H27" s="479">
        <f t="shared" ref="H27" si="16">H26</f>
        <v>1.0663174977815584</v>
      </c>
      <c r="I27" s="478"/>
      <c r="J27" s="480">
        <f t="shared" ref="J27" si="17">J26</f>
        <v>0.95594895287958115</v>
      </c>
      <c r="K27" s="481"/>
      <c r="L27" s="478"/>
      <c r="M27" s="478"/>
      <c r="N27" s="478"/>
      <c r="O27" s="478"/>
      <c r="P27" s="478"/>
      <c r="Q27" s="482">
        <f t="shared" ref="Q27" si="18">P27/B27</f>
        <v>0</v>
      </c>
      <c r="R27" s="483"/>
      <c r="S27" s="484"/>
      <c r="T27" s="484"/>
      <c r="U27" s="478"/>
      <c r="V27" s="484"/>
      <c r="W27" s="175"/>
    </row>
    <row r="28" spans="1:26" x14ac:dyDescent="0.25">
      <c r="A28" s="286"/>
      <c r="Q28" s="153"/>
      <c r="V28" s="473" t="str">
        <f>Harvest_Comparison!H26</f>
        <v>Bark frac.</v>
      </c>
      <c r="W28" s="443">
        <f>AVERAGE(W5:W26)</f>
        <v>1.1698938323746224</v>
      </c>
    </row>
    <row r="29" spans="1:26" x14ac:dyDescent="0.25">
      <c r="Q29" s="153"/>
    </row>
    <row r="30" spans="1:26" x14ac:dyDescent="0.25">
      <c r="A30" s="267" t="s">
        <v>245</v>
      </c>
      <c r="W30" s="153"/>
    </row>
    <row r="31" spans="1:26" x14ac:dyDescent="0.25">
      <c r="A31" s="548" t="s">
        <v>481</v>
      </c>
      <c r="O31" s="154"/>
      <c r="W31" s="153"/>
    </row>
    <row r="32" spans="1:26" ht="15.75" x14ac:dyDescent="0.25">
      <c r="A32" s="549" t="s">
        <v>489</v>
      </c>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A1:A2"/>
    <mergeCell ref="P3:P4"/>
    <mergeCell ref="Q3:Q4"/>
    <mergeCell ref="F3:F4"/>
    <mergeCell ref="G1:J2"/>
    <mergeCell ref="A3:A4"/>
    <mergeCell ref="B3:B4"/>
    <mergeCell ref="C3:C4"/>
    <mergeCell ref="D3:D4"/>
    <mergeCell ref="E3:E4"/>
    <mergeCell ref="B1:E2"/>
    <mergeCell ref="F1:F2"/>
    <mergeCell ref="K1:K2"/>
    <mergeCell ref="L1:O2"/>
    <mergeCell ref="P1:Q2"/>
    <mergeCell ref="R1:W1"/>
    <mergeCell ref="R2:R3"/>
    <mergeCell ref="S2:S3"/>
    <mergeCell ref="T2:T3"/>
    <mergeCell ref="U2:U3"/>
    <mergeCell ref="V2:V3"/>
    <mergeCell ref="W2:W3"/>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20">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88"/>
      <c r="B1" s="676" t="s">
        <v>82</v>
      </c>
      <c r="C1" s="676"/>
      <c r="D1" s="676"/>
      <c r="E1" s="677"/>
      <c r="F1" s="680" t="s">
        <v>71</v>
      </c>
      <c r="G1" s="675"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89"/>
      <c r="B2" s="676"/>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83" t="s">
        <v>150</v>
      </c>
      <c r="F3" s="681" t="s">
        <v>251</v>
      </c>
      <c r="G3" s="227"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2"/>
      <c r="D4" s="690"/>
      <c r="E4" s="683"/>
      <c r="F4" s="682"/>
      <c r="G4" s="188" t="s">
        <v>172</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157">
        <f>FORECAST(A5,B6:B16,A6:A16)</f>
        <v>1881.5</v>
      </c>
      <c r="C5" s="176"/>
      <c r="D5" s="155"/>
      <c r="E5" s="192"/>
      <c r="F5" s="144"/>
      <c r="G5" s="178">
        <f>CBM_Output!GA4</f>
        <v>177.25563494616884</v>
      </c>
      <c r="H5" s="219">
        <f>Growing_Stock_Comp!CN80</f>
        <v>1.0227822942587368</v>
      </c>
      <c r="I5" s="145">
        <f t="shared" ref="I5:I21" si="0">G5*(H5)</f>
        <v>181.2939249805317</v>
      </c>
      <c r="J5" s="146"/>
      <c r="K5" s="147"/>
      <c r="N5" s="233"/>
      <c r="P5" s="148">
        <f>I5*B5</f>
        <v>341104.51985087042</v>
      </c>
      <c r="Q5" s="209">
        <f>I5</f>
        <v>181.2939249805317</v>
      </c>
      <c r="R5" s="169"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3" x14ac:dyDescent="0.25">
      <c r="A6" s="143">
        <v>2000</v>
      </c>
      <c r="B6" s="149">
        <f>Area_Comp!CN4</f>
        <v>1885</v>
      </c>
      <c r="C6" s="177">
        <f>Growing_Stock_Comp!CN10*1000</f>
        <v>360130</v>
      </c>
      <c r="D6" s="155">
        <f>C6*0.9</f>
        <v>324117</v>
      </c>
      <c r="E6" s="203">
        <f>C6*1.2</f>
        <v>432156</v>
      </c>
      <c r="F6" s="193"/>
      <c r="G6" s="211">
        <f>CBM_Output!GA5</f>
        <v>179.59321660061138</v>
      </c>
      <c r="H6" s="220">
        <f>H5</f>
        <v>1.0227822942587368</v>
      </c>
      <c r="I6" s="145">
        <f t="shared" si="0"/>
        <v>183.68476210807955</v>
      </c>
      <c r="J6" s="160">
        <f>Growing_Stock_Comp!CP10/Growing_Stock_Comp!CO10</f>
        <v>0.92333111185160499</v>
      </c>
      <c r="K6" s="218">
        <f>L6/B5</f>
        <v>5.3919569163212611</v>
      </c>
      <c r="L6" s="164">
        <f>I6*B6-I5*B5+M6+O6</f>
        <v>10144.966938058453</v>
      </c>
      <c r="M6" s="165">
        <f t="shared" ref="M6:M26" si="1">IF(T6&lt;&gt;"",T6,IF(S6&lt;&gt;"",S6,IF(R6&lt;&gt;"",R6*W$28,U6*W$28)))</f>
        <v>3669</v>
      </c>
      <c r="N6" s="151">
        <f>CBM_Output!GQ5</f>
        <v>0.36378038026681342</v>
      </c>
      <c r="O6" s="150">
        <f>N6*M6</f>
        <v>1334.7102151989384</v>
      </c>
      <c r="P6" s="148">
        <f>(P5+L6-M6-O6)</f>
        <v>346245.77657372993</v>
      </c>
      <c r="Q6" s="162">
        <f t="shared" ref="Q6:Q21" si="2">P6/B6</f>
        <v>183.68476210807955</v>
      </c>
      <c r="R6" s="171">
        <f>Harvest_Comparison!CD5</f>
        <v>3669</v>
      </c>
      <c r="S6" s="172"/>
      <c r="T6" s="172"/>
      <c r="U6" s="172">
        <f>Harvest_Comparison!CG5</f>
        <v>3669</v>
      </c>
      <c r="V6" s="172">
        <f>Harvest_Comparison!CI5</f>
        <v>4267</v>
      </c>
      <c r="W6" s="173"/>
    </row>
    <row r="7" spans="1:23" x14ac:dyDescent="0.25">
      <c r="A7" s="143">
        <v>2001</v>
      </c>
      <c r="B7" s="144">
        <f>(9*B$6+1*B$16)/10</f>
        <v>1888.5</v>
      </c>
      <c r="C7" s="177"/>
      <c r="D7" s="156"/>
      <c r="E7" s="177"/>
      <c r="F7" s="149"/>
      <c r="G7" s="211">
        <f>CBM_Output!GA6</f>
        <v>182.1289921924425</v>
      </c>
      <c r="H7" s="220">
        <f t="shared" ref="H7:H26" si="3">H6</f>
        <v>1.0227822942587368</v>
      </c>
      <c r="I7" s="145">
        <f t="shared" si="0"/>
        <v>186.27830848561788</v>
      </c>
      <c r="J7" s="161">
        <f>(4*J$6+1*J$11)/5</f>
        <v>0.92148092023373196</v>
      </c>
      <c r="K7" s="218">
        <f t="shared" ref="K7:K21" si="4">L7/B6</f>
        <v>5.4374508954724181</v>
      </c>
      <c r="L7" s="164">
        <f t="shared" ref="L7:L21" si="5">I7*B7-I6*B6+M7+O7</f>
        <v>10249.594937965509</v>
      </c>
      <c r="M7" s="165">
        <f t="shared" si="1"/>
        <v>3468</v>
      </c>
      <c r="N7" s="151">
        <f>CBM_Output!GQ6</f>
        <v>0.35778141193946389</v>
      </c>
      <c r="O7" s="150">
        <f t="shared" ref="O7:O21" si="6">N7*M7</f>
        <v>1240.7859366060607</v>
      </c>
      <c r="P7" s="148">
        <f t="shared" ref="P7:P21" si="7">(P6+L7-M7-O7)</f>
        <v>351786.58557508938</v>
      </c>
      <c r="Q7" s="162">
        <f t="shared" si="2"/>
        <v>186.27830848561788</v>
      </c>
      <c r="R7" s="171">
        <f>Harvest_Comparison!CD6</f>
        <v>3468</v>
      </c>
      <c r="S7" s="172"/>
      <c r="T7" s="172"/>
      <c r="U7" s="172">
        <f>Harvest_Comparison!CG6</f>
        <v>3468</v>
      </c>
      <c r="V7" s="172"/>
      <c r="W7" s="173"/>
    </row>
    <row r="8" spans="1:23" x14ac:dyDescent="0.25">
      <c r="A8" s="143">
        <v>2002</v>
      </c>
      <c r="B8" s="144">
        <f>(8*B$6+2*B$16)/10</f>
        <v>1892</v>
      </c>
      <c r="C8" s="177"/>
      <c r="D8" s="156"/>
      <c r="E8" s="177"/>
      <c r="F8" s="149"/>
      <c r="G8" s="211">
        <f>CBM_Output!GA7</f>
        <v>184.64526234243533</v>
      </c>
      <c r="H8" s="220">
        <f t="shared" si="3"/>
        <v>1.0227822942587368</v>
      </c>
      <c r="I8" s="145">
        <f t="shared" si="0"/>
        <v>188.85190504260234</v>
      </c>
      <c r="J8" s="161">
        <f>(3*J$6+2*J$11)/5</f>
        <v>0.91963072861585893</v>
      </c>
      <c r="K8" s="218">
        <f t="shared" si="4"/>
        <v>5.5438899280026348</v>
      </c>
      <c r="L8" s="164">
        <f t="shared" si="5"/>
        <v>10469.636129032975</v>
      </c>
      <c r="M8" s="165">
        <f t="shared" si="1"/>
        <v>3641</v>
      </c>
      <c r="N8" s="151">
        <f>CBM_Output!GQ7</f>
        <v>0.35908194548714983</v>
      </c>
      <c r="O8" s="150">
        <f t="shared" si="6"/>
        <v>1307.4173635187126</v>
      </c>
      <c r="P8" s="148">
        <f t="shared" si="7"/>
        <v>357307.80434060364</v>
      </c>
      <c r="Q8" s="162">
        <f t="shared" si="2"/>
        <v>188.85190504260234</v>
      </c>
      <c r="R8" s="171">
        <f>Harvest_Comparison!CD7</f>
        <v>3641</v>
      </c>
      <c r="S8" s="172"/>
      <c r="T8" s="172"/>
      <c r="U8" s="172">
        <f>Harvest_Comparison!CG7</f>
        <v>3641</v>
      </c>
      <c r="V8" s="172"/>
      <c r="W8" s="173"/>
    </row>
    <row r="9" spans="1:23" x14ac:dyDescent="0.25">
      <c r="A9" s="143">
        <v>2003</v>
      </c>
      <c r="B9" s="144">
        <f>(7*B$6+3*B$16)/10</f>
        <v>1895.5</v>
      </c>
      <c r="C9" s="177"/>
      <c r="D9" s="156"/>
      <c r="E9" s="177"/>
      <c r="F9" s="149"/>
      <c r="G9" s="211">
        <f>CBM_Output!GA8</f>
        <v>187.086212961559</v>
      </c>
      <c r="H9" s="220">
        <f t="shared" si="3"/>
        <v>1.0227822942587368</v>
      </c>
      <c r="I9" s="145">
        <f t="shared" si="0"/>
        <v>191.34846611700192</v>
      </c>
      <c r="J9" s="161">
        <f>(2*J$6+3*J$11)/5</f>
        <v>0.9177805369979859</v>
      </c>
      <c r="K9" s="218">
        <f t="shared" si="4"/>
        <v>5.6296875903383725</v>
      </c>
      <c r="L9" s="164">
        <f t="shared" si="5"/>
        <v>10651.3689209202</v>
      </c>
      <c r="M9" s="165">
        <f t="shared" si="1"/>
        <v>3847</v>
      </c>
      <c r="N9" s="151">
        <f>CBM_Output!GQ8</f>
        <v>0.36681979120007563</v>
      </c>
      <c r="O9" s="150">
        <f t="shared" si="6"/>
        <v>1411.155736746691</v>
      </c>
      <c r="P9" s="148">
        <f t="shared" si="7"/>
        <v>362701.01752477715</v>
      </c>
      <c r="Q9" s="162">
        <f t="shared" si="2"/>
        <v>191.34846611700192</v>
      </c>
      <c r="R9" s="171">
        <f>Harvest_Comparison!CD8</f>
        <v>3847</v>
      </c>
      <c r="S9" s="172"/>
      <c r="T9" s="172"/>
      <c r="U9" s="172">
        <f>Harvest_Comparison!CG8</f>
        <v>3847</v>
      </c>
      <c r="V9" s="172"/>
      <c r="W9" s="173"/>
    </row>
    <row r="10" spans="1:23" x14ac:dyDescent="0.25">
      <c r="A10" s="143">
        <v>2004</v>
      </c>
      <c r="B10" s="144">
        <f>(6*B$6+4*B$16)/10</f>
        <v>1899</v>
      </c>
      <c r="C10" s="177"/>
      <c r="D10" s="156"/>
      <c r="E10" s="177"/>
      <c r="F10" s="149"/>
      <c r="G10" s="211">
        <f>CBM_Output!GA9</f>
        <v>189.60230300651043</v>
      </c>
      <c r="H10" s="220">
        <f t="shared" si="3"/>
        <v>1.0227822942587368</v>
      </c>
      <c r="I10" s="145">
        <f t="shared" si="0"/>
        <v>193.92187846573893</v>
      </c>
      <c r="J10" s="161">
        <f>(1*J$6+4*J$11)/5</f>
        <v>0.91593034538011298</v>
      </c>
      <c r="K10" s="218">
        <f t="shared" si="4"/>
        <v>5.7003946691105938</v>
      </c>
      <c r="L10" s="164">
        <f t="shared" si="5"/>
        <v>10805.09809529913</v>
      </c>
      <c r="M10" s="165">
        <f t="shared" si="1"/>
        <v>3841</v>
      </c>
      <c r="N10" s="151">
        <f>CBM_Output!GQ9</f>
        <v>0.36643280750795237</v>
      </c>
      <c r="O10" s="150">
        <f t="shared" si="6"/>
        <v>1407.4684136380451</v>
      </c>
      <c r="P10" s="148">
        <f t="shared" si="7"/>
        <v>368257.64720643824</v>
      </c>
      <c r="Q10" s="162">
        <f t="shared" si="2"/>
        <v>193.92187846573893</v>
      </c>
      <c r="R10" s="171">
        <f>Harvest_Comparison!CD9</f>
        <v>3841</v>
      </c>
      <c r="S10" s="172"/>
      <c r="T10" s="172"/>
      <c r="U10" s="172">
        <f>Harvest_Comparison!CG9</f>
        <v>3841</v>
      </c>
      <c r="V10" s="172"/>
      <c r="W10" s="173"/>
    </row>
    <row r="11" spans="1:23" x14ac:dyDescent="0.25">
      <c r="A11" s="143">
        <v>2005</v>
      </c>
      <c r="B11" s="144">
        <f>(5*B$6+5*B$16)/10</f>
        <v>1902.5</v>
      </c>
      <c r="C11" s="177"/>
      <c r="D11" s="156"/>
      <c r="E11" s="177"/>
      <c r="F11" s="149"/>
      <c r="G11" s="211">
        <f>CBM_Output!GA10</f>
        <v>192.02461421940285</v>
      </c>
      <c r="H11" s="220">
        <f t="shared" si="3"/>
        <v>1.0227822942587368</v>
      </c>
      <c r="I11" s="145">
        <f t="shared" si="0"/>
        <v>196.3993754854697</v>
      </c>
      <c r="J11" s="160">
        <f>Growing_Stock_Comp!CP15/Growing_Stock_Comp!CO15</f>
        <v>0.91408015376223994</v>
      </c>
      <c r="K11" s="218">
        <f t="shared" si="4"/>
        <v>5.6631670628582738</v>
      </c>
      <c r="L11" s="164">
        <f t="shared" si="5"/>
        <v>10754.354252367863</v>
      </c>
      <c r="M11" s="165">
        <f t="shared" si="1"/>
        <v>4018</v>
      </c>
      <c r="N11" s="151">
        <f>CBM_Output!GQ10</f>
        <v>0.33454196060228103</v>
      </c>
      <c r="O11" s="150">
        <f t="shared" si="6"/>
        <v>1344.1895976999651</v>
      </c>
      <c r="P11" s="148">
        <f t="shared" si="7"/>
        <v>373649.81186110614</v>
      </c>
      <c r="Q11" s="162">
        <f t="shared" si="2"/>
        <v>196.3993754854697</v>
      </c>
      <c r="R11" s="171">
        <f>Harvest_Comparison!CD10</f>
        <v>4018</v>
      </c>
      <c r="S11" s="172"/>
      <c r="T11" s="172"/>
      <c r="U11" s="172">
        <f>Harvest_Comparison!CG10</f>
        <v>4018</v>
      </c>
      <c r="V11" s="172">
        <f>Harvest_Comparison!CI10</f>
        <v>4931</v>
      </c>
      <c r="W11" s="173"/>
    </row>
    <row r="12" spans="1:23" x14ac:dyDescent="0.25">
      <c r="A12" s="143">
        <v>2006</v>
      </c>
      <c r="B12" s="144">
        <f>(4*B$6+6*B$16)/10</f>
        <v>1906</v>
      </c>
      <c r="C12" s="177"/>
      <c r="D12" s="156"/>
      <c r="E12" s="177"/>
      <c r="F12" s="149"/>
      <c r="G12" s="211">
        <f>CBM_Output!GA11</f>
        <v>194.22316421133087</v>
      </c>
      <c r="H12" s="220">
        <f t="shared" si="3"/>
        <v>1.0227822942587368</v>
      </c>
      <c r="I12" s="145">
        <f t="shared" si="0"/>
        <v>198.64801349025637</v>
      </c>
      <c r="J12" s="161">
        <f>(4*J$11+1*J$16)/5</f>
        <v>0.91223997077754027</v>
      </c>
      <c r="K12" s="218">
        <f t="shared" si="4"/>
        <v>5.6818364349384547</v>
      </c>
      <c r="L12" s="164">
        <f t="shared" si="5"/>
        <v>10809.69381747041</v>
      </c>
      <c r="M12" s="165">
        <f t="shared" si="1"/>
        <v>4452</v>
      </c>
      <c r="N12" s="151">
        <f>CBM_Output!GQ11</f>
        <v>0.31095956112935408</v>
      </c>
      <c r="O12" s="150">
        <f t="shared" si="6"/>
        <v>1384.3919661478844</v>
      </c>
      <c r="P12" s="148">
        <f t="shared" si="7"/>
        <v>378623.11371242866</v>
      </c>
      <c r="Q12" s="162">
        <f t="shared" si="2"/>
        <v>198.64801349025637</v>
      </c>
      <c r="R12" s="171">
        <f>Harvest_Comparison!CD11</f>
        <v>4452</v>
      </c>
      <c r="S12" s="172"/>
      <c r="T12" s="172"/>
      <c r="U12" s="172">
        <f>Harvest_Comparison!CG11</f>
        <v>4452</v>
      </c>
      <c r="V12" s="172"/>
      <c r="W12" s="173"/>
    </row>
    <row r="13" spans="1:23" x14ac:dyDescent="0.25">
      <c r="A13" s="143">
        <v>2007</v>
      </c>
      <c r="B13" s="144">
        <f>(3*B$6+7*B$16)/10</f>
        <v>1909.5</v>
      </c>
      <c r="C13" s="177"/>
      <c r="D13" s="156"/>
      <c r="E13" s="177"/>
      <c r="F13" s="177"/>
      <c r="G13" s="211">
        <f>CBM_Output!GA12</f>
        <v>196.57120726778206</v>
      </c>
      <c r="H13" s="220">
        <f t="shared" si="3"/>
        <v>1.0227822942587368</v>
      </c>
      <c r="I13" s="145">
        <f t="shared" si="0"/>
        <v>201.0495503545518</v>
      </c>
      <c r="J13" s="161">
        <f>(3*J$11+2*J$16)/5</f>
        <v>0.91039978779284036</v>
      </c>
      <c r="K13" s="218">
        <f t="shared" si="4"/>
        <v>5.6120360284945976</v>
      </c>
      <c r="L13" s="164">
        <f t="shared" si="5"/>
        <v>10696.540670310704</v>
      </c>
      <c r="M13" s="165">
        <f t="shared" si="1"/>
        <v>4210</v>
      </c>
      <c r="N13" s="151">
        <f>CBM_Output!GQ12</f>
        <v>0.28635106430468038</v>
      </c>
      <c r="O13" s="150">
        <f t="shared" si="6"/>
        <v>1205.5379807227043</v>
      </c>
      <c r="P13" s="148">
        <f t="shared" si="7"/>
        <v>383904.11640201666</v>
      </c>
      <c r="Q13" s="162">
        <f t="shared" si="2"/>
        <v>201.0495503545518</v>
      </c>
      <c r="R13" s="171">
        <f>Harvest_Comparison!CD12</f>
        <v>4210</v>
      </c>
      <c r="S13" s="172"/>
      <c r="T13" s="172"/>
      <c r="U13" s="172">
        <f>Harvest_Comparison!CG12</f>
        <v>4210</v>
      </c>
      <c r="V13" s="172"/>
      <c r="W13" s="173"/>
    </row>
    <row r="14" spans="1:23" x14ac:dyDescent="0.25">
      <c r="A14" s="143">
        <v>2008</v>
      </c>
      <c r="B14" s="144">
        <f>(2*B$6+8*B$16)/10</f>
        <v>1913</v>
      </c>
      <c r="C14" s="177"/>
      <c r="D14" s="156"/>
      <c r="E14" s="177"/>
      <c r="F14" s="177"/>
      <c r="G14" s="211">
        <f>CBM_Output!GA13</f>
        <v>198.74974767167083</v>
      </c>
      <c r="H14" s="220">
        <f t="shared" si="3"/>
        <v>1.0227822942587368</v>
      </c>
      <c r="I14" s="145">
        <f t="shared" si="0"/>
        <v>203.27772290697652</v>
      </c>
      <c r="J14" s="161">
        <f>(2*J$11+3*J$16)/5</f>
        <v>0.9085596048081408</v>
      </c>
      <c r="K14" s="218">
        <f t="shared" si="4"/>
        <v>5.597308381854301</v>
      </c>
      <c r="L14" s="164">
        <f t="shared" si="5"/>
        <v>10688.060355150788</v>
      </c>
      <c r="M14" s="165">
        <f t="shared" si="1"/>
        <v>4469</v>
      </c>
      <c r="N14" s="151">
        <f>CBM_Output!GQ13</f>
        <v>0.28035194363870769</v>
      </c>
      <c r="O14" s="150">
        <f t="shared" si="6"/>
        <v>1252.8928361213846</v>
      </c>
      <c r="P14" s="148">
        <f t="shared" si="7"/>
        <v>388870.28392104607</v>
      </c>
      <c r="Q14" s="162">
        <f t="shared" si="2"/>
        <v>203.27772290697652</v>
      </c>
      <c r="R14" s="171">
        <f>Harvest_Comparison!CD13</f>
        <v>4469</v>
      </c>
      <c r="S14" s="172"/>
      <c r="T14" s="172"/>
      <c r="U14" s="172">
        <f>Harvest_Comparison!CG13</f>
        <v>4469</v>
      </c>
      <c r="V14" s="172"/>
      <c r="W14" s="173"/>
    </row>
    <row r="15" spans="1:23" x14ac:dyDescent="0.25">
      <c r="A15" s="143">
        <v>2009</v>
      </c>
      <c r="B15" s="144">
        <f>(1*B$6+9*B$16)/10</f>
        <v>1916.5</v>
      </c>
      <c r="C15" s="177"/>
      <c r="D15" s="156"/>
      <c r="E15" s="177"/>
      <c r="F15" s="177"/>
      <c r="G15" s="211">
        <f>CBM_Output!GA14</f>
        <v>201.09700433144064</v>
      </c>
      <c r="H15" s="220">
        <f t="shared" si="3"/>
        <v>1.0227822942587368</v>
      </c>
      <c r="I15" s="145">
        <f t="shared" si="0"/>
        <v>205.67845545866999</v>
      </c>
      <c r="J15" s="161">
        <f>(1*J$11+4*J$16)/5</f>
        <v>0.9067194218234409</v>
      </c>
      <c r="K15" s="218">
        <f t="shared" si="4"/>
        <v>5.6377787734723119</v>
      </c>
      <c r="L15" s="164">
        <f t="shared" si="5"/>
        <v>10785.070793652532</v>
      </c>
      <c r="M15" s="165">
        <f t="shared" si="1"/>
        <v>4242</v>
      </c>
      <c r="N15" s="151">
        <f>CBM_Output!GQ14</f>
        <v>0.2900977907019196</v>
      </c>
      <c r="O15" s="150">
        <f t="shared" si="6"/>
        <v>1230.5948281575429</v>
      </c>
      <c r="P15" s="148">
        <f t="shared" si="7"/>
        <v>394182.75988654105</v>
      </c>
      <c r="Q15" s="162">
        <f t="shared" si="2"/>
        <v>205.67845545866999</v>
      </c>
      <c r="R15" s="171">
        <f>Harvest_Comparison!CD14</f>
        <v>4242</v>
      </c>
      <c r="S15" s="172"/>
      <c r="T15" s="172"/>
      <c r="U15" s="172">
        <f>Harvest_Comparison!CG14</f>
        <v>4242</v>
      </c>
      <c r="V15" s="172"/>
      <c r="W15" s="173"/>
    </row>
    <row r="16" spans="1:23" x14ac:dyDescent="0.25">
      <c r="A16" s="143">
        <v>2010</v>
      </c>
      <c r="B16" s="149">
        <f>Area_Comp!CN14</f>
        <v>1920</v>
      </c>
      <c r="C16" s="177">
        <f>Growing_Stock_Comp!CN20*1000</f>
        <v>409900</v>
      </c>
      <c r="D16" s="155">
        <f>C16*0.9</f>
        <v>368910</v>
      </c>
      <c r="E16" s="203">
        <f>C16*1.2</f>
        <v>491880</v>
      </c>
      <c r="F16" s="177"/>
      <c r="G16" s="211">
        <f>CBM_Output!GA15</f>
        <v>203.30776564061051</v>
      </c>
      <c r="H16" s="220">
        <f t="shared" si="3"/>
        <v>1.0227822942587368</v>
      </c>
      <c r="I16" s="145">
        <f t="shared" si="0"/>
        <v>207.93958298252119</v>
      </c>
      <c r="J16" s="160">
        <f>Growing_Stock_Comp!CP20/Growing_Stock_Comp!CO20</f>
        <v>0.90487923883874122</v>
      </c>
      <c r="K16" s="218">
        <f t="shared" si="4"/>
        <v>5.6697299132763401</v>
      </c>
      <c r="L16" s="164">
        <f t="shared" si="5"/>
        <v>10866.037378794106</v>
      </c>
      <c r="M16" s="165">
        <f t="shared" si="1"/>
        <v>4477</v>
      </c>
      <c r="N16" s="151">
        <f>CBM_Output!GQ15</f>
        <v>0.296582072569685</v>
      </c>
      <c r="O16" s="150">
        <f t="shared" si="6"/>
        <v>1327.7979388944798</v>
      </c>
      <c r="P16" s="148">
        <f t="shared" si="7"/>
        <v>399243.99932644068</v>
      </c>
      <c r="Q16" s="162">
        <f t="shared" si="2"/>
        <v>207.93958298252119</v>
      </c>
      <c r="R16" s="171">
        <f>Harvest_Comparison!CD15</f>
        <v>4477</v>
      </c>
      <c r="S16" s="172"/>
      <c r="T16" s="172"/>
      <c r="U16" s="172">
        <f>Harvest_Comparison!CG15</f>
        <v>4477</v>
      </c>
      <c r="V16" s="172">
        <f>Harvest_Comparison!CI15</f>
        <v>5459</v>
      </c>
      <c r="W16" s="173"/>
    </row>
    <row r="17" spans="1:23" x14ac:dyDescent="0.25">
      <c r="A17" s="143">
        <v>2011</v>
      </c>
      <c r="B17" s="144">
        <f>(4*B$16+1*B$21)/5</f>
        <v>1920.4</v>
      </c>
      <c r="C17" s="177"/>
      <c r="D17" s="156"/>
      <c r="E17" s="177"/>
      <c r="F17" s="177"/>
      <c r="G17" s="211">
        <f>CBM_Output!GA16</f>
        <v>205.02815699045061</v>
      </c>
      <c r="H17" s="220">
        <f t="shared" si="3"/>
        <v>1.0227822942587368</v>
      </c>
      <c r="I17" s="145">
        <f t="shared" si="0"/>
        <v>209.69916879433353</v>
      </c>
      <c r="J17" s="161">
        <f>(4*J$16+1*J$21)/5</f>
        <v>0.91128951918590118</v>
      </c>
      <c r="K17" s="218">
        <f t="shared" si="4"/>
        <v>5.3661089646377871</v>
      </c>
      <c r="L17" s="164">
        <f t="shared" si="5"/>
        <v>10302.929212104551</v>
      </c>
      <c r="M17" s="165">
        <f t="shared" si="1"/>
        <v>5258</v>
      </c>
      <c r="N17" s="151">
        <f>CBM_Output!GQ16</f>
        <v>0.30099748685946798</v>
      </c>
      <c r="O17" s="150">
        <f t="shared" si="6"/>
        <v>1582.6447859070827</v>
      </c>
      <c r="P17" s="148">
        <f t="shared" si="7"/>
        <v>402706.28375263815</v>
      </c>
      <c r="Q17" s="162">
        <f t="shared" si="2"/>
        <v>209.69916879433353</v>
      </c>
      <c r="R17" s="171">
        <f>Harvest_Comparison!CD16</f>
        <v>5258</v>
      </c>
      <c r="S17" s="172"/>
      <c r="T17" s="172"/>
      <c r="U17" s="172">
        <f>Harvest_Comparison!CG16</f>
        <v>5258</v>
      </c>
      <c r="V17" s="172"/>
      <c r="W17" s="173"/>
    </row>
    <row r="18" spans="1:23" x14ac:dyDescent="0.25">
      <c r="A18" s="143">
        <v>2012</v>
      </c>
      <c r="B18" s="144">
        <f>(3*B$16+2*B$21)/5</f>
        <v>1920.8</v>
      </c>
      <c r="C18" s="177"/>
      <c r="D18" s="156"/>
      <c r="E18" s="177"/>
      <c r="F18" s="177"/>
      <c r="G18" s="211">
        <f>CBM_Output!GA17</f>
        <v>206.44508673022167</v>
      </c>
      <c r="H18" s="220">
        <f t="shared" si="3"/>
        <v>1.0227822942587368</v>
      </c>
      <c r="I18" s="145">
        <f t="shared" si="0"/>
        <v>211.14837944438003</v>
      </c>
      <c r="J18" s="161">
        <f>(3*J$16+2*J$21)/5</f>
        <v>0.91769979953306113</v>
      </c>
      <c r="K18" s="218">
        <f t="shared" si="4"/>
        <v>5.3825505247433414</v>
      </c>
      <c r="L18" s="164">
        <f t="shared" si="5"/>
        <v>10336.650027717113</v>
      </c>
      <c r="M18" s="165">
        <f t="shared" si="1"/>
        <v>5714</v>
      </c>
      <c r="N18" s="151">
        <f>CBM_Output!GQ17</f>
        <v>0.30716250325342981</v>
      </c>
      <c r="O18" s="150">
        <f t="shared" si="6"/>
        <v>1755.126543590098</v>
      </c>
      <c r="P18" s="148">
        <f t="shared" si="7"/>
        <v>405573.80723676516</v>
      </c>
      <c r="Q18" s="162">
        <f t="shared" si="2"/>
        <v>211.14837944438003</v>
      </c>
      <c r="R18" s="171">
        <f>Harvest_Comparison!CD17</f>
        <v>5714</v>
      </c>
      <c r="S18" s="172"/>
      <c r="T18" s="172"/>
      <c r="U18" s="172">
        <f>Harvest_Comparison!CG17</f>
        <v>5714</v>
      </c>
      <c r="V18" s="172"/>
      <c r="W18" s="173"/>
    </row>
    <row r="19" spans="1:23" x14ac:dyDescent="0.25">
      <c r="A19" s="143">
        <v>2013</v>
      </c>
      <c r="B19" s="144">
        <f>(2*B$16+3*B$21)/5</f>
        <v>1921.2</v>
      </c>
      <c r="C19" s="177"/>
      <c r="D19" s="156"/>
      <c r="E19" s="177"/>
      <c r="F19" s="177"/>
      <c r="G19" s="211">
        <f>CBM_Output!GA18</f>
        <v>208.02078297437066</v>
      </c>
      <c r="H19" s="220">
        <f t="shared" si="3"/>
        <v>1.0227822942587368</v>
      </c>
      <c r="I19" s="145">
        <f t="shared" si="0"/>
        <v>212.75997366402561</v>
      </c>
      <c r="J19" s="161">
        <f>(2*J$16+3*J$21)/5</f>
        <v>0.92411007988022109</v>
      </c>
      <c r="K19" s="218">
        <f t="shared" si="4"/>
        <v>5.3482401879953922</v>
      </c>
      <c r="L19" s="164">
        <f t="shared" si="5"/>
        <v>10272.899753101548</v>
      </c>
      <c r="M19" s="165">
        <f t="shared" si="1"/>
        <v>5436</v>
      </c>
      <c r="N19" s="151">
        <f>CBM_Output!GQ18</f>
        <v>0.3046809393930639</v>
      </c>
      <c r="O19" s="150">
        <f t="shared" si="6"/>
        <v>1656.2455865406953</v>
      </c>
      <c r="P19" s="148">
        <f t="shared" si="7"/>
        <v>408754.46140332601</v>
      </c>
      <c r="Q19" s="162">
        <f t="shared" si="2"/>
        <v>212.75997366402561</v>
      </c>
      <c r="R19" s="171">
        <f>Harvest_Comparison!CD18</f>
        <v>5436</v>
      </c>
      <c r="S19" s="172">
        <f>Harvest_Comparison!CE18</f>
        <v>5436</v>
      </c>
      <c r="T19" s="172"/>
      <c r="U19" s="172">
        <f>Harvest_Comparison!CG18</f>
        <v>5436</v>
      </c>
      <c r="V19" s="172"/>
      <c r="W19" s="173">
        <f>Harvest_Comparison!CK18</f>
        <v>1</v>
      </c>
    </row>
    <row r="20" spans="1:23" x14ac:dyDescent="0.25">
      <c r="A20" s="143">
        <v>2014</v>
      </c>
      <c r="B20" s="144">
        <f>(1*B$16+4*B$21)/5</f>
        <v>1921.6</v>
      </c>
      <c r="C20" s="177"/>
      <c r="D20" s="156"/>
      <c r="E20" s="177"/>
      <c r="F20" s="177">
        <f>Growing_Stock_Comp!CQ24*1000</f>
        <v>416288</v>
      </c>
      <c r="G20" s="211">
        <f>CBM_Output!GA19</f>
        <v>209.82441481567037</v>
      </c>
      <c r="H20" s="220">
        <f t="shared" si="3"/>
        <v>1.0227822942587368</v>
      </c>
      <c r="I20" s="145">
        <f t="shared" si="0"/>
        <v>214.60469637666822</v>
      </c>
      <c r="J20" s="161">
        <f>(1*J$16+4*J$21)/5</f>
        <v>0.93052036022738105</v>
      </c>
      <c r="K20" s="218">
        <f t="shared" si="4"/>
        <v>5.6112495693719477</v>
      </c>
      <c r="L20" s="164">
        <f t="shared" si="5"/>
        <v>10780.332672677387</v>
      </c>
      <c r="M20" s="165">
        <f t="shared" si="1"/>
        <v>5448</v>
      </c>
      <c r="N20" s="151">
        <f>CBM_Output!GQ19</f>
        <v>0.31248339181310547</v>
      </c>
      <c r="O20" s="150">
        <f t="shared" si="6"/>
        <v>1702.4095185977985</v>
      </c>
      <c r="P20" s="148">
        <f t="shared" si="7"/>
        <v>412384.3845574056</v>
      </c>
      <c r="Q20" s="162">
        <f t="shared" si="2"/>
        <v>214.60469637666822</v>
      </c>
      <c r="R20" s="171">
        <f>Harvest_Comparison!CD19</f>
        <v>5925.95</v>
      </c>
      <c r="S20" s="172"/>
      <c r="T20" s="172">
        <f>Harvest_Comparison!CF19</f>
        <v>5448</v>
      </c>
      <c r="U20" s="172">
        <f>Harvest_Comparison!CG19</f>
        <v>4996.59</v>
      </c>
      <c r="V20" s="172"/>
      <c r="W20" s="173" t="str">
        <f>Harvest_Comparison!CK19</f>
        <v/>
      </c>
    </row>
    <row r="21" spans="1:23" x14ac:dyDescent="0.25">
      <c r="A21" s="143">
        <v>2015</v>
      </c>
      <c r="B21" s="149">
        <f>Area_Comp!CN19</f>
        <v>1922</v>
      </c>
      <c r="C21" s="177">
        <f>Growing_Stock_Comp!CN25*1000</f>
        <v>414940</v>
      </c>
      <c r="D21" s="155">
        <f t="shared" ref="D21:D26" si="8">C21*0.9</f>
        <v>373446</v>
      </c>
      <c r="E21" s="203">
        <f t="shared" ref="E21:E26" si="9">C21*1.2</f>
        <v>497928</v>
      </c>
      <c r="F21" s="177">
        <f>Growing_Stock_Comp!CQ25*1000</f>
        <v>418618</v>
      </c>
      <c r="G21" s="211">
        <f>CBM_Output!GA20</f>
        <v>211.5127297136728</v>
      </c>
      <c r="H21" s="220">
        <f t="shared" si="3"/>
        <v>1.0227822942587368</v>
      </c>
      <c r="I21" s="145">
        <f t="shared" si="0"/>
        <v>216.33147496147836</v>
      </c>
      <c r="J21" s="160">
        <f>Growing_Stock_Comp!CP25/Growing_Stock_Comp!CO25</f>
        <v>0.9369306405745409</v>
      </c>
      <c r="K21" s="218">
        <f t="shared" si="4"/>
        <v>5.508569143789793</v>
      </c>
      <c r="L21" s="164">
        <f t="shared" si="5"/>
        <v>10585.266466706466</v>
      </c>
      <c r="M21" s="165">
        <f t="shared" si="1"/>
        <v>5483</v>
      </c>
      <c r="N21" s="151">
        <f>CBM_Output!GQ20</f>
        <v>0.30960352875262515</v>
      </c>
      <c r="O21" s="150">
        <f t="shared" si="6"/>
        <v>1697.5561481506436</v>
      </c>
      <c r="P21" s="148">
        <f t="shared" si="7"/>
        <v>415789.09487596143</v>
      </c>
      <c r="Q21" s="162">
        <f t="shared" si="2"/>
        <v>216.33147496147836</v>
      </c>
      <c r="R21" s="171">
        <f>Harvest_Comparison!CD20</f>
        <v>5178.47</v>
      </c>
      <c r="S21" s="172"/>
      <c r="T21" s="172">
        <f>Harvest_Comparison!CF20</f>
        <v>5483</v>
      </c>
      <c r="U21" s="172">
        <f>Harvest_Comparison!CG20</f>
        <v>5178.4709999999995</v>
      </c>
      <c r="V21" s="172">
        <f>Harvest_Comparison!CI20</f>
        <v>6340</v>
      </c>
      <c r="W21" s="173" t="str">
        <f>Harvest_Comparison!CK20</f>
        <v/>
      </c>
    </row>
    <row r="22" spans="1:23" x14ac:dyDescent="0.25">
      <c r="A22" s="143">
        <v>2016</v>
      </c>
      <c r="B22" s="149">
        <f>Area_Comp!CN20</f>
        <v>1924.12</v>
      </c>
      <c r="C22" s="177">
        <f>Growing_Stock_Comp!CN26*1000</f>
        <v>418610</v>
      </c>
      <c r="D22" s="155">
        <f t="shared" si="8"/>
        <v>376749</v>
      </c>
      <c r="E22" s="203">
        <f t="shared" si="9"/>
        <v>502332</v>
      </c>
      <c r="F22" s="177">
        <f>Growing_Stock_Comp!CQ26*1000</f>
        <v>421176.8</v>
      </c>
      <c r="G22" s="211">
        <f>CBM_Output!GA21</f>
        <v>213.22887075445581</v>
      </c>
      <c r="H22" s="220">
        <f t="shared" si="3"/>
        <v>1.0227822942587368</v>
      </c>
      <c r="I22" s="145">
        <f t="shared" ref="I22:I26" si="10">G22*(H22)</f>
        <v>218.08671363244198</v>
      </c>
      <c r="J22" s="161">
        <f>(4*J$21+1*J$26)/5</f>
        <v>0.93792052481860466</v>
      </c>
      <c r="K22" s="218">
        <f t="shared" ref="K22:K26" si="11">L22/B21</f>
        <v>5.8572200440444329</v>
      </c>
      <c r="L22" s="164">
        <f t="shared" ref="L22:L26" si="12">I22*B22-I21*B21+M22+O22</f>
        <v>11257.5769246534</v>
      </c>
      <c r="M22" s="165">
        <f t="shared" si="1"/>
        <v>5624.2</v>
      </c>
      <c r="N22" s="151">
        <f>CBM_Output!GQ21</f>
        <v>0.31959467411553683</v>
      </c>
      <c r="O22" s="150">
        <f t="shared" ref="O22:O26" si="13">N22*M22</f>
        <v>1797.4643661606021</v>
      </c>
      <c r="P22" s="148">
        <f t="shared" ref="P22:P26" si="14">(P21+L22-M22-O22)</f>
        <v>419625.00743445416</v>
      </c>
      <c r="Q22" s="162">
        <f t="shared" ref="Q22:Q26" si="15">P22/B22</f>
        <v>218.08671363244193</v>
      </c>
      <c r="R22" s="171">
        <f>Harvest_Comparison!CD21</f>
        <v>5165</v>
      </c>
      <c r="S22" s="172"/>
      <c r="T22" s="172">
        <f>Harvest_Comparison!CF21</f>
        <v>5624.2</v>
      </c>
      <c r="U22" s="172">
        <f>Harvest_Comparison!CG21</f>
        <v>5165.2790000000005</v>
      </c>
      <c r="V22" s="172"/>
      <c r="W22" s="173" t="str">
        <f>Harvest_Comparison!CK21</f>
        <v/>
      </c>
    </row>
    <row r="23" spans="1:23" x14ac:dyDescent="0.25">
      <c r="A23" s="143">
        <v>2017</v>
      </c>
      <c r="B23" s="149">
        <f>Area_Comp!CN21</f>
        <v>1931.61</v>
      </c>
      <c r="C23" s="177">
        <f>Growing_Stock_Comp!CN27*1000</f>
        <v>421170</v>
      </c>
      <c r="D23" s="155">
        <f t="shared" si="8"/>
        <v>379053</v>
      </c>
      <c r="E23" s="203">
        <f t="shared" si="9"/>
        <v>505404</v>
      </c>
      <c r="F23" s="177">
        <f>Growing_Stock_Comp!CQ27*1000</f>
        <v>423211.4</v>
      </c>
      <c r="G23" s="211">
        <f>CBM_Output!GA22</f>
        <v>214.77778775911705</v>
      </c>
      <c r="H23" s="220">
        <f t="shared" si="3"/>
        <v>1.0227822942587368</v>
      </c>
      <c r="I23" s="145">
        <f t="shared" si="10"/>
        <v>219.67091852008576</v>
      </c>
      <c r="J23" s="161">
        <f>(3*J$21+2*J$26)/5</f>
        <v>0.93891040906266843</v>
      </c>
      <c r="K23" s="218">
        <f t="shared" si="11"/>
        <v>6.4728548019134475</v>
      </c>
      <c r="L23" s="164">
        <f t="shared" si="12"/>
        <v>12454.549381457702</v>
      </c>
      <c r="M23" s="165">
        <f t="shared" si="1"/>
        <v>5747.7</v>
      </c>
      <c r="N23" s="151">
        <f>CBM_Output!GQ22</f>
        <v>0.35028165932966193</v>
      </c>
      <c r="O23" s="150">
        <f t="shared" si="13"/>
        <v>2013.3138933290977</v>
      </c>
      <c r="P23" s="148">
        <f t="shared" si="14"/>
        <v>424318.54292258271</v>
      </c>
      <c r="Q23" s="162">
        <f t="shared" si="15"/>
        <v>219.67091852008571</v>
      </c>
      <c r="R23" s="171">
        <f>Harvest_Comparison!CD22</f>
        <v>5373.39</v>
      </c>
      <c r="S23" s="172"/>
      <c r="T23" s="172">
        <f>Harvest_Comparison!CF22</f>
        <v>5747.7</v>
      </c>
      <c r="U23" s="172">
        <f>Harvest_Comparison!CG22</f>
        <v>5374.5</v>
      </c>
      <c r="V23" s="172"/>
      <c r="W23" s="173" t="str">
        <f>Harvest_Comparison!CK22</f>
        <v/>
      </c>
    </row>
    <row r="24" spans="1:23" x14ac:dyDescent="0.25">
      <c r="A24" s="143">
        <v>2018</v>
      </c>
      <c r="B24" s="149">
        <f>Area_Comp!CN22</f>
        <v>1934.11</v>
      </c>
      <c r="C24" s="177">
        <f>Growing_Stock_Comp!CN28*1000</f>
        <v>423050</v>
      </c>
      <c r="D24" s="155">
        <f t="shared" si="8"/>
        <v>380745</v>
      </c>
      <c r="E24" s="203">
        <f t="shared" si="9"/>
        <v>507660</v>
      </c>
      <c r="F24" s="177">
        <f>Growing_Stock_Comp!CQ28*1000</f>
        <v>425366.4</v>
      </c>
      <c r="G24" s="211">
        <f>CBM_Output!GA23</f>
        <v>216.35886178234423</v>
      </c>
      <c r="H24" s="220">
        <f t="shared" si="3"/>
        <v>1.0227822942587368</v>
      </c>
      <c r="I24" s="145">
        <f t="shared" si="10"/>
        <v>221.28801303695496</v>
      </c>
      <c r="J24" s="161">
        <f>(2*J$21+3*J$26)/5</f>
        <v>0.93990029330673219</v>
      </c>
      <c r="K24" s="218">
        <f t="shared" si="11"/>
        <v>6.1108367409174251</v>
      </c>
      <c r="L24" s="164">
        <f t="shared" si="12"/>
        <v>11803.753357123507</v>
      </c>
      <c r="M24" s="165">
        <f t="shared" si="1"/>
        <v>5981.1</v>
      </c>
      <c r="N24" s="151">
        <f>CBM_Output!GQ23</f>
        <v>0.35876968865281866</v>
      </c>
      <c r="O24" s="150">
        <f t="shared" si="13"/>
        <v>2145.8373848013739</v>
      </c>
      <c r="P24" s="148">
        <f t="shared" si="14"/>
        <v>427995.3588949049</v>
      </c>
      <c r="Q24" s="162">
        <f t="shared" si="15"/>
        <v>221.28801303695494</v>
      </c>
      <c r="R24" s="171">
        <f>Harvest_Comparison!CD23</f>
        <v>5389.72</v>
      </c>
      <c r="S24" s="172"/>
      <c r="T24" s="172">
        <f>Harvest_Comparison!CF23</f>
        <v>5981.1</v>
      </c>
      <c r="U24" s="172">
        <f>Harvest_Comparison!CG23</f>
        <v>5389.7209999999995</v>
      </c>
      <c r="V24" s="172"/>
      <c r="W24" s="173" t="str">
        <f>Harvest_Comparison!CK23</f>
        <v/>
      </c>
    </row>
    <row r="25" spans="1:23" x14ac:dyDescent="0.25">
      <c r="A25" s="143">
        <v>2019</v>
      </c>
      <c r="B25" s="149">
        <f>Area_Comp!CN23</f>
        <v>1936.61</v>
      </c>
      <c r="C25" s="177">
        <f>Growing_Stock_Comp!CN29*1000</f>
        <v>425140</v>
      </c>
      <c r="D25" s="155">
        <f t="shared" si="8"/>
        <v>382626</v>
      </c>
      <c r="E25" s="203">
        <f t="shared" si="9"/>
        <v>510168</v>
      </c>
      <c r="F25" s="177">
        <f>Growing_Stock_Comp!CQ29*1000</f>
        <v>427221.5</v>
      </c>
      <c r="G25" s="211">
        <f>CBM_Output!GA24</f>
        <v>217.91579598866463</v>
      </c>
      <c r="H25" s="220">
        <f t="shared" si="3"/>
        <v>1.0227822942587368</v>
      </c>
      <c r="I25" s="145">
        <f t="shared" si="10"/>
        <v>222.88041777650523</v>
      </c>
      <c r="J25" s="161">
        <f>(1*J$21+4*J$26)/5</f>
        <v>0.94089017755079607</v>
      </c>
      <c r="K25" s="218">
        <f t="shared" si="11"/>
        <v>6.0061538342401599</v>
      </c>
      <c r="L25" s="164">
        <f t="shared" si="12"/>
        <v>11616.562192342235</v>
      </c>
      <c r="M25" s="165">
        <f t="shared" si="1"/>
        <v>5820.8</v>
      </c>
      <c r="N25" s="151">
        <f>CBM_Output!GQ24</f>
        <v>0.37085541799915056</v>
      </c>
      <c r="O25" s="150">
        <f t="shared" si="13"/>
        <v>2158.6752170894556</v>
      </c>
      <c r="P25" s="148">
        <f t="shared" si="14"/>
        <v>431632.44587015768</v>
      </c>
      <c r="Q25" s="162">
        <f t="shared" si="15"/>
        <v>222.88041777650517</v>
      </c>
      <c r="R25" s="171">
        <f>Harvest_Comparison!CD24</f>
        <v>5400.11</v>
      </c>
      <c r="S25" s="172"/>
      <c r="T25" s="172">
        <f>Harvest_Comparison!CF24</f>
        <v>5820.8</v>
      </c>
      <c r="U25" s="172">
        <f>Harvest_Comparison!CG24</f>
        <v>5400.0969999999998</v>
      </c>
      <c r="V25" s="172"/>
      <c r="W25" s="173" t="str">
        <f>Harvest_Comparison!CK24</f>
        <v/>
      </c>
    </row>
    <row r="26" spans="1:23" x14ac:dyDescent="0.25">
      <c r="A26" s="143">
        <v>2020</v>
      </c>
      <c r="B26" s="149">
        <f>Area_Comp!CN24</f>
        <v>1939.11</v>
      </c>
      <c r="C26" s="177">
        <f>Growing_Stock_Comp!CN30*1000</f>
        <v>427220</v>
      </c>
      <c r="D26" s="155">
        <f t="shared" si="8"/>
        <v>384498</v>
      </c>
      <c r="E26" s="203">
        <f t="shared" si="9"/>
        <v>512664</v>
      </c>
      <c r="F26" s="177"/>
      <c r="G26" s="211">
        <f>CBM_Output!GA25</f>
        <v>219.59966084650071</v>
      </c>
      <c r="H26" s="220">
        <f t="shared" si="3"/>
        <v>1.0227822942587368</v>
      </c>
      <c r="I26" s="145">
        <f t="shared" si="10"/>
        <v>224.60264493902449</v>
      </c>
      <c r="J26" s="160">
        <f>Growing_Stock_Comp!CP30/Growing_Stock_Comp!CO30</f>
        <v>0.94188006179485972</v>
      </c>
      <c r="K26" s="218">
        <f t="shared" si="11"/>
        <v>6.1384005621494593</v>
      </c>
      <c r="L26" s="164">
        <f t="shared" si="12"/>
        <v>11887.687912664263</v>
      </c>
      <c r="M26" s="165">
        <f t="shared" si="1"/>
        <v>5820.8</v>
      </c>
      <c r="N26" s="151">
        <f>CBM_Output!GQ25</f>
        <v>0.37281798981415482</v>
      </c>
      <c r="O26" s="150">
        <f t="shared" si="13"/>
        <v>2170.0989551102325</v>
      </c>
      <c r="P26" s="148">
        <f t="shared" si="14"/>
        <v>435529.23482771171</v>
      </c>
      <c r="Q26" s="162">
        <f t="shared" si="15"/>
        <v>224.60264493902446</v>
      </c>
      <c r="R26" s="171">
        <f>Harvest_Comparison!CD25</f>
        <v>5233.8599999999997</v>
      </c>
      <c r="S26" s="172"/>
      <c r="T26" s="172">
        <f>Harvest_Comparison!CF25</f>
        <v>5820.8</v>
      </c>
      <c r="U26" s="172">
        <f>Harvest_Comparison!CG25</f>
        <v>5233.8670000000002</v>
      </c>
      <c r="V26" s="172"/>
      <c r="W26" s="173" t="str">
        <f>Harvest_Comparison!CK25</f>
        <v/>
      </c>
    </row>
    <row r="27" spans="1:23" s="485" customFormat="1" ht="15.75" thickBot="1" x14ac:dyDescent="0.3">
      <c r="A27" s="474">
        <v>2021</v>
      </c>
      <c r="B27" s="475">
        <f>B26</f>
        <v>1939.11</v>
      </c>
      <c r="C27" s="476"/>
      <c r="D27" s="476"/>
      <c r="E27" s="477"/>
      <c r="F27" s="476"/>
      <c r="G27" s="478"/>
      <c r="H27" s="479">
        <f t="shared" ref="H27" si="16">H26</f>
        <v>1.0227822942587368</v>
      </c>
      <c r="I27" s="478"/>
      <c r="J27" s="480">
        <f t="shared" ref="J27" si="17">J26</f>
        <v>0.94188006179485972</v>
      </c>
      <c r="K27" s="481"/>
      <c r="L27" s="478"/>
      <c r="M27" s="478"/>
      <c r="N27" s="478"/>
      <c r="O27" s="478"/>
      <c r="P27" s="478"/>
      <c r="Q27" s="482">
        <f t="shared" ref="Q27" si="18">P27/B27</f>
        <v>0</v>
      </c>
      <c r="R27" s="483"/>
      <c r="S27" s="484"/>
      <c r="T27" s="484"/>
      <c r="U27" s="478"/>
      <c r="V27" s="484"/>
      <c r="W27" s="175"/>
    </row>
    <row r="28" spans="1:23" x14ac:dyDescent="0.25">
      <c r="A28" s="286"/>
      <c r="Q28" s="153"/>
      <c r="V28" s="473" t="str">
        <f>Harvest_Comparison!H26</f>
        <v>Bark frac.</v>
      </c>
      <c r="W28" s="443">
        <f>AVERAGE(W5:W26)</f>
        <v>1</v>
      </c>
    </row>
    <row r="29" spans="1:23" x14ac:dyDescent="0.25">
      <c r="Q29" s="153"/>
    </row>
    <row r="30" spans="1:23" x14ac:dyDescent="0.25">
      <c r="A30" s="267" t="s">
        <v>245</v>
      </c>
      <c r="W30" s="153"/>
    </row>
    <row r="31" spans="1:23" x14ac:dyDescent="0.25">
      <c r="O31" s="154"/>
      <c r="W31" s="153"/>
    </row>
    <row r="32" spans="1:23" x14ac:dyDescent="0.25">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P3:P4"/>
    <mergeCell ref="Q3:Q4"/>
    <mergeCell ref="A1:A2"/>
    <mergeCell ref="G1:J2"/>
    <mergeCell ref="A3:A4"/>
    <mergeCell ref="B3:B4"/>
    <mergeCell ref="C3:C4"/>
    <mergeCell ref="D3:D4"/>
    <mergeCell ref="E3:E4"/>
    <mergeCell ref="F3:F4"/>
    <mergeCell ref="B1:E2"/>
    <mergeCell ref="F1:F2"/>
    <mergeCell ref="K1:K2"/>
    <mergeCell ref="L1:O2"/>
    <mergeCell ref="P1:Q2"/>
    <mergeCell ref="R1:W1"/>
    <mergeCell ref="R2:R3"/>
    <mergeCell ref="S2:S3"/>
    <mergeCell ref="T2:T3"/>
    <mergeCell ref="U2:U3"/>
    <mergeCell ref="V2:V3"/>
    <mergeCell ref="W2:W3"/>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1">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97"/>
      <c r="B1" s="676" t="s">
        <v>82</v>
      </c>
      <c r="C1" s="676"/>
      <c r="D1" s="676"/>
      <c r="E1" s="677"/>
      <c r="F1" s="680" t="s">
        <v>71</v>
      </c>
      <c r="G1" s="675"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98"/>
      <c r="B2" s="676"/>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83" t="s">
        <v>150</v>
      </c>
      <c r="F3" s="681" t="s">
        <v>251</v>
      </c>
      <c r="G3" s="227"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2"/>
      <c r="D4" s="690"/>
      <c r="E4" s="683"/>
      <c r="F4" s="682"/>
      <c r="G4" s="226" t="s">
        <v>165</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157">
        <f>FORECAST(A5,B6:B16,A6:A16)</f>
        <v>570.11099999999988</v>
      </c>
      <c r="C5" s="176"/>
      <c r="D5" s="176"/>
      <c r="E5" s="176"/>
      <c r="F5" s="144"/>
      <c r="G5" s="178">
        <f>CBM_Output!BE4</f>
        <v>184.90635118733232</v>
      </c>
      <c r="H5" s="219">
        <f>Growing_Stock_Comp!AC80</f>
        <v>0.98005514885497336</v>
      </c>
      <c r="I5" s="145">
        <f t="shared" ref="I5:I21" si="0">G5*(H5)</f>
        <v>181.21842153713095</v>
      </c>
      <c r="J5" s="146"/>
      <c r="K5" s="147"/>
      <c r="N5" s="233"/>
      <c r="P5" s="148">
        <f>I5*B5</f>
        <v>103314.61552095524</v>
      </c>
      <c r="Q5" s="209">
        <f>I5</f>
        <v>181.21842153713095</v>
      </c>
      <c r="R5" s="169"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3" x14ac:dyDescent="0.25">
      <c r="A6" s="143">
        <v>2000</v>
      </c>
      <c r="B6" s="149">
        <f>Area_Comp!AC4</f>
        <v>571.6</v>
      </c>
      <c r="C6" s="177">
        <f>Growing_Stock_Comp!AC10*1000</f>
        <v>91550</v>
      </c>
      <c r="D6" s="192">
        <f>C6*0.9</f>
        <v>82395</v>
      </c>
      <c r="E6" s="203">
        <f>C6*1.2</f>
        <v>109860</v>
      </c>
      <c r="F6" s="193"/>
      <c r="G6" s="211">
        <f>CBM_Output!BE5</f>
        <v>183.12896885338722</v>
      </c>
      <c r="H6" s="221">
        <f>H5</f>
        <v>0.98005514885497336</v>
      </c>
      <c r="I6" s="145">
        <f t="shared" si="0"/>
        <v>179.47648882926418</v>
      </c>
      <c r="J6" s="160">
        <f>Growing_Stock_Comp!AE10/Growing_Stock_Comp!AD10</f>
        <v>0.9871108683779356</v>
      </c>
      <c r="K6" s="218">
        <f>L6/B5</f>
        <v>6.0661791935465494</v>
      </c>
      <c r="L6" s="164">
        <f>I6*B6-I5*B5+M6+O6</f>
        <v>3458.3954862120163</v>
      </c>
      <c r="M6" s="165">
        <f t="shared" ref="M6:M26" si="1">IF(T6&lt;&gt;"",T6,IF(S6&lt;&gt;"",S6,IF(R6&lt;&gt;"",R6*W$28,U6*W$28)))</f>
        <v>3300.9373375140563</v>
      </c>
      <c r="N6" s="151">
        <f>CBM_Output!BU5</f>
        <v>0.26759449348135955</v>
      </c>
      <c r="O6" s="150">
        <f>N6*M6</f>
        <v>883.31265484578148</v>
      </c>
      <c r="P6" s="148">
        <f>(P5+L6-M6-O6)</f>
        <v>102588.76101480742</v>
      </c>
      <c r="Q6" s="162">
        <f t="shared" ref="Q6:Q25" si="2">P6/B6</f>
        <v>179.47648882926418</v>
      </c>
      <c r="R6" s="171">
        <f>Harvest_Comparison!Z5</f>
        <v>2952</v>
      </c>
      <c r="S6" s="172"/>
      <c r="T6" s="172"/>
      <c r="U6" s="172">
        <f>Harvest_Comparison!AC5</f>
        <v>4660.6000000000004</v>
      </c>
      <c r="V6" s="172">
        <f>Harvest_Comparison!AE5</f>
        <v>3977.87</v>
      </c>
      <c r="W6" s="173"/>
    </row>
    <row r="7" spans="1:23" x14ac:dyDescent="0.25">
      <c r="A7" s="143">
        <v>2001</v>
      </c>
      <c r="B7" s="144">
        <f>(9*B$6+1*B$16)/10</f>
        <v>573.08900000000006</v>
      </c>
      <c r="C7" s="177"/>
      <c r="D7" s="177"/>
      <c r="E7" s="177"/>
      <c r="F7" s="149"/>
      <c r="G7" s="211">
        <f>CBM_Output!BE6</f>
        <v>186.29997890201975</v>
      </c>
      <c r="H7" s="221">
        <f t="shared" ref="H7:H26" si="3">H6</f>
        <v>0.98005514885497336</v>
      </c>
      <c r="I7" s="145">
        <f t="shared" si="0"/>
        <v>182.58425355449737</v>
      </c>
      <c r="J7" s="161">
        <f>(4*J$6+1*J$11)/5</f>
        <v>0.98624294690176195</v>
      </c>
      <c r="K7" s="218">
        <f t="shared" ref="K7:K21" si="4">L7/B6</f>
        <v>7.4339044167537187</v>
      </c>
      <c r="L7" s="164">
        <f t="shared" ref="L7:L21" si="5">I7*B7-I6*B6+M7+O7</f>
        <v>4249.2197646164259</v>
      </c>
      <c r="M7" s="165">
        <f t="shared" si="1"/>
        <v>1803.6625763584598</v>
      </c>
      <c r="N7" s="151">
        <f>CBM_Output!BU6</f>
        <v>0.2202689810053855</v>
      </c>
      <c r="O7" s="150">
        <f t="shared" ref="O7:O21" si="6">N7*M7</f>
        <v>397.29091777202626</v>
      </c>
      <c r="P7" s="148">
        <f t="shared" ref="P7:P25" si="7">(P6+L7-M7-O7)</f>
        <v>104637.02728529336</v>
      </c>
      <c r="Q7" s="162">
        <f t="shared" si="2"/>
        <v>182.58425355449737</v>
      </c>
      <c r="R7" s="171">
        <f>Harvest_Comparison!Z6</f>
        <v>1613</v>
      </c>
      <c r="S7" s="172"/>
      <c r="T7" s="172"/>
      <c r="U7" s="172">
        <f>Harvest_Comparison!AC6</f>
        <v>2191.8000000000002</v>
      </c>
      <c r="V7" s="172"/>
      <c r="W7" s="173"/>
    </row>
    <row r="8" spans="1:23" x14ac:dyDescent="0.25">
      <c r="A8" s="143">
        <v>2002</v>
      </c>
      <c r="B8" s="144">
        <f>(8*B$6+2*B$16)/10</f>
        <v>574.57800000000009</v>
      </c>
      <c r="C8" s="177"/>
      <c r="D8" s="177"/>
      <c r="E8" s="177"/>
      <c r="F8" s="149"/>
      <c r="G8" s="211">
        <f>CBM_Output!BE7</f>
        <v>190.1142938472687</v>
      </c>
      <c r="H8" s="221">
        <f t="shared" si="3"/>
        <v>0.98005514885497336</v>
      </c>
      <c r="I8" s="145">
        <f t="shared" si="0"/>
        <v>186.32249255594306</v>
      </c>
      <c r="J8" s="161">
        <f>(3*J$6+2*J$11)/5</f>
        <v>0.98537502542558819</v>
      </c>
      <c r="K8" s="218">
        <f t="shared" si="4"/>
        <v>7.6715151664853805</v>
      </c>
      <c r="L8" s="164">
        <f t="shared" si="5"/>
        <v>4396.4609552459406</v>
      </c>
      <c r="M8" s="165">
        <f t="shared" si="1"/>
        <v>1617.1685624185566</v>
      </c>
      <c r="N8" s="151">
        <f>CBM_Output!BU7</f>
        <v>0.22231111750923685</v>
      </c>
      <c r="O8" s="150">
        <f t="shared" si="6"/>
        <v>359.51455031207536</v>
      </c>
      <c r="P8" s="148">
        <f t="shared" si="7"/>
        <v>107056.80512780866</v>
      </c>
      <c r="Q8" s="162">
        <f t="shared" si="2"/>
        <v>186.32249255594306</v>
      </c>
      <c r="R8" s="171">
        <f>Harvest_Comparison!Z7</f>
        <v>1446.22</v>
      </c>
      <c r="S8" s="172"/>
      <c r="T8" s="172"/>
      <c r="U8" s="172">
        <f>Harvest_Comparison!AC7</f>
        <v>1870</v>
      </c>
      <c r="V8" s="172"/>
      <c r="W8" s="173"/>
    </row>
    <row r="9" spans="1:23" x14ac:dyDescent="0.25">
      <c r="A9" s="143">
        <v>2003</v>
      </c>
      <c r="B9" s="144">
        <f>(7*B$6+3*B$16)/10</f>
        <v>576.06700000000001</v>
      </c>
      <c r="C9" s="177"/>
      <c r="D9" s="177"/>
      <c r="E9" s="177"/>
      <c r="F9" s="149"/>
      <c r="G9" s="211">
        <f>CBM_Output!BE8</f>
        <v>193.60061426744269</v>
      </c>
      <c r="H9" s="221">
        <f t="shared" si="3"/>
        <v>0.98005514885497336</v>
      </c>
      <c r="I9" s="145">
        <f t="shared" si="0"/>
        <v>189.73927883429283</v>
      </c>
      <c r="J9" s="161">
        <f>(2*J$6+3*J$11)/5</f>
        <v>0.98450710394941476</v>
      </c>
      <c r="K9" s="218">
        <f t="shared" si="4"/>
        <v>7.7617386669523691</v>
      </c>
      <c r="L9" s="164">
        <f t="shared" si="5"/>
        <v>4459.7242797801591</v>
      </c>
      <c r="M9" s="165">
        <f t="shared" si="1"/>
        <v>1819.2503360078317</v>
      </c>
      <c r="N9" s="151">
        <f>CBM_Output!BU8</f>
        <v>0.21698054607077191</v>
      </c>
      <c r="O9" s="150">
        <f t="shared" si="6"/>
        <v>394.74193134641462</v>
      </c>
      <c r="P9" s="148">
        <f t="shared" si="7"/>
        <v>109302.53714023458</v>
      </c>
      <c r="Q9" s="162">
        <f t="shared" si="2"/>
        <v>189.73927883429283</v>
      </c>
      <c r="R9" s="171">
        <f>Harvest_Comparison!Z8</f>
        <v>1626.94</v>
      </c>
      <c r="S9" s="172"/>
      <c r="T9" s="172"/>
      <c r="U9" s="172">
        <f>Harvest_Comparison!AC8</f>
        <v>2099.6999999999998</v>
      </c>
      <c r="V9" s="172"/>
      <c r="W9" s="173"/>
    </row>
    <row r="10" spans="1:23" x14ac:dyDescent="0.25">
      <c r="A10" s="143">
        <v>2004</v>
      </c>
      <c r="B10" s="144">
        <f>(6*B$6+4*B$16)/10</f>
        <v>577.55600000000004</v>
      </c>
      <c r="C10" s="177"/>
      <c r="D10" s="177"/>
      <c r="E10" s="177"/>
      <c r="F10" s="149"/>
      <c r="G10" s="211">
        <f>CBM_Output!BE9</f>
        <v>197.037317116586</v>
      </c>
      <c r="H10" s="221">
        <f t="shared" si="3"/>
        <v>0.98005514885497336</v>
      </c>
      <c r="I10" s="145">
        <f t="shared" si="0"/>
        <v>193.10743715668028</v>
      </c>
      <c r="J10" s="161">
        <f>(1*J$6+4*J$11)/5</f>
        <v>0.98363918247324089</v>
      </c>
      <c r="K10" s="218">
        <f t="shared" si="4"/>
        <v>7.4004069872215554</v>
      </c>
      <c r="L10" s="164">
        <f t="shared" si="5"/>
        <v>4263.1302519077599</v>
      </c>
      <c r="M10" s="165">
        <f t="shared" si="1"/>
        <v>1695.1968169618258</v>
      </c>
      <c r="N10" s="151">
        <f>CBM_Output!BU9</f>
        <v>0.20063251494680545</v>
      </c>
      <c r="O10" s="150">
        <f t="shared" si="6"/>
        <v>340.11160071687056</v>
      </c>
      <c r="P10" s="148">
        <f t="shared" si="7"/>
        <v>111530.35897446364</v>
      </c>
      <c r="Q10" s="162">
        <f t="shared" si="2"/>
        <v>193.10743715668028</v>
      </c>
      <c r="R10" s="171">
        <f>Harvest_Comparison!Z9</f>
        <v>1516</v>
      </c>
      <c r="S10" s="172"/>
      <c r="T10" s="172"/>
      <c r="U10" s="172">
        <f>Harvest_Comparison!AC9</f>
        <v>2175.1999999999998</v>
      </c>
      <c r="V10" s="172"/>
      <c r="W10" s="173"/>
    </row>
    <row r="11" spans="1:23" x14ac:dyDescent="0.25">
      <c r="A11" s="143">
        <v>2005</v>
      </c>
      <c r="B11" s="144">
        <f>(5*B$6+5*B$16)/10</f>
        <v>579.04499999999996</v>
      </c>
      <c r="C11" s="177"/>
      <c r="D11" s="177"/>
      <c r="E11" s="177"/>
      <c r="F11" s="149"/>
      <c r="G11" s="211">
        <f>CBM_Output!BE10</f>
        <v>197.77827794476769</v>
      </c>
      <c r="H11" s="221">
        <f t="shared" si="3"/>
        <v>0.98005514885497336</v>
      </c>
      <c r="I11" s="145">
        <f t="shared" si="0"/>
        <v>193.8336196314396</v>
      </c>
      <c r="J11" s="160">
        <f>Growing_Stock_Comp!AE15/Growing_Stock_Comp!AD15</f>
        <v>0.98277126099706735</v>
      </c>
      <c r="K11" s="218">
        <f t="shared" si="4"/>
        <v>8.326578967322579</v>
      </c>
      <c r="L11" s="164">
        <f t="shared" si="5"/>
        <v>4809.0656420509595</v>
      </c>
      <c r="M11" s="165">
        <f t="shared" si="1"/>
        <v>3312.4548356767918</v>
      </c>
      <c r="N11" s="151">
        <f>CBM_Output!BU10</f>
        <v>0.23806558593869712</v>
      </c>
      <c r="O11" s="150">
        <f t="shared" si="6"/>
        <v>788.58150135086612</v>
      </c>
      <c r="P11" s="148">
        <f t="shared" si="7"/>
        <v>112238.38827948694</v>
      </c>
      <c r="Q11" s="162">
        <f t="shared" si="2"/>
        <v>193.8336196314396</v>
      </c>
      <c r="R11" s="171">
        <f>Harvest_Comparison!Z10</f>
        <v>2962.3</v>
      </c>
      <c r="S11" s="172"/>
      <c r="T11" s="172"/>
      <c r="U11" s="172">
        <f>Harvest_Comparison!AC10</f>
        <v>3566.4</v>
      </c>
      <c r="V11" s="172">
        <f>Harvest_Comparison!AE10</f>
        <v>3809.62</v>
      </c>
      <c r="W11" s="173"/>
    </row>
    <row r="12" spans="1:23" x14ac:dyDescent="0.25">
      <c r="A12" s="143">
        <v>2006</v>
      </c>
      <c r="B12" s="144">
        <f>(4*B$6+6*B$16)/10</f>
        <v>580.53399999999999</v>
      </c>
      <c r="C12" s="177"/>
      <c r="D12" s="177"/>
      <c r="E12" s="177"/>
      <c r="F12" s="149"/>
      <c r="G12" s="211">
        <f>CBM_Output!BE11</f>
        <v>200.0856104391267</v>
      </c>
      <c r="H12" s="221">
        <f t="shared" si="3"/>
        <v>0.98005514885497336</v>
      </c>
      <c r="I12" s="145">
        <f t="shared" si="0"/>
        <v>196.09493272265652</v>
      </c>
      <c r="J12" s="161">
        <f>(4*J$11+1*J$16)/5</f>
        <v>0.98308693097331457</v>
      </c>
      <c r="K12" s="218">
        <f t="shared" si="4"/>
        <v>8.252274829869485</v>
      </c>
      <c r="L12" s="164">
        <f t="shared" si="5"/>
        <v>4778.4384788617754</v>
      </c>
      <c r="M12" s="165">
        <f t="shared" si="1"/>
        <v>2636.7243366728135</v>
      </c>
      <c r="N12" s="151">
        <f>CBM_Output!BU11</f>
        <v>0.20492348818801503</v>
      </c>
      <c r="O12" s="150">
        <f t="shared" si="6"/>
        <v>540.32674846122302</v>
      </c>
      <c r="P12" s="148">
        <f t="shared" si="7"/>
        <v>113839.77567321468</v>
      </c>
      <c r="Q12" s="162">
        <f t="shared" si="2"/>
        <v>196.09493272265652</v>
      </c>
      <c r="R12" s="171">
        <f>Harvest_Comparison!Z11</f>
        <v>2358</v>
      </c>
      <c r="S12" s="172"/>
      <c r="T12" s="172"/>
      <c r="U12" s="172">
        <f>Harvest_Comparison!AC11</f>
        <v>2796.6</v>
      </c>
      <c r="V12" s="172"/>
      <c r="W12" s="173"/>
    </row>
    <row r="13" spans="1:23" x14ac:dyDescent="0.25">
      <c r="A13" s="143">
        <v>2007</v>
      </c>
      <c r="B13" s="144">
        <f>(3*B$6+7*B$16)/10</f>
        <v>582.02300000000002</v>
      </c>
      <c r="C13" s="177"/>
      <c r="D13" s="177"/>
      <c r="E13" s="177"/>
      <c r="F13" s="177"/>
      <c r="G13" s="211">
        <f>CBM_Output!BE12</f>
        <v>201.97233861576174</v>
      </c>
      <c r="H13" s="221">
        <f t="shared" si="3"/>
        <v>0.98005514885497336</v>
      </c>
      <c r="I13" s="145">
        <f t="shared" si="0"/>
        <v>197.94403038665746</v>
      </c>
      <c r="J13" s="161">
        <f>(3*J$11+2*J$16)/5</f>
        <v>0.98340260094956167</v>
      </c>
      <c r="K13" s="218">
        <f t="shared" si="4"/>
        <v>8.3600376546268773</v>
      </c>
      <c r="L13" s="164">
        <f t="shared" si="5"/>
        <v>4853.2860997911594</v>
      </c>
      <c r="M13" s="165">
        <f t="shared" si="1"/>
        <v>2869.3107073377605</v>
      </c>
      <c r="N13" s="151">
        <f>CBM_Output!BU12</f>
        <v>0.21460647895670645</v>
      </c>
      <c r="O13" s="150">
        <f t="shared" si="6"/>
        <v>615.77266793453362</v>
      </c>
      <c r="P13" s="148">
        <f t="shared" si="7"/>
        <v>115207.97839773355</v>
      </c>
      <c r="Q13" s="162">
        <f t="shared" si="2"/>
        <v>197.94403038665746</v>
      </c>
      <c r="R13" s="171">
        <f>Harvest_Comparison!Z12</f>
        <v>2566</v>
      </c>
      <c r="S13" s="172"/>
      <c r="T13" s="172"/>
      <c r="U13" s="172">
        <f>Harvest_Comparison!AC12</f>
        <v>3010.5</v>
      </c>
      <c r="V13" s="172"/>
      <c r="W13" s="173"/>
    </row>
    <row r="14" spans="1:23" x14ac:dyDescent="0.25">
      <c r="A14" s="143">
        <v>2008</v>
      </c>
      <c r="B14" s="144">
        <f>(2*B$6+8*B$16)/10</f>
        <v>583.51199999999994</v>
      </c>
      <c r="C14" s="177"/>
      <c r="D14" s="177"/>
      <c r="E14" s="177"/>
      <c r="F14" s="177"/>
      <c r="G14" s="211">
        <f>CBM_Output!BE13</f>
        <v>204.16350049849405</v>
      </c>
      <c r="H14" s="221">
        <f t="shared" si="3"/>
        <v>0.98005514885497336</v>
      </c>
      <c r="I14" s="145">
        <f t="shared" si="0"/>
        <v>200.09148987180401</v>
      </c>
      <c r="J14" s="161">
        <f>(2*J$11+3*J$16)/5</f>
        <v>0.98371827092580877</v>
      </c>
      <c r="K14" s="218">
        <f t="shared" si="4"/>
        <v>9.2041826522852137</v>
      </c>
      <c r="L14" s="164">
        <f t="shared" si="5"/>
        <v>5357.0459998309971</v>
      </c>
      <c r="M14" s="165">
        <f t="shared" si="1"/>
        <v>3115.3155224641469</v>
      </c>
      <c r="N14" s="151">
        <f>CBM_Output!BU13</f>
        <v>0.22274579637937289</v>
      </c>
      <c r="O14" s="150">
        <f t="shared" si="6"/>
        <v>693.92343702429855</v>
      </c>
      <c r="P14" s="148">
        <f t="shared" si="7"/>
        <v>116755.7854380761</v>
      </c>
      <c r="Q14" s="162">
        <f t="shared" si="2"/>
        <v>200.09148987180401</v>
      </c>
      <c r="R14" s="171">
        <f>Harvest_Comparison!Z13</f>
        <v>2786</v>
      </c>
      <c r="S14" s="172"/>
      <c r="T14" s="172"/>
      <c r="U14" s="172">
        <f>Harvest_Comparison!AC13</f>
        <v>2864.3</v>
      </c>
      <c r="V14" s="172"/>
      <c r="W14" s="173" t="str">
        <f>Harvest_Comparison!AG13</f>
        <v/>
      </c>
    </row>
    <row r="15" spans="1:23" x14ac:dyDescent="0.25">
      <c r="A15" s="143">
        <v>2009</v>
      </c>
      <c r="B15" s="144">
        <f>(1*B$6+9*B$16)/10</f>
        <v>585.00099999999998</v>
      </c>
      <c r="C15" s="177"/>
      <c r="D15" s="177"/>
      <c r="E15" s="177"/>
      <c r="F15" s="177"/>
      <c r="G15" s="211">
        <f>CBM_Output!BE14</f>
        <v>206.5709457009529</v>
      </c>
      <c r="H15" s="221">
        <f t="shared" si="3"/>
        <v>0.98005514885497336</v>
      </c>
      <c r="I15" s="145">
        <f t="shared" si="0"/>
        <v>202.45091893806003</v>
      </c>
      <c r="J15" s="161">
        <f>(1*J$11+4*J$16)/5</f>
        <v>0.98403394090205598</v>
      </c>
      <c r="K15" s="218">
        <f t="shared" si="4"/>
        <v>9.304517539881962</v>
      </c>
      <c r="L15" s="164">
        <f t="shared" si="5"/>
        <v>5429.297638731603</v>
      </c>
      <c r="M15" s="165">
        <f t="shared" si="1"/>
        <v>3094.3</v>
      </c>
      <c r="N15" s="151">
        <f>CBM_Output!BU14</f>
        <v>0.21225900756993551</v>
      </c>
      <c r="O15" s="150">
        <f t="shared" si="6"/>
        <v>656.79304712365149</v>
      </c>
      <c r="P15" s="148">
        <f t="shared" si="7"/>
        <v>118433.99002968405</v>
      </c>
      <c r="Q15" s="162">
        <f t="shared" si="2"/>
        <v>202.45091893806003</v>
      </c>
      <c r="R15" s="171">
        <f>Harvest_Comparison!Z14</f>
        <v>2813</v>
      </c>
      <c r="S15" s="172">
        <f>Harvest_Comparison!AA14</f>
        <v>3094.3</v>
      </c>
      <c r="T15" s="172"/>
      <c r="U15" s="172">
        <f>Harvest_Comparison!AC14</f>
        <v>2713.3</v>
      </c>
      <c r="V15" s="172"/>
      <c r="W15" s="173">
        <f>Harvest_Comparison!AG14</f>
        <v>1.1000000000000001</v>
      </c>
    </row>
    <row r="16" spans="1:23" x14ac:dyDescent="0.25">
      <c r="A16" s="143">
        <v>2010</v>
      </c>
      <c r="B16" s="149">
        <f>Area_Comp!AC14</f>
        <v>586.49</v>
      </c>
      <c r="C16" s="177">
        <f>Growing_Stock_Comp!AC20*1000</f>
        <v>116930</v>
      </c>
      <c r="D16" s="192">
        <f>C16*0.9</f>
        <v>105237</v>
      </c>
      <c r="E16" s="203">
        <f>C16*1.2</f>
        <v>140316</v>
      </c>
      <c r="F16" s="177"/>
      <c r="G16" s="211">
        <f>CBM_Output!BE15</f>
        <v>208.2931959823724</v>
      </c>
      <c r="H16" s="221">
        <f t="shared" si="3"/>
        <v>0.98005514885497336</v>
      </c>
      <c r="I16" s="145">
        <f t="shared" si="0"/>
        <v>204.13881919398213</v>
      </c>
      <c r="J16" s="160">
        <f>Growing_Stock_Comp!AE20/Growing_Stock_Comp!AD20</f>
        <v>0.98434961087830319</v>
      </c>
      <c r="K16" s="218">
        <f t="shared" si="4"/>
        <v>8.3810934898501266</v>
      </c>
      <c r="L16" s="164">
        <f t="shared" si="5"/>
        <v>4902.948072655814</v>
      </c>
      <c r="M16" s="165">
        <f t="shared" si="1"/>
        <v>3001.74</v>
      </c>
      <c r="N16" s="151">
        <f>CBM_Output!BU15</f>
        <v>0.2031561805024012</v>
      </c>
      <c r="O16" s="150">
        <f t="shared" si="6"/>
        <v>609.82203326127774</v>
      </c>
      <c r="P16" s="148">
        <f t="shared" si="7"/>
        <v>119725.37606907857</v>
      </c>
      <c r="Q16" s="162">
        <f t="shared" si="2"/>
        <v>204.1388191939821</v>
      </c>
      <c r="R16" s="171">
        <f>Harvest_Comparison!Z15</f>
        <v>2669.44</v>
      </c>
      <c r="S16" s="172">
        <f>Harvest_Comparison!AA15</f>
        <v>3001.74</v>
      </c>
      <c r="T16" s="172"/>
      <c r="U16" s="172">
        <f>Harvest_Comparison!AC15</f>
        <v>3057.5</v>
      </c>
      <c r="V16" s="172">
        <f>Harvest_Comparison!AE15</f>
        <v>3912.95</v>
      </c>
      <c r="W16" s="173">
        <f>Harvest_Comparison!AG15</f>
        <v>1.1244830376408534</v>
      </c>
    </row>
    <row r="17" spans="1:23" x14ac:dyDescent="0.25">
      <c r="A17" s="143">
        <v>2011</v>
      </c>
      <c r="B17" s="144">
        <f>(4*B$16+1*B$21)/5</f>
        <v>594.12799999999993</v>
      </c>
      <c r="C17" s="177"/>
      <c r="D17" s="177"/>
      <c r="E17" s="177"/>
      <c r="F17" s="177"/>
      <c r="G17" s="211">
        <f>CBM_Output!BE16</f>
        <v>210.54019624478352</v>
      </c>
      <c r="H17" s="221">
        <f t="shared" si="3"/>
        <v>0.98005514885497336</v>
      </c>
      <c r="I17" s="145">
        <f t="shared" si="0"/>
        <v>206.3410033706366</v>
      </c>
      <c r="J17" s="161">
        <f>(4*J$16+1*J$21)/5</f>
        <v>0.98455196683621993</v>
      </c>
      <c r="K17" s="218">
        <f t="shared" si="4"/>
        <v>11.607070956955873</v>
      </c>
      <c r="L17" s="164">
        <f t="shared" si="5"/>
        <v>6807.4310455450504</v>
      </c>
      <c r="M17" s="165">
        <f t="shared" si="1"/>
        <v>3237.0879059517083</v>
      </c>
      <c r="N17" s="151">
        <f>CBM_Output!BU16</f>
        <v>0.21709375169895348</v>
      </c>
      <c r="O17" s="150">
        <f t="shared" si="6"/>
        <v>702.75155808236548</v>
      </c>
      <c r="P17" s="148">
        <f t="shared" si="7"/>
        <v>122592.96765058955</v>
      </c>
      <c r="Q17" s="162">
        <f t="shared" si="2"/>
        <v>206.34100337063657</v>
      </c>
      <c r="R17" s="171"/>
      <c r="S17" s="172"/>
      <c r="T17" s="172"/>
      <c r="U17" s="172">
        <f>Harvest_Comparison!AC16</f>
        <v>2894.9</v>
      </c>
      <c r="V17" s="172"/>
      <c r="W17" s="173" t="str">
        <f>Harvest_Comparison!AG16</f>
        <v/>
      </c>
    </row>
    <row r="18" spans="1:23" x14ac:dyDescent="0.25">
      <c r="A18" s="143">
        <v>2012</v>
      </c>
      <c r="B18" s="144">
        <f>(3*B$16+2*B$21)/5</f>
        <v>601.76599999999996</v>
      </c>
      <c r="C18" s="177"/>
      <c r="D18" s="177"/>
      <c r="E18" s="177"/>
      <c r="F18" s="177"/>
      <c r="G18" s="211">
        <f>CBM_Output!BE17</f>
        <v>211.41118353495349</v>
      </c>
      <c r="H18" s="221">
        <f t="shared" si="3"/>
        <v>0.98005514885497336</v>
      </c>
      <c r="I18" s="145">
        <f t="shared" si="0"/>
        <v>207.19461894895494</v>
      </c>
      <c r="J18" s="161">
        <f>(3*J$16+2*J$21)/5</f>
        <v>0.98475432279413655</v>
      </c>
      <c r="K18" s="218">
        <f t="shared" si="4"/>
        <v>11.222072131463086</v>
      </c>
      <c r="L18" s="164">
        <f t="shared" si="5"/>
        <v>6667.3472713218998</v>
      </c>
      <c r="M18" s="165">
        <f t="shared" si="1"/>
        <v>3824.5921326217235</v>
      </c>
      <c r="N18" s="151">
        <f>CBM_Output!BU17</f>
        <v>0.19689569416562183</v>
      </c>
      <c r="O18" s="150">
        <f t="shared" si="6"/>
        <v>753.04572285293023</v>
      </c>
      <c r="P18" s="148">
        <f t="shared" si="7"/>
        <v>124682.67706643679</v>
      </c>
      <c r="Q18" s="162">
        <f t="shared" si="2"/>
        <v>207.19461894895491</v>
      </c>
      <c r="R18" s="171"/>
      <c r="S18" s="172"/>
      <c r="T18" s="172"/>
      <c r="U18" s="172">
        <f>Harvest_Comparison!AC17</f>
        <v>3420.3</v>
      </c>
      <c r="V18" s="172"/>
      <c r="W18" s="173"/>
    </row>
    <row r="19" spans="1:23" x14ac:dyDescent="0.25">
      <c r="A19" s="143">
        <v>2013</v>
      </c>
      <c r="B19" s="144">
        <f>(2*B$16+3*B$21)/5</f>
        <v>609.404</v>
      </c>
      <c r="C19" s="177"/>
      <c r="D19" s="177"/>
      <c r="E19" s="177"/>
      <c r="F19" s="177"/>
      <c r="G19" s="211">
        <f>CBM_Output!BE18</f>
        <v>211.40633167107939</v>
      </c>
      <c r="H19" s="221">
        <f t="shared" si="3"/>
        <v>0.98005514885497336</v>
      </c>
      <c r="I19" s="145">
        <f t="shared" si="0"/>
        <v>207.18986385478357</v>
      </c>
      <c r="J19" s="161">
        <f>(2*J$16+3*J$21)/5</f>
        <v>0.98495667875205339</v>
      </c>
      <c r="K19" s="218">
        <f t="shared" si="4"/>
        <v>9.6198433462157293</v>
      </c>
      <c r="L19" s="164">
        <f t="shared" si="5"/>
        <v>5788.8946510788537</v>
      </c>
      <c r="M19" s="165">
        <f t="shared" si="1"/>
        <v>3555.6194133921736</v>
      </c>
      <c r="N19" s="151">
        <f>CBM_Output!BU18</f>
        <v>0.18382746733272895</v>
      </c>
      <c r="O19" s="150">
        <f t="shared" si="6"/>
        <v>653.62051156296661</v>
      </c>
      <c r="P19" s="148">
        <f t="shared" si="7"/>
        <v>126262.33179256051</v>
      </c>
      <c r="Q19" s="162">
        <f t="shared" si="2"/>
        <v>207.18986385478354</v>
      </c>
      <c r="R19" s="171">
        <f>Harvest_Comparison!Z18</f>
        <v>3179.76</v>
      </c>
      <c r="S19" s="172"/>
      <c r="T19" s="172"/>
      <c r="U19" s="172">
        <f>Harvest_Comparison!AC18</f>
        <v>3862.6</v>
      </c>
      <c r="V19" s="172"/>
      <c r="W19" s="173" t="str">
        <f>Harvest_Comparison!AG18</f>
        <v/>
      </c>
    </row>
    <row r="20" spans="1:23" x14ac:dyDescent="0.25">
      <c r="A20" s="143">
        <v>2014</v>
      </c>
      <c r="B20" s="144">
        <f>(1*B$16+4*B$21)/5</f>
        <v>617.04200000000003</v>
      </c>
      <c r="C20" s="177"/>
      <c r="D20" s="177"/>
      <c r="E20" s="177"/>
      <c r="F20" s="177"/>
      <c r="G20" s="211">
        <f>CBM_Output!BE19</f>
        <v>210.91122063784326</v>
      </c>
      <c r="H20" s="221">
        <f t="shared" si="3"/>
        <v>0.98005514885497336</v>
      </c>
      <c r="I20" s="145">
        <f t="shared" si="0"/>
        <v>206.70462773740562</v>
      </c>
      <c r="J20" s="161">
        <f>(1*J$16+4*J$21)/5</f>
        <v>0.98515903470997002</v>
      </c>
      <c r="K20" s="218">
        <f t="shared" si="4"/>
        <v>9.0592550622218084</v>
      </c>
      <c r="L20" s="164">
        <f t="shared" si="5"/>
        <v>5520.7462719382193</v>
      </c>
      <c r="M20" s="165">
        <f t="shared" si="1"/>
        <v>3555.6194133921736</v>
      </c>
      <c r="N20" s="151">
        <f>CBM_Output!BU19</f>
        <v>0.19181517014827359</v>
      </c>
      <c r="O20" s="150">
        <f t="shared" si="6"/>
        <v>682.02174276232449</v>
      </c>
      <c r="P20" s="148">
        <f t="shared" si="7"/>
        <v>127545.43690834423</v>
      </c>
      <c r="Q20" s="162">
        <f t="shared" si="2"/>
        <v>206.70462773740559</v>
      </c>
      <c r="R20" s="171">
        <f>Harvest_Comparison!Z19</f>
        <v>3179.76</v>
      </c>
      <c r="S20" s="172"/>
      <c r="T20" s="172"/>
      <c r="U20" s="172">
        <f>Harvest_Comparison!AC19</f>
        <v>4166.2</v>
      </c>
      <c r="V20" s="172"/>
      <c r="W20" s="173" t="str">
        <f>Harvest_Comparison!AG19</f>
        <v/>
      </c>
    </row>
    <row r="21" spans="1:23" x14ac:dyDescent="0.25">
      <c r="A21" s="143">
        <v>2015</v>
      </c>
      <c r="B21" s="149">
        <f>Area_Comp!AC19</f>
        <v>624.67999999999995</v>
      </c>
      <c r="C21" s="177">
        <f>Growing_Stock_Comp!AC25*1000</f>
        <v>131160</v>
      </c>
      <c r="D21" s="192">
        <f>C21*0.9</f>
        <v>118044</v>
      </c>
      <c r="E21" s="203">
        <f>C21*1.2</f>
        <v>157392</v>
      </c>
      <c r="F21" s="177"/>
      <c r="G21" s="211">
        <f>CBM_Output!BE20</f>
        <v>210.08752293857353</v>
      </c>
      <c r="H21" s="221">
        <f t="shared" si="3"/>
        <v>0.98005514885497336</v>
      </c>
      <c r="I21" s="145">
        <f t="shared" si="0"/>
        <v>205.89735856613632</v>
      </c>
      <c r="J21" s="160">
        <f>Growing_Stock_Comp!AE25/Growing_Stock_Comp!AD25</f>
        <v>0.98536139066788664</v>
      </c>
      <c r="K21" s="218">
        <f t="shared" si="4"/>
        <v>9.2927294619785723</v>
      </c>
      <c r="L21" s="164">
        <f t="shared" si="5"/>
        <v>5734.0043726781823</v>
      </c>
      <c r="M21" s="165">
        <f t="shared" si="1"/>
        <v>3915.2</v>
      </c>
      <c r="N21" s="151">
        <f>CBM_Output!BU20</f>
        <v>0.19009995196373158</v>
      </c>
      <c r="O21" s="150">
        <f t="shared" si="6"/>
        <v>744.27933192840192</v>
      </c>
      <c r="P21" s="148">
        <f t="shared" si="7"/>
        <v>128619.96194909402</v>
      </c>
      <c r="Q21" s="162">
        <f t="shared" si="2"/>
        <v>205.89735856613632</v>
      </c>
      <c r="R21" s="171">
        <f>Harvest_Comparison!Z20</f>
        <v>3482.76</v>
      </c>
      <c r="S21" s="172">
        <f>Harvest_Comparison!AA20</f>
        <v>3915.2</v>
      </c>
      <c r="T21" s="172"/>
      <c r="U21" s="172">
        <f>Harvest_Comparison!AC20</f>
        <v>4311.3</v>
      </c>
      <c r="V21" s="172">
        <f>Harvest_Comparison!AE20</f>
        <v>4425.99</v>
      </c>
      <c r="W21" s="173">
        <f>Harvest_Comparison!AG20</f>
        <v>1.1241658914194488</v>
      </c>
    </row>
    <row r="22" spans="1:23" x14ac:dyDescent="0.25">
      <c r="A22" s="143">
        <v>2016</v>
      </c>
      <c r="B22" s="149">
        <f>Area_Comp!AC20</f>
        <v>624.66</v>
      </c>
      <c r="C22" s="177"/>
      <c r="D22" s="177"/>
      <c r="E22" s="177"/>
      <c r="F22" s="177"/>
      <c r="G22" s="211">
        <f>CBM_Output!BE21</f>
        <v>210.07034880409498</v>
      </c>
      <c r="H22" s="221">
        <f t="shared" si="3"/>
        <v>0.98005514885497336</v>
      </c>
      <c r="I22" s="145">
        <f t="shared" ref="I22:I26" si="8">G22*(H22)</f>
        <v>205.88052696721348</v>
      </c>
      <c r="J22" s="161">
        <f>(4*J$21+1*J$26)/5</f>
        <v>0.98283278575761168</v>
      </c>
      <c r="K22" s="218">
        <f t="shared" ref="K22:K26" si="9">L22/B21</f>
        <v>7.4447690759954508</v>
      </c>
      <c r="L22" s="164">
        <f t="shared" ref="L22:L26" si="10">I22*B22-I21*B21+M22+O22</f>
        <v>4650.5983463928378</v>
      </c>
      <c r="M22" s="165">
        <f t="shared" si="1"/>
        <v>3915.2</v>
      </c>
      <c r="N22" s="151">
        <f>CBM_Output!BU21</f>
        <v>0.1915688394327984</v>
      </c>
      <c r="O22" s="150">
        <f t="shared" ref="O22:O26" si="11">N22*M22</f>
        <v>750.03032014729229</v>
      </c>
      <c r="P22" s="148">
        <f t="shared" si="7"/>
        <v>128605.32997533957</v>
      </c>
      <c r="Q22" s="162">
        <f t="shared" si="2"/>
        <v>205.88052696721348</v>
      </c>
      <c r="R22" s="171">
        <f>Harvest_Comparison!Z21</f>
        <v>3482.76</v>
      </c>
      <c r="S22" s="172">
        <f>Harvest_Comparison!AA21</f>
        <v>3915.2</v>
      </c>
      <c r="T22" s="172"/>
      <c r="U22" s="172">
        <f>Harvest_Comparison!AC21</f>
        <v>3842.1</v>
      </c>
      <c r="V22" s="172"/>
      <c r="W22" s="173">
        <f>Harvest_Comparison!AG21</f>
        <v>1.1241658914194488</v>
      </c>
    </row>
    <row r="23" spans="1:23" x14ac:dyDescent="0.25">
      <c r="A23" s="143">
        <v>2017</v>
      </c>
      <c r="B23" s="149">
        <f>Area_Comp!AC21</f>
        <v>625.6</v>
      </c>
      <c r="C23" s="177"/>
      <c r="D23" s="177"/>
      <c r="E23" s="177"/>
      <c r="F23" s="177"/>
      <c r="G23" s="211">
        <f>CBM_Output!BE22</f>
        <v>210.39166985812329</v>
      </c>
      <c r="H23" s="221">
        <f t="shared" si="3"/>
        <v>0.98005514885497336</v>
      </c>
      <c r="I23" s="145">
        <f t="shared" si="8"/>
        <v>206.19543932064943</v>
      </c>
      <c r="J23" s="161">
        <f>(3*J$21+2*J$26)/5</f>
        <v>0.98030418084733684</v>
      </c>
      <c r="K23" s="218">
        <f t="shared" si="9"/>
        <v>8.8885414334887294</v>
      </c>
      <c r="L23" s="164">
        <f t="shared" si="10"/>
        <v>5552.3162918430689</v>
      </c>
      <c r="M23" s="165">
        <f t="shared" si="1"/>
        <v>4296.2504554413126</v>
      </c>
      <c r="N23" s="151">
        <f>CBM_Output!BU22</f>
        <v>0.20146147942721038</v>
      </c>
      <c r="O23" s="150">
        <f t="shared" si="11"/>
        <v>865.52897274303325</v>
      </c>
      <c r="P23" s="148">
        <f t="shared" si="7"/>
        <v>128995.86683899828</v>
      </c>
      <c r="Q23" s="162">
        <f t="shared" si="2"/>
        <v>206.19543932064943</v>
      </c>
      <c r="R23" s="171"/>
      <c r="S23" s="172"/>
      <c r="T23" s="172"/>
      <c r="U23" s="172">
        <f>Harvest_Comparison!AC22</f>
        <v>3842.1</v>
      </c>
      <c r="V23" s="172"/>
      <c r="W23" s="173" t="str">
        <f>Harvest_Comparison!AG22</f>
        <v/>
      </c>
    </row>
    <row r="24" spans="1:23" x14ac:dyDescent="0.25">
      <c r="A24" s="143">
        <v>2018</v>
      </c>
      <c r="B24" s="149">
        <f>Area_Comp!AC22</f>
        <v>626.55999999999995</v>
      </c>
      <c r="C24" s="177"/>
      <c r="D24" s="177"/>
      <c r="E24" s="177"/>
      <c r="F24" s="177">
        <f>Growing_Stock_Comp!AF28*1000</f>
        <v>135496</v>
      </c>
      <c r="G24" s="211">
        <f>CBM_Output!BE23</f>
        <v>210.70367009958525</v>
      </c>
      <c r="H24" s="221">
        <f t="shared" si="3"/>
        <v>0.98005514885497336</v>
      </c>
      <c r="I24" s="145">
        <f t="shared" si="8"/>
        <v>206.50121676373823</v>
      </c>
      <c r="J24" s="161">
        <f>(2*J$21+3*J$26)/5</f>
        <v>0.9777755759370621</v>
      </c>
      <c r="K24" s="218">
        <f t="shared" si="9"/>
        <v>7.7689475340112732</v>
      </c>
      <c r="L24" s="164">
        <f t="shared" si="10"/>
        <v>4860.2535772774527</v>
      </c>
      <c r="M24" s="165">
        <f t="shared" si="1"/>
        <v>3704</v>
      </c>
      <c r="N24" s="151">
        <f>CBM_Output!BU23</f>
        <v>0.20699731122784309</v>
      </c>
      <c r="O24" s="150">
        <f t="shared" si="11"/>
        <v>766.71804078793082</v>
      </c>
      <c r="P24" s="148">
        <f t="shared" si="7"/>
        <v>129385.40237548779</v>
      </c>
      <c r="Q24" s="162">
        <f t="shared" si="2"/>
        <v>206.50121676373817</v>
      </c>
      <c r="R24" s="171"/>
      <c r="S24" s="172"/>
      <c r="T24" s="172">
        <f>Harvest_Comparison!AB23</f>
        <v>3704</v>
      </c>
      <c r="U24" s="172">
        <f>Harvest_Comparison!AC23</f>
        <v>3842.1</v>
      </c>
      <c r="V24" s="172"/>
      <c r="W24" s="173" t="str">
        <f>Harvest_Comparison!AG23</f>
        <v/>
      </c>
    </row>
    <row r="25" spans="1:23" x14ac:dyDescent="0.25">
      <c r="A25" s="143">
        <v>2019</v>
      </c>
      <c r="B25" s="149">
        <f>Area_Comp!AC23</f>
        <v>627.5</v>
      </c>
      <c r="C25" s="177"/>
      <c r="D25" s="177"/>
      <c r="E25" s="177"/>
      <c r="F25" s="177">
        <f>Growing_Stock_Comp!AF29*1000</f>
        <v>136916</v>
      </c>
      <c r="G25" s="211">
        <f>CBM_Output!BE24</f>
        <v>211.19101592222577</v>
      </c>
      <c r="H25" s="221">
        <f t="shared" si="3"/>
        <v>0.98005514885497336</v>
      </c>
      <c r="I25" s="145">
        <f t="shared" si="8"/>
        <v>206.97884254649003</v>
      </c>
      <c r="J25" s="161">
        <f>(1*J$21+4*J$26)/5</f>
        <v>0.97524697102678704</v>
      </c>
      <c r="K25" s="218">
        <f t="shared" si="9"/>
        <v>8.0297458470303162</v>
      </c>
      <c r="L25" s="164">
        <f t="shared" si="10"/>
        <v>5031.117557915315</v>
      </c>
      <c r="M25" s="165">
        <f t="shared" si="1"/>
        <v>3825</v>
      </c>
      <c r="N25" s="151">
        <f>CBM_Output!BU24</f>
        <v>0.18622123803415203</v>
      </c>
      <c r="O25" s="150">
        <f t="shared" si="11"/>
        <v>712.29623548063148</v>
      </c>
      <c r="P25" s="148">
        <f t="shared" si="7"/>
        <v>129879.22369792245</v>
      </c>
      <c r="Q25" s="162">
        <f t="shared" si="2"/>
        <v>206.97884254648997</v>
      </c>
      <c r="R25" s="171"/>
      <c r="S25" s="172"/>
      <c r="T25" s="172">
        <f>Harvest_Comparison!AB24</f>
        <v>3825</v>
      </c>
      <c r="U25" s="172">
        <f>Harvest_Comparison!AC24</f>
        <v>3842.1</v>
      </c>
      <c r="V25" s="172"/>
      <c r="W25" s="173" t="str">
        <f>Harvest_Comparison!AG24</f>
        <v/>
      </c>
    </row>
    <row r="26" spans="1:23" x14ac:dyDescent="0.25">
      <c r="A26" s="143">
        <v>2020</v>
      </c>
      <c r="B26" s="149">
        <f>Area_Comp!AC24</f>
        <v>628.44000000000005</v>
      </c>
      <c r="C26" s="177">
        <f>Growing_Stock_Comp!AC30*1000</f>
        <v>132690</v>
      </c>
      <c r="D26" s="192">
        <f>C26*0.9</f>
        <v>119421</v>
      </c>
      <c r="E26" s="203">
        <f>C26*1.2</f>
        <v>159228</v>
      </c>
      <c r="F26" s="177"/>
      <c r="G26" s="211">
        <f>CBM_Output!BE25</f>
        <v>211.19253589306535</v>
      </c>
      <c r="H26" s="221">
        <f t="shared" si="3"/>
        <v>0.98005514885497336</v>
      </c>
      <c r="I26" s="145">
        <f t="shared" si="8"/>
        <v>206.98033220173747</v>
      </c>
      <c r="J26" s="160">
        <f>Growing_Stock_Comp!AE30/Growing_Stock_Comp!AD30</f>
        <v>0.97271836611651219</v>
      </c>
      <c r="K26" s="218">
        <f t="shared" si="9"/>
        <v>8.4080421212136045</v>
      </c>
      <c r="L26" s="164">
        <f t="shared" si="10"/>
        <v>5276.0464310615371</v>
      </c>
      <c r="M26" s="165">
        <f t="shared" si="1"/>
        <v>4296.2504554413126</v>
      </c>
      <c r="N26" s="151">
        <f>CBM_Output!BU25</f>
        <v>0.18255446529880021</v>
      </c>
      <c r="O26" s="150">
        <f t="shared" si="11"/>
        <v>784.29970468281567</v>
      </c>
      <c r="P26" s="148">
        <f t="shared" ref="P26" si="12">(P25+L26-M26-O26)</f>
        <v>130074.71996885988</v>
      </c>
      <c r="Q26" s="162">
        <f t="shared" ref="Q26" si="13">P26/B26</f>
        <v>206.98033220173741</v>
      </c>
      <c r="R26" s="171"/>
      <c r="S26" s="172"/>
      <c r="T26" s="472"/>
      <c r="U26" s="172">
        <f>Harvest_Comparison!AC25</f>
        <v>3842.1</v>
      </c>
      <c r="V26" s="172"/>
      <c r="W26" s="173" t="str">
        <f>Harvest_Comparison!AG25</f>
        <v/>
      </c>
    </row>
    <row r="27" spans="1:23" s="485" customFormat="1" ht="15.75" thickBot="1" x14ac:dyDescent="0.3">
      <c r="A27" s="474">
        <v>2021</v>
      </c>
      <c r="B27" s="475">
        <f>B26</f>
        <v>628.44000000000005</v>
      </c>
      <c r="C27" s="476"/>
      <c r="D27" s="476"/>
      <c r="E27" s="477"/>
      <c r="F27" s="476"/>
      <c r="G27" s="478"/>
      <c r="H27" s="479">
        <f t="shared" ref="H27" si="14">H26</f>
        <v>0.98005514885497336</v>
      </c>
      <c r="I27" s="478"/>
      <c r="J27" s="480">
        <f t="shared" ref="J27" si="15">J26</f>
        <v>0.97271836611651219</v>
      </c>
      <c r="K27" s="481"/>
      <c r="L27" s="478"/>
      <c r="M27" s="478"/>
      <c r="N27" s="478"/>
      <c r="O27" s="478"/>
      <c r="P27" s="478"/>
      <c r="Q27" s="482">
        <f t="shared" ref="Q27" si="16">P27/B27</f>
        <v>0</v>
      </c>
      <c r="R27" s="483"/>
      <c r="S27" s="484"/>
      <c r="T27" s="484"/>
      <c r="U27" s="478"/>
      <c r="V27" s="484"/>
      <c r="W27" s="175"/>
    </row>
    <row r="28" spans="1:23" x14ac:dyDescent="0.25">
      <c r="A28" s="286"/>
      <c r="Q28" s="153"/>
      <c r="V28" s="473" t="str">
        <f>Harvest_Comparison!H26</f>
        <v>Bark frac.</v>
      </c>
      <c r="W28" s="443">
        <f>AVERAGE(W5:W26)</f>
        <v>1.1182037051199378</v>
      </c>
    </row>
    <row r="29" spans="1:23" x14ac:dyDescent="0.25">
      <c r="Q29" s="153"/>
    </row>
    <row r="30" spans="1:23" x14ac:dyDescent="0.25">
      <c r="A30" s="267" t="s">
        <v>245</v>
      </c>
      <c r="B30" s="548" t="s">
        <v>485</v>
      </c>
      <c r="W30" s="153"/>
    </row>
    <row r="31" spans="1:23" x14ac:dyDescent="0.25">
      <c r="O31" s="154"/>
      <c r="W31" s="153"/>
    </row>
    <row r="32" spans="1:23" x14ac:dyDescent="0.25">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A1:A2"/>
    <mergeCell ref="A3:A4"/>
    <mergeCell ref="B3:B4"/>
    <mergeCell ref="C3:C4"/>
    <mergeCell ref="D3:D4"/>
    <mergeCell ref="R1:W1"/>
    <mergeCell ref="R2:R3"/>
    <mergeCell ref="S2:S3"/>
    <mergeCell ref="T2:T3"/>
    <mergeCell ref="U2:U3"/>
    <mergeCell ref="V2:V3"/>
    <mergeCell ref="W2:W3"/>
    <mergeCell ref="K1:K2"/>
    <mergeCell ref="L1:O2"/>
    <mergeCell ref="G1:J2"/>
    <mergeCell ref="B1:E2"/>
    <mergeCell ref="P3:P4"/>
    <mergeCell ref="P1:Q2"/>
    <mergeCell ref="Q3:Q4"/>
    <mergeCell ref="F1:F2"/>
    <mergeCell ref="F3:F4"/>
    <mergeCell ref="E3:E4"/>
  </mergeCells>
  <pageMargins left="0.7" right="0.7" top="0.75" bottom="0.75" header="0.3" footer="0.3"/>
  <pageSetup orientation="portrait" verticalDpi="0"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21">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88"/>
      <c r="B1" s="667" t="s">
        <v>82</v>
      </c>
      <c r="C1" s="684"/>
      <c r="D1" s="684"/>
      <c r="E1" s="685"/>
      <c r="F1" s="680" t="s">
        <v>71</v>
      </c>
      <c r="G1" s="675"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89"/>
      <c r="B2" s="668"/>
      <c r="C2" s="699"/>
      <c r="D2" s="699"/>
      <c r="E2" s="700"/>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83" t="s">
        <v>150</v>
      </c>
      <c r="F3" s="681" t="s">
        <v>251</v>
      </c>
      <c r="G3" s="227"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2"/>
      <c r="D4" s="695"/>
      <c r="E4" s="696"/>
      <c r="F4" s="682"/>
      <c r="G4" s="188" t="s">
        <v>172</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157">
        <f>FORECAST(A5,B6:B16,A6:A16)</f>
        <v>8303.3710000000283</v>
      </c>
      <c r="C5" s="192"/>
      <c r="D5" s="176"/>
      <c r="E5" s="155"/>
      <c r="F5" s="144"/>
      <c r="G5" s="178">
        <f>CBM_Output!GS4</f>
        <v>123.82381287287167</v>
      </c>
      <c r="H5" s="219">
        <f>Growing_Stock_Comp!CW80</f>
        <v>0.9156790884764574</v>
      </c>
      <c r="I5" s="145">
        <f t="shared" ref="I5:I21" si="0">G5*(H5)</f>
        <v>113.38287610311056</v>
      </c>
      <c r="J5" s="146"/>
      <c r="K5" s="147"/>
      <c r="N5" s="233"/>
      <c r="P5" s="148">
        <f>I5*B5</f>
        <v>941460.08533116442</v>
      </c>
      <c r="Q5" s="209">
        <f>I5</f>
        <v>113.38287610311056</v>
      </c>
      <c r="R5" s="181"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3" x14ac:dyDescent="0.25">
      <c r="A6" s="143">
        <v>2000</v>
      </c>
      <c r="B6" s="149">
        <f>Area_Comp!CW4</f>
        <v>8369.25</v>
      </c>
      <c r="C6" s="177">
        <f>Growing_Stock_Comp!CW10*1000</f>
        <v>1058710</v>
      </c>
      <c r="D6" s="192">
        <f>C6*0.9</f>
        <v>952839</v>
      </c>
      <c r="E6" s="364">
        <f>C6*1.2</f>
        <v>1270452</v>
      </c>
      <c r="F6" s="193"/>
      <c r="G6" s="211">
        <f>CBM_Output!GS5</f>
        <v>126.51342165499611</v>
      </c>
      <c r="H6" s="220">
        <f>H5</f>
        <v>0.9156790884764574</v>
      </c>
      <c r="I6" s="145">
        <f t="shared" si="0"/>
        <v>115.84569462108455</v>
      </c>
      <c r="J6" s="160">
        <f>Growing_Stock_Comp!CY10/Growing_Stock_Comp!CX10</f>
        <v>0.92870656551465769</v>
      </c>
      <c r="K6" s="218">
        <f>L6/B5</f>
        <v>5.0581099752921306</v>
      </c>
      <c r="L6" s="164">
        <f>I6*B6-I5*B5+M6+O6</f>
        <v>41999.363683651536</v>
      </c>
      <c r="M6" s="165">
        <f t="shared" ref="M6:M26" si="1">IF(T6&lt;&gt;"",T6,IF(S6&lt;&gt;"",S6,IF(R6&lt;&gt;"",R6*W$28,U6*W$28)))</f>
        <v>11503.388998164377</v>
      </c>
      <c r="N6" s="151">
        <f>CBM_Output!HI5</f>
        <v>0.20989295498266175</v>
      </c>
      <c r="O6" s="150">
        <f>N6*M6</f>
        <v>2414.4803091397621</v>
      </c>
      <c r="P6" s="148">
        <f>(P5+L6-M6-O6)</f>
        <v>969541.57970751193</v>
      </c>
      <c r="Q6" s="162">
        <f t="shared" ref="Q6:Q25" si="2">P6/B6</f>
        <v>115.84569462108456</v>
      </c>
      <c r="R6" s="171">
        <f>Harvest_Comparison!CL5</f>
        <v>9329</v>
      </c>
      <c r="S6" s="172"/>
      <c r="T6" s="172"/>
      <c r="U6" s="172">
        <f>Harvest_Comparison!CO5</f>
        <v>12836</v>
      </c>
      <c r="V6" s="172">
        <f>Harvest_Comparison!CQ5</f>
        <v>14326.88</v>
      </c>
      <c r="W6" s="180" t="str">
        <f>Harvest_Comparison!CS5</f>
        <v/>
      </c>
    </row>
    <row r="7" spans="1:23" x14ac:dyDescent="0.25">
      <c r="A7" s="143">
        <v>2001</v>
      </c>
      <c r="B7" s="144">
        <f>(9*B$6+1*B$16)/10</f>
        <v>8435.1290000000008</v>
      </c>
      <c r="C7" s="177"/>
      <c r="D7" s="177"/>
      <c r="E7" s="156"/>
      <c r="F7" s="149"/>
      <c r="G7" s="211">
        <f>CBM_Output!GS6</f>
        <v>129.29832044435824</v>
      </c>
      <c r="H7" s="220">
        <f t="shared" ref="H7:H26" si="3">H6</f>
        <v>0.9156790884764574</v>
      </c>
      <c r="I7" s="145">
        <f t="shared" si="0"/>
        <v>118.39576820602684</v>
      </c>
      <c r="J7" s="161">
        <f>(4*J$6+1*J$11)/5</f>
        <v>0.9287070373290216</v>
      </c>
      <c r="K7" s="218">
        <f t="shared" ref="K7:K21" si="4">L7/B6</f>
        <v>4.8973643381287308</v>
      </c>
      <c r="L7" s="164">
        <f t="shared" ref="L7:L21" si="5">I7*B7-I6*B6+M7+O7</f>
        <v>40987.266486883884</v>
      </c>
      <c r="M7" s="165">
        <f t="shared" si="1"/>
        <v>9986.7024864544219</v>
      </c>
      <c r="N7" s="151">
        <f>CBM_Output!HI6</f>
        <v>0.18610405572080194</v>
      </c>
      <c r="O7" s="150">
        <f t="shared" ref="O7:O21" si="6">N7*M7</f>
        <v>1858.565836006185</v>
      </c>
      <c r="P7" s="148">
        <f t="shared" ref="P7:P25" si="7">(P6+L7-M7-O7)</f>
        <v>998683.57787193521</v>
      </c>
      <c r="Q7" s="162">
        <f t="shared" si="2"/>
        <v>118.39576820602686</v>
      </c>
      <c r="R7" s="171">
        <f>Harvest_Comparison!CL6</f>
        <v>8099</v>
      </c>
      <c r="S7" s="172"/>
      <c r="T7" s="172"/>
      <c r="U7" s="172">
        <f>Harvest_Comparison!CO6</f>
        <v>12181</v>
      </c>
      <c r="V7" s="172"/>
      <c r="W7" s="180" t="str">
        <f>Harvest_Comparison!CS6</f>
        <v/>
      </c>
    </row>
    <row r="8" spans="1:23" x14ac:dyDescent="0.25">
      <c r="A8" s="143">
        <v>2002</v>
      </c>
      <c r="B8" s="144">
        <f>(8*B$6+2*B$16)/10</f>
        <v>8501.0079999999998</v>
      </c>
      <c r="C8" s="177"/>
      <c r="D8" s="177"/>
      <c r="E8" s="156"/>
      <c r="F8" s="149"/>
      <c r="G8" s="211">
        <f>CBM_Output!GS7</f>
        <v>132.29273590704489</v>
      </c>
      <c r="H8" s="220">
        <f t="shared" si="3"/>
        <v>0.9156790884764574</v>
      </c>
      <c r="I8" s="145">
        <f t="shared" si="0"/>
        <v>121.13769182741957</v>
      </c>
      <c r="J8" s="161">
        <f>(3*J$6+2*J$11)/5</f>
        <v>0.92870750914338562</v>
      </c>
      <c r="K8" s="218">
        <f t="shared" si="4"/>
        <v>4.9669947013538573</v>
      </c>
      <c r="L8" s="164">
        <f t="shared" si="5"/>
        <v>41897.241048236268</v>
      </c>
      <c r="M8" s="165">
        <f t="shared" si="1"/>
        <v>9261.6523491491735</v>
      </c>
      <c r="N8" s="151">
        <f>CBM_Output!HI7</f>
        <v>0.16483875522859867</v>
      </c>
      <c r="O8" s="150">
        <f t="shared" si="6"/>
        <v>1526.6792445937765</v>
      </c>
      <c r="P8" s="148">
        <f t="shared" si="7"/>
        <v>1029792.4873264284</v>
      </c>
      <c r="Q8" s="162">
        <f t="shared" si="2"/>
        <v>121.13769182741957</v>
      </c>
      <c r="R8" s="171">
        <f>Harvest_Comparison!CL7</f>
        <v>7511</v>
      </c>
      <c r="S8" s="172"/>
      <c r="T8" s="172"/>
      <c r="U8" s="172">
        <f>Harvest_Comparison!CO7</f>
        <v>10515</v>
      </c>
      <c r="V8" s="172"/>
      <c r="W8" s="180" t="str">
        <f>Harvest_Comparison!CS7</f>
        <v/>
      </c>
    </row>
    <row r="9" spans="1:23" x14ac:dyDescent="0.25">
      <c r="A9" s="143">
        <v>2003</v>
      </c>
      <c r="B9" s="144">
        <f>(7*B$6+3*B$16)/10</f>
        <v>8566.8869999999988</v>
      </c>
      <c r="C9" s="177"/>
      <c r="D9" s="177"/>
      <c r="E9" s="156"/>
      <c r="F9" s="149"/>
      <c r="G9" s="211">
        <f>CBM_Output!GS8</f>
        <v>135.15764028154103</v>
      </c>
      <c r="H9" s="220">
        <f t="shared" si="3"/>
        <v>0.9156790884764574</v>
      </c>
      <c r="I9" s="145">
        <f t="shared" si="0"/>
        <v>123.76102485363042</v>
      </c>
      <c r="J9" s="161">
        <f>(2*J$6+3*J$11)/5</f>
        <v>0.92870798095774965</v>
      </c>
      <c r="K9" s="218">
        <f t="shared" si="4"/>
        <v>5.0208442965337339</v>
      </c>
      <c r="L9" s="164">
        <f t="shared" si="5"/>
        <v>42682.237531587642</v>
      </c>
      <c r="M9" s="165">
        <f t="shared" si="1"/>
        <v>10134.671902231003</v>
      </c>
      <c r="N9" s="151">
        <f>CBM_Output!HI8</f>
        <v>0.2065521262785967</v>
      </c>
      <c r="O9" s="150">
        <f t="shared" si="6"/>
        <v>2093.3380305417641</v>
      </c>
      <c r="P9" s="148">
        <f t="shared" si="7"/>
        <v>1060246.7149252433</v>
      </c>
      <c r="Q9" s="162">
        <f t="shared" si="2"/>
        <v>123.76102485363043</v>
      </c>
      <c r="R9" s="171">
        <f>Harvest_Comparison!CL8</f>
        <v>8219</v>
      </c>
      <c r="S9" s="172"/>
      <c r="T9" s="172"/>
      <c r="U9" s="172">
        <f>Harvest_Comparison!CO8</f>
        <v>10742</v>
      </c>
      <c r="V9" s="172"/>
      <c r="W9" s="180" t="str">
        <f>Harvest_Comparison!CS8</f>
        <v/>
      </c>
    </row>
    <row r="10" spans="1:23" x14ac:dyDescent="0.25">
      <c r="A10" s="143">
        <v>2004</v>
      </c>
      <c r="B10" s="144">
        <f>(6*B$6+4*B$16)/10</f>
        <v>8632.7659999999996</v>
      </c>
      <c r="C10" s="177"/>
      <c r="D10" s="177"/>
      <c r="E10" s="156"/>
      <c r="F10" s="149"/>
      <c r="G10" s="211">
        <f>CBM_Output!GS9</f>
        <v>137.97719148411693</v>
      </c>
      <c r="H10" s="220">
        <f t="shared" si="3"/>
        <v>0.9156790884764574</v>
      </c>
      <c r="I10" s="145">
        <f t="shared" si="0"/>
        <v>126.34282892871781</v>
      </c>
      <c r="J10" s="161">
        <f>(1*J$6+4*J$11)/5</f>
        <v>0.92870845277211367</v>
      </c>
      <c r="K10" s="218">
        <f t="shared" si="4"/>
        <v>5.0023063203517175</v>
      </c>
      <c r="L10" s="164">
        <f t="shared" si="5"/>
        <v>42854.192985838956</v>
      </c>
      <c r="M10" s="165">
        <f t="shared" si="1"/>
        <v>10724.564309008991</v>
      </c>
      <c r="N10" s="151">
        <f>CBM_Output!HI9</f>
        <v>0.15742044467051569</v>
      </c>
      <c r="O10" s="150">
        <f t="shared" si="6"/>
        <v>1688.2656824217372</v>
      </c>
      <c r="P10" s="148">
        <f t="shared" si="7"/>
        <v>1090688.0779196518</v>
      </c>
      <c r="Q10" s="162">
        <f t="shared" si="2"/>
        <v>126.34282892871784</v>
      </c>
      <c r="R10" s="171">
        <f>Harvest_Comparison!CL9</f>
        <v>8697.39</v>
      </c>
      <c r="S10" s="172"/>
      <c r="T10" s="172"/>
      <c r="U10" s="172">
        <f>Harvest_Comparison!CO9</f>
        <v>11321.316000000001</v>
      </c>
      <c r="V10" s="172"/>
      <c r="W10" s="180" t="str">
        <f>Harvest_Comparison!CS9</f>
        <v/>
      </c>
    </row>
    <row r="11" spans="1:23" x14ac:dyDescent="0.25">
      <c r="A11" s="143">
        <v>2005</v>
      </c>
      <c r="B11" s="144">
        <f>(5*B$6+5*B$16)/10</f>
        <v>8698.6450000000004</v>
      </c>
      <c r="C11" s="177"/>
      <c r="D11" s="177"/>
      <c r="E11" s="156"/>
      <c r="F11" s="149"/>
      <c r="G11" s="211">
        <f>CBM_Output!GS10</f>
        <v>140.54683368145166</v>
      </c>
      <c r="H11" s="220">
        <f t="shared" si="3"/>
        <v>0.9156790884764574</v>
      </c>
      <c r="I11" s="145">
        <f t="shared" si="0"/>
        <v>128.69579655368392</v>
      </c>
      <c r="J11" s="160">
        <f>Growing_Stock_Comp!CY15/Growing_Stock_Comp!CX15</f>
        <v>0.92870892458647769</v>
      </c>
      <c r="K11" s="218">
        <f t="shared" si="4"/>
        <v>4.767151714985074</v>
      </c>
      <c r="L11" s="164">
        <f t="shared" si="5"/>
        <v>41153.705241964832</v>
      </c>
      <c r="M11" s="165">
        <f t="shared" si="1"/>
        <v>10716.512306633816</v>
      </c>
      <c r="N11" s="151">
        <f>CBM_Output!HI10</f>
        <v>0.15361561627130887</v>
      </c>
      <c r="O11" s="150">
        <f t="shared" si="6"/>
        <v>1646.2236422626195</v>
      </c>
      <c r="P11" s="148">
        <f t="shared" si="7"/>
        <v>1119479.0472127202</v>
      </c>
      <c r="Q11" s="162">
        <f t="shared" si="2"/>
        <v>128.69579655368395</v>
      </c>
      <c r="R11" s="171">
        <f>Harvest_Comparison!CL10</f>
        <v>8690.86</v>
      </c>
      <c r="S11" s="172"/>
      <c r="T11" s="172"/>
      <c r="U11" s="172">
        <f>Harvest_Comparison!CO10</f>
        <v>12469.392</v>
      </c>
      <c r="V11" s="172">
        <f>Harvest_Comparison!CQ10</f>
        <v>13298.05</v>
      </c>
      <c r="W11" s="180" t="str">
        <f>Harvest_Comparison!CS10</f>
        <v/>
      </c>
    </row>
    <row r="12" spans="1:23" x14ac:dyDescent="0.25">
      <c r="A12" s="143">
        <v>2006</v>
      </c>
      <c r="B12" s="144">
        <f>(4*B$6+6*B$16)/10</f>
        <v>8764.5240000000013</v>
      </c>
      <c r="C12" s="177"/>
      <c r="D12" s="177"/>
      <c r="E12" s="156"/>
      <c r="F12" s="149"/>
      <c r="G12" s="211">
        <f>CBM_Output!GS11</f>
        <v>143.13956816842602</v>
      </c>
      <c r="H12" s="220">
        <f t="shared" si="3"/>
        <v>0.9156790884764574</v>
      </c>
      <c r="I12" s="145">
        <f t="shared" si="0"/>
        <v>131.06990930537808</v>
      </c>
      <c r="J12" s="161">
        <f>(4*J$11+1*J$16)/5</f>
        <v>0.92870855927414397</v>
      </c>
      <c r="K12" s="218">
        <f t="shared" si="4"/>
        <v>4.7770627474989382</v>
      </c>
      <c r="L12" s="164">
        <f t="shared" si="5"/>
        <v>41553.9729832179</v>
      </c>
      <c r="M12" s="165">
        <f t="shared" si="1"/>
        <v>10627.003140873632</v>
      </c>
      <c r="N12" s="151">
        <f>CBM_Output!HI11</f>
        <v>0.15438513083187208</v>
      </c>
      <c r="O12" s="150">
        <f t="shared" si="6"/>
        <v>1640.6512702544912</v>
      </c>
      <c r="P12" s="148">
        <f t="shared" si="7"/>
        <v>1148765.3657848097</v>
      </c>
      <c r="Q12" s="162">
        <f t="shared" si="2"/>
        <v>131.06990930537808</v>
      </c>
      <c r="R12" s="171">
        <f>Harvest_Comparison!CL11</f>
        <v>8618.27</v>
      </c>
      <c r="S12" s="172"/>
      <c r="T12" s="172"/>
      <c r="U12" s="172">
        <f>Harvest_Comparison!CO11</f>
        <v>11795.753000000001</v>
      </c>
      <c r="V12" s="172"/>
      <c r="W12" s="180" t="str">
        <f>Harvest_Comparison!CS11</f>
        <v/>
      </c>
    </row>
    <row r="13" spans="1:23" x14ac:dyDescent="0.25">
      <c r="A13" s="143">
        <v>2007</v>
      </c>
      <c r="B13" s="144">
        <f>(3*B$6+7*B$16)/10</f>
        <v>8830.4030000000002</v>
      </c>
      <c r="C13" s="177"/>
      <c r="D13" s="177"/>
      <c r="E13" s="156"/>
      <c r="F13" s="177"/>
      <c r="G13" s="211">
        <f>CBM_Output!GS12</f>
        <v>145.15016618296769</v>
      </c>
      <c r="H13" s="220">
        <f t="shared" si="3"/>
        <v>0.9156790884764574</v>
      </c>
      <c r="I13" s="145">
        <f t="shared" si="0"/>
        <v>132.91097186262618</v>
      </c>
      <c r="J13" s="161">
        <f>(3*J$11+2*J$16)/5</f>
        <v>0.92870819396181026</v>
      </c>
      <c r="K13" s="218">
        <f t="shared" si="4"/>
        <v>4.391180474236517</v>
      </c>
      <c r="L13" s="164">
        <f t="shared" si="5"/>
        <v>38486.606654777337</v>
      </c>
      <c r="M13" s="165">
        <f t="shared" si="1"/>
        <v>10018.725534185403</v>
      </c>
      <c r="N13" s="151">
        <f>CBM_Output!HI12</f>
        <v>0.35691188710086114</v>
      </c>
      <c r="O13" s="150">
        <f t="shared" si="6"/>
        <v>3575.8022367516955</v>
      </c>
      <c r="P13" s="148">
        <f t="shared" si="7"/>
        <v>1173657.4446686502</v>
      </c>
      <c r="Q13" s="162">
        <f t="shared" si="2"/>
        <v>132.91097186262621</v>
      </c>
      <c r="R13" s="171">
        <f>Harvest_Comparison!CL12</f>
        <v>8124.97</v>
      </c>
      <c r="S13" s="172"/>
      <c r="T13" s="172"/>
      <c r="U13" s="172">
        <f>Harvest_Comparison!CO12</f>
        <v>12568.112999999999</v>
      </c>
      <c r="V13" s="172"/>
      <c r="W13" s="180" t="str">
        <f>Harvest_Comparison!CS12</f>
        <v/>
      </c>
    </row>
    <row r="14" spans="1:23" x14ac:dyDescent="0.25">
      <c r="A14" s="143">
        <v>2008</v>
      </c>
      <c r="B14" s="144">
        <f>(2*B$6+8*B$16)/10</f>
        <v>8896.2820000000011</v>
      </c>
      <c r="C14" s="177"/>
      <c r="D14" s="177"/>
      <c r="E14" s="156"/>
      <c r="F14" s="177"/>
      <c r="G14" s="211">
        <f>CBM_Output!GS13</f>
        <v>147.34416611212899</v>
      </c>
      <c r="H14" s="220">
        <f t="shared" si="3"/>
        <v>0.9156790884764574</v>
      </c>
      <c r="I14" s="145">
        <f t="shared" si="0"/>
        <v>134.91997171787798</v>
      </c>
      <c r="J14" s="161">
        <f>(2*J$11+3*J$16)/5</f>
        <v>0.92870782864947654</v>
      </c>
      <c r="K14" s="218">
        <f t="shared" si="4"/>
        <v>4.4070383686659405</v>
      </c>
      <c r="L14" s="164">
        <f t="shared" si="5"/>
        <v>38915.924831782824</v>
      </c>
      <c r="M14" s="165">
        <f t="shared" si="1"/>
        <v>10270.52</v>
      </c>
      <c r="N14" s="151">
        <f>CBM_Output!HI13</f>
        <v>0.19636139807581704</v>
      </c>
      <c r="O14" s="150">
        <f t="shared" si="6"/>
        <v>2016.7336661656404</v>
      </c>
      <c r="P14" s="148">
        <f t="shared" si="7"/>
        <v>1200286.1158342673</v>
      </c>
      <c r="Q14" s="162">
        <f t="shared" si="2"/>
        <v>134.91997171787801</v>
      </c>
      <c r="R14" s="171">
        <f>Harvest_Comparison!CL13</f>
        <v>8667.02</v>
      </c>
      <c r="S14" s="172">
        <f>Harvest_Comparison!CM13</f>
        <v>10270.52</v>
      </c>
      <c r="T14" s="172"/>
      <c r="U14" s="172">
        <f>Harvest_Comparison!CO13</f>
        <v>13342.678</v>
      </c>
      <c r="V14" s="172"/>
      <c r="W14" s="173">
        <f>Harvest_Comparison!CS13</f>
        <v>1.1850116879850283</v>
      </c>
    </row>
    <row r="15" spans="1:23" x14ac:dyDescent="0.25">
      <c r="A15" s="143">
        <v>2009</v>
      </c>
      <c r="B15" s="144">
        <f>(1*B$6+9*B$16)/10</f>
        <v>8962.1610000000019</v>
      </c>
      <c r="C15" s="177"/>
      <c r="D15" s="177"/>
      <c r="E15" s="156"/>
      <c r="F15" s="177"/>
      <c r="G15" s="211">
        <f>CBM_Output!GS14</f>
        <v>149.64378509790723</v>
      </c>
      <c r="H15" s="220">
        <f t="shared" si="3"/>
        <v>0.9156790884764574</v>
      </c>
      <c r="I15" s="145">
        <f t="shared" si="0"/>
        <v>137.02568473461858</v>
      </c>
      <c r="J15" s="161">
        <f>(1*J$11+4*J$16)/5</f>
        <v>0.92870746333714282</v>
      </c>
      <c r="K15" s="218">
        <f t="shared" si="4"/>
        <v>4.3240443989706918</v>
      </c>
      <c r="L15" s="164">
        <f t="shared" si="5"/>
        <v>38467.918353763787</v>
      </c>
      <c r="M15" s="165">
        <f t="shared" si="1"/>
        <v>8990.85</v>
      </c>
      <c r="N15" s="151">
        <f>CBM_Output!HI14</f>
        <v>0.19096486551735195</v>
      </c>
      <c r="O15" s="150">
        <f t="shared" si="6"/>
        <v>1716.9364611366839</v>
      </c>
      <c r="P15" s="148">
        <f t="shared" si="7"/>
        <v>1228046.2477268944</v>
      </c>
      <c r="Q15" s="162">
        <f t="shared" si="2"/>
        <v>137.02568473461861</v>
      </c>
      <c r="R15" s="171">
        <f>Harvest_Comparison!CL14</f>
        <v>8080.34</v>
      </c>
      <c r="S15" s="172">
        <f>Harvest_Comparison!CM14</f>
        <v>8990.85</v>
      </c>
      <c r="T15" s="172"/>
      <c r="U15" s="172">
        <f>Harvest_Comparison!CO14</f>
        <v>12068.08</v>
      </c>
      <c r="V15" s="172"/>
      <c r="W15" s="173">
        <f>Harvest_Comparison!CS14</f>
        <v>1.1126821396129372</v>
      </c>
    </row>
    <row r="16" spans="1:23" x14ac:dyDescent="0.25">
      <c r="A16" s="143">
        <v>2010</v>
      </c>
      <c r="B16" s="149">
        <f>Area_Comp!CW14</f>
        <v>9028.0400000000009</v>
      </c>
      <c r="C16" s="177">
        <f>Growing_Stock_Comp!CW20*1000</f>
        <v>1277470</v>
      </c>
      <c r="D16" s="192">
        <f>C16*0.9</f>
        <v>1149723</v>
      </c>
      <c r="E16" s="364">
        <f>C16*1.2</f>
        <v>1532964</v>
      </c>
      <c r="F16" s="177"/>
      <c r="G16" s="211">
        <f>CBM_Output!GS15</f>
        <v>151.6994303405512</v>
      </c>
      <c r="H16" s="220">
        <f t="shared" si="3"/>
        <v>0.9156790884764574</v>
      </c>
      <c r="I16" s="145">
        <f t="shared" si="0"/>
        <v>138.90799609663378</v>
      </c>
      <c r="J16" s="160">
        <f>Growing_Stock_Comp!CY20/Growing_Stock_Comp!CX20</f>
        <v>0.92870709802480922</v>
      </c>
      <c r="K16" s="218">
        <f t="shared" si="4"/>
        <v>4.0887880646393322</v>
      </c>
      <c r="L16" s="164">
        <f t="shared" si="5"/>
        <v>36644.376930176113</v>
      </c>
      <c r="M16" s="165">
        <f t="shared" si="1"/>
        <v>9295.1200000000008</v>
      </c>
      <c r="N16" s="151">
        <f>CBM_Output!HI15</f>
        <v>0.14293086875872107</v>
      </c>
      <c r="O16" s="150">
        <f t="shared" si="6"/>
        <v>1328.5595768165635</v>
      </c>
      <c r="P16" s="148">
        <f t="shared" si="7"/>
        <v>1254066.9450802538</v>
      </c>
      <c r="Q16" s="162">
        <f t="shared" si="2"/>
        <v>138.90799609663378</v>
      </c>
      <c r="R16" s="171">
        <f>Harvest_Comparison!CL15</f>
        <v>7843.79</v>
      </c>
      <c r="S16" s="172">
        <f>Harvest_Comparison!CM15</f>
        <v>9295.1200000000008</v>
      </c>
      <c r="T16" s="172"/>
      <c r="U16" s="172">
        <f>Harvest_Comparison!CO15</f>
        <v>14076.227999999999</v>
      </c>
      <c r="V16" s="172">
        <f>Harvest_Comparison!CQ15</f>
        <v>12754.69</v>
      </c>
      <c r="W16" s="173">
        <f>Harvest_Comparison!CS15</f>
        <v>1.1850291759468319</v>
      </c>
    </row>
    <row r="17" spans="1:23" x14ac:dyDescent="0.25">
      <c r="A17" s="143">
        <v>2011</v>
      </c>
      <c r="B17" s="144">
        <f>(4*B$16+1*B$21)/5</f>
        <v>9081.8480000000018</v>
      </c>
      <c r="C17" s="177"/>
      <c r="D17" s="177"/>
      <c r="E17" s="156"/>
      <c r="F17" s="177"/>
      <c r="G17" s="211">
        <f>CBM_Output!GS16</f>
        <v>153.79112334398135</v>
      </c>
      <c r="H17" s="220">
        <f t="shared" si="3"/>
        <v>0.9156790884764574</v>
      </c>
      <c r="I17" s="145">
        <f t="shared" si="0"/>
        <v>140.82331563938729</v>
      </c>
      <c r="J17" s="161">
        <f>(4*J$16+1*J$21)/5</f>
        <v>0.92870678827916497</v>
      </c>
      <c r="K17" s="218">
        <f t="shared" si="4"/>
        <v>3.9579703163485176</v>
      </c>
      <c r="L17" s="164">
        <f t="shared" si="5"/>
        <v>35732.714334807075</v>
      </c>
      <c r="M17" s="165">
        <f t="shared" si="1"/>
        <v>9084.24</v>
      </c>
      <c r="N17" s="151">
        <f>CBM_Output!HI16</f>
        <v>0.19588561311924263</v>
      </c>
      <c r="O17" s="150">
        <f t="shared" si="6"/>
        <v>1779.4719221223486</v>
      </c>
      <c r="P17" s="148">
        <f t="shared" si="7"/>
        <v>1278935.9474929385</v>
      </c>
      <c r="Q17" s="162">
        <f t="shared" si="2"/>
        <v>140.82331563938729</v>
      </c>
      <c r="R17" s="171">
        <f>Harvest_Comparison!CL16</f>
        <v>7744.46</v>
      </c>
      <c r="S17" s="172">
        <f>Harvest_Comparison!CM16</f>
        <v>9084.24</v>
      </c>
      <c r="T17" s="172"/>
      <c r="U17" s="172">
        <f>Harvest_Comparison!CO16</f>
        <v>12647.1</v>
      </c>
      <c r="V17" s="172"/>
      <c r="W17" s="173">
        <f>Harvest_Comparison!CS16</f>
        <v>1.1729985047375802</v>
      </c>
    </row>
    <row r="18" spans="1:23" x14ac:dyDescent="0.25">
      <c r="A18" s="143">
        <v>2012</v>
      </c>
      <c r="B18" s="144">
        <f>(3*B$16+2*B$21)/5</f>
        <v>9135.655999999999</v>
      </c>
      <c r="C18" s="177"/>
      <c r="D18" s="177"/>
      <c r="E18" s="156"/>
      <c r="F18" s="177"/>
      <c r="G18" s="211">
        <f>CBM_Output!GS17</f>
        <v>155.56856245027865</v>
      </c>
      <c r="H18" s="220">
        <f t="shared" si="3"/>
        <v>0.9156790884764574</v>
      </c>
      <c r="I18" s="145">
        <f t="shared" si="0"/>
        <v>142.45087946006399</v>
      </c>
      <c r="J18" s="161">
        <f>(3*J$16+2*J$21)/5</f>
        <v>0.92870647853352073</v>
      </c>
      <c r="K18" s="218">
        <f t="shared" si="4"/>
        <v>3.7481216761914018</v>
      </c>
      <c r="L18" s="164">
        <f t="shared" si="5"/>
        <v>34039.871348675537</v>
      </c>
      <c r="M18" s="165">
        <f t="shared" si="1"/>
        <v>9084.24</v>
      </c>
      <c r="N18" s="151">
        <f>CBM_Output!HI17</f>
        <v>0.27623083461069403</v>
      </c>
      <c r="O18" s="150">
        <f t="shared" si="6"/>
        <v>2509.3471970038513</v>
      </c>
      <c r="P18" s="148">
        <f t="shared" si="7"/>
        <v>1301382.2316446102</v>
      </c>
      <c r="Q18" s="162">
        <f t="shared" si="2"/>
        <v>142.45087946006399</v>
      </c>
      <c r="R18" s="171"/>
      <c r="S18" s="172">
        <f>Harvest_Comparison!CM17</f>
        <v>9084.24</v>
      </c>
      <c r="T18" s="172"/>
      <c r="U18" s="172">
        <f>Harvest_Comparison!CO17</f>
        <v>13015.5</v>
      </c>
      <c r="V18" s="172"/>
      <c r="W18" s="173"/>
    </row>
    <row r="19" spans="1:23" x14ac:dyDescent="0.25">
      <c r="A19" s="143">
        <v>2013</v>
      </c>
      <c r="B19" s="144">
        <f>(2*B$16+3*B$21)/5</f>
        <v>9189.4639999999999</v>
      </c>
      <c r="C19" s="177"/>
      <c r="D19" s="177"/>
      <c r="E19" s="156"/>
      <c r="F19" s="177"/>
      <c r="G19" s="211">
        <f>CBM_Output!GS18</f>
        <v>157.59161330360178</v>
      </c>
      <c r="H19" s="220">
        <f t="shared" si="3"/>
        <v>0.9156790884764574</v>
      </c>
      <c r="I19" s="145">
        <f t="shared" si="0"/>
        <v>144.30334482137644</v>
      </c>
      <c r="J19" s="161">
        <f>(2*J$16+3*J$21)/5</f>
        <v>0.92870616878787671</v>
      </c>
      <c r="K19" s="218">
        <f t="shared" si="4"/>
        <v>4.6933132757067773</v>
      </c>
      <c r="L19" s="164">
        <f t="shared" si="5"/>
        <v>42876.49558709027</v>
      </c>
      <c r="M19" s="165">
        <f t="shared" si="1"/>
        <v>16056.092253522789</v>
      </c>
      <c r="N19" s="151">
        <f>CBM_Output!HI18</f>
        <v>0.13279960210023226</v>
      </c>
      <c r="O19" s="150">
        <f t="shared" si="6"/>
        <v>2132.2426625524477</v>
      </c>
      <c r="P19" s="148">
        <f t="shared" si="7"/>
        <v>1326070.3923156252</v>
      </c>
      <c r="Q19" s="162">
        <f t="shared" si="2"/>
        <v>144.30334482137644</v>
      </c>
      <c r="R19" s="171"/>
      <c r="S19" s="172"/>
      <c r="T19" s="172"/>
      <c r="U19" s="172">
        <f>Harvest_Comparison!CO18</f>
        <v>13021.144</v>
      </c>
      <c r="V19" s="172"/>
      <c r="W19" s="173"/>
    </row>
    <row r="20" spans="1:23" x14ac:dyDescent="0.25">
      <c r="A20" s="143">
        <v>2014</v>
      </c>
      <c r="B20" s="144">
        <f>(1*B$16+4*B$21)/5</f>
        <v>9243.2720000000008</v>
      </c>
      <c r="C20" s="177"/>
      <c r="D20" s="177"/>
      <c r="E20" s="156"/>
      <c r="F20" s="177"/>
      <c r="G20" s="211">
        <f>CBM_Output!GS19</f>
        <v>159.50632779418297</v>
      </c>
      <c r="H20" s="220">
        <f t="shared" si="3"/>
        <v>0.9156790884764574</v>
      </c>
      <c r="I20" s="145">
        <f t="shared" si="0"/>
        <v>146.05660884080447</v>
      </c>
      <c r="J20" s="161">
        <f>(1*J$16+4*J$21)/5</f>
        <v>0.92870585904223246</v>
      </c>
      <c r="K20" s="218">
        <f t="shared" si="4"/>
        <v>3.7470240056130302</v>
      </c>
      <c r="L20" s="164">
        <f t="shared" si="5"/>
        <v>34433.142206716737</v>
      </c>
      <c r="M20" s="165">
        <f t="shared" si="1"/>
        <v>9063.58</v>
      </c>
      <c r="N20" s="151">
        <f>CBM_Output!HI19</f>
        <v>0.15435309327898078</v>
      </c>
      <c r="O20" s="150">
        <f t="shared" si="6"/>
        <v>1398.9916091815046</v>
      </c>
      <c r="P20" s="148">
        <f t="shared" si="7"/>
        <v>1350040.9629131604</v>
      </c>
      <c r="Q20" s="162">
        <f t="shared" si="2"/>
        <v>146.05660884080447</v>
      </c>
      <c r="R20" s="171">
        <f>Harvest_Comparison!CL19</f>
        <v>5758.87</v>
      </c>
      <c r="S20" s="172">
        <f>Harvest_Comparison!CM19</f>
        <v>9063.58</v>
      </c>
      <c r="T20" s="172"/>
      <c r="U20" s="172">
        <f>Harvest_Comparison!CO19</f>
        <v>13084.5</v>
      </c>
      <c r="V20" s="172">
        <f>Harvest_Comparison!CQ19</f>
        <v>0</v>
      </c>
      <c r="W20" s="173">
        <f>Harvest_Comparison!CS19</f>
        <v>1.5738469526139678</v>
      </c>
    </row>
    <row r="21" spans="1:23" x14ac:dyDescent="0.25">
      <c r="A21" s="143">
        <v>2015</v>
      </c>
      <c r="B21" s="149">
        <f>Area_Comp!CW19</f>
        <v>9297.08</v>
      </c>
      <c r="C21" s="177">
        <f>Growing_Stock_Comp!CW25*1000</f>
        <v>1384340</v>
      </c>
      <c r="D21" s="192">
        <f>C21*0.9</f>
        <v>1245906</v>
      </c>
      <c r="E21" s="364">
        <f>C21*1.2</f>
        <v>1661208</v>
      </c>
      <c r="F21" s="177"/>
      <c r="G21" s="211">
        <f>CBM_Output!GS20</f>
        <v>161.29470828092485</v>
      </c>
      <c r="H21" s="220">
        <f t="shared" si="3"/>
        <v>0.9156790884764574</v>
      </c>
      <c r="I21" s="145">
        <f t="shared" si="0"/>
        <v>147.69419145475337</v>
      </c>
      <c r="J21" s="160">
        <f>Growing_Stock_Comp!CY25/Growing_Stock_Comp!CX25</f>
        <v>0.92870554929658833</v>
      </c>
      <c r="K21" s="218">
        <f t="shared" si="4"/>
        <v>3.4954167914602756</v>
      </c>
      <c r="L21" s="164">
        <f t="shared" si="5"/>
        <v>32309.088156834609</v>
      </c>
      <c r="M21" s="165">
        <f t="shared" si="1"/>
        <v>7920.77</v>
      </c>
      <c r="N21" s="151">
        <f>CBM_Output!HI20</f>
        <v>0.16470211606153615</v>
      </c>
      <c r="O21" s="150">
        <f t="shared" si="6"/>
        <v>1304.5675798367338</v>
      </c>
      <c r="P21" s="148">
        <f t="shared" si="7"/>
        <v>1373124.7134901583</v>
      </c>
      <c r="Q21" s="162">
        <f t="shared" si="2"/>
        <v>147.69419145475337</v>
      </c>
      <c r="R21" s="171">
        <f>Harvest_Comparison!CL20</f>
        <v>5052.4399999999996</v>
      </c>
      <c r="S21" s="172">
        <f>Harvest_Comparison!CM20</f>
        <v>7920.77</v>
      </c>
      <c r="T21" s="172"/>
      <c r="U21" s="172">
        <f>Harvest_Comparison!CO20</f>
        <v>13077.8</v>
      </c>
      <c r="V21" s="172"/>
      <c r="W21" s="173">
        <f>Harvest_Comparison!CS20</f>
        <v>1.5677118382405335</v>
      </c>
    </row>
    <row r="22" spans="1:23" x14ac:dyDescent="0.25">
      <c r="A22" s="143">
        <v>2016</v>
      </c>
      <c r="B22" s="149">
        <f>Area_Comp!CW20</f>
        <v>9350.89</v>
      </c>
      <c r="C22" s="177"/>
      <c r="D22" s="177"/>
      <c r="E22" s="156"/>
      <c r="F22" s="177"/>
      <c r="G22" s="211">
        <f>CBM_Output!GS21</f>
        <v>162.93122608058101</v>
      </c>
      <c r="H22" s="220">
        <f t="shared" si="3"/>
        <v>0.9156790884764574</v>
      </c>
      <c r="I22" s="145">
        <f t="shared" ref="I22:I26" si="8">G22*(H22)</f>
        <v>149.19271658181802</v>
      </c>
      <c r="J22" s="161">
        <f>(4*J$21+1*J$26)/5</f>
        <v>0.92870554929658833</v>
      </c>
      <c r="K22" s="218">
        <f t="shared" ref="K22:K26" si="9">L22/B21</f>
        <v>3.2786112584021372</v>
      </c>
      <c r="L22" s="164">
        <f t="shared" ref="L22:L26" si="10">I22*B22-I21*B21+M22+O22</f>
        <v>30481.511158265341</v>
      </c>
      <c r="M22" s="165">
        <f t="shared" si="1"/>
        <v>7053</v>
      </c>
      <c r="N22" s="151">
        <f>CBM_Output!HI21</f>
        <v>0.2082153822015467</v>
      </c>
      <c r="O22" s="150">
        <f t="shared" ref="O22:O26" si="11">N22*M22</f>
        <v>1468.543090667509</v>
      </c>
      <c r="P22" s="148">
        <f t="shared" si="7"/>
        <v>1395084.6815577562</v>
      </c>
      <c r="Q22" s="162">
        <f t="shared" si="2"/>
        <v>149.19271658181802</v>
      </c>
      <c r="R22" s="171">
        <f>Harvest_Comparison!CL21</f>
        <v>6064</v>
      </c>
      <c r="S22" s="172">
        <f>Harvest_Comparison!CM21</f>
        <v>7053</v>
      </c>
      <c r="T22" s="172"/>
      <c r="U22" s="172">
        <f>Harvest_Comparison!CO21</f>
        <v>13057.5</v>
      </c>
      <c r="V22" s="172"/>
      <c r="W22" s="173">
        <f>Harvest_Comparison!CS21</f>
        <v>1.163093667546174</v>
      </c>
    </row>
    <row r="23" spans="1:23" x14ac:dyDescent="0.25">
      <c r="A23" s="143">
        <v>2017</v>
      </c>
      <c r="B23" s="149">
        <f>Area_Comp!CW21</f>
        <v>9404.7000000000007</v>
      </c>
      <c r="C23" s="177"/>
      <c r="D23" s="177"/>
      <c r="E23" s="156"/>
      <c r="F23" s="177"/>
      <c r="G23" s="211">
        <f>CBM_Output!GS22</f>
        <v>164.50886800791793</v>
      </c>
      <c r="H23" s="220">
        <f t="shared" si="3"/>
        <v>0.9156790884764574</v>
      </c>
      <c r="I23" s="145">
        <f t="shared" si="8"/>
        <v>150.63733030378413</v>
      </c>
      <c r="J23" s="161">
        <f>(3*J$21+2*J$26)/5</f>
        <v>0.92870554929658833</v>
      </c>
      <c r="K23" s="218">
        <f t="shared" si="9"/>
        <v>3.2232744234032982</v>
      </c>
      <c r="L23" s="164">
        <f t="shared" si="10"/>
        <v>30140.484573057664</v>
      </c>
      <c r="M23" s="165">
        <f t="shared" si="1"/>
        <v>7040.3</v>
      </c>
      <c r="N23" s="151">
        <f>CBM_Output!HI22</f>
        <v>0.21106569646393675</v>
      </c>
      <c r="O23" s="150">
        <f t="shared" si="11"/>
        <v>1485.965822815054</v>
      </c>
      <c r="P23" s="148">
        <f t="shared" si="7"/>
        <v>1416698.9003079988</v>
      </c>
      <c r="Q23" s="162">
        <f t="shared" si="2"/>
        <v>150.63733030378413</v>
      </c>
      <c r="R23" s="171">
        <f>Harvest_Comparison!CL22</f>
        <v>6053</v>
      </c>
      <c r="S23" s="172">
        <f>Harvest_Comparison!CM22</f>
        <v>7040.3</v>
      </c>
      <c r="T23" s="172"/>
      <c r="U23" s="172">
        <f>Harvest_Comparison!CO22</f>
        <v>13051.8</v>
      </c>
      <c r="V23" s="172"/>
      <c r="W23" s="173">
        <f>Harvest_Comparison!CS22</f>
        <v>1.1631092020485709</v>
      </c>
    </row>
    <row r="24" spans="1:23" x14ac:dyDescent="0.25">
      <c r="A24" s="143">
        <v>2018</v>
      </c>
      <c r="B24" s="149">
        <f>Area_Comp!CW22</f>
        <v>9458.51</v>
      </c>
      <c r="C24" s="177"/>
      <c r="D24" s="177"/>
      <c r="E24" s="156"/>
      <c r="F24" s="177"/>
      <c r="G24" s="211">
        <f>CBM_Output!GS23</f>
        <v>166.06760126699959</v>
      </c>
      <c r="H24" s="220">
        <f t="shared" si="3"/>
        <v>0.9156790884764574</v>
      </c>
      <c r="I24" s="145">
        <f t="shared" si="8"/>
        <v>152.06462975363797</v>
      </c>
      <c r="J24" s="161">
        <f>(2*J$21+3*J$26)/5</f>
        <v>0.92870554929658833</v>
      </c>
      <c r="K24" s="218">
        <f t="shared" si="9"/>
        <v>3.1999162119532873</v>
      </c>
      <c r="L24" s="164">
        <f t="shared" si="10"/>
        <v>30094.251998557083</v>
      </c>
      <c r="M24" s="165">
        <f t="shared" si="1"/>
        <v>7038.17</v>
      </c>
      <c r="N24" s="151">
        <f>CBM_Output!HI23</f>
        <v>0.20604235695834608</v>
      </c>
      <c r="O24" s="150">
        <f t="shared" si="11"/>
        <v>1450.1611354735226</v>
      </c>
      <c r="P24" s="148">
        <f t="shared" si="7"/>
        <v>1438304.8211710823</v>
      </c>
      <c r="Q24" s="162">
        <f t="shared" si="2"/>
        <v>152.06462975363797</v>
      </c>
      <c r="R24" s="171">
        <f>Harvest_Comparison!CL23</f>
        <v>6051.08</v>
      </c>
      <c r="S24" s="172">
        <f>Harvest_Comparison!CM23</f>
        <v>7038.17</v>
      </c>
      <c r="T24" s="172"/>
      <c r="U24" s="172">
        <f>Harvest_Comparison!CO23</f>
        <v>13045.6</v>
      </c>
      <c r="V24" s="172"/>
      <c r="W24" s="173">
        <f>Harvest_Comparison!CS23</f>
        <v>1.1631262518426464</v>
      </c>
    </row>
    <row r="25" spans="1:23" x14ac:dyDescent="0.25">
      <c r="A25" s="143">
        <v>2019</v>
      </c>
      <c r="B25" s="149">
        <f>Area_Comp!CW23</f>
        <v>9512.32</v>
      </c>
      <c r="C25" s="177"/>
      <c r="D25" s="177"/>
      <c r="E25" s="156"/>
      <c r="F25" s="177"/>
      <c r="G25" s="211">
        <f>CBM_Output!GS24</f>
        <v>166.82364652424016</v>
      </c>
      <c r="H25" s="220">
        <f t="shared" si="3"/>
        <v>0.9156790884764574</v>
      </c>
      <c r="I25" s="145">
        <f t="shared" si="8"/>
        <v>152.75692458563495</v>
      </c>
      <c r="J25" s="161">
        <f>(1*J$21+4*J$26)/5</f>
        <v>0.92870554929658833</v>
      </c>
      <c r="K25" s="218">
        <f t="shared" si="9"/>
        <v>3.2014084784323291</v>
      </c>
      <c r="L25" s="164">
        <f t="shared" si="10"/>
        <v>30280.554107336971</v>
      </c>
      <c r="M25" s="165">
        <f t="shared" si="1"/>
        <v>12982.16</v>
      </c>
      <c r="N25" s="151">
        <f>CBM_Output!HI24</f>
        <v>0.19491875034603193</v>
      </c>
      <c r="O25" s="150">
        <f t="shared" si="11"/>
        <v>2530.4664039922418</v>
      </c>
      <c r="P25" s="148">
        <f t="shared" si="7"/>
        <v>1453072.7488744273</v>
      </c>
      <c r="Q25" s="162">
        <f t="shared" si="2"/>
        <v>152.75692458563498</v>
      </c>
      <c r="R25" s="171">
        <f>Harvest_Comparison!CL24</f>
        <v>11448.9</v>
      </c>
      <c r="S25" s="172">
        <f>Harvest_Comparison!CM24</f>
        <v>12982.16</v>
      </c>
      <c r="T25" s="172"/>
      <c r="U25" s="172">
        <f>Harvest_Comparison!CO24</f>
        <v>18366.547999999999</v>
      </c>
      <c r="V25" s="172"/>
      <c r="W25" s="173">
        <f>Harvest_Comparison!CS24</f>
        <v>1.1339220361781481</v>
      </c>
    </row>
    <row r="26" spans="1:23" x14ac:dyDescent="0.25">
      <c r="A26" s="143">
        <v>2020</v>
      </c>
      <c r="B26" s="149">
        <f>Area_Comp!CW24</f>
        <v>9566.1299999999992</v>
      </c>
      <c r="C26" s="177">
        <f>Growing_Stock_Comp!CW30*1000</f>
        <v>1424400</v>
      </c>
      <c r="D26" s="192">
        <f>C26*0.9</f>
        <v>1281960</v>
      </c>
      <c r="E26" s="364">
        <f>C26*1.2</f>
        <v>1709280</v>
      </c>
      <c r="F26" s="177"/>
      <c r="G26" s="211">
        <f>CBM_Output!GS25</f>
        <v>167.92431733085311</v>
      </c>
      <c r="H26" s="220">
        <f t="shared" si="3"/>
        <v>0.9156790884764574</v>
      </c>
      <c r="I26" s="145">
        <f t="shared" si="8"/>
        <v>153.76478582654696</v>
      </c>
      <c r="J26" s="182">
        <f>J21</f>
        <v>0.92870554929658833</v>
      </c>
      <c r="K26" s="218">
        <f t="shared" si="9"/>
        <v>3.1557575300704319</v>
      </c>
      <c r="L26" s="164">
        <f t="shared" si="10"/>
        <v>30018.575468439569</v>
      </c>
      <c r="M26" s="165">
        <f t="shared" si="1"/>
        <v>10202.44</v>
      </c>
      <c r="N26" s="151">
        <f>CBM_Output!HI25</f>
        <v>0.19161629021694862</v>
      </c>
      <c r="O26" s="150">
        <f t="shared" si="11"/>
        <v>1954.9537039610054</v>
      </c>
      <c r="P26" s="148">
        <f t="shared" ref="P26" si="12">(P25+L26-M26-O26)</f>
        <v>1470933.9306389058</v>
      </c>
      <c r="Q26" s="162">
        <f t="shared" ref="Q26" si="13">P26/B26</f>
        <v>153.76478582654698</v>
      </c>
      <c r="R26" s="171">
        <f>Harvest_Comparison!CL25</f>
        <v>8923.43</v>
      </c>
      <c r="S26" s="172">
        <f>Harvest_Comparison!CM25</f>
        <v>10202.44</v>
      </c>
      <c r="T26" s="472"/>
      <c r="U26" s="172">
        <f>Harvest_Comparison!CO25</f>
        <v>15841.076999999999</v>
      </c>
      <c r="V26" s="172"/>
      <c r="W26" s="173">
        <f>Harvest_Comparison!CS25</f>
        <v>1.1433316561008491</v>
      </c>
    </row>
    <row r="27" spans="1:23" s="485" customFormat="1" ht="15.75" thickBot="1" x14ac:dyDescent="0.3">
      <c r="A27" s="474">
        <v>2021</v>
      </c>
      <c r="B27" s="475">
        <f>B26</f>
        <v>9566.1299999999992</v>
      </c>
      <c r="C27" s="476"/>
      <c r="D27" s="476"/>
      <c r="E27" s="477"/>
      <c r="F27" s="476"/>
      <c r="G27" s="478"/>
      <c r="H27" s="479">
        <f t="shared" ref="H27" si="14">H26</f>
        <v>0.9156790884764574</v>
      </c>
      <c r="I27" s="478"/>
      <c r="J27" s="480">
        <f t="shared" ref="J27" si="15">J26</f>
        <v>0.92870554929658833</v>
      </c>
      <c r="K27" s="481"/>
      <c r="L27" s="478"/>
      <c r="M27" s="478"/>
      <c r="N27" s="478"/>
      <c r="O27" s="478"/>
      <c r="P27" s="478"/>
      <c r="Q27" s="482">
        <f t="shared" ref="Q27" si="16">P27/B27</f>
        <v>0</v>
      </c>
      <c r="R27" s="483"/>
      <c r="S27" s="484"/>
      <c r="T27" s="484"/>
      <c r="U27" s="478"/>
      <c r="V27" s="484"/>
      <c r="W27" s="175"/>
    </row>
    <row r="28" spans="1:23" x14ac:dyDescent="0.25">
      <c r="A28" s="286"/>
      <c r="Q28" s="153"/>
      <c r="V28" s="473" t="str">
        <f>Harvest_Comparison!H26</f>
        <v>Bark frac.</v>
      </c>
      <c r="W28" s="443">
        <f>AVERAGE(W5:W26)</f>
        <v>1.2330784648048427</v>
      </c>
    </row>
    <row r="29" spans="1:23" x14ac:dyDescent="0.25">
      <c r="Q29" s="153"/>
    </row>
    <row r="30" spans="1:23" x14ac:dyDescent="0.25">
      <c r="A30" s="267" t="s">
        <v>245</v>
      </c>
      <c r="W30" s="153"/>
    </row>
    <row r="31" spans="1:23" x14ac:dyDescent="0.25">
      <c r="A31" s="549" t="s">
        <v>490</v>
      </c>
      <c r="O31" s="154"/>
      <c r="W31" s="153"/>
    </row>
    <row r="32" spans="1:23" x14ac:dyDescent="0.25">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A1:A2"/>
    <mergeCell ref="G1:J2"/>
    <mergeCell ref="A3:A4"/>
    <mergeCell ref="B3:B4"/>
    <mergeCell ref="C3:C4"/>
    <mergeCell ref="D3:D4"/>
    <mergeCell ref="E3:E4"/>
    <mergeCell ref="P3:P4"/>
    <mergeCell ref="P1:Q2"/>
    <mergeCell ref="R1:W1"/>
    <mergeCell ref="R2:R3"/>
    <mergeCell ref="S2:S3"/>
    <mergeCell ref="T2:T3"/>
    <mergeCell ref="U2:U3"/>
    <mergeCell ref="V2:V3"/>
    <mergeCell ref="W2:W3"/>
    <mergeCell ref="Q3:Q4"/>
    <mergeCell ref="K1:K2"/>
    <mergeCell ref="L1:O2"/>
    <mergeCell ref="F1:F2"/>
    <mergeCell ref="F3:F4"/>
    <mergeCell ref="B1:E2"/>
  </mergeCells>
  <pageMargins left="0.7" right="0.7" top="0.75" bottom="0.75" header="0.3" footer="0.3"/>
  <pageSetup orientation="portrait" verticalDpi="0"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88"/>
      <c r="B1" s="676" t="s">
        <v>82</v>
      </c>
      <c r="C1" s="676"/>
      <c r="D1" s="676"/>
      <c r="E1" s="677"/>
      <c r="F1" s="680" t="s">
        <v>71</v>
      </c>
      <c r="G1" s="675"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89"/>
      <c r="B2" s="676"/>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83" t="s">
        <v>150</v>
      </c>
      <c r="F3" s="681" t="s">
        <v>251</v>
      </c>
      <c r="G3" s="227" t="s">
        <v>244</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2"/>
      <c r="D4" s="690"/>
      <c r="E4" s="683"/>
      <c r="F4" s="682"/>
      <c r="G4" s="188" t="s">
        <v>172</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262">
        <f>FORECAST(A5,B6:B16,A6:A16)</f>
        <v>171.48700000000002</v>
      </c>
      <c r="C5" s="176"/>
      <c r="D5" s="176"/>
      <c r="E5" s="176"/>
      <c r="F5" s="144"/>
      <c r="G5" s="287">
        <f>FORECAST(A5,G6:G21,A6:A21)</f>
        <v>44.706256708213459</v>
      </c>
      <c r="H5" s="219">
        <v>1</v>
      </c>
      <c r="I5" s="145">
        <f t="shared" ref="I5:I21" si="0">G5*(H5)</f>
        <v>44.706256708213459</v>
      </c>
      <c r="J5" s="146"/>
      <c r="K5" s="147"/>
      <c r="N5" s="233"/>
      <c r="P5" s="148">
        <f>I5*B5</f>
        <v>7666.5418441214024</v>
      </c>
      <c r="Q5" s="209">
        <f>I5</f>
        <v>44.706256708213459</v>
      </c>
      <c r="R5" s="169"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3" x14ac:dyDescent="0.25">
      <c r="A6" s="143">
        <v>2000</v>
      </c>
      <c r="B6" s="263">
        <f>Area_Comp!DF4</f>
        <v>171.61</v>
      </c>
      <c r="C6" s="177">
        <f>Growing_Stock_Comp!DF10*1000</f>
        <v>7930</v>
      </c>
      <c r="D6" s="192">
        <f>C6*0.9</f>
        <v>7137</v>
      </c>
      <c r="E6" s="203">
        <f>C6*1.2</f>
        <v>9516</v>
      </c>
      <c r="F6" s="193"/>
      <c r="G6" s="288">
        <f>Growing_Stock_Comp!DF59</f>
        <v>46.209428354990962</v>
      </c>
      <c r="H6" s="220">
        <f>H5</f>
        <v>1</v>
      </c>
      <c r="I6" s="145">
        <f t="shared" si="0"/>
        <v>46.209428354990962</v>
      </c>
      <c r="J6" s="160">
        <f>Growing_Stock_Comp!DH10/Growing_Stock_Comp!DG10</f>
        <v>0.38965952080706179</v>
      </c>
      <c r="K6" s="218">
        <f>L6/B5</f>
        <v>1.6847091366034694</v>
      </c>
      <c r="L6" s="164">
        <f>I6*B6-I5*B5+M6+O6</f>
        <v>288.90571570871919</v>
      </c>
      <c r="M6" s="165">
        <f t="shared" ref="M6:M25" si="1">IF(T6&lt;&gt;"",T6,IF(S6&lt;&gt;"",S6,IF(R6&lt;&gt;"",R6*W$28,U6*W$28)))</f>
        <v>25.447559830121605</v>
      </c>
      <c r="N6" s="265" t="s">
        <v>243</v>
      </c>
      <c r="O6" s="150"/>
      <c r="P6" s="148">
        <f>(P5+L6-M6-O6)</f>
        <v>7930</v>
      </c>
      <c r="Q6" s="162">
        <f t="shared" ref="Q6:Q26" si="2">P6/B6</f>
        <v>46.209428354990962</v>
      </c>
      <c r="R6" s="171">
        <f>Harvest_Comparison!CT5</f>
        <v>20.58</v>
      </c>
      <c r="S6" s="172"/>
      <c r="T6" s="172"/>
      <c r="U6" s="172">
        <f>Harvest_Comparison!CW5</f>
        <v>20.58</v>
      </c>
      <c r="V6" s="172">
        <f>Harvest_Comparison!CY5</f>
        <v>24.19</v>
      </c>
      <c r="W6" s="180" t="str">
        <f>Harvest_Comparison!EG5</f>
        <v/>
      </c>
    </row>
    <row r="7" spans="1:23" x14ac:dyDescent="0.25">
      <c r="A7" s="143">
        <v>2001</v>
      </c>
      <c r="B7" s="264">
        <f>(9*B$6+1*B$16)/10</f>
        <v>171.733</v>
      </c>
      <c r="C7" s="177"/>
      <c r="D7" s="177"/>
      <c r="E7" s="177"/>
      <c r="F7" s="149"/>
      <c r="G7" s="289">
        <f>(9*G$6+1*G$16)/10</f>
        <v>47.32789769259994</v>
      </c>
      <c r="H7" s="220">
        <f t="shared" ref="H7:H26" si="3">H6</f>
        <v>1</v>
      </c>
      <c r="I7" s="145">
        <f t="shared" si="0"/>
        <v>47.32789769259994</v>
      </c>
      <c r="J7" s="161">
        <f>(4*J$6+1*J$11)/5</f>
        <v>0.38642928729004083</v>
      </c>
      <c r="K7" s="218">
        <f t="shared" ref="K7:K21" si="4">L7/B6</f>
        <v>1.2843221040419088</v>
      </c>
      <c r="L7" s="164">
        <f t="shared" ref="L7:L21" si="5">I7*B7-I6*B6+M7+O7</f>
        <v>220.40251627463198</v>
      </c>
      <c r="M7" s="165">
        <f t="shared" si="1"/>
        <v>22.640661831366696</v>
      </c>
      <c r="N7" s="151" t="str">
        <f>N6</f>
        <v>n.c.</v>
      </c>
      <c r="O7" s="150"/>
      <c r="P7" s="148">
        <f t="shared" ref="P7:P25" si="6">(P6+L7-M7-O7)</f>
        <v>8127.7618544432653</v>
      </c>
      <c r="Q7" s="162">
        <f t="shared" si="2"/>
        <v>47.32789769259994</v>
      </c>
      <c r="R7" s="171">
        <f>Harvest_Comparison!CT6</f>
        <v>18.309999999999999</v>
      </c>
      <c r="S7" s="172"/>
      <c r="T7" s="172"/>
      <c r="U7" s="172">
        <f>Harvest_Comparison!CW6</f>
        <v>18.309999999999999</v>
      </c>
      <c r="V7" s="172"/>
      <c r="W7" s="180" t="str">
        <f>Harvest_Comparison!EG6</f>
        <v/>
      </c>
    </row>
    <row r="8" spans="1:23" x14ac:dyDescent="0.25">
      <c r="A8" s="143">
        <v>2002</v>
      </c>
      <c r="B8" s="264">
        <f>(8*B$6+2*B$16)/10</f>
        <v>171.85600000000002</v>
      </c>
      <c r="C8" s="177"/>
      <c r="D8" s="177"/>
      <c r="E8" s="177"/>
      <c r="F8" s="149"/>
      <c r="G8" s="289">
        <f>(8*G$6+2*G$16)/10</f>
        <v>48.446367030208918</v>
      </c>
      <c r="H8" s="220">
        <f t="shared" si="3"/>
        <v>1</v>
      </c>
      <c r="I8" s="145">
        <f t="shared" si="0"/>
        <v>48.446367030208918</v>
      </c>
      <c r="J8" s="161">
        <f>(3*J$6+2*J$11)/5</f>
        <v>0.38319905377301983</v>
      </c>
      <c r="K8" s="218">
        <f t="shared" si="4"/>
        <v>1.2641956990722711</v>
      </c>
      <c r="L8" s="164">
        <f t="shared" si="5"/>
        <v>217.10411998877834</v>
      </c>
      <c r="M8" s="165">
        <f t="shared" si="1"/>
        <v>19.067122088458465</v>
      </c>
      <c r="N8" s="151" t="str">
        <f t="shared" ref="N8:N26" si="7">N7</f>
        <v>n.c.</v>
      </c>
      <c r="O8" s="150"/>
      <c r="P8" s="148">
        <f t="shared" si="6"/>
        <v>8325.7988523435852</v>
      </c>
      <c r="Q8" s="162">
        <f t="shared" si="2"/>
        <v>48.446367030208918</v>
      </c>
      <c r="R8" s="171">
        <f>Harvest_Comparison!CT7</f>
        <v>15.42</v>
      </c>
      <c r="S8" s="172"/>
      <c r="T8" s="172"/>
      <c r="U8" s="172">
        <f>Harvest_Comparison!CW7</f>
        <v>15.43</v>
      </c>
      <c r="V8" s="172"/>
      <c r="W8" s="180" t="str">
        <f>Harvest_Comparison!EG7</f>
        <v/>
      </c>
    </row>
    <row r="9" spans="1:23" x14ac:dyDescent="0.25">
      <c r="A9" s="143">
        <v>2003</v>
      </c>
      <c r="B9" s="264">
        <f>(7*B$6+3*B$16)/10</f>
        <v>171.97899999999998</v>
      </c>
      <c r="C9" s="177"/>
      <c r="D9" s="177"/>
      <c r="E9" s="177"/>
      <c r="F9" s="149"/>
      <c r="G9" s="289">
        <f>(7*G$6+3*G$16)/10</f>
        <v>49.564836367817904</v>
      </c>
      <c r="H9" s="220">
        <f t="shared" si="3"/>
        <v>1</v>
      </c>
      <c r="I9" s="145">
        <f t="shared" si="0"/>
        <v>49.564836367817904</v>
      </c>
      <c r="J9" s="161">
        <f>(2*J$6+3*J$11)/5</f>
        <v>0.37996882025599887</v>
      </c>
      <c r="K9" s="218">
        <f t="shared" si="4"/>
        <v>1.2402127564597187</v>
      </c>
      <c r="L9" s="164">
        <f t="shared" si="5"/>
        <v>213.13800347414144</v>
      </c>
      <c r="M9" s="165">
        <f t="shared" si="1"/>
        <v>14.82586211677153</v>
      </c>
      <c r="N9" s="151" t="str">
        <f t="shared" si="7"/>
        <v>n.c.</v>
      </c>
      <c r="O9" s="150"/>
      <c r="P9" s="148">
        <f t="shared" si="6"/>
        <v>8524.1109937009551</v>
      </c>
      <c r="Q9" s="162">
        <f t="shared" si="2"/>
        <v>49.564836367817904</v>
      </c>
      <c r="R9" s="171">
        <f>Harvest_Comparison!CT8</f>
        <v>11.99</v>
      </c>
      <c r="S9" s="172"/>
      <c r="T9" s="172"/>
      <c r="U9" s="172">
        <f>Harvest_Comparison!CW8</f>
        <v>11.99</v>
      </c>
      <c r="V9" s="172"/>
      <c r="W9" s="180" t="str">
        <f>Harvest_Comparison!EG8</f>
        <v/>
      </c>
    </row>
    <row r="10" spans="1:23" x14ac:dyDescent="0.25">
      <c r="A10" s="143">
        <v>2004</v>
      </c>
      <c r="B10" s="264">
        <f>(6*B$6+4*B$16)/10</f>
        <v>172.102</v>
      </c>
      <c r="C10" s="177"/>
      <c r="D10" s="177"/>
      <c r="E10" s="177"/>
      <c r="F10" s="149"/>
      <c r="G10" s="289">
        <f>(6*G$6+4*G$16)/10</f>
        <v>50.683305705426882</v>
      </c>
      <c r="H10" s="220">
        <f t="shared" si="3"/>
        <v>1</v>
      </c>
      <c r="I10" s="145">
        <f t="shared" si="0"/>
        <v>50.683305705426882</v>
      </c>
      <c r="J10" s="161">
        <f>(1*J$6+4*J$11)/5</f>
        <v>0.37673858673897798</v>
      </c>
      <c r="K10" s="218">
        <f t="shared" si="4"/>
        <v>1.227049031409541</v>
      </c>
      <c r="L10" s="164">
        <f t="shared" si="5"/>
        <v>211.02666537278145</v>
      </c>
      <c r="M10" s="165">
        <f t="shared" si="1"/>
        <v>12.439380558358765</v>
      </c>
      <c r="N10" s="151" t="str">
        <f t="shared" si="7"/>
        <v>n.c.</v>
      </c>
      <c r="O10" s="150"/>
      <c r="P10" s="148">
        <f t="shared" si="6"/>
        <v>8722.6982785153778</v>
      </c>
      <c r="Q10" s="162">
        <f t="shared" si="2"/>
        <v>50.683305705426882</v>
      </c>
      <c r="R10" s="171">
        <f>Harvest_Comparison!CT9</f>
        <v>10.06</v>
      </c>
      <c r="S10" s="172"/>
      <c r="T10" s="172"/>
      <c r="U10" s="172">
        <f>Harvest_Comparison!CW9</f>
        <v>10.058</v>
      </c>
      <c r="V10" s="172"/>
      <c r="W10" s="180" t="str">
        <f>Harvest_Comparison!EG9</f>
        <v/>
      </c>
    </row>
    <row r="11" spans="1:23" x14ac:dyDescent="0.25">
      <c r="A11" s="143">
        <v>2005</v>
      </c>
      <c r="B11" s="264">
        <f>(5*B$6+5*B$16)/10</f>
        <v>172.22499999999999</v>
      </c>
      <c r="C11" s="177"/>
      <c r="D11" s="177"/>
      <c r="E11" s="177"/>
      <c r="F11" s="149"/>
      <c r="G11" s="289">
        <f>(5*G$6+5*G$16)/10</f>
        <v>51.801775043035867</v>
      </c>
      <c r="H11" s="220">
        <f t="shared" si="3"/>
        <v>1</v>
      </c>
      <c r="I11" s="145">
        <f t="shared" si="0"/>
        <v>51.801775043035867</v>
      </c>
      <c r="J11" s="160">
        <f>Growing_Stock_Comp!DH15/Growing_Stock_Comp!DG15</f>
        <v>0.37350835322195697</v>
      </c>
      <c r="K11" s="218">
        <f t="shared" si="4"/>
        <v>1.224896870768261</v>
      </c>
      <c r="L11" s="164">
        <f t="shared" si="5"/>
        <v>210.80720125295926</v>
      </c>
      <c r="M11" s="165">
        <f t="shared" si="1"/>
        <v>11.944772981485652</v>
      </c>
      <c r="N11" s="151" t="str">
        <f t="shared" si="7"/>
        <v>n.c.</v>
      </c>
      <c r="O11" s="150"/>
      <c r="P11" s="148">
        <f t="shared" si="6"/>
        <v>8921.5607067868514</v>
      </c>
      <c r="Q11" s="162">
        <f t="shared" si="2"/>
        <v>51.801775043035867</v>
      </c>
      <c r="R11" s="171">
        <f>Harvest_Comparison!CT10</f>
        <v>9.66</v>
      </c>
      <c r="S11" s="172"/>
      <c r="T11" s="172"/>
      <c r="U11" s="172">
        <f>Harvest_Comparison!CW10</f>
        <v>9.6560000000000006</v>
      </c>
      <c r="V11" s="172">
        <f>Harvest_Comparison!CY10</f>
        <v>10.4</v>
      </c>
      <c r="W11" s="180" t="str">
        <f>Harvest_Comparison!EG10</f>
        <v/>
      </c>
    </row>
    <row r="12" spans="1:23" x14ac:dyDescent="0.25">
      <c r="A12" s="143">
        <v>2006</v>
      </c>
      <c r="B12" s="264">
        <f>(4*B$6+6*B$16)/10</f>
        <v>172.34800000000001</v>
      </c>
      <c r="C12" s="177"/>
      <c r="D12" s="177"/>
      <c r="E12" s="177"/>
      <c r="F12" s="149"/>
      <c r="G12" s="289">
        <f>(4*G$6+6*G$16)/10</f>
        <v>52.920244380644839</v>
      </c>
      <c r="H12" s="220">
        <f t="shared" si="3"/>
        <v>1</v>
      </c>
      <c r="I12" s="145">
        <f t="shared" si="0"/>
        <v>52.920244380644839</v>
      </c>
      <c r="J12" s="161">
        <f>(4*J$11+1*J$16)/5</f>
        <v>0.36533894064208167</v>
      </c>
      <c r="K12" s="218">
        <f t="shared" si="4"/>
        <v>1.2096807818746771</v>
      </c>
      <c r="L12" s="164">
        <f t="shared" si="5"/>
        <v>208.33727265836626</v>
      </c>
      <c r="M12" s="165">
        <f t="shared" si="1"/>
        <v>9.1997009298398815</v>
      </c>
      <c r="N12" s="151" t="str">
        <f t="shared" si="7"/>
        <v>n.c.</v>
      </c>
      <c r="O12" s="150"/>
      <c r="P12" s="148">
        <f t="shared" si="6"/>
        <v>9120.6982785153778</v>
      </c>
      <c r="Q12" s="162">
        <f t="shared" si="2"/>
        <v>52.920244380644839</v>
      </c>
      <c r="R12" s="171">
        <f>Harvest_Comparison!CT11</f>
        <v>7.44</v>
      </c>
      <c r="S12" s="172"/>
      <c r="T12" s="172"/>
      <c r="U12" s="172">
        <f>Harvest_Comparison!CW11</f>
        <v>7.4370000000000003</v>
      </c>
      <c r="V12" s="172"/>
      <c r="W12" s="173" t="str">
        <f>Harvest_Comparison!DA11</f>
        <v/>
      </c>
    </row>
    <row r="13" spans="1:23" x14ac:dyDescent="0.25">
      <c r="A13" s="143">
        <v>2007</v>
      </c>
      <c r="B13" s="264">
        <f>(3*B$6+7*B$16)/10</f>
        <v>172.471</v>
      </c>
      <c r="C13" s="177"/>
      <c r="D13" s="177"/>
      <c r="E13" s="177"/>
      <c r="F13" s="177"/>
      <c r="G13" s="289">
        <f>(3*G$6+7*G$16)/10</f>
        <v>54.038713718253824</v>
      </c>
      <c r="H13" s="220">
        <f t="shared" si="3"/>
        <v>1</v>
      </c>
      <c r="I13" s="145">
        <f t="shared" si="0"/>
        <v>54.038713718253824</v>
      </c>
      <c r="J13" s="161">
        <f>(3*J$11+2*J$16)/5</f>
        <v>0.35716952806220642</v>
      </c>
      <c r="K13" s="218">
        <f t="shared" si="4"/>
        <v>1.2964044560167645</v>
      </c>
      <c r="L13" s="164">
        <f t="shared" si="5"/>
        <v>223.43271518557734</v>
      </c>
      <c r="M13" s="165">
        <f t="shared" si="1"/>
        <v>24.02</v>
      </c>
      <c r="N13" s="151" t="str">
        <f t="shared" si="7"/>
        <v>n.c.</v>
      </c>
      <c r="O13" s="150"/>
      <c r="P13" s="148">
        <f t="shared" si="6"/>
        <v>9320.1109937009551</v>
      </c>
      <c r="Q13" s="162">
        <f t="shared" si="2"/>
        <v>54.038713718253824</v>
      </c>
      <c r="R13" s="171">
        <f>Harvest_Comparison!CT12</f>
        <v>19.670000000000002</v>
      </c>
      <c r="S13" s="172">
        <f>Harvest_Comparison!CU12</f>
        <v>24.02</v>
      </c>
      <c r="T13" s="172"/>
      <c r="U13" s="172">
        <f>Harvest_Comparison!CW12</f>
        <v>19.672000000000001</v>
      </c>
      <c r="V13" s="172"/>
      <c r="W13" s="173">
        <f>Harvest_Comparison!DA12</f>
        <v>1.221148957803762</v>
      </c>
    </row>
    <row r="14" spans="1:23" x14ac:dyDescent="0.25">
      <c r="A14" s="143">
        <v>2008</v>
      </c>
      <c r="B14" s="264">
        <f>(2*B$6+8*B$16)/10</f>
        <v>172.59399999999999</v>
      </c>
      <c r="C14" s="177"/>
      <c r="D14" s="177"/>
      <c r="E14" s="177"/>
      <c r="F14" s="177"/>
      <c r="G14" s="289">
        <f>(2*G$6+8*G$16)/10</f>
        <v>55.157183055862809</v>
      </c>
      <c r="H14" s="220">
        <f t="shared" si="3"/>
        <v>1</v>
      </c>
      <c r="I14" s="145">
        <f t="shared" si="0"/>
        <v>55.157183055862809</v>
      </c>
      <c r="J14" s="161">
        <f>(2*J$11+3*J$16)/5</f>
        <v>0.34900011548233117</v>
      </c>
      <c r="K14" s="218">
        <f t="shared" si="4"/>
        <v>1.3013078061971584</v>
      </c>
      <c r="L14" s="164">
        <f t="shared" si="5"/>
        <v>224.43785864263009</v>
      </c>
      <c r="M14" s="165">
        <f t="shared" si="1"/>
        <v>24.75</v>
      </c>
      <c r="N14" s="151" t="str">
        <f t="shared" si="7"/>
        <v>n.c.</v>
      </c>
      <c r="O14" s="150"/>
      <c r="P14" s="148">
        <f t="shared" si="6"/>
        <v>9519.7988523435852</v>
      </c>
      <c r="Q14" s="162">
        <f t="shared" si="2"/>
        <v>55.157183055862809</v>
      </c>
      <c r="R14" s="171">
        <f>Harvest_Comparison!CT13</f>
        <v>19.829999999999998</v>
      </c>
      <c r="S14" s="172">
        <f>Harvest_Comparison!CU13</f>
        <v>24.75</v>
      </c>
      <c r="T14" s="172"/>
      <c r="U14" s="172">
        <f>Harvest_Comparison!CW13</f>
        <v>19.831</v>
      </c>
      <c r="V14" s="172"/>
      <c r="W14" s="173">
        <f>Harvest_Comparison!DA13</f>
        <v>1.2481089258698943</v>
      </c>
    </row>
    <row r="15" spans="1:23" x14ac:dyDescent="0.25">
      <c r="A15" s="143">
        <v>2009</v>
      </c>
      <c r="B15" s="264">
        <f>(1*B$6+9*B$16)/10</f>
        <v>172.71700000000001</v>
      </c>
      <c r="C15" s="177"/>
      <c r="D15" s="177"/>
      <c r="E15" s="177"/>
      <c r="F15" s="177"/>
      <c r="G15" s="289">
        <f>(1*G$6+9*G$16)/10</f>
        <v>56.275652393471795</v>
      </c>
      <c r="H15" s="220">
        <f t="shared" si="3"/>
        <v>1</v>
      </c>
      <c r="I15" s="145">
        <f t="shared" si="0"/>
        <v>56.275652393471795</v>
      </c>
      <c r="J15" s="161">
        <f>(1*J$11+4*J$16)/5</f>
        <v>0.34083070290245587</v>
      </c>
      <c r="K15" s="218">
        <f t="shared" si="4"/>
        <v>1.2297820439857865</v>
      </c>
      <c r="L15" s="164">
        <f t="shared" si="5"/>
        <v>212.25300209968285</v>
      </c>
      <c r="M15" s="165">
        <f t="shared" si="1"/>
        <v>12.29</v>
      </c>
      <c r="N15" s="151" t="str">
        <f t="shared" si="7"/>
        <v>n.c.</v>
      </c>
      <c r="O15" s="150"/>
      <c r="P15" s="148">
        <f t="shared" si="6"/>
        <v>9719.761854443268</v>
      </c>
      <c r="Q15" s="162">
        <f t="shared" si="2"/>
        <v>56.275652393471788</v>
      </c>
      <c r="R15" s="171">
        <f>Harvest_Comparison!CT14</f>
        <v>9.8800000000000008</v>
      </c>
      <c r="S15" s="172">
        <f>Harvest_Comparison!CU14</f>
        <v>12.29</v>
      </c>
      <c r="T15" s="172"/>
      <c r="U15" s="172">
        <f>Harvest_Comparison!CW14</f>
        <v>9.8780000000000001</v>
      </c>
      <c r="V15" s="172"/>
      <c r="W15" s="173">
        <f>Harvest_Comparison!DA14</f>
        <v>1.2439271255060727</v>
      </c>
    </row>
    <row r="16" spans="1:23" x14ac:dyDescent="0.25">
      <c r="A16" s="143">
        <v>2010</v>
      </c>
      <c r="B16" s="263">
        <f>Area_Comp!DH14</f>
        <v>172.84</v>
      </c>
      <c r="C16" s="177">
        <f>Growing_Stock_Comp!DF20*1000</f>
        <v>9920</v>
      </c>
      <c r="D16" s="192">
        <f>C16*0.9</f>
        <v>8928</v>
      </c>
      <c r="E16" s="203">
        <f>C16*1.2</f>
        <v>11904</v>
      </c>
      <c r="F16" s="177"/>
      <c r="G16" s="288">
        <f>Growing_Stock_Comp!DG69</f>
        <v>57.394121731080766</v>
      </c>
      <c r="H16" s="220">
        <f t="shared" si="3"/>
        <v>1</v>
      </c>
      <c r="I16" s="145">
        <f t="shared" si="0"/>
        <v>57.394121731080766</v>
      </c>
      <c r="J16" s="160">
        <f>Growing_Stock_Comp!DH20/Growing_Stock_Comp!DG20</f>
        <v>0.33266129032258063</v>
      </c>
      <c r="K16" s="218">
        <f t="shared" si="4"/>
        <v>1.2240725901719689</v>
      </c>
      <c r="L16" s="164">
        <f t="shared" si="5"/>
        <v>211.41814555673199</v>
      </c>
      <c r="M16" s="165">
        <f t="shared" si="1"/>
        <v>11.18</v>
      </c>
      <c r="N16" s="151" t="str">
        <f t="shared" si="7"/>
        <v>n.c.</v>
      </c>
      <c r="O16" s="150"/>
      <c r="P16" s="148">
        <f t="shared" si="6"/>
        <v>9920</v>
      </c>
      <c r="Q16" s="162">
        <f t="shared" si="2"/>
        <v>57.394121731080766</v>
      </c>
      <c r="R16" s="171">
        <f>Harvest_Comparison!CT15</f>
        <v>8.9600000000000009</v>
      </c>
      <c r="S16" s="172">
        <f>Harvest_Comparison!CU15</f>
        <v>11.18</v>
      </c>
      <c r="T16" s="172"/>
      <c r="U16" s="172">
        <f>Harvest_Comparison!CW15</f>
        <v>8.9580000000000002</v>
      </c>
      <c r="V16" s="172">
        <f>Harvest_Comparison!CY15</f>
        <v>9.31</v>
      </c>
      <c r="W16" s="173">
        <f>Harvest_Comparison!DA15</f>
        <v>1.247767857142857</v>
      </c>
    </row>
    <row r="17" spans="1:23" x14ac:dyDescent="0.25">
      <c r="A17" s="143">
        <v>2011</v>
      </c>
      <c r="B17" s="264">
        <f>(4*B$16+1*B$21)/5</f>
        <v>172.81400000000002</v>
      </c>
      <c r="C17" s="177"/>
      <c r="D17" s="177"/>
      <c r="E17" s="177"/>
      <c r="F17" s="177"/>
      <c r="G17" s="289">
        <f>(4*G$16+1*G$21)/5</f>
        <v>58.792374566266957</v>
      </c>
      <c r="H17" s="220">
        <f t="shared" si="3"/>
        <v>1</v>
      </c>
      <c r="I17" s="145">
        <f t="shared" si="0"/>
        <v>58.792374566266957</v>
      </c>
      <c r="J17" s="161">
        <f>(4*J$16+1*J$21)/5</f>
        <v>0.33015780923648175</v>
      </c>
      <c r="K17" s="218">
        <f>L17/B16</f>
        <v>1.4506793467649852</v>
      </c>
      <c r="L17" s="164">
        <f t="shared" si="5"/>
        <v>250.73541829486007</v>
      </c>
      <c r="M17" s="165">
        <f t="shared" si="1"/>
        <v>10.59</v>
      </c>
      <c r="N17" s="151" t="str">
        <f t="shared" si="7"/>
        <v>n.c.</v>
      </c>
      <c r="O17" s="150"/>
      <c r="P17" s="148">
        <f t="shared" si="6"/>
        <v>10160.14541829486</v>
      </c>
      <c r="Q17" s="162">
        <f t="shared" si="2"/>
        <v>58.792374566266965</v>
      </c>
      <c r="R17" s="171">
        <f>Harvest_Comparison!CT16</f>
        <v>8.49</v>
      </c>
      <c r="S17" s="172">
        <f>Harvest_Comparison!CU16</f>
        <v>10.59</v>
      </c>
      <c r="T17" s="172"/>
      <c r="U17" s="172">
        <f>Harvest_Comparison!CW16</f>
        <v>8.4949999999999992</v>
      </c>
      <c r="V17" s="172"/>
      <c r="W17" s="173">
        <f>Harvest_Comparison!DA16</f>
        <v>1.2473498233215548</v>
      </c>
    </row>
    <row r="18" spans="1:23" x14ac:dyDescent="0.25">
      <c r="A18" s="143">
        <v>2012</v>
      </c>
      <c r="B18" s="264">
        <f>(3*B$16+2*B$21)/5</f>
        <v>172.78800000000001</v>
      </c>
      <c r="C18" s="177"/>
      <c r="D18" s="177"/>
      <c r="E18" s="177"/>
      <c r="F18" s="177"/>
      <c r="G18" s="289">
        <f>(3*G$16+2*G$21)/5</f>
        <v>60.190627401453163</v>
      </c>
      <c r="H18" s="220">
        <f t="shared" si="3"/>
        <v>1</v>
      </c>
      <c r="I18" s="145">
        <f t="shared" si="0"/>
        <v>60.190627401453163</v>
      </c>
      <c r="J18" s="161">
        <f>(3*J$16+2*J$21)/5</f>
        <v>0.32765432815038292</v>
      </c>
      <c r="K18" s="218">
        <f t="shared" si="4"/>
        <v>1.4683573619465384</v>
      </c>
      <c r="L18" s="164">
        <f t="shared" si="5"/>
        <v>253.75270914742913</v>
      </c>
      <c r="M18" s="165">
        <f t="shared" si="1"/>
        <v>13.68</v>
      </c>
      <c r="N18" s="151" t="str">
        <f t="shared" si="7"/>
        <v>n.c.</v>
      </c>
      <c r="O18" s="150"/>
      <c r="P18" s="148">
        <f t="shared" si="6"/>
        <v>10400.218127442289</v>
      </c>
      <c r="Q18" s="162">
        <f t="shared" si="2"/>
        <v>60.190627401453156</v>
      </c>
      <c r="R18" s="171"/>
      <c r="S18" s="172">
        <f>Harvest_Comparison!CU17</f>
        <v>13.68</v>
      </c>
      <c r="T18" s="172"/>
      <c r="U18" s="172">
        <f>Harvest_Comparison!CW17</f>
        <v>10.99</v>
      </c>
      <c r="V18" s="172"/>
      <c r="W18" s="173"/>
    </row>
    <row r="19" spans="1:23" x14ac:dyDescent="0.25">
      <c r="A19" s="143">
        <v>2013</v>
      </c>
      <c r="B19" s="264">
        <f>(2*B$16+3*B$21)/5</f>
        <v>172.762</v>
      </c>
      <c r="C19" s="177"/>
      <c r="D19" s="177"/>
      <c r="E19" s="177"/>
      <c r="F19" s="177"/>
      <c r="G19" s="289">
        <f>(2*G$16+3*G$21)/5</f>
        <v>61.588880236639355</v>
      </c>
      <c r="H19" s="220">
        <f t="shared" si="3"/>
        <v>1</v>
      </c>
      <c r="I19" s="145">
        <f t="shared" si="0"/>
        <v>61.588880236639355</v>
      </c>
      <c r="J19" s="161">
        <f>(2*J$16+3*J$21)/5</f>
        <v>0.32515084706428404</v>
      </c>
      <c r="K19" s="218">
        <f t="shared" si="4"/>
        <v>1.4562543582686083</v>
      </c>
      <c r="L19" s="164">
        <f t="shared" si="5"/>
        <v>251.62327805651631</v>
      </c>
      <c r="M19" s="165">
        <f t="shared" si="1"/>
        <v>11.62327805651813</v>
      </c>
      <c r="N19" s="151" t="str">
        <f t="shared" si="7"/>
        <v>n.c.</v>
      </c>
      <c r="O19" s="150"/>
      <c r="P19" s="148">
        <f t="shared" si="6"/>
        <v>10640.218127442287</v>
      </c>
      <c r="Q19" s="162">
        <f t="shared" si="2"/>
        <v>61.588880236639348</v>
      </c>
      <c r="R19" s="171">
        <f>Harvest_Comparison!CT18</f>
        <v>9.4</v>
      </c>
      <c r="S19" s="172"/>
      <c r="T19" s="172"/>
      <c r="U19" s="172">
        <f>Harvest_Comparison!CW18</f>
        <v>9.3989999999999991</v>
      </c>
      <c r="V19" s="172"/>
      <c r="W19" s="173" t="str">
        <f>Harvest_Comparison!DA18</f>
        <v/>
      </c>
    </row>
    <row r="20" spans="1:23" x14ac:dyDescent="0.25">
      <c r="A20" s="143">
        <v>2014</v>
      </c>
      <c r="B20" s="264">
        <f>(1*B$16+4*B$21)/5</f>
        <v>172.73600000000002</v>
      </c>
      <c r="C20" s="177"/>
      <c r="D20" s="177"/>
      <c r="E20" s="177"/>
      <c r="F20" s="177">
        <f>Growing_Stock_Comp!DI24*1000</f>
        <v>10933</v>
      </c>
      <c r="G20" s="289">
        <f>(1*G$16+4*G$21)/5</f>
        <v>62.987133071825554</v>
      </c>
      <c r="H20" s="220">
        <f t="shared" si="3"/>
        <v>1</v>
      </c>
      <c r="I20" s="145">
        <f t="shared" si="0"/>
        <v>62.987133071825554</v>
      </c>
      <c r="J20" s="161">
        <f>(1*J$16+4*J$21)/5</f>
        <v>0.32264736597818516</v>
      </c>
      <c r="K20" s="218">
        <f t="shared" si="4"/>
        <v>1.452444929165978</v>
      </c>
      <c r="L20" s="164">
        <f t="shared" si="5"/>
        <v>250.9272908525727</v>
      </c>
      <c r="M20" s="165">
        <f t="shared" si="1"/>
        <v>11</v>
      </c>
      <c r="N20" s="151" t="str">
        <f t="shared" si="7"/>
        <v>n.c.</v>
      </c>
      <c r="O20" s="150"/>
      <c r="P20" s="148">
        <f t="shared" si="6"/>
        <v>10880.14541829486</v>
      </c>
      <c r="Q20" s="162">
        <f t="shared" si="2"/>
        <v>62.987133071825554</v>
      </c>
      <c r="R20" s="171">
        <f>Harvest_Comparison!CT19</f>
        <v>8.81</v>
      </c>
      <c r="S20" s="172"/>
      <c r="T20" s="172">
        <f>Harvest_Comparison!CV19</f>
        <v>11</v>
      </c>
      <c r="U20" s="172">
        <f>Harvest_Comparison!CW19</f>
        <v>8.81</v>
      </c>
      <c r="V20" s="172"/>
      <c r="W20" s="173" t="str">
        <f>Harvest_Comparison!DA19</f>
        <v/>
      </c>
    </row>
    <row r="21" spans="1:23" x14ac:dyDescent="0.25">
      <c r="A21" s="143">
        <v>2015</v>
      </c>
      <c r="B21" s="263">
        <f>Area_Comp!DF19</f>
        <v>172.71</v>
      </c>
      <c r="C21" s="177">
        <f>Growing_Stock_Comp!DF25*1000</f>
        <v>11120</v>
      </c>
      <c r="D21" s="192">
        <f>C21*0.9</f>
        <v>10008</v>
      </c>
      <c r="E21" s="203">
        <f>C21*1.2</f>
        <v>13344</v>
      </c>
      <c r="F21" s="177">
        <f>Growing_Stock_Comp!DI25*1000</f>
        <v>11122</v>
      </c>
      <c r="G21" s="288">
        <f>Growing_Stock_Comp!DF74</f>
        <v>64.385385907011752</v>
      </c>
      <c r="H21" s="220">
        <f t="shared" si="3"/>
        <v>1</v>
      </c>
      <c r="I21" s="145">
        <f t="shared" si="0"/>
        <v>64.385385907011752</v>
      </c>
      <c r="J21" s="160">
        <f>Growing_Stock_Comp!DH25/Growing_Stock_Comp!DG25</f>
        <v>0.32014388489208634</v>
      </c>
      <c r="K21" s="218">
        <f t="shared" si="4"/>
        <v>1.4638209852326087</v>
      </c>
      <c r="L21" s="164">
        <f t="shared" si="5"/>
        <v>252.85458170513994</v>
      </c>
      <c r="M21" s="165">
        <f t="shared" si="1"/>
        <v>13</v>
      </c>
      <c r="N21" s="151" t="str">
        <f t="shared" si="7"/>
        <v>n.c.</v>
      </c>
      <c r="O21" s="150"/>
      <c r="P21" s="148">
        <f t="shared" si="6"/>
        <v>11120</v>
      </c>
      <c r="Q21" s="162">
        <f t="shared" si="2"/>
        <v>64.385385907011752</v>
      </c>
      <c r="R21" s="171">
        <f>Harvest_Comparison!CT20</f>
        <v>10.6</v>
      </c>
      <c r="S21" s="172"/>
      <c r="T21" s="172">
        <f>Harvest_Comparison!CV20</f>
        <v>13</v>
      </c>
      <c r="U21" s="172">
        <f>Harvest_Comparison!CW20</f>
        <v>10.595000000000001</v>
      </c>
      <c r="V21" s="172"/>
      <c r="W21" s="173" t="str">
        <f>Harvest_Comparison!DA20</f>
        <v/>
      </c>
    </row>
    <row r="22" spans="1:23" x14ac:dyDescent="0.25">
      <c r="A22" s="143">
        <v>2016</v>
      </c>
      <c r="B22" s="263">
        <f>Area_Comp!DF20</f>
        <v>172.61</v>
      </c>
      <c r="C22" s="177"/>
      <c r="D22" s="177"/>
      <c r="E22" s="177"/>
      <c r="F22" s="177">
        <f>Growing_Stock_Comp!DI26*1000</f>
        <v>11305</v>
      </c>
      <c r="G22" s="289">
        <f>(4*G$16+1*G$21)/5</f>
        <v>58.792374566266957</v>
      </c>
      <c r="H22" s="220">
        <f t="shared" si="3"/>
        <v>1</v>
      </c>
      <c r="I22" s="145">
        <f t="shared" ref="I22:I26" si="8">G22*(H22)</f>
        <v>58.792374566266957</v>
      </c>
      <c r="J22" s="161">
        <f>(4*J$21+1*J$26)/5</f>
        <v>0.32014388489208634</v>
      </c>
      <c r="K22" s="216">
        <f t="shared" ref="K22" si="9">K21</f>
        <v>1.4638209852326087</v>
      </c>
      <c r="L22" s="164">
        <f t="shared" ref="L22:L25" si="10">K22*B21</f>
        <v>252.81652235952387</v>
      </c>
      <c r="M22" s="165">
        <f t="shared" si="1"/>
        <v>20</v>
      </c>
      <c r="N22" s="151" t="str">
        <f t="shared" si="7"/>
        <v>n.c.</v>
      </c>
      <c r="O22" s="150"/>
      <c r="P22" s="148">
        <f t="shared" si="6"/>
        <v>11352.816522359524</v>
      </c>
      <c r="Q22" s="162">
        <f t="shared" si="2"/>
        <v>65.7714878764818</v>
      </c>
      <c r="R22" s="171">
        <f>Harvest_Comparison!CT21</f>
        <v>16</v>
      </c>
      <c r="S22" s="172"/>
      <c r="T22" s="172">
        <f>Harvest_Comparison!CV21</f>
        <v>20</v>
      </c>
      <c r="U22" s="172">
        <f>Harvest_Comparison!CW21</f>
        <v>15.738</v>
      </c>
      <c r="V22" s="172"/>
      <c r="W22" s="173" t="str">
        <f>Harvest_Comparison!DA21</f>
        <v/>
      </c>
    </row>
    <row r="23" spans="1:23" x14ac:dyDescent="0.25">
      <c r="A23" s="143">
        <v>2017</v>
      </c>
      <c r="B23" s="263">
        <f>Area_Comp!DF21</f>
        <v>172.59</v>
      </c>
      <c r="C23" s="177"/>
      <c r="D23" s="177"/>
      <c r="E23" s="177"/>
      <c r="F23" s="177">
        <f>Growing_Stock_Comp!DI27*1000</f>
        <v>11488.833916850002</v>
      </c>
      <c r="G23" s="289">
        <f>(3*G$16+2*G$21)/5</f>
        <v>60.190627401453163</v>
      </c>
      <c r="H23" s="220">
        <f t="shared" si="3"/>
        <v>1</v>
      </c>
      <c r="I23" s="145">
        <f t="shared" si="8"/>
        <v>60.190627401453163</v>
      </c>
      <c r="J23" s="161">
        <f>(3*J$21+2*J$26)/5</f>
        <v>0.32014388489208634</v>
      </c>
      <c r="K23" s="216">
        <f>K21</f>
        <v>1.4638209852326087</v>
      </c>
      <c r="L23" s="164">
        <f t="shared" si="10"/>
        <v>252.67014026100063</v>
      </c>
      <c r="M23" s="165">
        <f t="shared" si="1"/>
        <v>19.36</v>
      </c>
      <c r="N23" s="151" t="str">
        <f t="shared" si="7"/>
        <v>n.c.</v>
      </c>
      <c r="O23" s="150"/>
      <c r="P23" s="148">
        <f t="shared" si="6"/>
        <v>11586.126662620525</v>
      </c>
      <c r="Q23" s="162">
        <f t="shared" si="2"/>
        <v>67.130926835972687</v>
      </c>
      <c r="R23" s="171">
        <f>Harvest_Comparison!CT22</f>
        <v>15.53</v>
      </c>
      <c r="S23" s="172"/>
      <c r="T23" s="172">
        <f>Harvest_Comparison!CV22</f>
        <v>19.36</v>
      </c>
      <c r="U23" s="172">
        <f>Harvest_Comparison!CW22</f>
        <v>15.529</v>
      </c>
      <c r="V23" s="172"/>
      <c r="W23" s="173" t="str">
        <f>Harvest_Comparison!DA22</f>
        <v/>
      </c>
    </row>
    <row r="24" spans="1:23" x14ac:dyDescent="0.25">
      <c r="A24" s="143">
        <v>2018</v>
      </c>
      <c r="B24" s="263">
        <f>Area_Comp!DF22</f>
        <v>172.57</v>
      </c>
      <c r="C24" s="177"/>
      <c r="D24" s="177"/>
      <c r="E24" s="177"/>
      <c r="F24" s="177">
        <f>Growing_Stock_Comp!DI28*1000</f>
        <v>11677.94</v>
      </c>
      <c r="G24" s="289">
        <f>(2*G$16+3*G$21)/5</f>
        <v>61.588880236639355</v>
      </c>
      <c r="H24" s="220">
        <f t="shared" si="3"/>
        <v>1</v>
      </c>
      <c r="I24" s="145">
        <f t="shared" si="8"/>
        <v>61.588880236639355</v>
      </c>
      <c r="J24" s="161">
        <f>(2*J$21+3*J$26)/5</f>
        <v>0.32014388489208634</v>
      </c>
      <c r="K24" s="216">
        <f>K22</f>
        <v>1.4638209852326087</v>
      </c>
      <c r="L24" s="164">
        <f t="shared" si="10"/>
        <v>252.64086384129595</v>
      </c>
      <c r="M24" s="165">
        <f t="shared" si="1"/>
        <v>13.65</v>
      </c>
      <c r="N24" s="151" t="str">
        <f t="shared" si="7"/>
        <v>n.c.</v>
      </c>
      <c r="O24" s="150"/>
      <c r="P24" s="148">
        <f t="shared" si="6"/>
        <v>11825.117526461821</v>
      </c>
      <c r="Q24" s="162">
        <f t="shared" si="2"/>
        <v>68.523599272537652</v>
      </c>
      <c r="R24" s="171">
        <f>Harvest_Comparison!CT23</f>
        <v>10.95</v>
      </c>
      <c r="S24" s="172"/>
      <c r="T24" s="172">
        <f>Harvest_Comparison!CV23</f>
        <v>13.65</v>
      </c>
      <c r="U24" s="172">
        <f>Harvest_Comparison!CW23</f>
        <v>10.951000000000001</v>
      </c>
      <c r="V24" s="172"/>
      <c r="W24" s="173" t="str">
        <f>Harvest_Comparison!DA23</f>
        <v/>
      </c>
    </row>
    <row r="25" spans="1:23" x14ac:dyDescent="0.25">
      <c r="A25" s="143">
        <v>2019</v>
      </c>
      <c r="B25" s="263">
        <f>Area_Comp!DF23</f>
        <v>172.55</v>
      </c>
      <c r="C25" s="177"/>
      <c r="D25" s="177"/>
      <c r="E25" s="177"/>
      <c r="F25" s="177">
        <f>Growing_Stock_Comp!DI29*1000</f>
        <v>11869.04</v>
      </c>
      <c r="G25" s="289">
        <f>(1*G$16+4*G$21)/5</f>
        <v>62.987133071825554</v>
      </c>
      <c r="H25" s="220">
        <f t="shared" si="3"/>
        <v>1</v>
      </c>
      <c r="I25" s="145">
        <f t="shared" si="8"/>
        <v>62.987133071825554</v>
      </c>
      <c r="J25" s="161">
        <f>(1*J$21+4*J$26)/5</f>
        <v>0.32014388489208634</v>
      </c>
      <c r="K25" s="216">
        <f>K23</f>
        <v>1.4638209852326087</v>
      </c>
      <c r="L25" s="164">
        <f t="shared" si="10"/>
        <v>252.61158742159128</v>
      </c>
      <c r="M25" s="165">
        <f t="shared" si="1"/>
        <v>11.66</v>
      </c>
      <c r="N25" s="151" t="str">
        <f t="shared" si="7"/>
        <v>n.c.</v>
      </c>
      <c r="O25" s="150"/>
      <c r="P25" s="148">
        <f t="shared" si="6"/>
        <v>12066.069113883414</v>
      </c>
      <c r="Q25" s="162">
        <f t="shared" si="2"/>
        <v>69.927957773882426</v>
      </c>
      <c r="R25" s="171">
        <f>Harvest_Comparison!CT24</f>
        <v>9.3699999999999992</v>
      </c>
      <c r="S25" s="172"/>
      <c r="T25" s="172">
        <f>Harvest_Comparison!CV24</f>
        <v>11.66</v>
      </c>
      <c r="U25" s="172">
        <f>Harvest_Comparison!CW24</f>
        <v>9.3659999999999997</v>
      </c>
      <c r="V25" s="172"/>
      <c r="W25" s="173">
        <f>Harvest_Comparison!EG24</f>
        <v>1.2231473144624083</v>
      </c>
    </row>
    <row r="26" spans="1:23" x14ac:dyDescent="0.25">
      <c r="A26" s="143">
        <v>2020</v>
      </c>
      <c r="B26" s="263">
        <f>B25</f>
        <v>172.55</v>
      </c>
      <c r="C26" s="177">
        <f>Growing_Stock_Comp!DF30*1000</f>
        <v>12050</v>
      </c>
      <c r="D26" s="192">
        <f>C26*0.9</f>
        <v>10845</v>
      </c>
      <c r="E26" s="203">
        <f>C26*1.2</f>
        <v>14460</v>
      </c>
      <c r="F26" s="177"/>
      <c r="G26" s="211">
        <f>CBM_Output!U25</f>
        <v>174.39308446799041</v>
      </c>
      <c r="H26" s="220">
        <f t="shared" si="3"/>
        <v>1</v>
      </c>
      <c r="I26" s="145">
        <f t="shared" si="8"/>
        <v>174.39308446799041</v>
      </c>
      <c r="J26" s="182">
        <f>J21</f>
        <v>0.32014388489208634</v>
      </c>
      <c r="K26" s="216">
        <f>K24</f>
        <v>1.4638209852326087</v>
      </c>
      <c r="L26" s="164">
        <f t="shared" ref="L26" si="11">K26*B25</f>
        <v>252.58231100188667</v>
      </c>
      <c r="M26" s="165">
        <f t="shared" ref="M26" si="12">IF(T26&lt;&gt;"",T26,IF(S26&lt;&gt;"",S26,IF(R26&lt;&gt;"",R26*W$28,U26*W$28)))</f>
        <v>10.65879328161556</v>
      </c>
      <c r="N26" s="151" t="str">
        <f t="shared" si="7"/>
        <v>n.c.</v>
      </c>
      <c r="O26" s="150"/>
      <c r="P26" s="148">
        <f t="shared" ref="P26" si="13">(P25+L26-M26-O26)</f>
        <v>12307.992631603684</v>
      </c>
      <c r="Q26" s="162">
        <f t="shared" si="2"/>
        <v>71.330006558120445</v>
      </c>
      <c r="R26" s="171">
        <f>Harvest_Comparison!CT25</f>
        <v>8.6199999999999992</v>
      </c>
      <c r="S26" s="472"/>
      <c r="T26" s="172"/>
      <c r="U26" s="172">
        <f>Harvest_Comparison!CW25</f>
        <v>8.6150000000000002</v>
      </c>
      <c r="W26" s="173">
        <f>Harvest_Comparison!EG25</f>
        <v>1.2241825911729096</v>
      </c>
    </row>
    <row r="27" spans="1:23" s="485" customFormat="1" ht="15.75" thickBot="1" x14ac:dyDescent="0.3">
      <c r="A27" s="474">
        <v>2021</v>
      </c>
      <c r="B27" s="475">
        <f>B26</f>
        <v>172.55</v>
      </c>
      <c r="C27" s="476"/>
      <c r="D27" s="476"/>
      <c r="E27" s="477"/>
      <c r="F27" s="476"/>
      <c r="G27" s="478"/>
      <c r="H27" s="479">
        <f t="shared" ref="H27" si="14">H26</f>
        <v>1</v>
      </c>
      <c r="I27" s="478"/>
      <c r="J27" s="480">
        <f t="shared" ref="J27" si="15">J26</f>
        <v>0.32014388489208634</v>
      </c>
      <c r="K27" s="481"/>
      <c r="L27" s="478"/>
      <c r="M27" s="478"/>
      <c r="N27" s="478"/>
      <c r="O27" s="478"/>
      <c r="P27" s="478"/>
      <c r="Q27" s="482">
        <f t="shared" ref="Q27" si="16">P27/B27</f>
        <v>0</v>
      </c>
      <c r="R27" s="483"/>
      <c r="S27" s="484"/>
      <c r="T27" s="484"/>
      <c r="U27" s="478"/>
      <c r="V27" s="484"/>
      <c r="W27" s="175"/>
    </row>
    <row r="28" spans="1:23" x14ac:dyDescent="0.25">
      <c r="A28" s="286"/>
      <c r="Q28" s="153"/>
      <c r="V28" s="473" t="str">
        <f>Harvest_Comparison!H26</f>
        <v>Bark frac.</v>
      </c>
      <c r="W28" s="443">
        <f>AVERAGE(W5:W26)</f>
        <v>1.2365189421827798</v>
      </c>
    </row>
    <row r="29" spans="1:23" x14ac:dyDescent="0.25">
      <c r="Q29" s="153"/>
    </row>
    <row r="30" spans="1:23" x14ac:dyDescent="0.25">
      <c r="A30" s="267" t="s">
        <v>245</v>
      </c>
      <c r="W30" s="153"/>
    </row>
    <row r="31" spans="1:23" x14ac:dyDescent="0.25">
      <c r="A31" s="486" t="s">
        <v>402</v>
      </c>
      <c r="O31" s="154"/>
      <c r="W31" s="153"/>
    </row>
    <row r="32" spans="1:23" x14ac:dyDescent="0.25">
      <c r="A32" s="548" t="s">
        <v>486</v>
      </c>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R1:W1"/>
    <mergeCell ref="R2:R3"/>
    <mergeCell ref="S2:S3"/>
    <mergeCell ref="T2:T3"/>
    <mergeCell ref="U2:U3"/>
    <mergeCell ref="V2:V3"/>
    <mergeCell ref="W2:W3"/>
    <mergeCell ref="Q3:Q4"/>
    <mergeCell ref="F1:F2"/>
    <mergeCell ref="F3:F4"/>
    <mergeCell ref="A3:A4"/>
    <mergeCell ref="B3:B4"/>
    <mergeCell ref="C3:C4"/>
    <mergeCell ref="D3:D4"/>
    <mergeCell ref="E3:E4"/>
    <mergeCell ref="P3:P4"/>
    <mergeCell ref="A1:A2"/>
    <mergeCell ref="B1:E2"/>
    <mergeCell ref="G1:J2"/>
    <mergeCell ref="K1:K2"/>
    <mergeCell ref="L1:O2"/>
    <mergeCell ref="P1:Q2"/>
  </mergeCells>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2">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88"/>
      <c r="B1" s="676" t="s">
        <v>82</v>
      </c>
      <c r="C1" s="676"/>
      <c r="D1" s="676"/>
      <c r="E1" s="677"/>
      <c r="F1" s="680" t="s">
        <v>71</v>
      </c>
      <c r="G1" s="675"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89"/>
      <c r="B2" s="676"/>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83" t="s">
        <v>150</v>
      </c>
      <c r="F3" s="681" t="s">
        <v>251</v>
      </c>
      <c r="G3" s="227"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2"/>
      <c r="D4" s="690"/>
      <c r="E4" s="683"/>
      <c r="F4" s="682"/>
      <c r="G4" s="188" t="s">
        <v>172</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157">
        <f>FORECAST(A5,B6:B16,A6:A16)</f>
        <v>3227.887999999999</v>
      </c>
      <c r="C5" s="176"/>
      <c r="D5" s="176"/>
      <c r="E5" s="176"/>
      <c r="F5" s="144"/>
      <c r="G5" s="178">
        <f>CBM_Output!IC4</f>
        <v>152.37983422678573</v>
      </c>
      <c r="H5" s="219">
        <f>Growing_Stock_Comp!DM80</f>
        <v>1.1109063080790231</v>
      </c>
      <c r="I5" s="145">
        <f t="shared" ref="I5:I21" si="0">G5*(H5)</f>
        <v>169.27971906657211</v>
      </c>
      <c r="J5" s="146"/>
      <c r="K5" s="147"/>
      <c r="N5" s="233"/>
      <c r="P5" s="148">
        <f>I5*B5</f>
        <v>546415.9738183592</v>
      </c>
      <c r="Q5" s="209">
        <f>I5</f>
        <v>169.27971906657211</v>
      </c>
      <c r="R5" s="181"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3" x14ac:dyDescent="0.25">
      <c r="A6" s="143">
        <v>2000</v>
      </c>
      <c r="B6" s="149">
        <f>Area_Comp!DN4</f>
        <v>3241</v>
      </c>
      <c r="C6" s="177">
        <f>Growing_Stock_Comp!DM10*1000</f>
        <v>537000</v>
      </c>
      <c r="D6" s="192">
        <f>C6*0.9</f>
        <v>483300</v>
      </c>
      <c r="E6" s="203">
        <f>C6*1.2</f>
        <v>644400</v>
      </c>
      <c r="F6" s="193"/>
      <c r="G6" s="211">
        <f>CBM_Output!IC5</f>
        <v>153.38334775805305</v>
      </c>
      <c r="H6" s="220">
        <f>H5</f>
        <v>1.1109063080790231</v>
      </c>
      <c r="I6" s="145">
        <f t="shared" si="0"/>
        <v>170.39452857869964</v>
      </c>
      <c r="J6" s="160">
        <f>Growing_Stock_Comp!DO10/Growing_Stock_Comp!DN10</f>
        <v>0.92307262569832405</v>
      </c>
      <c r="K6" s="218">
        <f>L6/B5</f>
        <v>7.9420013813166834</v>
      </c>
      <c r="L6" s="164">
        <f>I6*B6-I5*B5+M6+O6</f>
        <v>25635.89095473554</v>
      </c>
      <c r="M6" s="165">
        <f t="shared" ref="M6:M26" si="1">IF(T6&lt;&gt;"",T6,IF(S6&lt;&gt;"",S6,IF(R6&lt;&gt;"",R6*W$28,U6*W$28)))</f>
        <v>16148.845852685705</v>
      </c>
      <c r="N6" s="151">
        <f>CBM_Output!IS5</f>
        <v>0.22629182482633647</v>
      </c>
      <c r="O6" s="150">
        <f>N6*M6</f>
        <v>3654.3517968434639</v>
      </c>
      <c r="P6" s="148">
        <f>(P5+L6-M6-O6)</f>
        <v>552248.66712356557</v>
      </c>
      <c r="Q6" s="162">
        <f t="shared" ref="Q6:Q25" si="2">P6/B6</f>
        <v>170.39452857869966</v>
      </c>
      <c r="R6" s="171">
        <f>Harvest_Comparison!DB5</f>
        <v>14304</v>
      </c>
      <c r="S6" s="172"/>
      <c r="T6" s="172"/>
      <c r="U6" s="172">
        <f>Harvest_Comparison!DE5</f>
        <v>14304</v>
      </c>
      <c r="V6" s="172">
        <f>Harvest_Comparison!DG5</f>
        <v>14481.4</v>
      </c>
      <c r="W6" s="180" t="str">
        <f>Harvest_Comparison!DI5</f>
        <v/>
      </c>
    </row>
    <row r="7" spans="1:23" x14ac:dyDescent="0.25">
      <c r="A7" s="143">
        <v>2001</v>
      </c>
      <c r="B7" s="144">
        <f>(9*B$6+1*B$16)/10</f>
        <v>3254.1120000000001</v>
      </c>
      <c r="C7" s="177"/>
      <c r="D7" s="177"/>
      <c r="E7" s="177"/>
      <c r="F7" s="149"/>
      <c r="G7" s="211">
        <f>CBM_Output!IC6</f>
        <v>154.8430631093957</v>
      </c>
      <c r="H7" s="220">
        <f t="shared" ref="H7:H26" si="3">H6</f>
        <v>1.1109063080790231</v>
      </c>
      <c r="I7" s="145">
        <f t="shared" si="0"/>
        <v>172.01613557050595</v>
      </c>
      <c r="J7" s="161">
        <f>(4*J$6+1*J$11)/5</f>
        <v>0.92373637703980838</v>
      </c>
      <c r="K7" s="218">
        <f t="shared" ref="K7:K21" si="4">L7/B6</f>
        <v>7.8060589547107222</v>
      </c>
      <c r="L7" s="164">
        <f t="shared" ref="L7:L21" si="5">I7*B7-I6*B6+M7+O7</f>
        <v>25299.43707221745</v>
      </c>
      <c r="M7" s="165">
        <f t="shared" si="1"/>
        <v>14497.156711013502</v>
      </c>
      <c r="N7" s="151">
        <f>CBM_Output!IS6</f>
        <v>0.22702220833819794</v>
      </c>
      <c r="O7" s="150">
        <f t="shared" ref="O7:O21" si="6">N7*M7</f>
        <v>3291.1765311592117</v>
      </c>
      <c r="P7" s="148">
        <f t="shared" ref="P7:P25" si="7">(P6+L7-M7-O7)</f>
        <v>559759.77095361031</v>
      </c>
      <c r="Q7" s="162">
        <f t="shared" si="2"/>
        <v>172.01613557050595</v>
      </c>
      <c r="R7" s="171">
        <f>Harvest_Comparison!DB6</f>
        <v>12841</v>
      </c>
      <c r="S7" s="172"/>
      <c r="T7" s="172"/>
      <c r="U7" s="172">
        <f>Harvest_Comparison!DE6</f>
        <v>12841</v>
      </c>
      <c r="V7" s="172"/>
      <c r="W7" s="180" t="str">
        <f>Harvest_Comparison!DI6</f>
        <v/>
      </c>
    </row>
    <row r="8" spans="1:23" x14ac:dyDescent="0.25">
      <c r="A8" s="143">
        <v>2002</v>
      </c>
      <c r="B8" s="144">
        <f>(8*B$6+2*B$16)/10</f>
        <v>3267.2239999999997</v>
      </c>
      <c r="C8" s="177"/>
      <c r="D8" s="177"/>
      <c r="E8" s="177"/>
      <c r="F8" s="149"/>
      <c r="G8" s="211">
        <f>CBM_Output!IC7</f>
        <v>156.01100827686187</v>
      </c>
      <c r="H8" s="220">
        <f t="shared" si="3"/>
        <v>1.1109063080790231</v>
      </c>
      <c r="I8" s="145">
        <f t="shared" si="0"/>
        <v>173.31361322453455</v>
      </c>
      <c r="J8" s="161">
        <f>(3*J$6+2*J$11)/5</f>
        <v>0.92440012838129237</v>
      </c>
      <c r="K8" s="218">
        <f t="shared" si="4"/>
        <v>7.6877631692253479</v>
      </c>
      <c r="L8" s="164">
        <f t="shared" si="5"/>
        <v>25016.842382134237</v>
      </c>
      <c r="M8" s="165">
        <f t="shared" si="1"/>
        <v>15202.65264035797</v>
      </c>
      <c r="N8" s="151">
        <f>CBM_Output!IS7</f>
        <v>0.21835426487727985</v>
      </c>
      <c r="O8" s="150">
        <f t="shared" si="6"/>
        <v>3319.5640414700019</v>
      </c>
      <c r="P8" s="148">
        <f t="shared" si="7"/>
        <v>566254.39665391669</v>
      </c>
      <c r="Q8" s="162">
        <f t="shared" si="2"/>
        <v>173.31361322453458</v>
      </c>
      <c r="R8" s="171">
        <f>Harvest_Comparison!DB7</f>
        <v>13465.9</v>
      </c>
      <c r="S8" s="172"/>
      <c r="T8" s="172"/>
      <c r="U8" s="172">
        <f>Harvest_Comparison!DE7</f>
        <v>13465.9</v>
      </c>
      <c r="V8" s="172"/>
      <c r="W8" s="180" t="str">
        <f>Harvest_Comparison!DI7</f>
        <v/>
      </c>
    </row>
    <row r="9" spans="1:23" x14ac:dyDescent="0.25">
      <c r="A9" s="143">
        <v>2003</v>
      </c>
      <c r="B9" s="144">
        <f>(7*B$6+3*B$16)/10</f>
        <v>3280.3360000000002</v>
      </c>
      <c r="C9" s="177"/>
      <c r="D9" s="177"/>
      <c r="E9" s="177"/>
      <c r="F9" s="149"/>
      <c r="G9" s="211">
        <f>CBM_Output!IC8</f>
        <v>157.24807525880894</v>
      </c>
      <c r="H9" s="220">
        <f t="shared" si="3"/>
        <v>1.1109063080790231</v>
      </c>
      <c r="I9" s="145">
        <f t="shared" si="0"/>
        <v>174.68787873829581</v>
      </c>
      <c r="J9" s="161">
        <f>(2*J$6+3*J$11)/5</f>
        <v>0.92506387972277671</v>
      </c>
      <c r="K9" s="218">
        <f t="shared" si="4"/>
        <v>7.4621084967891873</v>
      </c>
      <c r="L9" s="164">
        <f t="shared" si="5"/>
        <v>24380.379971313552</v>
      </c>
      <c r="M9" s="165">
        <f t="shared" si="1"/>
        <v>14581.615265140977</v>
      </c>
      <c r="N9" s="151">
        <f>CBM_Output!IS8</f>
        <v>0.20698831482944341</v>
      </c>
      <c r="O9" s="150">
        <f t="shared" si="6"/>
        <v>3018.2239712228184</v>
      </c>
      <c r="P9" s="148">
        <f t="shared" si="7"/>
        <v>573034.93738886644</v>
      </c>
      <c r="Q9" s="162">
        <f t="shared" si="2"/>
        <v>174.68787873829584</v>
      </c>
      <c r="R9" s="171">
        <f>Harvest_Comparison!DB8</f>
        <v>12915.81</v>
      </c>
      <c r="S9" s="172"/>
      <c r="T9" s="172"/>
      <c r="U9" s="172">
        <f>Harvest_Comparison!DE8</f>
        <v>12915.81</v>
      </c>
      <c r="V9" s="172"/>
      <c r="W9" s="180" t="str">
        <f>Harvest_Comparison!DI8</f>
        <v/>
      </c>
    </row>
    <row r="10" spans="1:23" x14ac:dyDescent="0.25">
      <c r="A10" s="143">
        <v>2004</v>
      </c>
      <c r="B10" s="144">
        <f>(6*B$6+4*B$16)/10</f>
        <v>3293.4479999999994</v>
      </c>
      <c r="C10" s="177"/>
      <c r="D10" s="177"/>
      <c r="E10" s="177"/>
      <c r="F10" s="149"/>
      <c r="G10" s="211">
        <f>CBM_Output!IC9</f>
        <v>158.50198197612823</v>
      </c>
      <c r="H10" s="220">
        <f t="shared" si="3"/>
        <v>1.1109063080790231</v>
      </c>
      <c r="I10" s="145">
        <f t="shared" si="0"/>
        <v>176.08085162030849</v>
      </c>
      <c r="J10" s="161">
        <f>(1*J$6+4*J$11)/5</f>
        <v>0.92572763106426081</v>
      </c>
      <c r="K10" s="218">
        <f t="shared" si="4"/>
        <v>7.3736326114315593</v>
      </c>
      <c r="L10" s="164">
        <f t="shared" si="5"/>
        <v>24187.992506052957</v>
      </c>
      <c r="M10" s="165">
        <f t="shared" si="1"/>
        <v>14398.935962328962</v>
      </c>
      <c r="N10" s="151">
        <f>CBM_Output!IS9</f>
        <v>0.20215836315990351</v>
      </c>
      <c r="O10" s="150">
        <f t="shared" si="6"/>
        <v>2910.8653253886932</v>
      </c>
      <c r="P10" s="148">
        <f t="shared" si="7"/>
        <v>579913.12860720174</v>
      </c>
      <c r="Q10" s="162">
        <f t="shared" si="2"/>
        <v>176.08085162030852</v>
      </c>
      <c r="R10" s="171">
        <f>Harvest_Comparison!DB9</f>
        <v>12754</v>
      </c>
      <c r="S10" s="172"/>
      <c r="T10" s="172"/>
      <c r="U10" s="172">
        <f>Harvest_Comparison!DE9</f>
        <v>12754</v>
      </c>
      <c r="V10" s="172"/>
      <c r="W10" s="180" t="str">
        <f>Harvest_Comparison!DI9</f>
        <v/>
      </c>
    </row>
    <row r="11" spans="1:23" x14ac:dyDescent="0.25">
      <c r="A11" s="143">
        <v>2005</v>
      </c>
      <c r="B11" s="144">
        <f>(5*B$6+5*B$16)/10</f>
        <v>3306.56</v>
      </c>
      <c r="C11" s="177"/>
      <c r="D11" s="177"/>
      <c r="E11" s="177"/>
      <c r="F11" s="149"/>
      <c r="G11" s="211">
        <f>CBM_Output!IC10</f>
        <v>159.74551035124216</v>
      </c>
      <c r="H11" s="220">
        <f t="shared" si="3"/>
        <v>1.1109063080790231</v>
      </c>
      <c r="I11" s="145">
        <f t="shared" si="0"/>
        <v>177.4622951364978</v>
      </c>
      <c r="J11" s="160">
        <f>Growing_Stock_Comp!DO15/Growing_Stock_Comp!DN15</f>
        <v>0.92639138240574503</v>
      </c>
      <c r="K11" s="218">
        <f t="shared" si="4"/>
        <v>7.4664017960706088</v>
      </c>
      <c r="L11" s="164">
        <f t="shared" si="5"/>
        <v>24590.206062465149</v>
      </c>
      <c r="M11" s="165">
        <f t="shared" si="1"/>
        <v>14499.075967022281</v>
      </c>
      <c r="N11" s="151">
        <f>CBM_Output!IS10</f>
        <v>0.2217059972247663</v>
      </c>
      <c r="O11" s="150">
        <f t="shared" si="6"/>
        <v>3214.5320961063176</v>
      </c>
      <c r="P11" s="148">
        <f t="shared" si="7"/>
        <v>586789.72660653817</v>
      </c>
      <c r="Q11" s="162">
        <f t="shared" si="2"/>
        <v>177.4622951364978</v>
      </c>
      <c r="R11" s="171">
        <f>Harvest_Comparison!DB10</f>
        <v>12842.7</v>
      </c>
      <c r="S11" s="172"/>
      <c r="T11" s="172"/>
      <c r="U11" s="172">
        <f>Harvest_Comparison!DE10</f>
        <v>12842.6</v>
      </c>
      <c r="V11" s="172">
        <f>Harvest_Comparison!DG10</f>
        <v>14231</v>
      </c>
      <c r="W11" s="180" t="str">
        <f>Harvest_Comparison!DI10</f>
        <v/>
      </c>
    </row>
    <row r="12" spans="1:23" x14ac:dyDescent="0.25">
      <c r="A12" s="143">
        <v>2006</v>
      </c>
      <c r="B12" s="144">
        <f>(4*B$6+6*B$16)/10</f>
        <v>3319.672</v>
      </c>
      <c r="C12" s="177"/>
      <c r="D12" s="177"/>
      <c r="E12" s="177"/>
      <c r="F12" s="149"/>
      <c r="G12" s="211">
        <f>CBM_Output!IC11</f>
        <v>160.97340655091514</v>
      </c>
      <c r="H12" s="220">
        <f t="shared" si="3"/>
        <v>1.1109063080790231</v>
      </c>
      <c r="I12" s="145">
        <f t="shared" si="0"/>
        <v>178.82637277038077</v>
      </c>
      <c r="J12" s="161">
        <f>(4*J$11+1*J$16)/5</f>
        <v>0.92657020859688866</v>
      </c>
      <c r="K12" s="218">
        <f t="shared" si="4"/>
        <v>7.4256807620896321</v>
      </c>
      <c r="L12" s="164">
        <f t="shared" si="5"/>
        <v>24553.458980695093</v>
      </c>
      <c r="M12" s="165">
        <f t="shared" si="1"/>
        <v>14501.221017855622</v>
      </c>
      <c r="N12" s="151">
        <f>CBM_Output!IS11</f>
        <v>0.22046847076157258</v>
      </c>
      <c r="O12" s="150">
        <f t="shared" si="6"/>
        <v>3197.062021982204</v>
      </c>
      <c r="P12" s="148">
        <f t="shared" si="7"/>
        <v>593644.90254739556</v>
      </c>
      <c r="Q12" s="162">
        <f t="shared" si="2"/>
        <v>178.8263727703808</v>
      </c>
      <c r="R12" s="171">
        <f>Harvest_Comparison!DB11</f>
        <v>12844.6</v>
      </c>
      <c r="S12" s="172"/>
      <c r="T12" s="172"/>
      <c r="U12" s="172">
        <f>Harvest_Comparison!DE11</f>
        <v>12844.6</v>
      </c>
      <c r="V12" s="172"/>
      <c r="W12" s="180" t="str">
        <f>Harvest_Comparison!DI11</f>
        <v/>
      </c>
    </row>
    <row r="13" spans="1:23" x14ac:dyDescent="0.25">
      <c r="A13" s="143">
        <v>2007</v>
      </c>
      <c r="B13" s="144">
        <f>(3*B$6+7*B$16)/10</f>
        <v>3332.7839999999997</v>
      </c>
      <c r="C13" s="177"/>
      <c r="D13" s="177"/>
      <c r="E13" s="177"/>
      <c r="F13" s="177"/>
      <c r="G13" s="211">
        <f>CBM_Output!IC12</f>
        <v>162.39470134676549</v>
      </c>
      <c r="H13" s="220">
        <f t="shared" si="3"/>
        <v>1.1109063080790231</v>
      </c>
      <c r="I13" s="145">
        <f t="shared" si="0"/>
        <v>180.40529812473082</v>
      </c>
      <c r="J13" s="161">
        <f>(3*J$11+2*J$16)/5</f>
        <v>0.92674903478803228</v>
      </c>
      <c r="K13" s="218">
        <f t="shared" si="4"/>
        <v>7.2942933493523991</v>
      </c>
      <c r="L13" s="164">
        <f t="shared" si="5"/>
        <v>24214.661391631376</v>
      </c>
      <c r="M13" s="165">
        <f t="shared" si="1"/>
        <v>13633.65</v>
      </c>
      <c r="N13" s="151">
        <f>CBM_Output!IS12</f>
        <v>0.21813841734928302</v>
      </c>
      <c r="O13" s="150">
        <f t="shared" si="6"/>
        <v>2974.0228336940522</v>
      </c>
      <c r="P13" s="148">
        <f t="shared" si="7"/>
        <v>601251.89110533288</v>
      </c>
      <c r="Q13" s="162">
        <f t="shared" si="2"/>
        <v>180.40529812473085</v>
      </c>
      <c r="R13" s="171">
        <f>Harvest_Comparison!DB12</f>
        <v>12172.9</v>
      </c>
      <c r="S13" s="172">
        <f>Harvest_Comparison!DC12</f>
        <v>13633.65</v>
      </c>
      <c r="T13" s="172"/>
      <c r="U13" s="172">
        <f>Harvest_Comparison!DE12</f>
        <v>12172.9</v>
      </c>
      <c r="V13" s="172"/>
      <c r="W13" s="173">
        <f>Harvest_Comparison!DI12</f>
        <v>1.1200001642993864</v>
      </c>
    </row>
    <row r="14" spans="1:23" x14ac:dyDescent="0.25">
      <c r="A14" s="143">
        <v>2008</v>
      </c>
      <c r="B14" s="144">
        <f>(2*B$6+8*B$16)/10</f>
        <v>3345.8959999999997</v>
      </c>
      <c r="C14" s="177"/>
      <c r="D14" s="177"/>
      <c r="E14" s="177"/>
      <c r="F14" s="177"/>
      <c r="G14" s="211">
        <f>CBM_Output!IC13</f>
        <v>164.59339293169512</v>
      </c>
      <c r="H14" s="220">
        <f t="shared" si="3"/>
        <v>1.1109063080790231</v>
      </c>
      <c r="I14" s="145">
        <f t="shared" si="0"/>
        <v>182.8478384759494</v>
      </c>
      <c r="J14" s="161">
        <f>(2*J$11+3*J$16)/5</f>
        <v>0.92692786097917568</v>
      </c>
      <c r="K14" s="218">
        <f t="shared" si="4"/>
        <v>7.2721429796282786</v>
      </c>
      <c r="L14" s="164">
        <f t="shared" si="5"/>
        <v>24236.481768217451</v>
      </c>
      <c r="M14" s="165">
        <f t="shared" si="1"/>
        <v>9862.44</v>
      </c>
      <c r="N14" s="151">
        <f>CBM_Output!IS13</f>
        <v>0.38895866623523717</v>
      </c>
      <c r="O14" s="150">
        <f t="shared" si="6"/>
        <v>3836.0815082250529</v>
      </c>
      <c r="P14" s="148">
        <f t="shared" si="7"/>
        <v>611789.85136532527</v>
      </c>
      <c r="Q14" s="162">
        <f t="shared" si="2"/>
        <v>182.84783847594943</v>
      </c>
      <c r="R14" s="171">
        <f>Harvest_Comparison!DB13</f>
        <v>8805.75</v>
      </c>
      <c r="S14" s="172">
        <f>Harvest_Comparison!DC13</f>
        <v>9862.44</v>
      </c>
      <c r="T14" s="172"/>
      <c r="U14" s="172">
        <f>Harvest_Comparison!DE13</f>
        <v>8805.75</v>
      </c>
      <c r="V14" s="172"/>
      <c r="W14" s="173">
        <f>Harvest_Comparison!DI13</f>
        <v>1.1200000000000001</v>
      </c>
    </row>
    <row r="15" spans="1:23" x14ac:dyDescent="0.25">
      <c r="A15" s="143">
        <v>2009</v>
      </c>
      <c r="B15" s="144">
        <f>(1*B$6+9*B$16)/10</f>
        <v>3359.0080000000003</v>
      </c>
      <c r="C15" s="177"/>
      <c r="D15" s="177"/>
      <c r="E15" s="177"/>
      <c r="F15" s="177"/>
      <c r="G15" s="211">
        <f>CBM_Output!IC14</f>
        <v>166.67471013618294</v>
      </c>
      <c r="H15" s="220">
        <f t="shared" si="3"/>
        <v>1.1109063080790231</v>
      </c>
      <c r="I15" s="145">
        <f t="shared" si="0"/>
        <v>185.15998688752833</v>
      </c>
      <c r="J15" s="161">
        <f>(1*J$11+4*J$16)/5</f>
        <v>0.9271066871703193</v>
      </c>
      <c r="K15" s="218">
        <f t="shared" si="4"/>
        <v>7.3384220637553996</v>
      </c>
      <c r="L15" s="164">
        <f t="shared" si="5"/>
        <v>24553.597029430934</v>
      </c>
      <c r="M15" s="165">
        <f t="shared" si="1"/>
        <v>11787.07</v>
      </c>
      <c r="N15" s="151">
        <f>CBM_Output!IS14</f>
        <v>0.22079288234084263</v>
      </c>
      <c r="O15" s="150">
        <f t="shared" si="6"/>
        <v>2602.5011596532759</v>
      </c>
      <c r="P15" s="148">
        <f t="shared" si="7"/>
        <v>621953.87723510293</v>
      </c>
      <c r="Q15" s="162">
        <f t="shared" si="2"/>
        <v>185.15998688752836</v>
      </c>
      <c r="R15" s="171">
        <f>Harvest_Comparison!DB14</f>
        <v>10442.31</v>
      </c>
      <c r="S15" s="172">
        <f>Harvest_Comparison!DC14</f>
        <v>11787.07</v>
      </c>
      <c r="T15" s="172"/>
      <c r="U15" s="172">
        <f>Harvest_Comparison!DE14</f>
        <v>10442.31</v>
      </c>
      <c r="V15" s="172"/>
      <c r="W15" s="173">
        <f>Harvest_Comparison!DI14</f>
        <v>1.1287799347079335</v>
      </c>
    </row>
    <row r="16" spans="1:23" x14ac:dyDescent="0.25">
      <c r="A16" s="143">
        <v>2010</v>
      </c>
      <c r="B16" s="149">
        <f>Area_Comp!DN14</f>
        <v>3372.12</v>
      </c>
      <c r="C16" s="177">
        <f>Growing_Stock_Comp!DM20*1000</f>
        <v>639900</v>
      </c>
      <c r="D16" s="192">
        <f>C16*0.9</f>
        <v>575910</v>
      </c>
      <c r="E16" s="203">
        <f>C16*1.2</f>
        <v>767880</v>
      </c>
      <c r="F16" s="177"/>
      <c r="G16" s="211">
        <f>CBM_Output!IC15</f>
        <v>168.02427447306084</v>
      </c>
      <c r="H16" s="220">
        <f t="shared" si="3"/>
        <v>1.1109063080790231</v>
      </c>
      <c r="I16" s="145">
        <f t="shared" si="0"/>
        <v>186.65922642252448</v>
      </c>
      <c r="J16" s="160">
        <f>Growing_Stock_Comp!DO20/Growing_Stock_Comp!DN20</f>
        <v>0.92728551336146281</v>
      </c>
      <c r="K16" s="218">
        <f t="shared" si="4"/>
        <v>7.4592243843996489</v>
      </c>
      <c r="L16" s="164">
        <f t="shared" si="5"/>
        <v>25055.594380993498</v>
      </c>
      <c r="M16" s="165">
        <f t="shared" si="1"/>
        <v>14242.06</v>
      </c>
      <c r="N16" s="151">
        <f>CBM_Output!IS15</f>
        <v>0.23382158284497018</v>
      </c>
      <c r="O16" s="150">
        <f t="shared" si="6"/>
        <v>3330.101012173036</v>
      </c>
      <c r="P16" s="148">
        <f t="shared" si="7"/>
        <v>629437.3106039234</v>
      </c>
      <c r="Q16" s="162">
        <f t="shared" si="2"/>
        <v>186.65922642252454</v>
      </c>
      <c r="R16" s="171">
        <f>Harvest_Comparison!DB15</f>
        <v>12533.82</v>
      </c>
      <c r="S16" s="172">
        <f>Harvest_Comparison!DC15</f>
        <v>14242.06</v>
      </c>
      <c r="T16" s="172"/>
      <c r="U16" s="172">
        <f>Harvest_Comparison!DE15</f>
        <v>12533.817999999999</v>
      </c>
      <c r="V16" s="172">
        <f>Harvest_Comparison!DG15</f>
        <v>12831</v>
      </c>
      <c r="W16" s="173">
        <f>Harvest_Comparison!DI15</f>
        <v>1.1362904525515765</v>
      </c>
    </row>
    <row r="17" spans="1:23" x14ac:dyDescent="0.25">
      <c r="A17" s="143">
        <v>2011</v>
      </c>
      <c r="B17" s="144">
        <f>(4*B$16+1*B$21)/5</f>
        <v>3375.9839999999995</v>
      </c>
      <c r="C17" s="177"/>
      <c r="D17" s="177"/>
      <c r="E17" s="177"/>
      <c r="F17" s="177"/>
      <c r="G17" s="211">
        <f>CBM_Output!IC16</f>
        <v>169.20795849115868</v>
      </c>
      <c r="H17" s="220">
        <f t="shared" si="3"/>
        <v>1.1109063080790231</v>
      </c>
      <c r="I17" s="145">
        <f t="shared" si="0"/>
        <v>187.97418846500167</v>
      </c>
      <c r="J17" s="161">
        <f>(4*J$16+1*J$21)/5</f>
        <v>0.92628223702926571</v>
      </c>
      <c r="K17" s="218">
        <f t="shared" si="4"/>
        <v>6.8028809044894833</v>
      </c>
      <c r="L17" s="164">
        <f t="shared" si="5"/>
        <v>22940.130755647075</v>
      </c>
      <c r="M17" s="165">
        <f t="shared" si="1"/>
        <v>14499.83</v>
      </c>
      <c r="N17" s="151">
        <f>CBM_Output!IS16</f>
        <v>0.22619290631271277</v>
      </c>
      <c r="O17" s="150">
        <f t="shared" si="6"/>
        <v>3279.7586887402622</v>
      </c>
      <c r="P17" s="148">
        <f t="shared" si="7"/>
        <v>634597.85267083021</v>
      </c>
      <c r="Q17" s="162">
        <f t="shared" si="2"/>
        <v>187.9741884650017</v>
      </c>
      <c r="R17" s="171">
        <f>Harvest_Comparison!DB16</f>
        <v>12833.49</v>
      </c>
      <c r="S17" s="172">
        <f>Harvest_Comparison!DC16</f>
        <v>14499.83</v>
      </c>
      <c r="T17" s="172"/>
      <c r="U17" s="172">
        <f>Harvest_Comparison!DE16</f>
        <v>12833.492</v>
      </c>
      <c r="V17" s="172"/>
      <c r="W17" s="173">
        <f>Harvest_Comparison!DI16</f>
        <v>1.1298430902272103</v>
      </c>
    </row>
    <row r="18" spans="1:23" x14ac:dyDescent="0.25">
      <c r="A18" s="143">
        <v>2012</v>
      </c>
      <c r="B18" s="144">
        <f>(3*B$16+2*B$21)/5</f>
        <v>3379.8480000000004</v>
      </c>
      <c r="C18" s="177"/>
      <c r="D18" s="177"/>
      <c r="E18" s="177"/>
      <c r="F18" s="177"/>
      <c r="G18" s="211">
        <f>CBM_Output!IC17</f>
        <v>170.41162383769978</v>
      </c>
      <c r="H18" s="220">
        <f t="shared" si="3"/>
        <v>1.1109063080790231</v>
      </c>
      <c r="I18" s="145">
        <f t="shared" si="0"/>
        <v>189.31134789129032</v>
      </c>
      <c r="J18" s="161">
        <f>(3*J$16+2*J$21)/5</f>
        <v>0.9252789606970685</v>
      </c>
      <c r="K18" s="218">
        <f t="shared" si="4"/>
        <v>6.4982400550856498</v>
      </c>
      <c r="L18" s="164">
        <f t="shared" si="5"/>
        <v>21937.95445412827</v>
      </c>
      <c r="M18" s="165">
        <f t="shared" si="1"/>
        <v>13852.93</v>
      </c>
      <c r="N18" s="151">
        <f>CBM_Output!IS17</f>
        <v>0.20496000321061819</v>
      </c>
      <c r="O18" s="150">
        <f t="shared" si="6"/>
        <v>2839.2965772764692</v>
      </c>
      <c r="P18" s="148">
        <f t="shared" si="7"/>
        <v>639843.58054768201</v>
      </c>
      <c r="Q18" s="162">
        <f t="shared" si="2"/>
        <v>189.31134789129035</v>
      </c>
      <c r="R18" s="171">
        <f>Harvest_Comparison!DB17</f>
        <v>12529.59</v>
      </c>
      <c r="S18" s="172">
        <f>Harvest_Comparison!DC17</f>
        <v>13852.93</v>
      </c>
      <c r="T18" s="172"/>
      <c r="U18" s="172">
        <f>Harvest_Comparison!DE17</f>
        <v>12529.587</v>
      </c>
      <c r="V18" s="172"/>
      <c r="W18" s="173">
        <f>Harvest_Comparison!DI17</f>
        <v>1.1056171830043919</v>
      </c>
    </row>
    <row r="19" spans="1:23" x14ac:dyDescent="0.25">
      <c r="A19" s="143">
        <v>2013</v>
      </c>
      <c r="B19" s="144">
        <f>(2*B$16+3*B$21)/5</f>
        <v>3383.7119999999995</v>
      </c>
      <c r="C19" s="177"/>
      <c r="D19" s="177"/>
      <c r="E19" s="177"/>
      <c r="F19" s="177"/>
      <c r="G19" s="211">
        <f>CBM_Output!IC18</f>
        <v>171.68189357418083</v>
      </c>
      <c r="H19" s="220">
        <f t="shared" si="3"/>
        <v>1.1109063080790231</v>
      </c>
      <c r="I19" s="145">
        <f t="shared" si="0"/>
        <v>190.722498554509</v>
      </c>
      <c r="J19" s="161">
        <f>(2*J$16+3*J$21)/5</f>
        <v>0.9242756843648714</v>
      </c>
      <c r="K19" s="218">
        <f t="shared" si="4"/>
        <v>6.4844199396712572</v>
      </c>
      <c r="L19" s="164">
        <f t="shared" si="5"/>
        <v>21916.353764258023</v>
      </c>
      <c r="M19" s="165">
        <f t="shared" si="1"/>
        <v>13466.15</v>
      </c>
      <c r="N19" s="151">
        <f>CBM_Output!IS18</f>
        <v>0.21860571010015523</v>
      </c>
      <c r="O19" s="150">
        <f t="shared" si="6"/>
        <v>2943.7772830652052</v>
      </c>
      <c r="P19" s="148">
        <f t="shared" si="7"/>
        <v>645350.00702887471</v>
      </c>
      <c r="Q19" s="162">
        <f t="shared" si="2"/>
        <v>190.722498554509</v>
      </c>
      <c r="R19" s="171"/>
      <c r="S19" s="172">
        <f>Harvest_Comparison!DC18</f>
        <v>13466.15</v>
      </c>
      <c r="T19" s="172"/>
      <c r="U19" s="172">
        <f>Harvest_Comparison!DE18</f>
        <v>12241.87</v>
      </c>
      <c r="V19" s="172"/>
      <c r="W19" s="173"/>
    </row>
    <row r="20" spans="1:23" x14ac:dyDescent="0.25">
      <c r="A20" s="143">
        <v>2014</v>
      </c>
      <c r="B20" s="144">
        <f>(1*B$16+4*B$21)/5</f>
        <v>3387.576</v>
      </c>
      <c r="C20" s="177"/>
      <c r="D20" s="177"/>
      <c r="E20" s="177"/>
      <c r="F20" s="177"/>
      <c r="G20" s="211">
        <f>CBM_Output!IC19</f>
        <v>172.68266488007154</v>
      </c>
      <c r="H20" s="220">
        <f t="shared" si="3"/>
        <v>1.1109063080790231</v>
      </c>
      <c r="I20" s="145">
        <f t="shared" si="0"/>
        <v>191.83426171116747</v>
      </c>
      <c r="J20" s="161">
        <f>(1*J$16+4*J$21)/5</f>
        <v>0.92327240803267419</v>
      </c>
      <c r="K20" s="218">
        <f t="shared" si="4"/>
        <v>6.4227892216239724</v>
      </c>
      <c r="L20" s="164">
        <f t="shared" si="5"/>
        <v>21732.868962679691</v>
      </c>
      <c r="M20" s="165">
        <f t="shared" si="1"/>
        <v>14173.88</v>
      </c>
      <c r="N20" s="151">
        <f>CBM_Output!IS19</f>
        <v>0.21559763742070062</v>
      </c>
      <c r="O20" s="150">
        <f t="shared" si="6"/>
        <v>3055.8550410845201</v>
      </c>
      <c r="P20" s="148">
        <f t="shared" si="7"/>
        <v>649853.14095046977</v>
      </c>
      <c r="Q20" s="162">
        <f t="shared" si="2"/>
        <v>191.83426171116744</v>
      </c>
      <c r="R20" s="171">
        <f>Harvest_Comparison!DB19</f>
        <v>12885.34</v>
      </c>
      <c r="S20" s="172">
        <f>Harvest_Comparison!DC19</f>
        <v>14173.88</v>
      </c>
      <c r="T20" s="172"/>
      <c r="U20" s="172">
        <f>Harvest_Comparison!DE19</f>
        <v>12885.343999999999</v>
      </c>
      <c r="V20" s="172"/>
      <c r="W20" s="173">
        <f>Harvest_Comparison!DI19</f>
        <v>1.1000004656454543</v>
      </c>
    </row>
    <row r="21" spans="1:23" x14ac:dyDescent="0.25">
      <c r="A21" s="143">
        <v>2015</v>
      </c>
      <c r="B21" s="149">
        <f>Area_Comp!DN19</f>
        <v>3391.44</v>
      </c>
      <c r="C21" s="177">
        <f>Growing_Stock_Comp!DM25*1000</f>
        <v>656110</v>
      </c>
      <c r="D21" s="192">
        <f>C21*0.9</f>
        <v>590499</v>
      </c>
      <c r="E21" s="203">
        <f>C21*1.2</f>
        <v>787332</v>
      </c>
      <c r="F21" s="177"/>
      <c r="G21" s="211">
        <f>CBM_Output!IC20</f>
        <v>173.85510200638777</v>
      </c>
      <c r="H21" s="220">
        <f t="shared" si="3"/>
        <v>1.1109063080790231</v>
      </c>
      <c r="I21" s="145">
        <f t="shared" si="0"/>
        <v>193.13672951061821</v>
      </c>
      <c r="J21" s="160">
        <f>Growing_Stock_Comp!DO25/Growing_Stock_Comp!DN25</f>
        <v>0.92226913170047709</v>
      </c>
      <c r="K21" s="218">
        <f t="shared" si="4"/>
        <v>6.5255926861100617</v>
      </c>
      <c r="L21" s="164">
        <f t="shared" si="5"/>
        <v>22105.941169241978</v>
      </c>
      <c r="M21" s="165">
        <f t="shared" si="1"/>
        <v>13928.73</v>
      </c>
      <c r="N21" s="151">
        <f>CBM_Output!IS20</f>
        <v>0.2167263051420249</v>
      </c>
      <c r="O21" s="150">
        <f t="shared" si="6"/>
        <v>3018.7221882208764</v>
      </c>
      <c r="P21" s="148">
        <f t="shared" si="7"/>
        <v>655011.62993149098</v>
      </c>
      <c r="Q21" s="162">
        <f t="shared" si="2"/>
        <v>193.13672951061821</v>
      </c>
      <c r="R21" s="171">
        <f>Harvest_Comparison!DB20</f>
        <v>12294.42</v>
      </c>
      <c r="S21" s="172">
        <f>Harvest_Comparison!DC20</f>
        <v>13928.73</v>
      </c>
      <c r="T21" s="172"/>
      <c r="U21" s="172">
        <f>Harvest_Comparison!DE20</f>
        <v>12294.415999999999</v>
      </c>
      <c r="V21" s="172">
        <f>Harvest_Comparison!DG20</f>
        <v>14159.59</v>
      </c>
      <c r="W21" s="173">
        <f>Harvest_Comparison!DI20</f>
        <v>1.1329310370070325</v>
      </c>
    </row>
    <row r="22" spans="1:23" x14ac:dyDescent="0.25">
      <c r="A22" s="143">
        <v>2016</v>
      </c>
      <c r="B22" s="149">
        <f>Area_Comp!DN20</f>
        <v>3395.31</v>
      </c>
      <c r="C22" s="177"/>
      <c r="D22" s="177"/>
      <c r="E22" s="177"/>
      <c r="F22" s="177"/>
      <c r="G22" s="211">
        <f>CBM_Output!IC21</f>
        <v>174.85101212696185</v>
      </c>
      <c r="H22" s="220">
        <f t="shared" si="3"/>
        <v>1.1109063080790231</v>
      </c>
      <c r="I22" s="145">
        <f t="shared" ref="I22:I26" si="8">G22*(H22)</f>
        <v>194.24309234584368</v>
      </c>
      <c r="J22" s="161">
        <f>(4*J$21+1*J$26)/5</f>
        <v>0.92170690459883953</v>
      </c>
      <c r="K22" s="218">
        <f t="shared" ref="K22:K26" si="9">L22/B21</f>
        <v>6.483368852834662</v>
      </c>
      <c r="L22" s="164">
        <f t="shared" ref="L22:L26" si="10">I22*B22-I21*B21+M22+O22</f>
        <v>21987.956462257585</v>
      </c>
      <c r="M22" s="165">
        <f t="shared" si="1"/>
        <v>14528.73</v>
      </c>
      <c r="N22" s="151">
        <f>CBM_Output!IS21</f>
        <v>0.20341368591625375</v>
      </c>
      <c r="O22" s="150">
        <f t="shared" ref="O22:O26" si="11">N22*M22</f>
        <v>2955.3425209820534</v>
      </c>
      <c r="P22" s="148">
        <f t="shared" si="7"/>
        <v>659515.51387276652</v>
      </c>
      <c r="Q22" s="162">
        <f t="shared" si="2"/>
        <v>194.24309234584368</v>
      </c>
      <c r="R22" s="171">
        <f>Harvest_Comparison!DB21</f>
        <v>12794</v>
      </c>
      <c r="S22" s="172">
        <f>Harvest_Comparison!DC21</f>
        <v>14528.73</v>
      </c>
      <c r="T22" s="172"/>
      <c r="U22" s="172">
        <f>Harvest_Comparison!DE21</f>
        <v>13051.406000000001</v>
      </c>
      <c r="V22" s="172"/>
      <c r="W22" s="173">
        <f>Harvest_Comparison!DI21</f>
        <v>1.1355893387525402</v>
      </c>
    </row>
    <row r="23" spans="1:23" x14ac:dyDescent="0.25">
      <c r="A23" s="143">
        <v>2017</v>
      </c>
      <c r="B23" s="149">
        <f>Area_Comp!DN21</f>
        <v>3399.18</v>
      </c>
      <c r="C23" s="177"/>
      <c r="D23" s="177"/>
      <c r="E23" s="177"/>
      <c r="F23" s="177"/>
      <c r="G23" s="211">
        <f>CBM_Output!IC22</f>
        <v>175.91825847519567</v>
      </c>
      <c r="H23" s="220">
        <f t="shared" si="3"/>
        <v>1.1109063080790231</v>
      </c>
      <c r="I23" s="145">
        <f t="shared" si="8"/>
        <v>195.42870304637094</v>
      </c>
      <c r="J23" s="161">
        <f>(3*J$21+2*J$26)/5</f>
        <v>0.92114467749720197</v>
      </c>
      <c r="K23" s="218">
        <f t="shared" si="9"/>
        <v>6.561445382439782</v>
      </c>
      <c r="L23" s="164">
        <f t="shared" si="10"/>
        <v>22278.141121451616</v>
      </c>
      <c r="M23" s="165">
        <f t="shared" si="1"/>
        <v>14670.95</v>
      </c>
      <c r="N23" s="151">
        <f>CBM_Output!IS22</f>
        <v>0.19258235990545708</v>
      </c>
      <c r="O23" s="150">
        <f t="shared" si="11"/>
        <v>2825.3661730549657</v>
      </c>
      <c r="P23" s="148">
        <f t="shared" si="7"/>
        <v>664297.33882116317</v>
      </c>
      <c r="Q23" s="162">
        <f t="shared" si="2"/>
        <v>195.42870304637094</v>
      </c>
      <c r="R23" s="171">
        <f>Harvest_Comparison!DB22</f>
        <v>12896.15</v>
      </c>
      <c r="S23" s="172">
        <f>Harvest_Comparison!DC22</f>
        <v>14670.95</v>
      </c>
      <c r="T23" s="172"/>
      <c r="U23" s="172">
        <f>Harvest_Comparison!DE22</f>
        <v>12896.148999999999</v>
      </c>
      <c r="V23" s="172"/>
      <c r="W23" s="173">
        <f>Harvest_Comparison!DI22</f>
        <v>1.137622468721285</v>
      </c>
    </row>
    <row r="24" spans="1:23" x14ac:dyDescent="0.25">
      <c r="A24" s="143">
        <v>2018</v>
      </c>
      <c r="B24" s="149">
        <f>Area_Comp!DN22</f>
        <v>3403.05</v>
      </c>
      <c r="C24" s="177"/>
      <c r="D24" s="177"/>
      <c r="E24" s="177"/>
      <c r="F24" s="177"/>
      <c r="G24" s="211">
        <f>CBM_Output!IC23</f>
        <v>177.08140062425215</v>
      </c>
      <c r="H24" s="220">
        <f t="shared" si="3"/>
        <v>1.1109063080790231</v>
      </c>
      <c r="I24" s="145">
        <f t="shared" si="8"/>
        <v>196.72084499695038</v>
      </c>
      <c r="J24" s="161">
        <f>(2*J$21+3*J$26)/5</f>
        <v>0.92058245039556452</v>
      </c>
      <c r="K24" s="218">
        <f t="shared" si="9"/>
        <v>7.3669107273784666</v>
      </c>
      <c r="L24" s="164">
        <f t="shared" si="10"/>
        <v>25041.455606290336</v>
      </c>
      <c r="M24" s="165">
        <f t="shared" si="1"/>
        <v>16449.400000000001</v>
      </c>
      <c r="N24" s="151">
        <f>CBM_Output!IS23</f>
        <v>0.20903636975096382</v>
      </c>
      <c r="O24" s="150">
        <f t="shared" si="11"/>
        <v>3438.5228605815046</v>
      </c>
      <c r="P24" s="148">
        <f t="shared" si="7"/>
        <v>669450.871566872</v>
      </c>
      <c r="Q24" s="162">
        <f t="shared" si="2"/>
        <v>196.72084499695038</v>
      </c>
      <c r="R24" s="171">
        <f>Harvest_Comparison!DB23</f>
        <v>14391.96</v>
      </c>
      <c r="S24" s="172">
        <f>Harvest_Comparison!DC23</f>
        <v>16449.400000000001</v>
      </c>
      <c r="T24" s="172"/>
      <c r="U24" s="172">
        <f>Harvest_Comparison!DE23</f>
        <v>12942.17</v>
      </c>
      <c r="V24" s="172"/>
      <c r="W24" s="173">
        <f>Harvest_Comparison!DI23</f>
        <v>1.1429575957687488</v>
      </c>
    </row>
    <row r="25" spans="1:23" x14ac:dyDescent="0.25">
      <c r="A25" s="143">
        <v>2019</v>
      </c>
      <c r="B25" s="149">
        <f>Area_Comp!DN23</f>
        <v>3406.92</v>
      </c>
      <c r="C25" s="177"/>
      <c r="D25" s="177"/>
      <c r="E25" s="177"/>
      <c r="F25" s="177"/>
      <c r="G25" s="211">
        <f>CBM_Output!IC24</f>
        <v>177.63955532036616</v>
      </c>
      <c r="H25" s="220">
        <f t="shared" si="3"/>
        <v>1.1109063080790231</v>
      </c>
      <c r="I25" s="145">
        <f t="shared" si="8"/>
        <v>197.34090256974736</v>
      </c>
      <c r="J25" s="161">
        <f>(1*J$21+4*J$26)/5</f>
        <v>0.92002022329392685</v>
      </c>
      <c r="K25" s="218">
        <f t="shared" si="9"/>
        <v>6.8412898980098165</v>
      </c>
      <c r="L25" s="164">
        <f t="shared" si="10"/>
        <v>23281.251587422306</v>
      </c>
      <c r="M25" s="165">
        <f t="shared" si="1"/>
        <v>16951.509999999998</v>
      </c>
      <c r="N25" s="151">
        <f>CBM_Output!IS24</f>
        <v>0.20387242029592834</v>
      </c>
      <c r="O25" s="150">
        <f t="shared" si="11"/>
        <v>3455.9453713706316</v>
      </c>
      <c r="P25" s="148">
        <f t="shared" si="7"/>
        <v>672324.66778292367</v>
      </c>
      <c r="Q25" s="162">
        <f t="shared" si="2"/>
        <v>197.34090256974736</v>
      </c>
      <c r="R25" s="171">
        <f>Harvest_Comparison!DB24</f>
        <v>14822.07</v>
      </c>
      <c r="S25" s="172">
        <f>Harvest_Comparison!DC24</f>
        <v>16951.509999999998</v>
      </c>
      <c r="T25" s="172"/>
      <c r="U25" s="172">
        <f>Harvest_Comparison!DE24</f>
        <v>14822.065000000001</v>
      </c>
      <c r="V25" s="172"/>
      <c r="W25" s="173">
        <f>Harvest_Comparison!DI24</f>
        <v>1.1436668427554315</v>
      </c>
    </row>
    <row r="26" spans="1:23" x14ac:dyDescent="0.25">
      <c r="A26" s="143">
        <v>2020</v>
      </c>
      <c r="B26" s="149">
        <f>Area_Comp!DN24</f>
        <v>3410.79</v>
      </c>
      <c r="C26" s="177">
        <f>Growing_Stock_Comp!DM30*1000</f>
        <v>672320</v>
      </c>
      <c r="D26" s="192">
        <f>C26*0.9</f>
        <v>605088</v>
      </c>
      <c r="E26" s="203">
        <f>C26*1.2</f>
        <v>806784</v>
      </c>
      <c r="F26" s="177"/>
      <c r="G26" s="211">
        <f>CBM_Output!IC25</f>
        <v>177.99308733659407</v>
      </c>
      <c r="H26" s="220">
        <f t="shared" si="3"/>
        <v>1.1109063080790231</v>
      </c>
      <c r="I26" s="145">
        <f t="shared" si="8"/>
        <v>197.73364351668283</v>
      </c>
      <c r="J26" s="160">
        <f>Growing_Stock_Comp!DO30/Growing_Stock_Comp!DN30</f>
        <v>0.9194579961922893</v>
      </c>
      <c r="K26" s="218">
        <f t="shared" si="9"/>
        <v>6.8219674614502352</v>
      </c>
      <c r="L26" s="164">
        <f t="shared" si="10"/>
        <v>23241.897383764037</v>
      </c>
      <c r="M26" s="165">
        <f t="shared" si="1"/>
        <v>17546.88</v>
      </c>
      <c r="N26" s="151">
        <f>CBM_Output!IS25</f>
        <v>0.20469457797745838</v>
      </c>
      <c r="O26" s="150">
        <f t="shared" si="11"/>
        <v>3591.7511964211053</v>
      </c>
      <c r="P26" s="148">
        <f t="shared" ref="P26" si="12">(P25+L26-M26-O26)</f>
        <v>674427.9339702666</v>
      </c>
      <c r="Q26" s="162">
        <f t="shared" ref="Q26" si="13">P26/B26</f>
        <v>197.73364351668283</v>
      </c>
      <c r="R26" s="171">
        <f>Harvest_Comparison!DB25</f>
        <v>15346.7</v>
      </c>
      <c r="S26" s="172">
        <f>Harvest_Comparison!DC25</f>
        <v>17546.88</v>
      </c>
      <c r="T26" s="472"/>
      <c r="U26" s="172">
        <f>Harvest_Comparison!DE25</f>
        <v>15346.704</v>
      </c>
      <c r="V26" s="172"/>
      <c r="W26" s="173">
        <f>Harvest_Comparison!DI25</f>
        <v>1.1433650230994286</v>
      </c>
    </row>
    <row r="27" spans="1:23" s="485" customFormat="1" ht="15.75" thickBot="1" x14ac:dyDescent="0.3">
      <c r="A27" s="474">
        <v>2021</v>
      </c>
      <c r="B27" s="475">
        <f>B26</f>
        <v>3410.79</v>
      </c>
      <c r="C27" s="476"/>
      <c r="D27" s="476"/>
      <c r="E27" s="477"/>
      <c r="F27" s="476"/>
      <c r="G27" s="478"/>
      <c r="H27" s="479">
        <f t="shared" ref="H27" si="14">H26</f>
        <v>1.1109063080790231</v>
      </c>
      <c r="I27" s="478"/>
      <c r="J27" s="480">
        <f t="shared" ref="J27" si="15">J26</f>
        <v>0.9194579961922893</v>
      </c>
      <c r="K27" s="481"/>
      <c r="L27" s="478"/>
      <c r="M27" s="478"/>
      <c r="N27" s="478"/>
      <c r="O27" s="478"/>
      <c r="P27" s="478"/>
      <c r="Q27" s="482">
        <f t="shared" ref="Q27" si="16">P27/B27</f>
        <v>0</v>
      </c>
      <c r="R27" s="483"/>
      <c r="S27" s="484"/>
      <c r="T27" s="484"/>
      <c r="U27" s="478"/>
      <c r="V27" s="484"/>
      <c r="W27" s="175"/>
    </row>
    <row r="28" spans="1:23" x14ac:dyDescent="0.25">
      <c r="A28" s="286"/>
      <c r="Q28" s="153"/>
      <c r="V28" s="473" t="str">
        <f>Harvest_Comparison!H26</f>
        <v>Bark frac.</v>
      </c>
      <c r="W28" s="443">
        <f>AVERAGE(W5:W26)</f>
        <v>1.1289741228108015</v>
      </c>
    </row>
    <row r="29" spans="1:23" x14ac:dyDescent="0.25">
      <c r="Q29" s="153"/>
    </row>
    <row r="30" spans="1:23" x14ac:dyDescent="0.25">
      <c r="A30" s="267" t="s">
        <v>245</v>
      </c>
      <c r="W30" s="153"/>
    </row>
    <row r="31" spans="1:23" x14ac:dyDescent="0.25">
      <c r="A31" s="549" t="s">
        <v>491</v>
      </c>
      <c r="O31" s="154"/>
      <c r="W31" s="153"/>
    </row>
    <row r="32" spans="1:23" x14ac:dyDescent="0.25">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A1:A2"/>
    <mergeCell ref="B1:E2"/>
    <mergeCell ref="A3:A4"/>
    <mergeCell ref="B3:B4"/>
    <mergeCell ref="C3:C4"/>
    <mergeCell ref="D3:D4"/>
    <mergeCell ref="E3:E4"/>
    <mergeCell ref="P3:P4"/>
    <mergeCell ref="P1:Q2"/>
    <mergeCell ref="R1:W1"/>
    <mergeCell ref="R2:R3"/>
    <mergeCell ref="S2:S3"/>
    <mergeCell ref="T2:T3"/>
    <mergeCell ref="U2:U3"/>
    <mergeCell ref="V2:V3"/>
    <mergeCell ref="W2:W3"/>
    <mergeCell ref="Q3:Q4"/>
    <mergeCell ref="K1:K2"/>
    <mergeCell ref="L1:O2"/>
    <mergeCell ref="G1:J2"/>
    <mergeCell ref="F1:F2"/>
    <mergeCell ref="F3:F4"/>
  </mergeCells>
  <pageMargins left="0.7" right="0.7" top="0.75" bottom="0.75" header="0.3" footer="0.3"/>
  <pageSetup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3">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88"/>
      <c r="B1" s="676" t="s">
        <v>82</v>
      </c>
      <c r="C1" s="676"/>
      <c r="D1" s="676"/>
      <c r="E1" s="677"/>
      <c r="F1" s="680" t="s">
        <v>71</v>
      </c>
      <c r="G1" s="675"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89"/>
      <c r="B2" s="676"/>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83" t="s">
        <v>150</v>
      </c>
      <c r="F3" s="681" t="s">
        <v>251</v>
      </c>
      <c r="G3" s="227"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2"/>
      <c r="D4" s="690"/>
      <c r="E4" s="683"/>
      <c r="F4" s="682"/>
      <c r="G4" s="188" t="s">
        <v>172</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157">
        <f>FORECAST(A5,B6:B16,A6:A16)</f>
        <v>2005</v>
      </c>
      <c r="C5" s="176"/>
      <c r="D5" s="157"/>
      <c r="E5" s="176"/>
      <c r="F5" s="144"/>
      <c r="G5" s="178">
        <f>CBM_Output!IU4</f>
        <v>165.09710663153092</v>
      </c>
      <c r="H5" s="219">
        <f>Growing_Stock_Comp!DV80</f>
        <v>1.2848060253903972</v>
      </c>
      <c r="I5" s="145">
        <f t="shared" ref="I5:I21" si="0">G5*(H5)</f>
        <v>212.11775737471183</v>
      </c>
      <c r="J5" s="146"/>
      <c r="K5" s="147"/>
      <c r="N5" s="233"/>
      <c r="P5" s="148">
        <f>I5*B5</f>
        <v>425296.10353629722</v>
      </c>
      <c r="Q5" s="209">
        <f>I5</f>
        <v>212.11775737471183</v>
      </c>
      <c r="R5" s="169"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3" x14ac:dyDescent="0.25">
      <c r="A6" s="143">
        <v>2000</v>
      </c>
      <c r="B6" s="149">
        <f>Area_Comp!DW4</f>
        <v>2020</v>
      </c>
      <c r="C6" s="177">
        <f>Growing_Stock_Comp!DV10*1000</f>
        <v>449500</v>
      </c>
      <c r="D6" s="144">
        <f>C6*0.9</f>
        <v>404550</v>
      </c>
      <c r="E6" s="203">
        <f>C6*1.2</f>
        <v>539400</v>
      </c>
      <c r="F6" s="193"/>
      <c r="G6" s="211">
        <f>CBM_Output!IU5</f>
        <v>167.26282342758708</v>
      </c>
      <c r="H6" s="220">
        <f>H5</f>
        <v>1.2848060253903972</v>
      </c>
      <c r="I6" s="145">
        <f t="shared" si="0"/>
        <v>214.90028336357398</v>
      </c>
      <c r="J6" s="160">
        <f>Growing_Stock_Comp!DX10/Growing_Stock_Comp!DW10</f>
        <v>0.87208008898776423</v>
      </c>
      <c r="K6" s="218">
        <f>L6/B5</f>
        <v>7.8122719498357824</v>
      </c>
      <c r="L6" s="164">
        <f>I6*B6-I5*B5+M6+O6</f>
        <v>15663.605259420743</v>
      </c>
      <c r="M6" s="165">
        <f t="shared" ref="M6:M26" si="1">IF(T6&lt;&gt;"",T6,IF(S6&lt;&gt;"",S6,IF(R6&lt;&gt;"",R6*W$28,U6*W$28)))</f>
        <v>6213.4977437026664</v>
      </c>
      <c r="N6" s="151">
        <f>CBM_Output!JK5</f>
        <v>0.10423093148336102</v>
      </c>
      <c r="O6" s="150">
        <f>N6*M6</f>
        <v>647.63865759589089</v>
      </c>
      <c r="P6" s="148">
        <f>(P5+L6-M6-O6)</f>
        <v>434098.5723944194</v>
      </c>
      <c r="Q6" s="162">
        <f t="shared" ref="Q6:Q25" si="2">P6/B6</f>
        <v>214.90028336357398</v>
      </c>
      <c r="R6" s="171">
        <f>Harvest_Comparison!DJ5</f>
        <v>5500</v>
      </c>
      <c r="S6" s="172"/>
      <c r="T6" s="172"/>
      <c r="U6" s="172">
        <f>Harvest_Comparison!DM5</f>
        <v>5500</v>
      </c>
      <c r="V6" s="172"/>
      <c r="W6" s="173"/>
    </row>
    <row r="7" spans="1:23" x14ac:dyDescent="0.25">
      <c r="A7" s="143">
        <v>2001</v>
      </c>
      <c r="B7" s="144">
        <f>(9*B$6+1*B$16)/10</f>
        <v>2035</v>
      </c>
      <c r="C7" s="177"/>
      <c r="D7" s="149"/>
      <c r="E7" s="177"/>
      <c r="F7" s="149"/>
      <c r="G7" s="211">
        <f>CBM_Output!IU6</f>
        <v>169.38270472828304</v>
      </c>
      <c r="H7" s="220">
        <f t="shared" ref="H7:H26" si="3">H6</f>
        <v>1.2848060253903972</v>
      </c>
      <c r="I7" s="145">
        <f t="shared" si="0"/>
        <v>217.62391963182057</v>
      </c>
      <c r="J7" s="161">
        <f>(4*J$6+1*J$11)/5</f>
        <v>0.86899424768612188</v>
      </c>
      <c r="K7" s="218">
        <f t="shared" ref="K7:K21" si="4">L7/B6</f>
        <v>7.734065494611932</v>
      </c>
      <c r="L7" s="164">
        <f t="shared" ref="L7:L21" si="5">I7*B7-I6*B6+M7+O7</f>
        <v>15622.812299116104</v>
      </c>
      <c r="M7" s="165">
        <f t="shared" si="1"/>
        <v>6439.443116200945</v>
      </c>
      <c r="N7" s="151">
        <f>CBM_Output!JK6</f>
        <v>6.4798324800773813E-2</v>
      </c>
      <c r="O7" s="150">
        <f t="shared" ref="O7:O21" si="6">N7*M7</f>
        <v>417.2651265796959</v>
      </c>
      <c r="P7" s="148">
        <f t="shared" ref="P7:P25" si="7">(P6+L7-M7-O7)</f>
        <v>442864.67645075487</v>
      </c>
      <c r="Q7" s="162">
        <f t="shared" si="2"/>
        <v>217.62391963182057</v>
      </c>
      <c r="R7" s="171">
        <f>Harvest_Comparison!DJ6</f>
        <v>5700</v>
      </c>
      <c r="S7" s="172"/>
      <c r="T7" s="172"/>
      <c r="U7" s="172">
        <f>Harvest_Comparison!DM6</f>
        <v>5700</v>
      </c>
      <c r="V7" s="172"/>
      <c r="W7" s="173" t="str">
        <f>Harvest_Comparison!DQ6</f>
        <v/>
      </c>
    </row>
    <row r="8" spans="1:23" x14ac:dyDescent="0.25">
      <c r="A8" s="143">
        <v>2002</v>
      </c>
      <c r="B8" s="144">
        <f>(8*B$6+2*B$16)/10</f>
        <v>2050</v>
      </c>
      <c r="C8" s="177"/>
      <c r="D8" s="149"/>
      <c r="E8" s="177"/>
      <c r="F8" s="149"/>
      <c r="G8" s="211">
        <f>CBM_Output!IU7</f>
        <v>171.03571199308888</v>
      </c>
      <c r="H8" s="220">
        <f t="shared" si="3"/>
        <v>1.2848060253903972</v>
      </c>
      <c r="I8" s="145">
        <f t="shared" si="0"/>
        <v>219.74771332565723</v>
      </c>
      <c r="J8" s="161">
        <f>(3*J$6+2*J$11)/5</f>
        <v>0.86590840638447941</v>
      </c>
      <c r="K8" s="218">
        <f t="shared" si="4"/>
        <v>7.4156279811993908</v>
      </c>
      <c r="L8" s="164">
        <f t="shared" si="5"/>
        <v>15090.80294174076</v>
      </c>
      <c r="M8" s="165">
        <f t="shared" si="1"/>
        <v>6908.2797641348734</v>
      </c>
      <c r="N8" s="151">
        <f>CBM_Output!JK7</f>
        <v>8.1697228547908937E-2</v>
      </c>
      <c r="O8" s="150">
        <f t="shared" si="6"/>
        <v>564.38731076342117</v>
      </c>
      <c r="P8" s="148">
        <f t="shared" si="7"/>
        <v>450482.81231759739</v>
      </c>
      <c r="Q8" s="162">
        <f t="shared" si="2"/>
        <v>219.74771332565726</v>
      </c>
      <c r="R8" s="171">
        <f>Harvest_Comparison!DJ7</f>
        <v>6115</v>
      </c>
      <c r="S8" s="172"/>
      <c r="T8" s="172"/>
      <c r="U8" s="172">
        <f>Harvest_Comparison!DM7</f>
        <v>6115</v>
      </c>
      <c r="V8" s="172"/>
      <c r="W8" s="173" t="str">
        <f>Harvest_Comparison!DQ7</f>
        <v/>
      </c>
    </row>
    <row r="9" spans="1:23" x14ac:dyDescent="0.25">
      <c r="A9" s="143">
        <v>2003</v>
      </c>
      <c r="B9" s="144">
        <f>(7*B$6+3*B$16)/10</f>
        <v>2065</v>
      </c>
      <c r="C9" s="177"/>
      <c r="D9" s="149"/>
      <c r="E9" s="177"/>
      <c r="F9" s="149"/>
      <c r="G9" s="211">
        <f>CBM_Output!IU8</f>
        <v>172.61078105414364</v>
      </c>
      <c r="H9" s="220">
        <f t="shared" si="3"/>
        <v>1.2848060253903972</v>
      </c>
      <c r="I9" s="145">
        <f t="shared" si="0"/>
        <v>221.77137154570639</v>
      </c>
      <c r="J9" s="161">
        <f>(2*J$6+3*J$11)/5</f>
        <v>0.86282256508283695</v>
      </c>
      <c r="K9" s="218">
        <f t="shared" si="4"/>
        <v>7.3672059455825947</v>
      </c>
      <c r="L9" s="164">
        <f t="shared" si="5"/>
        <v>15102.77218844432</v>
      </c>
      <c r="M9" s="165">
        <f t="shared" si="1"/>
        <v>7089.0360621334967</v>
      </c>
      <c r="N9" s="151">
        <f>CBM_Output!JK8</f>
        <v>7.5985817719535498E-2</v>
      </c>
      <c r="O9" s="150">
        <f t="shared" si="6"/>
        <v>538.66620202448962</v>
      </c>
      <c r="P9" s="148">
        <f t="shared" si="7"/>
        <v>457957.88224188372</v>
      </c>
      <c r="Q9" s="162">
        <f t="shared" si="2"/>
        <v>221.77137154570642</v>
      </c>
      <c r="R9" s="171">
        <f>Harvest_Comparison!DJ8</f>
        <v>6275</v>
      </c>
      <c r="S9" s="172"/>
      <c r="T9" s="172"/>
      <c r="U9" s="172">
        <f>Harvest_Comparison!DM8</f>
        <v>6275</v>
      </c>
      <c r="V9" s="172"/>
      <c r="W9" s="173" t="str">
        <f>Harvest_Comparison!DQ8</f>
        <v/>
      </c>
    </row>
    <row r="10" spans="1:23" x14ac:dyDescent="0.25">
      <c r="A10" s="143">
        <v>2004</v>
      </c>
      <c r="B10" s="144">
        <f>(6*B$6+4*B$16)/10</f>
        <v>2080</v>
      </c>
      <c r="C10" s="177"/>
      <c r="D10" s="149"/>
      <c r="E10" s="177"/>
      <c r="F10" s="149"/>
      <c r="G10" s="211">
        <f>CBM_Output!IU9</f>
        <v>174.18069082999011</v>
      </c>
      <c r="H10" s="220">
        <f t="shared" si="3"/>
        <v>1.2848060253903972</v>
      </c>
      <c r="I10" s="145">
        <f t="shared" si="0"/>
        <v>223.7884010850332</v>
      </c>
      <c r="J10" s="161">
        <f>(1*J$6+4*J$11)/5</f>
        <v>0.85973672378119459</v>
      </c>
      <c r="K10" s="218">
        <f t="shared" si="4"/>
        <v>7.251547583338402</v>
      </c>
      <c r="L10" s="164">
        <f t="shared" si="5"/>
        <v>14974.4457595938</v>
      </c>
      <c r="M10" s="165">
        <f t="shared" si="1"/>
        <v>6913.9283984473304</v>
      </c>
      <c r="N10" s="151">
        <f>CBM_Output!JK9</f>
        <v>7.788992236049086E-2</v>
      </c>
      <c r="O10" s="150">
        <f t="shared" si="6"/>
        <v>538.5253461610555</v>
      </c>
      <c r="P10" s="148">
        <f t="shared" si="7"/>
        <v>465479.87425686914</v>
      </c>
      <c r="Q10" s="162">
        <f t="shared" si="2"/>
        <v>223.78840108503323</v>
      </c>
      <c r="R10" s="171">
        <f>Harvest_Comparison!DJ9</f>
        <v>6120</v>
      </c>
      <c r="S10" s="172"/>
      <c r="T10" s="172"/>
      <c r="U10" s="172">
        <f>Harvest_Comparison!DM9</f>
        <v>6120</v>
      </c>
      <c r="V10" s="172"/>
      <c r="W10" s="173" t="str">
        <f>Harvest_Comparison!DQ9</f>
        <v/>
      </c>
    </row>
    <row r="11" spans="1:23" x14ac:dyDescent="0.25">
      <c r="A11" s="143">
        <v>2005</v>
      </c>
      <c r="B11" s="144">
        <f>(5*B$6+5*B$16)/10</f>
        <v>2095</v>
      </c>
      <c r="C11" s="177"/>
      <c r="D11" s="149"/>
      <c r="E11" s="177"/>
      <c r="F11" s="149"/>
      <c r="G11" s="211">
        <f>CBM_Output!IU10</f>
        <v>175.57389025139551</v>
      </c>
      <c r="H11" s="220">
        <f t="shared" si="3"/>
        <v>1.2848060253903972</v>
      </c>
      <c r="I11" s="145">
        <f t="shared" si="0"/>
        <v>225.57839209622529</v>
      </c>
      <c r="J11" s="160">
        <f>Growing_Stock_Comp!DX15/Growing_Stock_Comp!DW15</f>
        <v>0.85665088247955223</v>
      </c>
      <c r="K11" s="218">
        <f t="shared" si="4"/>
        <v>7.2333132397950148</v>
      </c>
      <c r="L11" s="164">
        <f t="shared" si="5"/>
        <v>15045.29153877363</v>
      </c>
      <c r="M11" s="165">
        <f t="shared" si="1"/>
        <v>6829.1988837604758</v>
      </c>
      <c r="N11" s="151">
        <f>CBM_Output!JK10</f>
        <v>0.16242541609499203</v>
      </c>
      <c r="O11" s="150">
        <f t="shared" si="6"/>
        <v>1109.2354702902503</v>
      </c>
      <c r="P11" s="148">
        <f t="shared" si="7"/>
        <v>472586.73144159204</v>
      </c>
      <c r="Q11" s="162">
        <f t="shared" si="2"/>
        <v>225.57839209622531</v>
      </c>
      <c r="R11" s="171">
        <f>Harvest_Comparison!DJ10</f>
        <v>6045</v>
      </c>
      <c r="S11" s="172"/>
      <c r="T11" s="172"/>
      <c r="U11" s="172">
        <f>Harvest_Comparison!DM10</f>
        <v>6045</v>
      </c>
      <c r="V11" s="172">
        <f>Harvest_Comparison!DO10</f>
        <v>10410</v>
      </c>
      <c r="W11" s="173" t="str">
        <f>Harvest_Comparison!DQ10</f>
        <v/>
      </c>
    </row>
    <row r="12" spans="1:23" x14ac:dyDescent="0.25">
      <c r="A12" s="143">
        <v>2006</v>
      </c>
      <c r="B12" s="144">
        <f>(4*B$6+6*B$16)/10</f>
        <v>2110</v>
      </c>
      <c r="C12" s="177"/>
      <c r="D12" s="149"/>
      <c r="E12" s="177"/>
      <c r="F12" s="149"/>
      <c r="G12" s="211">
        <f>CBM_Output!IU11</f>
        <v>177.21736339039884</v>
      </c>
      <c r="H12" s="220">
        <f t="shared" si="3"/>
        <v>1.2848060253903972</v>
      </c>
      <c r="I12" s="145">
        <f t="shared" si="0"/>
        <v>227.68993628778404</v>
      </c>
      <c r="J12" s="161">
        <f>(4*J$11+1*J$16)/5</f>
        <v>0.85190231259791138</v>
      </c>
      <c r="K12" s="218">
        <f t="shared" si="4"/>
        <v>7.1867992211896938</v>
      </c>
      <c r="L12" s="164">
        <f t="shared" si="5"/>
        <v>15056.344368392409</v>
      </c>
      <c r="M12" s="165">
        <f t="shared" si="1"/>
        <v>6631.4966828244824</v>
      </c>
      <c r="N12" s="151">
        <f>CBM_Output!JK11</f>
        <v>8.8338061218195707E-2</v>
      </c>
      <c r="O12" s="150">
        <f t="shared" si="6"/>
        <v>585.8135599356109</v>
      </c>
      <c r="P12" s="148">
        <f t="shared" si="7"/>
        <v>480425.76556722436</v>
      </c>
      <c r="Q12" s="162">
        <f t="shared" si="2"/>
        <v>227.68993628778406</v>
      </c>
      <c r="R12" s="171">
        <f>Harvest_Comparison!DJ11</f>
        <v>5870</v>
      </c>
      <c r="S12" s="172"/>
      <c r="T12" s="172"/>
      <c r="U12" s="172">
        <f>Harvest_Comparison!DM11</f>
        <v>5870</v>
      </c>
      <c r="V12" s="172"/>
      <c r="W12" s="173"/>
    </row>
    <row r="13" spans="1:23" x14ac:dyDescent="0.25">
      <c r="A13" s="143">
        <v>2007</v>
      </c>
      <c r="B13" s="144">
        <f>(3*B$6+7*B$16)/10</f>
        <v>2125</v>
      </c>
      <c r="C13" s="177"/>
      <c r="D13" s="149"/>
      <c r="E13" s="177"/>
      <c r="F13" s="177"/>
      <c r="G13" s="211">
        <f>CBM_Output!IU12</f>
        <v>178.65988847948222</v>
      </c>
      <c r="H13" s="220">
        <f t="shared" si="3"/>
        <v>1.2848060253903972</v>
      </c>
      <c r="I13" s="145">
        <f t="shared" si="0"/>
        <v>229.54330121401517</v>
      </c>
      <c r="J13" s="161">
        <f>(3*J$11+2*J$16)/5</f>
        <v>0.84715374271627064</v>
      </c>
      <c r="K13" s="218">
        <f t="shared" si="4"/>
        <v>7.1830124632500167</v>
      </c>
      <c r="L13" s="164">
        <f t="shared" si="5"/>
        <v>15156.156297457535</v>
      </c>
      <c r="M13" s="165">
        <f t="shared" si="1"/>
        <v>7001.67</v>
      </c>
      <c r="N13" s="151">
        <f>CBM_Output!JK12</f>
        <v>0.11436368536357845</v>
      </c>
      <c r="O13" s="150">
        <f t="shared" si="6"/>
        <v>800.73678489960639</v>
      </c>
      <c r="P13" s="148">
        <f t="shared" si="7"/>
        <v>487779.51507978229</v>
      </c>
      <c r="Q13" s="162">
        <f t="shared" si="2"/>
        <v>229.5433012140152</v>
      </c>
      <c r="R13" s="171">
        <f>Harvest_Comparison!DJ12</f>
        <v>6195</v>
      </c>
      <c r="S13" s="172">
        <f>Harvest_Comparison!DK12</f>
        <v>7001.67</v>
      </c>
      <c r="T13" s="172"/>
      <c r="U13" s="172">
        <f>Harvest_Comparison!DM12</f>
        <v>6195</v>
      </c>
      <c r="V13" s="172"/>
      <c r="W13" s="173">
        <f>Harvest_Comparison!DQ12</f>
        <v>1.1302130750605326</v>
      </c>
    </row>
    <row r="14" spans="1:23" x14ac:dyDescent="0.25">
      <c r="A14" s="143">
        <v>2008</v>
      </c>
      <c r="B14" s="144">
        <f>(2*B$6+8*B$16)/10</f>
        <v>2140</v>
      </c>
      <c r="C14" s="177"/>
      <c r="D14" s="149"/>
      <c r="E14" s="177"/>
      <c r="F14" s="177"/>
      <c r="G14" s="211">
        <f>CBM_Output!IU13</f>
        <v>180.5424183861748</v>
      </c>
      <c r="H14" s="220">
        <f t="shared" si="3"/>
        <v>1.2848060253903972</v>
      </c>
      <c r="I14" s="145">
        <f t="shared" si="0"/>
        <v>231.96198698111144</v>
      </c>
      <c r="J14" s="161">
        <f>(2*J$11+3*J$16)/5</f>
        <v>0.8424051728346299</v>
      </c>
      <c r="K14" s="218">
        <f t="shared" si="4"/>
        <v>7.2431547681041177</v>
      </c>
      <c r="L14" s="164">
        <f t="shared" si="5"/>
        <v>15391.703882221251</v>
      </c>
      <c r="M14" s="165">
        <f t="shared" si="1"/>
        <v>6314.2</v>
      </c>
      <c r="N14" s="151">
        <f>CBM_Output!JK13</f>
        <v>7.2593016126349899E-2</v>
      </c>
      <c r="O14" s="150">
        <f t="shared" si="6"/>
        <v>458.36682242499853</v>
      </c>
      <c r="P14" s="148">
        <f t="shared" si="7"/>
        <v>496398.65213957854</v>
      </c>
      <c r="Q14" s="162">
        <f t="shared" si="2"/>
        <v>231.96198698111147</v>
      </c>
      <c r="R14" s="171">
        <f>Harvest_Comparison!DJ13</f>
        <v>5594.38</v>
      </c>
      <c r="S14" s="172">
        <f>Harvest_Comparison!DK13</f>
        <v>6314.2</v>
      </c>
      <c r="T14" s="172"/>
      <c r="U14" s="172">
        <f>Harvest_Comparison!DM13</f>
        <v>5594.3810000000003</v>
      </c>
      <c r="V14" s="172"/>
      <c r="W14" s="173">
        <f>Harvest_Comparison!DQ13</f>
        <v>1.1286684136579925</v>
      </c>
    </row>
    <row r="15" spans="1:23" x14ac:dyDescent="0.25">
      <c r="A15" s="143">
        <v>2009</v>
      </c>
      <c r="B15" s="144">
        <f>(1*B$6+9*B$16)/10</f>
        <v>2155</v>
      </c>
      <c r="C15" s="177"/>
      <c r="D15" s="149"/>
      <c r="E15" s="177"/>
      <c r="F15" s="177"/>
      <c r="G15" s="211">
        <f>CBM_Output!IU14</f>
        <v>182.52712378423536</v>
      </c>
      <c r="H15" s="220">
        <f t="shared" si="3"/>
        <v>1.2848060253903972</v>
      </c>
      <c r="I15" s="145">
        <f t="shared" si="0"/>
        <v>234.51194843516447</v>
      </c>
      <c r="J15" s="161">
        <f>(1*J$11+4*J$16)/5</f>
        <v>0.83765660295298905</v>
      </c>
      <c r="K15" s="218">
        <f t="shared" si="4"/>
        <v>7.292804461944649</v>
      </c>
      <c r="L15" s="164">
        <f t="shared" si="5"/>
        <v>15606.60154856155</v>
      </c>
      <c r="M15" s="165">
        <f t="shared" si="1"/>
        <v>6162</v>
      </c>
      <c r="N15" s="151">
        <f>CBM_Output!JK14</f>
        <v>7.6274717682671828E-2</v>
      </c>
      <c r="O15" s="150">
        <f t="shared" si="6"/>
        <v>470.00481036062382</v>
      </c>
      <c r="P15" s="148">
        <f t="shared" si="7"/>
        <v>505373.24887777946</v>
      </c>
      <c r="Q15" s="162">
        <f t="shared" si="2"/>
        <v>234.5119484351645</v>
      </c>
      <c r="R15" s="171">
        <f>Harvest_Comparison!DJ14</f>
        <v>5459.53</v>
      </c>
      <c r="S15" s="172">
        <f>Harvest_Comparison!DK14</f>
        <v>6162</v>
      </c>
      <c r="T15" s="172"/>
      <c r="U15" s="172">
        <f>Harvest_Comparison!DM14</f>
        <v>5459.5309999999999</v>
      </c>
      <c r="V15" s="172"/>
      <c r="W15" s="173">
        <f>Harvest_Comparison!DQ14</f>
        <v>1.1286685850247182</v>
      </c>
    </row>
    <row r="16" spans="1:23" x14ac:dyDescent="0.25">
      <c r="A16" s="143">
        <v>2010</v>
      </c>
      <c r="B16" s="149">
        <f>Area_Comp!DW14</f>
        <v>2170</v>
      </c>
      <c r="C16" s="177">
        <f>Growing_Stock_Comp!DV20*1000</f>
        <v>489950</v>
      </c>
      <c r="D16" s="144">
        <f>C16*0.9</f>
        <v>440955</v>
      </c>
      <c r="E16" s="203">
        <f>C16*1.2</f>
        <v>587940</v>
      </c>
      <c r="F16" s="177"/>
      <c r="G16" s="211">
        <f>CBM_Output!IU15</f>
        <v>183.69150695328673</v>
      </c>
      <c r="H16" s="220">
        <f t="shared" si="3"/>
        <v>1.2848060253903972</v>
      </c>
      <c r="I16" s="145">
        <f t="shared" si="0"/>
        <v>236.00795494662484</v>
      </c>
      <c r="J16" s="160">
        <f>Growing_Stock_Comp!DX20/Growing_Stock_Comp!DW20</f>
        <v>0.83290803307134831</v>
      </c>
      <c r="K16" s="218">
        <f t="shared" si="4"/>
        <v>7.1249681473324271</v>
      </c>
      <c r="L16" s="164">
        <f t="shared" si="5"/>
        <v>15354.30635750138</v>
      </c>
      <c r="M16" s="165">
        <f t="shared" si="1"/>
        <v>8010</v>
      </c>
      <c r="N16" s="151">
        <f>CBM_Output!JK15</f>
        <v>7.2446067553672611E-2</v>
      </c>
      <c r="O16" s="150">
        <f t="shared" si="6"/>
        <v>580.29300110491761</v>
      </c>
      <c r="P16" s="148">
        <f t="shared" si="7"/>
        <v>512137.26223417593</v>
      </c>
      <c r="Q16" s="162">
        <f t="shared" si="2"/>
        <v>236.00795494662486</v>
      </c>
      <c r="R16" s="171">
        <f>Harvest_Comparison!DJ15</f>
        <v>7096.86</v>
      </c>
      <c r="S16" s="172">
        <f>Harvest_Comparison!DK15</f>
        <v>8010</v>
      </c>
      <c r="T16" s="172"/>
      <c r="U16" s="172">
        <f>Harvest_Comparison!DM15</f>
        <v>7096.86</v>
      </c>
      <c r="V16" s="172">
        <f>Harvest_Comparison!DO15</f>
        <v>9110</v>
      </c>
      <c r="W16" s="173">
        <f>Harvest_Comparison!DQ15</f>
        <v>1.1286681715575622</v>
      </c>
    </row>
    <row r="17" spans="1:23" x14ac:dyDescent="0.25">
      <c r="A17" s="143">
        <v>2011</v>
      </c>
      <c r="B17" s="144">
        <f>(4*B$16+1*B$21)/5</f>
        <v>2173.4</v>
      </c>
      <c r="C17" s="177"/>
      <c r="D17" s="149"/>
      <c r="E17" s="177"/>
      <c r="F17" s="177"/>
      <c r="G17" s="211">
        <f>CBM_Output!IU16</f>
        <v>184.82805697325139</v>
      </c>
      <c r="H17" s="220">
        <f t="shared" si="3"/>
        <v>1.2848060253903972</v>
      </c>
      <c r="I17" s="145">
        <f t="shared" si="0"/>
        <v>237.46820126043301</v>
      </c>
      <c r="J17" s="161">
        <f>(4*J$16+1*J$21)/5</f>
        <v>0.83584509324788026</v>
      </c>
      <c r="K17" s="218">
        <f t="shared" si="4"/>
        <v>5.747122750748586</v>
      </c>
      <c r="L17" s="164">
        <f t="shared" si="5"/>
        <v>12471.256369124432</v>
      </c>
      <c r="M17" s="165">
        <f t="shared" si="1"/>
        <v>7905.19</v>
      </c>
      <c r="N17" s="151">
        <f>CBM_Output!JK16</f>
        <v>7.4626920273285963E-2</v>
      </c>
      <c r="O17" s="150">
        <f t="shared" si="6"/>
        <v>589.9399838751774</v>
      </c>
      <c r="P17" s="148">
        <f t="shared" si="7"/>
        <v>516113.38861942512</v>
      </c>
      <c r="Q17" s="162">
        <f t="shared" si="2"/>
        <v>237.46820126043301</v>
      </c>
      <c r="R17" s="171">
        <f>Harvest_Comparison!DJ16</f>
        <v>7004</v>
      </c>
      <c r="S17" s="172">
        <f>Harvest_Comparison!DK16</f>
        <v>7905.19</v>
      </c>
      <c r="T17" s="172"/>
      <c r="U17" s="172">
        <f>Harvest_Comparison!DM16</f>
        <v>7004</v>
      </c>
      <c r="V17" s="172"/>
      <c r="W17" s="173">
        <f>Harvest_Comparison!DQ16</f>
        <v>1.1286679040548258</v>
      </c>
    </row>
    <row r="18" spans="1:23" x14ac:dyDescent="0.25">
      <c r="A18" s="143">
        <v>2012</v>
      </c>
      <c r="B18" s="144">
        <f>(3*B$16+2*B$21)/5</f>
        <v>2176.8000000000002</v>
      </c>
      <c r="C18" s="177"/>
      <c r="D18" s="149"/>
      <c r="E18" s="177"/>
      <c r="F18" s="177"/>
      <c r="G18" s="211">
        <f>CBM_Output!IU17</f>
        <v>186.15532480586847</v>
      </c>
      <c r="H18" s="220">
        <f t="shared" si="3"/>
        <v>1.2848060253903972</v>
      </c>
      <c r="I18" s="145">
        <f t="shared" si="0"/>
        <v>239.17348296908631</v>
      </c>
      <c r="J18" s="161">
        <f>(3*J$16+2*J$21)/5</f>
        <v>0.8387821534244122</v>
      </c>
      <c r="K18" s="218">
        <f t="shared" si="4"/>
        <v>5.9321533305103156</v>
      </c>
      <c r="L18" s="164">
        <f t="shared" si="5"/>
        <v>12892.94204853112</v>
      </c>
      <c r="M18" s="165">
        <f t="shared" si="1"/>
        <v>7811.51</v>
      </c>
      <c r="N18" s="151">
        <f>CBM_Output!JK17</f>
        <v>7.1942933037163911E-2</v>
      </c>
      <c r="O18" s="150">
        <f t="shared" si="6"/>
        <v>561.9829408491363</v>
      </c>
      <c r="P18" s="148">
        <f t="shared" si="7"/>
        <v>520632.83772710711</v>
      </c>
      <c r="Q18" s="162">
        <f t="shared" si="2"/>
        <v>239.17348296908631</v>
      </c>
      <c r="R18" s="171">
        <f>Harvest_Comparison!DJ17</f>
        <v>6921</v>
      </c>
      <c r="S18" s="172">
        <f>Harvest_Comparison!DK17</f>
        <v>7811.51</v>
      </c>
      <c r="T18" s="172"/>
      <c r="U18" s="172">
        <f>Harvest_Comparison!DM17</f>
        <v>6921</v>
      </c>
      <c r="V18" s="172"/>
      <c r="W18" s="173">
        <f>Harvest_Comparison!DQ17</f>
        <v>1.128667822568993</v>
      </c>
    </row>
    <row r="19" spans="1:23" x14ac:dyDescent="0.25">
      <c r="A19" s="143">
        <v>2013</v>
      </c>
      <c r="B19" s="144">
        <f>(2*B$16+3*B$21)/5</f>
        <v>2180.1999999999998</v>
      </c>
      <c r="C19" s="177"/>
      <c r="D19" s="149"/>
      <c r="E19" s="177"/>
      <c r="F19" s="177"/>
      <c r="G19" s="211">
        <f>CBM_Output!IU18</f>
        <v>187.39634145147946</v>
      </c>
      <c r="H19" s="220">
        <f t="shared" si="3"/>
        <v>1.2848060253903972</v>
      </c>
      <c r="I19" s="145">
        <f t="shared" si="0"/>
        <v>240.76794863297707</v>
      </c>
      <c r="J19" s="161">
        <f>(2*J$16+3*J$21)/5</f>
        <v>0.84171921360094404</v>
      </c>
      <c r="K19" s="218">
        <f t="shared" si="4"/>
        <v>5.8980465529072692</v>
      </c>
      <c r="L19" s="164">
        <f t="shared" si="5"/>
        <v>12838.867736368544</v>
      </c>
      <c r="M19" s="165">
        <f t="shared" si="1"/>
        <v>7960.5</v>
      </c>
      <c r="N19" s="151">
        <f>CBM_Output!JK18</f>
        <v>7.3980761743491025E-2</v>
      </c>
      <c r="O19" s="150">
        <f t="shared" si="6"/>
        <v>588.92385385906027</v>
      </c>
      <c r="P19" s="148">
        <f t="shared" si="7"/>
        <v>524922.28160961659</v>
      </c>
      <c r="Q19" s="162">
        <f t="shared" si="2"/>
        <v>240.7679486329771</v>
      </c>
      <c r="R19" s="171">
        <f>Harvest_Comparison!DJ18</f>
        <v>7053</v>
      </c>
      <c r="S19" s="172">
        <f>Harvest_Comparison!DK18</f>
        <v>7960.5</v>
      </c>
      <c r="T19" s="172"/>
      <c r="U19" s="172">
        <f>Harvest_Comparison!DM18</f>
        <v>7053</v>
      </c>
      <c r="V19" s="172"/>
      <c r="W19" s="173">
        <f>Harvest_Comparison!DQ18</f>
        <v>1.128668651637601</v>
      </c>
    </row>
    <row r="20" spans="1:23" x14ac:dyDescent="0.25">
      <c r="A20" s="143">
        <v>2014</v>
      </c>
      <c r="B20" s="144">
        <f>(1*B$16+4*B$21)/5</f>
        <v>2183.6</v>
      </c>
      <c r="C20" s="177"/>
      <c r="D20" s="149"/>
      <c r="E20" s="177"/>
      <c r="F20" s="177">
        <f>Growing_Stock_Comp!DY24*1000</f>
        <v>528888</v>
      </c>
      <c r="G20" s="211">
        <f>CBM_Output!IU19</f>
        <v>188.39315680893577</v>
      </c>
      <c r="H20" s="220">
        <f t="shared" si="3"/>
        <v>1.2848060253903972</v>
      </c>
      <c r="I20" s="145">
        <f t="shared" si="0"/>
        <v>242.04866301043862</v>
      </c>
      <c r="J20" s="161">
        <f>(1*J$16+4*J$21)/5</f>
        <v>0.8446562737774761</v>
      </c>
      <c r="K20" s="218">
        <f t="shared" si="4"/>
        <v>5.7419463451907351</v>
      </c>
      <c r="L20" s="164">
        <f t="shared" si="5"/>
        <v>12518.59142178484</v>
      </c>
      <c r="M20" s="165">
        <f t="shared" si="1"/>
        <v>8297</v>
      </c>
      <c r="N20" s="151">
        <f>CBM_Output!JK19</f>
        <v>7.3088162204127463E-2</v>
      </c>
      <c r="O20" s="150">
        <f t="shared" si="6"/>
        <v>606.41248180764558</v>
      </c>
      <c r="P20" s="148">
        <f t="shared" si="7"/>
        <v>528537.46054959379</v>
      </c>
      <c r="Q20" s="162">
        <f t="shared" si="2"/>
        <v>242.04866301043864</v>
      </c>
      <c r="R20" s="171">
        <f>Harvest_Comparison!DJ19</f>
        <v>7351</v>
      </c>
      <c r="S20" s="172">
        <f>Harvest_Comparison!DK19</f>
        <v>7960.5</v>
      </c>
      <c r="T20" s="172">
        <f>Harvest_Comparison!DL19</f>
        <v>8297</v>
      </c>
      <c r="U20" s="172">
        <f>Harvest_Comparison!DM19</f>
        <v>7351</v>
      </c>
      <c r="V20" s="172"/>
      <c r="W20" s="173">
        <f>Harvest_Comparison!DQ19</f>
        <v>1.0829138892667665</v>
      </c>
    </row>
    <row r="21" spans="1:23" x14ac:dyDescent="0.25">
      <c r="A21" s="143">
        <v>2015</v>
      </c>
      <c r="B21" s="149">
        <f>Area_Comp!DW19</f>
        <v>2187</v>
      </c>
      <c r="C21" s="177">
        <f>Growing_Stock_Comp!DV25*1000</f>
        <v>537050</v>
      </c>
      <c r="D21" s="144">
        <f t="shared" ref="D21:D26" si="8">C21*0.9</f>
        <v>483345</v>
      </c>
      <c r="E21" s="203">
        <f t="shared" ref="E21:E26" si="9">C21*1.2</f>
        <v>644460</v>
      </c>
      <c r="F21" s="177">
        <f>Growing_Stock_Comp!DY25*1000</f>
        <v>537046</v>
      </c>
      <c r="G21" s="211">
        <f>CBM_Output!IU20</f>
        <v>189.89845846293787</v>
      </c>
      <c r="H21" s="220">
        <f t="shared" si="3"/>
        <v>1.2848060253903972</v>
      </c>
      <c r="I21" s="145">
        <f t="shared" si="0"/>
        <v>243.98268364553064</v>
      </c>
      <c r="J21" s="160">
        <f>Growing_Stock_Comp!DX25/Growing_Stock_Comp!DW25</f>
        <v>0.84759333395400804</v>
      </c>
      <c r="K21" s="218">
        <f t="shared" si="4"/>
        <v>6.0519316552137292</v>
      </c>
      <c r="L21" s="164">
        <f t="shared" si="5"/>
        <v>13214.997962324698</v>
      </c>
      <c r="M21" s="165">
        <f t="shared" si="1"/>
        <v>7601.58</v>
      </c>
      <c r="N21" s="151">
        <f>CBM_Output!JK20</f>
        <v>7.3767477174878401E-2</v>
      </c>
      <c r="O21" s="150">
        <f t="shared" si="6"/>
        <v>560.74937914301211</v>
      </c>
      <c r="P21" s="148">
        <f t="shared" si="7"/>
        <v>533590.12913277547</v>
      </c>
      <c r="Q21" s="162">
        <f t="shared" si="2"/>
        <v>243.98268364553061</v>
      </c>
      <c r="R21" s="171">
        <f>Harvest_Comparison!DJ20</f>
        <v>6414</v>
      </c>
      <c r="S21" s="172">
        <f>Harvest_Comparison!DK20</f>
        <v>7601.58</v>
      </c>
      <c r="T21" s="172"/>
      <c r="U21" s="172">
        <f>Harvest_Comparison!DM20</f>
        <v>6414</v>
      </c>
      <c r="V21" s="172">
        <f>Harvest_Comparison!DO20</f>
        <v>10120</v>
      </c>
      <c r="W21" s="173">
        <f>Harvest_Comparison!DQ20</f>
        <v>1.1851543498596819</v>
      </c>
    </row>
    <row r="22" spans="1:23" x14ac:dyDescent="0.25">
      <c r="A22" s="143">
        <v>2016</v>
      </c>
      <c r="B22" s="149">
        <f>Area_Comp!DW20</f>
        <v>2190</v>
      </c>
      <c r="C22" s="177">
        <f>Growing_Stock_Comp!DV26*1000</f>
        <v>542700</v>
      </c>
      <c r="D22" s="144">
        <f t="shared" si="8"/>
        <v>488430</v>
      </c>
      <c r="E22" s="203">
        <f t="shared" si="9"/>
        <v>651240</v>
      </c>
      <c r="F22" s="177">
        <f>Growing_Stock_Comp!DY26*1000</f>
        <v>542695.29</v>
      </c>
      <c r="G22" s="211">
        <f>CBM_Output!IU21</f>
        <v>191.25632113039887</v>
      </c>
      <c r="H22" s="220">
        <f t="shared" si="3"/>
        <v>1.2848060253903972</v>
      </c>
      <c r="I22" s="145">
        <f t="shared" ref="I22:I26" si="10">G22*(H22)</f>
        <v>245.72727378233722</v>
      </c>
      <c r="J22" s="161">
        <f>(4*J$21+1*J$26)/5</f>
        <v>0.84759874921925782</v>
      </c>
      <c r="K22" s="218">
        <f t="shared" ref="K22:K26" si="11">L22/B21</f>
        <v>5.8256476600508424</v>
      </c>
      <c r="L22" s="164">
        <f t="shared" ref="L22:L26" si="12">I22*B22-I21*B21+M22+O22</f>
        <v>12740.691432531192</v>
      </c>
      <c r="M22" s="165">
        <f t="shared" si="1"/>
        <v>7614</v>
      </c>
      <c r="N22" s="151">
        <f>CBM_Output!JK21</f>
        <v>7.5399393484135005E-2</v>
      </c>
      <c r="O22" s="150">
        <f t="shared" ref="O22:O26" si="13">N22*M22</f>
        <v>574.09098198820391</v>
      </c>
      <c r="P22" s="148">
        <f t="shared" si="7"/>
        <v>538142.72958331846</v>
      </c>
      <c r="Q22" s="162">
        <f t="shared" si="2"/>
        <v>245.72727378233719</v>
      </c>
      <c r="R22" s="171">
        <f>Harvest_Comparison!DJ21</f>
        <v>6747</v>
      </c>
      <c r="S22" s="172">
        <f>Harvest_Comparison!DK21</f>
        <v>7614</v>
      </c>
      <c r="T22" s="172"/>
      <c r="U22" s="172">
        <f>Harvest_Comparison!DM21</f>
        <v>6747</v>
      </c>
      <c r="V22" s="172"/>
      <c r="W22" s="173">
        <f>Harvest_Comparison!DQ21</f>
        <v>1.1285015562472209</v>
      </c>
    </row>
    <row r="23" spans="1:23" x14ac:dyDescent="0.25">
      <c r="A23" s="143">
        <v>2017</v>
      </c>
      <c r="B23" s="149">
        <f>Area_Comp!DW21</f>
        <v>2196</v>
      </c>
      <c r="C23" s="177">
        <f>Growing_Stock_Comp!DV27*1000</f>
        <v>546900</v>
      </c>
      <c r="D23" s="144">
        <f t="shared" si="8"/>
        <v>492210</v>
      </c>
      <c r="E23" s="203">
        <f t="shared" si="9"/>
        <v>656280</v>
      </c>
      <c r="F23" s="177"/>
      <c r="G23" s="211">
        <f>CBM_Output!IU22</f>
        <v>192.46779723066663</v>
      </c>
      <c r="H23" s="220">
        <f t="shared" si="3"/>
        <v>1.2848060253903972</v>
      </c>
      <c r="I23" s="145">
        <f t="shared" si="10"/>
        <v>247.2837855755777</v>
      </c>
      <c r="J23" s="161">
        <f>(3*J$21+2*J$26)/5</f>
        <v>0.84760416448450759</v>
      </c>
      <c r="K23" s="218">
        <f t="shared" si="11"/>
        <v>6.0289705489968268</v>
      </c>
      <c r="L23" s="164">
        <f t="shared" si="12"/>
        <v>13203.445502303051</v>
      </c>
      <c r="M23" s="165">
        <f t="shared" si="1"/>
        <v>7669</v>
      </c>
      <c r="N23" s="151">
        <f>CBM_Output!JK22</f>
        <v>8.3711300254641435E-2</v>
      </c>
      <c r="O23" s="150">
        <f t="shared" si="13"/>
        <v>641.98196165284514</v>
      </c>
      <c r="P23" s="148">
        <f t="shared" si="7"/>
        <v>543035.19312396867</v>
      </c>
      <c r="Q23" s="162">
        <f t="shared" si="2"/>
        <v>247.28378557557772</v>
      </c>
      <c r="R23" s="171">
        <f>Harvest_Comparison!DJ22</f>
        <v>6795</v>
      </c>
      <c r="S23" s="172">
        <f>Harvest_Comparison!DK22</f>
        <v>7669</v>
      </c>
      <c r="T23" s="172"/>
      <c r="U23" s="172">
        <f>Harvest_Comparison!DM22</f>
        <v>6795</v>
      </c>
      <c r="V23" s="172"/>
      <c r="W23" s="173">
        <f>Harvest_Comparison!DQ22</f>
        <v>1.1286239882266373</v>
      </c>
    </row>
    <row r="24" spans="1:23" x14ac:dyDescent="0.25">
      <c r="A24" s="143">
        <v>2018</v>
      </c>
      <c r="B24" s="149">
        <f>Area_Comp!DW22</f>
        <v>2198</v>
      </c>
      <c r="C24" s="177">
        <f>Growing_Stock_Comp!DV28*1000</f>
        <v>551500</v>
      </c>
      <c r="D24" s="144">
        <f t="shared" si="8"/>
        <v>496350</v>
      </c>
      <c r="E24" s="203">
        <f t="shared" si="9"/>
        <v>661800</v>
      </c>
      <c r="F24" s="177"/>
      <c r="G24" s="211">
        <f>CBM_Output!IU23</f>
        <v>193.48794247961689</v>
      </c>
      <c r="H24" s="220">
        <f t="shared" si="3"/>
        <v>1.2848060253903972</v>
      </c>
      <c r="I24" s="145">
        <f t="shared" si="10"/>
        <v>248.59447433820239</v>
      </c>
      <c r="J24" s="161">
        <f>(2*J$21+3*J$26)/5</f>
        <v>0.84760957974975726</v>
      </c>
      <c r="K24" s="218">
        <f t="shared" si="11"/>
        <v>5.426560015751317</v>
      </c>
      <c r="L24" s="164">
        <f t="shared" si="12"/>
        <v>11916.725794589893</v>
      </c>
      <c r="M24" s="165">
        <f t="shared" si="1"/>
        <v>7881</v>
      </c>
      <c r="N24" s="151">
        <f>CBM_Output!JK23</f>
        <v>8.3779256844267194E-2</v>
      </c>
      <c r="O24" s="150">
        <f t="shared" si="13"/>
        <v>660.26432318966977</v>
      </c>
      <c r="P24" s="148">
        <f t="shared" si="7"/>
        <v>546410.65459536889</v>
      </c>
      <c r="Q24" s="162">
        <f t="shared" si="2"/>
        <v>248.59447433820242</v>
      </c>
      <c r="R24" s="171">
        <f>Harvest_Comparison!DJ23</f>
        <v>6982</v>
      </c>
      <c r="S24" s="172">
        <f>Harvest_Comparison!DK23</f>
        <v>7881</v>
      </c>
      <c r="T24" s="172"/>
      <c r="U24" s="172">
        <f>Harvest_Comparison!DM23</f>
        <v>6982</v>
      </c>
      <c r="V24" s="172"/>
      <c r="W24" s="173">
        <f>Harvest_Comparison!DQ23</f>
        <v>1.1287596677169864</v>
      </c>
    </row>
    <row r="25" spans="1:23" x14ac:dyDescent="0.25">
      <c r="A25" s="143">
        <v>2019</v>
      </c>
      <c r="B25" s="149">
        <f>Area_Comp!DW23</f>
        <v>2200</v>
      </c>
      <c r="C25" s="177">
        <f>Growing_Stock_Comp!DV29*1000</f>
        <v>555600</v>
      </c>
      <c r="D25" s="144">
        <f t="shared" si="8"/>
        <v>500040</v>
      </c>
      <c r="E25" s="203">
        <f t="shared" si="9"/>
        <v>666720</v>
      </c>
      <c r="F25" s="177"/>
      <c r="G25" s="211">
        <f>CBM_Output!IU24</f>
        <v>194.69199950119835</v>
      </c>
      <c r="H25" s="220">
        <f t="shared" si="3"/>
        <v>1.2848060253903972</v>
      </c>
      <c r="I25" s="145">
        <f t="shared" si="10"/>
        <v>250.14145405444387</v>
      </c>
      <c r="J25" s="161">
        <f>(1*J$21+4*J$26)/5</f>
        <v>0.84761499501500703</v>
      </c>
      <c r="K25" s="218">
        <f t="shared" si="11"/>
        <v>5.5065227378836799</v>
      </c>
      <c r="L25" s="164">
        <f t="shared" si="12"/>
        <v>12103.336977868328</v>
      </c>
      <c r="M25" s="165">
        <f t="shared" si="1"/>
        <v>7557.44</v>
      </c>
      <c r="N25" s="151">
        <f>CBM_Output!JK24</f>
        <v>8.5393023756820091E-2</v>
      </c>
      <c r="O25" s="150">
        <f t="shared" si="13"/>
        <v>645.35265346074243</v>
      </c>
      <c r="P25" s="148">
        <f t="shared" si="7"/>
        <v>550311.19891977659</v>
      </c>
      <c r="Q25" s="162">
        <f t="shared" si="2"/>
        <v>250.1414540544439</v>
      </c>
      <c r="R25" s="171">
        <f>Harvest_Comparison!DJ24</f>
        <v>6688</v>
      </c>
      <c r="S25" s="172">
        <f>Harvest_Comparison!DK24</f>
        <v>7557.44</v>
      </c>
      <c r="T25" s="172"/>
      <c r="U25" s="172">
        <f>Harvest_Comparison!DM24</f>
        <v>6688</v>
      </c>
      <c r="V25" s="172"/>
      <c r="W25" s="173">
        <f>Harvest_Comparison!DQ24</f>
        <v>1.1299999999999999</v>
      </c>
    </row>
    <row r="26" spans="1:23" x14ac:dyDescent="0.25">
      <c r="A26" s="143">
        <v>2020</v>
      </c>
      <c r="B26" s="149">
        <f>Area_Comp!DW24</f>
        <v>2201</v>
      </c>
      <c r="C26" s="177">
        <f>Growing_Stock_Comp!DV30*1000</f>
        <v>559130</v>
      </c>
      <c r="D26" s="144">
        <f t="shared" si="8"/>
        <v>503217</v>
      </c>
      <c r="E26" s="203">
        <f t="shared" si="9"/>
        <v>670956</v>
      </c>
      <c r="F26" s="177"/>
      <c r="G26" s="211">
        <f>CBM_Output!IU25</f>
        <v>196.15014429858039</v>
      </c>
      <c r="H26" s="220">
        <f t="shared" si="3"/>
        <v>1.2848060253903972</v>
      </c>
      <c r="I26" s="145">
        <f t="shared" si="10"/>
        <v>252.01488727601196</v>
      </c>
      <c r="J26" s="160">
        <f>Growing_Stock_Comp!DX30/Growing_Stock_Comp!DW30</f>
        <v>0.84762041028025681</v>
      </c>
      <c r="K26" s="218">
        <f t="shared" si="11"/>
        <v>5.5229677984813854</v>
      </c>
      <c r="L26" s="164">
        <f t="shared" si="12"/>
        <v>12150.529156659048</v>
      </c>
      <c r="M26" s="165">
        <f t="shared" si="1"/>
        <v>7193.58</v>
      </c>
      <c r="N26" s="151">
        <f>CBM_Output!JK25</f>
        <v>8.1097476073553484E-2</v>
      </c>
      <c r="O26" s="150">
        <f t="shared" si="13"/>
        <v>583.38118193319292</v>
      </c>
      <c r="P26" s="148">
        <f t="shared" ref="P26" si="14">(P25+L26-M26-O26)</f>
        <v>554684.76689450245</v>
      </c>
      <c r="Q26" s="162">
        <f t="shared" ref="Q26" si="15">P26/B26</f>
        <v>252.01488727601202</v>
      </c>
      <c r="R26" s="171">
        <f>Harvest_Comparison!DJ25</f>
        <v>6366</v>
      </c>
      <c r="S26" s="172">
        <f>Harvest_Comparison!DK25</f>
        <v>7193.58</v>
      </c>
      <c r="T26" s="172"/>
      <c r="U26" s="172">
        <f>Harvest_Comparison!DM25</f>
        <v>6366</v>
      </c>
      <c r="W26" s="173">
        <f>Harvest_Comparison!DQ25</f>
        <v>1.1299999999999999</v>
      </c>
    </row>
    <row r="27" spans="1:23" s="485" customFormat="1" ht="15.75" thickBot="1" x14ac:dyDescent="0.3">
      <c r="A27" s="474">
        <v>2021</v>
      </c>
      <c r="B27" s="475">
        <f>B26</f>
        <v>2201</v>
      </c>
      <c r="C27" s="476"/>
      <c r="D27" s="476"/>
      <c r="E27" s="477"/>
      <c r="F27" s="476"/>
      <c r="G27" s="478"/>
      <c r="H27" s="479">
        <f t="shared" ref="H27" si="16">H26</f>
        <v>1.2848060253903972</v>
      </c>
      <c r="I27" s="478"/>
      <c r="J27" s="480">
        <f t="shared" ref="J27" si="17">J26</f>
        <v>0.84762041028025681</v>
      </c>
      <c r="K27" s="481"/>
      <c r="L27" s="478"/>
      <c r="M27" s="478"/>
      <c r="N27" s="478"/>
      <c r="O27" s="478"/>
      <c r="P27" s="478"/>
      <c r="Q27" s="482">
        <f t="shared" ref="Q27" si="18">P27/B27</f>
        <v>0</v>
      </c>
      <c r="R27" s="483"/>
      <c r="S27" s="484"/>
      <c r="T27" s="484"/>
      <c r="U27" s="478"/>
      <c r="V27" s="484"/>
      <c r="W27" s="175"/>
    </row>
    <row r="28" spans="1:23" x14ac:dyDescent="0.25">
      <c r="A28" s="286"/>
      <c r="Q28" s="153"/>
      <c r="V28" s="473" t="str">
        <f>Harvest_Comparison!H26</f>
        <v>Bark frac.</v>
      </c>
      <c r="W28" s="443">
        <f>AVERAGE(W5:W26)</f>
        <v>1.1297268624913939</v>
      </c>
    </row>
    <row r="29" spans="1:23" x14ac:dyDescent="0.25">
      <c r="Q29" s="153"/>
    </row>
    <row r="30" spans="1:23" x14ac:dyDescent="0.25">
      <c r="A30" s="267" t="s">
        <v>245</v>
      </c>
      <c r="W30" s="153"/>
    </row>
    <row r="31" spans="1:23" x14ac:dyDescent="0.25">
      <c r="A31" s="549" t="s">
        <v>491</v>
      </c>
      <c r="O31" s="154"/>
      <c r="W31" s="153"/>
    </row>
    <row r="32" spans="1:23" x14ac:dyDescent="0.25">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P3:P4"/>
    <mergeCell ref="Q3:Q4"/>
    <mergeCell ref="A1:A2"/>
    <mergeCell ref="G1:J2"/>
    <mergeCell ref="A3:A4"/>
    <mergeCell ref="B3:B4"/>
    <mergeCell ref="C3:C4"/>
    <mergeCell ref="D3:D4"/>
    <mergeCell ref="E3:E4"/>
    <mergeCell ref="F3:F4"/>
    <mergeCell ref="B1:E2"/>
    <mergeCell ref="F1:F2"/>
    <mergeCell ref="K1:K2"/>
    <mergeCell ref="L1:O2"/>
    <mergeCell ref="P1:Q2"/>
    <mergeCell ref="R1:W1"/>
    <mergeCell ref="R2:R3"/>
    <mergeCell ref="S2:S3"/>
    <mergeCell ref="T2:T3"/>
    <mergeCell ref="U2:U3"/>
    <mergeCell ref="V2:V3"/>
    <mergeCell ref="W2:W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theme="9"/>
  </sheetPr>
  <dimension ref="A1:IS55"/>
  <sheetViews>
    <sheetView workbookViewId="0">
      <selection activeCell="J14" sqref="J14"/>
    </sheetView>
  </sheetViews>
  <sheetFormatPr defaultColWidth="9" defaultRowHeight="12.75" x14ac:dyDescent="0.2"/>
  <cols>
    <col min="1" max="1" width="13.125" style="61" customWidth="1"/>
    <col min="2" max="47" width="9" style="61"/>
    <col min="48" max="48" width="9" style="61" bestFit="1" customWidth="1"/>
    <col min="49" max="56" width="9" style="61"/>
    <col min="57" max="57" width="9" style="61" bestFit="1" customWidth="1"/>
    <col min="58" max="79" width="9" style="61"/>
    <col min="80" max="80" width="8.5" style="61" customWidth="1"/>
    <col min="81" max="85" width="9" style="61"/>
    <col min="86" max="86" width="9" style="61" bestFit="1" customWidth="1"/>
    <col min="87" max="90" width="9" style="61"/>
    <col min="91" max="91" width="9.125" style="61" customWidth="1"/>
    <col min="92" max="99" width="9" style="61"/>
    <col min="100" max="100" width="9.125" style="61" customWidth="1"/>
    <col min="101" max="108" width="9" style="61"/>
    <col min="109" max="109" width="9.125" style="61" customWidth="1"/>
    <col min="110" max="125" width="9" style="61"/>
    <col min="126" max="126" width="9.125" style="61" customWidth="1"/>
    <col min="127" max="134" width="9" style="61"/>
    <col min="135" max="135" width="9.125" style="61" customWidth="1"/>
    <col min="136" max="143" width="9" style="61"/>
    <col min="144" max="144" width="9.125" style="61" customWidth="1"/>
    <col min="145" max="152" width="9" style="61"/>
    <col min="153" max="153" width="9.125" style="61" customWidth="1"/>
    <col min="154" max="169" width="9" style="61"/>
    <col min="170" max="170" width="9.125" style="61" customWidth="1"/>
    <col min="171" max="178" width="9" style="61"/>
    <col min="179" max="179" width="9.125" style="61" customWidth="1"/>
    <col min="180" max="187" width="9" style="61"/>
    <col min="188" max="188" width="9.125" style="61" customWidth="1"/>
    <col min="189" max="189" width="9" style="61"/>
    <col min="190" max="190" width="7.875" style="61" customWidth="1"/>
    <col min="191" max="196" width="9" style="61"/>
    <col min="197" max="197" width="9.125" style="61" customWidth="1"/>
    <col min="198" max="205" width="9" style="61"/>
    <col min="206" max="206" width="9.125" style="61" customWidth="1"/>
    <col min="207" max="214" width="9" style="61"/>
    <col min="215" max="215" width="9.125" style="61" customWidth="1"/>
    <col min="216" max="223" width="9" style="61"/>
    <col min="224" max="224" width="9.125" style="61" customWidth="1"/>
    <col min="225" max="232" width="9" style="61"/>
    <col min="233" max="233" width="9.125" style="61" customWidth="1"/>
    <col min="234" max="241" width="9" style="61"/>
    <col min="242" max="242" width="9.125" style="61" customWidth="1"/>
    <col min="243" max="243" width="9.5" style="61" customWidth="1"/>
    <col min="244" max="248" width="9" style="61"/>
    <col min="249" max="249" width="10" style="61" bestFit="1" customWidth="1"/>
    <col min="250" max="16384" width="9" style="61"/>
  </cols>
  <sheetData>
    <row r="1" spans="1:253" s="47" customFormat="1" ht="15" customHeight="1" thickBot="1" x14ac:dyDescent="0.25">
      <c r="A1" s="46" t="s">
        <v>67</v>
      </c>
      <c r="B1" s="100" t="s">
        <v>24</v>
      </c>
      <c r="C1" s="274"/>
      <c r="D1" s="274"/>
      <c r="E1" s="275"/>
      <c r="F1" s="275"/>
      <c r="G1" s="274"/>
      <c r="H1" s="274"/>
      <c r="I1" s="274"/>
      <c r="J1" s="276"/>
      <c r="K1" s="112" t="s">
        <v>25</v>
      </c>
      <c r="L1" s="112"/>
      <c r="M1" s="112"/>
      <c r="N1" s="112"/>
      <c r="O1" s="112"/>
      <c r="P1" s="112"/>
      <c r="Q1" s="112"/>
      <c r="R1" s="112"/>
      <c r="S1" s="112"/>
      <c r="T1" s="112" t="s">
        <v>26</v>
      </c>
      <c r="U1" s="112"/>
      <c r="V1" s="112"/>
      <c r="W1" s="112"/>
      <c r="X1" s="112"/>
      <c r="Y1" s="112"/>
      <c r="Z1" s="112"/>
      <c r="AA1" s="112"/>
      <c r="AB1" s="112"/>
      <c r="AC1" s="112" t="s">
        <v>27</v>
      </c>
      <c r="AD1" s="112"/>
      <c r="AE1" s="112"/>
      <c r="AF1" s="112"/>
      <c r="AG1" s="112"/>
      <c r="AH1" s="112"/>
      <c r="AI1" s="112"/>
      <c r="AJ1" s="112"/>
      <c r="AK1" s="112"/>
      <c r="AL1" s="112" t="s">
        <v>62</v>
      </c>
      <c r="AM1" s="112"/>
      <c r="AN1" s="112"/>
      <c r="AO1" s="112"/>
      <c r="AP1" s="112"/>
      <c r="AQ1" s="112"/>
      <c r="AR1" s="112"/>
      <c r="AS1" s="112"/>
      <c r="AT1" s="112"/>
      <c r="AU1" s="112" t="s">
        <v>29</v>
      </c>
      <c r="AV1" s="112"/>
      <c r="AW1" s="112"/>
      <c r="AX1" s="112"/>
      <c r="AY1" s="112"/>
      <c r="AZ1" s="112"/>
      <c r="BA1" s="112"/>
      <c r="BB1" s="112"/>
      <c r="BC1" s="112"/>
      <c r="BD1" s="112" t="s">
        <v>30</v>
      </c>
      <c r="BE1" s="112"/>
      <c r="BF1" s="112"/>
      <c r="BG1" s="112"/>
      <c r="BH1" s="112"/>
      <c r="BI1" s="112"/>
      <c r="BJ1" s="112"/>
      <c r="BK1" s="112"/>
      <c r="BL1" s="112"/>
      <c r="BM1" s="112" t="s">
        <v>31</v>
      </c>
      <c r="BN1" s="112"/>
      <c r="BO1" s="112"/>
      <c r="BP1" s="112"/>
      <c r="BQ1" s="112"/>
      <c r="BR1" s="112"/>
      <c r="BS1" s="112"/>
      <c r="BT1" s="112"/>
      <c r="BU1" s="112"/>
      <c r="BV1" s="112" t="s">
        <v>32</v>
      </c>
      <c r="BW1" s="112"/>
      <c r="BX1" s="112"/>
      <c r="BY1" s="112"/>
      <c r="BZ1" s="112"/>
      <c r="CA1" s="112"/>
      <c r="CB1" s="112"/>
      <c r="CC1" s="112"/>
      <c r="CD1" s="112"/>
      <c r="CE1" s="112" t="s">
        <v>33</v>
      </c>
      <c r="CF1" s="112"/>
      <c r="CG1" s="112"/>
      <c r="CH1" s="112"/>
      <c r="CI1" s="112"/>
      <c r="CJ1" s="112"/>
      <c r="CK1" s="112"/>
      <c r="CL1" s="112"/>
      <c r="CM1" s="112"/>
      <c r="CN1" s="112" t="s">
        <v>34</v>
      </c>
      <c r="CO1" s="112"/>
      <c r="CP1" s="112"/>
      <c r="CQ1" s="112"/>
      <c r="CR1" s="112"/>
      <c r="CS1" s="112"/>
      <c r="CT1" s="112"/>
      <c r="CU1" s="112"/>
      <c r="CV1" s="112"/>
      <c r="CW1" s="112" t="s">
        <v>35</v>
      </c>
      <c r="CX1" s="112"/>
      <c r="CY1" s="112"/>
      <c r="CZ1" s="112"/>
      <c r="DA1" s="112"/>
      <c r="DB1" s="112"/>
      <c r="DC1" s="112"/>
      <c r="DD1" s="112"/>
      <c r="DE1" s="112"/>
      <c r="DF1" s="112" t="s">
        <v>36</v>
      </c>
      <c r="DG1" s="112"/>
      <c r="DH1" s="112"/>
      <c r="DI1" s="112"/>
      <c r="DJ1" s="112"/>
      <c r="DK1" s="112"/>
      <c r="DL1" s="112"/>
      <c r="DM1" s="112"/>
      <c r="DN1" s="112" t="s">
        <v>37</v>
      </c>
      <c r="DO1" s="112"/>
      <c r="DP1" s="112"/>
      <c r="DQ1" s="112"/>
      <c r="DR1" s="112"/>
      <c r="DS1" s="112"/>
      <c r="DT1" s="112"/>
      <c r="DU1" s="112"/>
      <c r="DV1" s="112"/>
      <c r="DW1" s="112" t="s">
        <v>38</v>
      </c>
      <c r="DX1" s="112"/>
      <c r="DY1" s="112"/>
      <c r="DZ1" s="112"/>
      <c r="EA1" s="112"/>
      <c r="EB1" s="112"/>
      <c r="EC1" s="112"/>
      <c r="ED1" s="112"/>
      <c r="EE1" s="112"/>
      <c r="EF1" s="112" t="s">
        <v>39</v>
      </c>
      <c r="EG1" s="112"/>
      <c r="EH1" s="112"/>
      <c r="EI1" s="112"/>
      <c r="EJ1" s="112"/>
      <c r="EK1" s="112"/>
      <c r="EL1" s="112"/>
      <c r="EM1" s="112"/>
      <c r="EN1" s="112"/>
      <c r="EO1" s="112" t="s">
        <v>40</v>
      </c>
      <c r="EP1" s="112"/>
      <c r="EQ1" s="112"/>
      <c r="ER1" s="112"/>
      <c r="ES1" s="112"/>
      <c r="ET1" s="112"/>
      <c r="EU1" s="112"/>
      <c r="EV1" s="112"/>
      <c r="EW1" s="112"/>
      <c r="EX1" s="112" t="s">
        <v>41</v>
      </c>
      <c r="EY1" s="112"/>
      <c r="EZ1" s="112"/>
      <c r="FA1" s="112"/>
      <c r="FB1" s="112"/>
      <c r="FC1" s="112"/>
      <c r="FD1" s="112"/>
      <c r="FE1" s="112"/>
      <c r="FF1" s="112" t="s">
        <v>42</v>
      </c>
      <c r="FG1" s="112"/>
      <c r="FH1" s="112"/>
      <c r="FI1" s="112"/>
      <c r="FJ1" s="112"/>
      <c r="FK1" s="112"/>
      <c r="FL1" s="112"/>
      <c r="FM1" s="112"/>
      <c r="FN1" s="112"/>
      <c r="FO1" s="112" t="s">
        <v>43</v>
      </c>
      <c r="FP1" s="112"/>
      <c r="FQ1" s="112"/>
      <c r="FR1" s="112"/>
      <c r="FS1" s="112"/>
      <c r="FT1" s="112"/>
      <c r="FU1" s="112"/>
      <c r="FV1" s="112"/>
      <c r="FW1" s="112"/>
      <c r="FX1" s="112" t="s">
        <v>44</v>
      </c>
      <c r="FY1" s="112"/>
      <c r="FZ1" s="112"/>
      <c r="GA1" s="112"/>
      <c r="GB1" s="112"/>
      <c r="GC1" s="112"/>
      <c r="GD1" s="112"/>
      <c r="GE1" s="112"/>
      <c r="GF1" s="112"/>
      <c r="GG1" s="112" t="s">
        <v>45</v>
      </c>
      <c r="GH1" s="112"/>
      <c r="GI1" s="112"/>
      <c r="GJ1" s="112"/>
      <c r="GK1" s="112"/>
      <c r="GL1" s="112"/>
      <c r="GM1" s="112"/>
      <c r="GN1" s="112"/>
      <c r="GO1" s="112"/>
      <c r="GP1" s="112" t="s">
        <v>46</v>
      </c>
      <c r="GQ1" s="112"/>
      <c r="GR1" s="112"/>
      <c r="GS1" s="112"/>
      <c r="GT1" s="112"/>
      <c r="GU1" s="112"/>
      <c r="GV1" s="112"/>
      <c r="GW1" s="112"/>
      <c r="GX1" s="112"/>
      <c r="GY1" s="112" t="s">
        <v>47</v>
      </c>
      <c r="GZ1" s="112"/>
      <c r="HA1" s="112"/>
      <c r="HB1" s="112"/>
      <c r="HC1" s="112"/>
      <c r="HD1" s="112"/>
      <c r="HE1" s="112"/>
      <c r="HF1" s="112"/>
      <c r="HG1" s="112"/>
      <c r="HH1" s="112" t="s">
        <v>48</v>
      </c>
      <c r="HI1" s="112"/>
      <c r="HJ1" s="112"/>
      <c r="HK1" s="112"/>
      <c r="HL1" s="112"/>
      <c r="HM1" s="112"/>
      <c r="HN1" s="112"/>
      <c r="HO1" s="112"/>
      <c r="HP1" s="112"/>
      <c r="HQ1" s="112" t="s">
        <v>49</v>
      </c>
      <c r="HR1" s="112"/>
      <c r="HS1" s="112"/>
      <c r="HT1" s="112"/>
      <c r="HU1" s="112"/>
      <c r="HV1" s="112"/>
      <c r="HW1" s="112"/>
      <c r="HX1" s="112"/>
      <c r="HY1" s="112"/>
      <c r="HZ1" s="112" t="s">
        <v>50</v>
      </c>
      <c r="IA1" s="112"/>
      <c r="IB1" s="112"/>
      <c r="IC1" s="112"/>
      <c r="ID1" s="112"/>
      <c r="IE1" s="112"/>
      <c r="IF1" s="112"/>
      <c r="IG1" s="112"/>
      <c r="IH1" s="112"/>
      <c r="II1" s="100" t="s">
        <v>302</v>
      </c>
      <c r="IJ1" s="112"/>
      <c r="IK1" s="112"/>
      <c r="IL1" s="112"/>
      <c r="IM1" s="112"/>
      <c r="IN1" s="112"/>
      <c r="IO1" s="112"/>
      <c r="IP1" s="277"/>
      <c r="IQ1" s="277"/>
    </row>
    <row r="2" spans="1:253" s="46" customFormat="1" ht="15" customHeight="1" x14ac:dyDescent="0.2">
      <c r="A2" s="47" t="s">
        <v>199</v>
      </c>
      <c r="B2" s="614" t="s">
        <v>82</v>
      </c>
      <c r="C2" s="615"/>
      <c r="D2" s="616" t="s">
        <v>301</v>
      </c>
      <c r="E2" s="615"/>
      <c r="F2" s="616" t="s">
        <v>71</v>
      </c>
      <c r="G2" s="615"/>
      <c r="H2" s="615"/>
      <c r="I2" s="116"/>
      <c r="J2" s="120"/>
      <c r="K2" s="614" t="s">
        <v>82</v>
      </c>
      <c r="L2" s="615"/>
      <c r="M2" s="616" t="s">
        <v>301</v>
      </c>
      <c r="N2" s="615"/>
      <c r="O2" s="616" t="s">
        <v>71</v>
      </c>
      <c r="P2" s="615"/>
      <c r="Q2" s="615"/>
      <c r="R2" s="116"/>
      <c r="S2" s="120"/>
      <c r="T2" s="614" t="s">
        <v>82</v>
      </c>
      <c r="U2" s="615"/>
      <c r="V2" s="616" t="s">
        <v>301</v>
      </c>
      <c r="W2" s="615"/>
      <c r="X2" s="616" t="s">
        <v>71</v>
      </c>
      <c r="Y2" s="615"/>
      <c r="Z2" s="615"/>
      <c r="AA2" s="116"/>
      <c r="AB2" s="120"/>
      <c r="AC2" s="614" t="s">
        <v>82</v>
      </c>
      <c r="AD2" s="615"/>
      <c r="AE2" s="616" t="s">
        <v>301</v>
      </c>
      <c r="AF2" s="615"/>
      <c r="AG2" s="616" t="s">
        <v>71</v>
      </c>
      <c r="AH2" s="615"/>
      <c r="AI2" s="615"/>
      <c r="AJ2" s="116"/>
      <c r="AK2" s="120"/>
      <c r="AL2" s="614" t="s">
        <v>82</v>
      </c>
      <c r="AM2" s="615"/>
      <c r="AN2" s="616" t="s">
        <v>301</v>
      </c>
      <c r="AO2" s="615"/>
      <c r="AP2" s="616" t="s">
        <v>71</v>
      </c>
      <c r="AQ2" s="615"/>
      <c r="AR2" s="615"/>
      <c r="AS2" s="116"/>
      <c r="AT2" s="120"/>
      <c r="AU2" s="614" t="s">
        <v>82</v>
      </c>
      <c r="AV2" s="615"/>
      <c r="AW2" s="616" t="s">
        <v>301</v>
      </c>
      <c r="AX2" s="615"/>
      <c r="AY2" s="616" t="s">
        <v>71</v>
      </c>
      <c r="AZ2" s="615"/>
      <c r="BA2" s="615"/>
      <c r="BB2" s="116"/>
      <c r="BC2" s="120"/>
      <c r="BD2" s="614" t="s">
        <v>82</v>
      </c>
      <c r="BE2" s="615"/>
      <c r="BF2" s="616" t="s">
        <v>301</v>
      </c>
      <c r="BG2" s="615"/>
      <c r="BH2" s="616" t="s">
        <v>71</v>
      </c>
      <c r="BI2" s="615"/>
      <c r="BJ2" s="615"/>
      <c r="BK2" s="116"/>
      <c r="BL2" s="120"/>
      <c r="BM2" s="614" t="s">
        <v>82</v>
      </c>
      <c r="BN2" s="615"/>
      <c r="BO2" s="616" t="s">
        <v>301</v>
      </c>
      <c r="BP2" s="615"/>
      <c r="BQ2" s="616" t="s">
        <v>71</v>
      </c>
      <c r="BR2" s="615"/>
      <c r="BS2" s="615"/>
      <c r="BT2" s="116"/>
      <c r="BU2" s="120"/>
      <c r="BV2" s="614" t="s">
        <v>82</v>
      </c>
      <c r="BW2" s="615"/>
      <c r="BX2" s="616" t="s">
        <v>301</v>
      </c>
      <c r="BY2" s="615"/>
      <c r="BZ2" s="616" t="s">
        <v>71</v>
      </c>
      <c r="CA2" s="615"/>
      <c r="CB2" s="615"/>
      <c r="CC2" s="116"/>
      <c r="CD2" s="120"/>
      <c r="CE2" s="614" t="s">
        <v>82</v>
      </c>
      <c r="CF2" s="615"/>
      <c r="CG2" s="616" t="s">
        <v>301</v>
      </c>
      <c r="CH2" s="615"/>
      <c r="CI2" s="616" t="s">
        <v>71</v>
      </c>
      <c r="CJ2" s="615"/>
      <c r="CK2" s="615"/>
      <c r="CL2" s="116"/>
      <c r="CM2" s="120"/>
      <c r="CN2" s="614" t="s">
        <v>82</v>
      </c>
      <c r="CO2" s="615"/>
      <c r="CP2" s="616" t="s">
        <v>77</v>
      </c>
      <c r="CQ2" s="615"/>
      <c r="CR2" s="616" t="s">
        <v>71</v>
      </c>
      <c r="CS2" s="615"/>
      <c r="CT2" s="615"/>
      <c r="CU2" s="116"/>
      <c r="CV2" s="120"/>
      <c r="CW2" s="614" t="s">
        <v>82</v>
      </c>
      <c r="CX2" s="615"/>
      <c r="CY2" s="616" t="s">
        <v>301</v>
      </c>
      <c r="CZ2" s="615"/>
      <c r="DA2" s="616" t="s">
        <v>71</v>
      </c>
      <c r="DB2" s="615"/>
      <c r="DC2" s="615"/>
      <c r="DD2" s="116"/>
      <c r="DE2" s="120"/>
      <c r="DF2" s="614" t="s">
        <v>82</v>
      </c>
      <c r="DG2" s="615"/>
      <c r="DH2" s="616" t="s">
        <v>301</v>
      </c>
      <c r="DI2" s="615"/>
      <c r="DJ2" s="616" t="s">
        <v>71</v>
      </c>
      <c r="DK2" s="615"/>
      <c r="DL2" s="615"/>
      <c r="DM2" s="116"/>
      <c r="DN2" s="614" t="s">
        <v>82</v>
      </c>
      <c r="DO2" s="615"/>
      <c r="DP2" s="616" t="s">
        <v>301</v>
      </c>
      <c r="DQ2" s="615"/>
      <c r="DR2" s="616" t="s">
        <v>71</v>
      </c>
      <c r="DS2" s="615"/>
      <c r="DT2" s="615"/>
      <c r="DU2" s="116"/>
      <c r="DV2" s="120"/>
      <c r="DW2" s="614" t="s">
        <v>82</v>
      </c>
      <c r="DX2" s="615"/>
      <c r="DY2" s="616" t="s">
        <v>301</v>
      </c>
      <c r="DZ2" s="615"/>
      <c r="EA2" s="616" t="s">
        <v>71</v>
      </c>
      <c r="EB2" s="615"/>
      <c r="EC2" s="615"/>
      <c r="ED2" s="116"/>
      <c r="EE2" s="120"/>
      <c r="EF2" s="614" t="s">
        <v>82</v>
      </c>
      <c r="EG2" s="615"/>
      <c r="EH2" s="616" t="s">
        <v>301</v>
      </c>
      <c r="EI2" s="615"/>
      <c r="EJ2" s="616" t="s">
        <v>71</v>
      </c>
      <c r="EK2" s="615"/>
      <c r="EL2" s="615"/>
      <c r="EM2" s="116"/>
      <c r="EN2" s="120"/>
      <c r="EO2" s="614" t="s">
        <v>82</v>
      </c>
      <c r="EP2" s="615"/>
      <c r="EQ2" s="616" t="s">
        <v>77</v>
      </c>
      <c r="ER2" s="615"/>
      <c r="ES2" s="616" t="s">
        <v>71</v>
      </c>
      <c r="ET2" s="615"/>
      <c r="EU2" s="615"/>
      <c r="EV2" s="116"/>
      <c r="EW2" s="120"/>
      <c r="EX2" s="614" t="s">
        <v>82</v>
      </c>
      <c r="EY2" s="615"/>
      <c r="EZ2" s="616" t="s">
        <v>301</v>
      </c>
      <c r="FA2" s="615"/>
      <c r="FB2" s="616" t="s">
        <v>71</v>
      </c>
      <c r="FC2" s="615"/>
      <c r="FD2" s="615"/>
      <c r="FE2" s="116"/>
      <c r="FF2" s="614" t="s">
        <v>82</v>
      </c>
      <c r="FG2" s="615"/>
      <c r="FH2" s="616" t="s">
        <v>301</v>
      </c>
      <c r="FI2" s="615"/>
      <c r="FJ2" s="616" t="s">
        <v>71</v>
      </c>
      <c r="FK2" s="615"/>
      <c r="FL2" s="615"/>
      <c r="FM2" s="116"/>
      <c r="FN2" s="120"/>
      <c r="FO2" s="614" t="s">
        <v>82</v>
      </c>
      <c r="FP2" s="615"/>
      <c r="FQ2" s="616" t="s">
        <v>301</v>
      </c>
      <c r="FR2" s="615"/>
      <c r="FS2" s="616" t="s">
        <v>71</v>
      </c>
      <c r="FT2" s="615"/>
      <c r="FU2" s="615"/>
      <c r="FV2" s="116"/>
      <c r="FW2" s="120"/>
      <c r="FX2" s="614" t="s">
        <v>82</v>
      </c>
      <c r="FY2" s="615"/>
      <c r="FZ2" s="616" t="s">
        <v>301</v>
      </c>
      <c r="GA2" s="615"/>
      <c r="GB2" s="616" t="s">
        <v>71</v>
      </c>
      <c r="GC2" s="615"/>
      <c r="GD2" s="615"/>
      <c r="GE2" s="116"/>
      <c r="GF2" s="120"/>
      <c r="GG2" s="614" t="s">
        <v>82</v>
      </c>
      <c r="GH2" s="615"/>
      <c r="GI2" s="616" t="s">
        <v>301</v>
      </c>
      <c r="GJ2" s="615"/>
      <c r="GK2" s="616" t="s">
        <v>71</v>
      </c>
      <c r="GL2" s="615"/>
      <c r="GM2" s="615"/>
      <c r="GN2" s="116"/>
      <c r="GO2" s="120"/>
      <c r="GP2" s="614" t="s">
        <v>82</v>
      </c>
      <c r="GQ2" s="615"/>
      <c r="GR2" s="616" t="s">
        <v>301</v>
      </c>
      <c r="GS2" s="615"/>
      <c r="GT2" s="616" t="s">
        <v>71</v>
      </c>
      <c r="GU2" s="615"/>
      <c r="GV2" s="615"/>
      <c r="GW2" s="116"/>
      <c r="GX2" s="120"/>
      <c r="GY2" s="614" t="s">
        <v>82</v>
      </c>
      <c r="GZ2" s="615"/>
      <c r="HA2" s="616" t="s">
        <v>301</v>
      </c>
      <c r="HB2" s="615"/>
      <c r="HC2" s="616" t="s">
        <v>71</v>
      </c>
      <c r="HD2" s="615"/>
      <c r="HE2" s="615"/>
      <c r="HF2" s="116"/>
      <c r="HG2" s="120"/>
      <c r="HH2" s="614" t="s">
        <v>82</v>
      </c>
      <c r="HI2" s="615"/>
      <c r="HJ2" s="616" t="s">
        <v>301</v>
      </c>
      <c r="HK2" s="615"/>
      <c r="HL2" s="616" t="s">
        <v>71</v>
      </c>
      <c r="HM2" s="615"/>
      <c r="HN2" s="615"/>
      <c r="HO2" s="116"/>
      <c r="HP2" s="120"/>
      <c r="HQ2" s="614" t="s">
        <v>82</v>
      </c>
      <c r="HR2" s="615"/>
      <c r="HS2" s="616" t="s">
        <v>301</v>
      </c>
      <c r="HT2" s="615"/>
      <c r="HU2" s="616" t="s">
        <v>71</v>
      </c>
      <c r="HV2" s="615"/>
      <c r="HW2" s="615"/>
      <c r="HX2" s="116"/>
      <c r="HY2" s="120"/>
      <c r="HZ2" s="614" t="s">
        <v>82</v>
      </c>
      <c r="IA2" s="615"/>
      <c r="IB2" s="616" t="s">
        <v>301</v>
      </c>
      <c r="IC2" s="615"/>
      <c r="ID2" s="616" t="s">
        <v>71</v>
      </c>
      <c r="IE2" s="615"/>
      <c r="IF2" s="615"/>
      <c r="IG2" s="116"/>
      <c r="IH2" s="102"/>
      <c r="II2" s="617" t="s">
        <v>82</v>
      </c>
      <c r="IJ2" s="618"/>
      <c r="IK2" s="616" t="s">
        <v>301</v>
      </c>
      <c r="IL2" s="615"/>
      <c r="IM2" s="619" t="s">
        <v>71</v>
      </c>
      <c r="IN2" s="618"/>
      <c r="IO2" s="618"/>
      <c r="IP2" s="122"/>
      <c r="IQ2" s="126"/>
    </row>
    <row r="3" spans="1:253" ht="15" customHeight="1" x14ac:dyDescent="0.2">
      <c r="A3" s="56" t="s">
        <v>64</v>
      </c>
      <c r="B3" s="57" t="s">
        <v>128</v>
      </c>
      <c r="C3" s="58" t="s">
        <v>129</v>
      </c>
      <c r="D3" s="59" t="s">
        <v>122</v>
      </c>
      <c r="E3" s="58" t="s">
        <v>127</v>
      </c>
      <c r="F3" s="59" t="s">
        <v>130</v>
      </c>
      <c r="G3" s="58" t="s">
        <v>131</v>
      </c>
      <c r="H3" s="58" t="s">
        <v>132</v>
      </c>
      <c r="I3" s="117" t="s">
        <v>85</v>
      </c>
      <c r="J3" s="73" t="s">
        <v>96</v>
      </c>
      <c r="K3" s="57" t="s">
        <v>128</v>
      </c>
      <c r="L3" s="58" t="s">
        <v>129</v>
      </c>
      <c r="M3" s="59" t="s">
        <v>122</v>
      </c>
      <c r="N3" s="58" t="s">
        <v>127</v>
      </c>
      <c r="O3" s="59" t="s">
        <v>130</v>
      </c>
      <c r="P3" s="58" t="s">
        <v>131</v>
      </c>
      <c r="Q3" s="58" t="s">
        <v>132</v>
      </c>
      <c r="R3" s="117" t="s">
        <v>85</v>
      </c>
      <c r="S3" s="73" t="s">
        <v>96</v>
      </c>
      <c r="T3" s="57" t="s">
        <v>128</v>
      </c>
      <c r="U3" s="58" t="s">
        <v>129</v>
      </c>
      <c r="V3" s="59" t="s">
        <v>122</v>
      </c>
      <c r="W3" s="58" t="s">
        <v>127</v>
      </c>
      <c r="X3" s="59" t="s">
        <v>130</v>
      </c>
      <c r="Y3" s="58" t="s">
        <v>131</v>
      </c>
      <c r="Z3" s="58" t="s">
        <v>132</v>
      </c>
      <c r="AA3" s="117" t="s">
        <v>85</v>
      </c>
      <c r="AB3" s="73" t="s">
        <v>96</v>
      </c>
      <c r="AC3" s="57" t="s">
        <v>128</v>
      </c>
      <c r="AD3" s="58" t="s">
        <v>129</v>
      </c>
      <c r="AE3" s="59" t="s">
        <v>122</v>
      </c>
      <c r="AF3" s="58" t="s">
        <v>127</v>
      </c>
      <c r="AG3" s="59" t="s">
        <v>130</v>
      </c>
      <c r="AH3" s="58" t="s">
        <v>131</v>
      </c>
      <c r="AI3" s="58" t="s">
        <v>132</v>
      </c>
      <c r="AJ3" s="117" t="s">
        <v>85</v>
      </c>
      <c r="AK3" s="73" t="s">
        <v>96</v>
      </c>
      <c r="AL3" s="57" t="s">
        <v>128</v>
      </c>
      <c r="AM3" s="58" t="s">
        <v>129</v>
      </c>
      <c r="AN3" s="59" t="s">
        <v>122</v>
      </c>
      <c r="AO3" s="58" t="s">
        <v>127</v>
      </c>
      <c r="AP3" s="59" t="s">
        <v>130</v>
      </c>
      <c r="AQ3" s="58" t="s">
        <v>131</v>
      </c>
      <c r="AR3" s="58" t="s">
        <v>132</v>
      </c>
      <c r="AS3" s="117" t="s">
        <v>85</v>
      </c>
      <c r="AT3" s="73" t="s">
        <v>96</v>
      </c>
      <c r="AU3" s="57" t="s">
        <v>128</v>
      </c>
      <c r="AV3" s="58" t="s">
        <v>129</v>
      </c>
      <c r="AW3" s="59" t="s">
        <v>122</v>
      </c>
      <c r="AX3" s="58" t="s">
        <v>127</v>
      </c>
      <c r="AY3" s="59" t="s">
        <v>130</v>
      </c>
      <c r="AZ3" s="58" t="s">
        <v>131</v>
      </c>
      <c r="BA3" s="58" t="s">
        <v>132</v>
      </c>
      <c r="BB3" s="117" t="s">
        <v>85</v>
      </c>
      <c r="BC3" s="73" t="s">
        <v>96</v>
      </c>
      <c r="BD3" s="57" t="s">
        <v>128</v>
      </c>
      <c r="BE3" s="58" t="s">
        <v>129</v>
      </c>
      <c r="BF3" s="59" t="s">
        <v>122</v>
      </c>
      <c r="BG3" s="58" t="s">
        <v>127</v>
      </c>
      <c r="BH3" s="59" t="s">
        <v>130</v>
      </c>
      <c r="BI3" s="58" t="s">
        <v>131</v>
      </c>
      <c r="BJ3" s="58" t="s">
        <v>132</v>
      </c>
      <c r="BK3" s="117" t="s">
        <v>85</v>
      </c>
      <c r="BL3" s="73" t="s">
        <v>96</v>
      </c>
      <c r="BM3" s="57" t="s">
        <v>128</v>
      </c>
      <c r="BN3" s="58" t="s">
        <v>129</v>
      </c>
      <c r="BO3" s="59" t="s">
        <v>122</v>
      </c>
      <c r="BP3" s="58" t="s">
        <v>127</v>
      </c>
      <c r="BQ3" s="59" t="s">
        <v>130</v>
      </c>
      <c r="BR3" s="58" t="s">
        <v>131</v>
      </c>
      <c r="BS3" s="58" t="s">
        <v>132</v>
      </c>
      <c r="BT3" s="117" t="s">
        <v>85</v>
      </c>
      <c r="BU3" s="73" t="s">
        <v>96</v>
      </c>
      <c r="BV3" s="57" t="s">
        <v>128</v>
      </c>
      <c r="BW3" s="58" t="s">
        <v>129</v>
      </c>
      <c r="BX3" s="59" t="s">
        <v>122</v>
      </c>
      <c r="BY3" s="58" t="s">
        <v>127</v>
      </c>
      <c r="BZ3" s="59" t="s">
        <v>130</v>
      </c>
      <c r="CA3" s="58" t="s">
        <v>131</v>
      </c>
      <c r="CB3" s="58" t="s">
        <v>132</v>
      </c>
      <c r="CC3" s="117" t="s">
        <v>85</v>
      </c>
      <c r="CD3" s="73" t="s">
        <v>96</v>
      </c>
      <c r="CE3" s="57" t="s">
        <v>128</v>
      </c>
      <c r="CF3" s="58" t="s">
        <v>129</v>
      </c>
      <c r="CG3" s="59" t="s">
        <v>122</v>
      </c>
      <c r="CH3" s="58" t="s">
        <v>127</v>
      </c>
      <c r="CI3" s="59" t="s">
        <v>130</v>
      </c>
      <c r="CJ3" s="58" t="s">
        <v>131</v>
      </c>
      <c r="CK3" s="58" t="s">
        <v>132</v>
      </c>
      <c r="CL3" s="117" t="s">
        <v>85</v>
      </c>
      <c r="CM3" s="73" t="s">
        <v>96</v>
      </c>
      <c r="CN3" s="57" t="s">
        <v>128</v>
      </c>
      <c r="CO3" s="58" t="s">
        <v>129</v>
      </c>
      <c r="CP3" s="59" t="s">
        <v>122</v>
      </c>
      <c r="CQ3" s="58" t="s">
        <v>127</v>
      </c>
      <c r="CR3" s="59" t="s">
        <v>130</v>
      </c>
      <c r="CS3" s="58" t="s">
        <v>131</v>
      </c>
      <c r="CT3" s="58" t="s">
        <v>132</v>
      </c>
      <c r="CU3" s="117" t="s">
        <v>85</v>
      </c>
      <c r="CV3" s="73" t="s">
        <v>96</v>
      </c>
      <c r="CW3" s="57" t="s">
        <v>128</v>
      </c>
      <c r="CX3" s="58" t="s">
        <v>129</v>
      </c>
      <c r="CY3" s="59" t="s">
        <v>122</v>
      </c>
      <c r="CZ3" s="58" t="s">
        <v>127</v>
      </c>
      <c r="DA3" s="59" t="s">
        <v>130</v>
      </c>
      <c r="DB3" s="58" t="s">
        <v>131</v>
      </c>
      <c r="DC3" s="58" t="s">
        <v>132</v>
      </c>
      <c r="DD3" s="117" t="s">
        <v>85</v>
      </c>
      <c r="DE3" s="73" t="s">
        <v>96</v>
      </c>
      <c r="DF3" s="57" t="s">
        <v>128</v>
      </c>
      <c r="DG3" s="58" t="s">
        <v>129</v>
      </c>
      <c r="DH3" s="59" t="s">
        <v>122</v>
      </c>
      <c r="DI3" s="58" t="s">
        <v>127</v>
      </c>
      <c r="DJ3" s="59" t="s">
        <v>130</v>
      </c>
      <c r="DK3" s="58" t="s">
        <v>131</v>
      </c>
      <c r="DL3" s="58" t="s">
        <v>132</v>
      </c>
      <c r="DM3" s="117" t="s">
        <v>85</v>
      </c>
      <c r="DN3" s="57" t="s">
        <v>128</v>
      </c>
      <c r="DO3" s="58" t="s">
        <v>129</v>
      </c>
      <c r="DP3" s="59" t="s">
        <v>122</v>
      </c>
      <c r="DQ3" s="58" t="s">
        <v>127</v>
      </c>
      <c r="DR3" s="59" t="s">
        <v>130</v>
      </c>
      <c r="DS3" s="58" t="s">
        <v>131</v>
      </c>
      <c r="DT3" s="58" t="s">
        <v>132</v>
      </c>
      <c r="DU3" s="117" t="s">
        <v>85</v>
      </c>
      <c r="DV3" s="73" t="s">
        <v>96</v>
      </c>
      <c r="DW3" s="57" t="s">
        <v>128</v>
      </c>
      <c r="DX3" s="58" t="s">
        <v>129</v>
      </c>
      <c r="DY3" s="59" t="s">
        <v>122</v>
      </c>
      <c r="DZ3" s="58" t="s">
        <v>127</v>
      </c>
      <c r="EA3" s="59" t="s">
        <v>130</v>
      </c>
      <c r="EB3" s="58" t="s">
        <v>131</v>
      </c>
      <c r="EC3" s="58" t="s">
        <v>132</v>
      </c>
      <c r="ED3" s="117" t="s">
        <v>85</v>
      </c>
      <c r="EE3" s="73" t="s">
        <v>96</v>
      </c>
      <c r="EF3" s="57" t="s">
        <v>128</v>
      </c>
      <c r="EG3" s="58" t="s">
        <v>129</v>
      </c>
      <c r="EH3" s="59" t="s">
        <v>122</v>
      </c>
      <c r="EI3" s="58" t="s">
        <v>127</v>
      </c>
      <c r="EJ3" s="59" t="s">
        <v>130</v>
      </c>
      <c r="EK3" s="58" t="s">
        <v>131</v>
      </c>
      <c r="EL3" s="58" t="s">
        <v>132</v>
      </c>
      <c r="EM3" s="117" t="s">
        <v>85</v>
      </c>
      <c r="EN3" s="73" t="s">
        <v>96</v>
      </c>
      <c r="EO3" s="57" t="s">
        <v>128</v>
      </c>
      <c r="EP3" s="58" t="s">
        <v>129</v>
      </c>
      <c r="EQ3" s="59" t="s">
        <v>122</v>
      </c>
      <c r="ER3" s="58" t="s">
        <v>127</v>
      </c>
      <c r="ES3" s="59" t="s">
        <v>130</v>
      </c>
      <c r="ET3" s="58" t="s">
        <v>131</v>
      </c>
      <c r="EU3" s="58" t="s">
        <v>132</v>
      </c>
      <c r="EV3" s="117" t="s">
        <v>85</v>
      </c>
      <c r="EW3" s="73" t="s">
        <v>96</v>
      </c>
      <c r="EX3" s="57" t="s">
        <v>128</v>
      </c>
      <c r="EY3" s="58" t="s">
        <v>129</v>
      </c>
      <c r="EZ3" s="59" t="s">
        <v>122</v>
      </c>
      <c r="FA3" s="58" t="s">
        <v>127</v>
      </c>
      <c r="FB3" s="59" t="s">
        <v>130</v>
      </c>
      <c r="FC3" s="58" t="s">
        <v>131</v>
      </c>
      <c r="FD3" s="58" t="s">
        <v>132</v>
      </c>
      <c r="FE3" s="117" t="s">
        <v>85</v>
      </c>
      <c r="FF3" s="57" t="s">
        <v>128</v>
      </c>
      <c r="FG3" s="58" t="s">
        <v>129</v>
      </c>
      <c r="FH3" s="59" t="s">
        <v>122</v>
      </c>
      <c r="FI3" s="58" t="s">
        <v>127</v>
      </c>
      <c r="FJ3" s="59" t="s">
        <v>130</v>
      </c>
      <c r="FK3" s="58" t="s">
        <v>131</v>
      </c>
      <c r="FL3" s="58" t="s">
        <v>132</v>
      </c>
      <c r="FM3" s="117" t="s">
        <v>85</v>
      </c>
      <c r="FN3" s="73" t="s">
        <v>96</v>
      </c>
      <c r="FO3" s="57" t="s">
        <v>128</v>
      </c>
      <c r="FP3" s="58" t="s">
        <v>129</v>
      </c>
      <c r="FQ3" s="59" t="s">
        <v>122</v>
      </c>
      <c r="FR3" s="58" t="s">
        <v>127</v>
      </c>
      <c r="FS3" s="59" t="s">
        <v>130</v>
      </c>
      <c r="FT3" s="58" t="s">
        <v>131</v>
      </c>
      <c r="FU3" s="58" t="s">
        <v>132</v>
      </c>
      <c r="FV3" s="117" t="s">
        <v>85</v>
      </c>
      <c r="FW3" s="73" t="s">
        <v>96</v>
      </c>
      <c r="FX3" s="57" t="s">
        <v>128</v>
      </c>
      <c r="FY3" s="58" t="s">
        <v>129</v>
      </c>
      <c r="FZ3" s="59" t="s">
        <v>122</v>
      </c>
      <c r="GA3" s="58" t="s">
        <v>127</v>
      </c>
      <c r="GB3" s="59" t="s">
        <v>130</v>
      </c>
      <c r="GC3" s="58" t="s">
        <v>131</v>
      </c>
      <c r="GD3" s="58" t="s">
        <v>132</v>
      </c>
      <c r="GE3" s="117" t="s">
        <v>85</v>
      </c>
      <c r="GF3" s="73" t="s">
        <v>96</v>
      </c>
      <c r="GG3" s="57" t="s">
        <v>128</v>
      </c>
      <c r="GH3" s="58" t="s">
        <v>129</v>
      </c>
      <c r="GI3" s="59" t="s">
        <v>122</v>
      </c>
      <c r="GJ3" s="58" t="s">
        <v>127</v>
      </c>
      <c r="GK3" s="59" t="s">
        <v>130</v>
      </c>
      <c r="GL3" s="58" t="s">
        <v>131</v>
      </c>
      <c r="GM3" s="58" t="s">
        <v>132</v>
      </c>
      <c r="GN3" s="117" t="s">
        <v>85</v>
      </c>
      <c r="GO3" s="73" t="s">
        <v>96</v>
      </c>
      <c r="GP3" s="57" t="s">
        <v>128</v>
      </c>
      <c r="GQ3" s="58" t="s">
        <v>129</v>
      </c>
      <c r="GR3" s="59" t="s">
        <v>122</v>
      </c>
      <c r="GS3" s="58" t="s">
        <v>127</v>
      </c>
      <c r="GT3" s="59" t="s">
        <v>130</v>
      </c>
      <c r="GU3" s="58" t="s">
        <v>131</v>
      </c>
      <c r="GV3" s="58" t="s">
        <v>132</v>
      </c>
      <c r="GW3" s="117" t="s">
        <v>85</v>
      </c>
      <c r="GX3" s="73" t="s">
        <v>96</v>
      </c>
      <c r="GY3" s="57" t="s">
        <v>128</v>
      </c>
      <c r="GZ3" s="58" t="s">
        <v>129</v>
      </c>
      <c r="HA3" s="59" t="s">
        <v>122</v>
      </c>
      <c r="HB3" s="58" t="s">
        <v>127</v>
      </c>
      <c r="HC3" s="59" t="s">
        <v>130</v>
      </c>
      <c r="HD3" s="58" t="s">
        <v>131</v>
      </c>
      <c r="HE3" s="58" t="s">
        <v>132</v>
      </c>
      <c r="HF3" s="117" t="s">
        <v>85</v>
      </c>
      <c r="HG3" s="73" t="s">
        <v>96</v>
      </c>
      <c r="HH3" s="57" t="s">
        <v>128</v>
      </c>
      <c r="HI3" s="58" t="s">
        <v>129</v>
      </c>
      <c r="HJ3" s="59" t="s">
        <v>122</v>
      </c>
      <c r="HK3" s="58" t="s">
        <v>127</v>
      </c>
      <c r="HL3" s="59" t="s">
        <v>130</v>
      </c>
      <c r="HM3" s="58" t="s">
        <v>131</v>
      </c>
      <c r="HN3" s="58" t="s">
        <v>132</v>
      </c>
      <c r="HO3" s="117" t="s">
        <v>85</v>
      </c>
      <c r="HP3" s="73" t="s">
        <v>96</v>
      </c>
      <c r="HQ3" s="57" t="s">
        <v>128</v>
      </c>
      <c r="HR3" s="58" t="s">
        <v>129</v>
      </c>
      <c r="HS3" s="59" t="s">
        <v>122</v>
      </c>
      <c r="HT3" s="58" t="s">
        <v>127</v>
      </c>
      <c r="HU3" s="59" t="s">
        <v>130</v>
      </c>
      <c r="HV3" s="58" t="s">
        <v>131</v>
      </c>
      <c r="HW3" s="58" t="s">
        <v>132</v>
      </c>
      <c r="HX3" s="117" t="s">
        <v>85</v>
      </c>
      <c r="HY3" s="73" t="s">
        <v>96</v>
      </c>
      <c r="HZ3" s="57" t="s">
        <v>128</v>
      </c>
      <c r="IA3" s="58" t="s">
        <v>129</v>
      </c>
      <c r="IB3" s="59" t="s">
        <v>122</v>
      </c>
      <c r="IC3" s="58" t="s">
        <v>127</v>
      </c>
      <c r="ID3" s="59" t="s">
        <v>130</v>
      </c>
      <c r="IE3" s="58" t="s">
        <v>131</v>
      </c>
      <c r="IF3" s="58" t="s">
        <v>132</v>
      </c>
      <c r="IG3" s="117" t="s">
        <v>85</v>
      </c>
      <c r="IH3" s="72" t="s">
        <v>96</v>
      </c>
      <c r="II3" s="378" t="s">
        <v>128</v>
      </c>
      <c r="IJ3" s="114" t="s">
        <v>129</v>
      </c>
      <c r="IK3" s="59" t="s">
        <v>122</v>
      </c>
      <c r="IL3" s="58" t="s">
        <v>127</v>
      </c>
      <c r="IM3" s="59" t="s">
        <v>130</v>
      </c>
      <c r="IN3" s="58" t="s">
        <v>131</v>
      </c>
      <c r="IO3" s="58" t="s">
        <v>132</v>
      </c>
      <c r="IP3" s="123" t="s">
        <v>85</v>
      </c>
      <c r="IQ3" s="73" t="s">
        <v>96</v>
      </c>
    </row>
    <row r="4" spans="1:253" x14ac:dyDescent="0.2">
      <c r="A4" s="46">
        <v>2000</v>
      </c>
      <c r="B4" s="34">
        <v>667.3</v>
      </c>
      <c r="C4" s="35">
        <v>32.9</v>
      </c>
      <c r="D4" s="372">
        <v>667.3</v>
      </c>
      <c r="E4" s="35">
        <v>663</v>
      </c>
      <c r="F4" s="68"/>
      <c r="G4" s="43"/>
      <c r="H4" s="43"/>
      <c r="I4" s="118"/>
      <c r="J4" s="105">
        <v>688.12040583863552</v>
      </c>
      <c r="K4" s="34">
        <v>3375</v>
      </c>
      <c r="L4" s="35">
        <v>104</v>
      </c>
      <c r="M4" s="372">
        <v>3375</v>
      </c>
      <c r="N4" s="35">
        <v>2258</v>
      </c>
      <c r="O4" s="353"/>
      <c r="P4" s="35"/>
      <c r="Q4" s="35"/>
      <c r="R4" s="118"/>
      <c r="S4" s="105">
        <v>3628.0160023437761</v>
      </c>
      <c r="T4" s="34">
        <v>2637.29</v>
      </c>
      <c r="U4" s="35">
        <v>0</v>
      </c>
      <c r="V4" s="111">
        <v>2637.29</v>
      </c>
      <c r="W4" s="35">
        <v>2561</v>
      </c>
      <c r="X4" s="68"/>
      <c r="Y4" s="43"/>
      <c r="Z4" s="43"/>
      <c r="AA4" s="118"/>
      <c r="AB4" s="105">
        <v>2668.0290147466199</v>
      </c>
      <c r="AC4" s="34">
        <v>571.6</v>
      </c>
      <c r="AD4" s="35">
        <v>136</v>
      </c>
      <c r="AE4" s="111">
        <v>571.6</v>
      </c>
      <c r="AF4" s="35">
        <v>564.21</v>
      </c>
      <c r="AG4" s="68"/>
      <c r="AH4" s="43"/>
      <c r="AI4" s="43"/>
      <c r="AJ4" s="118"/>
      <c r="AK4" s="105">
        <v>612.84800815854703</v>
      </c>
      <c r="AL4" s="34">
        <v>11354</v>
      </c>
      <c r="AM4" s="35">
        <v>0</v>
      </c>
      <c r="AN4" s="372">
        <v>11354</v>
      </c>
      <c r="AO4" s="35">
        <v>10671</v>
      </c>
      <c r="AP4" s="68"/>
      <c r="AQ4" s="43"/>
      <c r="AR4" s="43"/>
      <c r="AS4" s="118"/>
      <c r="AT4" s="105">
        <v>10791.957099428291</v>
      </c>
      <c r="AU4" s="34">
        <v>2238.89</v>
      </c>
      <c r="AV4" s="35">
        <v>153.71</v>
      </c>
      <c r="AW4" s="372">
        <v>2238.89</v>
      </c>
      <c r="AX4" s="35">
        <v>2049.42</v>
      </c>
      <c r="AY4" s="68"/>
      <c r="AZ4" s="43"/>
      <c r="BA4" s="43"/>
      <c r="BB4" s="118"/>
      <c r="BC4" s="105">
        <v>2231.9094926253879</v>
      </c>
      <c r="BD4" s="34">
        <v>630.36</v>
      </c>
      <c r="BE4" s="35">
        <v>49.27</v>
      </c>
      <c r="BF4" s="372">
        <v>630.36</v>
      </c>
      <c r="BG4" s="35">
        <v>0</v>
      </c>
      <c r="BH4" s="68"/>
      <c r="BI4" s="43"/>
      <c r="BJ4" s="43"/>
      <c r="BK4" s="118"/>
      <c r="BL4" s="105">
        <v>635.31631390100711</v>
      </c>
      <c r="BM4" s="34">
        <v>3600.23</v>
      </c>
      <c r="BN4" s="35">
        <v>2922.88</v>
      </c>
      <c r="BO4" s="372">
        <v>3601</v>
      </c>
      <c r="BP4" s="35">
        <v>3316.52</v>
      </c>
      <c r="BQ4" s="68"/>
      <c r="BR4" s="43"/>
      <c r="BS4" s="43"/>
      <c r="BT4" s="118"/>
      <c r="BU4" s="105">
        <v>1245.9641183452177</v>
      </c>
      <c r="BV4" s="34">
        <v>17093.93</v>
      </c>
      <c r="BW4" s="35">
        <v>10431.42</v>
      </c>
      <c r="BX4" s="372">
        <v>17093.93</v>
      </c>
      <c r="BY4" s="35">
        <v>0</v>
      </c>
      <c r="BZ4" s="68"/>
      <c r="CA4" s="43"/>
      <c r="CB4" s="43"/>
      <c r="CC4" s="118"/>
      <c r="CD4" s="105">
        <v>17321.671452952978</v>
      </c>
      <c r="CE4" s="34">
        <v>15288</v>
      </c>
      <c r="CF4" s="35">
        <v>1804</v>
      </c>
      <c r="CG4" s="372">
        <v>15289</v>
      </c>
      <c r="CH4" s="35">
        <v>14465</v>
      </c>
      <c r="CI4" s="68"/>
      <c r="CJ4" s="43"/>
      <c r="CK4" s="43"/>
      <c r="CL4" s="118"/>
      <c r="CM4" s="105">
        <v>15498.699929888789</v>
      </c>
      <c r="CN4" s="34">
        <v>1885</v>
      </c>
      <c r="CO4" s="35">
        <v>415</v>
      </c>
      <c r="CP4" s="372">
        <v>1885</v>
      </c>
      <c r="CQ4" s="35">
        <v>1749</v>
      </c>
      <c r="CR4" s="68"/>
      <c r="CS4" s="43"/>
      <c r="CT4" s="43"/>
      <c r="CU4" s="118"/>
      <c r="CV4" s="105">
        <v>2395.3494413930252</v>
      </c>
      <c r="CW4" s="34">
        <v>8369.25</v>
      </c>
      <c r="CX4" s="35">
        <v>1649.78</v>
      </c>
      <c r="CY4" s="372">
        <v>8369</v>
      </c>
      <c r="CZ4" s="35">
        <v>7396.33</v>
      </c>
      <c r="DA4" s="68"/>
      <c r="DB4" s="43"/>
      <c r="DC4" s="43"/>
      <c r="DD4" s="118"/>
      <c r="DE4" s="105">
        <v>9272.8253891798358</v>
      </c>
      <c r="DF4" s="34">
        <v>171.61</v>
      </c>
      <c r="DG4" s="35">
        <v>213.86</v>
      </c>
      <c r="DH4" s="111">
        <v>171.61</v>
      </c>
      <c r="DI4" s="35">
        <v>43.17</v>
      </c>
      <c r="DJ4" s="68"/>
      <c r="DK4" s="43"/>
      <c r="DL4" s="43"/>
      <c r="DM4" s="118"/>
      <c r="DN4" s="34">
        <v>3241</v>
      </c>
      <c r="DO4" s="35">
        <v>123</v>
      </c>
      <c r="DP4" s="372">
        <v>3241</v>
      </c>
      <c r="DQ4" s="35">
        <v>3024</v>
      </c>
      <c r="DR4" s="68"/>
      <c r="DS4" s="43"/>
      <c r="DT4" s="43"/>
      <c r="DU4" s="118"/>
      <c r="DV4" s="105">
        <v>3204.6000942251258</v>
      </c>
      <c r="DW4" s="34">
        <v>2020</v>
      </c>
      <c r="DX4" s="35">
        <v>83</v>
      </c>
      <c r="DY4" s="372">
        <v>2020</v>
      </c>
      <c r="DZ4" s="35">
        <v>1756</v>
      </c>
      <c r="EA4" s="68"/>
      <c r="EB4" s="43"/>
      <c r="EC4" s="43"/>
      <c r="ED4" s="118"/>
      <c r="EE4" s="105">
        <v>1999.9994001196521</v>
      </c>
      <c r="EF4" s="34">
        <v>86.7</v>
      </c>
      <c r="EG4" s="35">
        <v>2.4</v>
      </c>
      <c r="EH4" s="372">
        <v>86.7</v>
      </c>
      <c r="EI4" s="35">
        <v>86.75</v>
      </c>
      <c r="EJ4" s="68"/>
      <c r="EK4" s="43"/>
      <c r="EL4" s="43"/>
      <c r="EM4" s="118"/>
      <c r="EN4" s="105">
        <v>91.880000330941016</v>
      </c>
      <c r="EO4" s="34">
        <v>1921.17</v>
      </c>
      <c r="EP4" s="35"/>
      <c r="EQ4" s="372">
        <v>1921.17</v>
      </c>
      <c r="ER4" s="35">
        <v>1835.22</v>
      </c>
      <c r="ES4" s="68"/>
      <c r="ET4" s="43"/>
      <c r="EU4" s="43"/>
      <c r="EV4" s="118"/>
      <c r="EW4" s="105">
        <v>1621.7040128399256</v>
      </c>
      <c r="EX4" s="375">
        <v>0.35</v>
      </c>
      <c r="EY4" s="66"/>
      <c r="EZ4" s="376">
        <v>0.35</v>
      </c>
      <c r="FA4" s="66">
        <v>0</v>
      </c>
      <c r="FB4" s="68"/>
      <c r="FC4" s="43"/>
      <c r="FD4" s="43"/>
      <c r="FE4" s="118"/>
      <c r="FF4" s="34">
        <v>359.5</v>
      </c>
      <c r="FG4" s="35">
        <v>0</v>
      </c>
      <c r="FH4" s="372">
        <v>360</v>
      </c>
      <c r="FI4" s="35">
        <v>288</v>
      </c>
      <c r="FJ4" s="68"/>
      <c r="FK4" s="43"/>
      <c r="FL4" s="43"/>
      <c r="FM4" s="118"/>
      <c r="FN4" s="105">
        <v>377.05399703865589</v>
      </c>
      <c r="FO4" s="34">
        <v>3838.14</v>
      </c>
      <c r="FP4" s="35">
        <v>116.71</v>
      </c>
      <c r="FQ4" s="372">
        <v>3838</v>
      </c>
      <c r="FR4" s="35">
        <v>3342</v>
      </c>
      <c r="FS4" s="68"/>
      <c r="FT4" s="43"/>
      <c r="FU4" s="43"/>
      <c r="FV4" s="118"/>
      <c r="FW4" s="105">
        <v>3888.5909853794046</v>
      </c>
      <c r="FX4" s="34">
        <v>9059</v>
      </c>
      <c r="FY4" s="35">
        <v>0</v>
      </c>
      <c r="FZ4" s="372">
        <v>9059</v>
      </c>
      <c r="GA4" s="35">
        <v>8342</v>
      </c>
      <c r="GB4" s="68"/>
      <c r="GC4" s="43"/>
      <c r="GD4" s="43"/>
      <c r="GE4" s="118"/>
      <c r="GF4" s="105">
        <v>10087.994774218947</v>
      </c>
      <c r="GG4" s="34">
        <v>3281</v>
      </c>
      <c r="GH4" s="35">
        <v>987</v>
      </c>
      <c r="GI4" s="372">
        <v>3280.61</v>
      </c>
      <c r="GJ4" s="35">
        <v>2172.5300000000002</v>
      </c>
      <c r="GK4" s="68"/>
      <c r="GL4" s="43"/>
      <c r="GM4" s="43"/>
      <c r="GN4" s="118"/>
      <c r="GO4" s="105">
        <v>3695.9896099122634</v>
      </c>
      <c r="GP4" s="34">
        <v>6366</v>
      </c>
      <c r="GQ4" s="35">
        <v>234</v>
      </c>
      <c r="GR4" s="372">
        <v>6366</v>
      </c>
      <c r="GS4" s="35">
        <v>5029</v>
      </c>
      <c r="GT4" s="68"/>
      <c r="GU4" s="43"/>
      <c r="GV4" s="43"/>
      <c r="GW4" s="118"/>
      <c r="GX4" s="105">
        <v>6871.1915079904711</v>
      </c>
      <c r="GY4" s="34">
        <v>1233</v>
      </c>
      <c r="GZ4" s="35">
        <v>38</v>
      </c>
      <c r="HA4" s="372">
        <v>1233</v>
      </c>
      <c r="HB4" s="35">
        <v>1157</v>
      </c>
      <c r="HC4" s="68"/>
      <c r="HD4" s="43"/>
      <c r="HE4" s="43"/>
      <c r="HF4" s="118"/>
      <c r="HG4" s="105">
        <v>1247.6510160757239</v>
      </c>
      <c r="HH4" s="34">
        <v>1901.41</v>
      </c>
      <c r="HI4" s="35">
        <v>19.989999999999998</v>
      </c>
      <c r="HJ4" s="372">
        <v>1901.41</v>
      </c>
      <c r="HK4" s="35">
        <v>1767</v>
      </c>
      <c r="HL4" s="68"/>
      <c r="HM4" s="43"/>
      <c r="HN4" s="43"/>
      <c r="HO4" s="118"/>
      <c r="HP4" s="105">
        <v>1943.8369794028411</v>
      </c>
      <c r="HQ4" s="34">
        <v>22445.64</v>
      </c>
      <c r="HR4" s="35">
        <v>823.48</v>
      </c>
      <c r="HS4" s="372">
        <v>22445.64</v>
      </c>
      <c r="HT4" s="35">
        <v>20305.580000000002</v>
      </c>
      <c r="HU4" s="68"/>
      <c r="HV4" s="43"/>
      <c r="HW4" s="43"/>
      <c r="HX4" s="118"/>
      <c r="HY4" s="105">
        <v>22520.539907081897</v>
      </c>
      <c r="HZ4" s="34">
        <v>28163</v>
      </c>
      <c r="IA4" s="35">
        <v>2432</v>
      </c>
      <c r="IB4" s="372">
        <v>28163</v>
      </c>
      <c r="IC4" s="35">
        <v>20770.810000000001</v>
      </c>
      <c r="ID4" s="68"/>
      <c r="IE4" s="43"/>
      <c r="IF4" s="43"/>
      <c r="IG4" s="118"/>
      <c r="IH4" s="109">
        <v>27353.61886639586</v>
      </c>
      <c r="II4" s="34">
        <f>+HZ4+HQ4+HH4+GY4+GP4+GG4+FX4+FO4+FF4+EX4+EO4+EF4+DW4+DN4+DF4+CW4+CN4+CE4+BV4+BM4+BD4+AU4+AL4+AC4+T4+K4+B4</f>
        <v>151798.37000000002</v>
      </c>
      <c r="IJ4" s="35">
        <f t="shared" ref="IJ4:IL4" si="0">+IA4+HR4+HI4+GZ4+GQ4+GH4+FY4+FP4+FG4+EY4+EP4+EG4+DX4+DO4+DG4+CX4+CO4+CF4+BW4+BN4+BE4+AV4+AM4+AD4+U4+L4+C4</f>
        <v>22772.400000000001</v>
      </c>
      <c r="IK4" s="35">
        <f t="shared" si="0"/>
        <v>151799.86000000002</v>
      </c>
      <c r="IL4" s="35">
        <f t="shared" si="0"/>
        <v>115612.54000000001</v>
      </c>
      <c r="IM4" s="35"/>
      <c r="IN4" s="43"/>
      <c r="IO4" s="43"/>
      <c r="IP4" s="124"/>
      <c r="IQ4" s="36">
        <f>IH4+HY4+HP4+HG4+GX4+GO4+GF4+FW4+FN4+FF4+EW4+EN4+EE4+DV4+DN4+DE4+CV4+CM4+CD4+BU4+BL4+BC4+AT4+AK4+AB4+S4+J4</f>
        <v>155495.85781981383</v>
      </c>
      <c r="IS4" s="35"/>
    </row>
    <row r="5" spans="1:253" x14ac:dyDescent="0.2">
      <c r="A5" s="46">
        <v>2001</v>
      </c>
      <c r="B5" s="34"/>
      <c r="C5" s="35"/>
      <c r="D5" s="372"/>
      <c r="E5" s="35"/>
      <c r="F5" s="68"/>
      <c r="G5" s="43"/>
      <c r="H5" s="43"/>
      <c r="I5" s="119"/>
      <c r="J5" s="105">
        <v>688.12040683229543</v>
      </c>
      <c r="K5" s="34"/>
      <c r="L5" s="35"/>
      <c r="M5" s="372"/>
      <c r="N5" s="35"/>
      <c r="O5" s="68"/>
      <c r="P5" s="43"/>
      <c r="Q5" s="43"/>
      <c r="R5" s="119"/>
      <c r="S5" s="105">
        <v>3628.01604480279</v>
      </c>
      <c r="T5" s="34"/>
      <c r="U5" s="35"/>
      <c r="V5" s="111"/>
      <c r="W5" s="35"/>
      <c r="X5" s="68"/>
      <c r="Y5" s="43"/>
      <c r="Z5" s="43"/>
      <c r="AA5" s="119"/>
      <c r="AB5" s="105">
        <v>2668.0290302884337</v>
      </c>
      <c r="AC5" s="34"/>
      <c r="AD5" s="35"/>
      <c r="AE5" s="111"/>
      <c r="AF5" s="35"/>
      <c r="AG5" s="68"/>
      <c r="AH5" s="43"/>
      <c r="AI5" s="43"/>
      <c r="AJ5" s="119"/>
      <c r="AK5" s="105">
        <v>612.84800642614005</v>
      </c>
      <c r="AL5" s="34"/>
      <c r="AM5" s="35"/>
      <c r="AN5" s="372"/>
      <c r="AO5" s="35"/>
      <c r="AP5" s="68"/>
      <c r="AQ5" s="43"/>
      <c r="AR5" s="43"/>
      <c r="AS5" s="119"/>
      <c r="AT5" s="105">
        <v>10791.957064313547</v>
      </c>
      <c r="AU5" s="34"/>
      <c r="AV5" s="35"/>
      <c r="AW5" s="372"/>
      <c r="AX5" s="35"/>
      <c r="AY5" s="68"/>
      <c r="AZ5" s="43"/>
      <c r="BA5" s="43"/>
      <c r="BB5" s="119"/>
      <c r="BC5" s="105">
        <v>2231.9095064735361</v>
      </c>
      <c r="BD5" s="34"/>
      <c r="BE5" s="35"/>
      <c r="BF5" s="372"/>
      <c r="BG5" s="35"/>
      <c r="BH5" s="68"/>
      <c r="BI5" s="43"/>
      <c r="BJ5" s="43"/>
      <c r="BK5" s="119"/>
      <c r="BL5" s="105">
        <v>647.17530839976507</v>
      </c>
      <c r="BM5" s="34"/>
      <c r="BN5" s="35"/>
      <c r="BO5" s="372"/>
      <c r="BP5" s="35"/>
      <c r="BQ5" s="68"/>
      <c r="BR5" s="43"/>
      <c r="BS5" s="43"/>
      <c r="BT5" s="119"/>
      <c r="BU5" s="105">
        <v>1245.9641125550577</v>
      </c>
      <c r="BV5" s="34"/>
      <c r="BW5" s="35"/>
      <c r="BX5" s="372"/>
      <c r="BY5" s="35"/>
      <c r="BZ5" s="68"/>
      <c r="CA5" s="43"/>
      <c r="CB5" s="43"/>
      <c r="CC5" s="119"/>
      <c r="CD5" s="105">
        <v>17321.671366128288</v>
      </c>
      <c r="CE5" s="34"/>
      <c r="CF5" s="35"/>
      <c r="CG5" s="372"/>
      <c r="CH5" s="35"/>
      <c r="CI5" s="68"/>
      <c r="CJ5" s="43"/>
      <c r="CK5" s="43"/>
      <c r="CL5" s="119"/>
      <c r="CM5" s="105">
        <v>15498.699891140201</v>
      </c>
      <c r="CN5" s="34"/>
      <c r="CO5" s="35"/>
      <c r="CP5" s="372"/>
      <c r="CQ5" s="35"/>
      <c r="CR5" s="68"/>
      <c r="CS5" s="43"/>
      <c r="CT5" s="43"/>
      <c r="CU5" s="119"/>
      <c r="CV5" s="105">
        <v>2395.3494339329031</v>
      </c>
      <c r="CW5" s="34"/>
      <c r="CX5" s="35"/>
      <c r="CY5" s="372"/>
      <c r="CZ5" s="35"/>
      <c r="DA5" s="68"/>
      <c r="DB5" s="43"/>
      <c r="DC5" s="43"/>
      <c r="DD5" s="119"/>
      <c r="DE5" s="105">
        <v>9272.825393617295</v>
      </c>
      <c r="DF5" s="34"/>
      <c r="DG5" s="35"/>
      <c r="DH5" s="111"/>
      <c r="DI5" s="35"/>
      <c r="DJ5" s="68"/>
      <c r="DK5" s="43"/>
      <c r="DL5" s="43"/>
      <c r="DM5" s="119"/>
      <c r="DN5" s="34"/>
      <c r="DO5" s="35"/>
      <c r="DP5" s="372"/>
      <c r="DQ5" s="35"/>
      <c r="DR5" s="68"/>
      <c r="DS5" s="43"/>
      <c r="DT5" s="43"/>
      <c r="DU5" s="119"/>
      <c r="DV5" s="105">
        <v>3204.6000609932453</v>
      </c>
      <c r="DW5" s="34"/>
      <c r="DX5" s="35"/>
      <c r="DY5" s="372"/>
      <c r="DZ5" s="35"/>
      <c r="EA5" s="68"/>
      <c r="EB5" s="43"/>
      <c r="EC5" s="43"/>
      <c r="ED5" s="119"/>
      <c r="EE5" s="105">
        <v>1999.9994420569649</v>
      </c>
      <c r="EF5" s="34"/>
      <c r="EG5" s="35"/>
      <c r="EH5" s="372"/>
      <c r="EI5" s="35"/>
      <c r="EJ5" s="68"/>
      <c r="EK5" s="43"/>
      <c r="EL5" s="43"/>
      <c r="EM5" s="119"/>
      <c r="EN5" s="105">
        <v>91.880000464980014</v>
      </c>
      <c r="EO5" s="34"/>
      <c r="EP5" s="35"/>
      <c r="EQ5" s="372"/>
      <c r="ER5" s="35"/>
      <c r="ES5" s="68"/>
      <c r="ET5" s="43"/>
      <c r="EU5" s="43"/>
      <c r="EV5" s="119"/>
      <c r="EW5" s="105">
        <v>1621.704025603472</v>
      </c>
      <c r="EX5" s="375"/>
      <c r="EY5" s="66"/>
      <c r="EZ5" s="376"/>
      <c r="FA5" s="66"/>
      <c r="FB5" s="68"/>
      <c r="FC5" s="43"/>
      <c r="FD5" s="43"/>
      <c r="FE5" s="119"/>
      <c r="FF5" s="34"/>
      <c r="FG5" s="35"/>
      <c r="FH5" s="372"/>
      <c r="FI5" s="35"/>
      <c r="FJ5" s="68"/>
      <c r="FK5" s="43"/>
      <c r="FL5" s="43"/>
      <c r="FM5" s="119"/>
      <c r="FN5" s="105">
        <v>377.05399794375603</v>
      </c>
      <c r="FO5" s="34"/>
      <c r="FP5" s="35"/>
      <c r="FQ5" s="372"/>
      <c r="FR5" s="35"/>
      <c r="FS5" s="68"/>
      <c r="FT5" s="43"/>
      <c r="FU5" s="43"/>
      <c r="FV5" s="119"/>
      <c r="FW5" s="105">
        <v>3888.5909893086678</v>
      </c>
      <c r="FX5" s="34"/>
      <c r="FY5" s="35"/>
      <c r="FZ5" s="372"/>
      <c r="GA5" s="35"/>
      <c r="GB5" s="68"/>
      <c r="GC5" s="43"/>
      <c r="GD5" s="43"/>
      <c r="GE5" s="119"/>
      <c r="GF5" s="105">
        <v>10087.222797662407</v>
      </c>
      <c r="GG5" s="34"/>
      <c r="GH5" s="35"/>
      <c r="GI5" s="372"/>
      <c r="GJ5" s="35"/>
      <c r="GK5" s="68"/>
      <c r="GL5" s="43"/>
      <c r="GM5" s="43"/>
      <c r="GN5" s="119"/>
      <c r="GO5" s="105">
        <v>3695.9896277375678</v>
      </c>
      <c r="GP5" s="34"/>
      <c r="GQ5" s="35"/>
      <c r="GR5" s="372"/>
      <c r="GS5" s="35"/>
      <c r="GT5" s="68"/>
      <c r="GU5" s="43"/>
      <c r="GV5" s="43"/>
      <c r="GW5" s="119"/>
      <c r="GX5" s="105">
        <v>6871.1915523372236</v>
      </c>
      <c r="GY5" s="34"/>
      <c r="GZ5" s="35"/>
      <c r="HA5" s="372"/>
      <c r="HB5" s="35"/>
      <c r="HC5" s="68"/>
      <c r="HD5" s="43"/>
      <c r="HE5" s="43"/>
      <c r="HF5" s="119"/>
      <c r="HG5" s="105">
        <v>1247.6510135918088</v>
      </c>
      <c r="HH5" s="34"/>
      <c r="HI5" s="35"/>
      <c r="HJ5" s="372"/>
      <c r="HK5" s="35"/>
      <c r="HL5" s="68"/>
      <c r="HM5" s="43"/>
      <c r="HN5" s="43"/>
      <c r="HO5" s="119"/>
      <c r="HP5" s="105">
        <v>1943.5349926806241</v>
      </c>
      <c r="HQ5" s="34"/>
      <c r="HR5" s="35"/>
      <c r="HS5" s="372"/>
      <c r="HT5" s="35"/>
      <c r="HU5" s="68"/>
      <c r="HV5" s="43"/>
      <c r="HW5" s="43"/>
      <c r="HX5" s="119"/>
      <c r="HY5" s="105">
        <v>22520.5399126964</v>
      </c>
      <c r="HZ5" s="34"/>
      <c r="IA5" s="35"/>
      <c r="IB5" s="372"/>
      <c r="IC5" s="35"/>
      <c r="ID5" s="68"/>
      <c r="IE5" s="43"/>
      <c r="IF5" s="43"/>
      <c r="IG5" s="119"/>
      <c r="IH5" s="109">
        <v>27353.618663493693</v>
      </c>
      <c r="II5" s="34"/>
      <c r="IJ5" s="35"/>
      <c r="IK5" s="111"/>
      <c r="IL5" s="35"/>
      <c r="IM5" s="35"/>
      <c r="IN5" s="43"/>
      <c r="IO5" s="43"/>
      <c r="IP5" s="125"/>
      <c r="IQ5" s="36">
        <f t="shared" ref="IQ5:IQ24" si="1">IH5+HY5+HP5+HG5+GX5+GO5+GF5+FW5+FN5+FF5+EW5+EN5+EE5+DV5+DN5+DE5+CV5+CM5+CD5+BU5+BL5+BC5+AT5+AK5+AB5+S5+J5</f>
        <v>151906.14264148107</v>
      </c>
    </row>
    <row r="6" spans="1:253" x14ac:dyDescent="0.2">
      <c r="A6" s="46">
        <v>2002</v>
      </c>
      <c r="B6" s="34"/>
      <c r="C6" s="35"/>
      <c r="D6" s="372"/>
      <c r="E6" s="35"/>
      <c r="F6" s="68"/>
      <c r="G6" s="43"/>
      <c r="H6" s="43"/>
      <c r="I6" s="119"/>
      <c r="J6" s="105">
        <v>688.12040591812161</v>
      </c>
      <c r="K6" s="34"/>
      <c r="L6" s="35"/>
      <c r="M6" s="372"/>
      <c r="N6" s="35"/>
      <c r="O6" s="68"/>
      <c r="P6" s="43"/>
      <c r="Q6" s="43"/>
      <c r="R6" s="119"/>
      <c r="S6" s="105">
        <v>3628.0160443440645</v>
      </c>
      <c r="T6" s="34"/>
      <c r="U6" s="35"/>
      <c r="V6" s="111"/>
      <c r="W6" s="35"/>
      <c r="X6" s="68"/>
      <c r="Y6" s="43"/>
      <c r="Z6" s="43"/>
      <c r="AA6" s="119"/>
      <c r="AB6" s="105">
        <v>2668.0290335585878</v>
      </c>
      <c r="AC6" s="34"/>
      <c r="AD6" s="35"/>
      <c r="AE6" s="111"/>
      <c r="AF6" s="35"/>
      <c r="AG6" s="68"/>
      <c r="AH6" s="43"/>
      <c r="AI6" s="43"/>
      <c r="AJ6" s="119"/>
      <c r="AK6" s="105">
        <v>612.84800299460687</v>
      </c>
      <c r="AL6" s="34"/>
      <c r="AM6" s="35"/>
      <c r="AN6" s="372"/>
      <c r="AO6" s="35"/>
      <c r="AP6" s="68"/>
      <c r="AQ6" s="43"/>
      <c r="AR6" s="43"/>
      <c r="AS6" s="119"/>
      <c r="AT6" s="105">
        <v>10791.95708124987</v>
      </c>
      <c r="AU6" s="34"/>
      <c r="AV6" s="35"/>
      <c r="AW6" s="372"/>
      <c r="AX6" s="35"/>
      <c r="AY6" s="68"/>
      <c r="AZ6" s="43"/>
      <c r="BA6" s="43"/>
      <c r="BB6" s="119"/>
      <c r="BC6" s="105">
        <v>2231.9095494980311</v>
      </c>
      <c r="BD6" s="34"/>
      <c r="BE6" s="35"/>
      <c r="BF6" s="372"/>
      <c r="BG6" s="35"/>
      <c r="BH6" s="68"/>
      <c r="BI6" s="43"/>
      <c r="BJ6" s="43"/>
      <c r="BK6" s="119"/>
      <c r="BL6" s="105">
        <v>659.03431503819263</v>
      </c>
      <c r="BM6" s="34"/>
      <c r="BN6" s="35"/>
      <c r="BO6" s="372"/>
      <c r="BP6" s="35"/>
      <c r="BQ6" s="68"/>
      <c r="BR6" s="43"/>
      <c r="BS6" s="43"/>
      <c r="BT6" s="119"/>
      <c r="BU6" s="105">
        <v>1245.9641156855928</v>
      </c>
      <c r="BV6" s="34"/>
      <c r="BW6" s="35"/>
      <c r="BX6" s="372"/>
      <c r="BY6" s="35"/>
      <c r="BZ6" s="68"/>
      <c r="CA6" s="43"/>
      <c r="CB6" s="43"/>
      <c r="CC6" s="119"/>
      <c r="CD6" s="105">
        <v>17321.671255711615</v>
      </c>
      <c r="CE6" s="34"/>
      <c r="CF6" s="35"/>
      <c r="CG6" s="372"/>
      <c r="CH6" s="35"/>
      <c r="CI6" s="68"/>
      <c r="CJ6" s="43"/>
      <c r="CK6" s="43"/>
      <c r="CL6" s="119"/>
      <c r="CM6" s="105">
        <v>15498.699864654507</v>
      </c>
      <c r="CN6" s="34"/>
      <c r="CO6" s="35"/>
      <c r="CP6" s="372"/>
      <c r="CQ6" s="35"/>
      <c r="CR6" s="68"/>
      <c r="CS6" s="43"/>
      <c r="CT6" s="43"/>
      <c r="CU6" s="119"/>
      <c r="CV6" s="105">
        <v>2395.3494270279848</v>
      </c>
      <c r="CW6" s="34"/>
      <c r="CX6" s="35"/>
      <c r="CY6" s="372"/>
      <c r="CZ6" s="35"/>
      <c r="DA6" s="68"/>
      <c r="DB6" s="43"/>
      <c r="DC6" s="43"/>
      <c r="DD6" s="119"/>
      <c r="DE6" s="105">
        <v>9272.8254164210484</v>
      </c>
      <c r="DF6" s="34"/>
      <c r="DG6" s="35"/>
      <c r="DH6" s="111"/>
      <c r="DI6" s="35"/>
      <c r="DJ6" s="68"/>
      <c r="DK6" s="43"/>
      <c r="DL6" s="43"/>
      <c r="DM6" s="119"/>
      <c r="DN6" s="34"/>
      <c r="DO6" s="35"/>
      <c r="DP6" s="372"/>
      <c r="DQ6" s="35"/>
      <c r="DR6" s="68"/>
      <c r="DS6" s="43"/>
      <c r="DT6" s="43"/>
      <c r="DU6" s="119"/>
      <c r="DV6" s="105">
        <v>3204.60001591849</v>
      </c>
      <c r="DW6" s="34"/>
      <c r="DX6" s="35"/>
      <c r="DY6" s="372"/>
      <c r="DZ6" s="35"/>
      <c r="EA6" s="68"/>
      <c r="EB6" s="43"/>
      <c r="EC6" s="43"/>
      <c r="ED6" s="119"/>
      <c r="EE6" s="105">
        <v>1999.9993853702908</v>
      </c>
      <c r="EF6" s="34"/>
      <c r="EG6" s="35"/>
      <c r="EH6" s="372"/>
      <c r="EI6" s="35"/>
      <c r="EJ6" s="68"/>
      <c r="EK6" s="43"/>
      <c r="EL6" s="43"/>
      <c r="EM6" s="119"/>
      <c r="EN6" s="105">
        <v>91.880000535069996</v>
      </c>
      <c r="EO6" s="34"/>
      <c r="EP6" s="35"/>
      <c r="EQ6" s="372"/>
      <c r="ER6" s="35"/>
      <c r="ES6" s="68"/>
      <c r="ET6" s="43"/>
      <c r="EU6" s="43"/>
      <c r="EV6" s="119"/>
      <c r="EW6" s="105">
        <v>1621.7040044629887</v>
      </c>
      <c r="EX6" s="375"/>
      <c r="EY6" s="66"/>
      <c r="EZ6" s="376"/>
      <c r="FA6" s="66"/>
      <c r="FB6" s="68"/>
      <c r="FC6" s="43"/>
      <c r="FD6" s="43"/>
      <c r="FE6" s="119"/>
      <c r="FF6" s="34"/>
      <c r="FG6" s="35"/>
      <c r="FH6" s="372"/>
      <c r="FI6" s="35"/>
      <c r="FJ6" s="68"/>
      <c r="FK6" s="43"/>
      <c r="FL6" s="43"/>
      <c r="FM6" s="119"/>
      <c r="FN6" s="105">
        <v>377.05399888997903</v>
      </c>
      <c r="FO6" s="34"/>
      <c r="FP6" s="35"/>
      <c r="FQ6" s="372"/>
      <c r="FR6" s="35"/>
      <c r="FS6" s="68"/>
      <c r="FT6" s="43"/>
      <c r="FU6" s="43"/>
      <c r="FV6" s="119"/>
      <c r="FW6" s="105">
        <v>3888.5909947624491</v>
      </c>
      <c r="FX6" s="34"/>
      <c r="FY6" s="35"/>
      <c r="FZ6" s="372"/>
      <c r="GA6" s="35"/>
      <c r="GB6" s="68"/>
      <c r="GC6" s="43"/>
      <c r="GD6" s="43"/>
      <c r="GE6" s="119"/>
      <c r="GF6" s="105">
        <v>10086.659825341285</v>
      </c>
      <c r="GG6" s="34"/>
      <c r="GH6" s="35"/>
      <c r="GI6" s="372"/>
      <c r="GJ6" s="35"/>
      <c r="GK6" s="68"/>
      <c r="GL6" s="43"/>
      <c r="GM6" s="43"/>
      <c r="GN6" s="119"/>
      <c r="GO6" s="105">
        <v>3695.989645039876</v>
      </c>
      <c r="GP6" s="34"/>
      <c r="GQ6" s="35"/>
      <c r="GR6" s="372"/>
      <c r="GS6" s="35"/>
      <c r="GT6" s="68"/>
      <c r="GU6" s="43"/>
      <c r="GV6" s="43"/>
      <c r="GW6" s="119"/>
      <c r="GX6" s="105">
        <v>6871.1915643721322</v>
      </c>
      <c r="GY6" s="34"/>
      <c r="GZ6" s="35"/>
      <c r="HA6" s="372"/>
      <c r="HB6" s="35"/>
      <c r="HC6" s="68"/>
      <c r="HD6" s="43"/>
      <c r="HE6" s="43"/>
      <c r="HF6" s="119"/>
      <c r="HG6" s="105">
        <v>1247.6510122692571</v>
      </c>
      <c r="HH6" s="34"/>
      <c r="HI6" s="35"/>
      <c r="HJ6" s="372"/>
      <c r="HK6" s="35"/>
      <c r="HL6" s="68"/>
      <c r="HM6" s="43"/>
      <c r="HN6" s="43"/>
      <c r="HO6" s="119"/>
      <c r="HP6" s="105">
        <v>1943.3859993054764</v>
      </c>
      <c r="HQ6" s="34"/>
      <c r="HR6" s="35"/>
      <c r="HS6" s="372"/>
      <c r="HT6" s="35"/>
      <c r="HU6" s="68"/>
      <c r="HV6" s="43"/>
      <c r="HW6" s="43"/>
      <c r="HX6" s="119"/>
      <c r="HY6" s="105">
        <v>22520.539993753522</v>
      </c>
      <c r="HZ6" s="34"/>
      <c r="IA6" s="35"/>
      <c r="IB6" s="372"/>
      <c r="IC6" s="35"/>
      <c r="ID6" s="68"/>
      <c r="IE6" s="43"/>
      <c r="IF6" s="43"/>
      <c r="IG6" s="119"/>
      <c r="IH6" s="109">
        <v>27353.618698482678</v>
      </c>
      <c r="II6" s="34"/>
      <c r="IJ6" s="35"/>
      <c r="IK6" s="111"/>
      <c r="IL6" s="35"/>
      <c r="IM6" s="35"/>
      <c r="IN6" s="43"/>
      <c r="IO6" s="43"/>
      <c r="IP6" s="125"/>
      <c r="IQ6" s="36">
        <f t="shared" si="1"/>
        <v>151917.2896506057</v>
      </c>
    </row>
    <row r="7" spans="1:253" x14ac:dyDescent="0.2">
      <c r="A7" s="46">
        <v>2003</v>
      </c>
      <c r="B7" s="34"/>
      <c r="C7" s="35"/>
      <c r="D7" s="372"/>
      <c r="E7" s="35"/>
      <c r="F7" s="68"/>
      <c r="G7" s="43"/>
      <c r="H7" s="43"/>
      <c r="I7" s="119"/>
      <c r="J7" s="105">
        <v>688.12040721551034</v>
      </c>
      <c r="K7" s="34"/>
      <c r="L7" s="35"/>
      <c r="M7" s="372"/>
      <c r="N7" s="35"/>
      <c r="O7" s="68"/>
      <c r="P7" s="43"/>
      <c r="Q7" s="43"/>
      <c r="R7" s="119"/>
      <c r="S7" s="105">
        <v>3628.0160618320992</v>
      </c>
      <c r="T7" s="34"/>
      <c r="U7" s="35"/>
      <c r="V7" s="111"/>
      <c r="W7" s="35"/>
      <c r="X7" s="68"/>
      <c r="Y7" s="43"/>
      <c r="Z7" s="43"/>
      <c r="AA7" s="119"/>
      <c r="AB7" s="105">
        <v>2668.0290440068229</v>
      </c>
      <c r="AC7" s="34"/>
      <c r="AD7" s="35"/>
      <c r="AE7" s="111"/>
      <c r="AF7" s="35"/>
      <c r="AG7" s="68"/>
      <c r="AH7" s="43"/>
      <c r="AI7" s="43"/>
      <c r="AJ7" s="119"/>
      <c r="AK7" s="105">
        <v>612.84800405344583</v>
      </c>
      <c r="AL7" s="34"/>
      <c r="AM7" s="35"/>
      <c r="AN7" s="372"/>
      <c r="AO7" s="35"/>
      <c r="AP7" s="68"/>
      <c r="AQ7" s="43"/>
      <c r="AR7" s="43"/>
      <c r="AS7" s="119"/>
      <c r="AT7" s="105">
        <v>10791.957044600156</v>
      </c>
      <c r="AU7" s="34"/>
      <c r="AV7" s="35"/>
      <c r="AW7" s="372"/>
      <c r="AX7" s="35"/>
      <c r="AY7" s="68"/>
      <c r="AZ7" s="43"/>
      <c r="BA7" s="43"/>
      <c r="BB7" s="119"/>
      <c r="BC7" s="105">
        <v>2231.9095054123518</v>
      </c>
      <c r="BD7" s="34"/>
      <c r="BE7" s="35"/>
      <c r="BF7" s="372"/>
      <c r="BG7" s="35"/>
      <c r="BH7" s="68"/>
      <c r="BI7" s="43"/>
      <c r="BJ7" s="43"/>
      <c r="BK7" s="119"/>
      <c r="BL7" s="105">
        <v>670.89330955139144</v>
      </c>
      <c r="BM7" s="34"/>
      <c r="BN7" s="35"/>
      <c r="BO7" s="372"/>
      <c r="BP7" s="35"/>
      <c r="BQ7" s="68"/>
      <c r="BR7" s="43"/>
      <c r="BS7" s="43"/>
      <c r="BT7" s="119"/>
      <c r="BU7" s="105">
        <v>1245.9641136676976</v>
      </c>
      <c r="BV7" s="34"/>
      <c r="BW7" s="35"/>
      <c r="BX7" s="372"/>
      <c r="BY7" s="35"/>
      <c r="BZ7" s="68"/>
      <c r="CA7" s="43"/>
      <c r="CB7" s="43"/>
      <c r="CC7" s="119"/>
      <c r="CD7" s="105">
        <v>17321.671270929277</v>
      </c>
      <c r="CE7" s="34"/>
      <c r="CF7" s="35"/>
      <c r="CG7" s="372"/>
      <c r="CH7" s="35"/>
      <c r="CI7" s="68"/>
      <c r="CJ7" s="43"/>
      <c r="CK7" s="43"/>
      <c r="CL7" s="119"/>
      <c r="CM7" s="105">
        <v>15498.699868286516</v>
      </c>
      <c r="CN7" s="34"/>
      <c r="CO7" s="35"/>
      <c r="CP7" s="372"/>
      <c r="CQ7" s="35"/>
      <c r="CR7" s="68"/>
      <c r="CS7" s="43"/>
      <c r="CT7" s="43"/>
      <c r="CU7" s="119"/>
      <c r="CV7" s="105">
        <v>2395.3494265824188</v>
      </c>
      <c r="CW7" s="34"/>
      <c r="CX7" s="35"/>
      <c r="CY7" s="372"/>
      <c r="CZ7" s="35"/>
      <c r="DA7" s="68"/>
      <c r="DB7" s="43"/>
      <c r="DC7" s="43"/>
      <c r="DD7" s="119"/>
      <c r="DE7" s="105">
        <v>9272.82541556857</v>
      </c>
      <c r="DF7" s="34"/>
      <c r="DG7" s="35"/>
      <c r="DH7" s="111"/>
      <c r="DI7" s="35"/>
      <c r="DJ7" s="68"/>
      <c r="DK7" s="43"/>
      <c r="DL7" s="43"/>
      <c r="DM7" s="119"/>
      <c r="DN7" s="34"/>
      <c r="DO7" s="35"/>
      <c r="DP7" s="372"/>
      <c r="DQ7" s="35"/>
      <c r="DR7" s="68"/>
      <c r="DS7" s="43"/>
      <c r="DT7" s="43"/>
      <c r="DU7" s="119"/>
      <c r="DV7" s="105">
        <v>3204.5999736520803</v>
      </c>
      <c r="DW7" s="34"/>
      <c r="DX7" s="35"/>
      <c r="DY7" s="372"/>
      <c r="DZ7" s="35"/>
      <c r="EA7" s="68"/>
      <c r="EB7" s="43"/>
      <c r="EC7" s="43"/>
      <c r="ED7" s="119"/>
      <c r="EE7" s="105">
        <v>1999.9993576306779</v>
      </c>
      <c r="EF7" s="34"/>
      <c r="EG7" s="35"/>
      <c r="EH7" s="372"/>
      <c r="EI7" s="35"/>
      <c r="EJ7" s="68"/>
      <c r="EK7" s="43"/>
      <c r="EL7" s="43"/>
      <c r="EM7" s="119"/>
      <c r="EN7" s="105">
        <v>91.880000942539994</v>
      </c>
      <c r="EO7" s="34"/>
      <c r="EP7" s="35"/>
      <c r="EQ7" s="372"/>
      <c r="ER7" s="35"/>
      <c r="ES7" s="68"/>
      <c r="ET7" s="43"/>
      <c r="EU7" s="43"/>
      <c r="EV7" s="119"/>
      <c r="EW7" s="105">
        <v>1621.7040103386526</v>
      </c>
      <c r="EX7" s="375"/>
      <c r="EY7" s="66"/>
      <c r="EZ7" s="376"/>
      <c r="FA7" s="66"/>
      <c r="FB7" s="68"/>
      <c r="FC7" s="43"/>
      <c r="FD7" s="43"/>
      <c r="FE7" s="119"/>
      <c r="FF7" s="34"/>
      <c r="FG7" s="35"/>
      <c r="FH7" s="372"/>
      <c r="FI7" s="35"/>
      <c r="FJ7" s="68"/>
      <c r="FK7" s="43"/>
      <c r="FL7" s="43"/>
      <c r="FM7" s="119"/>
      <c r="FN7" s="105">
        <v>377.05398828515899</v>
      </c>
      <c r="FO7" s="34"/>
      <c r="FP7" s="35"/>
      <c r="FQ7" s="372"/>
      <c r="FR7" s="35"/>
      <c r="FS7" s="68"/>
      <c r="FT7" s="43"/>
      <c r="FU7" s="43"/>
      <c r="FV7" s="119"/>
      <c r="FW7" s="105">
        <v>3888.5909735766609</v>
      </c>
      <c r="FX7" s="34"/>
      <c r="FY7" s="35"/>
      <c r="FZ7" s="372"/>
      <c r="GA7" s="35"/>
      <c r="GB7" s="68"/>
      <c r="GC7" s="43"/>
      <c r="GD7" s="43"/>
      <c r="GE7" s="119"/>
      <c r="GF7" s="105">
        <v>10086.213829873032</v>
      </c>
      <c r="GG7" s="34"/>
      <c r="GH7" s="35"/>
      <c r="GI7" s="372"/>
      <c r="GJ7" s="35"/>
      <c r="GK7" s="68"/>
      <c r="GL7" s="43"/>
      <c r="GM7" s="43"/>
      <c r="GN7" s="119"/>
      <c r="GO7" s="105">
        <v>3695.9895896389444</v>
      </c>
      <c r="GP7" s="34"/>
      <c r="GQ7" s="35"/>
      <c r="GR7" s="372"/>
      <c r="GS7" s="35"/>
      <c r="GT7" s="68"/>
      <c r="GU7" s="43"/>
      <c r="GV7" s="43"/>
      <c r="GW7" s="119"/>
      <c r="GX7" s="105">
        <v>6871.191568723927</v>
      </c>
      <c r="GY7" s="34"/>
      <c r="GZ7" s="35"/>
      <c r="HA7" s="372"/>
      <c r="HB7" s="35"/>
      <c r="HC7" s="68"/>
      <c r="HD7" s="43"/>
      <c r="HE7" s="43"/>
      <c r="HF7" s="119"/>
      <c r="HG7" s="105">
        <v>1247.6510158577278</v>
      </c>
      <c r="HH7" s="34"/>
      <c r="HI7" s="35"/>
      <c r="HJ7" s="372"/>
      <c r="HK7" s="35"/>
      <c r="HL7" s="68"/>
      <c r="HM7" s="43"/>
      <c r="HN7" s="43"/>
      <c r="HO7" s="119"/>
      <c r="HP7" s="105">
        <v>1943.0650117758391</v>
      </c>
      <c r="HQ7" s="34"/>
      <c r="HR7" s="35"/>
      <c r="HS7" s="372"/>
      <c r="HT7" s="35"/>
      <c r="HU7" s="68"/>
      <c r="HV7" s="43"/>
      <c r="HW7" s="43"/>
      <c r="HX7" s="119"/>
      <c r="HY7" s="105">
        <v>22520.539804904169</v>
      </c>
      <c r="HZ7" s="34"/>
      <c r="IA7" s="35"/>
      <c r="IB7" s="372"/>
      <c r="IC7" s="35"/>
      <c r="ID7" s="68"/>
      <c r="IE7" s="43"/>
      <c r="IF7" s="43"/>
      <c r="IG7" s="119"/>
      <c r="IH7" s="109">
        <v>27353.618691435262</v>
      </c>
      <c r="II7" s="34"/>
      <c r="IJ7" s="35"/>
      <c r="IK7" s="111"/>
      <c r="IL7" s="35"/>
      <c r="IM7" s="35"/>
      <c r="IN7" s="43"/>
      <c r="IO7" s="43"/>
      <c r="IP7" s="125"/>
      <c r="IQ7" s="36">
        <f t="shared" si="1"/>
        <v>151928.38128834096</v>
      </c>
    </row>
    <row r="8" spans="1:253" x14ac:dyDescent="0.2">
      <c r="A8" s="46">
        <v>2004</v>
      </c>
      <c r="B8" s="34"/>
      <c r="C8" s="35"/>
      <c r="D8" s="372"/>
      <c r="E8" s="35"/>
      <c r="F8" s="68"/>
      <c r="G8" s="43"/>
      <c r="H8" s="43"/>
      <c r="I8" s="119"/>
      <c r="J8" s="105">
        <v>688.12041192310903</v>
      </c>
      <c r="K8" s="34"/>
      <c r="L8" s="35"/>
      <c r="M8" s="372"/>
      <c r="N8" s="35"/>
      <c r="O8" s="68"/>
      <c r="P8" s="43"/>
      <c r="Q8" s="43"/>
      <c r="R8" s="119"/>
      <c r="S8" s="105">
        <v>3628.0160723706394</v>
      </c>
      <c r="T8" s="34"/>
      <c r="U8" s="35"/>
      <c r="V8" s="111"/>
      <c r="W8" s="35"/>
      <c r="X8" s="68"/>
      <c r="Y8" s="43"/>
      <c r="Z8" s="43"/>
      <c r="AA8" s="119"/>
      <c r="AB8" s="105">
        <v>2668.0290522319274</v>
      </c>
      <c r="AC8" s="34"/>
      <c r="AD8" s="35"/>
      <c r="AE8" s="111"/>
      <c r="AF8" s="35"/>
      <c r="AG8" s="68"/>
      <c r="AH8" s="43"/>
      <c r="AI8" s="43"/>
      <c r="AJ8" s="119"/>
      <c r="AK8" s="105">
        <v>612.84799672306406</v>
      </c>
      <c r="AL8" s="34"/>
      <c r="AM8" s="35"/>
      <c r="AN8" s="372"/>
      <c r="AO8" s="35"/>
      <c r="AP8" s="68"/>
      <c r="AQ8" s="43"/>
      <c r="AR8" s="43"/>
      <c r="AS8" s="119"/>
      <c r="AT8" s="105">
        <v>10791.957029641702</v>
      </c>
      <c r="AU8" s="34"/>
      <c r="AV8" s="35"/>
      <c r="AW8" s="372"/>
      <c r="AX8" s="35"/>
      <c r="AY8" s="68"/>
      <c r="AZ8" s="43"/>
      <c r="BA8" s="43"/>
      <c r="BB8" s="119"/>
      <c r="BC8" s="105">
        <v>2231.9095000302618</v>
      </c>
      <c r="BD8" s="34"/>
      <c r="BE8" s="35"/>
      <c r="BF8" s="372"/>
      <c r="BG8" s="35"/>
      <c r="BH8" s="68"/>
      <c r="BI8" s="43"/>
      <c r="BJ8" s="43"/>
      <c r="BK8" s="119"/>
      <c r="BL8" s="105">
        <v>682.75231612704317</v>
      </c>
      <c r="BM8" s="34"/>
      <c r="BN8" s="35"/>
      <c r="BO8" s="372"/>
      <c r="BP8" s="35"/>
      <c r="BQ8" s="68"/>
      <c r="BR8" s="43"/>
      <c r="BS8" s="43"/>
      <c r="BT8" s="119"/>
      <c r="BU8" s="105">
        <v>1245.9641078033296</v>
      </c>
      <c r="BV8" s="34"/>
      <c r="BW8" s="35"/>
      <c r="BX8" s="372"/>
      <c r="BY8" s="35"/>
      <c r="BZ8" s="68"/>
      <c r="CA8" s="43"/>
      <c r="CB8" s="43"/>
      <c r="CC8" s="119"/>
      <c r="CD8" s="105">
        <v>17321.671272402826</v>
      </c>
      <c r="CE8" s="34"/>
      <c r="CF8" s="35"/>
      <c r="CG8" s="372"/>
      <c r="CH8" s="35"/>
      <c r="CI8" s="68"/>
      <c r="CJ8" s="43"/>
      <c r="CK8" s="43"/>
      <c r="CL8" s="119"/>
      <c r="CM8" s="105">
        <v>15498.699825941034</v>
      </c>
      <c r="CN8" s="34"/>
      <c r="CO8" s="35"/>
      <c r="CP8" s="372"/>
      <c r="CQ8" s="35"/>
      <c r="CR8" s="68"/>
      <c r="CS8" s="43"/>
      <c r="CT8" s="43"/>
      <c r="CU8" s="119"/>
      <c r="CV8" s="105">
        <v>2395.3494444555745</v>
      </c>
      <c r="CW8" s="34"/>
      <c r="CX8" s="35"/>
      <c r="CY8" s="372"/>
      <c r="CZ8" s="35"/>
      <c r="DA8" s="68"/>
      <c r="DB8" s="43"/>
      <c r="DC8" s="43"/>
      <c r="DD8" s="119"/>
      <c r="DE8" s="105">
        <v>9272.8253896852748</v>
      </c>
      <c r="DF8" s="34"/>
      <c r="DG8" s="35"/>
      <c r="DH8" s="111"/>
      <c r="DI8" s="35"/>
      <c r="DJ8" s="68"/>
      <c r="DK8" s="43"/>
      <c r="DL8" s="43"/>
      <c r="DM8" s="119"/>
      <c r="DN8" s="34"/>
      <c r="DO8" s="35"/>
      <c r="DP8" s="372"/>
      <c r="DQ8" s="35"/>
      <c r="DR8" s="68"/>
      <c r="DS8" s="43"/>
      <c r="DT8" s="43"/>
      <c r="DU8" s="119"/>
      <c r="DV8" s="105">
        <v>3204.5999430439902</v>
      </c>
      <c r="DW8" s="34"/>
      <c r="DX8" s="35"/>
      <c r="DY8" s="372"/>
      <c r="DZ8" s="35"/>
      <c r="EA8" s="68"/>
      <c r="EB8" s="43"/>
      <c r="EC8" s="43"/>
      <c r="ED8" s="119"/>
      <c r="EE8" s="105">
        <v>1999.9993589671797</v>
      </c>
      <c r="EF8" s="34"/>
      <c r="EG8" s="35"/>
      <c r="EH8" s="372"/>
      <c r="EI8" s="35"/>
      <c r="EJ8" s="68"/>
      <c r="EK8" s="43"/>
      <c r="EL8" s="43"/>
      <c r="EM8" s="119"/>
      <c r="EN8" s="105">
        <v>91.880000768539986</v>
      </c>
      <c r="EO8" s="34"/>
      <c r="EP8" s="35"/>
      <c r="EQ8" s="372"/>
      <c r="ER8" s="35"/>
      <c r="ES8" s="68"/>
      <c r="ET8" s="43"/>
      <c r="EU8" s="43"/>
      <c r="EV8" s="119"/>
      <c r="EW8" s="105">
        <v>1621.7040003465315</v>
      </c>
      <c r="EX8" s="375"/>
      <c r="EY8" s="66"/>
      <c r="EZ8" s="376"/>
      <c r="FA8" s="66"/>
      <c r="FB8" s="68"/>
      <c r="FC8" s="43"/>
      <c r="FD8" s="43"/>
      <c r="FE8" s="119"/>
      <c r="FF8" s="34"/>
      <c r="FG8" s="35"/>
      <c r="FH8" s="372"/>
      <c r="FI8" s="35"/>
      <c r="FJ8" s="68"/>
      <c r="FK8" s="43"/>
      <c r="FL8" s="43"/>
      <c r="FM8" s="119"/>
      <c r="FN8" s="105">
        <v>377.05398187965898</v>
      </c>
      <c r="FO8" s="34"/>
      <c r="FP8" s="35"/>
      <c r="FQ8" s="372"/>
      <c r="FR8" s="35"/>
      <c r="FS8" s="68"/>
      <c r="FT8" s="43"/>
      <c r="FU8" s="43"/>
      <c r="FV8" s="119"/>
      <c r="FW8" s="105">
        <v>3888.5909769025025</v>
      </c>
      <c r="FX8" s="34"/>
      <c r="FY8" s="35"/>
      <c r="FZ8" s="372"/>
      <c r="GA8" s="35"/>
      <c r="GB8" s="68"/>
      <c r="GC8" s="43"/>
      <c r="GD8" s="43"/>
      <c r="GE8" s="119"/>
      <c r="GF8" s="105">
        <v>10085.472786498507</v>
      </c>
      <c r="GG8" s="34"/>
      <c r="GH8" s="35"/>
      <c r="GI8" s="372"/>
      <c r="GJ8" s="35"/>
      <c r="GK8" s="68"/>
      <c r="GL8" s="43"/>
      <c r="GM8" s="43"/>
      <c r="GN8" s="119"/>
      <c r="GO8" s="105">
        <v>3695.9896167861116</v>
      </c>
      <c r="GP8" s="34"/>
      <c r="GQ8" s="35"/>
      <c r="GR8" s="372"/>
      <c r="GS8" s="35"/>
      <c r="GT8" s="68"/>
      <c r="GU8" s="43"/>
      <c r="GV8" s="43"/>
      <c r="GW8" s="119"/>
      <c r="GX8" s="105">
        <v>6871.1915132567619</v>
      </c>
      <c r="GY8" s="34"/>
      <c r="GZ8" s="35"/>
      <c r="HA8" s="372"/>
      <c r="HB8" s="35"/>
      <c r="HC8" s="68"/>
      <c r="HD8" s="43"/>
      <c r="HE8" s="43"/>
      <c r="HF8" s="119"/>
      <c r="HG8" s="105">
        <v>1247.6510166444839</v>
      </c>
      <c r="HH8" s="34"/>
      <c r="HI8" s="35"/>
      <c r="HJ8" s="372"/>
      <c r="HK8" s="35"/>
      <c r="HL8" s="68"/>
      <c r="HM8" s="43"/>
      <c r="HN8" s="43"/>
      <c r="HO8" s="119"/>
      <c r="HP8" s="105">
        <v>1942.8990060755928</v>
      </c>
      <c r="HQ8" s="34"/>
      <c r="HR8" s="35"/>
      <c r="HS8" s="372"/>
      <c r="HT8" s="35"/>
      <c r="HU8" s="68"/>
      <c r="HV8" s="43"/>
      <c r="HW8" s="43"/>
      <c r="HX8" s="119"/>
      <c r="HY8" s="105">
        <v>22520.540001595215</v>
      </c>
      <c r="HZ8" s="34"/>
      <c r="IA8" s="35"/>
      <c r="IB8" s="372"/>
      <c r="IC8" s="35"/>
      <c r="ID8" s="68"/>
      <c r="IE8" s="43"/>
      <c r="IF8" s="43"/>
      <c r="IG8" s="119"/>
      <c r="IH8" s="109">
        <v>27353.618618521261</v>
      </c>
      <c r="II8" s="34"/>
      <c r="IJ8" s="35"/>
      <c r="IK8" s="111"/>
      <c r="IL8" s="35"/>
      <c r="IM8" s="35"/>
      <c r="IN8" s="43"/>
      <c r="IO8" s="43"/>
      <c r="IP8" s="125"/>
      <c r="IQ8" s="36">
        <f t="shared" si="1"/>
        <v>151939.33324062204</v>
      </c>
    </row>
    <row r="9" spans="1:253" x14ac:dyDescent="0.2">
      <c r="A9" s="46">
        <v>2005</v>
      </c>
      <c r="B9" s="34"/>
      <c r="C9" s="35"/>
      <c r="D9" s="372">
        <v>674.2</v>
      </c>
      <c r="E9" s="35">
        <v>665.43</v>
      </c>
      <c r="F9" s="68"/>
      <c r="G9" s="43"/>
      <c r="H9" s="43"/>
      <c r="I9" s="119"/>
      <c r="J9" s="105">
        <v>688.12040813879651</v>
      </c>
      <c r="K9" s="34"/>
      <c r="L9" s="35"/>
      <c r="M9" s="372">
        <v>3651</v>
      </c>
      <c r="N9" s="35">
        <v>2561</v>
      </c>
      <c r="O9" s="68"/>
      <c r="P9" s="43"/>
      <c r="Q9" s="43"/>
      <c r="R9" s="119"/>
      <c r="S9" s="105">
        <v>3628.0160389057182</v>
      </c>
      <c r="T9" s="34"/>
      <c r="U9" s="35"/>
      <c r="V9" s="111">
        <v>2647.42</v>
      </c>
      <c r="W9" s="35">
        <v>2518.5500000000002</v>
      </c>
      <c r="X9" s="68"/>
      <c r="Y9" s="43"/>
      <c r="Z9" s="43"/>
      <c r="AA9" s="119"/>
      <c r="AB9" s="105">
        <v>2668.0290463736023</v>
      </c>
      <c r="AC9" s="34"/>
      <c r="AD9" s="35"/>
      <c r="AE9" s="111">
        <v>538.05999999999995</v>
      </c>
      <c r="AF9" s="35">
        <v>530.6</v>
      </c>
      <c r="AG9" s="68"/>
      <c r="AH9" s="43"/>
      <c r="AI9" s="43"/>
      <c r="AJ9" s="119"/>
      <c r="AK9" s="105">
        <v>612.848000376286</v>
      </c>
      <c r="AL9" s="34"/>
      <c r="AM9" s="35"/>
      <c r="AN9" s="372">
        <v>11384</v>
      </c>
      <c r="AO9" s="35">
        <v>10489</v>
      </c>
      <c r="AP9" s="68"/>
      <c r="AQ9" s="43"/>
      <c r="AR9" s="43"/>
      <c r="AS9" s="119"/>
      <c r="AT9" s="105">
        <v>10791.957006416329</v>
      </c>
      <c r="AU9" s="34"/>
      <c r="AV9" s="35"/>
      <c r="AW9" s="372">
        <v>2300.1799999999998</v>
      </c>
      <c r="AX9" s="35">
        <v>2070.14</v>
      </c>
      <c r="AY9" s="68"/>
      <c r="AZ9" s="43"/>
      <c r="BA9" s="43"/>
      <c r="BB9" s="119"/>
      <c r="BC9" s="105">
        <v>2231.9094834178982</v>
      </c>
      <c r="BD9" s="34"/>
      <c r="BE9" s="35"/>
      <c r="BF9" s="372">
        <v>689.81</v>
      </c>
      <c r="BG9" s="35">
        <v>581.09</v>
      </c>
      <c r="BH9" s="68"/>
      <c r="BI9" s="43"/>
      <c r="BJ9" s="43"/>
      <c r="BK9" s="119"/>
      <c r="BL9" s="105">
        <v>694.61131456240696</v>
      </c>
      <c r="BM9" s="34"/>
      <c r="BN9" s="35"/>
      <c r="BO9" s="372">
        <v>3752</v>
      </c>
      <c r="BP9" s="35">
        <v>3455.59</v>
      </c>
      <c r="BQ9" s="68"/>
      <c r="BR9" s="43"/>
      <c r="BS9" s="43"/>
      <c r="BT9" s="119"/>
      <c r="BU9" s="105">
        <v>1245.9641143075419</v>
      </c>
      <c r="BV9" s="34"/>
      <c r="BW9" s="35"/>
      <c r="BX9" s="372">
        <v>18083.2</v>
      </c>
      <c r="BY9" s="35">
        <v>0</v>
      </c>
      <c r="BZ9" s="68"/>
      <c r="CA9" s="43"/>
      <c r="CB9" s="43"/>
      <c r="CC9" s="119"/>
      <c r="CD9" s="105">
        <v>17321.671188248205</v>
      </c>
      <c r="CE9" s="34"/>
      <c r="CF9" s="35"/>
      <c r="CG9" s="372">
        <v>15882</v>
      </c>
      <c r="CH9" s="35">
        <v>15195</v>
      </c>
      <c r="CI9" s="68"/>
      <c r="CJ9" s="43"/>
      <c r="CK9" s="43"/>
      <c r="CL9" s="119">
        <v>15708</v>
      </c>
      <c r="CM9" s="105">
        <v>15498.69984010884</v>
      </c>
      <c r="CN9" s="34"/>
      <c r="CO9" s="35"/>
      <c r="CP9" s="372">
        <v>1903</v>
      </c>
      <c r="CQ9" s="35">
        <v>1745</v>
      </c>
      <c r="CR9" s="68"/>
      <c r="CS9" s="43"/>
      <c r="CT9" s="43"/>
      <c r="CU9" s="119"/>
      <c r="CV9" s="105">
        <v>2395.3494695985169</v>
      </c>
      <c r="CW9" s="34"/>
      <c r="CX9" s="35"/>
      <c r="CY9" s="372">
        <v>8759</v>
      </c>
      <c r="CZ9" s="35">
        <v>7741</v>
      </c>
      <c r="DA9" s="68"/>
      <c r="DB9" s="43"/>
      <c r="DC9" s="43"/>
      <c r="DD9" s="119"/>
      <c r="DE9" s="105">
        <v>9272.8253907631079</v>
      </c>
      <c r="DF9" s="34">
        <v>172.84</v>
      </c>
      <c r="DG9" s="35">
        <v>0</v>
      </c>
      <c r="DH9" s="111">
        <v>172.85</v>
      </c>
      <c r="DI9" s="35">
        <v>41.4</v>
      </c>
      <c r="DJ9" s="68"/>
      <c r="DK9" s="43"/>
      <c r="DL9" s="43"/>
      <c r="DM9" s="119"/>
      <c r="DN9" s="34"/>
      <c r="DO9" s="35"/>
      <c r="DP9" s="372">
        <v>3297</v>
      </c>
      <c r="DQ9" s="35">
        <v>3088</v>
      </c>
      <c r="DR9" s="68"/>
      <c r="DS9" s="43"/>
      <c r="DT9" s="43"/>
      <c r="DU9" s="119"/>
      <c r="DV9" s="105">
        <v>3204.5999963931204</v>
      </c>
      <c r="DW9" s="34"/>
      <c r="DX9" s="35"/>
      <c r="DY9" s="372">
        <v>2121</v>
      </c>
      <c r="DZ9" s="35">
        <v>1835</v>
      </c>
      <c r="EA9" s="68"/>
      <c r="EB9" s="43"/>
      <c r="EC9" s="43"/>
      <c r="ED9" s="119"/>
      <c r="EE9" s="105">
        <v>1999.9994231450446</v>
      </c>
      <c r="EF9" s="34"/>
      <c r="EG9" s="35"/>
      <c r="EH9" s="372">
        <v>86.7</v>
      </c>
      <c r="EI9" s="35">
        <v>86.1</v>
      </c>
      <c r="EJ9" s="68"/>
      <c r="EK9" s="43"/>
      <c r="EL9" s="43"/>
      <c r="EM9" s="119"/>
      <c r="EN9" s="105">
        <v>91.880000445999997</v>
      </c>
      <c r="EO9" s="34"/>
      <c r="EP9" s="35"/>
      <c r="EQ9" s="372">
        <v>1983.9</v>
      </c>
      <c r="ER9" s="35">
        <v>1878.35</v>
      </c>
      <c r="ES9" s="68"/>
      <c r="ET9" s="43"/>
      <c r="EU9" s="43"/>
      <c r="EV9" s="119"/>
      <c r="EW9" s="105">
        <v>1621.7040214387318</v>
      </c>
      <c r="EX9" s="375"/>
      <c r="EY9" s="66"/>
      <c r="EZ9" s="376">
        <v>0.35</v>
      </c>
      <c r="FA9" s="66">
        <v>0</v>
      </c>
      <c r="FB9" s="68"/>
      <c r="FC9" s="43"/>
      <c r="FD9" s="43"/>
      <c r="FE9" s="119"/>
      <c r="FF9" s="34"/>
      <c r="FG9" s="35"/>
      <c r="FH9" s="372">
        <v>365</v>
      </c>
      <c r="FI9" s="35">
        <v>292</v>
      </c>
      <c r="FJ9" s="68"/>
      <c r="FK9" s="43"/>
      <c r="FL9" s="43"/>
      <c r="FM9" s="119"/>
      <c r="FN9" s="105">
        <v>377.053987531742</v>
      </c>
      <c r="FO9" s="34"/>
      <c r="FP9" s="35"/>
      <c r="FQ9" s="372">
        <v>3851</v>
      </c>
      <c r="FR9" s="35">
        <v>3343</v>
      </c>
      <c r="FS9" s="68"/>
      <c r="FT9" s="43"/>
      <c r="FU9" s="43"/>
      <c r="FV9" s="119"/>
      <c r="FW9" s="105">
        <v>3888.5910028058215</v>
      </c>
      <c r="FX9" s="34"/>
      <c r="FY9" s="35"/>
      <c r="FZ9" s="372">
        <v>9200</v>
      </c>
      <c r="GA9" s="35">
        <v>8417</v>
      </c>
      <c r="GB9" s="68"/>
      <c r="GC9" s="43"/>
      <c r="GD9" s="43"/>
      <c r="GE9" s="119"/>
      <c r="GF9" s="105">
        <v>10084.772799850698</v>
      </c>
      <c r="GG9" s="34"/>
      <c r="GH9" s="35"/>
      <c r="GI9" s="372">
        <v>3303.43</v>
      </c>
      <c r="GJ9" s="35">
        <v>2193.54</v>
      </c>
      <c r="GK9" s="68"/>
      <c r="GL9" s="43"/>
      <c r="GM9" s="43"/>
      <c r="GN9" s="119"/>
      <c r="GO9" s="105">
        <v>3695.9896192263809</v>
      </c>
      <c r="GP9" s="34"/>
      <c r="GQ9" s="35"/>
      <c r="GR9" s="372">
        <v>6391</v>
      </c>
      <c r="GS9" s="35">
        <v>5049</v>
      </c>
      <c r="GT9" s="68"/>
      <c r="GU9" s="43"/>
      <c r="GV9" s="43"/>
      <c r="GW9" s="119"/>
      <c r="GX9" s="105">
        <v>6871.1915823276477</v>
      </c>
      <c r="GY9" s="34"/>
      <c r="GZ9" s="35"/>
      <c r="HA9" s="372">
        <v>1243</v>
      </c>
      <c r="HB9" s="35">
        <v>1166</v>
      </c>
      <c r="HC9" s="68"/>
      <c r="HD9" s="43"/>
      <c r="HE9" s="43"/>
      <c r="HF9" s="119"/>
      <c r="HG9" s="105">
        <v>1247.6510110546528</v>
      </c>
      <c r="HH9" s="34"/>
      <c r="HI9" s="35"/>
      <c r="HJ9" s="372">
        <v>1911.56</v>
      </c>
      <c r="HK9" s="35">
        <v>1751.16</v>
      </c>
      <c r="HL9" s="68"/>
      <c r="HM9" s="43"/>
      <c r="HN9" s="43"/>
      <c r="HO9" s="119"/>
      <c r="HP9" s="105">
        <v>1942.3650240357349</v>
      </c>
      <c r="HQ9" s="34"/>
      <c r="HR9" s="35"/>
      <c r="HS9" s="372">
        <v>22162</v>
      </c>
      <c r="HT9" s="35">
        <v>20050.91</v>
      </c>
      <c r="HU9" s="68"/>
      <c r="HV9" s="43"/>
      <c r="HW9" s="43"/>
      <c r="HX9" s="119"/>
      <c r="HY9" s="105">
        <v>22520.540251666858</v>
      </c>
      <c r="HZ9" s="34"/>
      <c r="IA9" s="35"/>
      <c r="IB9" s="372">
        <v>28218</v>
      </c>
      <c r="IC9" s="35">
        <v>20233.689999999999</v>
      </c>
      <c r="ID9" s="68"/>
      <c r="IE9" s="43"/>
      <c r="IF9" s="43"/>
      <c r="IG9" s="119"/>
      <c r="IH9" s="109">
        <v>27353.61880039379</v>
      </c>
      <c r="II9" s="34"/>
      <c r="IJ9" s="35"/>
      <c r="IK9" s="35">
        <f t="shared" ref="IK9" si="2">+IB9+HS9+HJ9+HA9+GR9+GI9+FZ9+FQ9+FH9+EZ9+EQ9+EH9+DY9+DP9+DH9+CY9+CP9+CG9+BX9+BO9+BF9+AW9+AN9+AE9+V9+M9+D9</f>
        <v>154570.66</v>
      </c>
      <c r="IL9" s="35">
        <f t="shared" ref="IL9" si="3">+IC9+HT9+HK9+HB9+GS9+GJ9+GA9+FR9+FI9+FA9+ER9+EI9+DZ9+DQ9+DI9+CZ9+CQ9+CH9+BY9+BP9+BG9+AX9+AO9+AF9+W9+N9+E9</f>
        <v>116977.54999999999</v>
      </c>
      <c r="IM9" s="35"/>
      <c r="IN9" s="43"/>
      <c r="IO9" s="43"/>
      <c r="IP9" s="125"/>
      <c r="IQ9" s="36">
        <f t="shared" si="1"/>
        <v>151949.95882153348</v>
      </c>
    </row>
    <row r="10" spans="1:253" x14ac:dyDescent="0.2">
      <c r="A10" s="46">
        <v>2006</v>
      </c>
      <c r="B10" s="34"/>
      <c r="C10" s="35"/>
      <c r="D10" s="372"/>
      <c r="E10" s="35"/>
      <c r="F10" s="68"/>
      <c r="G10" s="43"/>
      <c r="H10" s="43"/>
      <c r="I10" s="119"/>
      <c r="J10" s="105">
        <v>688.1204120007759</v>
      </c>
      <c r="K10" s="34"/>
      <c r="L10" s="35"/>
      <c r="M10" s="372"/>
      <c r="N10" s="35"/>
      <c r="O10" s="68">
        <v>4077</v>
      </c>
      <c r="P10" s="35">
        <v>3723</v>
      </c>
      <c r="Q10" s="35"/>
      <c r="R10" s="119">
        <v>3375</v>
      </c>
      <c r="S10" s="105">
        <v>3628.0160354952704</v>
      </c>
      <c r="T10" s="34"/>
      <c r="U10" s="35"/>
      <c r="V10" s="111"/>
      <c r="W10" s="35"/>
      <c r="X10" s="68"/>
      <c r="Y10" s="43"/>
      <c r="Z10" s="43"/>
      <c r="AA10" s="119"/>
      <c r="AB10" s="105">
        <v>2668.0290196628971</v>
      </c>
      <c r="AC10" s="34"/>
      <c r="AD10" s="35"/>
      <c r="AE10" s="111"/>
      <c r="AF10" s="35"/>
      <c r="AG10" s="68"/>
      <c r="AH10" s="43"/>
      <c r="AI10" s="43"/>
      <c r="AJ10" s="119"/>
      <c r="AK10" s="105">
        <v>612.84799652722802</v>
      </c>
      <c r="AL10" s="34"/>
      <c r="AM10" s="35"/>
      <c r="AN10" s="372"/>
      <c r="AO10" s="35"/>
      <c r="AP10" s="68"/>
      <c r="AQ10" s="43"/>
      <c r="AR10" s="43"/>
      <c r="AS10" s="119"/>
      <c r="AT10" s="105">
        <v>10791.957054261771</v>
      </c>
      <c r="AU10" s="34"/>
      <c r="AV10" s="35"/>
      <c r="AW10" s="372"/>
      <c r="AX10" s="35"/>
      <c r="AY10" s="68"/>
      <c r="AZ10" s="43"/>
      <c r="BA10" s="43"/>
      <c r="BB10" s="119"/>
      <c r="BC10" s="105">
        <v>2231.9094858714707</v>
      </c>
      <c r="BD10" s="34"/>
      <c r="BE10" s="35"/>
      <c r="BF10" s="372"/>
      <c r="BG10" s="35"/>
      <c r="BH10" s="68"/>
      <c r="BI10" s="43"/>
      <c r="BJ10" s="43"/>
      <c r="BK10" s="119"/>
      <c r="BL10" s="105">
        <v>702.61830283610175</v>
      </c>
      <c r="BM10" s="34"/>
      <c r="BN10" s="35"/>
      <c r="BO10" s="372"/>
      <c r="BP10" s="35"/>
      <c r="BQ10" s="68"/>
      <c r="BR10" s="43"/>
      <c r="BS10" s="43"/>
      <c r="BT10" s="119"/>
      <c r="BU10" s="105">
        <v>1245.9641211358676</v>
      </c>
      <c r="BV10" s="34"/>
      <c r="BW10" s="35"/>
      <c r="BX10" s="372"/>
      <c r="BY10" s="35"/>
      <c r="BZ10" s="68"/>
      <c r="CA10" s="43"/>
      <c r="CB10" s="43"/>
      <c r="CC10" s="119"/>
      <c r="CD10" s="105">
        <v>17321.671250574276</v>
      </c>
      <c r="CE10" s="34"/>
      <c r="CF10" s="35"/>
      <c r="CG10" s="372"/>
      <c r="CH10" s="35"/>
      <c r="CI10" s="68"/>
      <c r="CJ10" s="43"/>
      <c r="CK10" s="43"/>
      <c r="CL10" s="119"/>
      <c r="CM10" s="105">
        <v>15498.699796367355</v>
      </c>
      <c r="CN10" s="34"/>
      <c r="CO10" s="35"/>
      <c r="CP10" s="372"/>
      <c r="CQ10" s="35"/>
      <c r="CR10" s="68"/>
      <c r="CS10" s="43"/>
      <c r="CT10" s="43"/>
      <c r="CU10" s="119"/>
      <c r="CV10" s="105">
        <v>2395.3494541372529</v>
      </c>
      <c r="CW10" s="34"/>
      <c r="CX10" s="35"/>
      <c r="CY10" s="372"/>
      <c r="CZ10" s="35"/>
      <c r="DA10" s="68"/>
      <c r="DB10" s="43"/>
      <c r="DC10" s="43"/>
      <c r="DD10" s="119"/>
      <c r="DE10" s="105">
        <v>9272.8254067213074</v>
      </c>
      <c r="DF10" s="34"/>
      <c r="DG10" s="35"/>
      <c r="DH10" s="111"/>
      <c r="DI10" s="35"/>
      <c r="DJ10" s="68"/>
      <c r="DK10" s="43"/>
      <c r="DL10" s="43"/>
      <c r="DM10" s="119"/>
      <c r="DN10" s="34"/>
      <c r="DO10" s="35"/>
      <c r="DP10" s="372"/>
      <c r="DQ10" s="35"/>
      <c r="DR10" s="68"/>
      <c r="DS10" s="43"/>
      <c r="DT10" s="43"/>
      <c r="DU10" s="119"/>
      <c r="DV10" s="105">
        <v>3204.5999763602399</v>
      </c>
      <c r="DW10" s="34"/>
      <c r="DX10" s="35"/>
      <c r="DY10" s="372"/>
      <c r="DZ10" s="35"/>
      <c r="EA10" s="68"/>
      <c r="EB10" s="43"/>
      <c r="EC10" s="43"/>
      <c r="ED10" s="119"/>
      <c r="EE10" s="105">
        <v>1999.999460981313</v>
      </c>
      <c r="EF10" s="34"/>
      <c r="EG10" s="35"/>
      <c r="EH10" s="372"/>
      <c r="EI10" s="35"/>
      <c r="EJ10" s="68"/>
      <c r="EK10" s="43"/>
      <c r="EL10" s="43"/>
      <c r="EM10" s="119"/>
      <c r="EN10" s="105">
        <v>91.880000246820018</v>
      </c>
      <c r="EO10" s="34"/>
      <c r="EP10" s="35"/>
      <c r="EQ10" s="372"/>
      <c r="ER10" s="35"/>
      <c r="ES10" s="68"/>
      <c r="ET10" s="43"/>
      <c r="EU10" s="43"/>
      <c r="EV10" s="119"/>
      <c r="EW10" s="105">
        <v>1621.7040108973222</v>
      </c>
      <c r="EX10" s="375"/>
      <c r="EY10" s="66"/>
      <c r="EZ10" s="376"/>
      <c r="FA10" s="66"/>
      <c r="FB10" s="68"/>
      <c r="FC10" s="43"/>
      <c r="FD10" s="43"/>
      <c r="FE10" s="119"/>
      <c r="FF10" s="34"/>
      <c r="FG10" s="35"/>
      <c r="FH10" s="372"/>
      <c r="FI10" s="35"/>
      <c r="FJ10" s="68"/>
      <c r="FK10" s="43"/>
      <c r="FL10" s="43"/>
      <c r="FM10" s="119"/>
      <c r="FN10" s="105">
        <v>377.053974139123</v>
      </c>
      <c r="FO10" s="34"/>
      <c r="FP10" s="35"/>
      <c r="FQ10" s="372"/>
      <c r="FR10" s="35"/>
      <c r="FS10" s="68"/>
      <c r="FT10" s="43"/>
      <c r="FU10" s="43"/>
      <c r="FV10" s="119"/>
      <c r="FW10" s="105">
        <v>3888.5909933764633</v>
      </c>
      <c r="FX10" s="34"/>
      <c r="FY10" s="35"/>
      <c r="FZ10" s="372"/>
      <c r="GA10" s="35"/>
      <c r="GB10" s="68"/>
      <c r="GC10" s="43"/>
      <c r="GD10" s="43"/>
      <c r="GE10" s="119"/>
      <c r="GF10" s="105">
        <v>10084.265781450651</v>
      </c>
      <c r="GG10" s="34"/>
      <c r="GH10" s="35"/>
      <c r="GI10" s="372"/>
      <c r="GJ10" s="35"/>
      <c r="GK10" s="68"/>
      <c r="GL10" s="43"/>
      <c r="GM10" s="43"/>
      <c r="GN10" s="119"/>
      <c r="GO10" s="105">
        <v>3695.989626657501</v>
      </c>
      <c r="GP10" s="34"/>
      <c r="GQ10" s="35"/>
      <c r="GR10" s="372"/>
      <c r="GS10" s="35"/>
      <c r="GT10" s="68"/>
      <c r="GU10" s="43"/>
      <c r="GV10" s="43"/>
      <c r="GW10" s="119"/>
      <c r="GX10" s="105">
        <v>6871.1915369718727</v>
      </c>
      <c r="GY10" s="34"/>
      <c r="GZ10" s="35"/>
      <c r="HA10" s="372"/>
      <c r="HB10" s="35"/>
      <c r="HC10" s="68"/>
      <c r="HD10" s="43"/>
      <c r="HE10" s="43"/>
      <c r="HF10" s="119"/>
      <c r="HG10" s="105">
        <v>1247.6510083563239</v>
      </c>
      <c r="HH10" s="34"/>
      <c r="HI10" s="35"/>
      <c r="HJ10" s="372"/>
      <c r="HK10" s="35"/>
      <c r="HL10" s="68"/>
      <c r="HM10" s="43"/>
      <c r="HN10" s="43"/>
      <c r="HO10" s="119"/>
      <c r="HP10" s="105">
        <v>1942.1260129042175</v>
      </c>
      <c r="HQ10" s="34"/>
      <c r="HR10" s="35"/>
      <c r="HS10" s="372"/>
      <c r="HT10" s="35"/>
      <c r="HU10" s="68"/>
      <c r="HV10" s="43"/>
      <c r="HW10" s="43"/>
      <c r="HX10" s="119"/>
      <c r="HY10" s="105">
        <v>22520.540397696634</v>
      </c>
      <c r="HZ10" s="34"/>
      <c r="IA10" s="35"/>
      <c r="IB10" s="372"/>
      <c r="IC10" s="35"/>
      <c r="ID10" s="68"/>
      <c r="IE10" s="43"/>
      <c r="IF10" s="43"/>
      <c r="IG10" s="119"/>
      <c r="IH10" s="109">
        <v>27353.618871490835</v>
      </c>
      <c r="II10" s="34"/>
      <c r="IJ10" s="35"/>
      <c r="IK10" s="111"/>
      <c r="IL10" s="35"/>
      <c r="IM10" s="35"/>
      <c r="IN10" s="43"/>
      <c r="IO10" s="43"/>
      <c r="IP10" s="125"/>
      <c r="IQ10" s="36">
        <f t="shared" si="1"/>
        <v>151957.21998712089</v>
      </c>
    </row>
    <row r="11" spans="1:253" x14ac:dyDescent="0.2">
      <c r="A11" s="46">
        <v>2007</v>
      </c>
      <c r="B11" s="34"/>
      <c r="C11" s="35"/>
      <c r="D11" s="372"/>
      <c r="E11" s="35"/>
      <c r="F11" s="68"/>
      <c r="G11" s="43"/>
      <c r="H11" s="43"/>
      <c r="I11" s="119"/>
      <c r="J11" s="105">
        <v>688.12040476678987</v>
      </c>
      <c r="K11" s="34"/>
      <c r="L11" s="35"/>
      <c r="M11" s="372"/>
      <c r="N11" s="35"/>
      <c r="O11" s="68">
        <v>4090</v>
      </c>
      <c r="P11" s="35">
        <v>3738</v>
      </c>
      <c r="Q11" s="35"/>
      <c r="R11" s="119">
        <v>3441</v>
      </c>
      <c r="S11" s="105">
        <v>3628.0160395692619</v>
      </c>
      <c r="T11" s="34"/>
      <c r="U11" s="35"/>
      <c r="V11" s="111"/>
      <c r="W11" s="35"/>
      <c r="X11" s="68"/>
      <c r="Y11" s="43"/>
      <c r="Z11" s="43"/>
      <c r="AA11" s="119"/>
      <c r="AB11" s="105">
        <v>2668.0290206531326</v>
      </c>
      <c r="AC11" s="34"/>
      <c r="AD11" s="35"/>
      <c r="AE11" s="111"/>
      <c r="AF11" s="35"/>
      <c r="AG11" s="68"/>
      <c r="AH11" s="43"/>
      <c r="AI11" s="43"/>
      <c r="AJ11" s="119"/>
      <c r="AK11" s="105">
        <v>612.84799464879893</v>
      </c>
      <c r="AL11" s="34"/>
      <c r="AM11" s="35"/>
      <c r="AN11" s="372"/>
      <c r="AO11" s="35"/>
      <c r="AP11" s="68"/>
      <c r="AQ11" s="43"/>
      <c r="AR11" s="43"/>
      <c r="AS11" s="119"/>
      <c r="AT11" s="105">
        <v>10791.956982594962</v>
      </c>
      <c r="AU11" s="34"/>
      <c r="AV11" s="35"/>
      <c r="AW11" s="372"/>
      <c r="AX11" s="35"/>
      <c r="AY11" s="68"/>
      <c r="AZ11" s="43"/>
      <c r="BA11" s="43"/>
      <c r="BB11" s="119"/>
      <c r="BC11" s="105">
        <v>2231.9094199036049</v>
      </c>
      <c r="BD11" s="34"/>
      <c r="BE11" s="35"/>
      <c r="BF11" s="372"/>
      <c r="BG11" s="35"/>
      <c r="BH11" s="68"/>
      <c r="BI11" s="43"/>
      <c r="BJ11" s="43"/>
      <c r="BK11" s="119"/>
      <c r="BL11" s="105">
        <v>709.78031023447227</v>
      </c>
      <c r="BM11" s="34"/>
      <c r="BN11" s="35"/>
      <c r="BO11" s="372"/>
      <c r="BP11" s="35"/>
      <c r="BQ11" s="68"/>
      <c r="BR11" s="43"/>
      <c r="BS11" s="43"/>
      <c r="BT11" s="119"/>
      <c r="BU11" s="105">
        <v>1245.9641135576376</v>
      </c>
      <c r="BV11" s="34"/>
      <c r="BW11" s="35"/>
      <c r="BX11" s="372"/>
      <c r="BY11" s="35"/>
      <c r="BZ11" s="68"/>
      <c r="CA11" s="43"/>
      <c r="CB11" s="43"/>
      <c r="CC11" s="119"/>
      <c r="CD11" s="105">
        <v>17321.671266360871</v>
      </c>
      <c r="CE11" s="34"/>
      <c r="CF11" s="35"/>
      <c r="CG11" s="372"/>
      <c r="CH11" s="35"/>
      <c r="CI11" s="68"/>
      <c r="CJ11" s="43"/>
      <c r="CK11" s="43"/>
      <c r="CL11" s="119"/>
      <c r="CM11" s="105">
        <v>15498.699835894349</v>
      </c>
      <c r="CN11" s="34"/>
      <c r="CO11" s="35"/>
      <c r="CP11" s="372"/>
      <c r="CQ11" s="35"/>
      <c r="CR11" s="68"/>
      <c r="CS11" s="43"/>
      <c r="CT11" s="43"/>
      <c r="CU11" s="119"/>
      <c r="CV11" s="105">
        <v>2395.3494455102482</v>
      </c>
      <c r="CW11" s="34"/>
      <c r="CX11" s="35"/>
      <c r="CY11" s="372"/>
      <c r="CZ11" s="35"/>
      <c r="DA11" s="68"/>
      <c r="DB11" s="43"/>
      <c r="DC11" s="43"/>
      <c r="DD11" s="119"/>
      <c r="DE11" s="105">
        <v>9272.825405772368</v>
      </c>
      <c r="DF11" s="34"/>
      <c r="DG11" s="35"/>
      <c r="DH11" s="111"/>
      <c r="DI11" s="35"/>
      <c r="DJ11" s="68"/>
      <c r="DK11" s="43"/>
      <c r="DL11" s="43"/>
      <c r="DM11" s="119"/>
      <c r="DN11" s="34"/>
      <c r="DO11" s="35"/>
      <c r="DP11" s="372"/>
      <c r="DQ11" s="35"/>
      <c r="DR11" s="68"/>
      <c r="DS11" s="43"/>
      <c r="DT11" s="43"/>
      <c r="DU11" s="119"/>
      <c r="DV11" s="105">
        <v>3204.6000280304802</v>
      </c>
      <c r="DW11" s="34"/>
      <c r="DX11" s="35"/>
      <c r="DY11" s="372"/>
      <c r="DZ11" s="35"/>
      <c r="EA11" s="68"/>
      <c r="EB11" s="43"/>
      <c r="EC11" s="43"/>
      <c r="ED11" s="119"/>
      <c r="EE11" s="105">
        <v>1999.9994798826115</v>
      </c>
      <c r="EF11" s="34"/>
      <c r="EG11" s="35"/>
      <c r="EH11" s="372"/>
      <c r="EI11" s="35"/>
      <c r="EJ11" s="68"/>
      <c r="EK11" s="43"/>
      <c r="EL11" s="43"/>
      <c r="EM11" s="119"/>
      <c r="EN11" s="105">
        <v>91.879999729579993</v>
      </c>
      <c r="EO11" s="34"/>
      <c r="EP11" s="35"/>
      <c r="EQ11" s="372"/>
      <c r="ER11" s="35"/>
      <c r="ES11" s="68"/>
      <c r="ET11" s="43"/>
      <c r="EU11" s="43"/>
      <c r="EV11" s="119"/>
      <c r="EW11" s="105">
        <v>1621.703992741561</v>
      </c>
      <c r="EX11" s="375"/>
      <c r="EY11" s="66"/>
      <c r="EZ11" s="376"/>
      <c r="FA11" s="66"/>
      <c r="FB11" s="68"/>
      <c r="FC11" s="43"/>
      <c r="FD11" s="43"/>
      <c r="FE11" s="119"/>
      <c r="FF11" s="34"/>
      <c r="FG11" s="35"/>
      <c r="FH11" s="372"/>
      <c r="FI11" s="35"/>
      <c r="FJ11" s="68"/>
      <c r="FK11" s="43"/>
      <c r="FL11" s="43"/>
      <c r="FM11" s="119"/>
      <c r="FN11" s="105">
        <v>377.05397571395895</v>
      </c>
      <c r="FO11" s="34"/>
      <c r="FP11" s="35"/>
      <c r="FQ11" s="372"/>
      <c r="FR11" s="35"/>
      <c r="FS11" s="68"/>
      <c r="FT11" s="43"/>
      <c r="FU11" s="43"/>
      <c r="FV11" s="119"/>
      <c r="FW11" s="105">
        <v>3888.5909934779515</v>
      </c>
      <c r="FX11" s="34"/>
      <c r="FY11" s="35"/>
      <c r="FZ11" s="372"/>
      <c r="GA11" s="35"/>
      <c r="GB11" s="68"/>
      <c r="GC11" s="43"/>
      <c r="GD11" s="43"/>
      <c r="GE11" s="119"/>
      <c r="GF11" s="105">
        <v>10083.626722070336</v>
      </c>
      <c r="GG11" s="34"/>
      <c r="GH11" s="35"/>
      <c r="GI11" s="372"/>
      <c r="GJ11" s="35"/>
      <c r="GK11" s="68"/>
      <c r="GL11" s="43"/>
      <c r="GM11" s="43"/>
      <c r="GN11" s="119"/>
      <c r="GO11" s="105">
        <v>3695.9896484032424</v>
      </c>
      <c r="GP11" s="34"/>
      <c r="GQ11" s="35"/>
      <c r="GR11" s="372"/>
      <c r="GS11" s="35"/>
      <c r="GT11" s="68"/>
      <c r="GU11" s="43"/>
      <c r="GV11" s="43"/>
      <c r="GW11" s="119"/>
      <c r="GX11" s="105">
        <v>6871.1915673902395</v>
      </c>
      <c r="GY11" s="34"/>
      <c r="GZ11" s="35"/>
      <c r="HA11" s="372"/>
      <c r="HB11" s="35"/>
      <c r="HC11" s="68"/>
      <c r="HD11" s="43"/>
      <c r="HE11" s="43"/>
      <c r="HF11" s="119"/>
      <c r="HG11" s="105">
        <v>1247.6510102617588</v>
      </c>
      <c r="HH11" s="34"/>
      <c r="HI11" s="35"/>
      <c r="HJ11" s="372"/>
      <c r="HK11" s="35"/>
      <c r="HL11" s="68"/>
      <c r="HM11" s="43"/>
      <c r="HN11" s="43"/>
      <c r="HO11" s="119"/>
      <c r="HP11" s="105">
        <v>1941.6720148216173</v>
      </c>
      <c r="HQ11" s="34"/>
      <c r="HR11" s="35"/>
      <c r="HS11" s="372"/>
      <c r="HT11" s="35"/>
      <c r="HU11" s="68"/>
      <c r="HV11" s="43"/>
      <c r="HW11" s="43"/>
      <c r="HX11" s="119"/>
      <c r="HY11" s="105">
        <v>22520.540804723347</v>
      </c>
      <c r="HZ11" s="34"/>
      <c r="IA11" s="35"/>
      <c r="IB11" s="372"/>
      <c r="IC11" s="35"/>
      <c r="ID11" s="68"/>
      <c r="IE11" s="43"/>
      <c r="IF11" s="43"/>
      <c r="IG11" s="119"/>
      <c r="IH11" s="109">
        <v>27353.619001048613</v>
      </c>
      <c r="II11" s="34"/>
      <c r="IJ11" s="35"/>
      <c r="IK11" s="111"/>
      <c r="IL11" s="35"/>
      <c r="IM11" s="35"/>
      <c r="IN11" s="43"/>
      <c r="IO11" s="43"/>
      <c r="IP11" s="125"/>
      <c r="IQ11" s="36">
        <f t="shared" si="1"/>
        <v>151963.28947776183</v>
      </c>
    </row>
    <row r="12" spans="1:253" x14ac:dyDescent="0.2">
      <c r="A12" s="46">
        <v>2008</v>
      </c>
      <c r="B12" s="34"/>
      <c r="C12" s="35"/>
      <c r="D12" s="372"/>
      <c r="E12" s="35"/>
      <c r="F12" s="68"/>
      <c r="G12" s="43"/>
      <c r="H12" s="43"/>
      <c r="I12" s="119"/>
      <c r="J12" s="105">
        <v>688.12039774732364</v>
      </c>
      <c r="K12" s="34"/>
      <c r="L12" s="35"/>
      <c r="M12" s="372"/>
      <c r="N12" s="35"/>
      <c r="O12" s="68">
        <v>4091</v>
      </c>
      <c r="P12" s="35">
        <v>3733</v>
      </c>
      <c r="Q12" s="35"/>
      <c r="R12" s="119">
        <v>3489</v>
      </c>
      <c r="S12" s="105">
        <v>3628.0160399689112</v>
      </c>
      <c r="T12" s="34"/>
      <c r="U12" s="35"/>
      <c r="V12" s="111"/>
      <c r="W12" s="35"/>
      <c r="X12" s="68"/>
      <c r="Y12" s="43"/>
      <c r="Z12" s="43"/>
      <c r="AA12" s="119"/>
      <c r="AB12" s="105">
        <v>2668.0290353713667</v>
      </c>
      <c r="AC12" s="34"/>
      <c r="AD12" s="35"/>
      <c r="AE12" s="111"/>
      <c r="AF12" s="35"/>
      <c r="AG12" s="68"/>
      <c r="AH12" s="43"/>
      <c r="AI12" s="43"/>
      <c r="AJ12" s="119"/>
      <c r="AK12" s="105">
        <v>612.84799568822496</v>
      </c>
      <c r="AL12" s="34"/>
      <c r="AM12" s="35"/>
      <c r="AN12" s="372"/>
      <c r="AO12" s="35"/>
      <c r="AP12" s="68"/>
      <c r="AQ12" s="43"/>
      <c r="AR12" s="43"/>
      <c r="AS12" s="119"/>
      <c r="AT12" s="105">
        <v>10791.956963072993</v>
      </c>
      <c r="AU12" s="34"/>
      <c r="AV12" s="35"/>
      <c r="AW12" s="372"/>
      <c r="AX12" s="35"/>
      <c r="AY12" s="68"/>
      <c r="AZ12" s="43"/>
      <c r="BA12" s="43"/>
      <c r="BB12" s="119"/>
      <c r="BC12" s="105">
        <v>2231.9094494919605</v>
      </c>
      <c r="BD12" s="34"/>
      <c r="BE12" s="35"/>
      <c r="BF12" s="372"/>
      <c r="BG12" s="35"/>
      <c r="BH12" s="68"/>
      <c r="BI12" s="43"/>
      <c r="BJ12" s="43"/>
      <c r="BK12" s="119"/>
      <c r="BL12" s="105">
        <v>716.01530323131374</v>
      </c>
      <c r="BM12" s="34"/>
      <c r="BN12" s="35"/>
      <c r="BO12" s="372"/>
      <c r="BP12" s="35"/>
      <c r="BQ12" s="68"/>
      <c r="BR12" s="43"/>
      <c r="BS12" s="43"/>
      <c r="BT12" s="119"/>
      <c r="BU12" s="105">
        <v>1245.9641136482576</v>
      </c>
      <c r="BV12" s="34"/>
      <c r="BW12" s="35"/>
      <c r="BX12" s="372"/>
      <c r="BY12" s="35"/>
      <c r="BZ12" s="68"/>
      <c r="CA12" s="43"/>
      <c r="CB12" s="43"/>
      <c r="CC12" s="119"/>
      <c r="CD12" s="105">
        <v>17321.671316181957</v>
      </c>
      <c r="CE12" s="34"/>
      <c r="CF12" s="35"/>
      <c r="CG12" s="372"/>
      <c r="CH12" s="35"/>
      <c r="CI12" s="68"/>
      <c r="CJ12" s="43"/>
      <c r="CK12" s="43"/>
      <c r="CL12" s="119"/>
      <c r="CM12" s="105">
        <v>15498.69975613379</v>
      </c>
      <c r="CN12" s="34"/>
      <c r="CO12" s="35"/>
      <c r="CP12" s="372"/>
      <c r="CQ12" s="35"/>
      <c r="CR12" s="68"/>
      <c r="CS12" s="43"/>
      <c r="CT12" s="43"/>
      <c r="CU12" s="119"/>
      <c r="CV12" s="105">
        <v>2395.349421431582</v>
      </c>
      <c r="CW12" s="34"/>
      <c r="CX12" s="35"/>
      <c r="CY12" s="372"/>
      <c r="CZ12" s="35"/>
      <c r="DA12" s="68"/>
      <c r="DB12" s="43"/>
      <c r="DC12" s="43"/>
      <c r="DD12" s="119"/>
      <c r="DE12" s="105">
        <v>9272.8254272275317</v>
      </c>
      <c r="DF12" s="34"/>
      <c r="DG12" s="35"/>
      <c r="DH12" s="111"/>
      <c r="DI12" s="35"/>
      <c r="DJ12" s="68"/>
      <c r="DK12" s="43"/>
      <c r="DL12" s="43"/>
      <c r="DM12" s="119"/>
      <c r="DN12" s="34"/>
      <c r="DO12" s="35"/>
      <c r="DP12" s="372"/>
      <c r="DQ12" s="35"/>
      <c r="DR12" s="68"/>
      <c r="DS12" s="43"/>
      <c r="DT12" s="43"/>
      <c r="DU12" s="119"/>
      <c r="DV12" s="105">
        <v>3204.6000159306304</v>
      </c>
      <c r="DW12" s="34"/>
      <c r="DX12" s="35"/>
      <c r="DY12" s="372"/>
      <c r="DZ12" s="35"/>
      <c r="EA12" s="68"/>
      <c r="EB12" s="43"/>
      <c r="EC12" s="43"/>
      <c r="ED12" s="119"/>
      <c r="EE12" s="105">
        <v>1999.9994792308728</v>
      </c>
      <c r="EF12" s="34"/>
      <c r="EG12" s="35"/>
      <c r="EH12" s="372"/>
      <c r="EI12" s="35"/>
      <c r="EJ12" s="68"/>
      <c r="EK12" s="43"/>
      <c r="EL12" s="43"/>
      <c r="EM12" s="119"/>
      <c r="EN12" s="105">
        <v>91.879999861170006</v>
      </c>
      <c r="EO12" s="34"/>
      <c r="EP12" s="35"/>
      <c r="EQ12" s="372"/>
      <c r="ER12" s="35"/>
      <c r="ES12" s="68"/>
      <c r="ET12" s="43"/>
      <c r="EU12" s="43"/>
      <c r="EV12" s="119"/>
      <c r="EW12" s="105">
        <v>1621.7040031129288</v>
      </c>
      <c r="EX12" s="375"/>
      <c r="EY12" s="66"/>
      <c r="EZ12" s="376"/>
      <c r="FA12" s="66"/>
      <c r="FB12" s="68"/>
      <c r="FC12" s="43"/>
      <c r="FD12" s="43"/>
      <c r="FE12" s="119"/>
      <c r="FF12" s="34"/>
      <c r="FG12" s="35"/>
      <c r="FH12" s="372"/>
      <c r="FI12" s="35"/>
      <c r="FJ12" s="68"/>
      <c r="FK12" s="43"/>
      <c r="FL12" s="43"/>
      <c r="FM12" s="119">
        <v>326</v>
      </c>
      <c r="FN12" s="105">
        <v>377.05397582334302</v>
      </c>
      <c r="FO12" s="34"/>
      <c r="FP12" s="35"/>
      <c r="FQ12" s="372"/>
      <c r="FR12" s="35"/>
      <c r="FS12" s="68"/>
      <c r="FT12" s="43"/>
      <c r="FU12" s="43"/>
      <c r="FV12" s="119"/>
      <c r="FW12" s="105">
        <v>3888.5909930322423</v>
      </c>
      <c r="FX12" s="34"/>
      <c r="FY12" s="35"/>
      <c r="FZ12" s="372"/>
      <c r="GA12" s="35"/>
      <c r="GB12" s="68"/>
      <c r="GC12" s="43"/>
      <c r="GD12" s="43"/>
      <c r="GE12" s="119"/>
      <c r="GF12" s="105">
        <v>10082.987755896822</v>
      </c>
      <c r="GG12" s="34"/>
      <c r="GH12" s="35"/>
      <c r="GI12" s="372"/>
      <c r="GJ12" s="35"/>
      <c r="GK12" s="68"/>
      <c r="GL12" s="43"/>
      <c r="GM12" s="43"/>
      <c r="GN12" s="119"/>
      <c r="GO12" s="105">
        <v>3695.9896420073742</v>
      </c>
      <c r="GP12" s="34"/>
      <c r="GQ12" s="35"/>
      <c r="GR12" s="372"/>
      <c r="GS12" s="35"/>
      <c r="GT12" s="68"/>
      <c r="GU12" s="43"/>
      <c r="GV12" s="43"/>
      <c r="GW12" s="119"/>
      <c r="GX12" s="105">
        <v>6871.191586057621</v>
      </c>
      <c r="GY12" s="34"/>
      <c r="GZ12" s="35"/>
      <c r="HA12" s="372"/>
      <c r="HB12" s="35"/>
      <c r="HC12" s="68"/>
      <c r="HD12" s="43"/>
      <c r="HE12" s="43"/>
      <c r="HF12" s="119"/>
      <c r="HG12" s="105">
        <v>1247.6510111191369</v>
      </c>
      <c r="HH12" s="34"/>
      <c r="HI12" s="35"/>
      <c r="HJ12" s="372"/>
      <c r="HK12" s="35"/>
      <c r="HL12" s="68"/>
      <c r="HM12" s="43"/>
      <c r="HN12" s="43"/>
      <c r="HO12" s="119"/>
      <c r="HP12" s="105">
        <v>1941.3490129621071</v>
      </c>
      <c r="HQ12" s="34"/>
      <c r="HR12" s="35"/>
      <c r="HS12" s="372"/>
      <c r="HT12" s="35"/>
      <c r="HU12" s="68"/>
      <c r="HV12" s="43"/>
      <c r="HW12" s="43"/>
      <c r="HX12" s="119"/>
      <c r="HY12" s="105">
        <v>22520.540976810382</v>
      </c>
      <c r="HZ12" s="34"/>
      <c r="IA12" s="35"/>
      <c r="IB12" s="372"/>
      <c r="IC12" s="35"/>
      <c r="ID12" s="68"/>
      <c r="IE12" s="43"/>
      <c r="IF12" s="43"/>
      <c r="IG12" s="119"/>
      <c r="IH12" s="109">
        <v>27353.618898270179</v>
      </c>
      <c r="II12" s="34"/>
      <c r="IJ12" s="35"/>
      <c r="IK12" s="111"/>
      <c r="IL12" s="35"/>
      <c r="IM12" s="35"/>
      <c r="IN12" s="43"/>
      <c r="IO12" s="43"/>
      <c r="IP12" s="125"/>
      <c r="IQ12" s="36">
        <f t="shared" si="1"/>
        <v>151968.56256931004</v>
      </c>
    </row>
    <row r="13" spans="1:253" x14ac:dyDescent="0.2">
      <c r="A13" s="46">
        <v>2009</v>
      </c>
      <c r="B13" s="34"/>
      <c r="C13" s="35"/>
      <c r="D13" s="372"/>
      <c r="E13" s="35"/>
      <c r="F13" s="68"/>
      <c r="G13" s="79"/>
      <c r="H13" s="35"/>
      <c r="I13" s="119">
        <v>612.9</v>
      </c>
      <c r="J13" s="105">
        <v>688.12040071320212</v>
      </c>
      <c r="K13" s="34"/>
      <c r="L13" s="35"/>
      <c r="M13" s="372"/>
      <c r="N13" s="35"/>
      <c r="O13" s="68">
        <v>4115</v>
      </c>
      <c r="P13" s="35">
        <v>3750</v>
      </c>
      <c r="Q13" s="35"/>
      <c r="R13" s="119">
        <v>3526</v>
      </c>
      <c r="S13" s="105">
        <v>3628.0160070406023</v>
      </c>
      <c r="T13" s="34"/>
      <c r="U13" s="35"/>
      <c r="V13" s="111"/>
      <c r="W13" s="35"/>
      <c r="X13" s="68"/>
      <c r="Y13" s="79"/>
      <c r="Z13" s="35"/>
      <c r="AA13" s="119"/>
      <c r="AB13" s="105">
        <v>2668.0290472134434</v>
      </c>
      <c r="AC13" s="34"/>
      <c r="AD13" s="35"/>
      <c r="AE13" s="111"/>
      <c r="AF13" s="35"/>
      <c r="AG13" s="68"/>
      <c r="AH13" s="79"/>
      <c r="AI13" s="35"/>
      <c r="AJ13" s="119"/>
      <c r="AK13" s="105">
        <v>612.84800342143501</v>
      </c>
      <c r="AL13" s="34"/>
      <c r="AM13" s="35"/>
      <c r="AN13" s="372"/>
      <c r="AO13" s="35"/>
      <c r="AP13" s="68"/>
      <c r="AQ13" s="79"/>
      <c r="AR13" s="35"/>
      <c r="AS13" s="119"/>
      <c r="AT13" s="105">
        <v>10791.956982278267</v>
      </c>
      <c r="AU13" s="34"/>
      <c r="AV13" s="35"/>
      <c r="AW13" s="372"/>
      <c r="AX13" s="35"/>
      <c r="AY13" s="68"/>
      <c r="AZ13" s="79"/>
      <c r="BA13" s="35"/>
      <c r="BB13" s="119"/>
      <c r="BC13" s="105">
        <v>2231.9095047888891</v>
      </c>
      <c r="BD13" s="34"/>
      <c r="BE13" s="35"/>
      <c r="BF13" s="372"/>
      <c r="BG13" s="35"/>
      <c r="BH13" s="68"/>
      <c r="BI13" s="79"/>
      <c r="BJ13" s="35"/>
      <c r="BK13" s="119"/>
      <c r="BL13" s="105">
        <v>722.64729814742566</v>
      </c>
      <c r="BM13" s="34"/>
      <c r="BN13" s="35"/>
      <c r="BO13" s="372"/>
      <c r="BP13" s="35"/>
      <c r="BQ13" s="68"/>
      <c r="BR13" s="79"/>
      <c r="BS13" s="35"/>
      <c r="BT13" s="119">
        <v>1248</v>
      </c>
      <c r="BU13" s="105">
        <v>1245.9641169458878</v>
      </c>
      <c r="BV13" s="34"/>
      <c r="BW13" s="35"/>
      <c r="BX13" s="372"/>
      <c r="BY13" s="35"/>
      <c r="BZ13" s="68"/>
      <c r="CA13" s="79"/>
      <c r="CB13" s="35"/>
      <c r="CC13" s="119"/>
      <c r="CD13" s="105">
        <v>17321.671224813199</v>
      </c>
      <c r="CE13" s="34"/>
      <c r="CF13" s="35"/>
      <c r="CG13" s="372"/>
      <c r="CH13" s="35"/>
      <c r="CI13" s="68"/>
      <c r="CJ13" s="79"/>
      <c r="CK13" s="35"/>
      <c r="CL13" s="119"/>
      <c r="CM13" s="105">
        <v>15498.699750402107</v>
      </c>
      <c r="CN13" s="34"/>
      <c r="CO13" s="35"/>
      <c r="CP13" s="372"/>
      <c r="CQ13" s="35"/>
      <c r="CR13" s="68"/>
      <c r="CS13" s="79"/>
      <c r="CT13" s="35"/>
      <c r="CU13" s="119"/>
      <c r="CV13" s="105">
        <v>2395.3494198374597</v>
      </c>
      <c r="CW13" s="34"/>
      <c r="CX13" s="35"/>
      <c r="CY13" s="372"/>
      <c r="CZ13" s="35"/>
      <c r="DA13" s="68"/>
      <c r="DB13" s="79"/>
      <c r="DC13" s="35"/>
      <c r="DD13" s="119">
        <v>7482</v>
      </c>
      <c r="DE13" s="105">
        <v>9272.8254328506355</v>
      </c>
      <c r="DF13" s="34"/>
      <c r="DG13" s="35"/>
      <c r="DH13" s="111"/>
      <c r="DI13" s="35"/>
      <c r="DJ13" s="68"/>
      <c r="DK13" s="79"/>
      <c r="DL13" s="35"/>
      <c r="DM13" s="119"/>
      <c r="DN13" s="34"/>
      <c r="DO13" s="35"/>
      <c r="DP13" s="372"/>
      <c r="DQ13" s="35"/>
      <c r="DR13" s="68"/>
      <c r="DS13" s="79"/>
      <c r="DT13" s="35"/>
      <c r="DU13" s="119">
        <v>3071</v>
      </c>
      <c r="DV13" s="105">
        <v>3204.6000098599302</v>
      </c>
      <c r="DW13" s="34"/>
      <c r="DX13" s="35"/>
      <c r="DY13" s="372"/>
      <c r="DZ13" s="35"/>
      <c r="EA13" s="68"/>
      <c r="EB13" s="79"/>
      <c r="EC13" s="35"/>
      <c r="ED13" s="119"/>
      <c r="EE13" s="105">
        <v>1999.9994417233968</v>
      </c>
      <c r="EF13" s="34"/>
      <c r="EG13" s="35"/>
      <c r="EH13" s="372"/>
      <c r="EI13" s="35"/>
      <c r="EJ13" s="68"/>
      <c r="EK13" s="79"/>
      <c r="EL13" s="35"/>
      <c r="EM13" s="119"/>
      <c r="EN13" s="105">
        <v>91.880000344909988</v>
      </c>
      <c r="EO13" s="34"/>
      <c r="EP13" s="35"/>
      <c r="EQ13" s="372"/>
      <c r="ER13" s="35"/>
      <c r="ES13" s="68"/>
      <c r="ET13" s="79"/>
      <c r="EU13" s="35"/>
      <c r="EV13" s="119">
        <v>1853</v>
      </c>
      <c r="EW13" s="105">
        <v>1621.7040039938736</v>
      </c>
      <c r="EX13" s="375"/>
      <c r="EY13" s="66"/>
      <c r="EZ13" s="376"/>
      <c r="FA13" s="66"/>
      <c r="FB13" s="68"/>
      <c r="FC13" s="79"/>
      <c r="FD13" s="35"/>
      <c r="FE13" s="377">
        <v>0.41</v>
      </c>
      <c r="FF13" s="34"/>
      <c r="FG13" s="35"/>
      <c r="FH13" s="372"/>
      <c r="FI13" s="35"/>
      <c r="FJ13" s="68"/>
      <c r="FK13" s="79"/>
      <c r="FL13" s="35"/>
      <c r="FM13" s="119"/>
      <c r="FN13" s="105">
        <v>377.05398767373197</v>
      </c>
      <c r="FO13" s="34"/>
      <c r="FP13" s="35"/>
      <c r="FQ13" s="372"/>
      <c r="FR13" s="35"/>
      <c r="FS13" s="68"/>
      <c r="FT13" s="79"/>
      <c r="FU13" s="35"/>
      <c r="FV13" s="119">
        <v>3822</v>
      </c>
      <c r="FW13" s="105">
        <v>3888.5910004925991</v>
      </c>
      <c r="FX13" s="34"/>
      <c r="FY13" s="35"/>
      <c r="FZ13" s="372"/>
      <c r="GA13" s="35"/>
      <c r="GB13" s="68"/>
      <c r="GC13" s="79"/>
      <c r="GD13" s="35"/>
      <c r="GE13" s="119">
        <v>8664</v>
      </c>
      <c r="GF13" s="105">
        <v>10082.320735716719</v>
      </c>
      <c r="GG13" s="34"/>
      <c r="GH13" s="35"/>
      <c r="GI13" s="372"/>
      <c r="GJ13" s="35"/>
      <c r="GK13" s="68"/>
      <c r="GL13" s="79"/>
      <c r="GM13" s="35"/>
      <c r="GN13" s="119"/>
      <c r="GO13" s="105">
        <v>3695.989685583691</v>
      </c>
      <c r="GP13" s="34"/>
      <c r="GQ13" s="35"/>
      <c r="GR13" s="372"/>
      <c r="GS13" s="35"/>
      <c r="GT13" s="68"/>
      <c r="GU13" s="79"/>
      <c r="GV13" s="35"/>
      <c r="GW13" s="119">
        <v>6639</v>
      </c>
      <c r="GX13" s="105">
        <v>6871.191577461479</v>
      </c>
      <c r="GY13" s="34"/>
      <c r="GZ13" s="35"/>
      <c r="HA13" s="372"/>
      <c r="HB13" s="35"/>
      <c r="HC13" s="68"/>
      <c r="HD13" s="79"/>
      <c r="HE13" s="35"/>
      <c r="HF13" s="119">
        <v>1003</v>
      </c>
      <c r="HG13" s="105">
        <v>1247.6510010731733</v>
      </c>
      <c r="HH13" s="34"/>
      <c r="HI13" s="35"/>
      <c r="HJ13" s="372"/>
      <c r="HK13" s="35"/>
      <c r="HL13" s="68"/>
      <c r="HM13" s="79"/>
      <c r="HN13" s="35"/>
      <c r="HO13" s="119">
        <v>1978</v>
      </c>
      <c r="HP13" s="105">
        <v>1940.887005321061</v>
      </c>
      <c r="HQ13" s="34"/>
      <c r="HR13" s="35"/>
      <c r="HS13" s="372"/>
      <c r="HT13" s="35"/>
      <c r="HU13" s="68"/>
      <c r="HV13" s="79"/>
      <c r="HW13" s="35"/>
      <c r="HX13" s="119"/>
      <c r="HY13" s="105">
        <v>22520.540800271883</v>
      </c>
      <c r="HZ13" s="34"/>
      <c r="IA13" s="35"/>
      <c r="IB13" s="372"/>
      <c r="IC13" s="35"/>
      <c r="ID13" s="68"/>
      <c r="IE13" s="79"/>
      <c r="IF13" s="35"/>
      <c r="IG13" s="119"/>
      <c r="IH13" s="109">
        <v>27353.618905512929</v>
      </c>
      <c r="II13" s="34"/>
      <c r="IJ13" s="35"/>
      <c r="IK13" s="111"/>
      <c r="IL13" s="35"/>
      <c r="IM13" s="35"/>
      <c r="IN13" s="79"/>
      <c r="IO13" s="35"/>
      <c r="IP13" s="125"/>
      <c r="IQ13" s="36">
        <f t="shared" si="1"/>
        <v>151974.06534348195</v>
      </c>
    </row>
    <row r="14" spans="1:253" x14ac:dyDescent="0.2">
      <c r="A14" s="46">
        <v>2010</v>
      </c>
      <c r="B14" s="34">
        <v>689.87</v>
      </c>
      <c r="C14" s="35">
        <v>32.9</v>
      </c>
      <c r="D14" s="372">
        <v>689.87</v>
      </c>
      <c r="E14" s="35">
        <v>667.85</v>
      </c>
      <c r="F14" s="68"/>
      <c r="G14" s="35"/>
      <c r="H14" s="35"/>
      <c r="I14" s="119"/>
      <c r="J14" s="105">
        <v>688.12039467637385</v>
      </c>
      <c r="K14" s="34">
        <v>3737</v>
      </c>
      <c r="L14" s="35">
        <v>24</v>
      </c>
      <c r="M14" s="372">
        <v>3737</v>
      </c>
      <c r="N14" s="35">
        <v>2387</v>
      </c>
      <c r="O14" s="68">
        <v>4131</v>
      </c>
      <c r="P14" s="35">
        <v>3761</v>
      </c>
      <c r="Q14" s="35"/>
      <c r="R14" s="119">
        <v>3651</v>
      </c>
      <c r="S14" s="105">
        <v>3628.0159808534904</v>
      </c>
      <c r="T14" s="34">
        <v>2657.38</v>
      </c>
      <c r="U14" s="35">
        <v>0</v>
      </c>
      <c r="V14" s="111">
        <v>2657.38</v>
      </c>
      <c r="W14" s="35">
        <v>2310.37</v>
      </c>
      <c r="X14" s="68"/>
      <c r="Y14" s="35"/>
      <c r="Z14" s="35"/>
      <c r="AA14" s="119">
        <v>2614.1999999999998</v>
      </c>
      <c r="AB14" s="105">
        <v>2668.029052021152</v>
      </c>
      <c r="AC14" s="34">
        <v>586.49</v>
      </c>
      <c r="AD14" s="35">
        <v>46.9</v>
      </c>
      <c r="AE14" s="111">
        <v>586.49</v>
      </c>
      <c r="AF14" s="35">
        <v>578.87</v>
      </c>
      <c r="AG14" s="68"/>
      <c r="AH14" s="35"/>
      <c r="AI14" s="35"/>
      <c r="AJ14" s="119">
        <v>529</v>
      </c>
      <c r="AK14" s="105">
        <v>612.84800174836107</v>
      </c>
      <c r="AL14" s="34">
        <v>11409</v>
      </c>
      <c r="AM14" s="35">
        <v>0</v>
      </c>
      <c r="AN14" s="372">
        <v>11409</v>
      </c>
      <c r="AO14" s="35">
        <v>10306</v>
      </c>
      <c r="AP14" s="68"/>
      <c r="AQ14" s="35"/>
      <c r="AR14" s="35"/>
      <c r="AS14" s="119"/>
      <c r="AT14" s="105">
        <v>10791.957023322804</v>
      </c>
      <c r="AU14" s="34">
        <v>2336.02</v>
      </c>
      <c r="AV14" s="35">
        <v>108.04</v>
      </c>
      <c r="AW14" s="372">
        <v>2336.02</v>
      </c>
      <c r="AX14" s="35">
        <v>2075.8200000000002</v>
      </c>
      <c r="AY14" s="68"/>
      <c r="AZ14" s="35"/>
      <c r="BA14" s="35"/>
      <c r="BB14" s="119"/>
      <c r="BC14" s="105">
        <v>2231.909537010089</v>
      </c>
      <c r="BD14" s="34">
        <v>720.38</v>
      </c>
      <c r="BE14" s="35">
        <v>47.68</v>
      </c>
      <c r="BF14" s="372">
        <v>720.38</v>
      </c>
      <c r="BG14" s="35">
        <v>603.47</v>
      </c>
      <c r="BH14" s="68"/>
      <c r="BI14" s="35"/>
      <c r="BJ14" s="35"/>
      <c r="BK14" s="119"/>
      <c r="BL14" s="105">
        <v>730.93629185095085</v>
      </c>
      <c r="BM14" s="34">
        <v>3901.8</v>
      </c>
      <c r="BN14" s="35">
        <v>2634.72</v>
      </c>
      <c r="BO14" s="372">
        <v>3903</v>
      </c>
      <c r="BP14" s="35">
        <v>3594.66</v>
      </c>
      <c r="BQ14" s="68"/>
      <c r="BR14" s="35"/>
      <c r="BS14" s="35"/>
      <c r="BT14" s="119"/>
      <c r="BU14" s="105">
        <v>1245.9641116867108</v>
      </c>
      <c r="BV14" s="34">
        <v>18545.34</v>
      </c>
      <c r="BW14" s="35">
        <v>9250.07</v>
      </c>
      <c r="BX14" s="372">
        <v>18545.34</v>
      </c>
      <c r="BY14" s="35">
        <v>17082.37</v>
      </c>
      <c r="BZ14" s="68"/>
      <c r="CA14" s="35"/>
      <c r="CB14" s="35"/>
      <c r="CC14" s="119">
        <v>14480</v>
      </c>
      <c r="CD14" s="105">
        <v>17321.67134923481</v>
      </c>
      <c r="CE14" s="34">
        <v>16419</v>
      </c>
      <c r="CF14" s="35">
        <v>739</v>
      </c>
      <c r="CG14" s="372">
        <v>16419</v>
      </c>
      <c r="CH14" s="35">
        <v>15607</v>
      </c>
      <c r="CI14" s="68"/>
      <c r="CJ14" s="35"/>
      <c r="CK14" s="35"/>
      <c r="CL14" s="119"/>
      <c r="CM14" s="105">
        <v>15498.699729948106</v>
      </c>
      <c r="CN14" s="34">
        <v>1920</v>
      </c>
      <c r="CO14" s="35">
        <v>554</v>
      </c>
      <c r="CP14" s="372">
        <v>1920</v>
      </c>
      <c r="CQ14" s="35">
        <v>1741</v>
      </c>
      <c r="CR14" s="68"/>
      <c r="CS14" s="35"/>
      <c r="CT14" s="35"/>
      <c r="CU14" s="119"/>
      <c r="CV14" s="105">
        <v>2395.3493604362725</v>
      </c>
      <c r="CW14" s="34">
        <v>9028.0400000000009</v>
      </c>
      <c r="CX14" s="35">
        <v>1760.62</v>
      </c>
      <c r="CY14" s="372">
        <v>9028</v>
      </c>
      <c r="CZ14" s="35">
        <v>7978.74</v>
      </c>
      <c r="DA14" s="68"/>
      <c r="DB14" s="35"/>
      <c r="DC14" s="35"/>
      <c r="DD14" s="119"/>
      <c r="DE14" s="105">
        <v>9272.8254221647621</v>
      </c>
      <c r="DF14" s="34"/>
      <c r="DG14" s="35"/>
      <c r="DH14" s="111">
        <v>172.84</v>
      </c>
      <c r="DI14" s="35">
        <v>41.4</v>
      </c>
      <c r="DJ14" s="68"/>
      <c r="DK14" s="35"/>
      <c r="DL14" s="35"/>
      <c r="DM14" s="119">
        <v>147</v>
      </c>
      <c r="DN14" s="34">
        <v>3372.12</v>
      </c>
      <c r="DO14" s="35">
        <v>113.8</v>
      </c>
      <c r="DP14" s="372">
        <v>3372.12</v>
      </c>
      <c r="DQ14" s="35">
        <v>3166.56</v>
      </c>
      <c r="DR14" s="68"/>
      <c r="DS14" s="35"/>
      <c r="DT14" s="35"/>
      <c r="DU14" s="119"/>
      <c r="DV14" s="105">
        <v>3204.6000650855199</v>
      </c>
      <c r="DW14" s="34">
        <v>2170</v>
      </c>
      <c r="DX14" s="35">
        <v>84</v>
      </c>
      <c r="DY14" s="372">
        <v>2170</v>
      </c>
      <c r="DZ14" s="35">
        <v>1852</v>
      </c>
      <c r="EA14" s="68"/>
      <c r="EB14" s="35"/>
      <c r="EC14" s="35"/>
      <c r="ED14" s="119">
        <v>2050</v>
      </c>
      <c r="EE14" s="105">
        <v>1999.9994892544119</v>
      </c>
      <c r="EF14" s="34">
        <v>88.7</v>
      </c>
      <c r="EG14" s="35">
        <v>2.7</v>
      </c>
      <c r="EH14" s="372">
        <v>88.7</v>
      </c>
      <c r="EI14" s="35">
        <v>86.1</v>
      </c>
      <c r="EJ14" s="68">
        <v>88.7</v>
      </c>
      <c r="EK14" s="35">
        <v>87.9</v>
      </c>
      <c r="EL14" s="35">
        <v>2</v>
      </c>
      <c r="EM14" s="119">
        <v>88</v>
      </c>
      <c r="EN14" s="105">
        <v>91.879999425544</v>
      </c>
      <c r="EO14" s="34">
        <v>2046.39</v>
      </c>
      <c r="EP14" s="35"/>
      <c r="EQ14" s="372">
        <v>2046.39</v>
      </c>
      <c r="ER14" s="35">
        <v>1924.82</v>
      </c>
      <c r="ES14" s="68"/>
      <c r="ET14" s="35"/>
      <c r="EU14" s="35"/>
      <c r="EV14" s="119"/>
      <c r="EW14" s="105">
        <v>1621.7040082629871</v>
      </c>
      <c r="EX14" s="375">
        <v>0.35</v>
      </c>
      <c r="EY14" s="66"/>
      <c r="EZ14" s="376">
        <v>0.35</v>
      </c>
      <c r="FA14" s="66">
        <v>0</v>
      </c>
      <c r="FB14" s="68"/>
      <c r="FC14" s="35"/>
      <c r="FD14" s="35"/>
      <c r="FE14" s="119"/>
      <c r="FF14" s="34">
        <v>373.48</v>
      </c>
      <c r="FG14" s="35">
        <v>0</v>
      </c>
      <c r="FH14" s="372">
        <v>373.48</v>
      </c>
      <c r="FI14" s="35">
        <v>298.8</v>
      </c>
      <c r="FJ14" s="68"/>
      <c r="FK14" s="35"/>
      <c r="FL14" s="35"/>
      <c r="FM14" s="119"/>
      <c r="FN14" s="105">
        <v>377.0539999544979</v>
      </c>
      <c r="FO14" s="34">
        <v>3863.2</v>
      </c>
      <c r="FP14" s="35">
        <v>134.21</v>
      </c>
      <c r="FQ14" s="372">
        <v>3863</v>
      </c>
      <c r="FR14" s="35">
        <v>3336</v>
      </c>
      <c r="FS14" s="68"/>
      <c r="FT14" s="35"/>
      <c r="FU14" s="35"/>
      <c r="FV14" s="119"/>
      <c r="FW14" s="105">
        <v>3888.5910050791217</v>
      </c>
      <c r="FX14" s="34">
        <v>9329</v>
      </c>
      <c r="FY14" s="35">
        <v>0</v>
      </c>
      <c r="FZ14" s="372">
        <v>9329</v>
      </c>
      <c r="GA14" s="35">
        <v>8128</v>
      </c>
      <c r="GB14" s="68"/>
      <c r="GC14" s="35"/>
      <c r="GD14" s="35"/>
      <c r="GE14" s="119"/>
      <c r="GF14" s="105">
        <v>10081.631829361611</v>
      </c>
      <c r="GG14" s="34">
        <v>3252</v>
      </c>
      <c r="GH14" s="35">
        <v>1501</v>
      </c>
      <c r="GI14" s="372">
        <v>3251.59</v>
      </c>
      <c r="GJ14" s="35">
        <v>2141.98</v>
      </c>
      <c r="GK14" s="68"/>
      <c r="GL14" s="35"/>
      <c r="GM14" s="35"/>
      <c r="GN14" s="119"/>
      <c r="GO14" s="105">
        <v>3695.9896774703202</v>
      </c>
      <c r="GP14" s="34">
        <v>6515</v>
      </c>
      <c r="GQ14" s="35">
        <v>404</v>
      </c>
      <c r="GR14" s="372">
        <v>6515</v>
      </c>
      <c r="GS14" s="35">
        <v>5147</v>
      </c>
      <c r="GT14" s="68">
        <v>6858.53</v>
      </c>
      <c r="GU14" s="35">
        <v>5191.91</v>
      </c>
      <c r="GV14" s="35">
        <v>13.35</v>
      </c>
      <c r="GW14" s="119"/>
      <c r="GX14" s="105">
        <v>6871.1916111236424</v>
      </c>
      <c r="GY14" s="34">
        <v>1247</v>
      </c>
      <c r="GZ14" s="35">
        <v>25</v>
      </c>
      <c r="HA14" s="372">
        <v>1247</v>
      </c>
      <c r="HB14" s="35">
        <v>1175</v>
      </c>
      <c r="HC14" s="68"/>
      <c r="HD14" s="35"/>
      <c r="HE14" s="35"/>
      <c r="HF14" s="119"/>
      <c r="HG14" s="105">
        <v>1247.6510100701985</v>
      </c>
      <c r="HH14" s="34">
        <v>1917.91</v>
      </c>
      <c r="HI14" s="35">
        <v>20.99</v>
      </c>
      <c r="HJ14" s="372">
        <v>1917.91</v>
      </c>
      <c r="HK14" s="35">
        <v>1778.51</v>
      </c>
      <c r="HL14" s="68"/>
      <c r="HM14" s="35"/>
      <c r="HN14" s="35"/>
      <c r="HO14" s="119"/>
      <c r="HP14" s="105">
        <v>1940.5610000738475</v>
      </c>
      <c r="HQ14" s="34">
        <v>22242</v>
      </c>
      <c r="HR14" s="35">
        <v>789</v>
      </c>
      <c r="HS14" s="372">
        <v>22242</v>
      </c>
      <c r="HT14" s="35">
        <v>19409.36</v>
      </c>
      <c r="HU14" s="68"/>
      <c r="HV14" s="35"/>
      <c r="HW14" s="35"/>
      <c r="HX14" s="119">
        <v>21780</v>
      </c>
      <c r="HY14" s="105">
        <v>22520.540636425743</v>
      </c>
      <c r="HZ14" s="34">
        <v>28073</v>
      </c>
      <c r="IA14" s="35">
        <v>2432</v>
      </c>
      <c r="IB14" s="372">
        <v>28073</v>
      </c>
      <c r="IC14" s="35">
        <v>20032.91</v>
      </c>
      <c r="ID14" s="68"/>
      <c r="IE14" s="35"/>
      <c r="IF14" s="35"/>
      <c r="IG14" s="119">
        <v>27479</v>
      </c>
      <c r="IH14" s="109">
        <v>27353.618835165082</v>
      </c>
      <c r="II14" s="34">
        <f>+HZ14+HQ14+HH14+GY14+GP14+GG14+FX14+FO14+FF14+EX14+EO14+EF14+DW14+DN14+DF14+CW14+CN14+CE14+BV14+BM14+BD14+AU14+AL14+AC14+T14+K14+B14</f>
        <v>156440.46999999997</v>
      </c>
      <c r="IJ14" s="35">
        <f t="shared" ref="IJ14" si="4">+IA14+HR14+HI14+GZ14+GQ14+GH14+FY14+FP14+FG14+EY14+EP14+EG14+DX14+DO14+DG14+CX14+CO14+CF14+BW14+BN14+BE14+AV14+AM14+AD14+U14+L14+C14</f>
        <v>20704.630000000005</v>
      </c>
      <c r="IK14" s="35">
        <f t="shared" ref="IK14" si="5">+IB14+HS14+HJ14+HA14+GR14+GI14+FZ14+FQ14+FH14+EZ14+EQ14+EH14+DY14+DP14+DH14+CY14+CP14+CG14+BX14+BO14+BF14+AW14+AN14+AE14+V14+M14+D14</f>
        <v>156613.85999999996</v>
      </c>
      <c r="IL14" s="35">
        <f t="shared" ref="IL14" si="6">+IC14+HT14+HK14+HB14+GS14+GJ14+GA14+FR14+FI14+FA14+ER14+EI14+DZ14+DQ14+DI14+CZ14+CQ14+CH14+BY14+BP14+BG14+AX14+AO14+AF14+W14+N14+E14</f>
        <v>133451.59</v>
      </c>
      <c r="IM14" s="35"/>
      <c r="IN14" s="35"/>
      <c r="IO14" s="35"/>
      <c r="IP14" s="125"/>
      <c r="IQ14" s="36">
        <f t="shared" si="1"/>
        <v>155726.93942170643</v>
      </c>
    </row>
    <row r="15" spans="1:253" x14ac:dyDescent="0.2">
      <c r="A15" s="46">
        <v>2011</v>
      </c>
      <c r="B15" s="34"/>
      <c r="C15" s="35"/>
      <c r="D15" s="372"/>
      <c r="E15" s="35"/>
      <c r="F15" s="68"/>
      <c r="G15" s="35"/>
      <c r="H15" s="35"/>
      <c r="I15" s="119"/>
      <c r="J15" s="105">
        <v>688.12040702005993</v>
      </c>
      <c r="K15" s="34"/>
      <c r="L15" s="35"/>
      <c r="M15" s="372"/>
      <c r="N15" s="35"/>
      <c r="O15" s="68">
        <v>4138</v>
      </c>
      <c r="P15" s="35">
        <v>3770</v>
      </c>
      <c r="Q15" s="35"/>
      <c r="R15" s="119">
        <v>3669</v>
      </c>
      <c r="S15" s="105">
        <v>3628.0159759597127</v>
      </c>
      <c r="T15" s="34"/>
      <c r="U15" s="35"/>
      <c r="V15" s="111"/>
      <c r="W15" s="35"/>
      <c r="X15" s="68"/>
      <c r="Y15" s="35"/>
      <c r="Z15" s="35"/>
      <c r="AA15" s="119"/>
      <c r="AB15" s="105">
        <v>2668.0290335014356</v>
      </c>
      <c r="AC15" s="34"/>
      <c r="AD15" s="35"/>
      <c r="AE15" s="111"/>
      <c r="AF15" s="35"/>
      <c r="AG15" s="68"/>
      <c r="AH15" s="35"/>
      <c r="AI15" s="35"/>
      <c r="AJ15" s="119"/>
      <c r="AK15" s="105">
        <v>612.84800635148292</v>
      </c>
      <c r="AL15" s="34"/>
      <c r="AM15" s="35"/>
      <c r="AN15" s="372"/>
      <c r="AO15" s="35"/>
      <c r="AP15" s="68"/>
      <c r="AQ15" s="35"/>
      <c r="AR15" s="35"/>
      <c r="AS15" s="119"/>
      <c r="AT15" s="105">
        <v>10791.957057378058</v>
      </c>
      <c r="AU15" s="34"/>
      <c r="AV15" s="35"/>
      <c r="AW15" s="372"/>
      <c r="AX15" s="35"/>
      <c r="AY15" s="68"/>
      <c r="AZ15" s="35"/>
      <c r="BA15" s="35"/>
      <c r="BB15" s="119"/>
      <c r="BC15" s="105">
        <v>2231.9094751304597</v>
      </c>
      <c r="BD15" s="34"/>
      <c r="BE15" s="35"/>
      <c r="BF15" s="372"/>
      <c r="BG15" s="35"/>
      <c r="BH15" s="68"/>
      <c r="BI15" s="35"/>
      <c r="BJ15" s="35"/>
      <c r="BK15" s="119"/>
      <c r="BL15" s="105">
        <v>737.56829506934275</v>
      </c>
      <c r="BM15" s="34"/>
      <c r="BN15" s="35"/>
      <c r="BO15" s="372"/>
      <c r="BP15" s="35"/>
      <c r="BQ15" s="68"/>
      <c r="BR15" s="35"/>
      <c r="BS15" s="35"/>
      <c r="BT15" s="119"/>
      <c r="BU15" s="105">
        <v>1245.9641039171076</v>
      </c>
      <c r="BV15" s="34"/>
      <c r="BW15" s="35"/>
      <c r="BX15" s="372"/>
      <c r="BY15" s="35"/>
      <c r="BZ15" s="68"/>
      <c r="CA15" s="35"/>
      <c r="CB15" s="35"/>
      <c r="CC15" s="119"/>
      <c r="CD15" s="105">
        <v>17321.671364729635</v>
      </c>
      <c r="CE15" s="34"/>
      <c r="CF15" s="35"/>
      <c r="CG15" s="372"/>
      <c r="CH15" s="35"/>
      <c r="CI15" s="68"/>
      <c r="CJ15" s="35"/>
      <c r="CK15" s="35"/>
      <c r="CL15" s="119"/>
      <c r="CM15" s="105">
        <v>15498.69975765695</v>
      </c>
      <c r="CN15" s="34"/>
      <c r="CO15" s="35"/>
      <c r="CP15" s="372"/>
      <c r="CQ15" s="35"/>
      <c r="CR15" s="68"/>
      <c r="CS15" s="35"/>
      <c r="CT15" s="35"/>
      <c r="CU15" s="119"/>
      <c r="CV15" s="105">
        <v>2395.3493904828429</v>
      </c>
      <c r="CW15" s="34"/>
      <c r="CX15" s="35"/>
      <c r="CY15" s="372"/>
      <c r="CZ15" s="35"/>
      <c r="DA15" s="68"/>
      <c r="DB15" s="35"/>
      <c r="DC15" s="35"/>
      <c r="DD15" s="119"/>
      <c r="DE15" s="105">
        <v>9272.8254091553354</v>
      </c>
      <c r="DF15" s="34"/>
      <c r="DG15" s="35"/>
      <c r="DH15" s="111"/>
      <c r="DI15" s="35"/>
      <c r="DJ15" s="68"/>
      <c r="DK15" s="35"/>
      <c r="DL15" s="35"/>
      <c r="DM15" s="119"/>
      <c r="DN15" s="34"/>
      <c r="DO15" s="35"/>
      <c r="DP15" s="372"/>
      <c r="DQ15" s="35"/>
      <c r="DR15" s="68"/>
      <c r="DS15" s="35"/>
      <c r="DT15" s="35"/>
      <c r="DU15" s="119"/>
      <c r="DV15" s="105">
        <v>3204.6000197958601</v>
      </c>
      <c r="DW15" s="34"/>
      <c r="DX15" s="35"/>
      <c r="DY15" s="372"/>
      <c r="DZ15" s="35"/>
      <c r="EA15" s="68"/>
      <c r="EB15" s="35"/>
      <c r="EC15" s="35"/>
      <c r="ED15" s="119"/>
      <c r="EE15" s="105">
        <v>1999.9994761277244</v>
      </c>
      <c r="EF15" s="34"/>
      <c r="EG15" s="35"/>
      <c r="EH15" s="372"/>
      <c r="EI15" s="35"/>
      <c r="EJ15" s="68">
        <v>88.7</v>
      </c>
      <c r="EK15" s="35">
        <v>87.75</v>
      </c>
      <c r="EL15" s="35">
        <v>2</v>
      </c>
      <c r="EM15" s="119"/>
      <c r="EN15" s="105">
        <v>91.879999644400002</v>
      </c>
      <c r="EO15" s="34"/>
      <c r="EP15" s="35"/>
      <c r="EQ15" s="372"/>
      <c r="ER15" s="35"/>
      <c r="ES15" s="68"/>
      <c r="ET15" s="35"/>
      <c r="EU15" s="35"/>
      <c r="EV15" s="119"/>
      <c r="EW15" s="105">
        <v>1621.7039819882364</v>
      </c>
      <c r="EX15" s="375"/>
      <c r="EY15" s="66"/>
      <c r="EZ15" s="376"/>
      <c r="FA15" s="66"/>
      <c r="FB15" s="68"/>
      <c r="FC15" s="35"/>
      <c r="FD15" s="35"/>
      <c r="FE15" s="119"/>
      <c r="FF15" s="34"/>
      <c r="FG15" s="35"/>
      <c r="FH15" s="372"/>
      <c r="FI15" s="35"/>
      <c r="FJ15" s="68"/>
      <c r="FK15" s="35"/>
      <c r="FL15" s="35"/>
      <c r="FM15" s="119"/>
      <c r="FN15" s="105">
        <v>377.05400555926701</v>
      </c>
      <c r="FO15" s="34"/>
      <c r="FP15" s="35"/>
      <c r="FQ15" s="372"/>
      <c r="FR15" s="35"/>
      <c r="FS15" s="68"/>
      <c r="FT15" s="35"/>
      <c r="FU15" s="35"/>
      <c r="FV15" s="119"/>
      <c r="FW15" s="105">
        <v>3888.5909952427933</v>
      </c>
      <c r="FX15" s="34"/>
      <c r="FY15" s="35"/>
      <c r="FZ15" s="372"/>
      <c r="GA15" s="35"/>
      <c r="GB15" s="68"/>
      <c r="GC15" s="35"/>
      <c r="GD15" s="35"/>
      <c r="GE15" s="119"/>
      <c r="GF15" s="105">
        <v>10081.038836571537</v>
      </c>
      <c r="GG15" s="34"/>
      <c r="GH15" s="35"/>
      <c r="GI15" s="372"/>
      <c r="GJ15" s="35"/>
      <c r="GK15" s="68"/>
      <c r="GL15" s="35"/>
      <c r="GM15" s="35"/>
      <c r="GN15" s="119"/>
      <c r="GO15" s="105">
        <v>3695.9896652340872</v>
      </c>
      <c r="GP15" s="34"/>
      <c r="GQ15" s="35"/>
      <c r="GR15" s="372"/>
      <c r="GS15" s="35"/>
      <c r="GT15" s="68">
        <v>6879.76</v>
      </c>
      <c r="GU15" s="35">
        <v>5215.7</v>
      </c>
      <c r="GV15" s="35">
        <v>13.83</v>
      </c>
      <c r="GW15" s="119"/>
      <c r="GX15" s="105">
        <v>6871.1916472455023</v>
      </c>
      <c r="GY15" s="34"/>
      <c r="GZ15" s="35"/>
      <c r="HA15" s="372"/>
      <c r="HB15" s="35"/>
      <c r="HC15" s="68"/>
      <c r="HD15" s="35"/>
      <c r="HE15" s="35"/>
      <c r="HF15" s="119"/>
      <c r="HG15" s="105">
        <v>1247.6510057527792</v>
      </c>
      <c r="HH15" s="34"/>
      <c r="HI15" s="35"/>
      <c r="HJ15" s="372"/>
      <c r="HK15" s="35"/>
      <c r="HL15" s="68"/>
      <c r="HM15" s="35"/>
      <c r="HN15" s="35"/>
      <c r="HO15" s="119"/>
      <c r="HP15" s="105">
        <v>1940.4739859602273</v>
      </c>
      <c r="HQ15" s="34"/>
      <c r="HR15" s="35"/>
      <c r="HS15" s="372"/>
      <c r="HT15" s="35"/>
      <c r="HU15" s="68"/>
      <c r="HV15" s="35"/>
      <c r="HW15" s="35"/>
      <c r="HX15" s="119"/>
      <c r="HY15" s="105">
        <v>22520.540575429426</v>
      </c>
      <c r="HZ15" s="34"/>
      <c r="IA15" s="35"/>
      <c r="IB15" s="372"/>
      <c r="IC15" s="35"/>
      <c r="ID15" s="68"/>
      <c r="IE15" s="35"/>
      <c r="IF15" s="35"/>
      <c r="IG15" s="119"/>
      <c r="IH15" s="109">
        <v>27353.618806594051</v>
      </c>
      <c r="II15" s="34"/>
      <c r="IJ15" s="35"/>
      <c r="IK15" s="111"/>
      <c r="IL15" s="35"/>
      <c r="IM15" s="35"/>
      <c r="IN15" s="35"/>
      <c r="IO15" s="35"/>
      <c r="IP15" s="125"/>
      <c r="IQ15" s="36">
        <f t="shared" si="1"/>
        <v>151987.29127749833</v>
      </c>
    </row>
    <row r="16" spans="1:253" x14ac:dyDescent="0.2">
      <c r="A16" s="46">
        <v>2012</v>
      </c>
      <c r="B16" s="34"/>
      <c r="C16" s="35"/>
      <c r="D16" s="372"/>
      <c r="E16" s="35"/>
      <c r="F16" s="68"/>
      <c r="G16" s="35"/>
      <c r="H16" s="35"/>
      <c r="I16" s="119"/>
      <c r="J16" s="105">
        <v>688.12040066630163</v>
      </c>
      <c r="K16" s="34"/>
      <c r="L16" s="35"/>
      <c r="M16" s="372"/>
      <c r="N16" s="35"/>
      <c r="O16" s="68">
        <v>4148</v>
      </c>
      <c r="P16" s="35">
        <v>3780</v>
      </c>
      <c r="Q16" s="35"/>
      <c r="R16" s="119">
        <v>3680</v>
      </c>
      <c r="S16" s="105">
        <v>3628.0159801675286</v>
      </c>
      <c r="T16" s="34"/>
      <c r="U16" s="35"/>
      <c r="V16" s="111"/>
      <c r="W16" s="35"/>
      <c r="X16" s="68"/>
      <c r="Y16" s="35"/>
      <c r="Z16" s="35"/>
      <c r="AA16" s="119"/>
      <c r="AB16" s="105">
        <v>2668.0290080415966</v>
      </c>
      <c r="AC16" s="34"/>
      <c r="AD16" s="35"/>
      <c r="AE16" s="111"/>
      <c r="AF16" s="35"/>
      <c r="AG16" s="68"/>
      <c r="AH16" s="35"/>
      <c r="AI16" s="35"/>
      <c r="AJ16" s="119"/>
      <c r="AK16" s="105">
        <v>612.84800879087902</v>
      </c>
      <c r="AL16" s="34"/>
      <c r="AM16" s="35"/>
      <c r="AN16" s="372"/>
      <c r="AO16" s="35"/>
      <c r="AP16" s="68"/>
      <c r="AQ16" s="35"/>
      <c r="AR16" s="35"/>
      <c r="AS16" s="119"/>
      <c r="AT16" s="105">
        <v>10791.957081922246</v>
      </c>
      <c r="AU16" s="34"/>
      <c r="AV16" s="35"/>
      <c r="AW16" s="372"/>
      <c r="AX16" s="35"/>
      <c r="AY16" s="68"/>
      <c r="AZ16" s="35"/>
      <c r="BA16" s="35"/>
      <c r="BB16" s="119"/>
      <c r="BC16" s="105">
        <v>2231.9094430893101</v>
      </c>
      <c r="BD16" s="34"/>
      <c r="BE16" s="35"/>
      <c r="BF16" s="372"/>
      <c r="BG16" s="35"/>
      <c r="BH16" s="68"/>
      <c r="BI16" s="35"/>
      <c r="BJ16" s="35"/>
      <c r="BK16" s="119"/>
      <c r="BL16" s="105">
        <v>743.40128883542786</v>
      </c>
      <c r="BM16" s="34"/>
      <c r="BN16" s="35"/>
      <c r="BO16" s="372"/>
      <c r="BP16" s="35"/>
      <c r="BQ16" s="68"/>
      <c r="BR16" s="35"/>
      <c r="BS16" s="35"/>
      <c r="BT16" s="119"/>
      <c r="BU16" s="105">
        <v>1245.9641029369106</v>
      </c>
      <c r="BV16" s="34"/>
      <c r="BW16" s="35"/>
      <c r="BX16" s="372"/>
      <c r="BY16" s="35"/>
      <c r="BZ16" s="68"/>
      <c r="CA16" s="35"/>
      <c r="CB16" s="35"/>
      <c r="CC16" s="119"/>
      <c r="CD16" s="105">
        <v>17380.751357969748</v>
      </c>
      <c r="CE16" s="34"/>
      <c r="CF16" s="35"/>
      <c r="CG16" s="372"/>
      <c r="CH16" s="35"/>
      <c r="CI16" s="68">
        <v>16684.57</v>
      </c>
      <c r="CJ16" s="35">
        <v>15861.48</v>
      </c>
      <c r="CK16" s="35">
        <v>664.74</v>
      </c>
      <c r="CL16" s="119"/>
      <c r="CM16" s="105">
        <v>15498.699808610034</v>
      </c>
      <c r="CN16" s="34"/>
      <c r="CO16" s="35"/>
      <c r="CP16" s="372"/>
      <c r="CQ16" s="35"/>
      <c r="CR16" s="68"/>
      <c r="CS16" s="35"/>
      <c r="CT16" s="35"/>
      <c r="CU16" s="119"/>
      <c r="CV16" s="105">
        <v>2395.3494002849329</v>
      </c>
      <c r="CW16" s="34"/>
      <c r="CX16" s="35"/>
      <c r="CY16" s="372"/>
      <c r="CZ16" s="35"/>
      <c r="DA16" s="68"/>
      <c r="DB16" s="35"/>
      <c r="DC16" s="35"/>
      <c r="DD16" s="119"/>
      <c r="DE16" s="105">
        <v>9272.8253952414052</v>
      </c>
      <c r="DF16" s="34"/>
      <c r="DG16" s="35"/>
      <c r="DH16" s="111"/>
      <c r="DI16" s="35"/>
      <c r="DJ16" s="68"/>
      <c r="DK16" s="35"/>
      <c r="DL16" s="35"/>
      <c r="DM16" s="119"/>
      <c r="DN16" s="34"/>
      <c r="DO16" s="35"/>
      <c r="DP16" s="372"/>
      <c r="DQ16" s="35"/>
      <c r="DR16" s="68"/>
      <c r="DS16" s="35"/>
      <c r="DT16" s="35"/>
      <c r="DU16" s="119"/>
      <c r="DV16" s="105">
        <v>3204.6000087766097</v>
      </c>
      <c r="DW16" s="34"/>
      <c r="DX16" s="35"/>
      <c r="DY16" s="372"/>
      <c r="DZ16" s="35"/>
      <c r="EA16" s="68"/>
      <c r="EB16" s="35"/>
      <c r="EC16" s="35"/>
      <c r="ED16" s="119"/>
      <c r="EE16" s="105">
        <v>1999.9994841307559</v>
      </c>
      <c r="EF16" s="34"/>
      <c r="EG16" s="35"/>
      <c r="EH16" s="372"/>
      <c r="EI16" s="35"/>
      <c r="EJ16" s="68">
        <v>88.7</v>
      </c>
      <c r="EK16" s="35">
        <v>87.75</v>
      </c>
      <c r="EL16" s="35">
        <v>2</v>
      </c>
      <c r="EM16" s="119"/>
      <c r="EN16" s="105">
        <v>91.87999940680001</v>
      </c>
      <c r="EO16" s="34"/>
      <c r="EP16" s="35"/>
      <c r="EQ16" s="372"/>
      <c r="ER16" s="35"/>
      <c r="ES16" s="68"/>
      <c r="ET16" s="35"/>
      <c r="EU16" s="35"/>
      <c r="EV16" s="119"/>
      <c r="EW16" s="105">
        <v>1621.7039753673496</v>
      </c>
      <c r="EX16" s="375"/>
      <c r="EY16" s="66"/>
      <c r="EZ16" s="376"/>
      <c r="FA16" s="66"/>
      <c r="FB16" s="68"/>
      <c r="FC16" s="35"/>
      <c r="FD16" s="35"/>
      <c r="FE16" s="119"/>
      <c r="FF16" s="34"/>
      <c r="FG16" s="35"/>
      <c r="FH16" s="372"/>
      <c r="FI16" s="35"/>
      <c r="FJ16" s="68"/>
      <c r="FK16" s="35"/>
      <c r="FL16" s="35"/>
      <c r="FM16" s="119"/>
      <c r="FN16" s="105">
        <v>377.05401392866798</v>
      </c>
      <c r="FO16" s="34"/>
      <c r="FP16" s="35"/>
      <c r="FQ16" s="372"/>
      <c r="FR16" s="35"/>
      <c r="FS16" s="68"/>
      <c r="FT16" s="35"/>
      <c r="FU16" s="35"/>
      <c r="FV16" s="119"/>
      <c r="FW16" s="105">
        <v>3888.591008333844</v>
      </c>
      <c r="FX16" s="34"/>
      <c r="FY16" s="35"/>
      <c r="FZ16" s="372"/>
      <c r="GA16" s="35"/>
      <c r="GB16" s="68"/>
      <c r="GC16" s="35"/>
      <c r="GD16" s="35"/>
      <c r="GE16" s="119"/>
      <c r="GF16" s="105">
        <v>10080.38987873865</v>
      </c>
      <c r="GG16" s="34"/>
      <c r="GH16" s="35"/>
      <c r="GI16" s="372"/>
      <c r="GJ16" s="35"/>
      <c r="GK16" s="68"/>
      <c r="GL16" s="35"/>
      <c r="GM16" s="35"/>
      <c r="GN16" s="119"/>
      <c r="GO16" s="105">
        <v>3695.9896325806981</v>
      </c>
      <c r="GP16" s="34"/>
      <c r="GQ16" s="35"/>
      <c r="GR16" s="372"/>
      <c r="GS16" s="35"/>
      <c r="GT16" s="68">
        <v>6891.87</v>
      </c>
      <c r="GU16" s="35">
        <v>5250.51</v>
      </c>
      <c r="GV16" s="35">
        <v>14.18</v>
      </c>
      <c r="GW16" s="119"/>
      <c r="GX16" s="105">
        <v>6871.1916241622393</v>
      </c>
      <c r="GY16" s="34"/>
      <c r="GZ16" s="35"/>
      <c r="HA16" s="372"/>
      <c r="HB16" s="35"/>
      <c r="HC16" s="68">
        <v>1183.74</v>
      </c>
      <c r="HD16" s="35">
        <v>1074.8900000000001</v>
      </c>
      <c r="HE16" s="35">
        <v>68</v>
      </c>
      <c r="HF16" s="119"/>
      <c r="HG16" s="105">
        <v>1247.6510083666535</v>
      </c>
      <c r="HH16" s="34"/>
      <c r="HI16" s="35"/>
      <c r="HJ16" s="372"/>
      <c r="HK16" s="35"/>
      <c r="HL16" s="68"/>
      <c r="HM16" s="35"/>
      <c r="HN16" s="35"/>
      <c r="HO16" s="119"/>
      <c r="HP16" s="105">
        <v>1940.3519942974006</v>
      </c>
      <c r="HQ16" s="34"/>
      <c r="HR16" s="35"/>
      <c r="HS16" s="372"/>
      <c r="HT16" s="35"/>
      <c r="HU16" s="68"/>
      <c r="HV16" s="35"/>
      <c r="HW16" s="35"/>
      <c r="HX16" s="119"/>
      <c r="HY16" s="105">
        <v>22520.540612835259</v>
      </c>
      <c r="HZ16" s="34"/>
      <c r="IA16" s="35"/>
      <c r="IB16" s="372"/>
      <c r="IC16" s="35"/>
      <c r="ID16" s="68"/>
      <c r="IE16" s="35"/>
      <c r="IF16" s="35"/>
      <c r="IG16" s="119"/>
      <c r="IH16" s="109">
        <v>27353.61908800773</v>
      </c>
      <c r="II16" s="34"/>
      <c r="IJ16" s="35"/>
      <c r="IK16" s="111"/>
      <c r="IL16" s="35"/>
      <c r="IM16" s="35"/>
      <c r="IN16" s="35"/>
      <c r="IO16" s="35"/>
      <c r="IP16" s="125"/>
      <c r="IQ16" s="36">
        <f t="shared" si="1"/>
        <v>152051.43360548891</v>
      </c>
    </row>
    <row r="17" spans="1:251" x14ac:dyDescent="0.2">
      <c r="A17" s="46">
        <v>2013</v>
      </c>
      <c r="B17" s="34"/>
      <c r="C17" s="35"/>
      <c r="D17" s="372"/>
      <c r="E17" s="35"/>
      <c r="F17" s="68"/>
      <c r="G17" s="35"/>
      <c r="H17" s="35"/>
      <c r="I17" s="119"/>
      <c r="J17" s="105">
        <v>688.12041314714395</v>
      </c>
      <c r="K17" s="34"/>
      <c r="L17" s="35"/>
      <c r="M17" s="372"/>
      <c r="N17" s="35"/>
      <c r="O17" s="68">
        <v>3771</v>
      </c>
      <c r="P17" s="35">
        <v>2373</v>
      </c>
      <c r="Q17" s="35">
        <v>24</v>
      </c>
      <c r="R17" s="119">
        <v>3698</v>
      </c>
      <c r="S17" s="105">
        <v>3628.0159993102743</v>
      </c>
      <c r="T17" s="34"/>
      <c r="U17" s="35"/>
      <c r="V17" s="111"/>
      <c r="W17" s="35"/>
      <c r="X17" s="68"/>
      <c r="Y17" s="35"/>
      <c r="Z17" s="35"/>
      <c r="AA17" s="119"/>
      <c r="AB17" s="105">
        <v>2668.0290017578777</v>
      </c>
      <c r="AC17" s="34"/>
      <c r="AD17" s="35"/>
      <c r="AE17" s="111"/>
      <c r="AF17" s="35"/>
      <c r="AG17" s="68"/>
      <c r="AH17" s="35"/>
      <c r="AI17" s="35"/>
      <c r="AJ17" s="119"/>
      <c r="AK17" s="105">
        <v>612.84800265639876</v>
      </c>
      <c r="AL17" s="34"/>
      <c r="AM17" s="35"/>
      <c r="AN17" s="372"/>
      <c r="AO17" s="35"/>
      <c r="AP17" s="68"/>
      <c r="AQ17" s="35"/>
      <c r="AR17" s="35"/>
      <c r="AS17" s="119"/>
      <c r="AT17" s="105">
        <v>10791.957084482068</v>
      </c>
      <c r="AU17" s="34"/>
      <c r="AV17" s="35"/>
      <c r="AW17" s="372"/>
      <c r="AX17" s="35"/>
      <c r="AY17" s="68"/>
      <c r="AZ17" s="35"/>
      <c r="BA17" s="35"/>
      <c r="BB17" s="119"/>
      <c r="BC17" s="105">
        <v>2231.9094588394805</v>
      </c>
      <c r="BD17" s="34"/>
      <c r="BE17" s="35"/>
      <c r="BF17" s="372"/>
      <c r="BG17" s="35"/>
      <c r="BH17" s="68"/>
      <c r="BI17" s="35"/>
      <c r="BJ17" s="35"/>
      <c r="BK17" s="119"/>
      <c r="BL17" s="105">
        <v>749.54629513003374</v>
      </c>
      <c r="BM17" s="34"/>
      <c r="BN17" s="35"/>
      <c r="BO17" s="372"/>
      <c r="BP17" s="35"/>
      <c r="BQ17" s="68"/>
      <c r="BR17" s="35"/>
      <c r="BS17" s="35"/>
      <c r="BT17" s="119"/>
      <c r="BU17" s="105">
        <v>1245.9641014965976</v>
      </c>
      <c r="BV17" s="34"/>
      <c r="BW17" s="35"/>
      <c r="BX17" s="372"/>
      <c r="BY17" s="35"/>
      <c r="BZ17" s="68"/>
      <c r="CA17" s="35"/>
      <c r="CB17" s="35"/>
      <c r="CC17" s="119"/>
      <c r="CD17" s="105">
        <v>17439.831362841662</v>
      </c>
      <c r="CE17" s="34"/>
      <c r="CF17" s="35"/>
      <c r="CG17" s="372"/>
      <c r="CH17" s="35"/>
      <c r="CI17" s="68">
        <v>16743.77</v>
      </c>
      <c r="CJ17" s="35">
        <v>15929.36</v>
      </c>
      <c r="CK17" s="35">
        <v>630.79999999999995</v>
      </c>
      <c r="CL17" s="119"/>
      <c r="CM17" s="105">
        <v>15498.69977938718</v>
      </c>
      <c r="CN17" s="34"/>
      <c r="CO17" s="35"/>
      <c r="CP17" s="372"/>
      <c r="CQ17" s="35"/>
      <c r="CR17" s="68"/>
      <c r="CS17" s="35"/>
      <c r="CT17" s="35"/>
      <c r="CU17" s="119"/>
      <c r="CV17" s="105">
        <v>2395.3494066111375</v>
      </c>
      <c r="CW17" s="34"/>
      <c r="CX17" s="35"/>
      <c r="CY17" s="372"/>
      <c r="CZ17" s="35"/>
      <c r="DA17" s="68"/>
      <c r="DB17" s="35"/>
      <c r="DC17" s="35"/>
      <c r="DD17" s="119"/>
      <c r="DE17" s="105">
        <v>9272.8254011401841</v>
      </c>
      <c r="DF17" s="34"/>
      <c r="DG17" s="35"/>
      <c r="DH17" s="111"/>
      <c r="DI17" s="35"/>
      <c r="DJ17" s="68"/>
      <c r="DK17" s="35"/>
      <c r="DL17" s="35"/>
      <c r="DM17" s="119"/>
      <c r="DN17" s="34"/>
      <c r="DO17" s="35"/>
      <c r="DP17" s="372"/>
      <c r="DQ17" s="35"/>
      <c r="DR17" s="68"/>
      <c r="DS17" s="35"/>
      <c r="DT17" s="35"/>
      <c r="DU17" s="119"/>
      <c r="DV17" s="105">
        <v>3204.6000288482101</v>
      </c>
      <c r="DW17" s="34"/>
      <c r="DX17" s="35"/>
      <c r="DY17" s="372"/>
      <c r="DZ17" s="35"/>
      <c r="EA17" s="68"/>
      <c r="EB17" s="35"/>
      <c r="EC17" s="35"/>
      <c r="ED17" s="119"/>
      <c r="EE17" s="105">
        <v>1999.9994834335237</v>
      </c>
      <c r="EF17" s="34"/>
      <c r="EG17" s="35"/>
      <c r="EH17" s="372"/>
      <c r="EI17" s="35"/>
      <c r="EJ17" s="68">
        <v>88.7</v>
      </c>
      <c r="EK17" s="35">
        <v>87.62</v>
      </c>
      <c r="EL17" s="35">
        <v>2</v>
      </c>
      <c r="EM17" s="119"/>
      <c r="EN17" s="105">
        <v>91.879999482939994</v>
      </c>
      <c r="EO17" s="34"/>
      <c r="EP17" s="35"/>
      <c r="EQ17" s="372"/>
      <c r="ER17" s="35"/>
      <c r="ES17" s="68"/>
      <c r="ET17" s="35"/>
      <c r="EU17" s="35"/>
      <c r="EV17" s="119"/>
      <c r="EW17" s="105">
        <v>1621.7039879267213</v>
      </c>
      <c r="EX17" s="375"/>
      <c r="EY17" s="66"/>
      <c r="EZ17" s="376"/>
      <c r="FA17" s="66"/>
      <c r="FB17" s="68"/>
      <c r="FC17" s="35"/>
      <c r="FD17" s="35"/>
      <c r="FE17" s="119"/>
      <c r="FF17" s="34"/>
      <c r="FG17" s="35"/>
      <c r="FH17" s="372"/>
      <c r="FI17" s="35"/>
      <c r="FJ17" s="68"/>
      <c r="FK17" s="35"/>
      <c r="FL17" s="35"/>
      <c r="FM17" s="119"/>
      <c r="FN17" s="105">
        <v>377.05401610901095</v>
      </c>
      <c r="FO17" s="34"/>
      <c r="FP17" s="35"/>
      <c r="FQ17" s="372"/>
      <c r="FR17" s="35"/>
      <c r="FS17" s="68"/>
      <c r="FT17" s="35"/>
      <c r="FU17" s="35"/>
      <c r="FV17" s="119"/>
      <c r="FW17" s="105">
        <v>3888.591006032208</v>
      </c>
      <c r="FX17" s="34"/>
      <c r="FY17" s="35"/>
      <c r="FZ17" s="372"/>
      <c r="GA17" s="35"/>
      <c r="GB17" s="68"/>
      <c r="GC17" s="35"/>
      <c r="GD17" s="35"/>
      <c r="GE17" s="119"/>
      <c r="GF17" s="105">
        <v>10079.859845712348</v>
      </c>
      <c r="GG17" s="34"/>
      <c r="GH17" s="35"/>
      <c r="GI17" s="372"/>
      <c r="GJ17" s="35"/>
      <c r="GK17" s="68"/>
      <c r="GL17" s="35"/>
      <c r="GM17" s="35"/>
      <c r="GN17" s="119"/>
      <c r="GO17" s="105">
        <v>3695.989655911806</v>
      </c>
      <c r="GP17" s="34"/>
      <c r="GQ17" s="35"/>
      <c r="GR17" s="372"/>
      <c r="GS17" s="35"/>
      <c r="GT17" s="68">
        <v>6900.51</v>
      </c>
      <c r="GU17" s="35">
        <v>5269.34</v>
      </c>
      <c r="GV17" s="35">
        <v>14.95</v>
      </c>
      <c r="GW17" s="119"/>
      <c r="GX17" s="105">
        <v>6871.1916417038947</v>
      </c>
      <c r="GY17" s="34"/>
      <c r="GZ17" s="35"/>
      <c r="HA17" s="372"/>
      <c r="HB17" s="35"/>
      <c r="HC17" s="68">
        <v>1183.8599999999999</v>
      </c>
      <c r="HD17" s="35">
        <v>1075.4100000000001</v>
      </c>
      <c r="HE17" s="35">
        <v>75.41</v>
      </c>
      <c r="HF17" s="119"/>
      <c r="HG17" s="105">
        <v>1247.6510004970432</v>
      </c>
      <c r="HH17" s="34"/>
      <c r="HI17" s="35"/>
      <c r="HJ17" s="372"/>
      <c r="HK17" s="35"/>
      <c r="HL17" s="68"/>
      <c r="HM17" s="35"/>
      <c r="HN17" s="35"/>
      <c r="HO17" s="119"/>
      <c r="HP17" s="105">
        <v>1940.2539852726234</v>
      </c>
      <c r="HQ17" s="34"/>
      <c r="HR17" s="35"/>
      <c r="HS17" s="372"/>
      <c r="HT17" s="35"/>
      <c r="HU17" s="68"/>
      <c r="HV17" s="35"/>
      <c r="HW17" s="35"/>
      <c r="HX17" s="119"/>
      <c r="HY17" s="105">
        <v>22520.540399157166</v>
      </c>
      <c r="HZ17" s="34"/>
      <c r="IA17" s="35"/>
      <c r="IB17" s="372"/>
      <c r="IC17" s="35"/>
      <c r="ID17" s="68"/>
      <c r="IE17" s="35"/>
      <c r="IF17" s="35"/>
      <c r="IG17" s="119"/>
      <c r="IH17" s="109">
        <v>27353.618984942859</v>
      </c>
      <c r="II17" s="34"/>
      <c r="IJ17" s="35"/>
      <c r="IK17" s="111"/>
      <c r="IL17" s="35"/>
      <c r="IM17" s="35"/>
      <c r="IN17" s="35"/>
      <c r="IO17" s="35"/>
      <c r="IP17" s="125"/>
      <c r="IQ17" s="36">
        <f t="shared" si="1"/>
        <v>152116.03034183042</v>
      </c>
    </row>
    <row r="18" spans="1:251" x14ac:dyDescent="0.2">
      <c r="A18" s="46">
        <v>2014</v>
      </c>
      <c r="B18" s="34"/>
      <c r="C18" s="35"/>
      <c r="D18" s="372"/>
      <c r="E18" s="35"/>
      <c r="F18" s="68"/>
      <c r="G18" s="35"/>
      <c r="H18" s="35"/>
      <c r="I18" s="119"/>
      <c r="J18" s="105">
        <v>688.12041595443691</v>
      </c>
      <c r="K18" s="34"/>
      <c r="L18" s="35"/>
      <c r="M18" s="372"/>
      <c r="N18" s="35"/>
      <c r="O18" s="68">
        <v>3788</v>
      </c>
      <c r="P18" s="35">
        <v>2388</v>
      </c>
      <c r="Q18" s="35">
        <v>24</v>
      </c>
      <c r="R18" s="119">
        <v>3725</v>
      </c>
      <c r="S18" s="105">
        <v>3628.016014906194</v>
      </c>
      <c r="T18" s="34"/>
      <c r="U18" s="35"/>
      <c r="V18" s="111"/>
      <c r="W18" s="35"/>
      <c r="X18" s="68"/>
      <c r="Y18" s="35"/>
      <c r="Z18" s="35"/>
      <c r="AA18" s="119"/>
      <c r="AB18" s="105">
        <v>2668.0289973702547</v>
      </c>
      <c r="AC18" s="34"/>
      <c r="AD18" s="35"/>
      <c r="AE18" s="111"/>
      <c r="AF18" s="35"/>
      <c r="AG18" s="68"/>
      <c r="AH18" s="35"/>
      <c r="AI18" s="35"/>
      <c r="AJ18" s="119"/>
      <c r="AK18" s="105">
        <v>612.84800262072781</v>
      </c>
      <c r="AL18" s="34"/>
      <c r="AM18" s="35"/>
      <c r="AN18" s="372"/>
      <c r="AO18" s="35"/>
      <c r="AP18" s="68">
        <v>11421.07</v>
      </c>
      <c r="AQ18" s="35">
        <v>10766.87</v>
      </c>
      <c r="AR18" s="35"/>
      <c r="AS18" s="119"/>
      <c r="AT18" s="105">
        <v>10791.957085344349</v>
      </c>
      <c r="AU18" s="34"/>
      <c r="AV18" s="35"/>
      <c r="AW18" s="372"/>
      <c r="AX18" s="35"/>
      <c r="AY18" s="68"/>
      <c r="AZ18" s="35"/>
      <c r="BA18" s="35"/>
      <c r="BB18" s="119"/>
      <c r="BC18" s="105">
        <v>2231.9094458293998</v>
      </c>
      <c r="BD18" s="34"/>
      <c r="BE18" s="35"/>
      <c r="BF18" s="372"/>
      <c r="BG18" s="35"/>
      <c r="BH18" s="68">
        <v>739</v>
      </c>
      <c r="BI18" s="35">
        <v>574.20000000000005</v>
      </c>
      <c r="BJ18" s="35">
        <v>65.739999999999995</v>
      </c>
      <c r="BK18" s="119"/>
      <c r="BL18" s="105">
        <v>755.62228924643455</v>
      </c>
      <c r="BM18" s="34"/>
      <c r="BN18" s="35"/>
      <c r="BO18" s="372"/>
      <c r="BP18" s="35"/>
      <c r="BQ18" s="68"/>
      <c r="BR18" s="35"/>
      <c r="BS18" s="35"/>
      <c r="BT18" s="119"/>
      <c r="BU18" s="105">
        <v>1245.9641021574257</v>
      </c>
      <c r="BV18" s="34"/>
      <c r="BW18" s="35"/>
      <c r="BX18" s="372"/>
      <c r="BY18" s="35"/>
      <c r="BZ18" s="68"/>
      <c r="CA18" s="35"/>
      <c r="CB18" s="35"/>
      <c r="CC18" s="119"/>
      <c r="CD18" s="105">
        <v>17498.911335753532</v>
      </c>
      <c r="CE18" s="34"/>
      <c r="CF18" s="35"/>
      <c r="CG18" s="372"/>
      <c r="CH18" s="35"/>
      <c r="CI18" s="68">
        <v>16849.169999999998</v>
      </c>
      <c r="CJ18" s="35">
        <v>16038.37</v>
      </c>
      <c r="CK18" s="35">
        <v>598</v>
      </c>
      <c r="CL18" s="119"/>
      <c r="CM18" s="105">
        <v>15498.699856854486</v>
      </c>
      <c r="CN18" s="34"/>
      <c r="CO18" s="35"/>
      <c r="CP18" s="372"/>
      <c r="CQ18" s="35"/>
      <c r="CR18" s="68">
        <v>1921</v>
      </c>
      <c r="CS18" s="35">
        <v>1740</v>
      </c>
      <c r="CT18" s="35">
        <v>573</v>
      </c>
      <c r="CU18" s="119"/>
      <c r="CV18" s="105">
        <v>2395.3493514999805</v>
      </c>
      <c r="CW18" s="34"/>
      <c r="CX18" s="35"/>
      <c r="CY18" s="372"/>
      <c r="CZ18" s="35"/>
      <c r="DA18" s="68"/>
      <c r="DB18" s="35"/>
      <c r="DC18" s="35"/>
      <c r="DD18" s="119"/>
      <c r="DE18" s="105">
        <v>9272.8254089027851</v>
      </c>
      <c r="DF18" s="34"/>
      <c r="DG18" s="35"/>
      <c r="DH18" s="111"/>
      <c r="DI18" s="35"/>
      <c r="DJ18" s="68">
        <v>173</v>
      </c>
      <c r="DK18" s="35">
        <v>41</v>
      </c>
      <c r="DL18" s="35">
        <v>213</v>
      </c>
      <c r="DM18" s="119"/>
      <c r="DN18" s="34"/>
      <c r="DO18" s="35"/>
      <c r="DP18" s="372"/>
      <c r="DQ18" s="35"/>
      <c r="DR18" s="68"/>
      <c r="DS18" s="35"/>
      <c r="DT18" s="35"/>
      <c r="DU18" s="119"/>
      <c r="DV18" s="105">
        <v>3204.6000071455801</v>
      </c>
      <c r="DW18" s="34"/>
      <c r="DX18" s="35"/>
      <c r="DY18" s="372"/>
      <c r="DZ18" s="35"/>
      <c r="EA18" s="68">
        <v>2177</v>
      </c>
      <c r="EB18" s="35">
        <v>1884</v>
      </c>
      <c r="EC18" s="35">
        <v>99</v>
      </c>
      <c r="ED18" s="119"/>
      <c r="EE18" s="105">
        <v>1999.9995348343382</v>
      </c>
      <c r="EF18" s="34"/>
      <c r="EG18" s="35"/>
      <c r="EH18" s="372"/>
      <c r="EI18" s="35"/>
      <c r="EJ18" s="68">
        <v>88.7</v>
      </c>
      <c r="EK18" s="35">
        <v>87.62</v>
      </c>
      <c r="EL18" s="35">
        <v>2</v>
      </c>
      <c r="EM18" s="119"/>
      <c r="EN18" s="105">
        <v>91.879999474570013</v>
      </c>
      <c r="EO18" s="34"/>
      <c r="EP18" s="35"/>
      <c r="EQ18" s="372"/>
      <c r="ER18" s="35"/>
      <c r="ES18" s="68"/>
      <c r="ET18" s="35"/>
      <c r="EU18" s="35"/>
      <c r="EV18" s="119"/>
      <c r="EW18" s="105">
        <v>1621.7039985509009</v>
      </c>
      <c r="EX18" s="375"/>
      <c r="EY18" s="66"/>
      <c r="EZ18" s="376"/>
      <c r="FA18" s="66"/>
      <c r="FB18" s="68"/>
      <c r="FC18" s="35"/>
      <c r="FD18" s="35"/>
      <c r="FE18" s="119"/>
      <c r="FF18" s="34"/>
      <c r="FG18" s="35"/>
      <c r="FH18" s="372"/>
      <c r="FI18" s="35"/>
      <c r="FJ18" s="68"/>
      <c r="FK18" s="35"/>
      <c r="FL18" s="35"/>
      <c r="FM18" s="119"/>
      <c r="FN18" s="105">
        <v>377.05400643340801</v>
      </c>
      <c r="FO18" s="34"/>
      <c r="FP18" s="35"/>
      <c r="FQ18" s="372"/>
      <c r="FR18" s="35"/>
      <c r="FS18" s="68">
        <v>3865</v>
      </c>
      <c r="FT18" s="35">
        <v>3340</v>
      </c>
      <c r="FU18" s="35">
        <v>148</v>
      </c>
      <c r="FV18" s="119"/>
      <c r="FW18" s="105">
        <v>3888.5909862909853</v>
      </c>
      <c r="FX18" s="34"/>
      <c r="FY18" s="35"/>
      <c r="FZ18" s="372"/>
      <c r="GA18" s="35"/>
      <c r="GB18" s="68">
        <v>9383</v>
      </c>
      <c r="GC18" s="35">
        <v>9083.2999999999993</v>
      </c>
      <c r="GD18" s="35"/>
      <c r="GE18" s="119"/>
      <c r="GF18" s="105">
        <v>10079.027837522372</v>
      </c>
      <c r="GG18" s="34"/>
      <c r="GH18" s="35"/>
      <c r="GI18" s="372"/>
      <c r="GJ18" s="35"/>
      <c r="GK18" s="68"/>
      <c r="GL18" s="35"/>
      <c r="GM18" s="35"/>
      <c r="GN18" s="119"/>
      <c r="GO18" s="105">
        <v>3695.9896665308074</v>
      </c>
      <c r="GP18" s="34"/>
      <c r="GQ18" s="35"/>
      <c r="GR18" s="372"/>
      <c r="GS18" s="35"/>
      <c r="GT18" s="68">
        <v>6908.93</v>
      </c>
      <c r="GU18" s="35">
        <v>5315.08</v>
      </c>
      <c r="GV18" s="35">
        <v>15.47</v>
      </c>
      <c r="GW18" s="119"/>
      <c r="GX18" s="105">
        <v>6871.1916271493883</v>
      </c>
      <c r="GY18" s="34"/>
      <c r="GZ18" s="35"/>
      <c r="HA18" s="372"/>
      <c r="HB18" s="35"/>
      <c r="HC18" s="68">
        <v>1182.5999999999999</v>
      </c>
      <c r="HD18" s="35">
        <v>1074.1500000000001</v>
      </c>
      <c r="HE18" s="35">
        <v>76.95</v>
      </c>
      <c r="HF18" s="119"/>
      <c r="HG18" s="105">
        <v>1247.651002943069</v>
      </c>
      <c r="HH18" s="34"/>
      <c r="HI18" s="35"/>
      <c r="HJ18" s="372"/>
      <c r="HK18" s="35"/>
      <c r="HL18" s="68">
        <v>1941.52</v>
      </c>
      <c r="HM18" s="35">
        <v>1788.49</v>
      </c>
      <c r="HN18" s="35"/>
      <c r="HO18" s="119"/>
      <c r="HP18" s="105">
        <v>1940.1049799227294</v>
      </c>
      <c r="HQ18" s="34"/>
      <c r="HR18" s="35"/>
      <c r="HS18" s="372"/>
      <c r="HT18" s="35"/>
      <c r="HU18" s="68"/>
      <c r="HV18" s="35"/>
      <c r="HW18" s="35"/>
      <c r="HX18" s="119"/>
      <c r="HY18" s="105">
        <v>22520.540100023554</v>
      </c>
      <c r="HZ18" s="34"/>
      <c r="IA18" s="35"/>
      <c r="IB18" s="372"/>
      <c r="IC18" s="35"/>
      <c r="ID18" s="68"/>
      <c r="IE18" s="35"/>
      <c r="IF18" s="35"/>
      <c r="IG18" s="119"/>
      <c r="IH18" s="109">
        <v>27353.618992578373</v>
      </c>
      <c r="II18" s="34"/>
      <c r="IJ18" s="35"/>
      <c r="IK18" s="111"/>
      <c r="IL18" s="35"/>
      <c r="IM18" s="35"/>
      <c r="IN18" s="35"/>
      <c r="IO18" s="35"/>
      <c r="IP18" s="125"/>
      <c r="IQ18" s="36">
        <f t="shared" si="1"/>
        <v>152180.20504584012</v>
      </c>
    </row>
    <row r="19" spans="1:251" x14ac:dyDescent="0.2">
      <c r="A19" s="46">
        <v>2015</v>
      </c>
      <c r="B19" s="34">
        <v>689.3</v>
      </c>
      <c r="C19" s="35">
        <v>32.9</v>
      </c>
      <c r="D19" s="372">
        <v>689.34</v>
      </c>
      <c r="E19" s="35">
        <v>666.1</v>
      </c>
      <c r="F19" s="68"/>
      <c r="G19" s="35"/>
      <c r="H19" s="35"/>
      <c r="I19" s="119"/>
      <c r="J19" s="105">
        <v>688.12041321870845</v>
      </c>
      <c r="K19" s="34">
        <v>3833</v>
      </c>
      <c r="L19" s="35">
        <v>24</v>
      </c>
      <c r="M19" s="372">
        <v>3833</v>
      </c>
      <c r="N19" s="35">
        <v>2514</v>
      </c>
      <c r="O19" s="68">
        <v>3812</v>
      </c>
      <c r="P19" s="35">
        <v>2412</v>
      </c>
      <c r="Q19" s="35">
        <v>24</v>
      </c>
      <c r="R19" s="119"/>
      <c r="S19" s="105">
        <v>3628.0160160861878</v>
      </c>
      <c r="T19" s="34">
        <v>2668.39</v>
      </c>
      <c r="U19" s="35">
        <v>0</v>
      </c>
      <c r="V19" s="111">
        <v>2668.39</v>
      </c>
      <c r="W19" s="35">
        <v>2298.31</v>
      </c>
      <c r="X19" s="68"/>
      <c r="Y19" s="35"/>
      <c r="Z19" s="35"/>
      <c r="AA19" s="119"/>
      <c r="AB19" s="105">
        <v>2668.0289750469992</v>
      </c>
      <c r="AC19" s="34">
        <v>624.67999999999995</v>
      </c>
      <c r="AD19" s="35">
        <v>44.08</v>
      </c>
      <c r="AE19" s="111">
        <v>624.67999999999995</v>
      </c>
      <c r="AF19" s="35">
        <v>617.07000000000005</v>
      </c>
      <c r="AG19" s="68"/>
      <c r="AH19" s="35"/>
      <c r="AI19" s="35"/>
      <c r="AJ19" s="119"/>
      <c r="AK19" s="105">
        <v>612.84800022266188</v>
      </c>
      <c r="AL19" s="34">
        <v>11419</v>
      </c>
      <c r="AM19" s="35">
        <v>0</v>
      </c>
      <c r="AN19" s="372">
        <v>11419</v>
      </c>
      <c r="AO19" s="35">
        <v>10124</v>
      </c>
      <c r="AP19" s="68">
        <v>11421.27</v>
      </c>
      <c r="AQ19" s="35">
        <v>10761.04</v>
      </c>
      <c r="AR19" s="35"/>
      <c r="AS19" s="119"/>
      <c r="AT19" s="105">
        <v>10791.957040104027</v>
      </c>
      <c r="AU19" s="34">
        <v>2421.0100000000002</v>
      </c>
      <c r="AV19" s="35">
        <v>99.9</v>
      </c>
      <c r="AW19" s="372">
        <v>2421.0100000000002</v>
      </c>
      <c r="AX19" s="35">
        <v>2110.4899999999998</v>
      </c>
      <c r="AY19" s="68"/>
      <c r="AZ19" s="35"/>
      <c r="BA19" s="35"/>
      <c r="BB19" s="119"/>
      <c r="BC19" s="105">
        <v>2231.9094361375601</v>
      </c>
      <c r="BD19" s="34">
        <v>754.67</v>
      </c>
      <c r="BE19" s="35">
        <v>58.2</v>
      </c>
      <c r="BF19" s="372">
        <v>754.67</v>
      </c>
      <c r="BG19" s="35">
        <v>586.16999999999996</v>
      </c>
      <c r="BH19" s="68">
        <v>746.76</v>
      </c>
      <c r="BI19" s="35">
        <v>580.23</v>
      </c>
      <c r="BJ19" s="35">
        <v>65.739999999999995</v>
      </c>
      <c r="BK19" s="119"/>
      <c r="BL19" s="105">
        <v>761.57629552970172</v>
      </c>
      <c r="BM19" s="34">
        <v>3901.8</v>
      </c>
      <c r="BN19" s="35">
        <v>2634.72</v>
      </c>
      <c r="BO19" s="372">
        <v>3903</v>
      </c>
      <c r="BP19" s="35">
        <v>3594.66</v>
      </c>
      <c r="BQ19" s="68"/>
      <c r="BR19" s="35"/>
      <c r="BS19" s="35"/>
      <c r="BT19" s="119"/>
      <c r="BU19" s="105">
        <v>1245.9641056698485</v>
      </c>
      <c r="BV19" s="34">
        <v>18551.18</v>
      </c>
      <c r="BW19" s="35">
        <v>9403.94</v>
      </c>
      <c r="BX19" s="372">
        <v>18551.18</v>
      </c>
      <c r="BY19" s="35">
        <v>17081.650000000001</v>
      </c>
      <c r="BZ19" s="68"/>
      <c r="CA19" s="35"/>
      <c r="CB19" s="35"/>
      <c r="CC19" s="119"/>
      <c r="CD19" s="105">
        <v>17557.991393813085</v>
      </c>
      <c r="CE19" s="34">
        <v>16836</v>
      </c>
      <c r="CF19" s="35">
        <v>791</v>
      </c>
      <c r="CG19" s="372">
        <v>16836</v>
      </c>
      <c r="CH19" s="35">
        <v>16015</v>
      </c>
      <c r="CI19" s="68">
        <v>16845.39</v>
      </c>
      <c r="CJ19" s="35">
        <v>16015</v>
      </c>
      <c r="CK19" s="35"/>
      <c r="CL19" s="119"/>
      <c r="CM19" s="105">
        <v>15498.699892557745</v>
      </c>
      <c r="CN19" s="34">
        <v>1922</v>
      </c>
      <c r="CO19" s="35">
        <v>569</v>
      </c>
      <c r="CP19" s="372">
        <v>1922</v>
      </c>
      <c r="CQ19" s="35">
        <v>1740</v>
      </c>
      <c r="CR19" s="68">
        <v>1922</v>
      </c>
      <c r="CS19" s="35">
        <v>1742</v>
      </c>
      <c r="CT19" s="35">
        <v>579</v>
      </c>
      <c r="CU19" s="119"/>
      <c r="CV19" s="105">
        <v>2395.3493312131513</v>
      </c>
      <c r="CW19" s="34">
        <v>9297.08</v>
      </c>
      <c r="CX19" s="35">
        <v>1813.24</v>
      </c>
      <c r="CY19" s="372">
        <v>9297</v>
      </c>
      <c r="CZ19" s="35">
        <v>8216.4699999999993</v>
      </c>
      <c r="DA19" s="68"/>
      <c r="DB19" s="35"/>
      <c r="DC19" s="35"/>
      <c r="DD19" s="119"/>
      <c r="DE19" s="105">
        <v>9272.8253857031814</v>
      </c>
      <c r="DF19" s="34">
        <v>172.71</v>
      </c>
      <c r="DG19" s="35">
        <v>213.43</v>
      </c>
      <c r="DH19" s="111">
        <v>172.7</v>
      </c>
      <c r="DI19" s="35">
        <v>41.12</v>
      </c>
      <c r="DJ19" s="68">
        <v>173</v>
      </c>
      <c r="DK19" s="35">
        <v>41</v>
      </c>
      <c r="DL19" s="35">
        <v>213</v>
      </c>
      <c r="DM19" s="119"/>
      <c r="DN19" s="34">
        <v>3391.44</v>
      </c>
      <c r="DO19" s="35">
        <v>110.8</v>
      </c>
      <c r="DP19" s="372">
        <v>3391.44</v>
      </c>
      <c r="DQ19" s="35">
        <v>3177.39</v>
      </c>
      <c r="DR19" s="68"/>
      <c r="DS19" s="35"/>
      <c r="DT19" s="35"/>
      <c r="DU19" s="119"/>
      <c r="DV19" s="105">
        <v>3204.6000427004001</v>
      </c>
      <c r="DW19" s="34">
        <v>2187</v>
      </c>
      <c r="DX19" s="35">
        <v>62.1</v>
      </c>
      <c r="DY19" s="372">
        <v>2187</v>
      </c>
      <c r="DZ19" s="35">
        <v>1924</v>
      </c>
      <c r="EA19" s="68">
        <v>2180</v>
      </c>
      <c r="EB19" s="35">
        <v>1887</v>
      </c>
      <c r="EC19" s="35">
        <v>106</v>
      </c>
      <c r="ED19" s="119"/>
      <c r="EE19" s="105">
        <v>1999.9995448267221</v>
      </c>
      <c r="EF19" s="34">
        <v>88.7</v>
      </c>
      <c r="EG19" s="35">
        <v>2.7</v>
      </c>
      <c r="EH19" s="372">
        <v>88.7</v>
      </c>
      <c r="EI19" s="35">
        <v>86.1</v>
      </c>
      <c r="EJ19" s="68">
        <v>88.7</v>
      </c>
      <c r="EK19" s="35">
        <v>87.44</v>
      </c>
      <c r="EL19" s="35">
        <v>2</v>
      </c>
      <c r="EM19" s="119"/>
      <c r="EN19" s="105">
        <v>91.879999213389993</v>
      </c>
      <c r="EO19" s="34">
        <v>2060.8200000000002</v>
      </c>
      <c r="EP19" s="35">
        <v>153</v>
      </c>
      <c r="EQ19" s="372">
        <v>2060.8200000000002</v>
      </c>
      <c r="ER19" s="35">
        <v>1910.03</v>
      </c>
      <c r="ES19" s="68"/>
      <c r="ET19" s="35"/>
      <c r="EU19" s="35"/>
      <c r="EV19" s="119"/>
      <c r="EW19" s="105">
        <v>1621.7040257488238</v>
      </c>
      <c r="EX19" s="375">
        <v>0.35</v>
      </c>
      <c r="EY19" s="66"/>
      <c r="EZ19" s="376">
        <v>0.35</v>
      </c>
      <c r="FA19" s="66">
        <v>0</v>
      </c>
      <c r="FB19" s="68"/>
      <c r="FC19" s="35"/>
      <c r="FD19" s="35"/>
      <c r="FE19" s="119"/>
      <c r="FF19" s="34">
        <v>364.83</v>
      </c>
      <c r="FG19" s="35">
        <v>0</v>
      </c>
      <c r="FH19" s="372">
        <v>364.83</v>
      </c>
      <c r="FI19" s="35">
        <v>295.29000000000002</v>
      </c>
      <c r="FJ19" s="68"/>
      <c r="FK19" s="35"/>
      <c r="FL19" s="35"/>
      <c r="FM19" s="119"/>
      <c r="FN19" s="105">
        <v>377.05398125072202</v>
      </c>
      <c r="FO19" s="34">
        <v>3881.19</v>
      </c>
      <c r="FP19" s="35">
        <v>132.22999999999999</v>
      </c>
      <c r="FQ19" s="372">
        <v>3881</v>
      </c>
      <c r="FR19" s="35">
        <v>3319</v>
      </c>
      <c r="FS19" s="68"/>
      <c r="FT19" s="35"/>
      <c r="FU19" s="35"/>
      <c r="FV19" s="119"/>
      <c r="FW19" s="105">
        <v>3888.591002537496</v>
      </c>
      <c r="FX19" s="34">
        <v>9420</v>
      </c>
      <c r="FY19" s="35">
        <v>0</v>
      </c>
      <c r="FZ19" s="372">
        <v>9420</v>
      </c>
      <c r="GA19" s="35">
        <v>8268</v>
      </c>
      <c r="GB19" s="68">
        <v>9403.1</v>
      </c>
      <c r="GC19" s="35">
        <v>9103.6</v>
      </c>
      <c r="GD19" s="35"/>
      <c r="GE19" s="119"/>
      <c r="GF19" s="105">
        <v>10078.235825679783</v>
      </c>
      <c r="GG19" s="34">
        <v>3312</v>
      </c>
      <c r="GH19" s="35">
        <v>1543</v>
      </c>
      <c r="GI19" s="372">
        <v>3311.75</v>
      </c>
      <c r="GJ19" s="35">
        <v>2199.2600000000002</v>
      </c>
      <c r="GK19" s="68">
        <v>3301.55</v>
      </c>
      <c r="GL19" s="35">
        <v>2230.4299999999998</v>
      </c>
      <c r="GM19" s="35">
        <v>1433.95</v>
      </c>
      <c r="GN19" s="119"/>
      <c r="GO19" s="105">
        <v>3695.9896613810251</v>
      </c>
      <c r="GP19" s="34">
        <v>6900.96</v>
      </c>
      <c r="GQ19" s="35">
        <v>93.59</v>
      </c>
      <c r="GR19" s="372">
        <v>6901</v>
      </c>
      <c r="GS19" s="35">
        <v>4627</v>
      </c>
      <c r="GT19" s="68">
        <v>6916.17</v>
      </c>
      <c r="GU19" s="35">
        <v>5320.3</v>
      </c>
      <c r="GV19" s="35">
        <v>14.84</v>
      </c>
      <c r="GW19" s="119"/>
      <c r="GX19" s="105">
        <v>6871.191556420943</v>
      </c>
      <c r="GY19" s="34">
        <v>1248</v>
      </c>
      <c r="GZ19" s="35">
        <v>23</v>
      </c>
      <c r="HA19" s="372">
        <v>1248</v>
      </c>
      <c r="HB19" s="35">
        <v>1139</v>
      </c>
      <c r="HC19" s="68">
        <v>1180.8900000000001</v>
      </c>
      <c r="HD19" s="35">
        <v>1072.44</v>
      </c>
      <c r="HE19" s="35">
        <v>73.17</v>
      </c>
      <c r="HF19" s="119"/>
      <c r="HG19" s="105">
        <v>1247.6509942148484</v>
      </c>
      <c r="HH19" s="34">
        <v>1921.75</v>
      </c>
      <c r="HI19" s="35">
        <v>20.82</v>
      </c>
      <c r="HJ19" s="372">
        <v>1921.75</v>
      </c>
      <c r="HK19" s="35">
        <v>1794.59</v>
      </c>
      <c r="HL19" s="68">
        <v>1942</v>
      </c>
      <c r="HM19" s="35">
        <v>1790</v>
      </c>
      <c r="HN19" s="35"/>
      <c r="HO19" s="119"/>
      <c r="HP19" s="105">
        <v>1939.9709769015217</v>
      </c>
      <c r="HQ19" s="34">
        <v>22409</v>
      </c>
      <c r="HR19" s="35">
        <v>746</v>
      </c>
      <c r="HS19" s="372">
        <v>22409</v>
      </c>
      <c r="HT19" s="35">
        <v>19719.02</v>
      </c>
      <c r="HU19" s="68"/>
      <c r="HV19" s="35"/>
      <c r="HW19" s="35"/>
      <c r="HX19" s="119"/>
      <c r="HY19" s="105">
        <v>22520.539946274435</v>
      </c>
      <c r="HZ19" s="34">
        <v>27980</v>
      </c>
      <c r="IA19" s="35">
        <v>2364</v>
      </c>
      <c r="IB19" s="372">
        <v>27980</v>
      </c>
      <c r="IC19" s="35">
        <v>19664.21</v>
      </c>
      <c r="ID19" s="68"/>
      <c r="IE19" s="35"/>
      <c r="IF19" s="35"/>
      <c r="IG19" s="119"/>
      <c r="IH19" s="109">
        <v>27353.618804321581</v>
      </c>
      <c r="II19" s="34">
        <f>+HZ19+HQ19+HH19+GY19+GP19+GG19+FX19+FO19+FF19+EX19+EO19+EF19+DW19+DN19+DF19+CW19+CN19+CE19+BV19+BM19+BD19+AU19+AL19+AC19+T19+K19+B19</f>
        <v>158256.86000000002</v>
      </c>
      <c r="IJ19" s="35">
        <f>+IA19+HR19+HI19+GZ19+GQ19+GH19+FY19+FP19+FG19+EY19+EP19+EG19+DX19+DO19+DG19+CX19+CO19+CF19+BW19+BN19+BE19+AV19+AM19+AD19+U19+L19+C19</f>
        <v>20935.650000000005</v>
      </c>
      <c r="IK19" s="35">
        <f t="shared" ref="IK19" si="7">+IB19+HS19+HJ19+HA19+GR19+GI19+FZ19+FQ19+FH19+EZ19+EQ19+EH19+DY19+DP19+DH19+CY19+CP19+CG19+BX19+BO19+BF19+AW19+AN19+AE19+V19+M19+D19</f>
        <v>158257.61000000004</v>
      </c>
      <c r="IL19" s="35">
        <f t="shared" ref="IL19" si="8">+IC19+HT19+HK19+HB19+GS19+GJ19+GA19+FR19+FI19+FA19+ER19+EI19+DZ19+DQ19+DI19+CZ19+CQ19+CH19+BY19+BP19+BG19+AX19+AO19+AF19+W19+N19+E19</f>
        <v>133727.93000000002</v>
      </c>
      <c r="IM19" s="35"/>
      <c r="IN19" s="35"/>
      <c r="IO19" s="35"/>
      <c r="IP19" s="125"/>
      <c r="IQ19" s="36">
        <f t="shared" si="1"/>
        <v>156000.58264677456</v>
      </c>
    </row>
    <row r="20" spans="1:251" x14ac:dyDescent="0.2">
      <c r="A20" s="46">
        <v>2016</v>
      </c>
      <c r="B20" s="34">
        <v>689.3</v>
      </c>
      <c r="C20" s="35">
        <v>32.9</v>
      </c>
      <c r="D20" s="372"/>
      <c r="E20" s="35"/>
      <c r="F20" s="68"/>
      <c r="G20" s="35"/>
      <c r="H20" s="35"/>
      <c r="I20" s="121"/>
      <c r="J20" s="105">
        <v>688.12041669545965</v>
      </c>
      <c r="K20" s="34">
        <v>3841</v>
      </c>
      <c r="L20" s="35">
        <v>24</v>
      </c>
      <c r="M20" s="372"/>
      <c r="N20" s="35"/>
      <c r="O20" s="68">
        <v>3833</v>
      </c>
      <c r="P20" s="35">
        <v>2514</v>
      </c>
      <c r="Q20" s="35">
        <v>24</v>
      </c>
      <c r="R20" s="121"/>
      <c r="S20" s="105">
        <v>3628.0160193170354</v>
      </c>
      <c r="T20" s="34">
        <v>2669.85</v>
      </c>
      <c r="U20" s="35">
        <v>0</v>
      </c>
      <c r="V20" s="113"/>
      <c r="W20" s="35"/>
      <c r="X20" s="68"/>
      <c r="Y20" s="35"/>
      <c r="Z20" s="35"/>
      <c r="AA20" s="121"/>
      <c r="AB20" s="105">
        <v>2668.028951768652</v>
      </c>
      <c r="AC20" s="34">
        <v>624.66</v>
      </c>
      <c r="AD20" s="35">
        <v>44.39</v>
      </c>
      <c r="AE20" s="113"/>
      <c r="AF20" s="35"/>
      <c r="AG20" s="68"/>
      <c r="AH20" s="35"/>
      <c r="AI20" s="35"/>
      <c r="AJ20" s="121"/>
      <c r="AK20" s="105">
        <v>612.84799791782609</v>
      </c>
      <c r="AL20" s="34">
        <v>11419</v>
      </c>
      <c r="AM20" s="35">
        <v>0</v>
      </c>
      <c r="AN20" s="372"/>
      <c r="AO20" s="35"/>
      <c r="AP20" s="68">
        <v>11422.41</v>
      </c>
      <c r="AQ20" s="35">
        <v>10750.64</v>
      </c>
      <c r="AR20" s="35"/>
      <c r="AS20" s="121"/>
      <c r="AT20" s="105">
        <v>10791.957097701345</v>
      </c>
      <c r="AU20" s="34">
        <v>2421.25</v>
      </c>
      <c r="AV20" s="35">
        <v>95.94</v>
      </c>
      <c r="AW20" s="372"/>
      <c r="AX20" s="35"/>
      <c r="AY20" s="68"/>
      <c r="AZ20" s="35"/>
      <c r="BA20" s="35"/>
      <c r="BB20" s="121"/>
      <c r="BC20" s="105">
        <v>2231.9094634811972</v>
      </c>
      <c r="BD20" s="34">
        <v>762.35</v>
      </c>
      <c r="BE20" s="35">
        <v>61.97</v>
      </c>
      <c r="BF20" s="372"/>
      <c r="BG20" s="35"/>
      <c r="BH20" s="68">
        <v>754.51</v>
      </c>
      <c r="BI20" s="35">
        <v>586.25</v>
      </c>
      <c r="BJ20" s="35">
        <v>65.739999999999995</v>
      </c>
      <c r="BK20" s="121"/>
      <c r="BL20" s="105">
        <v>761.57629718257726</v>
      </c>
      <c r="BM20" s="34">
        <v>3901.8</v>
      </c>
      <c r="BN20" s="35">
        <v>2634.72</v>
      </c>
      <c r="BO20" s="372"/>
      <c r="BP20" s="35"/>
      <c r="BQ20" s="68"/>
      <c r="BR20" s="35"/>
      <c r="BS20" s="35"/>
      <c r="BT20" s="121"/>
      <c r="BU20" s="105">
        <v>1245.9641092857569</v>
      </c>
      <c r="BV20" s="34">
        <v>18555.240000000002</v>
      </c>
      <c r="BW20" s="35">
        <v>9398.59</v>
      </c>
      <c r="BX20" s="372"/>
      <c r="BY20" s="35"/>
      <c r="BZ20" s="68"/>
      <c r="CA20" s="35"/>
      <c r="CB20" s="35"/>
      <c r="CC20" s="121"/>
      <c r="CD20" s="105">
        <v>17617.071400157118</v>
      </c>
      <c r="CE20" s="34">
        <v>16919.400000000001</v>
      </c>
      <c r="CF20" s="35">
        <v>801.4</v>
      </c>
      <c r="CG20" s="372"/>
      <c r="CH20" s="35"/>
      <c r="CI20" s="68">
        <v>16814.09</v>
      </c>
      <c r="CJ20" s="35">
        <v>15939.02</v>
      </c>
      <c r="CK20" s="35"/>
      <c r="CL20" s="121"/>
      <c r="CM20" s="105">
        <v>15498.699813155547</v>
      </c>
      <c r="CN20" s="34">
        <v>1924.12</v>
      </c>
      <c r="CO20" s="35">
        <v>612.53</v>
      </c>
      <c r="CP20" s="372"/>
      <c r="CQ20" s="35"/>
      <c r="CR20" s="68">
        <v>1922.7</v>
      </c>
      <c r="CS20" s="35">
        <v>1728.9</v>
      </c>
      <c r="CT20" s="35">
        <v>609.1</v>
      </c>
      <c r="CU20" s="121">
        <v>2312</v>
      </c>
      <c r="CV20" s="105">
        <v>2395.3493235937949</v>
      </c>
      <c r="CW20" s="34">
        <v>9350.89</v>
      </c>
      <c r="CX20" s="35">
        <v>1823.76</v>
      </c>
      <c r="CY20" s="372"/>
      <c r="CZ20" s="35"/>
      <c r="DA20" s="68"/>
      <c r="DB20" s="35"/>
      <c r="DC20" s="35"/>
      <c r="DD20" s="121"/>
      <c r="DE20" s="105">
        <v>9272.8253822210445</v>
      </c>
      <c r="DF20" s="34">
        <v>172.61</v>
      </c>
      <c r="DG20" s="35">
        <v>213.53</v>
      </c>
      <c r="DH20" s="113"/>
      <c r="DI20" s="35"/>
      <c r="DJ20" s="68">
        <v>172.7</v>
      </c>
      <c r="DK20" s="35">
        <v>41.12</v>
      </c>
      <c r="DL20" s="35">
        <v>213.43</v>
      </c>
      <c r="DM20" s="121"/>
      <c r="DN20" s="34">
        <v>3395.31</v>
      </c>
      <c r="DO20" s="35">
        <v>110.2</v>
      </c>
      <c r="DP20" s="372"/>
      <c r="DQ20" s="35"/>
      <c r="DR20" s="68"/>
      <c r="DS20" s="35"/>
      <c r="DT20" s="35"/>
      <c r="DU20" s="121"/>
      <c r="DV20" s="105">
        <v>3204.6000894555395</v>
      </c>
      <c r="DW20" s="34">
        <v>2190</v>
      </c>
      <c r="DX20" s="35">
        <v>58.5</v>
      </c>
      <c r="DY20" s="372"/>
      <c r="DZ20" s="35"/>
      <c r="EA20" s="68">
        <v>2186.75</v>
      </c>
      <c r="EB20" s="35">
        <v>1893.72</v>
      </c>
      <c r="EC20" s="35">
        <v>158.6</v>
      </c>
      <c r="ED20" s="121"/>
      <c r="EE20" s="105">
        <v>1999.9995363963303</v>
      </c>
      <c r="EF20" s="34">
        <v>88.7</v>
      </c>
      <c r="EG20" s="35">
        <v>2.7</v>
      </c>
      <c r="EH20" s="372"/>
      <c r="EI20" s="35"/>
      <c r="EJ20" s="68">
        <v>88.7</v>
      </c>
      <c r="EK20" s="35">
        <v>87.44</v>
      </c>
      <c r="EL20" s="35">
        <v>2</v>
      </c>
      <c r="EM20" s="121"/>
      <c r="EN20" s="105">
        <v>91.879999273830009</v>
      </c>
      <c r="EO20" s="34">
        <v>2058.73</v>
      </c>
      <c r="EP20" s="35">
        <v>163.80000000000001</v>
      </c>
      <c r="EQ20" s="372"/>
      <c r="ER20" s="35"/>
      <c r="ES20" s="68"/>
      <c r="ET20" s="35"/>
      <c r="EU20" s="35"/>
      <c r="EV20" s="121"/>
      <c r="EW20" s="105">
        <v>1621.7040194612489</v>
      </c>
      <c r="EX20" s="375">
        <v>0.38</v>
      </c>
      <c r="EY20" s="66">
        <v>7.0000000000000007E-2</v>
      </c>
      <c r="EZ20" s="376"/>
      <c r="FA20" s="66"/>
      <c r="FB20" s="68"/>
      <c r="FC20" s="35"/>
      <c r="FD20" s="35"/>
      <c r="FE20" s="121"/>
      <c r="FF20" s="34">
        <v>365.76</v>
      </c>
      <c r="FG20" s="35">
        <v>0</v>
      </c>
      <c r="FH20" s="372"/>
      <c r="FI20" s="35"/>
      <c r="FJ20" s="68">
        <v>365.76</v>
      </c>
      <c r="FK20" s="35"/>
      <c r="FL20" s="35"/>
      <c r="FM20" s="121"/>
      <c r="FN20" s="105">
        <v>377.05398352202195</v>
      </c>
      <c r="FO20" s="34">
        <v>3884.79</v>
      </c>
      <c r="FP20" s="35">
        <v>131.84</v>
      </c>
      <c r="FQ20" s="372"/>
      <c r="FR20" s="35"/>
      <c r="FS20" s="68"/>
      <c r="FT20" s="35"/>
      <c r="FU20" s="35"/>
      <c r="FV20" s="121"/>
      <c r="FW20" s="105">
        <v>3888.5910239780455</v>
      </c>
      <c r="FX20" s="34">
        <v>9435</v>
      </c>
      <c r="FY20" s="35">
        <v>0</v>
      </c>
      <c r="FZ20" s="372"/>
      <c r="GA20" s="35"/>
      <c r="GB20" s="68">
        <v>9420.1</v>
      </c>
      <c r="GC20" s="35">
        <v>9120.4</v>
      </c>
      <c r="GD20" s="35"/>
      <c r="GE20" s="121"/>
      <c r="GF20" s="105">
        <v>10077.598807414997</v>
      </c>
      <c r="GG20" s="34">
        <v>3312</v>
      </c>
      <c r="GH20" s="35">
        <v>1543</v>
      </c>
      <c r="GI20" s="372"/>
      <c r="GJ20" s="35"/>
      <c r="GK20" s="68">
        <v>3304.99</v>
      </c>
      <c r="GL20" s="35">
        <v>2235.73</v>
      </c>
      <c r="GM20" s="35">
        <v>1505.98</v>
      </c>
      <c r="GN20" s="121">
        <v>3995</v>
      </c>
      <c r="GO20" s="105">
        <v>3695.989687855782</v>
      </c>
      <c r="GP20" s="34">
        <v>6929.05</v>
      </c>
      <c r="GQ20" s="35">
        <v>15.57</v>
      </c>
      <c r="GR20" s="372"/>
      <c r="GS20" s="35"/>
      <c r="GT20" s="68">
        <v>6928.66</v>
      </c>
      <c r="GU20" s="35">
        <v>5314.43</v>
      </c>
      <c r="GV20" s="35">
        <v>15.3</v>
      </c>
      <c r="GW20" s="121"/>
      <c r="GX20" s="105">
        <v>6871.1915933041855</v>
      </c>
      <c r="GY20" s="34">
        <v>1245.97</v>
      </c>
      <c r="GZ20" s="35">
        <v>23.88</v>
      </c>
      <c r="HA20" s="372"/>
      <c r="HB20" s="35"/>
      <c r="HC20" s="68">
        <v>1181.53</v>
      </c>
      <c r="HD20" s="35">
        <v>1073.26</v>
      </c>
      <c r="HE20" s="35">
        <v>74.489999999999995</v>
      </c>
      <c r="HF20" s="121"/>
      <c r="HG20" s="105">
        <v>1247.650999988243</v>
      </c>
      <c r="HH20" s="34">
        <v>1923.37</v>
      </c>
      <c r="HI20" s="35">
        <v>20.75</v>
      </c>
      <c r="HJ20" s="372"/>
      <c r="HK20" s="35"/>
      <c r="HL20" s="68">
        <v>1942.57</v>
      </c>
      <c r="HM20" s="35">
        <v>1792.29</v>
      </c>
      <c r="HN20" s="35"/>
      <c r="HO20" s="121"/>
      <c r="HP20" s="105">
        <v>1939.7214107996142</v>
      </c>
      <c r="HQ20" s="34">
        <v>22409</v>
      </c>
      <c r="HR20" s="35">
        <v>746</v>
      </c>
      <c r="HS20" s="372"/>
      <c r="HT20" s="35"/>
      <c r="HU20" s="68"/>
      <c r="HV20" s="35"/>
      <c r="HW20" s="35"/>
      <c r="HX20" s="121"/>
      <c r="HY20" s="105">
        <v>22520.5395116033</v>
      </c>
      <c r="HZ20" s="34">
        <v>27980</v>
      </c>
      <c r="IA20" s="35">
        <v>2364</v>
      </c>
      <c r="IB20" s="372"/>
      <c r="IC20" s="35"/>
      <c r="ID20" s="68"/>
      <c r="IE20" s="35"/>
      <c r="IF20" s="35"/>
      <c r="IG20" s="121"/>
      <c r="IH20" s="109">
        <v>27353.619088790216</v>
      </c>
      <c r="II20" s="34">
        <f t="shared" ref="II20:II24" si="9">+HZ20+HQ20+HH20+GY20+GP20+GG20+FX20+FO20+FF20+EX20+EO20+EF20+DW20+DN20+DF20+CW20+CN20+CE20+BV20+BM20+BD20+AU20+AL20+AC20+T20+K20+B20</f>
        <v>158469.52999999997</v>
      </c>
      <c r="IJ20" s="35">
        <f>+IA20+HR20+HI20+GZ20+GQ20+GH20+FY20+FP20+FG20+EY20+EP20+EG20+DX20+DO20+DG20+CX20+CO20+CF20+BW20+BN20+BE20+AV20+AM20+AD20+U20+L20+C20</f>
        <v>20924.040000000005</v>
      </c>
      <c r="IK20" s="113"/>
      <c r="IL20" s="35"/>
      <c r="IM20" s="35"/>
      <c r="IN20" s="35"/>
      <c r="IO20" s="35"/>
      <c r="IP20" s="354"/>
      <c r="IQ20" s="36">
        <f t="shared" si="1"/>
        <v>156063.5760243207</v>
      </c>
    </row>
    <row r="21" spans="1:251" x14ac:dyDescent="0.2">
      <c r="A21" s="46">
        <v>2017</v>
      </c>
      <c r="B21" s="34">
        <v>689.3</v>
      </c>
      <c r="C21" s="35">
        <v>32.9</v>
      </c>
      <c r="D21" s="372"/>
      <c r="E21" s="35"/>
      <c r="F21" s="68"/>
      <c r="G21" s="35"/>
      <c r="H21" s="35"/>
      <c r="I21" s="121"/>
      <c r="J21" s="105">
        <v>688.12041594780192</v>
      </c>
      <c r="K21" s="34">
        <v>3854</v>
      </c>
      <c r="L21" s="35">
        <v>24</v>
      </c>
      <c r="M21" s="372"/>
      <c r="N21" s="35"/>
      <c r="O21" s="68">
        <v>3841</v>
      </c>
      <c r="P21" s="35">
        <v>2517</v>
      </c>
      <c r="Q21" s="35">
        <v>24</v>
      </c>
      <c r="R21" s="121">
        <v>3880</v>
      </c>
      <c r="S21" s="105">
        <v>3628.0160119588609</v>
      </c>
      <c r="T21" s="34">
        <v>2671.66</v>
      </c>
      <c r="U21" s="35">
        <v>0</v>
      </c>
      <c r="V21" s="113"/>
      <c r="W21" s="35"/>
      <c r="X21" s="68"/>
      <c r="Y21" s="35"/>
      <c r="Z21" s="35"/>
      <c r="AA21" s="121"/>
      <c r="AB21" s="105">
        <v>2668.0289671283085</v>
      </c>
      <c r="AC21" s="34">
        <v>625.6</v>
      </c>
      <c r="AD21" s="35">
        <v>42.53</v>
      </c>
      <c r="AE21" s="113"/>
      <c r="AF21" s="35"/>
      <c r="AG21" s="68"/>
      <c r="AH21" s="35"/>
      <c r="AI21" s="35"/>
      <c r="AJ21" s="121"/>
      <c r="AK21" s="105">
        <v>612.84799995606693</v>
      </c>
      <c r="AL21" s="34">
        <v>11419</v>
      </c>
      <c r="AM21" s="35">
        <v>0</v>
      </c>
      <c r="AN21" s="372"/>
      <c r="AO21" s="35"/>
      <c r="AP21" s="68">
        <v>11419.66</v>
      </c>
      <c r="AQ21" s="35">
        <v>10746.09</v>
      </c>
      <c r="AR21" s="35"/>
      <c r="AS21" s="121">
        <v>10832</v>
      </c>
      <c r="AT21" s="105">
        <v>10791.95715898547</v>
      </c>
      <c r="AU21" s="34">
        <v>2438.4</v>
      </c>
      <c r="AV21" s="35">
        <v>94.44</v>
      </c>
      <c r="AW21" s="372"/>
      <c r="AX21" s="35"/>
      <c r="AY21" s="68"/>
      <c r="AZ21" s="35"/>
      <c r="BA21" s="35"/>
      <c r="BB21" s="121">
        <v>2354.1</v>
      </c>
      <c r="BC21" s="105">
        <v>2231.9094434046951</v>
      </c>
      <c r="BD21" s="34">
        <v>770.02</v>
      </c>
      <c r="BE21" s="35">
        <v>65.739999999999995</v>
      </c>
      <c r="BF21" s="372"/>
      <c r="BG21" s="35"/>
      <c r="BH21" s="68">
        <v>762.26</v>
      </c>
      <c r="BI21" s="35">
        <v>592.16999999999996</v>
      </c>
      <c r="BJ21" s="35">
        <v>65.7</v>
      </c>
      <c r="BK21" s="121">
        <v>419.4</v>
      </c>
      <c r="BL21" s="105">
        <v>761.57629518070553</v>
      </c>
      <c r="BM21" s="34">
        <v>3901.8</v>
      </c>
      <c r="BN21" s="35">
        <v>2634.72</v>
      </c>
      <c r="BO21" s="372"/>
      <c r="BP21" s="35"/>
      <c r="BQ21" s="68"/>
      <c r="BR21" s="35"/>
      <c r="BS21" s="35"/>
      <c r="BT21" s="121"/>
      <c r="BU21" s="105">
        <v>1245.9641148318876</v>
      </c>
      <c r="BV21" s="34">
        <v>18559.3</v>
      </c>
      <c r="BW21" s="35">
        <v>9394.7000000000007</v>
      </c>
      <c r="BX21" s="372"/>
      <c r="BY21" s="35"/>
      <c r="BZ21" s="68"/>
      <c r="CA21" s="35"/>
      <c r="CB21" s="35"/>
      <c r="CC21" s="121"/>
      <c r="CD21" s="105">
        <v>17676.151352324556</v>
      </c>
      <c r="CE21" s="34">
        <v>17002.8</v>
      </c>
      <c r="CF21" s="35">
        <v>811.8</v>
      </c>
      <c r="CG21" s="372"/>
      <c r="CH21" s="35"/>
      <c r="CI21" s="68">
        <v>16874.169999999998</v>
      </c>
      <c r="CJ21" s="35">
        <v>15958.11</v>
      </c>
      <c r="CK21" s="35"/>
      <c r="CL21" s="121"/>
      <c r="CM21" s="105">
        <v>15498.699920220539</v>
      </c>
      <c r="CN21" s="34">
        <v>1931.61</v>
      </c>
      <c r="CO21" s="35">
        <v>609.09</v>
      </c>
      <c r="CP21" s="372"/>
      <c r="CQ21" s="35"/>
      <c r="CR21" s="68">
        <v>1924.1</v>
      </c>
      <c r="CS21" s="35">
        <v>1730.3</v>
      </c>
      <c r="CT21" s="35">
        <v>601.6</v>
      </c>
      <c r="CU21" s="121"/>
      <c r="CV21" s="105">
        <v>2395.3493316927197</v>
      </c>
      <c r="CW21" s="34">
        <v>9404.7000000000007</v>
      </c>
      <c r="CX21" s="35">
        <v>1834.28</v>
      </c>
      <c r="CY21" s="372"/>
      <c r="CZ21" s="35"/>
      <c r="DA21" s="68"/>
      <c r="DB21" s="35"/>
      <c r="DC21" s="35"/>
      <c r="DD21" s="121"/>
      <c r="DE21" s="105">
        <v>9272.8253742522338</v>
      </c>
      <c r="DF21" s="34">
        <v>172.59</v>
      </c>
      <c r="DG21" s="35">
        <v>213.54</v>
      </c>
      <c r="DH21" s="113"/>
      <c r="DI21" s="35"/>
      <c r="DJ21" s="68">
        <v>172.6</v>
      </c>
      <c r="DK21" s="35">
        <v>41.12</v>
      </c>
      <c r="DL21" s="35">
        <v>213.53</v>
      </c>
      <c r="DM21" s="121"/>
      <c r="DN21" s="34">
        <v>3399.18</v>
      </c>
      <c r="DO21" s="35">
        <v>109.6</v>
      </c>
      <c r="DP21" s="372"/>
      <c r="DQ21" s="35"/>
      <c r="DR21" s="68"/>
      <c r="DS21" s="35"/>
      <c r="DT21" s="35"/>
      <c r="DU21" s="121"/>
      <c r="DV21" s="105">
        <v>3204.6000924641298</v>
      </c>
      <c r="DW21" s="34">
        <v>2196</v>
      </c>
      <c r="DX21" s="35">
        <v>62.1</v>
      </c>
      <c r="DY21" s="372"/>
      <c r="DZ21" s="35"/>
      <c r="EA21" s="68">
        <v>2189.5700000000002</v>
      </c>
      <c r="EB21" s="35">
        <v>1903.78</v>
      </c>
      <c r="EC21" s="35"/>
      <c r="ED21" s="121"/>
      <c r="EE21" s="105">
        <v>1999.9995292449444</v>
      </c>
      <c r="EF21" s="34">
        <v>88.7</v>
      </c>
      <c r="EG21" s="35">
        <v>2.7</v>
      </c>
      <c r="EH21" s="372"/>
      <c r="EI21" s="35"/>
      <c r="EJ21" s="68">
        <v>88.7</v>
      </c>
      <c r="EK21" s="35">
        <v>87.44</v>
      </c>
      <c r="EL21" s="35">
        <v>2</v>
      </c>
      <c r="EM21" s="121"/>
      <c r="EN21" s="105">
        <v>91.879999030229996</v>
      </c>
      <c r="EO21" s="34">
        <v>2057.27</v>
      </c>
      <c r="EP21" s="35">
        <v>173</v>
      </c>
      <c r="EQ21" s="372"/>
      <c r="ER21" s="35"/>
      <c r="ES21" s="68"/>
      <c r="ET21" s="35"/>
      <c r="EU21" s="35"/>
      <c r="EV21" s="121"/>
      <c r="EW21" s="105">
        <v>1621.7039944603041</v>
      </c>
      <c r="EX21" s="375">
        <v>0.42</v>
      </c>
      <c r="EY21" s="66">
        <v>7.0000000000000007E-2</v>
      </c>
      <c r="EZ21" s="376"/>
      <c r="FA21" s="66"/>
      <c r="FB21" s="68"/>
      <c r="FC21" s="35"/>
      <c r="FD21" s="35"/>
      <c r="FE21" s="121"/>
      <c r="FF21" s="34">
        <v>366.7</v>
      </c>
      <c r="FG21" s="35">
        <v>0</v>
      </c>
      <c r="FH21" s="372"/>
      <c r="FI21" s="35"/>
      <c r="FJ21" s="68">
        <v>365.76</v>
      </c>
      <c r="FK21" s="35"/>
      <c r="FL21" s="35"/>
      <c r="FM21" s="121"/>
      <c r="FN21" s="105">
        <v>377.05397920442198</v>
      </c>
      <c r="FO21" s="34">
        <v>3888.38</v>
      </c>
      <c r="FP21" s="35">
        <v>131.44</v>
      </c>
      <c r="FQ21" s="372"/>
      <c r="FR21" s="35"/>
      <c r="FS21" s="68"/>
      <c r="FT21" s="35"/>
      <c r="FU21" s="35"/>
      <c r="FV21" s="121"/>
      <c r="FW21" s="105">
        <v>3888.5910248375321</v>
      </c>
      <c r="FX21" s="34">
        <v>9447</v>
      </c>
      <c r="FY21" s="35">
        <v>0</v>
      </c>
      <c r="FZ21" s="372"/>
      <c r="GA21" s="35"/>
      <c r="GB21" s="68">
        <v>9434.7999999999993</v>
      </c>
      <c r="GC21" s="35">
        <v>9134.6</v>
      </c>
      <c r="GD21" s="35"/>
      <c r="GE21" s="121"/>
      <c r="GF21" s="105">
        <v>10076.961812442785</v>
      </c>
      <c r="GG21" s="34">
        <v>3312</v>
      </c>
      <c r="GH21" s="35">
        <v>1543</v>
      </c>
      <c r="GI21" s="372"/>
      <c r="GJ21" s="35"/>
      <c r="GK21" s="68">
        <v>3334.19</v>
      </c>
      <c r="GL21" s="35">
        <v>2251.5</v>
      </c>
      <c r="GM21" s="35">
        <v>1521.76</v>
      </c>
      <c r="GN21" s="121"/>
      <c r="GO21" s="105">
        <v>3695.9896607120254</v>
      </c>
      <c r="GP21" s="34">
        <v>6929.05</v>
      </c>
      <c r="GQ21" s="35">
        <v>15.57</v>
      </c>
      <c r="GR21" s="372"/>
      <c r="GS21" s="35"/>
      <c r="GT21" s="68">
        <v>6934.63</v>
      </c>
      <c r="GU21" s="35">
        <v>5328.29</v>
      </c>
      <c r="GV21" s="35">
        <v>15.52</v>
      </c>
      <c r="GW21" s="121"/>
      <c r="GX21" s="105">
        <v>6871.1915593092781</v>
      </c>
      <c r="GY21" s="34">
        <v>1243.93</v>
      </c>
      <c r="GZ21" s="35">
        <v>24.77</v>
      </c>
      <c r="HA21" s="372"/>
      <c r="HB21" s="35"/>
      <c r="HC21" s="68">
        <v>1181.48</v>
      </c>
      <c r="HD21" s="35">
        <v>1073.21</v>
      </c>
      <c r="HE21" s="35">
        <v>71.849999999999994</v>
      </c>
      <c r="HF21" s="121"/>
      <c r="HG21" s="105">
        <v>1247.6510047416432</v>
      </c>
      <c r="HH21" s="34">
        <v>1925.9</v>
      </c>
      <c r="HI21" s="35">
        <v>20.41</v>
      </c>
      <c r="HJ21" s="372"/>
      <c r="HK21" s="35"/>
      <c r="HL21" s="68">
        <v>1944.12</v>
      </c>
      <c r="HM21" s="35">
        <v>1794.59</v>
      </c>
      <c r="HN21" s="35"/>
      <c r="HO21" s="121"/>
      <c r="HP21" s="105">
        <v>1939.4718680142867</v>
      </c>
      <c r="HQ21" s="34">
        <v>22409</v>
      </c>
      <c r="HR21" s="35">
        <v>746</v>
      </c>
      <c r="HS21" s="372"/>
      <c r="HT21" s="35"/>
      <c r="HU21" s="68"/>
      <c r="HV21" s="35"/>
      <c r="HW21" s="35"/>
      <c r="HX21" s="121"/>
      <c r="HY21" s="105">
        <v>22520.539605354552</v>
      </c>
      <c r="HZ21" s="34">
        <v>27980</v>
      </c>
      <c r="IA21" s="35">
        <v>2364</v>
      </c>
      <c r="IB21" s="372"/>
      <c r="IC21" s="35"/>
      <c r="ID21" s="68"/>
      <c r="IE21" s="35"/>
      <c r="IF21" s="35"/>
      <c r="IG21" s="121"/>
      <c r="IH21" s="109">
        <v>27353.61873955997</v>
      </c>
      <c r="II21" s="34">
        <f t="shared" si="9"/>
        <v>158684.30999999997</v>
      </c>
      <c r="IJ21" s="35">
        <f>+IA21+HR21+HI21+GZ21+GQ21+GH21+FY21+FP21+FG21+EY21+EP21+EG21+DX21+DO21+DG21+CX21+CO21+CF21+BW21+BN21+BE21+AV21+AM21+AD21+U21+L21+C21</f>
        <v>20950.400000000001</v>
      </c>
      <c r="IK21" s="113"/>
      <c r="IL21" s="35"/>
      <c r="IM21" s="35"/>
      <c r="IN21" s="35"/>
      <c r="IO21" s="35"/>
      <c r="IP21" s="354"/>
      <c r="IQ21" s="36">
        <f t="shared" si="1"/>
        <v>156126.57925525995</v>
      </c>
    </row>
    <row r="22" spans="1:251" x14ac:dyDescent="0.2">
      <c r="A22" s="46">
        <v>2018</v>
      </c>
      <c r="B22" s="34">
        <v>689.3</v>
      </c>
      <c r="C22" s="35">
        <v>32.9</v>
      </c>
      <c r="D22" s="372"/>
      <c r="E22" s="35"/>
      <c r="F22" s="68"/>
      <c r="G22" s="35"/>
      <c r="H22" s="35"/>
      <c r="I22" s="121"/>
      <c r="J22" s="105">
        <v>688.12041045936883</v>
      </c>
      <c r="K22" s="34">
        <v>3867</v>
      </c>
      <c r="L22" s="35">
        <v>24</v>
      </c>
      <c r="M22" s="372"/>
      <c r="N22" s="356"/>
      <c r="O22" s="35">
        <v>3854</v>
      </c>
      <c r="P22" s="35">
        <v>2528</v>
      </c>
      <c r="Q22" s="35">
        <v>24</v>
      </c>
      <c r="R22" s="121"/>
      <c r="S22" s="105">
        <v>3628.0160373927647</v>
      </c>
      <c r="T22" s="34">
        <v>2673.47</v>
      </c>
      <c r="U22" s="35">
        <v>0</v>
      </c>
      <c r="V22" s="113"/>
      <c r="W22" s="35"/>
      <c r="X22" s="68"/>
      <c r="Y22" s="35"/>
      <c r="Z22" s="35"/>
      <c r="AA22" s="121"/>
      <c r="AB22" s="105">
        <v>2668.0289741185989</v>
      </c>
      <c r="AC22" s="34">
        <v>626.55999999999995</v>
      </c>
      <c r="AD22" s="35">
        <v>40.67</v>
      </c>
      <c r="AE22" s="113"/>
      <c r="AF22" s="35"/>
      <c r="AG22" s="68">
        <v>638.6</v>
      </c>
      <c r="AH22" s="35">
        <v>620.4</v>
      </c>
      <c r="AI22" s="35"/>
      <c r="AJ22" s="121"/>
      <c r="AK22" s="105">
        <v>612.8479982785019</v>
      </c>
      <c r="AL22" s="34">
        <v>11419</v>
      </c>
      <c r="AM22" s="35">
        <v>0</v>
      </c>
      <c r="AN22" s="372"/>
      <c r="AO22" s="35"/>
      <c r="AP22" s="68">
        <v>11420.59</v>
      </c>
      <c r="AQ22" s="35">
        <v>10746.79</v>
      </c>
      <c r="AR22" s="35"/>
      <c r="AS22" s="121"/>
      <c r="AT22" s="105">
        <v>10791.957087215527</v>
      </c>
      <c r="AU22" s="34">
        <v>2438.4</v>
      </c>
      <c r="AV22" s="35">
        <v>94.44</v>
      </c>
      <c r="AW22" s="372"/>
      <c r="AX22" s="35"/>
      <c r="AY22" s="68"/>
      <c r="AZ22" s="35"/>
      <c r="BA22" s="35"/>
      <c r="BB22" s="121"/>
      <c r="BC22" s="105">
        <v>2231.9095104584731</v>
      </c>
      <c r="BD22" s="34">
        <v>774.02</v>
      </c>
      <c r="BE22" s="35">
        <v>65.739999999999995</v>
      </c>
      <c r="BF22" s="372"/>
      <c r="BG22" s="35"/>
      <c r="BH22" s="68">
        <v>770.02</v>
      </c>
      <c r="BI22" s="35">
        <v>598.30999999999995</v>
      </c>
      <c r="BJ22" s="35">
        <v>65.739999999999995</v>
      </c>
      <c r="BK22" s="121"/>
      <c r="BL22" s="105">
        <v>761.57629704018268</v>
      </c>
      <c r="BM22" s="34">
        <v>3901.8</v>
      </c>
      <c r="BN22" s="35">
        <v>2634.72</v>
      </c>
      <c r="BO22" s="372"/>
      <c r="BP22" s="35"/>
      <c r="BQ22" s="68"/>
      <c r="BR22" s="35"/>
      <c r="BS22" s="35"/>
      <c r="BT22" s="121"/>
      <c r="BU22" s="105">
        <v>1245.9641155255479</v>
      </c>
      <c r="BV22" s="34">
        <v>18563.59</v>
      </c>
      <c r="BW22" s="35">
        <v>9390.41</v>
      </c>
      <c r="BX22" s="372"/>
      <c r="BY22" s="35"/>
      <c r="BZ22" s="68"/>
      <c r="CA22" s="35"/>
      <c r="CB22" s="35"/>
      <c r="CC22" s="121"/>
      <c r="CD22" s="105">
        <v>17735.231178901606</v>
      </c>
      <c r="CE22" s="34">
        <v>17086.2</v>
      </c>
      <c r="CF22" s="35">
        <v>822.2</v>
      </c>
      <c r="CG22" s="372"/>
      <c r="CH22" s="35"/>
      <c r="CI22" s="68">
        <v>16852.54</v>
      </c>
      <c r="CJ22" s="35">
        <v>15830.51</v>
      </c>
      <c r="CK22" s="35"/>
      <c r="CL22" s="121">
        <v>16985</v>
      </c>
      <c r="CM22" s="105">
        <v>15498.699951897264</v>
      </c>
      <c r="CN22" s="34">
        <v>1934.11</v>
      </c>
      <c r="CO22" s="35">
        <v>612.09</v>
      </c>
      <c r="CP22" s="372"/>
      <c r="CQ22" s="35"/>
      <c r="CR22" s="68">
        <v>1931.6</v>
      </c>
      <c r="CS22" s="35">
        <v>1740.5</v>
      </c>
      <c r="CT22" s="35">
        <v>612.1</v>
      </c>
      <c r="CU22" s="121"/>
      <c r="CV22" s="105">
        <v>2395.3493368258269</v>
      </c>
      <c r="CW22" s="34">
        <v>9458.51</v>
      </c>
      <c r="CX22" s="35">
        <v>1844.8</v>
      </c>
      <c r="CY22" s="372"/>
      <c r="CZ22" s="35"/>
      <c r="DA22" s="68"/>
      <c r="DB22" s="35"/>
      <c r="DC22" s="35"/>
      <c r="DD22" s="121"/>
      <c r="DE22" s="105">
        <v>9272.8253835922369</v>
      </c>
      <c r="DF22" s="34">
        <v>172.57</v>
      </c>
      <c r="DG22" s="35">
        <v>213.55</v>
      </c>
      <c r="DH22" s="113"/>
      <c r="DI22" s="35"/>
      <c r="DJ22" s="68">
        <v>172.59</v>
      </c>
      <c r="DK22" s="35">
        <v>41.12</v>
      </c>
      <c r="DL22" s="35">
        <v>213.54</v>
      </c>
      <c r="DM22" s="121"/>
      <c r="DN22" s="34">
        <v>3403.05</v>
      </c>
      <c r="DO22" s="35">
        <v>109</v>
      </c>
      <c r="DP22" s="372"/>
      <c r="DQ22" s="35"/>
      <c r="DR22" s="68"/>
      <c r="DS22" s="35"/>
      <c r="DT22" s="35"/>
      <c r="DU22" s="121"/>
      <c r="DV22" s="105">
        <v>3204.6001157773999</v>
      </c>
      <c r="DW22" s="34">
        <v>2198</v>
      </c>
      <c r="DX22" s="35">
        <v>62.1</v>
      </c>
      <c r="DY22" s="372"/>
      <c r="DZ22" s="35"/>
      <c r="EA22" s="68"/>
      <c r="EB22" s="35"/>
      <c r="EC22" s="35"/>
      <c r="ED22" s="121"/>
      <c r="EE22" s="105">
        <v>1999.9995009486793</v>
      </c>
      <c r="EF22" s="34">
        <v>88.7</v>
      </c>
      <c r="EG22" s="35">
        <v>2.7</v>
      </c>
      <c r="EH22" s="372"/>
      <c r="EI22" s="35"/>
      <c r="EJ22" s="68">
        <v>88.7</v>
      </c>
      <c r="EK22" s="35">
        <v>87.31</v>
      </c>
      <c r="EL22" s="35">
        <v>2</v>
      </c>
      <c r="EM22" s="121"/>
      <c r="EN22" s="105">
        <v>91.87999994399101</v>
      </c>
      <c r="EO22" s="34">
        <v>2055.92</v>
      </c>
      <c r="EP22" s="35">
        <v>182.1</v>
      </c>
      <c r="EQ22" s="372"/>
      <c r="ER22" s="35"/>
      <c r="ES22" s="68"/>
      <c r="ET22" s="35"/>
      <c r="EU22" s="35"/>
      <c r="EV22" s="121"/>
      <c r="EW22" s="105">
        <v>1628.8709924600578</v>
      </c>
      <c r="EX22" s="375">
        <v>0.46</v>
      </c>
      <c r="EY22" s="66">
        <v>7.0000000000000007E-2</v>
      </c>
      <c r="EZ22" s="376"/>
      <c r="FA22" s="66"/>
      <c r="FB22" s="68"/>
      <c r="FC22" s="35"/>
      <c r="FD22" s="35"/>
      <c r="FE22" s="121"/>
      <c r="FF22" s="34">
        <v>367.63</v>
      </c>
      <c r="FG22" s="35">
        <v>0</v>
      </c>
      <c r="FH22" s="372"/>
      <c r="FI22" s="35"/>
      <c r="FJ22" s="68"/>
      <c r="FK22" s="35"/>
      <c r="FL22" s="35"/>
      <c r="FM22" s="121"/>
      <c r="FN22" s="105">
        <v>377.05398366732197</v>
      </c>
      <c r="FO22" s="34">
        <v>3891.97</v>
      </c>
      <c r="FP22" s="35">
        <v>131.04</v>
      </c>
      <c r="FQ22" s="372"/>
      <c r="FR22" s="35"/>
      <c r="FS22" s="68"/>
      <c r="FT22" s="35"/>
      <c r="FU22" s="35"/>
      <c r="FV22" s="121"/>
      <c r="FW22" s="105">
        <v>3888.5910134852661</v>
      </c>
      <c r="FX22" s="34">
        <v>9459</v>
      </c>
      <c r="FY22" s="35">
        <v>0</v>
      </c>
      <c r="FZ22" s="372"/>
      <c r="GA22" s="35"/>
      <c r="GB22" s="68">
        <v>9447</v>
      </c>
      <c r="GC22" s="35">
        <v>9143.2000000000007</v>
      </c>
      <c r="GD22" s="35"/>
      <c r="GE22" s="121"/>
      <c r="GF22" s="105">
        <v>10076.324856380787</v>
      </c>
      <c r="GG22" s="34">
        <v>3312</v>
      </c>
      <c r="GH22" s="35">
        <v>1543</v>
      </c>
      <c r="GI22" s="372"/>
      <c r="GJ22" s="35"/>
      <c r="GK22" s="68">
        <v>3368.42</v>
      </c>
      <c r="GL22" s="35">
        <v>2269.9</v>
      </c>
      <c r="GM22" s="35">
        <v>1561.76</v>
      </c>
      <c r="GN22" s="121"/>
      <c r="GO22" s="105">
        <v>3695.9896285442151</v>
      </c>
      <c r="GP22" s="34">
        <v>6929.05</v>
      </c>
      <c r="GQ22" s="35">
        <v>15.57</v>
      </c>
      <c r="GR22" s="372"/>
      <c r="GS22" s="35"/>
      <c r="GT22" s="68">
        <v>6936.24</v>
      </c>
      <c r="GU22" s="35">
        <v>5313.11</v>
      </c>
      <c r="GV22" s="35">
        <v>16.21</v>
      </c>
      <c r="GW22" s="121"/>
      <c r="GX22" s="105">
        <v>6871.1916186320968</v>
      </c>
      <c r="GY22" s="34">
        <v>1241.9000000000001</v>
      </c>
      <c r="GZ22" s="35">
        <v>25.65</v>
      </c>
      <c r="HA22" s="372"/>
      <c r="HB22" s="35"/>
      <c r="HC22" s="68">
        <v>1183.06</v>
      </c>
      <c r="HD22" s="35">
        <v>1074.79</v>
      </c>
      <c r="HE22" s="35">
        <v>72.06</v>
      </c>
      <c r="HF22" s="121"/>
      <c r="HG22" s="105">
        <v>1247.6510115108808</v>
      </c>
      <c r="HH22" s="34">
        <v>1925.9</v>
      </c>
      <c r="HI22" s="35">
        <v>20.41</v>
      </c>
      <c r="HJ22" s="372"/>
      <c r="HK22" s="35"/>
      <c r="HL22" s="68">
        <v>1946.31</v>
      </c>
      <c r="HM22" s="35">
        <v>1796.16</v>
      </c>
      <c r="HN22" s="35"/>
      <c r="HO22" s="121"/>
      <c r="HP22" s="105">
        <v>1939.2222994439901</v>
      </c>
      <c r="HQ22" s="34">
        <v>22409</v>
      </c>
      <c r="HR22" s="35">
        <v>746</v>
      </c>
      <c r="HS22" s="372"/>
      <c r="HT22" s="35"/>
      <c r="HU22" s="68"/>
      <c r="HV22" s="35"/>
      <c r="HW22" s="35"/>
      <c r="HX22" s="121"/>
      <c r="HY22" s="105">
        <v>22520.538998901531</v>
      </c>
      <c r="HZ22" s="34">
        <v>27980</v>
      </c>
      <c r="IA22" s="35">
        <v>2364</v>
      </c>
      <c r="IB22" s="372"/>
      <c r="IC22" s="35"/>
      <c r="ID22" s="68"/>
      <c r="IE22" s="35"/>
      <c r="IF22" s="35"/>
      <c r="IG22" s="121"/>
      <c r="IH22" s="109">
        <v>27353.618822335662</v>
      </c>
      <c r="II22" s="34">
        <f t="shared" si="9"/>
        <v>158867.10999999999</v>
      </c>
      <c r="IJ22" s="35">
        <f>+IA22+HR22+HI22+GZ22+GQ22+GH22+FY22+FP22+FG22+EY22+EP22+EG22+DX22+DO22+DG22+CX22+CO22+CF22+BW22+BN22+BE22+AV22+AM22+AD22+U22+L22+C22</f>
        <v>20977.160000000003</v>
      </c>
      <c r="IK22" s="113"/>
      <c r="IL22" s="35"/>
      <c r="IM22" s="35"/>
      <c r="IN22" s="35"/>
      <c r="IO22" s="35"/>
      <c r="IP22" s="354"/>
      <c r="IQ22" s="36">
        <f t="shared" si="1"/>
        <v>156196.73912373776</v>
      </c>
    </row>
    <row r="23" spans="1:251" x14ac:dyDescent="0.2">
      <c r="A23" s="46">
        <v>2019</v>
      </c>
      <c r="B23" s="34">
        <v>689.3</v>
      </c>
      <c r="C23" s="35">
        <v>32.9</v>
      </c>
      <c r="D23" s="372"/>
      <c r="E23" s="35"/>
      <c r="F23" s="68"/>
      <c r="G23" s="35"/>
      <c r="H23" s="35"/>
      <c r="I23" s="121"/>
      <c r="J23" s="119">
        <v>688.12041045936883</v>
      </c>
      <c r="K23" s="35">
        <v>3880</v>
      </c>
      <c r="L23" s="356">
        <v>24</v>
      </c>
      <c r="M23" s="371"/>
      <c r="N23" s="356"/>
      <c r="O23" s="35">
        <v>3869</v>
      </c>
      <c r="P23" s="35">
        <v>2541</v>
      </c>
      <c r="Q23" s="356">
        <v>24</v>
      </c>
      <c r="R23" s="121"/>
      <c r="S23" s="119">
        <v>3628.0160373927647</v>
      </c>
      <c r="T23" s="35">
        <v>2675.28</v>
      </c>
      <c r="U23" s="356">
        <v>0</v>
      </c>
      <c r="V23" s="44"/>
      <c r="W23" s="356"/>
      <c r="X23" s="35"/>
      <c r="Y23" s="35"/>
      <c r="Z23" s="35"/>
      <c r="AA23" s="121"/>
      <c r="AB23" s="105">
        <v>2668.0289741185989</v>
      </c>
      <c r="AC23" s="35">
        <v>627.5</v>
      </c>
      <c r="AD23" s="356">
        <v>38.81</v>
      </c>
      <c r="AE23" s="44"/>
      <c r="AF23" s="356"/>
      <c r="AG23" s="35">
        <v>639.11</v>
      </c>
      <c r="AH23" s="35">
        <v>620.91</v>
      </c>
      <c r="AI23" s="35"/>
      <c r="AJ23" s="121"/>
      <c r="AK23" s="105">
        <v>612.8479982785019</v>
      </c>
      <c r="AL23" s="34">
        <v>11419</v>
      </c>
      <c r="AM23" s="35">
        <v>0</v>
      </c>
      <c r="AN23" s="372"/>
      <c r="AO23" s="35"/>
      <c r="AP23" s="35">
        <v>11419.73</v>
      </c>
      <c r="AQ23" s="35">
        <v>10745.88</v>
      </c>
      <c r="AR23" s="356"/>
      <c r="AS23" s="121"/>
      <c r="AT23" s="105">
        <v>10791.957087215527</v>
      </c>
      <c r="AU23" s="34">
        <v>2438.4</v>
      </c>
      <c r="AV23" s="35">
        <v>94.44</v>
      </c>
      <c r="AW23" s="372"/>
      <c r="AX23" s="35"/>
      <c r="AY23" s="68"/>
      <c r="AZ23" s="35"/>
      <c r="BA23" s="35"/>
      <c r="BB23" s="121"/>
      <c r="BC23" s="105">
        <v>2231.9095104584731</v>
      </c>
      <c r="BD23" s="34">
        <v>778.02</v>
      </c>
      <c r="BE23" s="35">
        <v>65.739999999999995</v>
      </c>
      <c r="BF23" s="372"/>
      <c r="BG23" s="35"/>
      <c r="BH23" s="68">
        <v>773.55</v>
      </c>
      <c r="BI23" s="35">
        <v>601.04999999999995</v>
      </c>
      <c r="BJ23" s="35">
        <v>65.739999999999995</v>
      </c>
      <c r="BK23" s="121"/>
      <c r="BL23" s="105">
        <v>761.57629704018268</v>
      </c>
      <c r="BM23" s="34">
        <v>3901.8</v>
      </c>
      <c r="BN23" s="35">
        <v>2634.72</v>
      </c>
      <c r="BO23" s="372"/>
      <c r="BP23" s="35"/>
      <c r="BQ23" s="68"/>
      <c r="BR23" s="35"/>
      <c r="BS23" s="35"/>
      <c r="BT23" s="121"/>
      <c r="BU23" s="105">
        <v>1245.9641155255479</v>
      </c>
      <c r="BV23" s="34">
        <v>18567.88</v>
      </c>
      <c r="BW23" s="35">
        <v>9386.1200000000008</v>
      </c>
      <c r="BX23" s="372"/>
      <c r="BY23" s="35"/>
      <c r="BZ23" s="68"/>
      <c r="CA23" s="35"/>
      <c r="CB23" s="35"/>
      <c r="CC23" s="121"/>
      <c r="CD23" s="105">
        <v>17735.231178901606</v>
      </c>
      <c r="CE23" s="34">
        <v>17169.599999999999</v>
      </c>
      <c r="CF23" s="35">
        <v>832.6</v>
      </c>
      <c r="CG23" s="372"/>
      <c r="CH23" s="35"/>
      <c r="CI23" s="68">
        <v>17046.25</v>
      </c>
      <c r="CJ23" s="35">
        <v>16030.1</v>
      </c>
      <c r="CK23" s="35"/>
      <c r="CL23" s="121"/>
      <c r="CM23" s="105">
        <v>15498.699951897264</v>
      </c>
      <c r="CN23" s="34">
        <v>1936.61</v>
      </c>
      <c r="CO23" s="35">
        <v>615.09</v>
      </c>
      <c r="CP23" s="372"/>
      <c r="CQ23" s="35"/>
      <c r="CR23" s="68">
        <v>1936.4</v>
      </c>
      <c r="CS23" s="35">
        <v>1743.1</v>
      </c>
      <c r="CT23" s="35">
        <v>611.5</v>
      </c>
      <c r="CU23" s="121"/>
      <c r="CV23" s="105">
        <v>2395.3493368258269</v>
      </c>
      <c r="CW23" s="34">
        <v>9512.32</v>
      </c>
      <c r="CX23" s="35">
        <v>1855.32</v>
      </c>
      <c r="CY23" s="372"/>
      <c r="CZ23" s="35"/>
      <c r="DA23" s="68"/>
      <c r="DB23" s="35"/>
      <c r="DC23" s="35"/>
      <c r="DD23" s="121"/>
      <c r="DE23" s="105">
        <v>9272.8253835922369</v>
      </c>
      <c r="DF23" s="34">
        <v>172.55</v>
      </c>
      <c r="DG23" s="35">
        <v>213.56</v>
      </c>
      <c r="DH23" s="113"/>
      <c r="DI23" s="35"/>
      <c r="DJ23" s="68">
        <v>172.54</v>
      </c>
      <c r="DK23" s="35">
        <v>41.12</v>
      </c>
      <c r="DL23" s="35">
        <v>213.6</v>
      </c>
      <c r="DM23" s="121"/>
      <c r="DN23" s="34">
        <v>3406.92</v>
      </c>
      <c r="DO23" s="35">
        <v>108.4</v>
      </c>
      <c r="DP23" s="372"/>
      <c r="DQ23" s="35"/>
      <c r="DR23" s="68"/>
      <c r="DS23" s="35"/>
      <c r="DT23" s="35"/>
      <c r="DU23" s="121"/>
      <c r="DV23" s="105">
        <v>3204.6001157773999</v>
      </c>
      <c r="DW23" s="34">
        <v>2200</v>
      </c>
      <c r="DX23" s="35">
        <v>62.1</v>
      </c>
      <c r="DY23" s="372"/>
      <c r="DZ23" s="35"/>
      <c r="EA23" s="68"/>
      <c r="EB23" s="35"/>
      <c r="EC23" s="35"/>
      <c r="ED23" s="121"/>
      <c r="EE23" s="105">
        <v>1999.9995009486793</v>
      </c>
      <c r="EF23" s="34">
        <v>88.7</v>
      </c>
      <c r="EG23" s="35">
        <v>2.7</v>
      </c>
      <c r="EH23" s="372"/>
      <c r="EI23" s="35"/>
      <c r="EJ23" s="68">
        <v>88.7</v>
      </c>
      <c r="EK23" s="35">
        <v>87.31</v>
      </c>
      <c r="EL23" s="35">
        <v>2</v>
      </c>
      <c r="EM23" s="121"/>
      <c r="EN23" s="105">
        <v>91.87999994399101</v>
      </c>
      <c r="EO23" s="34">
        <v>2054.4699999999998</v>
      </c>
      <c r="EP23" s="35">
        <v>191.3</v>
      </c>
      <c r="EQ23" s="372"/>
      <c r="ER23" s="35"/>
      <c r="ES23" s="68"/>
      <c r="ET23" s="35"/>
      <c r="EU23" s="35"/>
      <c r="EV23" s="121"/>
      <c r="EW23" s="105">
        <v>1628.8709924600578</v>
      </c>
      <c r="EX23" s="375">
        <v>0.46</v>
      </c>
      <c r="EY23" s="66">
        <v>7.0000000000000007E-2</v>
      </c>
      <c r="EZ23" s="376"/>
      <c r="FA23" s="66"/>
      <c r="FB23" s="68"/>
      <c r="FC23" s="35"/>
      <c r="FD23" s="35"/>
      <c r="FE23" s="121"/>
      <c r="FF23" s="34">
        <v>368.57</v>
      </c>
      <c r="FG23" s="35">
        <v>0</v>
      </c>
      <c r="FH23" s="372"/>
      <c r="FI23" s="35"/>
      <c r="FJ23" s="68"/>
      <c r="FK23" s="35"/>
      <c r="FL23" s="35"/>
      <c r="FM23" s="121"/>
      <c r="FN23" s="105">
        <v>377.05398366732197</v>
      </c>
      <c r="FO23" s="34">
        <v>3895.56</v>
      </c>
      <c r="FP23" s="35">
        <v>130.63999999999999</v>
      </c>
      <c r="FQ23" s="372"/>
      <c r="FR23" s="35"/>
      <c r="FS23" s="68"/>
      <c r="FT23" s="35"/>
      <c r="FU23" s="35"/>
      <c r="FV23" s="121"/>
      <c r="FW23" s="105">
        <v>3888.5910134852661</v>
      </c>
      <c r="FX23" s="34">
        <v>9471</v>
      </c>
      <c r="FY23" s="35">
        <v>0</v>
      </c>
      <c r="FZ23" s="372"/>
      <c r="GA23" s="35"/>
      <c r="GB23" s="68">
        <v>9459.5</v>
      </c>
      <c r="GC23" s="35">
        <v>9153.7000000000007</v>
      </c>
      <c r="GD23" s="35"/>
      <c r="GE23" s="121"/>
      <c r="GF23" s="105">
        <v>10076.324856380787</v>
      </c>
      <c r="GG23" s="34">
        <v>3312</v>
      </c>
      <c r="GH23" s="35">
        <v>1543</v>
      </c>
      <c r="GI23" s="372"/>
      <c r="GJ23" s="35"/>
      <c r="GK23" s="68">
        <v>3385.08</v>
      </c>
      <c r="GL23" s="35">
        <v>2274.63</v>
      </c>
      <c r="GM23" s="35">
        <v>1565.73</v>
      </c>
      <c r="GN23" s="121"/>
      <c r="GO23" s="105">
        <v>3695.9896285442151</v>
      </c>
      <c r="GP23" s="34">
        <v>6929.05</v>
      </c>
      <c r="GQ23" s="35">
        <v>15.57</v>
      </c>
      <c r="GR23" s="372"/>
      <c r="GS23" s="35"/>
      <c r="GT23" s="68">
        <v>6949.66</v>
      </c>
      <c r="GU23" s="35">
        <v>5325.74</v>
      </c>
      <c r="GV23" s="35">
        <v>16.09</v>
      </c>
      <c r="GW23" s="121"/>
      <c r="GX23" s="105">
        <v>6871.1916186320968</v>
      </c>
      <c r="GY23" s="34">
        <v>1239.8599999999999</v>
      </c>
      <c r="GZ23" s="35">
        <v>26.57</v>
      </c>
      <c r="HA23" s="372"/>
      <c r="HB23" s="35"/>
      <c r="HC23" s="68">
        <v>1184.04</v>
      </c>
      <c r="HD23" s="35">
        <v>1075.77</v>
      </c>
      <c r="HE23" s="35">
        <v>72.22</v>
      </c>
      <c r="HF23" s="121"/>
      <c r="HG23" s="105">
        <v>1247.6510115108808</v>
      </c>
      <c r="HH23" s="34">
        <v>1925.9</v>
      </c>
      <c r="HI23" s="35">
        <v>20.41</v>
      </c>
      <c r="HJ23" s="372"/>
      <c r="HK23" s="35"/>
      <c r="HL23" s="68">
        <v>1947.75</v>
      </c>
      <c r="HM23" s="35">
        <v>1797.32</v>
      </c>
      <c r="HN23" s="35"/>
      <c r="HO23" s="121"/>
      <c r="HP23" s="105">
        <v>1939.2222994439901</v>
      </c>
      <c r="HQ23" s="34">
        <v>22409</v>
      </c>
      <c r="HR23" s="35">
        <v>746</v>
      </c>
      <c r="HS23" s="372"/>
      <c r="HT23" s="35"/>
      <c r="HU23" s="68"/>
      <c r="HV23" s="35"/>
      <c r="HW23" s="35"/>
      <c r="HX23" s="121"/>
      <c r="HY23" s="105">
        <v>22520.538998901531</v>
      </c>
      <c r="HZ23" s="34">
        <v>27980</v>
      </c>
      <c r="IA23" s="35">
        <v>2364</v>
      </c>
      <c r="IB23" s="372"/>
      <c r="IC23" s="35"/>
      <c r="ID23" s="68"/>
      <c r="IE23" s="35"/>
      <c r="IF23" s="35"/>
      <c r="IG23" s="121"/>
      <c r="IH23" s="109">
        <v>27353.618822335662</v>
      </c>
      <c r="II23" s="34">
        <f t="shared" si="9"/>
        <v>159049.74999999997</v>
      </c>
      <c r="IJ23" s="35">
        <f>+IA23+HR23+HI23+GZ23+GQ23+GH23+FY23+FP23+FG23+EY23+EP23+EG23+DX23+DO23+DG23+CX23+CO23+CF23+BW23+BN23+BE23+AV23+AM23+AD23+U23+L23+C23</f>
        <v>21004.060000000005</v>
      </c>
      <c r="IK23" s="113"/>
      <c r="IL23" s="35"/>
      <c r="IM23" s="35"/>
      <c r="IN23" s="35"/>
      <c r="IO23" s="35"/>
      <c r="IP23" s="354"/>
      <c r="IQ23" s="36">
        <f t="shared" si="1"/>
        <v>156201.54912373776</v>
      </c>
    </row>
    <row r="24" spans="1:251" x14ac:dyDescent="0.2">
      <c r="A24" s="46">
        <v>2020</v>
      </c>
      <c r="B24" s="34">
        <v>689.3</v>
      </c>
      <c r="C24" s="35">
        <v>32.9</v>
      </c>
      <c r="D24" s="372">
        <v>688.81</v>
      </c>
      <c r="E24" s="35">
        <v>664.35</v>
      </c>
      <c r="F24" s="68"/>
      <c r="G24" s="35"/>
      <c r="H24" s="35"/>
      <c r="I24" s="121"/>
      <c r="J24" s="118">
        <v>688.12041045936883</v>
      </c>
      <c r="K24" s="35">
        <v>3893</v>
      </c>
      <c r="L24" s="356"/>
      <c r="M24" s="371">
        <v>3893</v>
      </c>
      <c r="N24" s="356">
        <v>2039</v>
      </c>
      <c r="O24" s="35"/>
      <c r="P24" s="35"/>
      <c r="Q24" s="356"/>
      <c r="R24" s="121"/>
      <c r="S24" s="373">
        <v>3628.0160373927647</v>
      </c>
      <c r="T24" s="35">
        <v>2677.09</v>
      </c>
      <c r="U24" s="356">
        <v>0</v>
      </c>
      <c r="V24" s="371">
        <v>2677.09</v>
      </c>
      <c r="W24" s="35">
        <v>2304.38</v>
      </c>
      <c r="X24" s="68"/>
      <c r="Y24" s="35"/>
      <c r="Z24" s="35"/>
      <c r="AA24" s="121"/>
      <c r="AB24" s="105">
        <v>2668.0289741185989</v>
      </c>
      <c r="AC24" s="35">
        <v>628.44000000000005</v>
      </c>
      <c r="AD24" s="356"/>
      <c r="AE24" s="371">
        <v>628.44000000000005</v>
      </c>
      <c r="AF24" s="35">
        <v>613.88</v>
      </c>
      <c r="AG24" s="68"/>
      <c r="AH24" s="35"/>
      <c r="AI24" s="35"/>
      <c r="AJ24" s="121"/>
      <c r="AK24" s="105">
        <v>612.8479982785019</v>
      </c>
      <c r="AL24" s="34">
        <v>11419</v>
      </c>
      <c r="AM24" s="35">
        <v>0</v>
      </c>
      <c r="AN24" s="372">
        <v>11419</v>
      </c>
      <c r="AO24" s="35">
        <v>9942</v>
      </c>
      <c r="AP24" s="35"/>
      <c r="AQ24" s="35"/>
      <c r="AR24" s="356"/>
      <c r="AS24" s="121"/>
      <c r="AT24" s="105">
        <v>10791.957087215527</v>
      </c>
      <c r="AU24" s="34">
        <v>2438.4</v>
      </c>
      <c r="AV24" s="35"/>
      <c r="AW24" s="372">
        <v>2438.4</v>
      </c>
      <c r="AX24" s="35">
        <v>2106.04</v>
      </c>
      <c r="AY24" s="68"/>
      <c r="AZ24" s="35"/>
      <c r="BA24" s="35"/>
      <c r="BB24" s="121"/>
      <c r="BC24" s="105">
        <v>2231.9095104584731</v>
      </c>
      <c r="BD24" s="34">
        <v>782.02</v>
      </c>
      <c r="BE24" s="35"/>
      <c r="BF24" s="372">
        <v>782.02</v>
      </c>
      <c r="BG24" s="35">
        <v>607.41999999999996</v>
      </c>
      <c r="BH24" s="68"/>
      <c r="BI24" s="35"/>
      <c r="BJ24" s="35"/>
      <c r="BK24" s="121"/>
      <c r="BL24" s="105">
        <v>761.57629704018268</v>
      </c>
      <c r="BM24" s="34">
        <v>3901.8</v>
      </c>
      <c r="BN24" s="35"/>
      <c r="BO24" s="372">
        <v>3903</v>
      </c>
      <c r="BP24" s="35">
        <v>3594.66</v>
      </c>
      <c r="BQ24" s="68"/>
      <c r="BR24" s="35"/>
      <c r="BS24" s="35"/>
      <c r="BT24" s="121"/>
      <c r="BU24" s="105">
        <v>1245.9641155255479</v>
      </c>
      <c r="BV24" s="34">
        <v>18572.169999999998</v>
      </c>
      <c r="BW24" s="35"/>
      <c r="BX24" s="372">
        <v>18572.169999999998</v>
      </c>
      <c r="BY24" s="35">
        <v>17079.400000000001</v>
      </c>
      <c r="BZ24" s="68"/>
      <c r="CA24" s="35"/>
      <c r="CB24" s="35"/>
      <c r="CC24" s="121"/>
      <c r="CD24" s="105">
        <v>17735.231178901606</v>
      </c>
      <c r="CE24" s="34">
        <v>17253</v>
      </c>
      <c r="CF24" s="35"/>
      <c r="CG24" s="372">
        <v>17253</v>
      </c>
      <c r="CH24" s="35">
        <v>16493</v>
      </c>
      <c r="CI24" s="68"/>
      <c r="CJ24" s="35"/>
      <c r="CK24" s="35"/>
      <c r="CL24" s="121"/>
      <c r="CM24" s="105">
        <v>15498.699951897264</v>
      </c>
      <c r="CN24" s="34">
        <v>1939.11</v>
      </c>
      <c r="CO24" s="35"/>
      <c r="CP24" s="372">
        <v>1939.11</v>
      </c>
      <c r="CQ24" s="35">
        <v>1742.5</v>
      </c>
      <c r="CR24" s="68"/>
      <c r="CS24" s="35"/>
      <c r="CT24" s="35"/>
      <c r="CU24" s="121"/>
      <c r="CV24" s="105">
        <v>2395.3493368258269</v>
      </c>
      <c r="CW24" s="34">
        <v>9566.1299999999992</v>
      </c>
      <c r="CX24" s="35"/>
      <c r="CY24" s="372">
        <v>9566.1299999999992</v>
      </c>
      <c r="CZ24" s="35">
        <v>8454.33</v>
      </c>
      <c r="DA24" s="68"/>
      <c r="DB24" s="35"/>
      <c r="DC24" s="35"/>
      <c r="DD24" s="121"/>
      <c r="DE24" s="105">
        <v>9272.8253835922369</v>
      </c>
      <c r="DF24" s="34"/>
      <c r="DG24" s="35"/>
      <c r="DH24" s="372">
        <v>172.7</v>
      </c>
      <c r="DI24" s="35">
        <v>41.12</v>
      </c>
      <c r="DJ24" s="68"/>
      <c r="DK24" s="35"/>
      <c r="DL24" s="35"/>
      <c r="DM24" s="121"/>
      <c r="DN24" s="34">
        <v>3410.79</v>
      </c>
      <c r="DO24" s="35"/>
      <c r="DP24" s="372">
        <v>3410.79</v>
      </c>
      <c r="DQ24" s="35">
        <v>3198.71</v>
      </c>
      <c r="DR24" s="68"/>
      <c r="DS24" s="35"/>
      <c r="DT24" s="35"/>
      <c r="DU24" s="121"/>
      <c r="DV24" s="105">
        <v>3204.6001157773999</v>
      </c>
      <c r="DW24" s="34">
        <v>2201</v>
      </c>
      <c r="DX24" s="35"/>
      <c r="DY24" s="372">
        <v>2201</v>
      </c>
      <c r="DZ24" s="35">
        <v>1936</v>
      </c>
      <c r="EA24" s="68"/>
      <c r="EB24" s="35"/>
      <c r="EC24" s="35"/>
      <c r="ED24" s="121"/>
      <c r="EE24" s="105">
        <v>1999.9995009486793</v>
      </c>
      <c r="EF24" s="34">
        <v>88.7</v>
      </c>
      <c r="EG24" s="35"/>
      <c r="EH24" s="372">
        <v>88.7</v>
      </c>
      <c r="EI24" s="35">
        <v>0</v>
      </c>
      <c r="EJ24" s="68">
        <v>88.7</v>
      </c>
      <c r="EK24" s="35">
        <v>87.31</v>
      </c>
      <c r="EL24" s="35">
        <v>2</v>
      </c>
      <c r="EM24" s="121"/>
      <c r="EN24" s="105">
        <v>91.87999994399101</v>
      </c>
      <c r="EO24" s="34">
        <v>2053.0100000000002</v>
      </c>
      <c r="EP24" s="35"/>
      <c r="EQ24" s="372">
        <v>2053.0100000000002</v>
      </c>
      <c r="ER24" s="35">
        <v>1871.12</v>
      </c>
      <c r="ES24" s="68"/>
      <c r="ET24" s="35"/>
      <c r="EU24" s="35"/>
      <c r="EV24" s="121"/>
      <c r="EW24" s="105">
        <v>1628.8709924600578</v>
      </c>
      <c r="EX24" s="375">
        <v>0.46</v>
      </c>
      <c r="EY24" s="66">
        <v>7.0000000000000007E-2</v>
      </c>
      <c r="EZ24" s="376">
        <v>0.35</v>
      </c>
      <c r="FA24" s="66">
        <v>0</v>
      </c>
      <c r="FB24" s="68"/>
      <c r="FC24" s="35"/>
      <c r="FD24" s="35"/>
      <c r="FE24" s="121"/>
      <c r="FF24" s="34">
        <v>369.5</v>
      </c>
      <c r="FG24" s="35"/>
      <c r="FH24" s="372">
        <v>369.5</v>
      </c>
      <c r="FI24" s="35">
        <v>299.07</v>
      </c>
      <c r="FJ24" s="68"/>
      <c r="FK24" s="35"/>
      <c r="FL24" s="35"/>
      <c r="FM24" s="121"/>
      <c r="FN24" s="105">
        <v>377.05398366732197</v>
      </c>
      <c r="FO24" s="34">
        <v>3899.15</v>
      </c>
      <c r="FP24" s="35"/>
      <c r="FQ24" s="372">
        <v>3899</v>
      </c>
      <c r="FR24" s="35">
        <v>3305</v>
      </c>
      <c r="FS24" s="68"/>
      <c r="FT24" s="35"/>
      <c r="FU24" s="35"/>
      <c r="FV24" s="121"/>
      <c r="FW24" s="105">
        <v>3888.5910134852661</v>
      </c>
      <c r="FX24" s="34">
        <v>9483</v>
      </c>
      <c r="FY24" s="35"/>
      <c r="FZ24" s="372">
        <v>9483</v>
      </c>
      <c r="GA24" s="35">
        <v>8331</v>
      </c>
      <c r="GB24" s="68"/>
      <c r="GC24" s="35"/>
      <c r="GD24" s="35"/>
      <c r="GE24" s="121"/>
      <c r="GF24" s="105">
        <v>10076.324856380787</v>
      </c>
      <c r="GG24" s="34">
        <v>3312</v>
      </c>
      <c r="GH24" s="35"/>
      <c r="GI24" s="372">
        <v>3311.75</v>
      </c>
      <c r="GJ24" s="35">
        <v>2199.2600000000002</v>
      </c>
      <c r="GK24" s="68"/>
      <c r="GL24" s="35"/>
      <c r="GM24" s="35"/>
      <c r="GN24" s="121"/>
      <c r="GO24" s="105">
        <v>3695.9896285442151</v>
      </c>
      <c r="GP24" s="34">
        <v>6929.05</v>
      </c>
      <c r="GQ24" s="35"/>
      <c r="GR24" s="372">
        <v>6929.05</v>
      </c>
      <c r="GS24" s="35">
        <v>5585.9</v>
      </c>
      <c r="GT24" s="68"/>
      <c r="GU24" s="35"/>
      <c r="GV24" s="35"/>
      <c r="GW24" s="121"/>
      <c r="GX24" s="105">
        <v>6871.1916186320968</v>
      </c>
      <c r="GY24" s="34">
        <v>1237.83</v>
      </c>
      <c r="GZ24" s="35"/>
      <c r="HA24" s="372">
        <v>1237.83</v>
      </c>
      <c r="HB24" s="35">
        <v>1129.56</v>
      </c>
      <c r="HC24" s="68"/>
      <c r="HD24" s="35"/>
      <c r="HE24" s="35"/>
      <c r="HF24" s="121"/>
      <c r="HG24" s="105">
        <v>1247.6510115108808</v>
      </c>
      <c r="HH24" s="34">
        <v>1925.9</v>
      </c>
      <c r="HI24" s="35"/>
      <c r="HJ24" s="372">
        <v>1925.9</v>
      </c>
      <c r="HK24" s="35">
        <v>1796.16</v>
      </c>
      <c r="HL24" s="68"/>
      <c r="HM24" s="35"/>
      <c r="HN24" s="35"/>
      <c r="HO24" s="121"/>
      <c r="HP24" s="105">
        <v>1939.2222994439901</v>
      </c>
      <c r="HQ24" s="34">
        <v>22409</v>
      </c>
      <c r="HR24" s="35"/>
      <c r="HS24" s="372">
        <v>22409</v>
      </c>
      <c r="HT24" s="35">
        <v>19719.02</v>
      </c>
      <c r="HU24" s="68"/>
      <c r="HV24" s="35"/>
      <c r="HW24" s="35"/>
      <c r="HX24" s="121"/>
      <c r="HY24" s="105">
        <v>22520.538998901531</v>
      </c>
      <c r="HZ24" s="34">
        <v>27980</v>
      </c>
      <c r="IA24" s="35"/>
      <c r="IB24" s="372">
        <v>27980</v>
      </c>
      <c r="IC24" s="35">
        <v>19556.46</v>
      </c>
      <c r="ID24" s="68"/>
      <c r="IE24" s="35"/>
      <c r="IF24" s="35"/>
      <c r="IG24" s="121"/>
      <c r="IH24" s="109">
        <v>27353.618822335662</v>
      </c>
      <c r="II24" s="34">
        <f t="shared" si="9"/>
        <v>159058.84999999995</v>
      </c>
      <c r="IJ24" s="35">
        <f>+IA24+HR24+HI24+GZ24+GQ24+GH24+FY24+FP24+FG24+EY24+EP24+EG24+DX24+DO24+DG24+CX24+CO24+CF24+BW24+BN24+BE24+AV24+AM24+AD24+U24+L24+C24</f>
        <v>32.97</v>
      </c>
      <c r="IK24" s="35">
        <f t="shared" ref="IK24" si="10">+IB24+HS24+HJ24+HA24+GR24+GI24+FZ24+FQ24+FH24+EZ24+EQ24+EH24+DY24+DP24+DH24+CY24+CP24+CG24+BX24+BO24+BF24+AW24+AN24+AE24+V24+M24+D24</f>
        <v>159231.74999999997</v>
      </c>
      <c r="IL24" s="35">
        <f t="shared" ref="IL24" si="11">+IC24+HT24+HK24+HB24+GS24+GJ24+GA24+FR24+FI24+FA24+ER24+EI24+DZ24+DQ24+DI24+CZ24+CQ24+CH24+BY24+BP24+BG24+AX24+AO24+AF24+W24+N24+E24</f>
        <v>134609.34000000003</v>
      </c>
      <c r="IM24" s="35"/>
      <c r="IN24" s="35"/>
      <c r="IO24" s="35"/>
      <c r="IP24" s="354"/>
      <c r="IQ24" s="36">
        <f t="shared" si="1"/>
        <v>156206.34912373775</v>
      </c>
    </row>
    <row r="25" spans="1:251" ht="13.5" thickBot="1" x14ac:dyDescent="0.25">
      <c r="A25" s="81" t="s">
        <v>69</v>
      </c>
      <c r="B25" s="37">
        <f>AVERAGE(B4:B24)</f>
        <v>686.62125000000003</v>
      </c>
      <c r="C25" s="37"/>
      <c r="D25" s="37"/>
      <c r="E25" s="37"/>
      <c r="F25" s="37"/>
      <c r="G25" s="37"/>
      <c r="H25" s="37"/>
      <c r="I25" s="37">
        <f>AVERAGE(I4:I23)</f>
        <v>612.9</v>
      </c>
      <c r="J25" s="37"/>
      <c r="K25" s="37">
        <f>AVERAGE(K4:K24)</f>
        <v>3785</v>
      </c>
      <c r="L25" s="37"/>
      <c r="M25" s="37"/>
      <c r="N25" s="539"/>
      <c r="O25" s="37"/>
      <c r="P25" s="37"/>
      <c r="Q25" s="37"/>
      <c r="R25" s="37">
        <f>AVERAGE(R4:R23)</f>
        <v>3613.4</v>
      </c>
      <c r="S25" s="374"/>
      <c r="T25" s="37">
        <f>AVERAGE(T4:T24)</f>
        <v>2666.30125</v>
      </c>
      <c r="U25" s="37"/>
      <c r="V25" s="37"/>
      <c r="W25" s="37"/>
      <c r="X25" s="37"/>
      <c r="Y25" s="37"/>
      <c r="Z25" s="37"/>
      <c r="AA25" s="37">
        <f>AVERAGE(AA4:AA23)</f>
        <v>2614.1999999999998</v>
      </c>
      <c r="AB25" s="374"/>
      <c r="AC25" s="37">
        <f>AVERAGE(AC4:AC24)</f>
        <v>614.44125000000008</v>
      </c>
      <c r="AD25" s="37"/>
      <c r="AE25" s="37"/>
      <c r="AF25" s="37"/>
      <c r="AG25" s="37"/>
      <c r="AH25" s="37"/>
      <c r="AI25" s="37"/>
      <c r="AJ25" s="37">
        <f>AVERAGE(AJ4:AJ23)</f>
        <v>529</v>
      </c>
      <c r="AK25" s="37"/>
      <c r="AL25" s="37">
        <f>AVERAGE(AL4:AL24)</f>
        <v>11409.625</v>
      </c>
      <c r="AM25" s="37"/>
      <c r="AN25" s="37"/>
      <c r="AO25" s="37"/>
      <c r="AP25" s="37"/>
      <c r="AQ25" s="37"/>
      <c r="AR25" s="37"/>
      <c r="AS25" s="37">
        <f>AVERAGE(AS4:AS23)</f>
        <v>10832</v>
      </c>
      <c r="AT25" s="37"/>
      <c r="AU25" s="37">
        <f>AVERAGE(AU4:AU24)</f>
        <v>2396.3462500000001</v>
      </c>
      <c r="AV25" s="37"/>
      <c r="AW25" s="37"/>
      <c r="AX25" s="37"/>
      <c r="AY25" s="37"/>
      <c r="AZ25" s="37"/>
      <c r="BA25" s="37"/>
      <c r="BB25" s="37">
        <f>AVERAGE(BB4:BB23)</f>
        <v>2354.1</v>
      </c>
      <c r="BC25" s="37"/>
      <c r="BD25" s="37">
        <f>AVERAGE(BD4:BD24)</f>
        <v>746.48</v>
      </c>
      <c r="BE25" s="37"/>
      <c r="BF25" s="37"/>
      <c r="BG25" s="37"/>
      <c r="BH25" s="37"/>
      <c r="BI25" s="37"/>
      <c r="BJ25" s="37"/>
      <c r="BK25" s="37">
        <f>AVERAGE(BK4:BK23)</f>
        <v>419.4</v>
      </c>
      <c r="BL25" s="37"/>
      <c r="BM25" s="355">
        <f>BT13</f>
        <v>1248</v>
      </c>
      <c r="BN25" s="37"/>
      <c r="BO25" s="37"/>
      <c r="BP25" s="37"/>
      <c r="BQ25" s="37"/>
      <c r="BR25" s="37"/>
      <c r="BS25" s="37"/>
      <c r="BT25" s="37">
        <f>AVERAGE(BT4:BT23)</f>
        <v>1248</v>
      </c>
      <c r="BU25" s="37"/>
      <c r="BV25" s="37">
        <f>AVERAGE(BV4:BV24)</f>
        <v>18376.078750000001</v>
      </c>
      <c r="BW25" s="37"/>
      <c r="BX25" s="37"/>
      <c r="BY25" s="37"/>
      <c r="BZ25" s="37"/>
      <c r="CA25" s="37"/>
      <c r="CB25" s="37"/>
      <c r="CC25" s="37">
        <f>AVERAGE(CC4:CC23)</f>
        <v>14480</v>
      </c>
      <c r="CD25" s="37"/>
      <c r="CE25" s="37">
        <f>AVERAGE(CE4:CE24)</f>
        <v>16746.75</v>
      </c>
      <c r="CF25" s="37"/>
      <c r="CG25" s="37"/>
      <c r="CH25" s="37"/>
      <c r="CI25" s="37"/>
      <c r="CJ25" s="37"/>
      <c r="CK25" s="37"/>
      <c r="CL25" s="37">
        <f>AVERAGE(CL4:CL23)</f>
        <v>16346.5</v>
      </c>
      <c r="CM25" s="37"/>
      <c r="CN25" s="37">
        <f>AVERAGE(CN4:CN24)</f>
        <v>1924.0700000000002</v>
      </c>
      <c r="CO25" s="37"/>
      <c r="CP25" s="37"/>
      <c r="CQ25" s="37"/>
      <c r="CR25" s="37"/>
      <c r="CS25" s="37"/>
      <c r="CT25" s="37"/>
      <c r="CU25" s="37">
        <f>AVERAGE(CU4:CU23)</f>
        <v>2312</v>
      </c>
      <c r="CV25" s="37"/>
      <c r="CW25" s="37">
        <f>AVERAGE(CW4:CW24)</f>
        <v>9248.3650000000016</v>
      </c>
      <c r="CX25" s="37"/>
      <c r="CY25" s="37"/>
      <c r="CZ25" s="37"/>
      <c r="DA25" s="37"/>
      <c r="DB25" s="37"/>
      <c r="DC25" s="37"/>
      <c r="DD25" s="37">
        <f>AVERAGE(DD4:DD23)</f>
        <v>7482</v>
      </c>
      <c r="DE25" s="37"/>
      <c r="DF25" s="37">
        <f>AVERAGE(DF4:DF24)</f>
        <v>172.49714285714285</v>
      </c>
      <c r="DG25" s="37"/>
      <c r="DH25" s="37"/>
      <c r="DI25" s="37"/>
      <c r="DJ25" s="37"/>
      <c r="DK25" s="37"/>
      <c r="DL25" s="37"/>
      <c r="DM25" s="37"/>
      <c r="DN25" s="37">
        <f>AVERAGE(DN4:DN24)</f>
        <v>3377.4762499999997</v>
      </c>
      <c r="DO25" s="37"/>
      <c r="DP25" s="37"/>
      <c r="DQ25" s="37"/>
      <c r="DR25" s="37"/>
      <c r="DS25" s="37"/>
      <c r="DT25" s="37"/>
      <c r="DU25" s="37">
        <f>AVERAGE(DU4:DU23)</f>
        <v>3071</v>
      </c>
      <c r="DV25" s="37"/>
      <c r="DW25" s="37">
        <f>AVERAGE(DW4:DW24)</f>
        <v>2170.25</v>
      </c>
      <c r="DX25" s="37"/>
      <c r="DY25" s="37"/>
      <c r="DZ25" s="37"/>
      <c r="EA25" s="37"/>
      <c r="EB25" s="37"/>
      <c r="EC25" s="37"/>
      <c r="ED25" s="37">
        <f>AVERAGE(ED4:ED23)</f>
        <v>2050</v>
      </c>
      <c r="EE25" s="37"/>
      <c r="EF25" s="37">
        <f>AVERAGE(EF4:EF24)</f>
        <v>88.450000000000017</v>
      </c>
      <c r="EG25" s="37"/>
      <c r="EH25" s="37"/>
      <c r="EI25" s="37"/>
      <c r="EJ25" s="37"/>
      <c r="EK25" s="37"/>
      <c r="EL25" s="37"/>
      <c r="EM25" s="37">
        <f>AVERAGE(EM4:EM23)</f>
        <v>88</v>
      </c>
      <c r="EN25" s="37"/>
      <c r="EO25" s="37">
        <f>AVERAGE(EO4:EO24)</f>
        <v>2038.4725000000001</v>
      </c>
      <c r="EP25" s="37"/>
      <c r="EQ25" s="37"/>
      <c r="ER25" s="37"/>
      <c r="ES25" s="37"/>
      <c r="ET25" s="37"/>
      <c r="EU25" s="37"/>
      <c r="EV25" s="37">
        <f>AVERAGE(EV4:EV23)</f>
        <v>1853</v>
      </c>
      <c r="EW25" s="37"/>
      <c r="EX25" s="82">
        <f>AVERAGE(EX4:EX24)</f>
        <v>0.40374999999999994</v>
      </c>
      <c r="EY25" s="37"/>
      <c r="EZ25" s="37"/>
      <c r="FA25" s="37"/>
      <c r="FB25" s="37"/>
      <c r="FC25" s="37"/>
      <c r="FD25" s="37"/>
      <c r="FE25" s="37">
        <f>AVERAGE(FE4:FE23)</f>
        <v>0.41</v>
      </c>
      <c r="FF25" s="37">
        <f>AVERAGE(FF4:FF24)</f>
        <v>366.99625000000003</v>
      </c>
      <c r="FG25" s="37"/>
      <c r="FH25" s="37"/>
      <c r="FI25" s="37"/>
      <c r="FJ25" s="37"/>
      <c r="FK25" s="37"/>
      <c r="FL25" s="37"/>
      <c r="FM25" s="37">
        <f>AVERAGE(FM4:FM23)</f>
        <v>326</v>
      </c>
      <c r="FN25" s="37"/>
      <c r="FO25" s="37">
        <f>AVERAGE(FO4:FO24)</f>
        <v>3880.2975000000006</v>
      </c>
      <c r="FP25" s="37"/>
      <c r="FQ25" s="37"/>
      <c r="FR25" s="37"/>
      <c r="FS25" s="37"/>
      <c r="FT25" s="37"/>
      <c r="FU25" s="37"/>
      <c r="FV25" s="37">
        <f>AVERAGE(FV4:FV23)</f>
        <v>3822</v>
      </c>
      <c r="FW25" s="37"/>
      <c r="FX25" s="37">
        <f>AVERAGE(FX4:FX24)</f>
        <v>9387.875</v>
      </c>
      <c r="FY25" s="37"/>
      <c r="FZ25" s="37"/>
      <c r="GA25" s="37"/>
      <c r="GB25" s="37"/>
      <c r="GC25" s="37"/>
      <c r="GD25" s="37"/>
      <c r="GE25" s="37">
        <f>AVERAGE(GE4:GE23)</f>
        <v>8664</v>
      </c>
      <c r="GF25" s="37"/>
      <c r="GG25" s="37">
        <f>AVERAGE(GG4:GG24)</f>
        <v>3300.625</v>
      </c>
      <c r="GH25" s="37"/>
      <c r="GI25" s="37"/>
      <c r="GJ25" s="37"/>
      <c r="GK25" s="37"/>
      <c r="GL25" s="37"/>
      <c r="GM25" s="37"/>
      <c r="GN25" s="37">
        <f>AVERAGE(GN4:GN23)</f>
        <v>3995</v>
      </c>
      <c r="GO25" s="37"/>
      <c r="GP25" s="37">
        <f>AVERAGE(GP4:GP24)</f>
        <v>6803.4012500000008</v>
      </c>
      <c r="GQ25" s="37"/>
      <c r="GR25" s="37"/>
      <c r="GS25" s="37"/>
      <c r="GT25" s="37"/>
      <c r="GU25" s="37"/>
      <c r="GV25" s="37"/>
      <c r="GW25" s="37">
        <f>AVERAGE(GW4:GW23)</f>
        <v>6639</v>
      </c>
      <c r="GX25" s="37"/>
      <c r="GY25" s="37">
        <f>AVERAGE(GY4:GY24)</f>
        <v>1242.1862500000002</v>
      </c>
      <c r="GZ25" s="37"/>
      <c r="HA25" s="37"/>
      <c r="HB25" s="37"/>
      <c r="HC25" s="37"/>
      <c r="HD25" s="37"/>
      <c r="HE25" s="37"/>
      <c r="HF25" s="37">
        <f>AVERAGE(HF4:HF23)</f>
        <v>1003</v>
      </c>
      <c r="HG25" s="37"/>
      <c r="HH25" s="37">
        <f>AVERAGE(HH4:HH24)</f>
        <v>1921.0049999999999</v>
      </c>
      <c r="HI25" s="37"/>
      <c r="HJ25" s="37"/>
      <c r="HK25" s="37"/>
      <c r="HL25" s="37"/>
      <c r="HM25" s="37"/>
      <c r="HN25" s="37"/>
      <c r="HO25" s="37">
        <f>AVERAGE(HO4:HO23)</f>
        <v>1978</v>
      </c>
      <c r="HP25" s="37"/>
      <c r="HQ25" s="37">
        <f>AVERAGE(HQ4:HQ24)</f>
        <v>22392.705000000002</v>
      </c>
      <c r="HR25" s="37"/>
      <c r="HS25" s="37"/>
      <c r="HT25" s="37"/>
      <c r="HU25" s="37"/>
      <c r="HV25" s="37"/>
      <c r="HW25" s="37"/>
      <c r="HX25" s="37">
        <f>AVERAGE(HX4:HX23)</f>
        <v>21780</v>
      </c>
      <c r="HY25" s="37"/>
      <c r="HZ25" s="37">
        <f>AVERAGE(HZ4:HZ24)</f>
        <v>28014.5</v>
      </c>
      <c r="IA25" s="37"/>
      <c r="IB25" s="37"/>
      <c r="IC25" s="37"/>
      <c r="ID25" s="37"/>
      <c r="IE25" s="37"/>
      <c r="IF25" s="37"/>
      <c r="IG25" s="37">
        <f>AVERAGE(IG4:IG23)</f>
        <v>27479</v>
      </c>
      <c r="IH25" s="37"/>
      <c r="II25" s="379">
        <f>+HZ25+HQ25+HH25+GY25+GP25+GG25+FX25+FO25+FF25+EX25+EO25+EF25+DW25+DN25+DF25+CW25+CN25+CE25+BV25+BM25+BD25+AU25+AL25+AC25+T25+K25+B25</f>
        <v>155005.21964285715</v>
      </c>
      <c r="IJ25" s="380"/>
      <c r="IK25" s="380"/>
      <c r="IL25" s="380"/>
      <c r="IM25" s="380"/>
      <c r="IN25" s="380"/>
      <c r="IO25" s="380"/>
      <c r="IP25" s="380"/>
      <c r="IQ25" s="381"/>
    </row>
    <row r="26" spans="1:251" x14ac:dyDescent="0.2">
      <c r="CB26" s="66"/>
      <c r="DX26" s="83"/>
      <c r="HH26" s="35"/>
      <c r="HI26" s="35"/>
      <c r="HJ26" s="35"/>
      <c r="HL26" s="35"/>
      <c r="HM26" s="35"/>
      <c r="IN26" s="41"/>
      <c r="IO26" s="46"/>
    </row>
    <row r="27" spans="1:251" x14ac:dyDescent="0.2">
      <c r="CB27" s="66"/>
      <c r="EG27" s="41"/>
      <c r="IA27" s="35"/>
      <c r="IN27" s="41"/>
      <c r="IO27" s="46"/>
    </row>
    <row r="28" spans="1:251" x14ac:dyDescent="0.2">
      <c r="DF28" s="84"/>
      <c r="EG28" s="41"/>
      <c r="IA28" s="35"/>
      <c r="IN28" s="41"/>
      <c r="IO28" s="46"/>
    </row>
    <row r="29" spans="1:251" x14ac:dyDescent="0.2">
      <c r="EG29" s="41"/>
      <c r="IA29" s="35"/>
      <c r="IN29" s="41"/>
      <c r="IO29" s="46"/>
    </row>
    <row r="30" spans="1:251" x14ac:dyDescent="0.2">
      <c r="EG30" s="41"/>
      <c r="IA30" s="35"/>
      <c r="IN30" s="41"/>
      <c r="IO30" s="46"/>
    </row>
    <row r="31" spans="1:251" x14ac:dyDescent="0.2">
      <c r="EG31" s="41"/>
      <c r="IA31" s="35"/>
      <c r="IN31" s="41"/>
      <c r="IO31" s="41"/>
      <c r="IQ31" s="46"/>
    </row>
    <row r="32" spans="1:251" x14ac:dyDescent="0.2">
      <c r="EG32" s="41"/>
      <c r="IA32" s="35"/>
      <c r="IN32" s="41"/>
      <c r="IO32" s="41"/>
      <c r="IQ32" s="46"/>
    </row>
    <row r="33" spans="33:251" x14ac:dyDescent="0.2">
      <c r="EG33" s="41"/>
      <c r="IA33" s="35"/>
      <c r="IN33" s="41"/>
      <c r="IO33" s="41"/>
      <c r="IQ33" s="46"/>
    </row>
    <row r="34" spans="33:251" x14ac:dyDescent="0.2">
      <c r="EG34" s="41"/>
      <c r="IA34" s="35"/>
      <c r="IN34" s="41"/>
      <c r="IO34" s="41"/>
      <c r="IQ34" s="46"/>
    </row>
    <row r="35" spans="33:251" x14ac:dyDescent="0.2">
      <c r="EG35" s="41"/>
      <c r="IA35" s="35"/>
      <c r="IN35" s="41"/>
      <c r="IO35" s="41"/>
      <c r="IQ35" s="46"/>
    </row>
    <row r="36" spans="33:251" x14ac:dyDescent="0.2">
      <c r="EG36" s="41"/>
      <c r="IA36" s="35"/>
      <c r="IN36" s="41"/>
      <c r="IO36" s="41"/>
      <c r="IQ36" s="46"/>
    </row>
    <row r="37" spans="33:251" x14ac:dyDescent="0.2">
      <c r="EG37" s="41"/>
      <c r="IN37" s="41"/>
      <c r="IO37" s="41"/>
      <c r="IQ37" s="46"/>
    </row>
    <row r="38" spans="33:251" x14ac:dyDescent="0.2">
      <c r="IQ38" s="46"/>
    </row>
    <row r="39" spans="33:251" x14ac:dyDescent="0.2">
      <c r="IQ39" s="46"/>
    </row>
    <row r="44" spans="33:251" x14ac:dyDescent="0.2">
      <c r="AG44" s="85"/>
      <c r="AH44" s="85"/>
      <c r="AV44" s="86"/>
    </row>
    <row r="45" spans="33:251" x14ac:dyDescent="0.2">
      <c r="AG45" s="85"/>
      <c r="AH45" s="85"/>
      <c r="AV45" s="86"/>
    </row>
    <row r="46" spans="33:251" x14ac:dyDescent="0.2">
      <c r="AG46" s="85"/>
      <c r="AH46" s="85"/>
      <c r="AV46" s="86"/>
    </row>
    <row r="47" spans="33:251" x14ac:dyDescent="0.2">
      <c r="AG47" s="85"/>
      <c r="AH47" s="85"/>
      <c r="AV47" s="86"/>
    </row>
    <row r="48" spans="33:251" x14ac:dyDescent="0.2">
      <c r="AG48" s="85"/>
      <c r="AH48" s="85"/>
      <c r="AV48" s="86"/>
    </row>
    <row r="49" spans="33:48" x14ac:dyDescent="0.2">
      <c r="AG49" s="85"/>
      <c r="AH49" s="85"/>
      <c r="AV49" s="86"/>
    </row>
    <row r="50" spans="33:48" x14ac:dyDescent="0.2">
      <c r="AG50" s="85"/>
      <c r="AH50" s="85"/>
      <c r="AV50" s="86"/>
    </row>
    <row r="51" spans="33:48" x14ac:dyDescent="0.2">
      <c r="AG51" s="85"/>
      <c r="AH51" s="85"/>
      <c r="AV51" s="86"/>
    </row>
    <row r="52" spans="33:48" x14ac:dyDescent="0.2">
      <c r="AG52" s="85"/>
      <c r="AH52" s="85"/>
      <c r="AV52" s="86"/>
    </row>
    <row r="53" spans="33:48" x14ac:dyDescent="0.2">
      <c r="AG53" s="85"/>
      <c r="AH53" s="85"/>
      <c r="AV53" s="86"/>
    </row>
    <row r="54" spans="33:48" x14ac:dyDescent="0.2">
      <c r="AG54" s="85"/>
      <c r="AH54" s="85"/>
    </row>
    <row r="55" spans="33:48" x14ac:dyDescent="0.2">
      <c r="AG55" s="85"/>
      <c r="AH55" s="85"/>
    </row>
  </sheetData>
  <mergeCells count="84">
    <mergeCell ref="II2:IJ2"/>
    <mergeCell ref="IK2:IL2"/>
    <mergeCell ref="IM2:IO2"/>
    <mergeCell ref="DF2:DG2"/>
    <mergeCell ref="DH2:DI2"/>
    <mergeCell ref="DJ2:DL2"/>
    <mergeCell ref="EX2:EY2"/>
    <mergeCell ref="EZ2:FA2"/>
    <mergeCell ref="FB2:FD2"/>
    <mergeCell ref="HZ2:IA2"/>
    <mergeCell ref="IB2:IC2"/>
    <mergeCell ref="ID2:IF2"/>
    <mergeCell ref="HH2:HI2"/>
    <mergeCell ref="HJ2:HK2"/>
    <mergeCell ref="HL2:HN2"/>
    <mergeCell ref="HQ2:HR2"/>
    <mergeCell ref="HS2:HT2"/>
    <mergeCell ref="HU2:HW2"/>
    <mergeCell ref="HC2:HE2"/>
    <mergeCell ref="FX2:FY2"/>
    <mergeCell ref="FZ2:GA2"/>
    <mergeCell ref="GB2:GD2"/>
    <mergeCell ref="GG2:GH2"/>
    <mergeCell ref="GI2:GJ2"/>
    <mergeCell ref="GK2:GM2"/>
    <mergeCell ref="GP2:GQ2"/>
    <mergeCell ref="GR2:GS2"/>
    <mergeCell ref="GT2:GV2"/>
    <mergeCell ref="GY2:GZ2"/>
    <mergeCell ref="HA2:HB2"/>
    <mergeCell ref="FS2:FU2"/>
    <mergeCell ref="EF2:EG2"/>
    <mergeCell ref="EH2:EI2"/>
    <mergeCell ref="EJ2:EL2"/>
    <mergeCell ref="EO2:EP2"/>
    <mergeCell ref="EQ2:ER2"/>
    <mergeCell ref="ES2:EU2"/>
    <mergeCell ref="FF2:FG2"/>
    <mergeCell ref="FH2:FI2"/>
    <mergeCell ref="FJ2:FL2"/>
    <mergeCell ref="FO2:FP2"/>
    <mergeCell ref="FQ2:FR2"/>
    <mergeCell ref="EA2:EC2"/>
    <mergeCell ref="CN2:CO2"/>
    <mergeCell ref="CP2:CQ2"/>
    <mergeCell ref="CR2:CT2"/>
    <mergeCell ref="CW2:CX2"/>
    <mergeCell ref="CY2:CZ2"/>
    <mergeCell ref="DA2:DC2"/>
    <mergeCell ref="DN2:DO2"/>
    <mergeCell ref="DP2:DQ2"/>
    <mergeCell ref="DR2:DT2"/>
    <mergeCell ref="DW2:DX2"/>
    <mergeCell ref="DY2:DZ2"/>
    <mergeCell ref="AW2:AX2"/>
    <mergeCell ref="CI2:CK2"/>
    <mergeCell ref="BD2:BE2"/>
    <mergeCell ref="BF2:BG2"/>
    <mergeCell ref="BH2:BJ2"/>
    <mergeCell ref="BM2:BN2"/>
    <mergeCell ref="BO2:BP2"/>
    <mergeCell ref="BQ2:BS2"/>
    <mergeCell ref="BV2:BW2"/>
    <mergeCell ref="BX2:BY2"/>
    <mergeCell ref="BZ2:CB2"/>
    <mergeCell ref="CE2:CF2"/>
    <mergeCell ref="CG2:CH2"/>
    <mergeCell ref="AY2:BA2"/>
    <mergeCell ref="O2:Q2"/>
    <mergeCell ref="T2:U2"/>
    <mergeCell ref="V2:W2"/>
    <mergeCell ref="X2:Z2"/>
    <mergeCell ref="AU2:AV2"/>
    <mergeCell ref="AL2:AM2"/>
    <mergeCell ref="AN2:AO2"/>
    <mergeCell ref="AP2:AR2"/>
    <mergeCell ref="AC2:AD2"/>
    <mergeCell ref="AE2:AF2"/>
    <mergeCell ref="AG2:AI2"/>
    <mergeCell ref="B2:C2"/>
    <mergeCell ref="D2:E2"/>
    <mergeCell ref="F2:H2"/>
    <mergeCell ref="K2:L2"/>
    <mergeCell ref="M2:N2"/>
  </mergeCells>
  <phoneticPr fontId="103" type="noConversion"/>
  <pageMargins left="0.7" right="0.7" top="0.75" bottom="0.75" header="0.3" footer="0.3"/>
  <pageSetup orientation="portrait" horizontalDpi="0" verticalDpi="0"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8">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88"/>
      <c r="B1" s="667" t="s">
        <v>82</v>
      </c>
      <c r="C1" s="684"/>
      <c r="D1" s="684"/>
      <c r="E1" s="685"/>
      <c r="F1" s="680" t="s">
        <v>71</v>
      </c>
      <c r="G1" s="675"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89"/>
      <c r="B2" s="675"/>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83" t="s">
        <v>150</v>
      </c>
      <c r="F3" s="681" t="s">
        <v>251</v>
      </c>
      <c r="G3" s="227"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2"/>
      <c r="D4" s="695"/>
      <c r="E4" s="696"/>
      <c r="F4" s="682"/>
      <c r="G4" s="188" t="s">
        <v>172</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157">
        <f>FORECAST(A5,B6:B16,A6:A16)</f>
        <v>16948.789000000048</v>
      </c>
      <c r="C5" s="176"/>
      <c r="D5" s="176"/>
      <c r="E5" s="176"/>
      <c r="F5" s="144"/>
      <c r="G5" s="178">
        <f>CBM_Output!EQ4</f>
        <v>57.865669645836604</v>
      </c>
      <c r="H5" s="219">
        <f>53/60</f>
        <v>0.8833333333333333</v>
      </c>
      <c r="I5" s="145">
        <f>G5*(H5)</f>
        <v>51.114674853822329</v>
      </c>
      <c r="J5" s="146"/>
      <c r="K5" s="147"/>
      <c r="N5" s="233"/>
      <c r="P5" s="148">
        <f>I5*B5</f>
        <v>866331.83890104294</v>
      </c>
      <c r="Q5" s="209">
        <f>I5</f>
        <v>51.114674853822329</v>
      </c>
      <c r="R5" s="181"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3" x14ac:dyDescent="0.25">
      <c r="A6" s="143">
        <v>2000</v>
      </c>
      <c r="B6" s="149">
        <f>Area_Comp!BV4</f>
        <v>17093.93</v>
      </c>
      <c r="C6" s="177">
        <f>Growing_Stock_Comp!BV10*1000</f>
        <v>906050</v>
      </c>
      <c r="D6" s="192">
        <f>C6*0.9</f>
        <v>815445</v>
      </c>
      <c r="E6" s="203">
        <f>C6*1.2</f>
        <v>1087260</v>
      </c>
      <c r="F6" s="366">
        <f>(B6-B5)/B5</f>
        <v>8.5635026785661154E-3</v>
      </c>
      <c r="G6" s="211">
        <f>CBM_Output!EQ5</f>
        <v>58.960635853063756</v>
      </c>
      <c r="H6" s="220">
        <f>H5</f>
        <v>0.8833333333333333</v>
      </c>
      <c r="I6" s="145">
        <f>G6*(H6)</f>
        <v>52.08189500353965</v>
      </c>
      <c r="J6" s="182">
        <f>J7</f>
        <v>0.92195800413390772</v>
      </c>
      <c r="K6" s="218">
        <f>L6/B5</f>
        <v>2.8140086060726355</v>
      </c>
      <c r="L6" s="164">
        <f t="shared" ref="L6:L13" si="0">I6*B6-I5*B5+M6+O6</f>
        <v>47694.038108509354</v>
      </c>
      <c r="M6" s="165">
        <f t="shared" ref="M6:M21" si="1">IF(T6&lt;&gt;"",T6,IF(S6&lt;&gt;"",S6,IF(R6&lt;&gt;"",R6*W$28,U6*W$28)))</f>
        <v>17316.641076067302</v>
      </c>
      <c r="N6" s="151">
        <f>CBM_Output!FG5</f>
        <v>0.37102856422358621</v>
      </c>
      <c r="O6" s="150">
        <f>N6*M6</f>
        <v>6424.9684756284278</v>
      </c>
      <c r="P6" s="148">
        <f>(P5+L6-M6-O6)</f>
        <v>890284.26745785656</v>
      </c>
      <c r="Q6" s="162">
        <f t="shared" ref="Q6:Q25" si="2">P6/B6</f>
        <v>52.08189500353965</v>
      </c>
      <c r="R6" s="171">
        <f>Harvest_Comparison!BN5</f>
        <v>14321</v>
      </c>
      <c r="S6" s="172"/>
      <c r="T6" s="172"/>
      <c r="U6" s="172">
        <f>Harvest_Comparison!BQ5</f>
        <v>14321</v>
      </c>
      <c r="V6" s="172">
        <f>Harvest_Comparison!BS5</f>
        <v>16873.39</v>
      </c>
      <c r="W6" s="180" t="str">
        <f>Harvest_Comparison!BU5</f>
        <v/>
      </c>
    </row>
    <row r="7" spans="1:23" x14ac:dyDescent="0.25">
      <c r="A7" s="143">
        <v>2001</v>
      </c>
      <c r="B7" s="144">
        <f>(9*B$6+1*B$16)/10</f>
        <v>17239.071</v>
      </c>
      <c r="C7" s="177"/>
      <c r="D7" s="177"/>
      <c r="E7" s="177"/>
      <c r="F7" s="366">
        <f t="shared" ref="F7:F26" si="3">(B7-B6)/B6</f>
        <v>8.4907917605839978E-3</v>
      </c>
      <c r="G7" s="211">
        <f>CBM_Output!EQ6</f>
        <v>59.925993627895423</v>
      </c>
      <c r="H7" s="220">
        <f t="shared" ref="H7:H26" si="4">H6</f>
        <v>0.8833333333333333</v>
      </c>
      <c r="I7" s="145">
        <f>G7*(H7)</f>
        <v>52.934627704640953</v>
      </c>
      <c r="J7" s="182">
        <f>J8</f>
        <v>0.92195800413390772</v>
      </c>
      <c r="K7" s="218">
        <f t="shared" ref="K7:K21" si="5">L7/B6</f>
        <v>2.7661217112748644</v>
      </c>
      <c r="L7" s="164">
        <f t="shared" si="0"/>
        <v>47283.89090401274</v>
      </c>
      <c r="M7" s="165">
        <f t="shared" si="1"/>
        <v>18296.559093527321</v>
      </c>
      <c r="N7" s="151">
        <f>CBM_Output!FG6</f>
        <v>0.36770815075549579</v>
      </c>
      <c r="O7" s="150">
        <f t="shared" ref="O7:O21" si="6">N7*M7</f>
        <v>6727.7939094695812</v>
      </c>
      <c r="P7" s="148">
        <f t="shared" ref="P7:P25" si="7">(P6+L7-M7-O7)</f>
        <v>912543.80535887228</v>
      </c>
      <c r="Q7" s="162">
        <f t="shared" si="2"/>
        <v>52.934627704640945</v>
      </c>
      <c r="R7" s="171">
        <f>Harvest_Comparison!BN6</f>
        <v>15131.4</v>
      </c>
      <c r="S7" s="172"/>
      <c r="T7" s="172"/>
      <c r="U7" s="172">
        <f>Harvest_Comparison!BQ6</f>
        <v>15131</v>
      </c>
      <c r="V7" s="172"/>
      <c r="W7" s="180" t="str">
        <f>Harvest_Comparison!BU6</f>
        <v/>
      </c>
    </row>
    <row r="8" spans="1:23" x14ac:dyDescent="0.25">
      <c r="A8" s="143">
        <v>2002</v>
      </c>
      <c r="B8" s="144">
        <f>(8*B$6+2*B$16)/10</f>
        <v>17384.212</v>
      </c>
      <c r="C8" s="177"/>
      <c r="D8" s="177"/>
      <c r="E8" s="177"/>
      <c r="F8" s="366">
        <f t="shared" si="3"/>
        <v>8.4193051934178826E-3</v>
      </c>
      <c r="G8" s="211">
        <f>CBM_Output!EQ7</f>
        <v>60.968512739977143</v>
      </c>
      <c r="H8" s="220">
        <f t="shared" si="4"/>
        <v>0.8833333333333333</v>
      </c>
      <c r="I8" s="145">
        <f>G8*(H8)</f>
        <v>53.85551958697981</v>
      </c>
      <c r="J8" s="182">
        <f>J9</f>
        <v>0.92195800413390772</v>
      </c>
      <c r="K8" s="218">
        <f t="shared" si="5"/>
        <v>2.8834465262643492</v>
      </c>
      <c r="L8" s="164">
        <f t="shared" si="0"/>
        <v>49707.939390974483</v>
      </c>
      <c r="M8" s="165">
        <f t="shared" si="1"/>
        <v>19152.173591497103</v>
      </c>
      <c r="N8" s="151">
        <f>CBM_Output!FG7</f>
        <v>0.35838236612410806</v>
      </c>
      <c r="O8" s="150">
        <f t="shared" si="6"/>
        <v>6863.8012881403884</v>
      </c>
      <c r="P8" s="148">
        <f t="shared" si="7"/>
        <v>936235.76987020927</v>
      </c>
      <c r="Q8" s="162">
        <f t="shared" si="2"/>
        <v>53.855519586979803</v>
      </c>
      <c r="R8" s="171">
        <f>Harvest_Comparison!BN7</f>
        <v>15839</v>
      </c>
      <c r="S8" s="172"/>
      <c r="T8" s="172"/>
      <c r="U8" s="172">
        <f>Harvest_Comparison!BQ7</f>
        <v>15839</v>
      </c>
      <c r="V8" s="172"/>
      <c r="W8" s="180" t="str">
        <f>Harvest_Comparison!BU7</f>
        <v/>
      </c>
    </row>
    <row r="9" spans="1:23" x14ac:dyDescent="0.25">
      <c r="A9" s="143">
        <v>2003</v>
      </c>
      <c r="B9" s="144">
        <f>(7*B$6+3*B$16)/10</f>
        <v>17529.353000000003</v>
      </c>
      <c r="C9" s="177"/>
      <c r="D9" s="177"/>
      <c r="E9" s="177"/>
      <c r="F9" s="366">
        <f t="shared" si="3"/>
        <v>8.3490123107106181E-3</v>
      </c>
      <c r="G9" s="211">
        <f>CBM_Output!EQ8</f>
        <v>62.001605221169605</v>
      </c>
      <c r="H9" s="220">
        <f t="shared" si="4"/>
        <v>0.8833333333333333</v>
      </c>
      <c r="I9" s="145">
        <f t="shared" ref="I9:I21" si="8">G9*(H9)</f>
        <v>54.768084612033149</v>
      </c>
      <c r="J9" s="182">
        <f>J10</f>
        <v>0.92195800413390772</v>
      </c>
      <c r="K9" s="218">
        <f t="shared" si="5"/>
        <v>2.8975891626059291</v>
      </c>
      <c r="L9" s="164">
        <f t="shared" si="0"/>
        <v>50372.304291643944</v>
      </c>
      <c r="M9" s="165">
        <f t="shared" si="1"/>
        <v>19473.814994069122</v>
      </c>
      <c r="N9" s="151">
        <f>CBM_Output!FG8</f>
        <v>0.36383065525398062</v>
      </c>
      <c r="O9" s="150">
        <f t="shared" si="6"/>
        <v>7085.1708695869611</v>
      </c>
      <c r="P9" s="148">
        <f t="shared" si="7"/>
        <v>960049.08829819702</v>
      </c>
      <c r="Q9" s="162">
        <f t="shared" si="2"/>
        <v>54.768084612033135</v>
      </c>
      <c r="R9" s="171">
        <f>Harvest_Comparison!BN8</f>
        <v>16105</v>
      </c>
      <c r="S9" s="172"/>
      <c r="T9" s="172"/>
      <c r="U9" s="172">
        <f>Harvest_Comparison!BQ8</f>
        <v>16105</v>
      </c>
      <c r="V9" s="172"/>
      <c r="W9" s="180" t="str">
        <f>Harvest_Comparison!BU8</f>
        <v/>
      </c>
    </row>
    <row r="10" spans="1:23" x14ac:dyDescent="0.25">
      <c r="A10" s="143">
        <v>2004</v>
      </c>
      <c r="B10" s="144">
        <f>(6*B$6+4*B$16)/10</f>
        <v>17674.493999999999</v>
      </c>
      <c r="C10" s="177"/>
      <c r="D10" s="177"/>
      <c r="E10" s="177"/>
      <c r="F10" s="366">
        <f t="shared" si="3"/>
        <v>8.279883461756744E-3</v>
      </c>
      <c r="G10" s="211">
        <f>CBM_Output!EQ9</f>
        <v>63.013736222579368</v>
      </c>
      <c r="H10" s="220">
        <f t="shared" si="4"/>
        <v>0.8833333333333333</v>
      </c>
      <c r="I10" s="145">
        <f>G10*(H10)</f>
        <v>55.662133663278439</v>
      </c>
      <c r="J10" s="182">
        <f>J11</f>
        <v>0.92195800413390772</v>
      </c>
      <c r="K10" s="218">
        <f t="shared" si="5"/>
        <v>2.89189699057067</v>
      </c>
      <c r="L10" s="164">
        <f t="shared" si="0"/>
        <v>50693.083187350952</v>
      </c>
      <c r="M10" s="165">
        <f t="shared" si="1"/>
        <v>19697.512962023346</v>
      </c>
      <c r="N10" s="151">
        <f>CBM_Output!FG9</f>
        <v>0.36779318681905171</v>
      </c>
      <c r="O10" s="150">
        <f t="shared" si="6"/>
        <v>7244.611064712145</v>
      </c>
      <c r="P10" s="148">
        <f t="shared" si="7"/>
        <v>983800.04745881248</v>
      </c>
      <c r="Q10" s="162">
        <f t="shared" si="2"/>
        <v>55.662133663278425</v>
      </c>
      <c r="R10" s="171">
        <f>Harvest_Comparison!BN9</f>
        <v>16290</v>
      </c>
      <c r="S10" s="172"/>
      <c r="T10" s="172"/>
      <c r="U10" s="172">
        <f>Harvest_Comparison!BQ9</f>
        <v>16290</v>
      </c>
      <c r="V10" s="172"/>
      <c r="W10" s="180" t="str">
        <f>Harvest_Comparison!BU9</f>
        <v/>
      </c>
    </row>
    <row r="11" spans="1:23" x14ac:dyDescent="0.25">
      <c r="A11" s="143">
        <v>2005</v>
      </c>
      <c r="B11" s="144">
        <f>(5*B$6+5*B$16)/10</f>
        <v>17819.634999999998</v>
      </c>
      <c r="C11" s="177"/>
      <c r="D11" s="177"/>
      <c r="E11" s="177"/>
      <c r="F11" s="366">
        <f t="shared" si="3"/>
        <v>8.2118899698061867E-3</v>
      </c>
      <c r="G11" s="211">
        <f>CBM_Output!EQ10</f>
        <v>64.070603346738778</v>
      </c>
      <c r="H11" s="220">
        <f t="shared" si="4"/>
        <v>0.8833333333333333</v>
      </c>
      <c r="I11" s="145">
        <f>G11*(H11)</f>
        <v>56.595699622952587</v>
      </c>
      <c r="J11" s="182">
        <f t="shared" ref="J11:J15" si="9">J12</f>
        <v>0.92195800413390772</v>
      </c>
      <c r="K11" s="218">
        <f t="shared" si="5"/>
        <v>2.8740391523765414</v>
      </c>
      <c r="L11" s="164">
        <f t="shared" si="0"/>
        <v>50797.187754444261</v>
      </c>
      <c r="M11" s="165">
        <f t="shared" si="1"/>
        <v>18779.746704308447</v>
      </c>
      <c r="N11" s="151">
        <f>CBM_Output!FG10</f>
        <v>0.38886459829729819</v>
      </c>
      <c r="O11" s="150">
        <f t="shared" si="6"/>
        <v>7302.7786582959143</v>
      </c>
      <c r="P11" s="148">
        <f t="shared" si="7"/>
        <v>1008514.7098506525</v>
      </c>
      <c r="Q11" s="162">
        <f t="shared" si="2"/>
        <v>56.59569962295258</v>
      </c>
      <c r="R11" s="171">
        <f>Harvest_Comparison!BN10</f>
        <v>15531</v>
      </c>
      <c r="S11" s="172"/>
      <c r="T11" s="172"/>
      <c r="U11" s="172">
        <f>Harvest_Comparison!BQ10</f>
        <v>15531</v>
      </c>
      <c r="V11" s="172">
        <f>Harvest_Comparison!BS10</f>
        <v>17369.099999999999</v>
      </c>
      <c r="W11" s="180" t="str">
        <f>Harvest_Comparison!BU10</f>
        <v/>
      </c>
    </row>
    <row r="12" spans="1:23" x14ac:dyDescent="0.25">
      <c r="A12" s="143">
        <v>2006</v>
      </c>
      <c r="B12" s="144">
        <f>(4*B$6+6*B$16)/10</f>
        <v>17964.776000000002</v>
      </c>
      <c r="C12" s="177"/>
      <c r="D12" s="177"/>
      <c r="E12" s="177"/>
      <c r="F12" s="366">
        <f t="shared" si="3"/>
        <v>8.1450040923960153E-3</v>
      </c>
      <c r="G12" s="211">
        <f>CBM_Output!EQ11</f>
        <v>65.136296703239211</v>
      </c>
      <c r="H12" s="220">
        <f t="shared" si="4"/>
        <v>0.8833333333333333</v>
      </c>
      <c r="I12" s="145">
        <f>G12*(H12)</f>
        <v>57.537062087861301</v>
      </c>
      <c r="J12" s="182">
        <f t="shared" si="9"/>
        <v>0.92195800413390772</v>
      </c>
      <c r="K12" s="218">
        <f t="shared" si="5"/>
        <v>2.8864032482706357</v>
      </c>
      <c r="L12" s="164">
        <f t="shared" si="0"/>
        <v>51434.652346997107</v>
      </c>
      <c r="M12" s="165">
        <f t="shared" si="1"/>
        <v>19003.444672262671</v>
      </c>
      <c r="N12" s="151">
        <f>CBM_Output!FG11</f>
        <v>0.38442953605824193</v>
      </c>
      <c r="O12" s="150">
        <f t="shared" si="6"/>
        <v>7305.4854188664076</v>
      </c>
      <c r="P12" s="148">
        <f t="shared" si="7"/>
        <v>1033640.4321065206</v>
      </c>
      <c r="Q12" s="162">
        <f t="shared" si="2"/>
        <v>57.537062087861301</v>
      </c>
      <c r="R12" s="171">
        <f>Harvest_Comparison!BN11</f>
        <v>15716</v>
      </c>
      <c r="S12" s="172"/>
      <c r="T12" s="172"/>
      <c r="U12" s="172">
        <f>Harvest_Comparison!BQ11</f>
        <v>15716</v>
      </c>
      <c r="V12" s="172"/>
      <c r="W12" s="180" t="str">
        <f>Harvest_Comparison!BU11</f>
        <v/>
      </c>
    </row>
    <row r="13" spans="1:23" x14ac:dyDescent="0.25">
      <c r="A13" s="143">
        <v>2007</v>
      </c>
      <c r="B13" s="144">
        <f>(3*B$6+7*B$16)/10</f>
        <v>18109.917000000001</v>
      </c>
      <c r="C13" s="177"/>
      <c r="D13" s="177"/>
      <c r="E13" s="177"/>
      <c r="F13" s="366">
        <f t="shared" si="3"/>
        <v>8.0791989836110183E-3</v>
      </c>
      <c r="G13" s="211">
        <f>CBM_Output!EQ12</f>
        <v>66.290703849525315</v>
      </c>
      <c r="H13" s="220">
        <f t="shared" si="4"/>
        <v>0.8833333333333333</v>
      </c>
      <c r="I13" s="145">
        <f>G13*(H13)</f>
        <v>58.556788400414028</v>
      </c>
      <c r="J13" s="182">
        <f t="shared" si="9"/>
        <v>0.92195800413390772</v>
      </c>
      <c r="K13" s="218">
        <f t="shared" si="5"/>
        <v>2.8308448505082211</v>
      </c>
      <c r="L13" s="164">
        <f t="shared" si="0"/>
        <v>50855.493630133686</v>
      </c>
      <c r="M13" s="165">
        <f t="shared" si="1"/>
        <v>17566.940964535002</v>
      </c>
      <c r="N13" s="151">
        <f>CBM_Output!FG12</f>
        <v>0.36832861607044509</v>
      </c>
      <c r="O13" s="150">
        <f t="shared" si="6"/>
        <v>6470.4070540583871</v>
      </c>
      <c r="P13" s="148">
        <f t="shared" si="7"/>
        <v>1060458.5777180609</v>
      </c>
      <c r="Q13" s="162">
        <f t="shared" si="2"/>
        <v>58.556788400414028</v>
      </c>
      <c r="R13" s="171">
        <f>Harvest_Comparison!BN12</f>
        <v>14528</v>
      </c>
      <c r="S13" s="172"/>
      <c r="T13" s="172"/>
      <c r="U13" s="172">
        <f>Harvest_Comparison!BQ12</f>
        <v>14528</v>
      </c>
      <c r="V13" s="172"/>
      <c r="W13" s="180" t="str">
        <f>Harvest_Comparison!BU12</f>
        <v/>
      </c>
    </row>
    <row r="14" spans="1:23" x14ac:dyDescent="0.25">
      <c r="A14" s="143">
        <v>2008</v>
      </c>
      <c r="B14" s="144">
        <f>(2*B$6+8*B$16)/10</f>
        <v>18255.058000000001</v>
      </c>
      <c r="C14" s="177"/>
      <c r="D14" s="177"/>
      <c r="E14" s="177"/>
      <c r="F14" s="366">
        <f t="shared" si="3"/>
        <v>8.0144486581578273E-3</v>
      </c>
      <c r="G14" s="211">
        <f>CBM_Output!EQ13</f>
        <v>67.297441220977973</v>
      </c>
      <c r="H14" s="220">
        <f t="shared" si="4"/>
        <v>0.8833333333333333</v>
      </c>
      <c r="I14" s="145">
        <f t="shared" si="8"/>
        <v>59.446073078530539</v>
      </c>
      <c r="J14" s="182">
        <f t="shared" si="9"/>
        <v>0.92195800413390772</v>
      </c>
      <c r="K14" s="218">
        <f>L14/B13</f>
        <v>2.8908524211488742</v>
      </c>
      <c r="L14" s="164">
        <f>I14*B14-I13*B13+M14+O14</f>
        <v>52353.097406255161</v>
      </c>
      <c r="M14" s="165">
        <f t="shared" si="1"/>
        <v>20658.63</v>
      </c>
      <c r="N14" s="151">
        <f>CBM_Output!FG13</f>
        <v>0.33697942232870154</v>
      </c>
      <c r="O14" s="150">
        <f t="shared" si="6"/>
        <v>6961.5332035023839</v>
      </c>
      <c r="P14" s="148">
        <f t="shared" si="7"/>
        <v>1085191.5119208137</v>
      </c>
      <c r="Q14" s="162">
        <f t="shared" si="2"/>
        <v>59.446073078530546</v>
      </c>
      <c r="R14" s="171">
        <f>Harvest_Comparison!BN13</f>
        <v>17027.37</v>
      </c>
      <c r="S14" s="172">
        <f>Harvest_Comparison!BO13</f>
        <v>20658.63</v>
      </c>
      <c r="T14" s="172"/>
      <c r="U14" s="172">
        <f>Harvest_Comparison!BQ13</f>
        <v>17027.374</v>
      </c>
      <c r="V14" s="172"/>
      <c r="W14" s="173">
        <f>Harvest_Comparison!BU13</f>
        <v>1.2132601805211258</v>
      </c>
    </row>
    <row r="15" spans="1:23" x14ac:dyDescent="0.25">
      <c r="A15" s="143">
        <v>2009</v>
      </c>
      <c r="B15" s="144">
        <f>(1*B$6+9*B$16)/10</f>
        <v>18400.199000000001</v>
      </c>
      <c r="C15" s="177"/>
      <c r="D15" s="177"/>
      <c r="E15" s="177"/>
      <c r="F15" s="366">
        <f t="shared" si="3"/>
        <v>7.9507279571502665E-3</v>
      </c>
      <c r="G15" s="211">
        <f>CBM_Output!EQ14</f>
        <v>68.477578912867017</v>
      </c>
      <c r="H15" s="220">
        <f t="shared" si="4"/>
        <v>0.8833333333333333</v>
      </c>
      <c r="I15" s="145">
        <f>G15*(H15)</f>
        <v>60.488528039699197</v>
      </c>
      <c r="J15" s="182">
        <f t="shared" si="9"/>
        <v>0.92195800413390772</v>
      </c>
      <c r="K15" s="218">
        <f t="shared" si="5"/>
        <v>2.8071830466031646</v>
      </c>
      <c r="L15" s="164">
        <f>I15*B15-I14*B14+M15+O15</f>
        <v>51245.289332357475</v>
      </c>
      <c r="M15" s="165">
        <f t="shared" si="1"/>
        <v>17136.84</v>
      </c>
      <c r="N15" s="151">
        <f>CBM_Output!FG14</f>
        <v>0.36757115697094422</v>
      </c>
      <c r="O15" s="150">
        <f t="shared" si="6"/>
        <v>6299.008105625956</v>
      </c>
      <c r="P15" s="148">
        <f t="shared" si="7"/>
        <v>1113000.9531475452</v>
      </c>
      <c r="Q15" s="162">
        <f t="shared" si="2"/>
        <v>60.488528039699197</v>
      </c>
      <c r="R15" s="171">
        <f>Harvest_Comparison!BN14</f>
        <v>13980.04</v>
      </c>
      <c r="S15" s="172">
        <f>Harvest_Comparison!BO14</f>
        <v>17136.84</v>
      </c>
      <c r="T15" s="172"/>
      <c r="U15" s="172">
        <f>Harvest_Comparison!BQ14</f>
        <v>13980.035</v>
      </c>
      <c r="V15" s="172"/>
      <c r="W15" s="173">
        <f>Harvest_Comparison!BU14</f>
        <v>1.2258076514802532</v>
      </c>
    </row>
    <row r="16" spans="1:23" x14ac:dyDescent="0.25">
      <c r="A16" s="143">
        <v>2010</v>
      </c>
      <c r="B16" s="149">
        <f>Area_Comp!BV14</f>
        <v>18545.34</v>
      </c>
      <c r="C16" s="177">
        <f>Growing_Stock_Comp!BV20*1000</f>
        <v>1035339.9999999999</v>
      </c>
      <c r="D16" s="192">
        <f>C16*0.9</f>
        <v>931805.99999999988</v>
      </c>
      <c r="E16" s="203">
        <f>C16*1.2</f>
        <v>1242407.9999999998</v>
      </c>
      <c r="F16" s="366">
        <f t="shared" si="3"/>
        <v>7.8880125155167957E-3</v>
      </c>
      <c r="G16" s="211">
        <f>CBM_Output!EQ15</f>
        <v>69.566408810695435</v>
      </c>
      <c r="H16" s="220">
        <f t="shared" si="4"/>
        <v>0.8833333333333333</v>
      </c>
      <c r="I16" s="145">
        <f>G16*(H16)</f>
        <v>61.450327782780967</v>
      </c>
      <c r="J16" s="160">
        <f>Growing_Stock_Comp!BX20/Growing_Stock_Comp!BW20</f>
        <v>0.92195800413390772</v>
      </c>
      <c r="K16" s="544">
        <f t="shared" si="5"/>
        <v>2.9250249632170577</v>
      </c>
      <c r="L16" s="164">
        <f>I16*B16-I15*B15+M16+O16</f>
        <v>53821.041403161544</v>
      </c>
      <c r="M16" s="165">
        <f t="shared" si="1"/>
        <v>19844.25</v>
      </c>
      <c r="N16" s="151">
        <f>CBM_Output!FG15</f>
        <v>0.37091463308452183</v>
      </c>
      <c r="O16" s="150">
        <f>N16*M16</f>
        <v>7360.5227075875218</v>
      </c>
      <c r="P16" s="148">
        <f t="shared" si="7"/>
        <v>1139617.2218431192</v>
      </c>
      <c r="Q16" s="162">
        <f t="shared" si="2"/>
        <v>61.450327782780967</v>
      </c>
      <c r="R16" s="171">
        <f>Harvest_Comparison!BN15</f>
        <v>16089.4</v>
      </c>
      <c r="S16" s="172">
        <f>Harvest_Comparison!BO15</f>
        <v>19844.25</v>
      </c>
      <c r="T16" s="172"/>
      <c r="U16" s="172">
        <f>Harvest_Comparison!BQ15</f>
        <v>16089.398999999999</v>
      </c>
      <c r="V16" s="172">
        <f>Harvest_Comparison!BS15</f>
        <v>19706.47</v>
      </c>
      <c r="W16" s="173">
        <f>Harvest_Comparison!BU15</f>
        <v>1.2333741469538952</v>
      </c>
    </row>
    <row r="17" spans="1:23" x14ac:dyDescent="0.25">
      <c r="A17" s="143">
        <v>2011</v>
      </c>
      <c r="B17" s="144">
        <f>(4*B$16+1*B$21)/5</f>
        <v>18546.508000000002</v>
      </c>
      <c r="C17" s="177"/>
      <c r="D17" s="177"/>
      <c r="E17" s="177"/>
      <c r="F17" s="366">
        <f t="shared" si="3"/>
        <v>6.2980781155885213E-5</v>
      </c>
      <c r="G17" s="211">
        <f>CBM_Output!EQ16</f>
        <v>70.665215190113344</v>
      </c>
      <c r="H17" s="220">
        <f t="shared" si="4"/>
        <v>0.8833333333333333</v>
      </c>
      <c r="I17" s="145">
        <f>G17*(H17)</f>
        <v>62.420940084600119</v>
      </c>
      <c r="J17" s="161">
        <f>(4*J$16+1*J$21)/5</f>
        <v>0.92179218083320102</v>
      </c>
      <c r="K17" s="544">
        <f>L17/B16</f>
        <v>2.379721406884201</v>
      </c>
      <c r="L17" s="164">
        <f>I17*B17-I16*B16+M17+O17</f>
        <v>44132.742595945849</v>
      </c>
      <c r="M17" s="165">
        <f t="shared" si="1"/>
        <v>19072.98</v>
      </c>
      <c r="N17" s="151">
        <f>CBM_Output!FG16</f>
        <v>0.3663045728831163</v>
      </c>
      <c r="O17" s="150">
        <f t="shared" si="6"/>
        <v>6986.5197925082193</v>
      </c>
      <c r="P17" s="148">
        <f t="shared" si="7"/>
        <v>1157690.4646465569</v>
      </c>
      <c r="Q17" s="162">
        <f t="shared" si="2"/>
        <v>62.420940084600119</v>
      </c>
      <c r="R17" s="171">
        <f>Harvest_Comparison!BN16</f>
        <v>15427.77</v>
      </c>
      <c r="S17" s="172">
        <f>Harvest_Comparison!BO16</f>
        <v>19072.98</v>
      </c>
      <c r="T17" s="172"/>
      <c r="U17" s="172">
        <f>Harvest_Comparison!BQ16</f>
        <v>15427.772000000001</v>
      </c>
      <c r="V17" s="172"/>
      <c r="W17" s="173">
        <f>Harvest_Comparison!BU16</f>
        <v>1.2362758843306583</v>
      </c>
    </row>
    <row r="18" spans="1:23" x14ac:dyDescent="0.25">
      <c r="A18" s="143">
        <v>2012</v>
      </c>
      <c r="B18" s="144">
        <f>(3*B$16+2*B$21)/5</f>
        <v>18547.675999999999</v>
      </c>
      <c r="C18" s="177"/>
      <c r="D18" s="177"/>
      <c r="E18" s="177"/>
      <c r="F18" s="366">
        <f t="shared" si="3"/>
        <v>6.2976814826696555E-5</v>
      </c>
      <c r="G18" s="211">
        <f>CBM_Output!EQ17</f>
        <v>71.822100797169625</v>
      </c>
      <c r="H18" s="220">
        <f t="shared" si="4"/>
        <v>0.8833333333333333</v>
      </c>
      <c r="I18" s="145">
        <f t="shared" si="8"/>
        <v>63.442855704166497</v>
      </c>
      <c r="J18" s="161">
        <f>(3*J$16+2*J$21)/5</f>
        <v>0.92162635753249433</v>
      </c>
      <c r="K18" s="218">
        <f t="shared" si="5"/>
        <v>2.4884966835194589</v>
      </c>
      <c r="L18" s="164">
        <f t="shared" ref="L18:L21" si="10">I18*B18-I17*B17+M18+O18</f>
        <v>46152.923648867116</v>
      </c>
      <c r="M18" s="165">
        <f t="shared" si="1"/>
        <v>19508.330000000002</v>
      </c>
      <c r="N18" s="151">
        <f>CBM_Output!FG17</f>
        <v>0.3904755650428316</v>
      </c>
      <c r="O18" s="150">
        <f t="shared" si="6"/>
        <v>7617.5261797920239</v>
      </c>
      <c r="P18" s="148">
        <f t="shared" si="7"/>
        <v>1176717.5321156317</v>
      </c>
      <c r="Q18" s="162">
        <f t="shared" si="2"/>
        <v>63.442855704166483</v>
      </c>
      <c r="R18" s="171"/>
      <c r="S18" s="172">
        <f>Harvest_Comparison!BO17</f>
        <v>19508.330000000002</v>
      </c>
      <c r="T18" s="172"/>
      <c r="U18" s="172">
        <f>Harvest_Comparison!BQ17</f>
        <v>14656.795</v>
      </c>
      <c r="V18" s="172"/>
      <c r="W18" s="173"/>
    </row>
    <row r="19" spans="1:23" x14ac:dyDescent="0.25">
      <c r="A19" s="143">
        <v>2013</v>
      </c>
      <c r="B19" s="144">
        <f>(2*B$16+3*B$21)/5</f>
        <v>18548.844000000001</v>
      </c>
      <c r="C19" s="177"/>
      <c r="D19" s="177"/>
      <c r="E19" s="177"/>
      <c r="F19" s="366">
        <f t="shared" si="3"/>
        <v>6.2972848997442288E-5</v>
      </c>
      <c r="G19" s="211">
        <f>CBM_Output!EQ18</f>
        <v>73.009575361068585</v>
      </c>
      <c r="H19" s="220">
        <f t="shared" si="4"/>
        <v>0.8833333333333333</v>
      </c>
      <c r="I19" s="145">
        <f t="shared" si="8"/>
        <v>64.49179156894391</v>
      </c>
      <c r="J19" s="161">
        <f>(2*J$16+3*J$21)/5</f>
        <v>0.92146053423178764</v>
      </c>
      <c r="K19" s="218">
        <f t="shared" si="5"/>
        <v>2.4309507364586245</v>
      </c>
      <c r="L19" s="164">
        <f t="shared" si="10"/>
        <v>45088.486631795953</v>
      </c>
      <c r="M19" s="165">
        <f t="shared" si="1"/>
        <v>19144.47</v>
      </c>
      <c r="N19" s="151">
        <f>CBM_Output!FG18</f>
        <v>0.33499844365354248</v>
      </c>
      <c r="O19" s="150">
        <f t="shared" si="6"/>
        <v>6413.3676545719345</v>
      </c>
      <c r="P19" s="148">
        <f t="shared" si="7"/>
        <v>1196248.1810928558</v>
      </c>
      <c r="Q19" s="162">
        <f t="shared" si="2"/>
        <v>64.491791568943896</v>
      </c>
      <c r="R19" s="171">
        <f>Harvest_Comparison!BN18</f>
        <v>15559.57</v>
      </c>
      <c r="S19" s="172">
        <f>Harvest_Comparison!BO18</f>
        <v>19144.47</v>
      </c>
      <c r="T19" s="172"/>
      <c r="U19" s="172">
        <f>Harvest_Comparison!BQ18</f>
        <v>15559.298000000001</v>
      </c>
      <c r="V19" s="172"/>
      <c r="W19" s="173">
        <f>Harvest_Comparison!BU18</f>
        <v>1.2303983978991708</v>
      </c>
    </row>
    <row r="20" spans="1:23" x14ac:dyDescent="0.25">
      <c r="A20" s="143">
        <v>2014</v>
      </c>
      <c r="B20" s="144">
        <f>(1*B$16+4*B$21)/5</f>
        <v>18550.011999999999</v>
      </c>
      <c r="C20" s="177"/>
      <c r="D20" s="177"/>
      <c r="E20" s="177"/>
      <c r="F20" s="366">
        <f t="shared" si="3"/>
        <v>6.2968883667243434E-5</v>
      </c>
      <c r="G20" s="211">
        <f>CBM_Output!EQ19</f>
        <v>74.283457917239105</v>
      </c>
      <c r="H20" s="220">
        <f t="shared" si="4"/>
        <v>0.8833333333333333</v>
      </c>
      <c r="I20" s="145">
        <f t="shared" si="8"/>
        <v>65.617054493561213</v>
      </c>
      <c r="J20" s="161">
        <f>(1*J$16+4*J$21)/5</f>
        <v>0.92129471093108095</v>
      </c>
      <c r="K20" s="218">
        <f t="shared" si="5"/>
        <v>2.5687243060515339</v>
      </c>
      <c r="L20" s="164">
        <f t="shared" si="10"/>
        <v>47646.866431958159</v>
      </c>
      <c r="M20" s="165">
        <f t="shared" si="1"/>
        <v>20081.43</v>
      </c>
      <c r="N20" s="151">
        <f>CBM_Output!FG19</f>
        <v>0.3294819773591709</v>
      </c>
      <c r="O20" s="150">
        <f t="shared" si="6"/>
        <v>6616.4692645997757</v>
      </c>
      <c r="P20" s="148">
        <f t="shared" si="7"/>
        <v>1217197.1482602144</v>
      </c>
      <c r="Q20" s="162">
        <f t="shared" si="2"/>
        <v>65.617054493561213</v>
      </c>
      <c r="R20" s="171">
        <f>Harvest_Comparison!BN19</f>
        <v>16395.34</v>
      </c>
      <c r="S20" s="172">
        <f>Harvest_Comparison!BO19</f>
        <v>20081.43</v>
      </c>
      <c r="T20" s="172"/>
      <c r="U20" s="172">
        <f>Harvest_Comparison!BQ19</f>
        <v>16395.343000000001</v>
      </c>
      <c r="V20" s="172"/>
      <c r="W20" s="173">
        <f>Harvest_Comparison!BU19</f>
        <v>1.2248254687002527</v>
      </c>
    </row>
    <row r="21" spans="1:23" x14ac:dyDescent="0.25">
      <c r="A21" s="143">
        <v>2015</v>
      </c>
      <c r="B21" s="149">
        <f>Area_Comp!BV19</f>
        <v>18551.18</v>
      </c>
      <c r="C21" s="177">
        <f>Growing_Stock_Comp!BV25*1000</f>
        <v>1059450</v>
      </c>
      <c r="D21" s="192">
        <f>C21*0.9</f>
        <v>953505</v>
      </c>
      <c r="E21" s="203">
        <f>C21*1.2</f>
        <v>1271340</v>
      </c>
      <c r="F21" s="366">
        <f t="shared" si="3"/>
        <v>6.2964918836790212E-5</v>
      </c>
      <c r="G21" s="211">
        <f>CBM_Output!EQ20</f>
        <v>75.437106959485305</v>
      </c>
      <c r="H21" s="220">
        <f t="shared" si="4"/>
        <v>0.8833333333333333</v>
      </c>
      <c r="I21" s="145">
        <f t="shared" si="8"/>
        <v>66.63611114754535</v>
      </c>
      <c r="J21" s="160">
        <f>Growing_Stock_Comp!BX25/Growing_Stock_Comp!BW25</f>
        <v>0.92112888763037415</v>
      </c>
      <c r="K21" s="218">
        <f t="shared" si="5"/>
        <v>2.5542942017466297</v>
      </c>
      <c r="L21" s="164">
        <f t="shared" si="10"/>
        <v>47382.188093930396</v>
      </c>
      <c r="M21" s="165">
        <f t="shared" si="1"/>
        <v>20463.97</v>
      </c>
      <c r="N21" s="151">
        <f>CBM_Output!FG20</f>
        <v>0.38784624664834316</v>
      </c>
      <c r="O21" s="150">
        <f t="shared" si="6"/>
        <v>7936.8739560242957</v>
      </c>
      <c r="P21" s="148">
        <f t="shared" si="7"/>
        <v>1236178.4923981207</v>
      </c>
      <c r="Q21" s="162">
        <f t="shared" si="2"/>
        <v>66.636111147545364</v>
      </c>
      <c r="R21" s="171">
        <f>Harvest_Comparison!BN20</f>
        <v>17427.490000000002</v>
      </c>
      <c r="S21" s="172">
        <f>Harvest_Comparison!BO20</f>
        <v>20463.97</v>
      </c>
      <c r="T21" s="172"/>
      <c r="U21" s="172">
        <f>Harvest_Comparison!BQ20</f>
        <v>17427.490000000002</v>
      </c>
      <c r="V21" s="172"/>
      <c r="W21" s="173">
        <f>Harvest_Comparison!BU20</f>
        <v>1.1742350734385731</v>
      </c>
    </row>
    <row r="22" spans="1:23" x14ac:dyDescent="0.25">
      <c r="A22" s="143">
        <v>2016</v>
      </c>
      <c r="B22" s="149">
        <f>Area_Comp!BV20</f>
        <v>18555.240000000002</v>
      </c>
      <c r="C22" s="177"/>
      <c r="D22" s="177"/>
      <c r="E22" s="177"/>
      <c r="F22" s="366">
        <f t="shared" si="3"/>
        <v>2.1885400281822017E-4</v>
      </c>
      <c r="G22" s="211">
        <f>CBM_Output!EQ21</f>
        <v>76.599512234271685</v>
      </c>
      <c r="H22" s="220">
        <f t="shared" si="4"/>
        <v>0.8833333333333333</v>
      </c>
      <c r="I22" s="145">
        <f t="shared" ref="I22:I26" si="11">G22*(H22)</f>
        <v>67.66290247360665</v>
      </c>
      <c r="J22" s="161">
        <f>(4*J$21+1*J$26)/5</f>
        <v>0.91340669489935722</v>
      </c>
      <c r="K22" s="218">
        <f t="shared" ref="K22:K26" si="12">L22/B21</f>
        <v>2.6321114998695281</v>
      </c>
      <c r="L22" s="164">
        <f t="shared" ref="L22:L26" si="13">I22*B22-I21*B21+M22+O22</f>
        <v>48828.774214149591</v>
      </c>
      <c r="M22" s="165">
        <f t="shared" ref="M22:M26" si="14">IF(T22&lt;&gt;"",T22,IF(S22&lt;&gt;"",S22,IF(R22&lt;&gt;"",R22*W$28,U22*W$28)))</f>
        <v>20954.169999999998</v>
      </c>
      <c r="N22" s="151">
        <f>CBM_Output!FG21</f>
        <v>0.40811457184440397</v>
      </c>
      <c r="O22" s="150">
        <f t="shared" ref="O22:O26" si="15">N22*M22</f>
        <v>8551.7021179048534</v>
      </c>
      <c r="P22" s="148">
        <f t="shared" si="7"/>
        <v>1255501.3944943657</v>
      </c>
      <c r="Q22" s="162">
        <f t="shared" si="2"/>
        <v>67.662902473606678</v>
      </c>
      <c r="R22" s="171">
        <f>Harvest_Comparison!BN21</f>
        <v>16248</v>
      </c>
      <c r="S22" s="172">
        <f>Harvest_Comparison!BO21</f>
        <v>20954.169999999998</v>
      </c>
      <c r="T22" s="172"/>
      <c r="U22" s="172">
        <f>Harvest_Comparison!BQ21</f>
        <v>16248.295</v>
      </c>
      <c r="V22" s="172"/>
      <c r="W22" s="173">
        <f>Harvest_Comparison!BU21</f>
        <v>1.2896461102904972</v>
      </c>
    </row>
    <row r="23" spans="1:23" x14ac:dyDescent="0.25">
      <c r="A23" s="143">
        <v>2017</v>
      </c>
      <c r="B23" s="149">
        <f>Area_Comp!BV21</f>
        <v>18559.3</v>
      </c>
      <c r="C23" s="177"/>
      <c r="D23" s="177"/>
      <c r="E23" s="177"/>
      <c r="F23" s="366">
        <f t="shared" si="3"/>
        <v>2.188061162236474E-4</v>
      </c>
      <c r="G23" s="211">
        <f>CBM_Output!EQ22</f>
        <v>77.808654513418929</v>
      </c>
      <c r="H23" s="220">
        <f t="shared" si="4"/>
        <v>0.8833333333333333</v>
      </c>
      <c r="I23" s="145">
        <f t="shared" si="11"/>
        <v>68.730978153520056</v>
      </c>
      <c r="J23" s="161">
        <f>(3*J$21+2*J$26)/5</f>
        <v>0.9056845021683404</v>
      </c>
      <c r="K23" s="218">
        <f t="shared" si="12"/>
        <v>2.536964529229158</v>
      </c>
      <c r="L23" s="164">
        <f t="shared" si="13"/>
        <v>47073.985711334048</v>
      </c>
      <c r="M23" s="165">
        <f t="shared" si="14"/>
        <v>19780.7</v>
      </c>
      <c r="N23" s="151">
        <f>CBM_Output!FG22</f>
        <v>0.36378072368897368</v>
      </c>
      <c r="O23" s="150">
        <f t="shared" si="15"/>
        <v>7195.837361074482</v>
      </c>
      <c r="P23" s="148">
        <f t="shared" si="7"/>
        <v>1275598.8428446252</v>
      </c>
      <c r="Q23" s="162">
        <f t="shared" si="2"/>
        <v>68.730978153520084</v>
      </c>
      <c r="R23" s="171">
        <f>Harvest_Comparison!BN22</f>
        <v>16910.939999999999</v>
      </c>
      <c r="S23" s="172">
        <f>Harvest_Comparison!BO22</f>
        <v>19780.7</v>
      </c>
      <c r="T23" s="172"/>
      <c r="U23" s="172">
        <f>Harvest_Comparison!BQ22</f>
        <v>16910.937000000002</v>
      </c>
      <c r="V23" s="172"/>
      <c r="W23" s="173">
        <f>Harvest_Comparison!BU22</f>
        <v>1.169698431902662</v>
      </c>
    </row>
    <row r="24" spans="1:23" x14ac:dyDescent="0.25">
      <c r="A24" s="143">
        <v>2018</v>
      </c>
      <c r="B24" s="149">
        <f>Area_Comp!BV22</f>
        <v>18563.59</v>
      </c>
      <c r="C24" s="177"/>
      <c r="D24" s="177"/>
      <c r="E24" s="177"/>
      <c r="F24" s="366">
        <f t="shared" si="3"/>
        <v>2.311509593573504E-4</v>
      </c>
      <c r="G24" s="211">
        <f>CBM_Output!EQ23</f>
        <v>78.825976268852443</v>
      </c>
      <c r="H24" s="220">
        <f t="shared" si="4"/>
        <v>0.8833333333333333</v>
      </c>
      <c r="I24" s="145">
        <f>G24*(H24)</f>
        <v>69.629612370819657</v>
      </c>
      <c r="J24" s="161">
        <f>(2*J$21+3*J$26)/5</f>
        <v>0.89796230943732347</v>
      </c>
      <c r="K24" s="218">
        <f t="shared" si="12"/>
        <v>2.6513608573565439</v>
      </c>
      <c r="L24" s="164">
        <f t="shared" si="13"/>
        <v>49207.401559937301</v>
      </c>
      <c r="M24" s="165">
        <f t="shared" si="14"/>
        <v>22210.49</v>
      </c>
      <c r="N24" s="151">
        <f>CBM_Output!FG23</f>
        <v>0.45114621486234419</v>
      </c>
      <c r="O24" s="150">
        <f t="shared" si="15"/>
        <v>10020.178493737947</v>
      </c>
      <c r="P24" s="148">
        <f t="shared" si="7"/>
        <v>1292575.5759108246</v>
      </c>
      <c r="Q24" s="162">
        <f t="shared" si="2"/>
        <v>69.629612370819686</v>
      </c>
      <c r="R24" s="171">
        <f>Harvest_Comparison!BN23</f>
        <v>18963.46</v>
      </c>
      <c r="S24" s="172">
        <f>Harvest_Comparison!BO23</f>
        <v>22210.49</v>
      </c>
      <c r="T24" s="172"/>
      <c r="U24" s="172">
        <f>Harvest_Comparison!BQ23</f>
        <v>18963.460999999999</v>
      </c>
      <c r="V24" s="172"/>
      <c r="W24" s="173">
        <f>Harvest_Comparison!BU23</f>
        <v>1.1712256096724967</v>
      </c>
    </row>
    <row r="25" spans="1:23" x14ac:dyDescent="0.25">
      <c r="A25" s="143">
        <v>2019</v>
      </c>
      <c r="B25" s="149">
        <f>Area_Comp!BV23</f>
        <v>18567.88</v>
      </c>
      <c r="C25" s="177"/>
      <c r="D25" s="177"/>
      <c r="E25" s="177"/>
      <c r="F25" s="366">
        <f t="shared" si="3"/>
        <v>2.3109754093905721E-4</v>
      </c>
      <c r="G25" s="211">
        <f>CBM_Output!EQ24</f>
        <v>79.924425831605618</v>
      </c>
      <c r="H25" s="220">
        <f t="shared" si="4"/>
        <v>0.8833333333333333</v>
      </c>
      <c r="I25" s="145">
        <f t="shared" si="11"/>
        <v>70.599909484584956</v>
      </c>
      <c r="J25" s="161">
        <f>(1*J$21+4*J$26)/5</f>
        <v>0.89024011670630665</v>
      </c>
      <c r="K25" s="218">
        <f t="shared" si="12"/>
        <v>2.515890539850151</v>
      </c>
      <c r="L25" s="164">
        <f t="shared" si="13"/>
        <v>46703.960466656863</v>
      </c>
      <c r="M25" s="165">
        <f t="shared" si="14"/>
        <v>19914.05</v>
      </c>
      <c r="N25" s="151">
        <f>CBM_Output!FG24</f>
        <v>0.42557084354240332</v>
      </c>
      <c r="O25" s="150">
        <f t="shared" si="15"/>
        <v>8474.8390568455961</v>
      </c>
      <c r="P25" s="148">
        <f t="shared" si="7"/>
        <v>1310890.6473206358</v>
      </c>
      <c r="Q25" s="162">
        <f t="shared" si="2"/>
        <v>70.599909484584984</v>
      </c>
      <c r="R25" s="171">
        <f>Harvest_Comparison!BN24</f>
        <v>17020.16</v>
      </c>
      <c r="S25" s="172">
        <f>Harvest_Comparison!BO24</f>
        <v>19914.05</v>
      </c>
      <c r="T25" s="172"/>
      <c r="U25" s="172">
        <f>Harvest_Comparison!BQ24</f>
        <v>18355.925999999999</v>
      </c>
      <c r="V25" s="172"/>
      <c r="W25" s="173">
        <f>Harvest_Comparison!BU24</f>
        <v>1.1700271912837481</v>
      </c>
    </row>
    <row r="26" spans="1:23" x14ac:dyDescent="0.25">
      <c r="A26" s="143">
        <v>2020</v>
      </c>
      <c r="B26" s="149">
        <f>Area_Comp!BV24</f>
        <v>18572.169999999998</v>
      </c>
      <c r="C26" s="177">
        <f>Growing_Stock_Comp!BV30*1000</f>
        <v>1108850</v>
      </c>
      <c r="D26" s="192">
        <f>C26*0.9</f>
        <v>997965</v>
      </c>
      <c r="E26" s="203">
        <f>C26*1.2</f>
        <v>1330620</v>
      </c>
      <c r="F26" s="366">
        <f t="shared" si="3"/>
        <v>2.3104414720459388E-4</v>
      </c>
      <c r="G26" s="211">
        <f>CBM_Output!EQ25</f>
        <v>81.051479770742404</v>
      </c>
      <c r="H26" s="220">
        <f t="shared" si="4"/>
        <v>0.8833333333333333</v>
      </c>
      <c r="I26" s="145">
        <f t="shared" si="11"/>
        <v>71.59547379748912</v>
      </c>
      <c r="J26" s="160">
        <f>Growing_Stock_Comp!BX30/Growing_Stock_Comp!BW30</f>
        <v>0.88251792397528983</v>
      </c>
      <c r="K26" s="218">
        <f t="shared" si="12"/>
        <v>2.4045329405263618</v>
      </c>
      <c r="L26" s="164">
        <f t="shared" si="13"/>
        <v>44647.079095740628</v>
      </c>
      <c r="M26" s="165">
        <f t="shared" si="14"/>
        <v>18151.52</v>
      </c>
      <c r="N26" s="151">
        <f>CBM_Output!FG25</f>
        <v>0.4243664342635034</v>
      </c>
      <c r="O26" s="150">
        <f t="shared" si="15"/>
        <v>7702.8958188626675</v>
      </c>
      <c r="P26" s="148">
        <f t="shared" ref="P26" si="16">(P25+L26-M26-O26)</f>
        <v>1329683.3105975138</v>
      </c>
      <c r="Q26" s="162">
        <f t="shared" ref="Q26" si="17">P26/B26</f>
        <v>71.595473797489149</v>
      </c>
      <c r="R26" s="171">
        <f>Harvest_Comparison!BN25</f>
        <v>15496.05</v>
      </c>
      <c r="S26" s="172">
        <f>Harvest_Comparison!BO25</f>
        <v>18151.52</v>
      </c>
      <c r="T26" s="472"/>
      <c r="U26" s="172">
        <f>Harvest_Comparison!BQ25</f>
        <v>18307.544999999998</v>
      </c>
      <c r="W26" s="173">
        <f>Harvest_Comparison!BU25</f>
        <v>1.1713643154223174</v>
      </c>
    </row>
    <row r="27" spans="1:23" s="485" customFormat="1" ht="15.75" thickBot="1" x14ac:dyDescent="0.3">
      <c r="A27" s="474">
        <v>2021</v>
      </c>
      <c r="B27" s="475">
        <f>B26</f>
        <v>18572.169999999998</v>
      </c>
      <c r="C27" s="476"/>
      <c r="D27" s="476"/>
      <c r="E27" s="477"/>
      <c r="F27" s="476"/>
      <c r="G27" s="478"/>
      <c r="H27" s="479">
        <f t="shared" ref="H27" si="18">H26</f>
        <v>0.8833333333333333</v>
      </c>
      <c r="I27" s="478"/>
      <c r="J27" s="480">
        <f t="shared" ref="J27" si="19">J26</f>
        <v>0.88251792397528983</v>
      </c>
      <c r="K27" s="481"/>
      <c r="L27" s="478"/>
      <c r="M27" s="478"/>
      <c r="N27" s="478"/>
      <c r="O27" s="478"/>
      <c r="P27" s="478"/>
      <c r="Q27" s="482">
        <f t="shared" ref="Q27" si="20">P27/B27</f>
        <v>0</v>
      </c>
      <c r="R27" s="483"/>
      <c r="S27" s="484"/>
      <c r="T27" s="484"/>
      <c r="U27" s="478"/>
      <c r="V27" s="484"/>
      <c r="W27" s="175"/>
    </row>
    <row r="28" spans="1:23" x14ac:dyDescent="0.25">
      <c r="A28" s="286"/>
      <c r="Q28" s="153"/>
      <c r="V28" s="473" t="str">
        <f>Harvest_Comparison!H26</f>
        <v>Bark frac.</v>
      </c>
      <c r="W28" s="443">
        <f>AVERAGE(W5:W26)</f>
        <v>1.2091782051579709</v>
      </c>
    </row>
    <row r="29" spans="1:23" x14ac:dyDescent="0.25">
      <c r="Q29" s="153"/>
    </row>
    <row r="30" spans="1:23" x14ac:dyDescent="0.25">
      <c r="A30" s="267" t="s">
        <v>245</v>
      </c>
      <c r="W30" s="153"/>
    </row>
    <row r="31" spans="1:23" x14ac:dyDescent="0.25">
      <c r="A31" s="486" t="s">
        <v>401</v>
      </c>
      <c r="O31" s="154"/>
      <c r="W31" s="153"/>
    </row>
    <row r="32" spans="1:23" x14ac:dyDescent="0.25">
      <c r="A32" s="548" t="s">
        <v>488</v>
      </c>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A1:A2"/>
    <mergeCell ref="G1:J2"/>
    <mergeCell ref="A3:A4"/>
    <mergeCell ref="B3:B4"/>
    <mergeCell ref="C3:C4"/>
    <mergeCell ref="D3:D4"/>
    <mergeCell ref="E3:E4"/>
    <mergeCell ref="P3:P4"/>
    <mergeCell ref="P1:Q2"/>
    <mergeCell ref="R1:W1"/>
    <mergeCell ref="R2:R3"/>
    <mergeCell ref="S2:S3"/>
    <mergeCell ref="T2:T3"/>
    <mergeCell ref="U2:U3"/>
    <mergeCell ref="V2:V3"/>
    <mergeCell ref="W2:W3"/>
    <mergeCell ref="Q3:Q4"/>
    <mergeCell ref="K1:K2"/>
    <mergeCell ref="L1:O2"/>
    <mergeCell ref="B1:E2"/>
    <mergeCell ref="F1:F2"/>
    <mergeCell ref="F3:F4"/>
  </mergeCells>
  <pageMargins left="0.7" right="0.7" top="0.75" bottom="0.75" header="0.3" footer="0.3"/>
  <pageSetup orientation="portrait" verticalDpi="0"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24">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93"/>
      <c r="B1" s="676" t="s">
        <v>82</v>
      </c>
      <c r="C1" s="676"/>
      <c r="D1" s="676"/>
      <c r="E1" s="677"/>
      <c r="F1" s="680" t="s">
        <v>71</v>
      </c>
      <c r="G1" s="675"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94"/>
      <c r="B2" s="676"/>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83" t="s">
        <v>150</v>
      </c>
      <c r="F3" s="681" t="s">
        <v>251</v>
      </c>
      <c r="G3" s="227"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2"/>
      <c r="D4" s="690"/>
      <c r="E4" s="683"/>
      <c r="F4" s="682"/>
      <c r="G4" s="188" t="s">
        <v>172</v>
      </c>
      <c r="H4" s="234" t="s">
        <v>171</v>
      </c>
      <c r="I4" s="159" t="s">
        <v>165</v>
      </c>
      <c r="J4" s="229" t="s">
        <v>84</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157">
        <f>FORECAST(A5,B6:B16,A6:A16)</f>
        <v>86.5</v>
      </c>
      <c r="C5" s="176"/>
      <c r="D5" s="157"/>
      <c r="E5" s="176"/>
      <c r="F5" s="144"/>
      <c r="G5" s="178">
        <f>CBM_Output!JM4</f>
        <v>224.60652177921625</v>
      </c>
      <c r="H5" s="219">
        <f>Growing_Stock_Comp!EE80</f>
        <v>1.4190518185406371</v>
      </c>
      <c r="I5" s="145">
        <f t="shared" ref="I5:I21" si="0">G5*(H5)</f>
        <v>318.72829318688406</v>
      </c>
      <c r="J5" s="146"/>
      <c r="K5" s="147"/>
      <c r="N5" s="233"/>
      <c r="P5" s="148">
        <f>I5*B5</f>
        <v>27569.997360665471</v>
      </c>
      <c r="Q5" s="209">
        <f>I5</f>
        <v>318.72829318688406</v>
      </c>
      <c r="R5" s="169"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3" x14ac:dyDescent="0.25">
      <c r="A6" s="143">
        <v>2000</v>
      </c>
      <c r="B6" s="149">
        <f>Area_Comp!EF4</f>
        <v>86.7</v>
      </c>
      <c r="C6" s="177">
        <f>Growing_Stock_Comp!EE10*1000</f>
        <v>25950</v>
      </c>
      <c r="D6" s="144">
        <f>C6*0.9</f>
        <v>23355</v>
      </c>
      <c r="E6" s="203">
        <f>C6*1.2</f>
        <v>31140</v>
      </c>
      <c r="F6" s="193"/>
      <c r="G6" s="211">
        <f>CBM_Output!JM5</f>
        <v>227.67698708532944</v>
      </c>
      <c r="H6" s="220">
        <f>H5</f>
        <v>1.4190518185406371</v>
      </c>
      <c r="I6" s="145">
        <f t="shared" si="0"/>
        <v>323.08544256328992</v>
      </c>
      <c r="J6" s="182">
        <v>0.99</v>
      </c>
      <c r="K6" s="218">
        <f>L6/B5</f>
        <v>5.1041677407140611</v>
      </c>
      <c r="L6" s="164">
        <f>I6*B6-I5*B5+M6+O6</f>
        <v>441.51050957176631</v>
      </c>
      <c r="M6" s="165"/>
      <c r="N6" s="151">
        <f>CBM_Output!KC5</f>
        <v>0.28328367068066695</v>
      </c>
      <c r="O6" s="150">
        <f>N6*M6</f>
        <v>0</v>
      </c>
      <c r="P6" s="148">
        <f>(P5+L6-M6-O6)</f>
        <v>28011.507870237238</v>
      </c>
      <c r="Q6" s="162">
        <f t="shared" ref="Q6:Q22" si="1">P6/B6</f>
        <v>323.08544256328992</v>
      </c>
      <c r="R6" s="171">
        <f>Harvest_Comparison!DR5</f>
        <v>259.7</v>
      </c>
      <c r="S6" s="172"/>
      <c r="T6" s="172">
        <f>Harvest_Comparison!DT5</f>
        <v>0</v>
      </c>
      <c r="U6" s="172">
        <f>Harvest_Comparison!DU5</f>
        <v>253.84100000000001</v>
      </c>
      <c r="V6" s="172"/>
      <c r="W6" s="173"/>
    </row>
    <row r="7" spans="1:23" x14ac:dyDescent="0.25">
      <c r="A7" s="143">
        <v>2001</v>
      </c>
      <c r="B7" s="144">
        <f>(9*B$6+1*B$16)/10</f>
        <v>86.9</v>
      </c>
      <c r="C7" s="177"/>
      <c r="D7" s="149"/>
      <c r="E7" s="177"/>
      <c r="F7" s="149"/>
      <c r="G7" s="211">
        <f>CBM_Output!JM6</f>
        <v>230.74514996277881</v>
      </c>
      <c r="H7" s="220">
        <f t="shared" ref="H7:H26" si="2">H6</f>
        <v>1.4190518185406371</v>
      </c>
      <c r="I7" s="145">
        <f t="shared" si="0"/>
        <v>327.43932467411332</v>
      </c>
      <c r="J7" s="161">
        <f>(4*J$6+1*J$11)/5</f>
        <v>0.99</v>
      </c>
      <c r="K7" s="218">
        <f t="shared" ref="K7:K21" si="3">L7/B6</f>
        <v>5.1092208067267961</v>
      </c>
      <c r="L7" s="164">
        <f t="shared" ref="L7:L21" si="4">I7*B7-I6*B6+M7+O7</f>
        <v>442.96944394321326</v>
      </c>
      <c r="M7" s="165"/>
      <c r="N7" s="151">
        <f>CBM_Output!KC6</f>
        <v>0.28795287034938438</v>
      </c>
      <c r="O7" s="150">
        <f t="shared" ref="O7:O21" si="5">N7*M7</f>
        <v>0</v>
      </c>
      <c r="P7" s="148">
        <f t="shared" ref="P7:P22" si="6">(P6+L7-M7-O7)</f>
        <v>28454.477314180451</v>
      </c>
      <c r="Q7" s="162">
        <f t="shared" si="1"/>
        <v>327.43932467411332</v>
      </c>
      <c r="R7" s="171">
        <f>Harvest_Comparison!DR6</f>
        <v>269.56</v>
      </c>
      <c r="S7" s="172"/>
      <c r="T7" s="172">
        <f>Harvest_Comparison!DT6</f>
        <v>0</v>
      </c>
      <c r="U7" s="172">
        <f>Harvest_Comparison!DU6</f>
        <v>262.34800000000001</v>
      </c>
      <c r="V7" s="172"/>
      <c r="W7" s="173" t="str">
        <f>Harvest_Comparison!DQ6</f>
        <v/>
      </c>
    </row>
    <row r="8" spans="1:23" x14ac:dyDescent="0.25">
      <c r="A8" s="143">
        <v>2002</v>
      </c>
      <c r="B8" s="144">
        <f>(8*B$6+2*B$16)/10</f>
        <v>87.1</v>
      </c>
      <c r="C8" s="177"/>
      <c r="D8" s="149"/>
      <c r="E8" s="177"/>
      <c r="F8" s="149"/>
      <c r="G8" s="211">
        <f>CBM_Output!JM7</f>
        <v>233.92843737506206</v>
      </c>
      <c r="H8" s="220">
        <f t="shared" si="2"/>
        <v>1.4190518185406371</v>
      </c>
      <c r="I8" s="145">
        <f t="shared" si="0"/>
        <v>331.95657446545135</v>
      </c>
      <c r="J8" s="161">
        <f>(3*J$6+2*J$11)/5</f>
        <v>0.98999999999999988</v>
      </c>
      <c r="K8" s="218">
        <f t="shared" si="3"/>
        <v>5.2812465104759632</v>
      </c>
      <c r="L8" s="164">
        <f t="shared" si="4"/>
        <v>458.94032176036126</v>
      </c>
      <c r="M8" s="165"/>
      <c r="N8" s="151">
        <f>CBM_Output!KC7</f>
        <v>0.28308260245526173</v>
      </c>
      <c r="O8" s="150">
        <f t="shared" si="5"/>
        <v>0</v>
      </c>
      <c r="P8" s="148">
        <f t="shared" si="6"/>
        <v>28913.417635940812</v>
      </c>
      <c r="Q8" s="162">
        <f t="shared" si="1"/>
        <v>331.95657446545135</v>
      </c>
      <c r="R8" s="171">
        <f>Harvest_Comparison!DR7</f>
        <v>257.04000000000002</v>
      </c>
      <c r="S8" s="172"/>
      <c r="T8" s="172">
        <f>Harvest_Comparison!DT7</f>
        <v>0</v>
      </c>
      <c r="U8" s="172">
        <f>Harvest_Comparison!DU7</f>
        <v>254.06</v>
      </c>
      <c r="V8" s="172"/>
      <c r="W8" s="173" t="str">
        <f>Harvest_Comparison!DQ7</f>
        <v/>
      </c>
    </row>
    <row r="9" spans="1:23" x14ac:dyDescent="0.25">
      <c r="A9" s="143">
        <v>2003</v>
      </c>
      <c r="B9" s="144">
        <f>(7*B$6+3*B$16)/10</f>
        <v>87.3</v>
      </c>
      <c r="C9" s="177"/>
      <c r="D9" s="149"/>
      <c r="E9" s="177"/>
      <c r="F9" s="149"/>
      <c r="G9" s="211">
        <f>CBM_Output!JM8</f>
        <v>237.07737194083637</v>
      </c>
      <c r="H9" s="220">
        <f t="shared" si="2"/>
        <v>1.4190518185406371</v>
      </c>
      <c r="I9" s="145">
        <f t="shared" si="0"/>
        <v>336.42507578747887</v>
      </c>
      <c r="J9" s="161">
        <f>(2*J$6+3*J$11)/5</f>
        <v>0.98999999999999988</v>
      </c>
      <c r="K9" s="218">
        <f t="shared" si="3"/>
        <v>5.2410043663156474</v>
      </c>
      <c r="L9" s="164">
        <f t="shared" si="4"/>
        <v>456.49148030609285</v>
      </c>
      <c r="M9" s="165"/>
      <c r="N9" s="151">
        <f>CBM_Output!KC8</f>
        <v>0.28048945121140662</v>
      </c>
      <c r="O9" s="150">
        <f t="shared" si="5"/>
        <v>0</v>
      </c>
      <c r="P9" s="148">
        <f t="shared" si="6"/>
        <v>29369.909116246905</v>
      </c>
      <c r="Q9" s="162">
        <f t="shared" si="1"/>
        <v>336.42507578747887</v>
      </c>
      <c r="R9" s="171">
        <f>Harvest_Comparison!DR8</f>
        <v>257.3</v>
      </c>
      <c r="S9" s="172"/>
      <c r="T9" s="172">
        <f>Harvest_Comparison!DT8</f>
        <v>0</v>
      </c>
      <c r="U9" s="172">
        <f>Harvest_Comparison!DU8</f>
        <v>266.68200000000002</v>
      </c>
      <c r="V9" s="172"/>
      <c r="W9" s="173" t="str">
        <f>Harvest_Comparison!DQ8</f>
        <v/>
      </c>
    </row>
    <row r="10" spans="1:23" x14ac:dyDescent="0.25">
      <c r="A10" s="143">
        <v>2004</v>
      </c>
      <c r="B10" s="144">
        <f>(6*B$6+4*B$16)/10</f>
        <v>87.5</v>
      </c>
      <c r="C10" s="177"/>
      <c r="D10" s="149"/>
      <c r="E10" s="177"/>
      <c r="F10" s="149"/>
      <c r="G10" s="211">
        <f>CBM_Output!JM9</f>
        <v>240.51732909924374</v>
      </c>
      <c r="H10" s="220">
        <f t="shared" si="2"/>
        <v>1.4190518185406371</v>
      </c>
      <c r="I10" s="145">
        <f t="shared" si="0"/>
        <v>341.30655324881872</v>
      </c>
      <c r="J10" s="161">
        <f>(1*J$6+4*J$11)/5</f>
        <v>0.99</v>
      </c>
      <c r="K10" s="218">
        <f t="shared" si="3"/>
        <v>5.6633939636280939</v>
      </c>
      <c r="L10" s="164">
        <f t="shared" si="4"/>
        <v>494.41429302473261</v>
      </c>
      <c r="M10" s="165"/>
      <c r="N10" s="151">
        <f>CBM_Output!KC9</f>
        <v>0.27554683533904595</v>
      </c>
      <c r="O10" s="150">
        <f t="shared" si="5"/>
        <v>0</v>
      </c>
      <c r="P10" s="148">
        <f t="shared" si="6"/>
        <v>29864.323409271638</v>
      </c>
      <c r="Q10" s="162">
        <f t="shared" si="1"/>
        <v>341.30655324881872</v>
      </c>
      <c r="R10" s="171">
        <f>Harvest_Comparison!DR9</f>
        <v>276.62</v>
      </c>
      <c r="S10" s="172"/>
      <c r="T10" s="172">
        <f>Harvest_Comparison!DT9</f>
        <v>0</v>
      </c>
      <c r="U10" s="172">
        <f>Harvest_Comparison!DU9</f>
        <v>256.68</v>
      </c>
      <c r="V10" s="172"/>
      <c r="W10" s="173" t="str">
        <f>Harvest_Comparison!DQ9</f>
        <v/>
      </c>
    </row>
    <row r="11" spans="1:23" x14ac:dyDescent="0.25">
      <c r="A11" s="143">
        <v>2005</v>
      </c>
      <c r="B11" s="144">
        <f>(5*B$6+5*B$16)/10</f>
        <v>87.7</v>
      </c>
      <c r="C11" s="177"/>
      <c r="D11" s="149"/>
      <c r="E11" s="177"/>
      <c r="F11" s="149"/>
      <c r="G11" s="211">
        <f>CBM_Output!JM10</f>
        <v>243.6739930824921</v>
      </c>
      <c r="H11" s="220">
        <f t="shared" si="2"/>
        <v>1.4190518185406371</v>
      </c>
      <c r="I11" s="145">
        <f t="shared" si="0"/>
        <v>345.78602301476906</v>
      </c>
      <c r="J11" s="182">
        <v>0.99</v>
      </c>
      <c r="K11" s="218">
        <f t="shared" si="3"/>
        <v>5.2698378185555335</v>
      </c>
      <c r="L11" s="164">
        <f t="shared" si="4"/>
        <v>461.11080912360922</v>
      </c>
      <c r="M11" s="165"/>
      <c r="N11" s="151">
        <f>CBM_Output!KC10</f>
        <v>0.2755104744869199</v>
      </c>
      <c r="O11" s="150">
        <f t="shared" si="5"/>
        <v>0</v>
      </c>
      <c r="P11" s="148">
        <f t="shared" si="6"/>
        <v>30325.434218395247</v>
      </c>
      <c r="Q11" s="162">
        <f t="shared" si="1"/>
        <v>345.78602301476906</v>
      </c>
      <c r="R11" s="171">
        <f>Harvest_Comparison!DR10</f>
        <v>248.95</v>
      </c>
      <c r="S11" s="172"/>
      <c r="T11" s="172">
        <f>Harvest_Comparison!DT10</f>
        <v>0</v>
      </c>
      <c r="U11" s="172">
        <f>Harvest_Comparison!DU10</f>
        <v>277.452</v>
      </c>
      <c r="V11" s="172"/>
      <c r="W11" s="173" t="str">
        <f>Harvest_Comparison!DQ10</f>
        <v/>
      </c>
    </row>
    <row r="12" spans="1:23" x14ac:dyDescent="0.25">
      <c r="A12" s="143">
        <v>2006</v>
      </c>
      <c r="B12" s="144">
        <f>(4*B$6+6*B$16)/10</f>
        <v>87.9</v>
      </c>
      <c r="C12" s="177"/>
      <c r="D12" s="149"/>
      <c r="E12" s="177"/>
      <c r="F12" s="149"/>
      <c r="G12" s="211">
        <f>CBM_Output!JM11</f>
        <v>246.42556709967303</v>
      </c>
      <c r="H12" s="220">
        <f t="shared" si="2"/>
        <v>1.4190518185406371</v>
      </c>
      <c r="I12" s="145">
        <f t="shared" si="0"/>
        <v>349.6906491276988</v>
      </c>
      <c r="J12" s="161">
        <f>(4*J$11+1*J$16)/5</f>
        <v>0.99</v>
      </c>
      <c r="K12" s="218">
        <f t="shared" si="3"/>
        <v>4.7020962363680914</v>
      </c>
      <c r="L12" s="164">
        <f t="shared" si="4"/>
        <v>412.37383992948162</v>
      </c>
      <c r="M12" s="165"/>
      <c r="N12" s="151">
        <f>CBM_Output!KC11</f>
        <v>0.2755373538603384</v>
      </c>
      <c r="O12" s="150">
        <f t="shared" si="5"/>
        <v>0</v>
      </c>
      <c r="P12" s="148">
        <f t="shared" si="6"/>
        <v>30737.808058324728</v>
      </c>
      <c r="Q12" s="162">
        <f t="shared" si="1"/>
        <v>349.6906491276988</v>
      </c>
      <c r="R12" s="171">
        <f>Harvest_Comparison!DR11</f>
        <v>267.87</v>
      </c>
      <c r="S12" s="172"/>
      <c r="T12" s="172">
        <f>Harvest_Comparison!DT11</f>
        <v>0</v>
      </c>
      <c r="U12" s="172">
        <f>Harvest_Comparison!DU11</f>
        <v>317.05399999999997</v>
      </c>
      <c r="V12" s="172"/>
      <c r="W12" s="173"/>
    </row>
    <row r="13" spans="1:23" x14ac:dyDescent="0.25">
      <c r="A13" s="143">
        <v>2007</v>
      </c>
      <c r="B13" s="144">
        <f>(3*B$6+7*B$16)/10</f>
        <v>88.1</v>
      </c>
      <c r="C13" s="177"/>
      <c r="D13" s="149"/>
      <c r="E13" s="177"/>
      <c r="F13" s="177"/>
      <c r="G13" s="211">
        <f>CBM_Output!JM12</f>
        <v>248.43662017587505</v>
      </c>
      <c r="H13" s="220">
        <f t="shared" si="2"/>
        <v>1.4190518185406371</v>
      </c>
      <c r="I13" s="145">
        <f t="shared" si="0"/>
        <v>352.54443765266501</v>
      </c>
      <c r="J13" s="161">
        <f>(3*J$11+2*J$16)/5</f>
        <v>0.98999999999999988</v>
      </c>
      <c r="K13" s="218">
        <f t="shared" si="3"/>
        <v>3.6559374160984728</v>
      </c>
      <c r="L13" s="164">
        <f t="shared" si="4"/>
        <v>321.35689887505578</v>
      </c>
      <c r="M13" s="165"/>
      <c r="N13" s="151">
        <f>CBM_Output!KC12</f>
        <v>0.28013090885359648</v>
      </c>
      <c r="O13" s="150">
        <f t="shared" si="5"/>
        <v>0</v>
      </c>
      <c r="P13" s="148">
        <f t="shared" si="6"/>
        <v>31059.164957199784</v>
      </c>
      <c r="Q13" s="162">
        <f t="shared" si="1"/>
        <v>352.54443765266501</v>
      </c>
      <c r="R13" s="171">
        <f>Harvest_Comparison!DR12</f>
        <v>290.82</v>
      </c>
      <c r="S13" s="172">
        <f>Harvest_Comparison!DS12</f>
        <v>317.85000000000002</v>
      </c>
      <c r="T13" s="172">
        <f>Harvest_Comparison!DT12</f>
        <v>0</v>
      </c>
      <c r="U13" s="172">
        <f>Harvest_Comparison!DU12</f>
        <v>359.45299999999997</v>
      </c>
      <c r="V13" s="172"/>
      <c r="W13" s="173">
        <f>Harvest_Comparison!DY12</f>
        <v>1.0929440891272952</v>
      </c>
    </row>
    <row r="14" spans="1:23" x14ac:dyDescent="0.25">
      <c r="A14" s="143">
        <v>2008</v>
      </c>
      <c r="B14" s="144">
        <f>(2*B$6+8*B$16)/10</f>
        <v>88.3</v>
      </c>
      <c r="C14" s="177"/>
      <c r="D14" s="149"/>
      <c r="E14" s="177"/>
      <c r="F14" s="177"/>
      <c r="G14" s="211">
        <f>CBM_Output!JM13</f>
        <v>250.54117371021889</v>
      </c>
      <c r="H14" s="220">
        <f t="shared" si="2"/>
        <v>1.4190518185406371</v>
      </c>
      <c r="I14" s="145">
        <f t="shared" si="0"/>
        <v>355.53090817279178</v>
      </c>
      <c r="J14" s="161">
        <f>(2*J$11+3*J$16)/5</f>
        <v>0.98999999999999988</v>
      </c>
      <c r="K14" s="218">
        <f t="shared" si="3"/>
        <v>3.7935781436745701</v>
      </c>
      <c r="L14" s="164">
        <f t="shared" si="4"/>
        <v>334.21423445772962</v>
      </c>
      <c r="M14" s="165"/>
      <c r="N14" s="151">
        <f>CBM_Output!KC13</f>
        <v>0.27943306386498495</v>
      </c>
      <c r="O14" s="150">
        <f t="shared" si="5"/>
        <v>0</v>
      </c>
      <c r="P14" s="148">
        <f t="shared" si="6"/>
        <v>31393.379191657514</v>
      </c>
      <c r="Q14" s="162">
        <f t="shared" si="1"/>
        <v>355.53090817279178</v>
      </c>
      <c r="R14" s="171">
        <f>Harvest_Comparison!DR13</f>
        <v>352.82</v>
      </c>
      <c r="S14" s="172">
        <f>Harvest_Comparison!DS13</f>
        <v>413.42</v>
      </c>
      <c r="T14" s="172">
        <f>Harvest_Comparison!DT13</f>
        <v>0</v>
      </c>
      <c r="U14" s="172">
        <f>Harvest_Comparison!DU13</f>
        <v>354.67599999999999</v>
      </c>
      <c r="V14" s="172"/>
      <c r="W14" s="173">
        <f>Harvest_Comparison!DY13</f>
        <v>1.1717589705798992</v>
      </c>
    </row>
    <row r="15" spans="1:23" x14ac:dyDescent="0.25">
      <c r="A15" s="143">
        <v>2009</v>
      </c>
      <c r="B15" s="144">
        <f>(1*B$6+9*B$16)/10</f>
        <v>88.500000000000014</v>
      </c>
      <c r="C15" s="177"/>
      <c r="D15" s="149"/>
      <c r="E15" s="177"/>
      <c r="F15" s="177"/>
      <c r="G15" s="211">
        <f>CBM_Output!JM14</f>
        <v>252.6672829817698</v>
      </c>
      <c r="H15" s="220">
        <f t="shared" si="2"/>
        <v>1.4190518185406371</v>
      </c>
      <c r="I15" s="145">
        <f t="shared" si="0"/>
        <v>358.54796740100221</v>
      </c>
      <c r="J15" s="161">
        <f>(1*J$11+4*J$16)/5</f>
        <v>0.99</v>
      </c>
      <c r="K15" s="218">
        <f t="shared" si="3"/>
        <v>3.8291724046567186</v>
      </c>
      <c r="L15" s="164">
        <f t="shared" si="4"/>
        <v>338.11592333118824</v>
      </c>
      <c r="M15" s="165"/>
      <c r="N15" s="151">
        <f>CBM_Output!KC14</f>
        <v>0.26257729169756117</v>
      </c>
      <c r="O15" s="150">
        <f t="shared" si="5"/>
        <v>0</v>
      </c>
      <c r="P15" s="148">
        <f t="shared" si="6"/>
        <v>31731.495114988702</v>
      </c>
      <c r="Q15" s="162">
        <f t="shared" si="1"/>
        <v>358.54796740100221</v>
      </c>
      <c r="R15" s="171">
        <f>Harvest_Comparison!DR14</f>
        <v>273.79000000000002</v>
      </c>
      <c r="S15" s="172">
        <f>Harvest_Comparison!DS14</f>
        <v>301.17</v>
      </c>
      <c r="T15" s="172">
        <f>Harvest_Comparison!DT14</f>
        <v>0</v>
      </c>
      <c r="U15" s="172">
        <f>Harvest_Comparison!DU14</f>
        <v>357.142</v>
      </c>
      <c r="V15" s="172"/>
      <c r="W15" s="173">
        <f>Harvest_Comparison!DY14</f>
        <v>1.1000036524343475</v>
      </c>
    </row>
    <row r="16" spans="1:23" x14ac:dyDescent="0.25">
      <c r="A16" s="143">
        <v>2010</v>
      </c>
      <c r="B16" s="149">
        <f>Area_Comp!EF14</f>
        <v>88.7</v>
      </c>
      <c r="C16" s="177">
        <f>Growing_Stock_Comp!EE20*1000</f>
        <v>31260</v>
      </c>
      <c r="D16" s="144">
        <f>C16*0.9</f>
        <v>28134</v>
      </c>
      <c r="E16" s="203">
        <f>C16*1.2</f>
        <v>37512</v>
      </c>
      <c r="F16" s="177"/>
      <c r="G16" s="211">
        <f>CBM_Output!JM15</f>
        <v>251.82459041409058</v>
      </c>
      <c r="H16" s="220">
        <f t="shared" si="2"/>
        <v>1.4190518185406371</v>
      </c>
      <c r="I16" s="145">
        <f t="shared" si="0"/>
        <v>357.35214298036635</v>
      </c>
      <c r="J16" s="182">
        <v>0.99</v>
      </c>
      <c r="K16" s="218">
        <f t="shared" si="3"/>
        <v>9.2967569235927492</v>
      </c>
      <c r="L16" s="164">
        <f t="shared" si="4"/>
        <v>822.7629877379585</v>
      </c>
      <c r="M16" s="165">
        <f t="shared" ref="M16:M26" si="7">IF(T16&lt;&gt;"",T16,IF(S16&lt;&gt;"",S16,IF(R16&lt;&gt;"",R16*W$28,U16*W$28)))</f>
        <v>591</v>
      </c>
      <c r="N16" s="151">
        <f>CBM_Output!KC15</f>
        <v>0.45029275866017332</v>
      </c>
      <c r="O16" s="150">
        <f t="shared" si="5"/>
        <v>266.12302036816243</v>
      </c>
      <c r="P16" s="148">
        <f t="shared" si="6"/>
        <v>31697.135082358498</v>
      </c>
      <c r="Q16" s="162">
        <f t="shared" si="1"/>
        <v>357.35214298036635</v>
      </c>
      <c r="R16" s="171">
        <f>Harvest_Comparison!DR15</f>
        <v>274.95</v>
      </c>
      <c r="S16" s="172">
        <f>Harvest_Comparison!DS15</f>
        <v>318.20999999999998</v>
      </c>
      <c r="T16" s="172">
        <f>Harvest_Comparison!DT15</f>
        <v>591</v>
      </c>
      <c r="U16" s="172">
        <f>Harvest_Comparison!DU15</f>
        <v>502.16899999999998</v>
      </c>
      <c r="V16" s="172"/>
      <c r="W16" s="173">
        <f>Harvest_Comparison!DY15</f>
        <v>1.1573376977632297</v>
      </c>
    </row>
    <row r="17" spans="1:23" x14ac:dyDescent="0.25">
      <c r="A17" s="143">
        <v>2011</v>
      </c>
      <c r="B17" s="144">
        <f>(4*B$16+1*B$21)/5</f>
        <v>88.7</v>
      </c>
      <c r="C17" s="177"/>
      <c r="D17" s="149"/>
      <c r="E17" s="177"/>
      <c r="F17" s="177">
        <f>Growing_Stock_Comp!EH21*1000</f>
        <v>31676.02</v>
      </c>
      <c r="G17" s="211">
        <f>CBM_Output!JM16</f>
        <v>252.7631471480021</v>
      </c>
      <c r="H17" s="220">
        <f t="shared" si="2"/>
        <v>1.4190518185406371</v>
      </c>
      <c r="I17" s="145">
        <f t="shared" si="0"/>
        <v>358.68400362042706</v>
      </c>
      <c r="J17" s="161">
        <f>(4*J$16+1*J$21)/5</f>
        <v>0.99</v>
      </c>
      <c r="K17" s="218">
        <f t="shared" si="3"/>
        <v>8.7125285620464581</v>
      </c>
      <c r="L17" s="164">
        <f t="shared" si="4"/>
        <v>772.8012834535208</v>
      </c>
      <c r="M17" s="165">
        <f t="shared" si="7"/>
        <v>515.34</v>
      </c>
      <c r="N17" s="151">
        <f>CBM_Output!KC16</f>
        <v>0.2703559682542338</v>
      </c>
      <c r="O17" s="150">
        <f t="shared" si="5"/>
        <v>139.32524468013685</v>
      </c>
      <c r="P17" s="148">
        <f t="shared" si="6"/>
        <v>31815.271121131882</v>
      </c>
      <c r="Q17" s="162">
        <f t="shared" si="1"/>
        <v>358.68400362042706</v>
      </c>
      <c r="R17" s="171"/>
      <c r="S17" s="172">
        <f>Harvest_Comparison!DS16</f>
        <v>302.60000000000002</v>
      </c>
      <c r="T17" s="172">
        <f>Harvest_Comparison!DT16</f>
        <v>515.34</v>
      </c>
      <c r="U17" s="172">
        <f>Harvest_Comparison!DU16</f>
        <v>438.03899999999999</v>
      </c>
      <c r="V17" s="172"/>
      <c r="W17" s="173"/>
    </row>
    <row r="18" spans="1:23" x14ac:dyDescent="0.25">
      <c r="A18" s="143">
        <v>2012</v>
      </c>
      <c r="B18" s="144">
        <f>(3*B$16+2*B$21)/5</f>
        <v>88.7</v>
      </c>
      <c r="C18" s="177"/>
      <c r="D18" s="149"/>
      <c r="E18" s="177"/>
      <c r="F18" s="177">
        <f>Growing_Stock_Comp!EH22*1000</f>
        <v>31980.87</v>
      </c>
      <c r="G18" s="211">
        <f>CBM_Output!JM17</f>
        <v>254.37339474342895</v>
      </c>
      <c r="H18" s="220">
        <f t="shared" si="2"/>
        <v>1.4190518185406371</v>
      </c>
      <c r="I18" s="145">
        <f t="shared" si="0"/>
        <v>360.96902839901821</v>
      </c>
      <c r="J18" s="161">
        <f>(3*J$16+2*J$21)/5</f>
        <v>0.98999999999999988</v>
      </c>
      <c r="K18" s="218">
        <f t="shared" si="3"/>
        <v>8.9656958608432191</v>
      </c>
      <c r="L18" s="164">
        <f t="shared" si="4"/>
        <v>795.25722285679353</v>
      </c>
      <c r="M18" s="165">
        <f t="shared" si="7"/>
        <v>463.43</v>
      </c>
      <c r="N18" s="151">
        <f>CBM_Output!KC17</f>
        <v>0.27867320845814958</v>
      </c>
      <c r="O18" s="150">
        <f t="shared" si="5"/>
        <v>129.14552499576027</v>
      </c>
      <c r="P18" s="148">
        <f t="shared" si="6"/>
        <v>32017.952818992915</v>
      </c>
      <c r="Q18" s="162">
        <f t="shared" si="1"/>
        <v>360.96902839901821</v>
      </c>
      <c r="R18" s="171"/>
      <c r="S18" s="172">
        <f>Harvest_Comparison!DS17</f>
        <v>314.25</v>
      </c>
      <c r="T18" s="172">
        <f>Harvest_Comparison!DT17</f>
        <v>463.43</v>
      </c>
      <c r="U18" s="172">
        <f>Harvest_Comparison!DU17</f>
        <v>393.91500000000002</v>
      </c>
      <c r="V18" s="172"/>
      <c r="W18" s="173"/>
    </row>
    <row r="19" spans="1:23" x14ac:dyDescent="0.25">
      <c r="A19" s="143">
        <v>2013</v>
      </c>
      <c r="B19" s="144">
        <f>(2*B$16+3*B$21)/5</f>
        <v>88.7</v>
      </c>
      <c r="C19" s="177"/>
      <c r="D19" s="149"/>
      <c r="E19" s="177"/>
      <c r="F19" s="177">
        <f>Growing_Stock_Comp!EH23*1000</f>
        <v>32400.580000000005</v>
      </c>
      <c r="G19" s="211">
        <f>CBM_Output!JM18</f>
        <v>256.96560125997684</v>
      </c>
      <c r="H19" s="220">
        <f t="shared" si="2"/>
        <v>1.4190518185406371</v>
      </c>
      <c r="I19" s="145">
        <f t="shared" si="0"/>
        <v>364.64750377035836</v>
      </c>
      <c r="J19" s="161">
        <f>(2*J$16+3*J$21)/5</f>
        <v>0.98999999999999988</v>
      </c>
      <c r="K19" s="218">
        <f t="shared" si="3"/>
        <v>8.7677855364189554</v>
      </c>
      <c r="L19" s="164">
        <f t="shared" si="4"/>
        <v>777.70257708036138</v>
      </c>
      <c r="M19" s="165">
        <f t="shared" si="7"/>
        <v>356.13</v>
      </c>
      <c r="N19" s="151">
        <f>CBM_Output!KC18</f>
        <v>0.26757591790214569</v>
      </c>
      <c r="O19" s="150">
        <f t="shared" si="5"/>
        <v>95.29181164249114</v>
      </c>
      <c r="P19" s="148">
        <f t="shared" si="6"/>
        <v>32344.233584430785</v>
      </c>
      <c r="Q19" s="162">
        <f t="shared" si="1"/>
        <v>364.64750377035836</v>
      </c>
      <c r="R19" s="171"/>
      <c r="S19" s="172"/>
      <c r="T19" s="172">
        <f>Harvest_Comparison!DT18</f>
        <v>356.13</v>
      </c>
      <c r="U19" s="172">
        <f>Harvest_Comparison!DU18</f>
        <v>302.70999999999998</v>
      </c>
      <c r="V19" s="172"/>
      <c r="W19" s="173"/>
    </row>
    <row r="20" spans="1:23" x14ac:dyDescent="0.25">
      <c r="A20" s="143">
        <v>2014</v>
      </c>
      <c r="B20" s="144">
        <f>(1*B$16+4*B$21)/5</f>
        <v>88.7</v>
      </c>
      <c r="C20" s="177"/>
      <c r="D20" s="149"/>
      <c r="E20" s="177"/>
      <c r="F20" s="177">
        <f>Growing_Stock_Comp!EH24*1000</f>
        <v>32755.630000000005</v>
      </c>
      <c r="G20" s="211">
        <f>CBM_Output!JM19</f>
        <v>258.91387482766265</v>
      </c>
      <c r="H20" s="220">
        <f t="shared" si="2"/>
        <v>1.4190518185406371</v>
      </c>
      <c r="I20" s="145">
        <f t="shared" si="0"/>
        <v>367.41220491959757</v>
      </c>
      <c r="J20" s="161">
        <f>(1*J$16+4*J$21)/5</f>
        <v>0.99</v>
      </c>
      <c r="K20" s="218">
        <f t="shared" si="3"/>
        <v>8.6021522633066887</v>
      </c>
      <c r="L20" s="164">
        <f t="shared" si="4"/>
        <v>763.01090575530338</v>
      </c>
      <c r="M20" s="165">
        <f t="shared" si="7"/>
        <v>406</v>
      </c>
      <c r="N20" s="151">
        <f>CBM_Output!KC19</f>
        <v>0.27532491088123584</v>
      </c>
      <c r="O20" s="150">
        <f t="shared" si="5"/>
        <v>111.78191381778176</v>
      </c>
      <c r="P20" s="148">
        <f t="shared" si="6"/>
        <v>32589.462576368307</v>
      </c>
      <c r="Q20" s="162">
        <f t="shared" si="1"/>
        <v>367.41220491959757</v>
      </c>
      <c r="R20" s="171"/>
      <c r="S20" s="172"/>
      <c r="T20" s="172">
        <f>Harvest_Comparison!DT19</f>
        <v>406</v>
      </c>
      <c r="U20" s="172">
        <f>Harvest_Comparison!DU19</f>
        <v>344.75700000000001</v>
      </c>
      <c r="V20" s="172"/>
      <c r="W20" s="173"/>
    </row>
    <row r="21" spans="1:23" x14ac:dyDescent="0.25">
      <c r="A21" s="143">
        <v>2015</v>
      </c>
      <c r="B21" s="149">
        <f>Area_Comp!EF19</f>
        <v>88.7</v>
      </c>
      <c r="C21" s="177">
        <f>Growing_Stock_Comp!EE25*1000</f>
        <v>32729.999999999996</v>
      </c>
      <c r="D21" s="144">
        <f t="shared" ref="D21:D26" si="8">C21*0.9</f>
        <v>29456.999999999996</v>
      </c>
      <c r="E21" s="203">
        <f t="shared" ref="E21:E26" si="9">C21*1.2</f>
        <v>39275.999999999993</v>
      </c>
      <c r="F21" s="177">
        <f>Growing_Stock_Comp!EH25*1000</f>
        <v>33112.589999999997</v>
      </c>
      <c r="G21" s="211">
        <f>CBM_Output!JM20</f>
        <v>260.48970495883088</v>
      </c>
      <c r="H21" s="220">
        <f t="shared" si="2"/>
        <v>1.4190518185406371</v>
      </c>
      <c r="I21" s="145">
        <f t="shared" si="0"/>
        <v>369.64838953294299</v>
      </c>
      <c r="J21" s="182">
        <v>0.99</v>
      </c>
      <c r="K21" s="218">
        <f t="shared" si="3"/>
        <v>8.5583631245854637</v>
      </c>
      <c r="L21" s="164">
        <f t="shared" si="4"/>
        <v>759.12680915073065</v>
      </c>
      <c r="M21" s="165">
        <f t="shared" si="7"/>
        <v>438.1</v>
      </c>
      <c r="N21" s="151">
        <f>CBM_Output!KC20</f>
        <v>0.28002107725860831</v>
      </c>
      <c r="O21" s="150">
        <f t="shared" si="5"/>
        <v>122.67723394699631</v>
      </c>
      <c r="P21" s="148">
        <f t="shared" si="6"/>
        <v>32787.812151572041</v>
      </c>
      <c r="Q21" s="162">
        <f t="shared" si="1"/>
        <v>369.64838953294293</v>
      </c>
      <c r="R21" s="171"/>
      <c r="S21" s="172">
        <f>Harvest_Comparison!DS20</f>
        <v>438.1</v>
      </c>
      <c r="T21" s="172">
        <f>Harvest_Comparison!DT20</f>
        <v>438.1</v>
      </c>
      <c r="U21" s="172">
        <f>Harvest_Comparison!DU20</f>
        <v>372.38900000000001</v>
      </c>
      <c r="V21" s="172"/>
      <c r="W21" s="173"/>
    </row>
    <row r="22" spans="1:23" x14ac:dyDescent="0.25">
      <c r="A22" s="143">
        <v>2016</v>
      </c>
      <c r="B22" s="149">
        <f>Area_Comp!EF20</f>
        <v>88.7</v>
      </c>
      <c r="C22" s="177">
        <f>Growing_Stock_Comp!EE26*1000</f>
        <v>33100</v>
      </c>
      <c r="D22" s="144">
        <f t="shared" si="8"/>
        <v>29790</v>
      </c>
      <c r="E22" s="203">
        <f t="shared" si="9"/>
        <v>39720</v>
      </c>
      <c r="F22" s="177">
        <f>Growing_Stock_Comp!EH26*1000</f>
        <v>33534.49</v>
      </c>
      <c r="G22" s="211">
        <f>CBM_Output!JM21</f>
        <v>262.91949927801295</v>
      </c>
      <c r="H22" s="220">
        <f t="shared" si="2"/>
        <v>1.4190518185406371</v>
      </c>
      <c r="I22" s="145">
        <f t="shared" ref="I22:I26" si="10">G22*(H22)</f>
        <v>373.096393580258</v>
      </c>
      <c r="J22" s="161">
        <f>(4*J$21+1*J$26)/5</f>
        <v>0.99</v>
      </c>
      <c r="K22" s="218">
        <f t="shared" ref="K22:K26" si="11">L22/B21</f>
        <v>8.9622319273992073</v>
      </c>
      <c r="L22" s="164">
        <f t="shared" ref="L22:L26" si="12">I22*B22-I21*B21+M22+O22</f>
        <v>794.94997196030965</v>
      </c>
      <c r="M22" s="165">
        <f t="shared" si="7"/>
        <v>382</v>
      </c>
      <c r="N22" s="151">
        <f>CBM_Output!KC21</f>
        <v>0.28039793969493038</v>
      </c>
      <c r="O22" s="150">
        <f t="shared" ref="O22:O26" si="13">N22*M22</f>
        <v>107.1120129634634</v>
      </c>
      <c r="P22" s="148">
        <f t="shared" si="6"/>
        <v>33093.650110568888</v>
      </c>
      <c r="Q22" s="162">
        <f t="shared" si="1"/>
        <v>373.096393580258</v>
      </c>
      <c r="R22" s="171">
        <f>Harvest_Comparison!DR21</f>
        <v>382</v>
      </c>
      <c r="S22" s="172">
        <f>Harvest_Comparison!DS21</f>
        <v>382.02</v>
      </c>
      <c r="T22" s="172">
        <f>Harvest_Comparison!DT21</f>
        <v>382</v>
      </c>
      <c r="U22" s="172">
        <f>Harvest_Comparison!DU21</f>
        <v>324.71199999999999</v>
      </c>
      <c r="V22" s="172"/>
      <c r="W22" s="173">
        <f>Harvest_Comparison!DY21</f>
        <v>1.0000523560209424</v>
      </c>
    </row>
    <row r="23" spans="1:23" x14ac:dyDescent="0.25">
      <c r="A23" s="143">
        <v>2017</v>
      </c>
      <c r="B23" s="149">
        <f>Area_Comp!EF21</f>
        <v>88.7</v>
      </c>
      <c r="C23" s="177">
        <f>Growing_Stock_Comp!EE27*1000</f>
        <v>33450</v>
      </c>
      <c r="D23" s="144">
        <f t="shared" si="8"/>
        <v>30105</v>
      </c>
      <c r="E23" s="203">
        <f t="shared" si="9"/>
        <v>40140</v>
      </c>
      <c r="F23" s="177">
        <f>Growing_Stock_Comp!EH27*1000</f>
        <v>33916.230000000003</v>
      </c>
      <c r="G23" s="211">
        <f>CBM_Output!JM22</f>
        <v>264.8283775426878</v>
      </c>
      <c r="H23" s="220">
        <f t="shared" si="2"/>
        <v>1.4190518185406371</v>
      </c>
      <c r="I23" s="145">
        <f t="shared" si="10"/>
        <v>375.80519075311753</v>
      </c>
      <c r="J23" s="161">
        <f>(3*J$21+2*J$26)/5</f>
        <v>0.98999999999999988</v>
      </c>
      <c r="K23" s="218">
        <f t="shared" si="11"/>
        <v>8.9122595203223423</v>
      </c>
      <c r="L23" s="164">
        <f t="shared" si="12"/>
        <v>790.51741945259175</v>
      </c>
      <c r="M23" s="165">
        <f t="shared" si="7"/>
        <v>432.7</v>
      </c>
      <c r="N23" s="151">
        <f>CBM_Output!KC22</f>
        <v>0.27165960300427716</v>
      </c>
      <c r="O23" s="150">
        <f t="shared" si="13"/>
        <v>117.54711021995072</v>
      </c>
      <c r="P23" s="148">
        <f t="shared" ref="P23:P26" si="14">(P22+L23-M23-O23)</f>
        <v>33333.920419801529</v>
      </c>
      <c r="Q23" s="162">
        <f t="shared" ref="Q23:Q26" si="15">P23/B23</f>
        <v>375.80519075311759</v>
      </c>
      <c r="R23" s="171">
        <f>Harvest_Comparison!DR22</f>
        <v>367.76</v>
      </c>
      <c r="S23" s="172">
        <f>Harvest_Comparison!DS22</f>
        <v>432.66</v>
      </c>
      <c r="T23" s="172">
        <f>Harvest_Comparison!DT22</f>
        <v>432.7</v>
      </c>
      <c r="U23" s="172">
        <f>Harvest_Comparison!DU22</f>
        <v>367.76</v>
      </c>
      <c r="V23" s="172"/>
      <c r="W23" s="173">
        <f>Harvest_Comparison!DY22</f>
        <v>1.1764737872525561</v>
      </c>
    </row>
    <row r="24" spans="1:23" x14ac:dyDescent="0.25">
      <c r="A24" s="143">
        <v>2018</v>
      </c>
      <c r="B24" s="149">
        <f>Area_Comp!EF22</f>
        <v>88.7</v>
      </c>
      <c r="C24" s="177">
        <f>Growing_Stock_Comp!EE28*1000</f>
        <v>33800</v>
      </c>
      <c r="D24" s="144">
        <f t="shared" si="8"/>
        <v>30420</v>
      </c>
      <c r="E24" s="203">
        <f t="shared" si="9"/>
        <v>40560</v>
      </c>
      <c r="F24" s="177">
        <f>Growing_Stock_Comp!EH28*1000</f>
        <v>34213.15</v>
      </c>
      <c r="G24" s="211">
        <f>CBM_Output!JM23</f>
        <v>265.57457319592294</v>
      </c>
      <c r="H24" s="220">
        <f t="shared" si="2"/>
        <v>1.4190518185406371</v>
      </c>
      <c r="I24" s="145">
        <f t="shared" si="10"/>
        <v>376.86408105182801</v>
      </c>
      <c r="J24" s="161">
        <f>(2*J$21+3*J$26)/5</f>
        <v>0.98999999999999988</v>
      </c>
      <c r="K24" s="218">
        <f t="shared" si="11"/>
        <v>8.6365404749527244</v>
      </c>
      <c r="L24" s="164">
        <f t="shared" si="12"/>
        <v>766.06114012830665</v>
      </c>
      <c r="M24" s="165">
        <f t="shared" si="7"/>
        <v>527</v>
      </c>
      <c r="N24" s="151">
        <f>CBM_Output!KC23</f>
        <v>0.27540335983432929</v>
      </c>
      <c r="O24" s="150">
        <f t="shared" si="13"/>
        <v>145.13757063269153</v>
      </c>
      <c r="P24" s="148">
        <f t="shared" si="14"/>
        <v>33427.843989297144</v>
      </c>
      <c r="Q24" s="162">
        <f t="shared" si="15"/>
        <v>376.86408105182801</v>
      </c>
      <c r="R24" s="171">
        <f>Harvest_Comparison!DR23</f>
        <v>447.9</v>
      </c>
      <c r="S24" s="172">
        <f>Harvest_Comparison!DS23</f>
        <v>526.94000000000005</v>
      </c>
      <c r="T24" s="172">
        <f>Harvest_Comparison!DT23</f>
        <v>527</v>
      </c>
      <c r="U24" s="172">
        <f>Harvest_Comparison!DU23</f>
        <v>447.9</v>
      </c>
      <c r="V24" s="172"/>
      <c r="W24" s="173">
        <f>Harvest_Comparison!DY23</f>
        <v>1.1764679615985714</v>
      </c>
    </row>
    <row r="25" spans="1:23" x14ac:dyDescent="0.25">
      <c r="A25" s="143">
        <v>2019</v>
      </c>
      <c r="B25" s="149">
        <f>Area_Comp!EF23</f>
        <v>88.7</v>
      </c>
      <c r="C25" s="177">
        <f>Growing_Stock_Comp!EE29*1000</f>
        <v>34150</v>
      </c>
      <c r="D25" s="144">
        <f t="shared" si="8"/>
        <v>30735</v>
      </c>
      <c r="E25" s="203">
        <f t="shared" si="9"/>
        <v>40980</v>
      </c>
      <c r="F25" s="177">
        <v>34591.548073006663</v>
      </c>
      <c r="G25" s="211">
        <f>CBM_Output!JM24</f>
        <v>266.80031217350648</v>
      </c>
      <c r="H25" s="220">
        <f t="shared" si="2"/>
        <v>1.4190518185406371</v>
      </c>
      <c r="I25" s="145">
        <f t="shared" si="10"/>
        <v>378.60346817702407</v>
      </c>
      <c r="J25" s="161">
        <f>(1*J$21+4*J$26)/5</f>
        <v>0.99</v>
      </c>
      <c r="K25" s="218">
        <f t="shared" si="11"/>
        <v>8.1872180243640678</v>
      </c>
      <c r="L25" s="164">
        <f t="shared" si="12"/>
        <v>726.20623876109289</v>
      </c>
      <c r="M25" s="165">
        <f t="shared" si="7"/>
        <v>452.8</v>
      </c>
      <c r="N25" s="151">
        <f>CBM_Output!KC24</f>
        <v>0.2630799486665254</v>
      </c>
      <c r="O25" s="150">
        <f t="shared" si="13"/>
        <v>119.1226007562027</v>
      </c>
      <c r="P25" s="148">
        <f t="shared" si="14"/>
        <v>33582.127627302034</v>
      </c>
      <c r="Q25" s="162">
        <f t="shared" si="15"/>
        <v>378.60346817702407</v>
      </c>
      <c r="R25" s="171">
        <f>Harvest_Comparison!DR24</f>
        <v>384.88</v>
      </c>
      <c r="S25" s="172">
        <f>Harvest_Comparison!DS24</f>
        <v>452.8</v>
      </c>
      <c r="T25" s="172">
        <f>Harvest_Comparison!DT24</f>
        <v>452.8</v>
      </c>
      <c r="U25" s="172">
        <f>Harvest_Comparison!DU24</f>
        <v>384.88499999999999</v>
      </c>
      <c r="V25" s="172"/>
      <c r="W25" s="173">
        <f>Harvest_Comparison!DY24</f>
        <v>1.1764705882352942</v>
      </c>
    </row>
    <row r="26" spans="1:23" x14ac:dyDescent="0.25">
      <c r="A26" s="143">
        <v>2020</v>
      </c>
      <c r="B26" s="149">
        <f>Area_Comp!EF24</f>
        <v>88.7</v>
      </c>
      <c r="C26" s="177">
        <f>Growing_Stock_Comp!EE30*1000</f>
        <v>34600</v>
      </c>
      <c r="D26" s="144">
        <f t="shared" si="8"/>
        <v>31140</v>
      </c>
      <c r="E26" s="203">
        <f t="shared" si="9"/>
        <v>41520</v>
      </c>
      <c r="F26" s="177">
        <v>34592.548073006699</v>
      </c>
      <c r="G26" s="211">
        <f>CBM_Output!JM25</f>
        <v>268.61710884174369</v>
      </c>
      <c r="H26" s="220">
        <f t="shared" si="2"/>
        <v>1.4190518185406371</v>
      </c>
      <c r="I26" s="145">
        <f t="shared" si="10"/>
        <v>381.18159679300464</v>
      </c>
      <c r="J26" s="182">
        <v>0.99</v>
      </c>
      <c r="K26" s="218">
        <f t="shared" si="11"/>
        <v>8.4084529336813052</v>
      </c>
      <c r="L26" s="164">
        <f t="shared" si="12"/>
        <v>745.82977521753185</v>
      </c>
      <c r="M26" s="165">
        <f t="shared" si="7"/>
        <v>411.3</v>
      </c>
      <c r="N26" s="151">
        <f>CBM_Output!KC25</f>
        <v>0.25735416236337516</v>
      </c>
      <c r="O26" s="150">
        <f t="shared" si="13"/>
        <v>105.8497669800562</v>
      </c>
      <c r="P26" s="148">
        <f t="shared" si="14"/>
        <v>33810.80763553951</v>
      </c>
      <c r="Q26" s="162">
        <f t="shared" si="15"/>
        <v>381.18159679300459</v>
      </c>
      <c r="R26" s="171">
        <f>Harvest_Comparison!DR25</f>
        <v>349.61</v>
      </c>
      <c r="S26" s="172">
        <f>Harvest_Comparison!DS25</f>
        <v>411.3</v>
      </c>
      <c r="T26" s="172">
        <f>Harvest_Comparison!DT25</f>
        <v>411.3</v>
      </c>
      <c r="U26" s="172">
        <f>Harvest_Comparison!DU25</f>
        <v>349.60700000000003</v>
      </c>
      <c r="W26" s="173">
        <f>Harvest_Comparison!DY25</f>
        <v>1.1764537627642231</v>
      </c>
    </row>
    <row r="27" spans="1:23" s="485" customFormat="1" ht="15.75" thickBot="1" x14ac:dyDescent="0.3">
      <c r="A27" s="474">
        <v>2021</v>
      </c>
      <c r="B27" s="475">
        <f>B26</f>
        <v>88.7</v>
      </c>
      <c r="C27" s="476"/>
      <c r="D27" s="476"/>
      <c r="E27" s="477"/>
      <c r="F27" s="476"/>
      <c r="G27" s="478"/>
      <c r="H27" s="479">
        <f t="shared" ref="H27" si="16">H26</f>
        <v>1.4190518185406371</v>
      </c>
      <c r="I27" s="478"/>
      <c r="J27" s="480">
        <f t="shared" ref="J27" si="17">J26</f>
        <v>0.99</v>
      </c>
      <c r="K27" s="481"/>
      <c r="L27" s="478"/>
      <c r="M27" s="478"/>
      <c r="N27" s="478"/>
      <c r="O27" s="478"/>
      <c r="P27" s="478"/>
      <c r="Q27" s="482">
        <f t="shared" ref="Q27" si="18">P27/B27</f>
        <v>0</v>
      </c>
      <c r="R27" s="483"/>
      <c r="S27" s="484"/>
      <c r="T27" s="484"/>
      <c r="U27" s="478"/>
      <c r="V27" s="484"/>
      <c r="W27" s="175"/>
    </row>
    <row r="28" spans="1:23" x14ac:dyDescent="0.25">
      <c r="A28" s="286"/>
      <c r="Q28" s="153"/>
      <c r="V28" s="473" t="str">
        <f>Harvest_Comparison!H26</f>
        <v>Bark frac.</v>
      </c>
      <c r="W28" s="443">
        <f>AVERAGE(W5:W26)</f>
        <v>1.1364403184195955</v>
      </c>
    </row>
    <row r="29" spans="1:23" x14ac:dyDescent="0.25">
      <c r="Q29" s="153"/>
    </row>
    <row r="30" spans="1:23" x14ac:dyDescent="0.25">
      <c r="A30" s="267" t="s">
        <v>245</v>
      </c>
      <c r="W30" s="153"/>
    </row>
    <row r="31" spans="1:23" x14ac:dyDescent="0.25">
      <c r="A31" s="545" t="s">
        <v>474</v>
      </c>
      <c r="O31" s="154"/>
      <c r="W31" s="153"/>
    </row>
    <row r="32" spans="1:23" x14ac:dyDescent="0.25">
      <c r="A32" s="548" t="s">
        <v>491</v>
      </c>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P3:P4"/>
    <mergeCell ref="Q3:Q4"/>
    <mergeCell ref="A1:A2"/>
    <mergeCell ref="F3:F4"/>
    <mergeCell ref="G1:J2"/>
    <mergeCell ref="A3:A4"/>
    <mergeCell ref="B3:B4"/>
    <mergeCell ref="C3:C4"/>
    <mergeCell ref="D3:D4"/>
    <mergeCell ref="E3:E4"/>
    <mergeCell ref="B1:E2"/>
    <mergeCell ref="F1:F2"/>
    <mergeCell ref="K1:K2"/>
    <mergeCell ref="L1:O2"/>
    <mergeCell ref="P1:Q2"/>
    <mergeCell ref="R1:W1"/>
    <mergeCell ref="R2:R3"/>
    <mergeCell ref="S2:S3"/>
    <mergeCell ref="T2:T3"/>
    <mergeCell ref="U2:U3"/>
    <mergeCell ref="V2:V3"/>
    <mergeCell ref="W2:W3"/>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25">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88"/>
      <c r="B1" s="667" t="s">
        <v>82</v>
      </c>
      <c r="C1" s="684"/>
      <c r="D1" s="684"/>
      <c r="E1" s="685"/>
      <c r="F1" s="680" t="s">
        <v>71</v>
      </c>
      <c r="G1" s="675"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89"/>
      <c r="B2" s="675"/>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83" t="s">
        <v>150</v>
      </c>
      <c r="F3" s="681" t="s">
        <v>251</v>
      </c>
      <c r="G3" s="227"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2"/>
      <c r="D4" s="695"/>
      <c r="E4" s="696"/>
      <c r="F4" s="682"/>
      <c r="G4" s="188" t="s">
        <v>172</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144">
        <f>FORECAST(A5,B6:B16,A6:A16)</f>
        <v>1908.6479999999974</v>
      </c>
      <c r="C5" s="192"/>
      <c r="D5" s="155"/>
      <c r="E5" s="144"/>
      <c r="F5" s="144"/>
      <c r="G5" s="178">
        <f>CBM_Output!KE4</f>
        <v>137.63407959325571</v>
      </c>
      <c r="H5" s="219">
        <f>Growing_Stock_Comp!EN80</f>
        <v>1.2341642183976855</v>
      </c>
      <c r="I5" s="145">
        <f t="shared" ref="I5:I21" si="0">G5*(H5)</f>
        <v>169.86305626609527</v>
      </c>
      <c r="J5" s="146"/>
      <c r="K5" s="147"/>
      <c r="N5" s="233"/>
      <c r="P5" s="148">
        <f>I5*B5</f>
        <v>324208.78261616977</v>
      </c>
      <c r="Q5" s="209">
        <f>I5</f>
        <v>169.86305626609527</v>
      </c>
      <c r="R5" s="181"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3" x14ac:dyDescent="0.25">
      <c r="A6" s="143">
        <v>2000</v>
      </c>
      <c r="B6" s="149">
        <f>Area_Comp!EO4</f>
        <v>1921.17</v>
      </c>
      <c r="C6" s="177">
        <f>Growing_Stock_Comp!EN10*1000</f>
        <v>326410</v>
      </c>
      <c r="D6" s="155">
        <f>C6*0.9</f>
        <v>293769</v>
      </c>
      <c r="E6" s="364">
        <f>C6*1.2</f>
        <v>391692</v>
      </c>
      <c r="F6" s="193"/>
      <c r="G6" s="211">
        <f>CBM_Output!KE5</f>
        <v>137.87393635272673</v>
      </c>
      <c r="H6" s="220">
        <f>H5</f>
        <v>1.2341642183976855</v>
      </c>
      <c r="I6" s="145">
        <f t="shared" si="0"/>
        <v>170.15907889617523</v>
      </c>
      <c r="J6" s="160">
        <f>Growing_Stock_Comp!EP10/Growing_Stock_Comp!EO10</f>
        <v>0.94111700009190891</v>
      </c>
      <c r="K6" s="218">
        <f>L6/B5</f>
        <v>5.6968754590879023</v>
      </c>
      <c r="L6" s="164">
        <f>I6*B6-I5*B5+M6+O6</f>
        <v>10873.329951237192</v>
      </c>
      <c r="M6" s="165">
        <f t="shared" ref="M6:M26" si="1">IF(T6&lt;&gt;"",T6,IF(S6&lt;&gt;"",S6,IF(R6&lt;&gt;"",R6*W$28,U6*W$28)))</f>
        <v>7229.8681035308055</v>
      </c>
      <c r="N6" s="151">
        <f>CBM_Output!KU5</f>
        <v>0.13108494475138807</v>
      </c>
      <c r="O6" s="150">
        <f>N6*M6</f>
        <v>947.7268609111585</v>
      </c>
      <c r="P6" s="148">
        <f>(P5+L6-M6-O6)</f>
        <v>326904.517602965</v>
      </c>
      <c r="Q6" s="162">
        <f t="shared" ref="Q6:Q25" si="2">P6/B6</f>
        <v>170.15907889617523</v>
      </c>
      <c r="R6" s="171">
        <f>Harvest_Comparison!DZ5</f>
        <v>5902</v>
      </c>
      <c r="S6" s="172"/>
      <c r="T6" s="172"/>
      <c r="U6" s="172">
        <f>Harvest_Comparison!EC5</f>
        <v>5902</v>
      </c>
      <c r="V6" s="172">
        <f>Harvest_Comparison!EE5</f>
        <v>6957.2</v>
      </c>
      <c r="W6" s="180" t="str">
        <f>Harvest_Comparison!EG5</f>
        <v/>
      </c>
    </row>
    <row r="7" spans="1:23" x14ac:dyDescent="0.25">
      <c r="A7" s="143">
        <v>2001</v>
      </c>
      <c r="B7" s="144">
        <f>(9*B$6+1*B$16)/10</f>
        <v>1933.6919999999998</v>
      </c>
      <c r="C7" s="177"/>
      <c r="D7" s="156"/>
      <c r="E7" s="149"/>
      <c r="F7" s="149"/>
      <c r="G7" s="211">
        <f>CBM_Output!KE6</f>
        <v>138.17905220501322</v>
      </c>
      <c r="H7" s="220">
        <f t="shared" ref="H7:H26" si="3">H6</f>
        <v>1.2341642183976855</v>
      </c>
      <c r="I7" s="145">
        <f t="shared" si="0"/>
        <v>170.53564196353312</v>
      </c>
      <c r="J7" s="161">
        <f>(4*J$6+1*J$11)/5</f>
        <v>0.939388400132118</v>
      </c>
      <c r="K7" s="218">
        <f t="shared" ref="K7:K21" si="4">L7/B6</f>
        <v>5.6185050897839064</v>
      </c>
      <c r="L7" s="164">
        <f t="shared" ref="L7:L21" si="5">I7*B7-I6*B6+M7+O7</f>
        <v>10794.103423340148</v>
      </c>
      <c r="M7" s="165">
        <f t="shared" si="1"/>
        <v>7118.3943662516967</v>
      </c>
      <c r="N7" s="151">
        <f>CBM_Output!KU6</f>
        <v>0.11474779820822169</v>
      </c>
      <c r="O7" s="150">
        <f t="shared" ref="O7:O21" si="6">N7*M7</f>
        <v>816.82008030519182</v>
      </c>
      <c r="P7" s="148">
        <f t="shared" ref="P7:P25" si="7">(P6+L7-M7-O7)</f>
        <v>329763.4065797482</v>
      </c>
      <c r="Q7" s="162">
        <f t="shared" si="2"/>
        <v>170.5356419635331</v>
      </c>
      <c r="R7" s="171">
        <f>Harvest_Comparison!DZ6</f>
        <v>5811</v>
      </c>
      <c r="S7" s="172"/>
      <c r="T7" s="172"/>
      <c r="U7" s="172">
        <f>Harvest_Comparison!EC6</f>
        <v>5811</v>
      </c>
      <c r="V7" s="172"/>
      <c r="W7" s="180" t="str">
        <f>Harvest_Comparison!EG6</f>
        <v/>
      </c>
    </row>
    <row r="8" spans="1:23" x14ac:dyDescent="0.25">
      <c r="A8" s="143">
        <v>2002</v>
      </c>
      <c r="B8" s="144">
        <f>(8*B$6+2*B$16)/10</f>
        <v>1946.2139999999999</v>
      </c>
      <c r="C8" s="177"/>
      <c r="D8" s="156"/>
      <c r="E8" s="149"/>
      <c r="F8" s="149"/>
      <c r="G8" s="211">
        <f>CBM_Output!KE7</f>
        <v>138.51375169771399</v>
      </c>
      <c r="H8" s="220">
        <f t="shared" si="3"/>
        <v>1.2341642183976855</v>
      </c>
      <c r="I8" s="145">
        <f t="shared" si="0"/>
        <v>170.94871610134027</v>
      </c>
      <c r="J8" s="161">
        <f>(3*J$6+2*J$11)/5</f>
        <v>0.9376598001723272</v>
      </c>
      <c r="K8" s="218">
        <f t="shared" si="4"/>
        <v>5.6322921613536652</v>
      </c>
      <c r="L8" s="164">
        <f t="shared" si="5"/>
        <v>10891.11829407229</v>
      </c>
      <c r="M8" s="165">
        <f t="shared" si="1"/>
        <v>7149.5090137999314</v>
      </c>
      <c r="N8" s="151">
        <f>CBM_Output!KU7</f>
        <v>0.11220788728545267</v>
      </c>
      <c r="O8" s="150">
        <f t="shared" si="6"/>
        <v>802.23130156679053</v>
      </c>
      <c r="P8" s="148">
        <f t="shared" si="7"/>
        <v>332702.78455845371</v>
      </c>
      <c r="Q8" s="162">
        <f t="shared" si="2"/>
        <v>170.94871610134021</v>
      </c>
      <c r="R8" s="171">
        <f>Harvest_Comparison!DZ7</f>
        <v>5836.4</v>
      </c>
      <c r="S8" s="172"/>
      <c r="T8" s="172"/>
      <c r="U8" s="172">
        <f>Harvest_Comparison!EC7</f>
        <v>5836.4</v>
      </c>
      <c r="V8" s="172"/>
      <c r="W8" s="180" t="str">
        <f>Harvest_Comparison!EG7</f>
        <v/>
      </c>
    </row>
    <row r="9" spans="1:23" x14ac:dyDescent="0.25">
      <c r="A9" s="143">
        <v>2003</v>
      </c>
      <c r="B9" s="144">
        <f>(7*B$6+3*B$16)/10</f>
        <v>1958.7360000000001</v>
      </c>
      <c r="C9" s="177"/>
      <c r="D9" s="156"/>
      <c r="E9" s="149"/>
      <c r="F9" s="149"/>
      <c r="G9" s="211">
        <f>CBM_Output!KE8</f>
        <v>139.04324642697028</v>
      </c>
      <c r="H9" s="220">
        <f t="shared" si="3"/>
        <v>1.2341642183976855</v>
      </c>
      <c r="I9" s="145">
        <f t="shared" si="0"/>
        <v>171.60219955001855</v>
      </c>
      <c r="J9" s="161">
        <f>(2*J$6+3*J$11)/5</f>
        <v>0.93593120021253617</v>
      </c>
      <c r="K9" s="218">
        <f t="shared" si="4"/>
        <v>5.8587312491879331</v>
      </c>
      <c r="L9" s="164">
        <f t="shared" si="5"/>
        <v>11402.344779407043</v>
      </c>
      <c r="M9" s="165">
        <f t="shared" si="1"/>
        <v>7086.5447270290942</v>
      </c>
      <c r="N9" s="151">
        <f>CBM_Output!KU8</f>
        <v>0.1263208950918365</v>
      </c>
      <c r="O9" s="150">
        <f t="shared" si="6"/>
        <v>895.17867302664934</v>
      </c>
      <c r="P9" s="148">
        <f t="shared" si="7"/>
        <v>336123.40593780496</v>
      </c>
      <c r="Q9" s="162">
        <f t="shared" si="2"/>
        <v>171.60219955001844</v>
      </c>
      <c r="R9" s="171">
        <f>Harvest_Comparison!DZ8</f>
        <v>5785</v>
      </c>
      <c r="S9" s="172"/>
      <c r="T9" s="172"/>
      <c r="U9" s="172">
        <f>Harvest_Comparison!EC8</f>
        <v>5785</v>
      </c>
      <c r="V9" s="172"/>
      <c r="W9" s="180" t="str">
        <f>Harvest_Comparison!EG8</f>
        <v/>
      </c>
    </row>
    <row r="10" spans="1:23" x14ac:dyDescent="0.25">
      <c r="A10" s="143">
        <v>2004</v>
      </c>
      <c r="B10" s="144">
        <f>(6*B$6+4*B$16)/10</f>
        <v>1971.2580000000003</v>
      </c>
      <c r="C10" s="177"/>
      <c r="D10" s="156"/>
      <c r="E10" s="149"/>
      <c r="F10" s="149"/>
      <c r="G10" s="211">
        <f>CBM_Output!KE9</f>
        <v>139.76204440814021</v>
      </c>
      <c r="H10" s="220">
        <f t="shared" si="3"/>
        <v>1.2341642183976855</v>
      </c>
      <c r="I10" s="145">
        <f t="shared" si="0"/>
        <v>172.48931429863498</v>
      </c>
      <c r="J10" s="161">
        <f>(1*J$6+4*J$11)/5</f>
        <v>0.93420260025274549</v>
      </c>
      <c r="K10" s="218">
        <f t="shared" si="4"/>
        <v>5.991173469335747</v>
      </c>
      <c r="L10" s="164">
        <f t="shared" si="5"/>
        <v>11735.127156632825</v>
      </c>
      <c r="M10" s="165">
        <f t="shared" si="1"/>
        <v>6933.4214615358114</v>
      </c>
      <c r="N10" s="151">
        <f>CBM_Output!KU9</f>
        <v>0.13040760787722316</v>
      </c>
      <c r="O10" s="150">
        <f t="shared" si="6"/>
        <v>904.17090720348563</v>
      </c>
      <c r="P10" s="148">
        <f t="shared" si="7"/>
        <v>340020.94072569854</v>
      </c>
      <c r="Q10" s="162">
        <f t="shared" si="2"/>
        <v>172.48931429863492</v>
      </c>
      <c r="R10" s="171">
        <f>Harvest_Comparison!DZ9</f>
        <v>5660</v>
      </c>
      <c r="S10" s="172"/>
      <c r="T10" s="172"/>
      <c r="U10" s="172">
        <f>Harvest_Comparison!EC9</f>
        <v>5660.3</v>
      </c>
      <c r="V10" s="172"/>
      <c r="W10" s="180" t="str">
        <f>Harvest_Comparison!EG9</f>
        <v/>
      </c>
    </row>
    <row r="11" spans="1:23" x14ac:dyDescent="0.25">
      <c r="A11" s="143">
        <v>2005</v>
      </c>
      <c r="B11" s="144">
        <f>(5*B$6+5*B$16)/10</f>
        <v>1983.7800000000002</v>
      </c>
      <c r="C11" s="177"/>
      <c r="D11" s="156"/>
      <c r="E11" s="149"/>
      <c r="F11" s="149"/>
      <c r="G11" s="211">
        <f>CBM_Output!KE10</f>
        <v>140.36896357601537</v>
      </c>
      <c r="H11" s="220">
        <f t="shared" si="3"/>
        <v>1.2341642183976855</v>
      </c>
      <c r="I11" s="145">
        <f t="shared" si="0"/>
        <v>173.23835221908621</v>
      </c>
      <c r="J11" s="160">
        <f>Growing_Stock_Comp!EP15/Growing_Stock_Comp!EO15</f>
        <v>0.93247400029295446</v>
      </c>
      <c r="K11" s="218">
        <f t="shared" si="4"/>
        <v>5.9918860463602259</v>
      </c>
      <c r="L11" s="164">
        <f t="shared" si="5"/>
        <v>11811.553303975968</v>
      </c>
      <c r="M11" s="165">
        <f t="shared" si="1"/>
        <v>7276.417576240764</v>
      </c>
      <c r="N11" s="151">
        <f>CBM_Output!KU10</f>
        <v>0.12221647245188122</v>
      </c>
      <c r="O11" s="150">
        <f t="shared" si="6"/>
        <v>889.29808825501368</v>
      </c>
      <c r="P11" s="148">
        <f t="shared" si="7"/>
        <v>343666.77836517873</v>
      </c>
      <c r="Q11" s="162">
        <f t="shared" si="2"/>
        <v>173.23835221908612</v>
      </c>
      <c r="R11" s="171">
        <f>Harvest_Comparison!DZ10</f>
        <v>5940</v>
      </c>
      <c r="S11" s="172"/>
      <c r="T11" s="172"/>
      <c r="U11" s="172">
        <f>Harvest_Comparison!EC10</f>
        <v>5940</v>
      </c>
      <c r="V11" s="172">
        <f>Harvest_Comparison!EE10</f>
        <v>6992.4</v>
      </c>
      <c r="W11" s="180" t="str">
        <f>Harvest_Comparison!EG10</f>
        <v/>
      </c>
    </row>
    <row r="12" spans="1:23" x14ac:dyDescent="0.25">
      <c r="A12" s="143">
        <v>2006</v>
      </c>
      <c r="B12" s="144">
        <f>(4*B$6+6*B$16)/10</f>
        <v>1996.3020000000001</v>
      </c>
      <c r="C12" s="177"/>
      <c r="D12" s="156"/>
      <c r="E12" s="149"/>
      <c r="F12" s="149"/>
      <c r="G12" s="211">
        <f>CBM_Output!KE11</f>
        <v>141.02760554269003</v>
      </c>
      <c r="H12" s="220">
        <f t="shared" si="3"/>
        <v>1.2341642183976855</v>
      </c>
      <c r="I12" s="145">
        <f t="shared" si="0"/>
        <v>174.05122456709114</v>
      </c>
      <c r="J12" s="161">
        <f>(4*J$11+1*J$16)/5</f>
        <v>0.93090998210673492</v>
      </c>
      <c r="K12" s="218">
        <f t="shared" si="4"/>
        <v>6.0038794300064149</v>
      </c>
      <c r="L12" s="164">
        <f t="shared" si="5"/>
        <v>11910.375935658127</v>
      </c>
      <c r="M12" s="165">
        <f t="shared" si="1"/>
        <v>7243.3429508942145</v>
      </c>
      <c r="N12" s="151">
        <f>CBM_Output!KU11</f>
        <v>0.12080107902408699</v>
      </c>
      <c r="O12" s="150">
        <f t="shared" si="6"/>
        <v>875.00364420953542</v>
      </c>
      <c r="P12" s="148">
        <f t="shared" si="7"/>
        <v>347458.80770573311</v>
      </c>
      <c r="Q12" s="162">
        <f t="shared" si="2"/>
        <v>174.05122456709108</v>
      </c>
      <c r="R12" s="171">
        <f>Harvest_Comparison!DZ11</f>
        <v>5913</v>
      </c>
      <c r="S12" s="172"/>
      <c r="T12" s="172"/>
      <c r="U12" s="172">
        <f>Harvest_Comparison!EC11</f>
        <v>5913</v>
      </c>
      <c r="V12" s="172"/>
      <c r="W12" s="180" t="str">
        <f>Harvest_Comparison!EG11</f>
        <v/>
      </c>
    </row>
    <row r="13" spans="1:23" x14ac:dyDescent="0.25">
      <c r="A13" s="143">
        <v>2007</v>
      </c>
      <c r="B13" s="144">
        <f>(3*B$6+7*B$16)/10</f>
        <v>2008.8240000000001</v>
      </c>
      <c r="C13" s="177"/>
      <c r="D13" s="156"/>
      <c r="E13" s="149"/>
      <c r="F13" s="177"/>
      <c r="G13" s="211">
        <f>CBM_Output!KE12</f>
        <v>141.91725795531843</v>
      </c>
      <c r="H13" s="220">
        <f t="shared" si="3"/>
        <v>1.2341642183976855</v>
      </c>
      <c r="I13" s="145">
        <f t="shared" si="0"/>
        <v>175.14920174156831</v>
      </c>
      <c r="J13" s="161">
        <f>(3*J$11+2*J$16)/5</f>
        <v>0.92934596392051516</v>
      </c>
      <c r="K13" s="218">
        <f t="shared" si="4"/>
        <v>6.0975625311517474</v>
      </c>
      <c r="L13" s="164">
        <f t="shared" si="5"/>
        <v>12172.576276063297</v>
      </c>
      <c r="M13" s="165">
        <f t="shared" si="1"/>
        <v>6908.9217390568865</v>
      </c>
      <c r="N13" s="151">
        <f>CBM_Output!KU12</f>
        <v>0.1271605377245629</v>
      </c>
      <c r="O13" s="150">
        <f t="shared" si="6"/>
        <v>878.54220343539589</v>
      </c>
      <c r="P13" s="148">
        <f t="shared" si="7"/>
        <v>351843.92003930412</v>
      </c>
      <c r="Q13" s="162">
        <f t="shared" si="2"/>
        <v>175.14920174156825</v>
      </c>
      <c r="R13" s="171">
        <f>Harvest_Comparison!DZ12</f>
        <v>5640</v>
      </c>
      <c r="S13" s="172"/>
      <c r="T13" s="172"/>
      <c r="U13" s="172">
        <f>Harvest_Comparison!EC12</f>
        <v>5640</v>
      </c>
      <c r="V13" s="172"/>
      <c r="W13" s="180" t="str">
        <f>Harvest_Comparison!EG12</f>
        <v/>
      </c>
    </row>
    <row r="14" spans="1:23" x14ac:dyDescent="0.25">
      <c r="A14" s="143">
        <v>2008</v>
      </c>
      <c r="B14" s="144">
        <f>(2*B$6+8*B$16)/10</f>
        <v>2021.346</v>
      </c>
      <c r="C14" s="177"/>
      <c r="D14" s="156"/>
      <c r="E14" s="149"/>
      <c r="F14" s="177"/>
      <c r="G14" s="211">
        <f>CBM_Output!KE13</f>
        <v>143.03678400751443</v>
      </c>
      <c r="H14" s="220">
        <f t="shared" si="3"/>
        <v>1.2341642183976855</v>
      </c>
      <c r="I14" s="145">
        <f t="shared" si="0"/>
        <v>176.53088073675261</v>
      </c>
      <c r="J14" s="161">
        <f>(2*J$11+3*J$16)/5</f>
        <v>0.92778194573429551</v>
      </c>
      <c r="K14" s="218">
        <f t="shared" si="4"/>
        <v>6.1595866319671861</v>
      </c>
      <c r="L14" s="164">
        <f t="shared" si="5"/>
        <v>12373.525456374851</v>
      </c>
      <c r="M14" s="165">
        <f t="shared" si="1"/>
        <v>6582.6</v>
      </c>
      <c r="N14" s="151">
        <f>CBM_Output!KU13</f>
        <v>0.12227020356198583</v>
      </c>
      <c r="O14" s="150">
        <f t="shared" si="6"/>
        <v>804.85584196712796</v>
      </c>
      <c r="P14" s="148">
        <f t="shared" si="7"/>
        <v>356829.98965371191</v>
      </c>
      <c r="Q14" s="162">
        <f t="shared" si="2"/>
        <v>176.53088073675258</v>
      </c>
      <c r="R14" s="171">
        <f>Harvest_Comparison!DZ13</f>
        <v>5276</v>
      </c>
      <c r="S14" s="172">
        <f>Harvest_Comparison!EA13</f>
        <v>6582.6</v>
      </c>
      <c r="T14" s="172"/>
      <c r="U14" s="172">
        <f>Harvest_Comparison!EC13</f>
        <v>5276</v>
      </c>
      <c r="V14" s="172"/>
      <c r="W14" s="173">
        <f>Harvest_Comparison!EG13</f>
        <v>1.2476497346474602</v>
      </c>
    </row>
    <row r="15" spans="1:23" x14ac:dyDescent="0.25">
      <c r="A15" s="143">
        <v>2009</v>
      </c>
      <c r="B15" s="144">
        <f>(1*B$6+9*B$16)/10</f>
        <v>2033.8679999999999</v>
      </c>
      <c r="C15" s="177"/>
      <c r="D15" s="156"/>
      <c r="E15" s="149"/>
      <c r="F15" s="177"/>
      <c r="G15" s="211">
        <f>CBM_Output!KE14</f>
        <v>144.39568840662744</v>
      </c>
      <c r="H15" s="220">
        <f t="shared" si="3"/>
        <v>1.2341642183976855</v>
      </c>
      <c r="I15" s="145">
        <f t="shared" si="0"/>
        <v>178.20799192236109</v>
      </c>
      <c r="J15" s="161">
        <f>(1*J$11+4*J$16)/5</f>
        <v>0.92621792754807575</v>
      </c>
      <c r="K15" s="218">
        <f t="shared" si="4"/>
        <v>6.3656907052862302</v>
      </c>
      <c r="L15" s="164">
        <f t="shared" si="5"/>
        <v>12867.2634443675</v>
      </c>
      <c r="M15" s="165">
        <f t="shared" si="1"/>
        <v>6409.1</v>
      </c>
      <c r="N15" s="151">
        <f>CBM_Output!KU14</f>
        <v>0.13053642210775165</v>
      </c>
      <c r="O15" s="150">
        <f t="shared" si="6"/>
        <v>836.62098293079123</v>
      </c>
      <c r="P15" s="148">
        <f t="shared" si="7"/>
        <v>362451.53211514867</v>
      </c>
      <c r="Q15" s="162">
        <f t="shared" si="2"/>
        <v>178.20799192236109</v>
      </c>
      <c r="R15" s="171">
        <f>Harvest_Comparison!DZ14</f>
        <v>5244</v>
      </c>
      <c r="S15" s="172">
        <f>Harvest_Comparison!EA14</f>
        <v>6409.1</v>
      </c>
      <c r="T15" s="172"/>
      <c r="U15" s="172">
        <f>Harvest_Comparison!EC14</f>
        <v>5244</v>
      </c>
      <c r="V15" s="172"/>
      <c r="W15" s="173">
        <f>Harvest_Comparison!EG14</f>
        <v>1.2221777269260108</v>
      </c>
    </row>
    <row r="16" spans="1:23" x14ac:dyDescent="0.25">
      <c r="A16" s="143">
        <v>2010</v>
      </c>
      <c r="B16" s="149">
        <f>Area_Comp!EO14</f>
        <v>2046.39</v>
      </c>
      <c r="C16" s="177">
        <f>Growing_Stock_Comp!EN20*1000</f>
        <v>359010</v>
      </c>
      <c r="D16" s="155">
        <f>C16*0.9</f>
        <v>323109</v>
      </c>
      <c r="E16" s="364">
        <f>C16*1.2</f>
        <v>430812</v>
      </c>
      <c r="F16" s="177"/>
      <c r="G16" s="211">
        <f>CBM_Output!KE15</f>
        <v>145.27703211931123</v>
      </c>
      <c r="H16" s="220">
        <f t="shared" si="3"/>
        <v>1.2341642183976855</v>
      </c>
      <c r="I16" s="145">
        <f t="shared" si="0"/>
        <v>179.29571479666521</v>
      </c>
      <c r="J16" s="160">
        <f>Growing_Stock_Comp!EP20/Growing_Stock_Comp!EO20</f>
        <v>0.92465390936185621</v>
      </c>
      <c r="K16" s="218">
        <f t="shared" si="4"/>
        <v>6.085459759713042</v>
      </c>
      <c r="L16" s="164">
        <f t="shared" si="5"/>
        <v>12377.021870568045</v>
      </c>
      <c r="M16" s="165">
        <f t="shared" si="1"/>
        <v>7001.54</v>
      </c>
      <c r="N16" s="151">
        <f>CBM_Output!KU15</f>
        <v>0.13112203643326903</v>
      </c>
      <c r="O16" s="150">
        <f t="shared" si="6"/>
        <v>918.05618296899047</v>
      </c>
      <c r="P16" s="148">
        <f t="shared" si="7"/>
        <v>366908.95780274773</v>
      </c>
      <c r="Q16" s="162">
        <f t="shared" si="2"/>
        <v>179.29571479666521</v>
      </c>
      <c r="R16" s="171">
        <f>Harvest_Comparison!DZ15</f>
        <v>5740.28</v>
      </c>
      <c r="S16" s="172">
        <f>Harvest_Comparison!EA15</f>
        <v>7001.54</v>
      </c>
      <c r="T16" s="172"/>
      <c r="U16" s="172">
        <f>Harvest_Comparison!EC15</f>
        <v>5740.2749999999996</v>
      </c>
      <c r="V16" s="172">
        <f>Harvest_Comparison!EE15</f>
        <v>7246.2</v>
      </c>
      <c r="W16" s="173">
        <f>Harvest_Comparison!EG15</f>
        <v>1.219720989220038</v>
      </c>
    </row>
    <row r="17" spans="1:23" x14ac:dyDescent="0.25">
      <c r="A17" s="143">
        <v>2011</v>
      </c>
      <c r="B17" s="144">
        <f>(4*B$16+1*B$21)/5</f>
        <v>2049.2760000000003</v>
      </c>
      <c r="C17" s="177"/>
      <c r="D17" s="156"/>
      <c r="E17" s="149"/>
      <c r="F17" s="177"/>
      <c r="G17" s="211">
        <f>CBM_Output!KE16</f>
        <v>145.83330415921026</v>
      </c>
      <c r="H17" s="220">
        <f t="shared" si="3"/>
        <v>1.2341642183976855</v>
      </c>
      <c r="I17" s="145">
        <f t="shared" si="0"/>
        <v>179.98224584400367</v>
      </c>
      <c r="J17" s="161">
        <f>(4*J$16+1*J$21)/5</f>
        <v>0.92204949528067726</v>
      </c>
      <c r="K17" s="218">
        <f t="shared" si="4"/>
        <v>5.1300055955090924</v>
      </c>
      <c r="L17" s="164">
        <f t="shared" si="5"/>
        <v>10497.992150593853</v>
      </c>
      <c r="M17" s="165">
        <f t="shared" si="1"/>
        <v>7615.89</v>
      </c>
      <c r="N17" s="151">
        <f>CBM_Output!KU16</f>
        <v>0.12575852843529359</v>
      </c>
      <c r="O17" s="150">
        <f t="shared" si="6"/>
        <v>957.7631191250681</v>
      </c>
      <c r="P17" s="148">
        <f t="shared" si="7"/>
        <v>368833.29683421651</v>
      </c>
      <c r="Q17" s="162">
        <f t="shared" si="2"/>
        <v>179.98224584400367</v>
      </c>
      <c r="R17" s="171">
        <f>Harvest_Comparison!DZ16</f>
        <v>6232.45</v>
      </c>
      <c r="S17" s="172">
        <f>Harvest_Comparison!EA16</f>
        <v>7615.89</v>
      </c>
      <c r="T17" s="172"/>
      <c r="U17" s="172">
        <f>Harvest_Comparison!EC16</f>
        <v>6232.45</v>
      </c>
      <c r="V17" s="172"/>
      <c r="W17" s="173">
        <f>Harvest_Comparison!EG16</f>
        <v>1.2219737021556532</v>
      </c>
    </row>
    <row r="18" spans="1:23" x14ac:dyDescent="0.25">
      <c r="A18" s="143">
        <v>2012</v>
      </c>
      <c r="B18" s="144">
        <f>(3*B$16+2*B$21)/5</f>
        <v>2052.1620000000003</v>
      </c>
      <c r="C18" s="177"/>
      <c r="D18" s="156"/>
      <c r="E18" s="149"/>
      <c r="F18" s="177"/>
      <c r="G18" s="211">
        <f>CBM_Output!KE17</f>
        <v>146.64460959509421</v>
      </c>
      <c r="H18" s="220">
        <f t="shared" si="3"/>
        <v>1.2341642183976855</v>
      </c>
      <c r="I18" s="145">
        <f t="shared" si="0"/>
        <v>180.98352998316318</v>
      </c>
      <c r="J18" s="161">
        <f>(3*J$16+2*J$21)/5</f>
        <v>0.9194450811994983</v>
      </c>
      <c r="K18" s="218">
        <f t="shared" si="4"/>
        <v>5.2601874567520301</v>
      </c>
      <c r="L18" s="164">
        <f t="shared" si="5"/>
        <v>10779.575910622974</v>
      </c>
      <c r="M18" s="165">
        <f t="shared" si="1"/>
        <v>7273.28</v>
      </c>
      <c r="N18" s="151">
        <f>CBM_Output!KU17</f>
        <v>0.12814987014542706</v>
      </c>
      <c r="O18" s="150">
        <f t="shared" si="6"/>
        <v>932.06988753133169</v>
      </c>
      <c r="P18" s="148">
        <f t="shared" si="7"/>
        <v>371407.5228573081</v>
      </c>
      <c r="Q18" s="162">
        <f t="shared" si="2"/>
        <v>180.98352998316315</v>
      </c>
      <c r="R18" s="171">
        <f>Harvest_Comparison!DZ17</f>
        <v>5946.12</v>
      </c>
      <c r="S18" s="172">
        <f>Harvest_Comparison!EA17</f>
        <v>7273.28</v>
      </c>
      <c r="T18" s="172"/>
      <c r="U18" s="172">
        <f>Harvest_Comparison!EC17</f>
        <v>5946.1149999999998</v>
      </c>
      <c r="V18" s="172"/>
      <c r="W18" s="173">
        <f>Harvest_Comparison!EG17</f>
        <v>1.2231976482142977</v>
      </c>
    </row>
    <row r="19" spans="1:23" x14ac:dyDescent="0.25">
      <c r="A19" s="143">
        <v>2013</v>
      </c>
      <c r="B19" s="144">
        <f>(2*B$16+3*B$21)/5</f>
        <v>2055.0480000000002</v>
      </c>
      <c r="C19" s="177"/>
      <c r="D19" s="156"/>
      <c r="E19" s="149"/>
      <c r="F19" s="177"/>
      <c r="G19" s="211">
        <f>CBM_Output!KE18</f>
        <v>147.46794905613353</v>
      </c>
      <c r="H19" s="220">
        <f t="shared" si="3"/>
        <v>1.2341642183976855</v>
      </c>
      <c r="I19" s="145">
        <f t="shared" si="0"/>
        <v>181.99966608557276</v>
      </c>
      <c r="J19" s="161">
        <f>(2*J$16+3*J$21)/5</f>
        <v>0.91684066711831913</v>
      </c>
      <c r="K19" s="218">
        <f t="shared" si="4"/>
        <v>5.3549892778367001</v>
      </c>
      <c r="L19" s="164">
        <f t="shared" si="5"/>
        <v>10989.30550638392</v>
      </c>
      <c r="M19" s="165">
        <f t="shared" si="1"/>
        <v>7399.05</v>
      </c>
      <c r="N19" s="151">
        <f>CBM_Output!KU18</f>
        <v>0.13241275215979095</v>
      </c>
      <c r="O19" s="150">
        <f t="shared" si="6"/>
        <v>979.72857386790122</v>
      </c>
      <c r="P19" s="148">
        <f t="shared" si="7"/>
        <v>374018.04978982417</v>
      </c>
      <c r="Q19" s="162">
        <f t="shared" si="2"/>
        <v>181.99966608557276</v>
      </c>
      <c r="R19" s="171">
        <f>Harvest_Comparison!DZ18</f>
        <v>6027.2</v>
      </c>
      <c r="S19" s="172">
        <f>Harvest_Comparison!EA18</f>
        <v>7399.05</v>
      </c>
      <c r="T19" s="172"/>
      <c r="U19" s="172">
        <f>Harvest_Comparison!EC18</f>
        <v>6027.2020000000002</v>
      </c>
      <c r="V19" s="172"/>
      <c r="W19" s="173">
        <f>Harvest_Comparison!EG18</f>
        <v>1.2276098354127953</v>
      </c>
    </row>
    <row r="20" spans="1:23" x14ac:dyDescent="0.25">
      <c r="A20" s="143">
        <v>2014</v>
      </c>
      <c r="B20" s="144">
        <f>(1*B$16+4*B$21)/5</f>
        <v>2057.9340000000002</v>
      </c>
      <c r="C20" s="177"/>
      <c r="D20" s="156"/>
      <c r="E20" s="149"/>
      <c r="F20" s="177"/>
      <c r="G20" s="211">
        <f>CBM_Output!KE19</f>
        <v>148.49448542160675</v>
      </c>
      <c r="H20" s="220">
        <f t="shared" si="3"/>
        <v>1.2341642183976855</v>
      </c>
      <c r="I20" s="145">
        <f t="shared" si="0"/>
        <v>183.26658053672381</v>
      </c>
      <c r="J20" s="161">
        <f>(1*J$16+4*J$21)/5</f>
        <v>0.91423625303714018</v>
      </c>
      <c r="K20" s="218">
        <f t="shared" si="4"/>
        <v>5.4481210069766606</v>
      </c>
      <c r="L20" s="164">
        <f t="shared" si="5"/>
        <v>11196.150179145374</v>
      </c>
      <c r="M20" s="165">
        <f t="shared" si="1"/>
        <v>7097.62</v>
      </c>
      <c r="N20" s="151">
        <f>CBM_Output!KU19</f>
        <v>0.1361094026881324</v>
      </c>
      <c r="O20" s="150">
        <f t="shared" si="6"/>
        <v>966.05281870734234</v>
      </c>
      <c r="P20" s="148">
        <f t="shared" si="7"/>
        <v>377150.52715026221</v>
      </c>
      <c r="Q20" s="162">
        <f t="shared" si="2"/>
        <v>183.26658053672381</v>
      </c>
      <c r="R20" s="171"/>
      <c r="S20" s="172">
        <f>Harvest_Comparison!EA19</f>
        <v>7097.62</v>
      </c>
      <c r="T20" s="172"/>
      <c r="U20" s="172">
        <f>Harvest_Comparison!EC19</f>
        <v>5798.1620000000003</v>
      </c>
      <c r="V20" s="172"/>
      <c r="W20" s="173"/>
    </row>
    <row r="21" spans="1:23" x14ac:dyDescent="0.25">
      <c r="A21" s="143">
        <v>2015</v>
      </c>
      <c r="B21" s="149">
        <f>Area_Comp!EO19</f>
        <v>2060.8200000000002</v>
      </c>
      <c r="C21" s="177">
        <f>Growing_Stock_Comp!EN25*1000</f>
        <v>378530</v>
      </c>
      <c r="D21" s="155">
        <f>C21*0.9</f>
        <v>340677</v>
      </c>
      <c r="E21" s="364">
        <f>C21*1.2</f>
        <v>454236</v>
      </c>
      <c r="F21" s="177"/>
      <c r="G21" s="211">
        <f>CBM_Output!KE20</f>
        <v>149.76427975843245</v>
      </c>
      <c r="H21" s="220">
        <f t="shared" si="3"/>
        <v>1.2341642183976855</v>
      </c>
      <c r="I21" s="145">
        <f t="shared" si="0"/>
        <v>184.83371527195811</v>
      </c>
      <c r="J21" s="160">
        <f>Growing_Stock_Comp!EP25/Growing_Stock_Comp!EO25</f>
        <v>0.91163183895596123</v>
      </c>
      <c r="K21" s="218">
        <f t="shared" si="4"/>
        <v>5.6627145199002911</v>
      </c>
      <c r="L21" s="164">
        <f t="shared" si="5"/>
        <v>11653.492742796487</v>
      </c>
      <c r="M21" s="165">
        <f t="shared" si="1"/>
        <v>7019.3</v>
      </c>
      <c r="N21" s="151">
        <f>CBM_Output!KU20</f>
        <v>0.12475642675223306</v>
      </c>
      <c r="O21" s="150">
        <f t="shared" si="6"/>
        <v>875.70278630194957</v>
      </c>
      <c r="P21" s="148">
        <f t="shared" si="7"/>
        <v>380909.01710675674</v>
      </c>
      <c r="Q21" s="162">
        <f t="shared" si="2"/>
        <v>184.83371527195811</v>
      </c>
      <c r="R21" s="171">
        <f>Harvest_Comparison!DZ20</f>
        <v>5743.97</v>
      </c>
      <c r="S21" s="172">
        <f>Harvest_Comparison!EA20</f>
        <v>7019.3</v>
      </c>
      <c r="T21" s="172"/>
      <c r="U21" s="172">
        <f>Harvest_Comparison!EC20</f>
        <v>5743.9690000000001</v>
      </c>
      <c r="V21" s="172">
        <f>Harvest_Comparison!EE20</f>
        <v>7532.17</v>
      </c>
      <c r="W21" s="173">
        <f>Harvest_Comparison!EG20</f>
        <v>1.2220293629667285</v>
      </c>
    </row>
    <row r="22" spans="1:23" x14ac:dyDescent="0.25">
      <c r="A22" s="143">
        <v>2016</v>
      </c>
      <c r="B22" s="149">
        <f>Area_Comp!EO20</f>
        <v>2058.73</v>
      </c>
      <c r="C22" s="177"/>
      <c r="D22" s="156"/>
      <c r="E22" s="149"/>
      <c r="F22" s="177"/>
      <c r="G22" s="211">
        <f>CBM_Output!KE21</f>
        <v>151.06941727070492</v>
      </c>
      <c r="H22" s="220">
        <f t="shared" si="3"/>
        <v>1.2341642183976855</v>
      </c>
      <c r="I22" s="145">
        <f t="shared" ref="I22:I26" si="8">G22*(H22)</f>
        <v>186.44446928969336</v>
      </c>
      <c r="J22" s="161">
        <f>(4*J$21+1*J$26)/5</f>
        <v>0.90895436419552245</v>
      </c>
      <c r="K22" s="218">
        <f t="shared" ref="K22:K26" si="9">L22/B21</f>
        <v>5.1710049440327879</v>
      </c>
      <c r="L22" s="164">
        <f t="shared" ref="L22:L26" si="10">I22*B22-I21*B21+M22+O22</f>
        <v>10656.510408761651</v>
      </c>
      <c r="M22" s="165">
        <f t="shared" si="1"/>
        <v>6830.45</v>
      </c>
      <c r="N22" s="151">
        <f>CBM_Output!KU21</f>
        <v>0.13121467176364215</v>
      </c>
      <c r="O22" s="150">
        <f t="shared" ref="O22:O26" si="11">N22*M22</f>
        <v>896.2552547479695</v>
      </c>
      <c r="P22" s="148">
        <f t="shared" si="7"/>
        <v>383838.82226077042</v>
      </c>
      <c r="Q22" s="162">
        <f t="shared" si="2"/>
        <v>186.44446928969336</v>
      </c>
      <c r="R22" s="171">
        <f>Harvest_Comparison!DZ21</f>
        <v>5586</v>
      </c>
      <c r="S22" s="172">
        <f>Harvest_Comparison!EA21</f>
        <v>6830.45</v>
      </c>
      <c r="T22" s="172"/>
      <c r="U22" s="172">
        <f>Harvest_Comparison!EC21</f>
        <v>5586.1689999999999</v>
      </c>
      <c r="V22" s="172"/>
      <c r="W22" s="173">
        <f>Harvest_Comparison!EG21</f>
        <v>1.2227801646974579</v>
      </c>
    </row>
    <row r="23" spans="1:23" x14ac:dyDescent="0.25">
      <c r="A23" s="143">
        <v>2017</v>
      </c>
      <c r="B23" s="149">
        <f>Area_Comp!EO21</f>
        <v>2057.27</v>
      </c>
      <c r="C23" s="177"/>
      <c r="D23" s="156"/>
      <c r="E23" s="149"/>
      <c r="F23" s="177"/>
      <c r="G23" s="211">
        <f>CBM_Output!KE22</f>
        <v>152.4230086615797</v>
      </c>
      <c r="H23" s="220">
        <f t="shared" si="3"/>
        <v>1.2341642183976855</v>
      </c>
      <c r="I23" s="145">
        <f t="shared" si="8"/>
        <v>188.11502335064216</v>
      </c>
      <c r="J23" s="161">
        <f>(3*J$21+2*J$26)/5</f>
        <v>0.90627688943508333</v>
      </c>
      <c r="K23" s="218">
        <f t="shared" si="9"/>
        <v>5.3891773621331573</v>
      </c>
      <c r="L23" s="164">
        <f t="shared" si="10"/>
        <v>11094.861110744396</v>
      </c>
      <c r="M23" s="165">
        <f t="shared" si="1"/>
        <v>6956.24</v>
      </c>
      <c r="N23" s="151">
        <f>CBM_Output!KU22</f>
        <v>0.14002525544535593</v>
      </c>
      <c r="O23" s="150">
        <f t="shared" si="11"/>
        <v>974.04928293920273</v>
      </c>
      <c r="P23" s="148">
        <f t="shared" si="7"/>
        <v>387003.39408857562</v>
      </c>
      <c r="Q23" s="162">
        <f t="shared" si="2"/>
        <v>188.11502335064216</v>
      </c>
      <c r="R23" s="171">
        <f>Harvest_Comparison!DZ22</f>
        <v>5689.37</v>
      </c>
      <c r="S23" s="172">
        <f>Harvest_Comparison!EA22</f>
        <v>6956.24</v>
      </c>
      <c r="T23" s="172"/>
      <c r="U23" s="172">
        <f>Harvest_Comparison!EC22</f>
        <v>5689.37</v>
      </c>
      <c r="V23" s="172"/>
      <c r="W23" s="173">
        <f>Harvest_Comparison!EG22</f>
        <v>1.2226731606487187</v>
      </c>
    </row>
    <row r="24" spans="1:23" x14ac:dyDescent="0.25">
      <c r="A24" s="143">
        <v>2018</v>
      </c>
      <c r="B24" s="149">
        <f>Area_Comp!EO22</f>
        <v>2055.92</v>
      </c>
      <c r="C24" s="177"/>
      <c r="D24" s="156"/>
      <c r="E24" s="149"/>
      <c r="F24" s="177"/>
      <c r="G24" s="211">
        <f>CBM_Output!KE23</f>
        <v>152.96232346106723</v>
      </c>
      <c r="H24" s="220">
        <f t="shared" si="3"/>
        <v>1.2341642183976855</v>
      </c>
      <c r="I24" s="145">
        <f t="shared" si="8"/>
        <v>188.780626378622</v>
      </c>
      <c r="J24" s="161">
        <f>(2*J$21+3*J$26)/5</f>
        <v>0.90359941467464466</v>
      </c>
      <c r="K24" s="218">
        <f t="shared" si="9"/>
        <v>4.4829648753852931</v>
      </c>
      <c r="L24" s="164">
        <f t="shared" si="10"/>
        <v>9222.669149183901</v>
      </c>
      <c r="M24" s="165">
        <f t="shared" si="1"/>
        <v>7160.08</v>
      </c>
      <c r="N24" s="151">
        <f>CBM_Output!KU23</f>
        <v>0.13241721509018847</v>
      </c>
      <c r="O24" s="150">
        <f t="shared" si="11"/>
        <v>948.11785342295661</v>
      </c>
      <c r="P24" s="148">
        <f t="shared" si="7"/>
        <v>388117.86538433656</v>
      </c>
      <c r="Q24" s="162">
        <f t="shared" si="2"/>
        <v>188.780626378622</v>
      </c>
      <c r="R24" s="171">
        <f>Harvest_Comparison!DZ23</f>
        <v>5856</v>
      </c>
      <c r="S24" s="172">
        <f>Harvest_Comparison!EA23</f>
        <v>7160.08</v>
      </c>
      <c r="T24" s="172"/>
      <c r="U24" s="172">
        <f>Harvest_Comparison!EC23</f>
        <v>5856.0039999999999</v>
      </c>
      <c r="V24" s="172"/>
      <c r="W24" s="173">
        <f>Harvest_Comparison!EG23</f>
        <v>1.222691256830601</v>
      </c>
    </row>
    <row r="25" spans="1:23" x14ac:dyDescent="0.25">
      <c r="A25" s="143">
        <v>2019</v>
      </c>
      <c r="B25" s="149">
        <f>Area_Comp!EO23</f>
        <v>2054.4699999999998</v>
      </c>
      <c r="C25" s="177"/>
      <c r="D25" s="156"/>
      <c r="E25" s="149"/>
      <c r="F25" s="177"/>
      <c r="G25" s="211">
        <f>CBM_Output!KE24</f>
        <v>153.72538634987237</v>
      </c>
      <c r="H25" s="220">
        <f t="shared" si="3"/>
        <v>1.2341642183976855</v>
      </c>
      <c r="I25" s="145">
        <f t="shared" si="8"/>
        <v>189.72237129237246</v>
      </c>
      <c r="J25" s="161">
        <f>(1*J$21+4*J$26)/5</f>
        <v>0.90092193991420566</v>
      </c>
      <c r="K25" s="218">
        <f t="shared" si="9"/>
        <v>4.4882619536454138</v>
      </c>
      <c r="L25" s="164">
        <f t="shared" si="10"/>
        <v>9227.50751573868</v>
      </c>
      <c r="M25" s="165">
        <f t="shared" si="1"/>
        <v>6819.56</v>
      </c>
      <c r="N25" s="151">
        <f>CBM_Output!KU24</f>
        <v>0.1095221320781445</v>
      </c>
      <c r="O25" s="150">
        <f t="shared" si="11"/>
        <v>746.89275103483112</v>
      </c>
      <c r="P25" s="148">
        <f t="shared" si="7"/>
        <v>389778.92014904041</v>
      </c>
      <c r="Q25" s="162">
        <f t="shared" si="2"/>
        <v>189.72237129237246</v>
      </c>
      <c r="R25" s="171">
        <f>Harvest_Comparison!DZ24</f>
        <v>5575.42</v>
      </c>
      <c r="S25" s="172">
        <f>Harvest_Comparison!EA24</f>
        <v>6819.56</v>
      </c>
      <c r="T25" s="172"/>
      <c r="U25" s="172">
        <f>Harvest_Comparison!EC24</f>
        <v>5575.4229999999998</v>
      </c>
      <c r="V25" s="172"/>
      <c r="W25" s="173">
        <f>Harvest_Comparison!EG24</f>
        <v>1.2231473144624083</v>
      </c>
    </row>
    <row r="26" spans="1:23" x14ac:dyDescent="0.25">
      <c r="A26" s="143">
        <v>2020</v>
      </c>
      <c r="B26" s="149">
        <f>Area_Comp!EO24</f>
        <v>2053.0100000000002</v>
      </c>
      <c r="C26" s="177">
        <f>Growing_Stock_Comp!EN30*1000</f>
        <v>397030</v>
      </c>
      <c r="D26" s="155">
        <f>C26*0.9</f>
        <v>357327</v>
      </c>
      <c r="E26" s="364">
        <f>C26*1.2</f>
        <v>476436</v>
      </c>
      <c r="F26" s="177"/>
      <c r="G26" s="211">
        <f>CBM_Output!KE25</f>
        <v>154.37904351958531</v>
      </c>
      <c r="H26" s="220">
        <f t="shared" si="3"/>
        <v>1.2341642183976855</v>
      </c>
      <c r="I26" s="145">
        <f t="shared" si="8"/>
        <v>190.52909158233129</v>
      </c>
      <c r="J26" s="160">
        <f>Growing_Stock_Comp!EP30/Growing_Stock_Comp!EO30</f>
        <v>0.89824446515376677</v>
      </c>
      <c r="K26" s="218">
        <f t="shared" si="9"/>
        <v>3.9577254948524936</v>
      </c>
      <c r="L26" s="164">
        <f t="shared" si="10"/>
        <v>8131.0282974096017</v>
      </c>
      <c r="M26" s="165">
        <f t="shared" si="1"/>
        <v>6087.15</v>
      </c>
      <c r="N26" s="151">
        <f>CBM_Output!KU25</f>
        <v>0.10919200890531863</v>
      </c>
      <c r="O26" s="150">
        <f t="shared" si="11"/>
        <v>664.66813700801026</v>
      </c>
      <c r="P26" s="148">
        <f t="shared" ref="P26" si="12">(P25+L26-M26-O26)</f>
        <v>391158.13030944194</v>
      </c>
      <c r="Q26" s="162">
        <f t="shared" ref="Q26" si="13">P26/B26</f>
        <v>190.52909158233126</v>
      </c>
      <c r="R26" s="171">
        <f>Harvest_Comparison!DZ25</f>
        <v>4972.42</v>
      </c>
      <c r="S26" s="172">
        <f>Harvest_Comparison!EA25</f>
        <v>6087.15</v>
      </c>
      <c r="T26" s="472"/>
      <c r="U26" s="172">
        <f>Harvest_Comparison!EC25</f>
        <v>5575.4229999999998</v>
      </c>
      <c r="W26" s="173">
        <f>Harvest_Comparison!EG25</f>
        <v>1.2241825911729096</v>
      </c>
    </row>
    <row r="27" spans="1:23" s="485" customFormat="1" ht="15.75" thickBot="1" x14ac:dyDescent="0.3">
      <c r="A27" s="474">
        <v>2021</v>
      </c>
      <c r="B27" s="475">
        <f>B26</f>
        <v>2053.0100000000002</v>
      </c>
      <c r="C27" s="476"/>
      <c r="D27" s="476"/>
      <c r="E27" s="477"/>
      <c r="F27" s="476"/>
      <c r="G27" s="478"/>
      <c r="H27" s="479">
        <f t="shared" ref="H27" si="14">H26</f>
        <v>1.2341642183976855</v>
      </c>
      <c r="I27" s="478"/>
      <c r="J27" s="480">
        <f t="shared" ref="J27" si="15">J26</f>
        <v>0.89824446515376677</v>
      </c>
      <c r="K27" s="481"/>
      <c r="L27" s="478"/>
      <c r="M27" s="478"/>
      <c r="N27" s="478"/>
      <c r="O27" s="478"/>
      <c r="P27" s="478"/>
      <c r="Q27" s="482">
        <f t="shared" ref="Q27" si="16">P27/B27</f>
        <v>0</v>
      </c>
      <c r="R27" s="483"/>
      <c r="S27" s="484"/>
      <c r="T27" s="484"/>
      <c r="U27" s="478"/>
      <c r="V27" s="484"/>
      <c r="W27" s="175"/>
    </row>
    <row r="28" spans="1:23" x14ac:dyDescent="0.25">
      <c r="A28" s="286"/>
      <c r="Q28" s="153"/>
      <c r="V28" s="473" t="str">
        <f>Harvest_Comparison!H26</f>
        <v>Bark frac.</v>
      </c>
      <c r="W28" s="443">
        <f>AVERAGE(W5:W26)</f>
        <v>1.2249861239462565</v>
      </c>
    </row>
    <row r="29" spans="1:23" x14ac:dyDescent="0.25">
      <c r="Q29" s="153"/>
    </row>
    <row r="30" spans="1:23" x14ac:dyDescent="0.25">
      <c r="A30" s="267" t="s">
        <v>245</v>
      </c>
      <c r="W30" s="153"/>
    </row>
    <row r="31" spans="1:23" x14ac:dyDescent="0.25">
      <c r="O31" s="154"/>
      <c r="W31" s="153"/>
    </row>
    <row r="32" spans="1:23" x14ac:dyDescent="0.25">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A1:A2"/>
    <mergeCell ref="G1:J2"/>
    <mergeCell ref="A3:A4"/>
    <mergeCell ref="B3:B4"/>
    <mergeCell ref="C3:C4"/>
    <mergeCell ref="D3:D4"/>
    <mergeCell ref="E3:E4"/>
    <mergeCell ref="P3:P4"/>
    <mergeCell ref="P1:Q2"/>
    <mergeCell ref="R1:W1"/>
    <mergeCell ref="R2:R3"/>
    <mergeCell ref="S2:S3"/>
    <mergeCell ref="T2:T3"/>
    <mergeCell ref="U2:U3"/>
    <mergeCell ref="V2:V3"/>
    <mergeCell ref="W2:W3"/>
    <mergeCell ref="Q3:Q4"/>
    <mergeCell ref="K1:K2"/>
    <mergeCell ref="L1:O2"/>
    <mergeCell ref="B1:E2"/>
    <mergeCell ref="F1:F2"/>
    <mergeCell ref="F3:F4"/>
  </mergeCell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glio28">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88"/>
      <c r="B1" s="676" t="s">
        <v>82</v>
      </c>
      <c r="C1" s="676"/>
      <c r="D1" s="676"/>
      <c r="E1" s="677"/>
      <c r="F1" s="680" t="s">
        <v>71</v>
      </c>
      <c r="G1" s="675"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89"/>
      <c r="B2" s="676"/>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83" t="s">
        <v>150</v>
      </c>
      <c r="F3" s="681" t="s">
        <v>251</v>
      </c>
      <c r="G3" s="227" t="s">
        <v>168</v>
      </c>
      <c r="H3" s="189" t="s">
        <v>167</v>
      </c>
      <c r="I3" s="136" t="s">
        <v>166</v>
      </c>
      <c r="J3" s="228" t="s">
        <v>136</v>
      </c>
      <c r="K3" s="272" t="s">
        <v>152</v>
      </c>
      <c r="L3" s="271"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2"/>
      <c r="D4" s="690"/>
      <c r="E4" s="683"/>
      <c r="F4" s="682"/>
      <c r="G4" s="188" t="s">
        <v>172</v>
      </c>
      <c r="H4" s="234" t="s">
        <v>171</v>
      </c>
      <c r="I4" s="159" t="s">
        <v>165</v>
      </c>
      <c r="J4" s="229" t="s">
        <v>301</v>
      </c>
      <c r="K4" s="217" t="s">
        <v>170</v>
      </c>
      <c r="L4" s="141"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157">
        <f>FORECAST(A5,B6:B16,A6:A16)</f>
        <v>358.10199999999986</v>
      </c>
      <c r="C5" s="176"/>
      <c r="D5" s="157"/>
      <c r="E5" s="176"/>
      <c r="F5" s="144"/>
      <c r="G5" s="178">
        <f>CBM_Output!LO4</f>
        <v>146.63480351276581</v>
      </c>
      <c r="H5" s="219">
        <f>Growing_Stock_Comp!FD80</f>
        <v>1.0766150480590428</v>
      </c>
      <c r="I5" s="145">
        <f t="shared" ref="I5:I21" si="0">G5*(H5)</f>
        <v>157.86923603102468</v>
      </c>
      <c r="J5" s="146"/>
      <c r="K5" s="273"/>
      <c r="N5" s="233"/>
      <c r="P5" s="148">
        <f>I5*B5</f>
        <v>56533.28916118198</v>
      </c>
      <c r="Q5" s="209">
        <f>I5</f>
        <v>157.86923603102468</v>
      </c>
      <c r="R5" s="169"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3" x14ac:dyDescent="0.25">
      <c r="A6" s="143">
        <v>2000</v>
      </c>
      <c r="B6" s="149">
        <f>Area_Comp!FF4</f>
        <v>359.5</v>
      </c>
      <c r="C6" s="177">
        <f>Growing_Stock_Comp!FD10*1000</f>
        <v>61100</v>
      </c>
      <c r="D6" s="144">
        <f>C6*0.9</f>
        <v>54990</v>
      </c>
      <c r="E6" s="203">
        <f>C6*1.2</f>
        <v>73320</v>
      </c>
      <c r="F6" s="193"/>
      <c r="G6" s="211">
        <f>CBM_Output!LO5</f>
        <v>150.70677277194574</v>
      </c>
      <c r="H6" s="220">
        <f>H5</f>
        <v>1.0766150480590428</v>
      </c>
      <c r="I6" s="145">
        <f t="shared" si="0"/>
        <v>162.25317941069162</v>
      </c>
      <c r="J6" s="160">
        <f>Growing_Stock_Comp!FF10/Growing_Stock_Comp!FE10</f>
        <v>0.8</v>
      </c>
      <c r="K6" s="218">
        <f>L6/B5</f>
        <v>9.1182777174179463</v>
      </c>
      <c r="L6" s="164">
        <f>I6*B6-I5*B5+M6+O6</f>
        <v>3265.2734871628004</v>
      </c>
      <c r="M6" s="165">
        <f t="shared" ref="M6:M26" si="1">IF(T6&lt;&gt;"",T6,IF(S6&lt;&gt;"",S6,IF(R6&lt;&gt;"",R6*W$28,U6*W$28)))</f>
        <v>1220.3602130544778</v>
      </c>
      <c r="N6" s="151">
        <f>CBM_Output!ME5</f>
        <v>0.20336982023158229</v>
      </c>
      <c r="O6" s="150">
        <f>N6*M6</f>
        <v>248.18443714666461</v>
      </c>
      <c r="P6" s="148">
        <f>(P5+L6-M6-O6)</f>
        <v>58330.017998143638</v>
      </c>
      <c r="Q6" s="162">
        <f t="shared" ref="Q6:Q25" si="2">P6/B6</f>
        <v>162.25317941069162</v>
      </c>
      <c r="R6" s="171">
        <f>Harvest_Comparison!EP5</f>
        <v>1039</v>
      </c>
      <c r="S6" s="172"/>
      <c r="T6" s="172"/>
      <c r="U6" s="172">
        <f>Harvest_Comparison!ES5</f>
        <v>1089</v>
      </c>
      <c r="V6" s="172">
        <f>Harvest_Comparison!EU5</f>
        <v>1354.1</v>
      </c>
      <c r="W6" s="173"/>
    </row>
    <row r="7" spans="1:23" x14ac:dyDescent="0.25">
      <c r="A7" s="143">
        <v>2001</v>
      </c>
      <c r="B7" s="144">
        <f>(9*B$6+1*B$16)/10</f>
        <v>360.89800000000002</v>
      </c>
      <c r="C7" s="177"/>
      <c r="D7" s="149"/>
      <c r="E7" s="177"/>
      <c r="F7" s="149"/>
      <c r="G7" s="211">
        <f>CBM_Output!LO6</f>
        <v>155.33249322207425</v>
      </c>
      <c r="H7" s="220">
        <f t="shared" ref="H7:H26" si="3">H6</f>
        <v>1.0766150480590428</v>
      </c>
      <c r="I7" s="145">
        <f t="shared" si="0"/>
        <v>167.23329965541441</v>
      </c>
      <c r="J7" s="161">
        <f>(4*J$6+1*J$11)/5</f>
        <v>0.8</v>
      </c>
      <c r="K7" s="218">
        <f t="shared" ref="K7:K21" si="4">L7/B6</f>
        <v>9.0362485219640334</v>
      </c>
      <c r="L7" s="164">
        <f t="shared" ref="L7:L21" si="5">I7*B7-I6*B6+M7+O7</f>
        <v>3248.5313436460701</v>
      </c>
      <c r="M7" s="165">
        <f t="shared" si="1"/>
        <v>1015.9880503292812</v>
      </c>
      <c r="N7" s="151">
        <f>CBM_Output!ME6</f>
        <v>0.20511846803033876</v>
      </c>
      <c r="O7" s="150">
        <f t="shared" ref="O7:O21" si="6">N7*M7</f>
        <v>208.39791242067287</v>
      </c>
      <c r="P7" s="148">
        <f t="shared" ref="P7:P25" si="7">(P6+L7-M7-O7)</f>
        <v>60354.163379039754</v>
      </c>
      <c r="Q7" s="162">
        <f t="shared" si="2"/>
        <v>167.23329965541441</v>
      </c>
      <c r="R7" s="171">
        <f>Harvest_Comparison!EP6</f>
        <v>865</v>
      </c>
      <c r="S7" s="172"/>
      <c r="T7" s="172"/>
      <c r="U7" s="172">
        <f>Harvest_Comparison!ES6</f>
        <v>915</v>
      </c>
      <c r="V7" s="172"/>
      <c r="W7" s="173" t="str">
        <f>Harvest_Comparison!EW6</f>
        <v/>
      </c>
    </row>
    <row r="8" spans="1:23" x14ac:dyDescent="0.25">
      <c r="A8" s="143">
        <v>2002</v>
      </c>
      <c r="B8" s="144">
        <f>(8*B$6+2*B$16)/10</f>
        <v>362.29599999999999</v>
      </c>
      <c r="C8" s="177"/>
      <c r="D8" s="149"/>
      <c r="E8" s="177"/>
      <c r="F8" s="149"/>
      <c r="G8" s="211">
        <f>CBM_Output!LO7</f>
        <v>160.03045415230656</v>
      </c>
      <c r="H8" s="220">
        <f t="shared" si="3"/>
        <v>1.0766150480590428</v>
      </c>
      <c r="I8" s="145">
        <f t="shared" si="0"/>
        <v>172.29119508809598</v>
      </c>
      <c r="J8" s="161">
        <f>(3*J$6+2*J$11)/5</f>
        <v>0.8</v>
      </c>
      <c r="K8" s="218">
        <f t="shared" si="4"/>
        <v>9.0065652093832149</v>
      </c>
      <c r="L8" s="164">
        <f t="shared" si="5"/>
        <v>3250.4513709359835</v>
      </c>
      <c r="M8" s="165">
        <f t="shared" si="1"/>
        <v>985.44968118643578</v>
      </c>
      <c r="N8" s="151">
        <f>CBM_Output!ME7</f>
        <v>0.20168889081499747</v>
      </c>
      <c r="O8" s="150">
        <f t="shared" si="6"/>
        <v>198.75425315248512</v>
      </c>
      <c r="P8" s="148">
        <f t="shared" si="7"/>
        <v>62420.410815636809</v>
      </c>
      <c r="Q8" s="162">
        <f t="shared" si="2"/>
        <v>172.29119508809595</v>
      </c>
      <c r="R8" s="171">
        <f>Harvest_Comparison!EP7</f>
        <v>839</v>
      </c>
      <c r="S8" s="172"/>
      <c r="T8" s="172"/>
      <c r="U8" s="172">
        <f>Harvest_Comparison!ES7</f>
        <v>889</v>
      </c>
      <c r="V8" s="172"/>
      <c r="W8" s="173" t="str">
        <f>Harvest_Comparison!EW7</f>
        <v/>
      </c>
    </row>
    <row r="9" spans="1:23" x14ac:dyDescent="0.25">
      <c r="A9" s="143">
        <v>2003</v>
      </c>
      <c r="B9" s="144">
        <f>(7*B$6+3*B$16)/10</f>
        <v>363.69400000000002</v>
      </c>
      <c r="C9" s="177"/>
      <c r="D9" s="149"/>
      <c r="E9" s="177"/>
      <c r="F9" s="149"/>
      <c r="G9" s="211">
        <f>CBM_Output!LO8</f>
        <v>164.28614113203531</v>
      </c>
      <c r="H9" s="220">
        <f t="shared" si="3"/>
        <v>1.0766150480590428</v>
      </c>
      <c r="I9" s="145">
        <f t="shared" si="0"/>
        <v>176.87293173030091</v>
      </c>
      <c r="J9" s="161">
        <f>(2*J$6+3*J$11)/5</f>
        <v>0.8</v>
      </c>
      <c r="K9" s="218">
        <f t="shared" si="4"/>
        <v>9.2736671263532298</v>
      </c>
      <c r="L9" s="164">
        <f t="shared" si="5"/>
        <v>3359.8125052092696</v>
      </c>
      <c r="M9" s="165">
        <f t="shared" si="1"/>
        <v>1226.2329763511789</v>
      </c>
      <c r="N9" s="151">
        <f>CBM_Output!ME8</f>
        <v>0.18460302091078404</v>
      </c>
      <c r="O9" s="150">
        <f t="shared" si="6"/>
        <v>226.36631177484963</v>
      </c>
      <c r="P9" s="148">
        <f t="shared" si="7"/>
        <v>64327.62403272005</v>
      </c>
      <c r="Q9" s="162">
        <f t="shared" si="2"/>
        <v>176.87293173030088</v>
      </c>
      <c r="R9" s="171">
        <f>Harvest_Comparison!EP8</f>
        <v>1044</v>
      </c>
      <c r="S9" s="172"/>
      <c r="T9" s="172"/>
      <c r="U9" s="172">
        <f>Harvest_Comparison!ES8</f>
        <v>1044</v>
      </c>
      <c r="V9" s="172"/>
      <c r="W9" s="173" t="str">
        <f>Harvest_Comparison!EW8</f>
        <v/>
      </c>
    </row>
    <row r="10" spans="1:23" x14ac:dyDescent="0.25">
      <c r="A10" s="143">
        <v>2004</v>
      </c>
      <c r="B10" s="144">
        <f>(6*B$6+4*B$16)/10</f>
        <v>365.09199999999998</v>
      </c>
      <c r="C10" s="177"/>
      <c r="D10" s="149"/>
      <c r="E10" s="177"/>
      <c r="F10" s="149"/>
      <c r="G10" s="211">
        <f>CBM_Output!LO9</f>
        <v>168.54559822939206</v>
      </c>
      <c r="H10" s="220">
        <f t="shared" si="3"/>
        <v>1.0766150480590428</v>
      </c>
      <c r="I10" s="145">
        <f t="shared" si="0"/>
        <v>181.45872733787706</v>
      </c>
      <c r="J10" s="161">
        <f>(1*J$6+4*J$11)/5</f>
        <v>0.8</v>
      </c>
      <c r="K10" s="218">
        <f t="shared" si="4"/>
        <v>9.2201456524260585</v>
      </c>
      <c r="L10" s="164">
        <f t="shared" si="5"/>
        <v>3353.3116529134431</v>
      </c>
      <c r="M10" s="165">
        <f t="shared" si="1"/>
        <v>1205.091028483055</v>
      </c>
      <c r="N10" s="151">
        <f>CBM_Output!ME9</f>
        <v>0.18813099637428674</v>
      </c>
      <c r="O10" s="150">
        <f t="shared" si="6"/>
        <v>226.71497591023109</v>
      </c>
      <c r="P10" s="148">
        <f t="shared" si="7"/>
        <v>66249.1296812402</v>
      </c>
      <c r="Q10" s="162">
        <f t="shared" si="2"/>
        <v>181.45872733787704</v>
      </c>
      <c r="R10" s="171">
        <f>Harvest_Comparison!EP9</f>
        <v>1026</v>
      </c>
      <c r="S10" s="172"/>
      <c r="T10" s="172"/>
      <c r="U10" s="172">
        <f>Harvest_Comparison!ES9</f>
        <v>1025.7239999999999</v>
      </c>
      <c r="V10" s="172"/>
      <c r="W10" s="173" t="str">
        <f>Harvest_Comparison!EW9</f>
        <v/>
      </c>
    </row>
    <row r="11" spans="1:23" x14ac:dyDescent="0.25">
      <c r="A11" s="143">
        <v>2005</v>
      </c>
      <c r="B11" s="144">
        <f>(5*B$6+5*B$16)/10</f>
        <v>366.49</v>
      </c>
      <c r="C11" s="177"/>
      <c r="D11" s="149"/>
      <c r="E11" s="177"/>
      <c r="F11" s="149"/>
      <c r="G11" s="211">
        <f>CBM_Output!LO10</f>
        <v>172.47678069551193</v>
      </c>
      <c r="H11" s="220">
        <f t="shared" si="3"/>
        <v>1.0766150480590428</v>
      </c>
      <c r="I11" s="145">
        <f t="shared" si="0"/>
        <v>185.69109753756757</v>
      </c>
      <c r="J11" s="160">
        <f>Growing_Stock_Comp!FF15/Growing_Stock_Comp!FE15</f>
        <v>0.8</v>
      </c>
      <c r="K11" s="218">
        <f t="shared" si="4"/>
        <v>9.1781793937995122</v>
      </c>
      <c r="L11" s="164">
        <f t="shared" si="5"/>
        <v>3350.8798712410512</v>
      </c>
      <c r="M11" s="165">
        <f t="shared" si="1"/>
        <v>1303.7534518676327</v>
      </c>
      <c r="N11" s="151">
        <f>CBM_Output!ME10</f>
        <v>0.18586778330163525</v>
      </c>
      <c r="O11" s="150">
        <f t="shared" si="6"/>
        <v>242.32576407049211</v>
      </c>
      <c r="P11" s="148">
        <f t="shared" si="7"/>
        <v>68053.930336543126</v>
      </c>
      <c r="Q11" s="162">
        <f t="shared" si="2"/>
        <v>185.69109753756754</v>
      </c>
      <c r="R11" s="171">
        <f>Harvest_Comparison!EP10</f>
        <v>1110</v>
      </c>
      <c r="S11" s="172"/>
      <c r="T11" s="172"/>
      <c r="U11" s="172">
        <f>Harvest_Comparison!ES10</f>
        <v>1110</v>
      </c>
      <c r="V11" s="172">
        <f>Harvest_Comparison!EU10</f>
        <v>1314</v>
      </c>
      <c r="W11" s="173" t="str">
        <f>Harvest_Comparison!EW10</f>
        <v/>
      </c>
    </row>
    <row r="12" spans="1:23" x14ac:dyDescent="0.25">
      <c r="A12" s="143">
        <v>2006</v>
      </c>
      <c r="B12" s="144">
        <f>(4*B$6+6*B$16)/10</f>
        <v>367.88800000000003</v>
      </c>
      <c r="C12" s="177"/>
      <c r="D12" s="149"/>
      <c r="E12" s="177"/>
      <c r="F12" s="149"/>
      <c r="G12" s="211">
        <f>CBM_Output!LO11</f>
        <v>176.39397626535242</v>
      </c>
      <c r="H12" s="220">
        <f t="shared" si="3"/>
        <v>1.0766150480590428</v>
      </c>
      <c r="I12" s="145">
        <f t="shared" si="0"/>
        <v>189.90840923424807</v>
      </c>
      <c r="J12" s="161">
        <f>(4*J$11+1*J$16)/5</f>
        <v>0.8</v>
      </c>
      <c r="K12" s="218">
        <f t="shared" si="4"/>
        <v>9.138476082202958</v>
      </c>
      <c r="L12" s="164">
        <f t="shared" si="5"/>
        <v>3349.160099366562</v>
      </c>
      <c r="M12" s="165">
        <f t="shared" si="1"/>
        <v>1299.8539370386231</v>
      </c>
      <c r="N12" s="151">
        <f>CBM_Output!ME11</f>
        <v>0.18326031542030591</v>
      </c>
      <c r="O12" s="150">
        <f t="shared" si="6"/>
        <v>238.21164250202455</v>
      </c>
      <c r="P12" s="148">
        <f t="shared" si="7"/>
        <v>69865.02485636904</v>
      </c>
      <c r="Q12" s="162">
        <f t="shared" si="2"/>
        <v>189.90840923424801</v>
      </c>
      <c r="R12" s="171">
        <f>Harvest_Comparison!EP11</f>
        <v>1106.68</v>
      </c>
      <c r="S12" s="172"/>
      <c r="T12" s="172"/>
      <c r="U12" s="172">
        <f>Harvest_Comparison!ES11</f>
        <v>1106.6759999999999</v>
      </c>
      <c r="V12" s="172"/>
      <c r="W12" s="173" t="str">
        <f>Harvest_Comparison!EW11</f>
        <v/>
      </c>
    </row>
    <row r="13" spans="1:23" x14ac:dyDescent="0.25">
      <c r="A13" s="143">
        <v>2007</v>
      </c>
      <c r="B13" s="144">
        <f>(3*B$6+7*B$16)/10</f>
        <v>369.286</v>
      </c>
      <c r="C13" s="177"/>
      <c r="D13" s="149"/>
      <c r="E13" s="177"/>
      <c r="F13" s="177"/>
      <c r="G13" s="211">
        <f>CBM_Output!LO12</f>
        <v>180.00060671114903</v>
      </c>
      <c r="H13" s="220">
        <f t="shared" si="3"/>
        <v>1.0766150480590428</v>
      </c>
      <c r="I13" s="145">
        <f t="shared" si="0"/>
        <v>193.7913618449806</v>
      </c>
      <c r="J13" s="161">
        <f>(3*J$11+2*J$16)/5</f>
        <v>0.8</v>
      </c>
      <c r="K13" s="218">
        <f t="shared" si="4"/>
        <v>9.2927296714078444</v>
      </c>
      <c r="L13" s="164">
        <f t="shared" si="5"/>
        <v>3418.6837333548892</v>
      </c>
      <c r="M13" s="165">
        <f t="shared" si="1"/>
        <v>1229.54</v>
      </c>
      <c r="N13" s="151">
        <f>CBM_Output!ME12</f>
        <v>0.39830484525793181</v>
      </c>
      <c r="O13" s="150">
        <f t="shared" si="6"/>
        <v>489.73173943843744</v>
      </c>
      <c r="P13" s="148">
        <f t="shared" si="7"/>
        <v>71564.436850285492</v>
      </c>
      <c r="Q13" s="162">
        <f t="shared" si="2"/>
        <v>193.79136184498057</v>
      </c>
      <c r="R13" s="171">
        <f>Harvest_Comparison!EP12</f>
        <v>1022.05</v>
      </c>
      <c r="S13" s="172">
        <f>Harvest_Comparison!EQ12</f>
        <v>1229.54</v>
      </c>
      <c r="T13" s="172"/>
      <c r="U13" s="172">
        <f>Harvest_Comparison!ES12</f>
        <v>1022.046</v>
      </c>
      <c r="V13" s="172"/>
      <c r="W13" s="173">
        <f>Harvest_Comparison!EW12</f>
        <v>1.2030135511961255</v>
      </c>
    </row>
    <row r="14" spans="1:23" x14ac:dyDescent="0.25">
      <c r="A14" s="143">
        <v>2008</v>
      </c>
      <c r="B14" s="144">
        <f>(2*B$6+8*B$16)/10</f>
        <v>370.68400000000003</v>
      </c>
      <c r="C14" s="177"/>
      <c r="D14" s="149"/>
      <c r="E14" s="177"/>
      <c r="F14" s="177"/>
      <c r="G14" s="211">
        <f>CBM_Output!LO13</f>
        <v>183.83632741857843</v>
      </c>
      <c r="H14" s="220">
        <f t="shared" si="3"/>
        <v>1.0766150480590428</v>
      </c>
      <c r="I14" s="145">
        <f t="shared" si="0"/>
        <v>197.92095647875075</v>
      </c>
      <c r="J14" s="161">
        <f>(2*J$11+3*J$16)/5</f>
        <v>0.8</v>
      </c>
      <c r="K14" s="218">
        <f t="shared" si="4"/>
        <v>9.1470628181536338</v>
      </c>
      <c r="L14" s="164">
        <f t="shared" si="5"/>
        <v>3377.882239864683</v>
      </c>
      <c r="M14" s="165">
        <f t="shared" si="1"/>
        <v>1343.72</v>
      </c>
      <c r="N14" s="151">
        <f>CBM_Output!ME13</f>
        <v>0.17300275264262135</v>
      </c>
      <c r="O14" s="150">
        <f t="shared" si="6"/>
        <v>232.46725878094318</v>
      </c>
      <c r="P14" s="148">
        <f t="shared" si="7"/>
        <v>73366.131831369232</v>
      </c>
      <c r="Q14" s="162">
        <f t="shared" si="2"/>
        <v>197.9209564787507</v>
      </c>
      <c r="R14" s="171">
        <f>Harvest_Comparison!EP13</f>
        <v>1117.0999999999999</v>
      </c>
      <c r="S14" s="172">
        <f>Harvest_Comparison!EQ13</f>
        <v>1343.72</v>
      </c>
      <c r="T14" s="172"/>
      <c r="U14" s="172">
        <f>Harvest_Comparison!ES13</f>
        <v>1117.0989999999999</v>
      </c>
      <c r="V14" s="172"/>
      <c r="W14" s="173">
        <f>Harvest_Comparison!EW13</f>
        <v>1.2028645600214842</v>
      </c>
    </row>
    <row r="15" spans="1:23" x14ac:dyDescent="0.25">
      <c r="A15" s="143">
        <v>2009</v>
      </c>
      <c r="B15" s="144">
        <f>(1*B$6+9*B$16)/10</f>
        <v>372.08199999999999</v>
      </c>
      <c r="C15" s="177"/>
      <c r="D15" s="149"/>
      <c r="E15" s="177"/>
      <c r="F15" s="177"/>
      <c r="G15" s="211">
        <f>CBM_Output!LO14</f>
        <v>187.9925366367334</v>
      </c>
      <c r="H15" s="220">
        <f t="shared" si="3"/>
        <v>1.0766150480590428</v>
      </c>
      <c r="I15" s="145">
        <f t="shared" si="0"/>
        <v>202.39559386589812</v>
      </c>
      <c r="J15" s="161">
        <f>(1*J$11+4*J$16)/5</f>
        <v>0.8</v>
      </c>
      <c r="K15" s="218">
        <f t="shared" si="4"/>
        <v>9.0838610710820404</v>
      </c>
      <c r="L15" s="164">
        <f t="shared" si="5"/>
        <v>3367.241957272975</v>
      </c>
      <c r="M15" s="165">
        <f t="shared" si="1"/>
        <v>1222.04</v>
      </c>
      <c r="N15" s="151">
        <f>CBM_Output!ME14</f>
        <v>0.16658737179726085</v>
      </c>
      <c r="O15" s="150">
        <f t="shared" si="6"/>
        <v>203.57643183112464</v>
      </c>
      <c r="P15" s="148">
        <f t="shared" si="7"/>
        <v>75307.757356811082</v>
      </c>
      <c r="Q15" s="162">
        <f t="shared" si="2"/>
        <v>202.39559386589806</v>
      </c>
      <c r="R15" s="171">
        <f>Harvest_Comparison!EP14</f>
        <v>1016.13</v>
      </c>
      <c r="S15" s="172">
        <f>Harvest_Comparison!EQ14</f>
        <v>1222.04</v>
      </c>
      <c r="T15" s="172"/>
      <c r="U15" s="172">
        <f>Harvest_Comparison!ES14</f>
        <v>1016.133</v>
      </c>
      <c r="V15" s="172"/>
      <c r="W15" s="173">
        <f>Harvest_Comparison!EW14</f>
        <v>1.2026413943097831</v>
      </c>
    </row>
    <row r="16" spans="1:23" x14ac:dyDescent="0.25">
      <c r="A16" s="143">
        <v>2010</v>
      </c>
      <c r="B16" s="149">
        <f>Area_Comp!FF14</f>
        <v>373.48</v>
      </c>
      <c r="C16" s="177">
        <f>Growing_Stock_Comp!FD20*1000</f>
        <v>76000</v>
      </c>
      <c r="D16" s="144">
        <f>C16*0.9</f>
        <v>68400</v>
      </c>
      <c r="E16" s="203">
        <f>C16*1.2</f>
        <v>91200</v>
      </c>
      <c r="F16" s="177"/>
      <c r="G16" s="211">
        <f>CBM_Output!LO15</f>
        <v>191.86307827436897</v>
      </c>
      <c r="H16" s="220">
        <f t="shared" si="3"/>
        <v>1.0766150480590428</v>
      </c>
      <c r="I16" s="145">
        <f t="shared" si="0"/>
        <v>206.56267723711565</v>
      </c>
      <c r="J16" s="160">
        <f>Growing_Stock_Comp!FF20/Growing_Stock_Comp!FE20</f>
        <v>0.79999999999999993</v>
      </c>
      <c r="K16" s="218">
        <f t="shared" si="4"/>
        <v>9.0164809453059398</v>
      </c>
      <c r="L16" s="164">
        <f t="shared" si="5"/>
        <v>3354.8702630913244</v>
      </c>
      <c r="M16" s="165">
        <f t="shared" si="1"/>
        <v>1300.04</v>
      </c>
      <c r="N16" s="151">
        <f>CBM_Output!ME15</f>
        <v>0.16580945615863102</v>
      </c>
      <c r="O16" s="150">
        <f t="shared" si="6"/>
        <v>215.55892538446668</v>
      </c>
      <c r="P16" s="148">
        <f t="shared" si="7"/>
        <v>77147.02869451794</v>
      </c>
      <c r="Q16" s="162">
        <f t="shared" si="2"/>
        <v>206.56267723711559</v>
      </c>
      <c r="R16" s="171">
        <f>Harvest_Comparison!EP15</f>
        <v>1080.5899999999999</v>
      </c>
      <c r="S16" s="172">
        <f>Harvest_Comparison!EQ15</f>
        <v>1300.04</v>
      </c>
      <c r="T16" s="172"/>
      <c r="U16" s="172">
        <f>Harvest_Comparison!ES15</f>
        <v>1080.5930000000001</v>
      </c>
      <c r="V16" s="172">
        <f>Harvest_Comparison!EU15</f>
        <v>1295</v>
      </c>
      <c r="W16" s="173">
        <f>Harvest_Comparison!EW15</f>
        <v>1.2030835006801841</v>
      </c>
    </row>
    <row r="17" spans="1:23" x14ac:dyDescent="0.25">
      <c r="A17" s="143">
        <v>2011</v>
      </c>
      <c r="B17" s="144">
        <f>(4*B$16+1*B$21)/5</f>
        <v>371.75</v>
      </c>
      <c r="C17" s="177"/>
      <c r="D17" s="149"/>
      <c r="E17" s="177"/>
      <c r="F17" s="177"/>
      <c r="G17" s="211">
        <f>CBM_Output!LO16</f>
        <v>195.99124579246484</v>
      </c>
      <c r="H17" s="220">
        <f t="shared" si="3"/>
        <v>1.0766150480590428</v>
      </c>
      <c r="I17" s="145">
        <f t="shared" si="0"/>
        <v>211.0071245080062</v>
      </c>
      <c r="J17" s="161">
        <f>(4*J$16+1*J$21)/5</f>
        <v>0.80188306757782823</v>
      </c>
      <c r="K17" s="218">
        <f t="shared" si="4"/>
        <v>7.1445954245469769</v>
      </c>
      <c r="L17" s="164">
        <f t="shared" si="5"/>
        <v>2668.3634991598051</v>
      </c>
      <c r="M17" s="165">
        <f t="shared" si="1"/>
        <v>1180.0999999999999</v>
      </c>
      <c r="N17" s="151">
        <f>CBM_Output!ME16</f>
        <v>0.16387904230697192</v>
      </c>
      <c r="O17" s="150">
        <f t="shared" si="6"/>
        <v>193.39365782645754</v>
      </c>
      <c r="P17" s="148">
        <f t="shared" si="7"/>
        <v>78441.898535851287</v>
      </c>
      <c r="Q17" s="162">
        <f t="shared" si="2"/>
        <v>211.00712450800614</v>
      </c>
      <c r="R17" s="171">
        <f>Harvest_Comparison!EP16</f>
        <v>981.8</v>
      </c>
      <c r="S17" s="172">
        <f>Harvest_Comparison!EQ16</f>
        <v>1180.0999999999999</v>
      </c>
      <c r="T17" s="172"/>
      <c r="U17" s="172">
        <f>Harvest_Comparison!ES16</f>
        <v>981.8</v>
      </c>
      <c r="V17" s="172"/>
      <c r="W17" s="173">
        <f>Harvest_Comparison!EW16</f>
        <v>1.2019759625178243</v>
      </c>
    </row>
    <row r="18" spans="1:23" x14ac:dyDescent="0.25">
      <c r="A18" s="143">
        <v>2012</v>
      </c>
      <c r="B18" s="144">
        <f>(3*B$16+2*B$21)/5</f>
        <v>370.02</v>
      </c>
      <c r="C18" s="177"/>
      <c r="D18" s="149"/>
      <c r="E18" s="177"/>
      <c r="F18" s="177"/>
      <c r="G18" s="211">
        <f>CBM_Output!LO17</f>
        <v>200.22116423336539</v>
      </c>
      <c r="H18" s="220">
        <f t="shared" si="3"/>
        <v>1.0766150480590428</v>
      </c>
      <c r="I18" s="145">
        <f t="shared" si="0"/>
        <v>215.56111835354218</v>
      </c>
      <c r="J18" s="161">
        <f>(3*J$16+2*J$21)/5</f>
        <v>0.80376613515565687</v>
      </c>
      <c r="K18" s="218">
        <f t="shared" si="4"/>
        <v>7.1232673315679493</v>
      </c>
      <c r="L18" s="164">
        <f t="shared" si="5"/>
        <v>2648.0746305103853</v>
      </c>
      <c r="M18" s="165">
        <f t="shared" si="1"/>
        <v>1143.5999999999999</v>
      </c>
      <c r="N18" s="151">
        <f>CBM_Output!ME17</f>
        <v>0.16128729729276706</v>
      </c>
      <c r="O18" s="150">
        <f t="shared" si="6"/>
        <v>184.44815318400839</v>
      </c>
      <c r="P18" s="148">
        <f t="shared" si="7"/>
        <v>79761.92501317765</v>
      </c>
      <c r="Q18" s="162">
        <f t="shared" si="2"/>
        <v>215.56111835354213</v>
      </c>
      <c r="R18" s="171">
        <f>Harvest_Comparison!EP17</f>
        <v>954.7</v>
      </c>
      <c r="S18" s="172">
        <f>Harvest_Comparison!EQ17</f>
        <v>1143.5999999999999</v>
      </c>
      <c r="T18" s="172"/>
      <c r="U18" s="172">
        <f>Harvest_Comparison!ES17</f>
        <v>954.7</v>
      </c>
      <c r="V18" s="172"/>
      <c r="W18" s="173">
        <f>Harvest_Comparison!EW17</f>
        <v>1.1978632031004504</v>
      </c>
    </row>
    <row r="19" spans="1:23" x14ac:dyDescent="0.25">
      <c r="A19" s="143">
        <v>2013</v>
      </c>
      <c r="B19" s="144">
        <f>(2*B$16+3*B$21)/5</f>
        <v>368.29</v>
      </c>
      <c r="C19" s="177"/>
      <c r="D19" s="149"/>
      <c r="E19" s="177"/>
      <c r="F19" s="177"/>
      <c r="G19" s="211">
        <f>CBM_Output!LO18</f>
        <v>203.76123629016556</v>
      </c>
      <c r="H19" s="220">
        <f t="shared" si="3"/>
        <v>1.0766150480590428</v>
      </c>
      <c r="I19" s="145">
        <f t="shared" si="0"/>
        <v>219.37241320110658</v>
      </c>
      <c r="J19" s="161">
        <f>(2*J$16+3*J$21)/5</f>
        <v>0.80564920273348517</v>
      </c>
      <c r="K19" s="218">
        <f t="shared" si="4"/>
        <v>6.5901385007337794</v>
      </c>
      <c r="L19" s="164">
        <f t="shared" si="5"/>
        <v>2438.483048041513</v>
      </c>
      <c r="M19" s="165">
        <f t="shared" si="1"/>
        <v>1200.3928178456943</v>
      </c>
      <c r="N19" s="151">
        <f>CBM_Output!ME18</f>
        <v>0.1727344436382659</v>
      </c>
      <c r="O19" s="150">
        <f t="shared" si="6"/>
        <v>207.34918553794625</v>
      </c>
      <c r="P19" s="148">
        <f t="shared" si="7"/>
        <v>80792.666057835522</v>
      </c>
      <c r="Q19" s="162">
        <f t="shared" si="2"/>
        <v>219.37241320110653</v>
      </c>
      <c r="R19" s="171">
        <f>Harvest_Comparison!EP18</f>
        <v>1022</v>
      </c>
      <c r="S19" s="172"/>
      <c r="T19" s="172"/>
      <c r="U19" s="172">
        <f>Harvest_Comparison!ES18</f>
        <v>1108.2</v>
      </c>
      <c r="V19" s="172"/>
      <c r="W19" s="173" t="str">
        <f>Harvest_Comparison!EW18</f>
        <v/>
      </c>
    </row>
    <row r="20" spans="1:23" x14ac:dyDescent="0.25">
      <c r="A20" s="143">
        <v>2014</v>
      </c>
      <c r="B20" s="144">
        <f>(1*B$16+4*B$21)/5</f>
        <v>366.56</v>
      </c>
      <c r="C20" s="177"/>
      <c r="D20" s="149"/>
      <c r="E20" s="177"/>
      <c r="F20" s="177"/>
      <c r="G20" s="211">
        <f>CBM_Output!LO19</f>
        <v>206.92428918817401</v>
      </c>
      <c r="H20" s="220">
        <f t="shared" si="3"/>
        <v>1.0766150480590428</v>
      </c>
      <c r="I20" s="145">
        <f t="shared" si="0"/>
        <v>222.77780354890925</v>
      </c>
      <c r="J20" s="161">
        <f>(1*J$16+4*J$21)/5</f>
        <v>0.80753227031131358</v>
      </c>
      <c r="K20" s="218">
        <f t="shared" si="4"/>
        <v>6.9993661752486771</v>
      </c>
      <c r="L20" s="164">
        <f t="shared" si="5"/>
        <v>2577.7965686823354</v>
      </c>
      <c r="M20" s="165">
        <f t="shared" si="1"/>
        <v>1469.52981420691</v>
      </c>
      <c r="N20" s="151">
        <f>CBM_Output!ME19</f>
        <v>0.16297807714234933</v>
      </c>
      <c r="O20" s="150">
        <f t="shared" si="6"/>
        <v>239.50114342279605</v>
      </c>
      <c r="P20" s="148">
        <f t="shared" si="7"/>
        <v>81661.431668888152</v>
      </c>
      <c r="Q20" s="162">
        <f t="shared" si="2"/>
        <v>222.77780354890919</v>
      </c>
      <c r="R20" s="171">
        <f>Harvest_Comparison!EP19</f>
        <v>1251.1400000000001</v>
      </c>
      <c r="S20" s="172"/>
      <c r="T20" s="172"/>
      <c r="U20" s="172">
        <f>Harvest_Comparison!ES19</f>
        <v>1251.1400000000001</v>
      </c>
      <c r="V20" s="172"/>
      <c r="W20" s="173" t="str">
        <f>Harvest_Comparison!EW19</f>
        <v/>
      </c>
    </row>
    <row r="21" spans="1:23" x14ac:dyDescent="0.25">
      <c r="A21" s="143">
        <v>2015</v>
      </c>
      <c r="B21" s="149">
        <f>Area_Comp!FF19</f>
        <v>364.83</v>
      </c>
      <c r="C21" s="177">
        <f>Growing_Stock_Comp!FD25*1000</f>
        <v>79020</v>
      </c>
      <c r="D21" s="144">
        <f t="shared" ref="D21:D26" si="8">C21*0.9</f>
        <v>71118</v>
      </c>
      <c r="E21" s="203">
        <f t="shared" ref="E21:E26" si="9">C21*1.2</f>
        <v>94824</v>
      </c>
      <c r="F21" s="177"/>
      <c r="G21" s="211">
        <f>CBM_Output!LO20</f>
        <v>207.68127964087279</v>
      </c>
      <c r="H21" s="220">
        <f t="shared" si="3"/>
        <v>1.0766150480590428</v>
      </c>
      <c r="I21" s="145">
        <f t="shared" si="0"/>
        <v>223.59279086152176</v>
      </c>
      <c r="J21" s="160">
        <f>Growing_Stock_Comp!FF25/Growing_Stock_Comp!FE25</f>
        <v>0.80941533788914199</v>
      </c>
      <c r="K21" s="218">
        <f t="shared" si="4"/>
        <v>7.6223829422454177</v>
      </c>
      <c r="L21" s="164">
        <f t="shared" si="5"/>
        <v>2794.0606913094803</v>
      </c>
      <c r="M21" s="165">
        <f t="shared" si="1"/>
        <v>2596.9</v>
      </c>
      <c r="N21" s="151">
        <f>CBM_Output!ME20</f>
        <v>0.10983652439011249</v>
      </c>
      <c r="O21" s="150">
        <f t="shared" si="6"/>
        <v>285.23447018868313</v>
      </c>
      <c r="P21" s="148">
        <f t="shared" si="7"/>
        <v>81573.357890008963</v>
      </c>
      <c r="Q21" s="162">
        <f t="shared" si="2"/>
        <v>223.59279086152171</v>
      </c>
      <c r="R21" s="171">
        <f>Harvest_Comparison!EP20</f>
        <v>2245.6999999999998</v>
      </c>
      <c r="S21" s="172">
        <f>Harvest_Comparison!EQ20</f>
        <v>2596.9</v>
      </c>
      <c r="T21" s="172"/>
      <c r="U21" s="172">
        <f>Harvest_Comparison!ES20</f>
        <v>2245.6999999999998</v>
      </c>
      <c r="V21" s="172">
        <f>Harvest_Comparison!EU20</f>
        <v>1267</v>
      </c>
      <c r="W21" s="173">
        <f>Harvest_Comparison!EW20</f>
        <v>1.156387763280937</v>
      </c>
    </row>
    <row r="22" spans="1:23" x14ac:dyDescent="0.25">
      <c r="A22" s="143">
        <v>2016</v>
      </c>
      <c r="B22" s="149">
        <f>Area_Comp!FF20</f>
        <v>365.76</v>
      </c>
      <c r="C22" s="177">
        <f>Growing_Stock_Comp!FD26*1000</f>
        <v>79760</v>
      </c>
      <c r="D22" s="144">
        <f t="shared" si="8"/>
        <v>71784</v>
      </c>
      <c r="E22" s="203">
        <f t="shared" si="9"/>
        <v>95712</v>
      </c>
      <c r="F22" s="177">
        <f>Growing_Stock_Comp!FG26*1000</f>
        <v>80420</v>
      </c>
      <c r="G22" s="211">
        <f>CBM_Output!LO21</f>
        <v>206.56620794967779</v>
      </c>
      <c r="H22" s="220">
        <f t="shared" si="3"/>
        <v>1.0766150480590428</v>
      </c>
      <c r="I22" s="145">
        <f t="shared" ref="I22:I26" si="10">G22*(H22)</f>
        <v>222.39228789911658</v>
      </c>
      <c r="J22" s="161">
        <f>(4*J$21+1*J$26)/5</f>
        <v>0.80941286011068514</v>
      </c>
      <c r="K22" s="218">
        <f t="shared" ref="K22:K26" si="11">L22/B21</f>
        <v>4.0215528426563631</v>
      </c>
      <c r="L22" s="164">
        <f t="shared" ref="L22:L26" si="12">I22*B22-I21*B21+M22+O22</f>
        <v>1467.183123586321</v>
      </c>
      <c r="M22" s="165">
        <f t="shared" si="1"/>
        <v>1564</v>
      </c>
      <c r="N22" s="151">
        <f>CBM_Output!ME21</f>
        <v>8.5893728653723606E-2</v>
      </c>
      <c r="O22" s="150">
        <f t="shared" ref="O22:O26" si="13">N22*M22</f>
        <v>134.33779161442371</v>
      </c>
      <c r="P22" s="148">
        <f t="shared" si="7"/>
        <v>81342.203221980861</v>
      </c>
      <c r="Q22" s="162">
        <f t="shared" si="2"/>
        <v>222.39228789911652</v>
      </c>
      <c r="R22" s="171">
        <f>Harvest_Comparison!EP21</f>
        <v>3253</v>
      </c>
      <c r="S22" s="172">
        <f>Harvest_Comparison!EQ21</f>
        <v>3733.38</v>
      </c>
      <c r="T22" s="172">
        <f>Harvest_Comparison!ER21</f>
        <v>1564</v>
      </c>
      <c r="U22" s="172">
        <f>Harvest_Comparison!ES21</f>
        <v>3253.3049999999998</v>
      </c>
      <c r="V22" s="172"/>
      <c r="W22" s="173">
        <f>Harvest_Comparison!EW21</f>
        <v>1.1476729173071012</v>
      </c>
    </row>
    <row r="23" spans="1:23" x14ac:dyDescent="0.25">
      <c r="A23" s="143">
        <v>2017</v>
      </c>
      <c r="B23" s="149">
        <f>Area_Comp!FF21</f>
        <v>366.7</v>
      </c>
      <c r="C23" s="177">
        <f>Growing_Stock_Comp!FD27*1000</f>
        <v>80500</v>
      </c>
      <c r="D23" s="144">
        <f t="shared" si="8"/>
        <v>72450</v>
      </c>
      <c r="E23" s="203">
        <f t="shared" si="9"/>
        <v>96600</v>
      </c>
      <c r="F23" s="177">
        <f>Growing_Stock_Comp!FG27*1000</f>
        <v>81135</v>
      </c>
      <c r="G23" s="211">
        <f>CBM_Output!LO22</f>
        <v>205.6355466651668</v>
      </c>
      <c r="H23" s="220">
        <f t="shared" si="3"/>
        <v>1.0766150480590428</v>
      </c>
      <c r="I23" s="145">
        <f t="shared" si="10"/>
        <v>221.39032395556609</v>
      </c>
      <c r="J23" s="161">
        <f>(3*J$21+2*J$26)/5</f>
        <v>0.80941038233222817</v>
      </c>
      <c r="K23" s="218">
        <f t="shared" si="11"/>
        <v>4.2512202224522229</v>
      </c>
      <c r="L23" s="164">
        <f t="shared" si="12"/>
        <v>1554.9263085641248</v>
      </c>
      <c r="M23" s="165">
        <f t="shared" si="1"/>
        <v>1590</v>
      </c>
      <c r="N23" s="151">
        <f>CBM_Output!ME22</f>
        <v>7.7545745936424923E-2</v>
      </c>
      <c r="O23" s="150">
        <f t="shared" si="13"/>
        <v>123.29773603891563</v>
      </c>
      <c r="P23" s="148">
        <f t="shared" si="7"/>
        <v>81183.83179450607</v>
      </c>
      <c r="Q23" s="162">
        <f t="shared" si="2"/>
        <v>221.39032395556606</v>
      </c>
      <c r="R23" s="171">
        <f>Harvest_Comparison!EP22</f>
        <v>3150.89</v>
      </c>
      <c r="S23" s="172">
        <f>Harvest_Comparison!EQ22</f>
        <v>3563.04</v>
      </c>
      <c r="T23" s="172">
        <f>Harvest_Comparison!ER22</f>
        <v>1590</v>
      </c>
      <c r="U23" s="172">
        <f>Harvest_Comparison!ES22</f>
        <v>3150.886</v>
      </c>
      <c r="V23" s="172"/>
      <c r="W23" s="173">
        <f>Harvest_Comparison!EW22</f>
        <v>1.1308043124323603</v>
      </c>
    </row>
    <row r="24" spans="1:23" x14ac:dyDescent="0.25">
      <c r="A24" s="143">
        <v>2018</v>
      </c>
      <c r="B24" s="149">
        <f>Area_Comp!FF22</f>
        <v>367.63</v>
      </c>
      <c r="C24" s="177">
        <f>Growing_Stock_Comp!FD28*1000</f>
        <v>81250</v>
      </c>
      <c r="D24" s="144">
        <f t="shared" si="8"/>
        <v>73125</v>
      </c>
      <c r="E24" s="203">
        <f t="shared" si="9"/>
        <v>97500</v>
      </c>
      <c r="F24" s="177"/>
      <c r="G24" s="211">
        <f>CBM_Output!LO23</f>
        <v>204.96488022667612</v>
      </c>
      <c r="H24" s="220">
        <f t="shared" si="3"/>
        <v>1.0766150480590428</v>
      </c>
      <c r="I24" s="145">
        <f t="shared" si="10"/>
        <v>220.66827437565885</v>
      </c>
      <c r="J24" s="161">
        <f>(2*J$21+3*J$26)/5</f>
        <v>0.80940790455377143</v>
      </c>
      <c r="K24" s="218">
        <f t="shared" si="11"/>
        <v>10.355889820854157</v>
      </c>
      <c r="L24" s="164">
        <f t="shared" si="12"/>
        <v>3797.5047973072192</v>
      </c>
      <c r="M24" s="165">
        <f t="shared" si="1"/>
        <v>3590.35</v>
      </c>
      <c r="N24" s="151">
        <f>CBM_Output!ME23</f>
        <v>7.4284925728646686E-2</v>
      </c>
      <c r="O24" s="150">
        <f t="shared" si="13"/>
        <v>266.70888308984661</v>
      </c>
      <c r="P24" s="148">
        <f t="shared" si="7"/>
        <v>81124.277708723443</v>
      </c>
      <c r="Q24" s="162">
        <f t="shared" si="2"/>
        <v>220.6682743756588</v>
      </c>
      <c r="R24" s="171">
        <f>Harvest_Comparison!EP23</f>
        <v>3144.41</v>
      </c>
      <c r="S24" s="172">
        <f>Harvest_Comparison!EQ23</f>
        <v>3590.35</v>
      </c>
      <c r="T24" s="172"/>
      <c r="U24" s="172">
        <f>Harvest_Comparison!ES23</f>
        <v>3144.4059999999999</v>
      </c>
      <c r="V24" s="172"/>
      <c r="W24" s="173">
        <f>Harvest_Comparison!EW23</f>
        <v>1.1418199280628163</v>
      </c>
    </row>
    <row r="25" spans="1:23" x14ac:dyDescent="0.25">
      <c r="A25" s="143">
        <v>2019</v>
      </c>
      <c r="B25" s="149">
        <f>Area_Comp!FF23</f>
        <v>368.57</v>
      </c>
      <c r="C25" s="177">
        <f>Growing_Stock_Comp!FD29*1000</f>
        <v>81990</v>
      </c>
      <c r="D25" s="144">
        <f t="shared" si="8"/>
        <v>73791</v>
      </c>
      <c r="E25" s="203">
        <f t="shared" si="9"/>
        <v>98388</v>
      </c>
      <c r="F25" s="177"/>
      <c r="G25" s="211">
        <f>CBM_Output!LO24</f>
        <v>204.05825678234487</v>
      </c>
      <c r="H25" s="220">
        <f t="shared" si="3"/>
        <v>1.0766150480590428</v>
      </c>
      <c r="I25" s="145">
        <f t="shared" si="10"/>
        <v>219.69218993256874</v>
      </c>
      <c r="J25" s="161">
        <f>(1*J$21+4*J$26)/5</f>
        <v>0.80940542677531435</v>
      </c>
      <c r="K25" s="218">
        <f t="shared" si="11"/>
        <v>9.9205983301651095</v>
      </c>
      <c r="L25" s="164">
        <f t="shared" si="12"/>
        <v>3647.1095641185989</v>
      </c>
      <c r="M25" s="165">
        <f t="shared" si="1"/>
        <v>3540.34</v>
      </c>
      <c r="N25" s="151">
        <f>CBM_Output!ME24</f>
        <v>7.318416575673567E-2</v>
      </c>
      <c r="O25" s="150">
        <f t="shared" si="13"/>
        <v>259.09682939520155</v>
      </c>
      <c r="P25" s="148">
        <f t="shared" si="7"/>
        <v>80971.95044344684</v>
      </c>
      <c r="Q25" s="162">
        <f t="shared" si="2"/>
        <v>219.69218993256868</v>
      </c>
      <c r="R25" s="171">
        <f>Harvest_Comparison!EP24</f>
        <v>3067.7</v>
      </c>
      <c r="S25" s="172">
        <f>Harvest_Comparison!EQ24</f>
        <v>3540.34</v>
      </c>
      <c r="T25" s="172"/>
      <c r="U25" s="172">
        <f>Harvest_Comparison!ES24</f>
        <v>3067.7</v>
      </c>
      <c r="V25" s="172"/>
      <c r="W25" s="173">
        <f>Harvest_Comparison!EW24</f>
        <v>1.1540698242983343</v>
      </c>
    </row>
    <row r="26" spans="1:23" x14ac:dyDescent="0.25">
      <c r="A26" s="143">
        <v>2020</v>
      </c>
      <c r="B26" s="149">
        <f>Area_Comp!FF24</f>
        <v>369.5</v>
      </c>
      <c r="C26" s="177">
        <f>Growing_Stock_Comp!FD30*1000</f>
        <v>82740</v>
      </c>
      <c r="D26" s="144">
        <f t="shared" si="8"/>
        <v>74466</v>
      </c>
      <c r="E26" s="203">
        <f t="shared" si="9"/>
        <v>99288</v>
      </c>
      <c r="F26" s="177"/>
      <c r="G26" s="211">
        <f>CBM_Output!LO25</f>
        <v>203.47646994232579</v>
      </c>
      <c r="H26" s="220">
        <f t="shared" si="3"/>
        <v>1.0766150480590428</v>
      </c>
      <c r="I26" s="145">
        <f t="shared" si="10"/>
        <v>219.06582946584146</v>
      </c>
      <c r="J26" s="160">
        <f>Growing_Stock_Comp!FF30/Growing_Stock_Comp!FE30</f>
        <v>0.80940294899685761</v>
      </c>
      <c r="K26" s="218">
        <f t="shared" si="11"/>
        <v>9.8834809788551468</v>
      </c>
      <c r="L26" s="164">
        <f t="shared" si="12"/>
        <v>3642.7545843766411</v>
      </c>
      <c r="M26" s="165">
        <f t="shared" si="1"/>
        <v>3418.03</v>
      </c>
      <c r="N26" s="151">
        <f>CBM_Output!ME25</f>
        <v>7.3683098215953341E-2</v>
      </c>
      <c r="O26" s="150">
        <f t="shared" si="13"/>
        <v>251.851040195075</v>
      </c>
      <c r="P26" s="148">
        <f t="shared" ref="P26" si="14">(P25+L26-M26-O26)</f>
        <v>80944.823987628406</v>
      </c>
      <c r="Q26" s="162">
        <f t="shared" ref="Q26" si="15">P26/B26</f>
        <v>219.06582946584143</v>
      </c>
      <c r="R26" s="171">
        <f>Harvest_Comparison!EP25</f>
        <v>2965.92</v>
      </c>
      <c r="S26" s="172">
        <f>Harvest_Comparison!EQ25</f>
        <v>3418.03</v>
      </c>
      <c r="T26" s="472"/>
      <c r="U26" s="172">
        <f>Harvest_Comparison!ES25</f>
        <v>3063</v>
      </c>
      <c r="W26" s="173">
        <f>Harvest_Comparison!EW25</f>
        <v>1.1524349948751147</v>
      </c>
    </row>
    <row r="27" spans="1:23" s="485" customFormat="1" ht="15.75" thickBot="1" x14ac:dyDescent="0.3">
      <c r="A27" s="474">
        <v>2021</v>
      </c>
      <c r="B27" s="475">
        <f>B26</f>
        <v>369.5</v>
      </c>
      <c r="C27" s="476"/>
      <c r="D27" s="476"/>
      <c r="E27" s="477"/>
      <c r="F27" s="476"/>
      <c r="G27" s="478"/>
      <c r="H27" s="479">
        <f t="shared" ref="H27" si="16">H26</f>
        <v>1.0766150480590428</v>
      </c>
      <c r="I27" s="478"/>
      <c r="J27" s="480">
        <f t="shared" ref="J27" si="17">J26</f>
        <v>0.80940294899685761</v>
      </c>
      <c r="K27" s="481"/>
      <c r="L27" s="478"/>
      <c r="M27" s="478"/>
      <c r="N27" s="478"/>
      <c r="O27" s="478"/>
      <c r="P27" s="478"/>
      <c r="Q27" s="482">
        <f t="shared" ref="Q27" si="18">P27/B27</f>
        <v>0</v>
      </c>
      <c r="R27" s="483"/>
      <c r="S27" s="484"/>
      <c r="T27" s="484"/>
      <c r="U27" s="478"/>
      <c r="V27" s="484"/>
      <c r="W27" s="175"/>
    </row>
    <row r="28" spans="1:23" x14ac:dyDescent="0.25">
      <c r="A28" s="286"/>
      <c r="Q28" s="153"/>
      <c r="V28" s="473" t="str">
        <f>Harvest_Comparison!H26</f>
        <v>Bark frac.</v>
      </c>
      <c r="W28" s="443">
        <f>AVERAGE(W5:W26)</f>
        <v>1.1745526593402096</v>
      </c>
    </row>
    <row r="29" spans="1:23" x14ac:dyDescent="0.25">
      <c r="Q29" s="153"/>
    </row>
    <row r="30" spans="1:23" x14ac:dyDescent="0.25">
      <c r="A30" s="267" t="s">
        <v>245</v>
      </c>
      <c r="W30" s="153"/>
    </row>
    <row r="31" spans="1:23" x14ac:dyDescent="0.25">
      <c r="A31" s="549" t="s">
        <v>485</v>
      </c>
      <c r="O31" s="154"/>
      <c r="W31" s="153"/>
    </row>
    <row r="32" spans="1:23" x14ac:dyDescent="0.25">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A1:A2"/>
    <mergeCell ref="P3:P4"/>
    <mergeCell ref="Q3:Q4"/>
    <mergeCell ref="G1:J2"/>
    <mergeCell ref="A3:A4"/>
    <mergeCell ref="B3:B4"/>
    <mergeCell ref="C3:C4"/>
    <mergeCell ref="D3:D4"/>
    <mergeCell ref="E3:E4"/>
    <mergeCell ref="F3:F4"/>
    <mergeCell ref="B1:E2"/>
    <mergeCell ref="F1:F2"/>
    <mergeCell ref="K1:K2"/>
    <mergeCell ref="L1:O2"/>
    <mergeCell ref="P1:Q2"/>
    <mergeCell ref="R1:W1"/>
    <mergeCell ref="R2:R3"/>
    <mergeCell ref="S2:S3"/>
    <mergeCell ref="T2:T3"/>
    <mergeCell ref="U2:U3"/>
    <mergeCell ref="V2:V3"/>
    <mergeCell ref="W2:W3"/>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glio30">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5" width="13.375" style="135" customWidth="1"/>
    <col min="6" max="6" width="13.25" style="135" customWidth="1"/>
    <col min="7"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88"/>
      <c r="B1" s="676" t="s">
        <v>82</v>
      </c>
      <c r="C1" s="676"/>
      <c r="D1" s="676"/>
      <c r="E1" s="676"/>
      <c r="F1" s="701" t="s">
        <v>71</v>
      </c>
      <c r="G1" s="676"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89"/>
      <c r="B2" s="676"/>
      <c r="C2" s="676"/>
      <c r="D2" s="676"/>
      <c r="E2" s="676"/>
      <c r="F2" s="680"/>
      <c r="G2" s="676"/>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90" t="s">
        <v>150</v>
      </c>
      <c r="F3" s="691" t="s">
        <v>251</v>
      </c>
      <c r="G3" s="235"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2"/>
      <c r="D4" s="690"/>
      <c r="E4" s="690"/>
      <c r="F4" s="692"/>
      <c r="G4" s="190" t="s">
        <v>172</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157">
        <f>FORECAST(A5,B6:B16,A6:A16)</f>
        <v>3835.6339999999996</v>
      </c>
      <c r="C5" s="176"/>
      <c r="D5" s="176"/>
      <c r="E5" s="176"/>
      <c r="F5" s="236"/>
      <c r="G5" s="178">
        <f>CBM_Output!MG4</f>
        <v>323.14777175022817</v>
      </c>
      <c r="H5" s="219">
        <f>Growing_Stock_Comp!FM80</f>
        <v>0.76791015710181287</v>
      </c>
      <c r="I5" s="145">
        <f t="shared" ref="I5:I21" si="0">G5*(H5)</f>
        <v>248.14845617181848</v>
      </c>
      <c r="J5" s="146"/>
      <c r="K5" s="147"/>
      <c r="N5" s="233"/>
      <c r="P5" s="148">
        <f>I5*B5</f>
        <v>951806.65554013674</v>
      </c>
      <c r="Q5" s="209">
        <f>I5</f>
        <v>248.14845617181848</v>
      </c>
      <c r="R5" s="181"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3" x14ac:dyDescent="0.25">
      <c r="A6" s="143">
        <v>2000</v>
      </c>
      <c r="B6" s="149">
        <f>Area_Comp!FO4</f>
        <v>3838.14</v>
      </c>
      <c r="C6" s="177">
        <f>Growing_Stock_Comp!FM10*1000</f>
        <v>1067000</v>
      </c>
      <c r="D6" s="192">
        <f>C6*0.9</f>
        <v>960300</v>
      </c>
      <c r="E6" s="203">
        <f>C6*1.2</f>
        <v>1280400</v>
      </c>
      <c r="F6" s="236"/>
      <c r="G6" s="211">
        <f>CBM_Output!MG5</f>
        <v>328.70731744199526</v>
      </c>
      <c r="H6" s="220">
        <f>H5</f>
        <v>0.76791015710181287</v>
      </c>
      <c r="I6" s="145">
        <f t="shared" si="0"/>
        <v>252.41768777739804</v>
      </c>
      <c r="J6" s="160">
        <f>Growing_Stock_Comp!EP10/Growing_Stock_Comp!EO10</f>
        <v>0.94111700009190891</v>
      </c>
      <c r="K6" s="218">
        <f>L6/B5</f>
        <v>9.4225302979570511</v>
      </c>
      <c r="L6" s="164">
        <f>I6*B6-I5*B5+M6+O6</f>
        <v>36141.377576874191</v>
      </c>
      <c r="M6" s="165">
        <f t="shared" ref="M6:M26" si="1">IF(T6&lt;&gt;"",T6,IF(S6&lt;&gt;"",S6,IF(R6&lt;&gt;"",R6*W$28,U6*W$28)))</f>
        <v>14869.120281716252</v>
      </c>
      <c r="N6" s="151">
        <f>CBM_Output!MW5</f>
        <v>0.28680167949115376</v>
      </c>
      <c r="O6" s="150">
        <f>N6*M6</f>
        <v>4264.4886693521985</v>
      </c>
      <c r="P6" s="148">
        <f>(P5+L6-M6-O6)</f>
        <v>968814.42416594247</v>
      </c>
      <c r="Q6" s="162">
        <f t="shared" ref="Q6:Q25" si="2">P6/B6</f>
        <v>252.41768777739804</v>
      </c>
      <c r="R6" s="171">
        <f>Harvest_Comparison!EX5</f>
        <v>13276</v>
      </c>
      <c r="S6" s="172"/>
      <c r="T6" s="172"/>
      <c r="U6" s="172">
        <f>Harvest_Comparison!FA5</f>
        <v>13276</v>
      </c>
      <c r="V6" s="172">
        <f>Harvest_Comparison!FC5</f>
        <v>16986</v>
      </c>
      <c r="W6" s="173" t="str">
        <f>Harvest_Comparison!FE5</f>
        <v/>
      </c>
    </row>
    <row r="7" spans="1:23" x14ac:dyDescent="0.25">
      <c r="A7" s="143">
        <v>2001</v>
      </c>
      <c r="B7" s="144">
        <f>(9*B$6+1*B$16)/10</f>
        <v>3840.6459999999997</v>
      </c>
      <c r="C7" s="177"/>
      <c r="D7" s="177"/>
      <c r="E7" s="177"/>
      <c r="F7" s="236"/>
      <c r="G7" s="211">
        <f>CBM_Output!MG6</f>
        <v>334.31341141882098</v>
      </c>
      <c r="H7" s="220">
        <f t="shared" ref="H7:H26" si="3">H6</f>
        <v>0.76791015710181287</v>
      </c>
      <c r="I7" s="145">
        <f t="shared" si="0"/>
        <v>256.72266428386979</v>
      </c>
      <c r="J7" s="161">
        <f>(4*J$6+1*J$11)/5</f>
        <v>0.939388400132118</v>
      </c>
      <c r="K7" s="218">
        <f t="shared" ref="K7:K21" si="4">L7/B6</f>
        <v>9.4714705298767701</v>
      </c>
      <c r="L7" s="164">
        <f t="shared" ref="L7:L18" si="5">I7*B7-I6*B6+M7+O7</f>
        <v>36352.829899541226</v>
      </c>
      <c r="M7" s="165">
        <f t="shared" si="1"/>
        <v>15083.040285769266</v>
      </c>
      <c r="N7" s="151">
        <f>CBM_Output!MW6</f>
        <v>0.2720499322937262</v>
      </c>
      <c r="O7" s="150">
        <f t="shared" ref="O7:O21" si="6">N7*M7</f>
        <v>4103.3400885270739</v>
      </c>
      <c r="P7" s="148">
        <f t="shared" ref="P7:P25" si="7">(P6+L7-M7-O7)</f>
        <v>985980.87369118736</v>
      </c>
      <c r="Q7" s="162">
        <f t="shared" si="2"/>
        <v>256.72266428386979</v>
      </c>
      <c r="R7" s="171">
        <f>Harvest_Comparison!EX6</f>
        <v>13467</v>
      </c>
      <c r="S7" s="172"/>
      <c r="T7" s="172"/>
      <c r="U7" s="172">
        <f>Harvest_Comparison!FA6</f>
        <v>13467</v>
      </c>
      <c r="V7" s="172"/>
      <c r="W7" s="173" t="str">
        <f>Harvest_Comparison!FE6</f>
        <v/>
      </c>
    </row>
    <row r="8" spans="1:23" x14ac:dyDescent="0.25">
      <c r="A8" s="143">
        <v>2002</v>
      </c>
      <c r="B8" s="144">
        <f>(8*B$6+2*B$16)/10</f>
        <v>3843.1519999999996</v>
      </c>
      <c r="C8" s="177"/>
      <c r="D8" s="177"/>
      <c r="E8" s="177"/>
      <c r="F8" s="236"/>
      <c r="G8" s="211">
        <f>CBM_Output!MG7</f>
        <v>338.55863832263015</v>
      </c>
      <c r="H8" s="220">
        <f t="shared" si="3"/>
        <v>0.76791015710181287</v>
      </c>
      <c r="I8" s="145">
        <f t="shared" si="0"/>
        <v>259.98261714250674</v>
      </c>
      <c r="J8" s="161">
        <f>(3*J$6+2*J$11)/5</f>
        <v>0.9376598001723272</v>
      </c>
      <c r="K8" s="218">
        <f t="shared" si="4"/>
        <v>9.6132223970211204</v>
      </c>
      <c r="L8" s="164">
        <f t="shared" si="5"/>
        <v>36920.984146229574</v>
      </c>
      <c r="M8" s="165">
        <f t="shared" si="1"/>
        <v>16627.520315031597</v>
      </c>
      <c r="N8" s="151">
        <f>CBM_Output!MW7</f>
        <v>0.42830333994470171</v>
      </c>
      <c r="O8" s="150">
        <f t="shared" si="6"/>
        <v>7121.6224859264121</v>
      </c>
      <c r="P8" s="148">
        <f t="shared" si="7"/>
        <v>999152.71503645892</v>
      </c>
      <c r="Q8" s="162">
        <f t="shared" si="2"/>
        <v>259.98261714250674</v>
      </c>
      <c r="R8" s="171">
        <f>Harvest_Comparison!EX7</f>
        <v>14846</v>
      </c>
      <c r="S8" s="172"/>
      <c r="T8" s="172"/>
      <c r="U8" s="172">
        <f>Harvest_Comparison!FA7</f>
        <v>14846</v>
      </c>
      <c r="V8" s="172"/>
      <c r="W8" s="173" t="str">
        <f>Harvest_Comparison!FE7</f>
        <v/>
      </c>
    </row>
    <row r="9" spans="1:23" x14ac:dyDescent="0.25">
      <c r="A9" s="143">
        <v>2003</v>
      </c>
      <c r="B9" s="144">
        <f>(7*B$6+3*B$16)/10</f>
        <v>3845.6580000000004</v>
      </c>
      <c r="C9" s="177"/>
      <c r="D9" s="177"/>
      <c r="E9" s="177"/>
      <c r="F9" s="236"/>
      <c r="G9" s="211">
        <f>CBM_Output!MG8</f>
        <v>342.32141955523446</v>
      </c>
      <c r="H9" s="220">
        <f t="shared" si="3"/>
        <v>0.76791015710181287</v>
      </c>
      <c r="I9" s="145">
        <f t="shared" si="0"/>
        <v>262.87209506997567</v>
      </c>
      <c r="J9" s="161">
        <f>(2*J$6+3*J$11)/5</f>
        <v>0.93593120021253617</v>
      </c>
      <c r="K9" s="218">
        <f t="shared" si="4"/>
        <v>9.8359465938217472</v>
      </c>
      <c r="L9" s="164">
        <f t="shared" si="5"/>
        <v>37801.03782393923</v>
      </c>
      <c r="M9" s="165">
        <f t="shared" si="1"/>
        <v>19101.600361906498</v>
      </c>
      <c r="N9" s="151">
        <f>CBM_Output!MW8</f>
        <v>0.36310973868509733</v>
      </c>
      <c r="O9" s="150">
        <f t="shared" si="6"/>
        <v>6935.977115879029</v>
      </c>
      <c r="P9" s="148">
        <f t="shared" si="7"/>
        <v>1010916.1753826126</v>
      </c>
      <c r="Q9" s="162">
        <f t="shared" si="2"/>
        <v>262.87209506997567</v>
      </c>
      <c r="R9" s="171">
        <f>Harvest_Comparison!EX8</f>
        <v>17055</v>
      </c>
      <c r="S9" s="172"/>
      <c r="T9" s="172"/>
      <c r="U9" s="172">
        <f>Harvest_Comparison!FA8</f>
        <v>17055</v>
      </c>
      <c r="V9" s="172"/>
      <c r="W9" s="173" t="str">
        <f>Harvest_Comparison!FE8</f>
        <v/>
      </c>
    </row>
    <row r="10" spans="1:23" x14ac:dyDescent="0.25">
      <c r="A10" s="143">
        <v>2004</v>
      </c>
      <c r="B10" s="144">
        <f>(6*B$6+4*B$16)/10</f>
        <v>3848.1639999999998</v>
      </c>
      <c r="C10" s="177"/>
      <c r="D10" s="177"/>
      <c r="E10" s="177"/>
      <c r="F10" s="236"/>
      <c r="G10" s="211">
        <f>CBM_Output!MG9</f>
        <v>346.02313707331479</v>
      </c>
      <c r="H10" s="220">
        <f t="shared" si="3"/>
        <v>0.76791015710181287</v>
      </c>
      <c r="I10" s="145">
        <f t="shared" si="0"/>
        <v>265.7146815508313</v>
      </c>
      <c r="J10" s="161">
        <f>(1*J$6+4*J$11)/5</f>
        <v>0.93420260025274549</v>
      </c>
      <c r="K10" s="218">
        <f t="shared" si="4"/>
        <v>9.786971586218737</v>
      </c>
      <c r="L10" s="164">
        <f t="shared" si="5"/>
        <v>37637.345576314779</v>
      </c>
      <c r="M10" s="165">
        <f t="shared" si="1"/>
        <v>18460.96034976868</v>
      </c>
      <c r="N10" s="151">
        <f>CBM_Output!MW9</f>
        <v>0.41053599868007778</v>
      </c>
      <c r="O10" s="150">
        <f t="shared" si="6"/>
        <v>7578.8887937856034</v>
      </c>
      <c r="P10" s="148">
        <f t="shared" si="7"/>
        <v>1022513.6718153732</v>
      </c>
      <c r="Q10" s="162">
        <f t="shared" si="2"/>
        <v>265.71468155083136</v>
      </c>
      <c r="R10" s="171">
        <f>Harvest_Comparison!EX9</f>
        <v>16483</v>
      </c>
      <c r="S10" s="172"/>
      <c r="T10" s="172"/>
      <c r="U10" s="172">
        <f>Harvest_Comparison!FA9</f>
        <v>16483</v>
      </c>
      <c r="V10" s="172"/>
      <c r="W10" s="173" t="str">
        <f>Harvest_Comparison!FE9</f>
        <v/>
      </c>
    </row>
    <row r="11" spans="1:23" x14ac:dyDescent="0.25">
      <c r="A11" s="143">
        <v>2005</v>
      </c>
      <c r="B11" s="144">
        <f>(5*B$6+5*B$16)/10</f>
        <v>3850.6699999999996</v>
      </c>
      <c r="C11" s="177"/>
      <c r="D11" s="177"/>
      <c r="E11" s="177"/>
      <c r="F11" s="236"/>
      <c r="G11" s="211">
        <f>CBM_Output!MG10</f>
        <v>349.93608525769372</v>
      </c>
      <c r="H11" s="220">
        <f t="shared" si="3"/>
        <v>0.76791015710181287</v>
      </c>
      <c r="I11" s="145">
        <f t="shared" si="0"/>
        <v>268.71947420582899</v>
      </c>
      <c r="J11" s="160">
        <f>Growing_Stock_Comp!EP15/Growing_Stock_Comp!EO15</f>
        <v>0.93247400029295446</v>
      </c>
      <c r="K11" s="218">
        <f t="shared" si="4"/>
        <v>10.016784156087294</v>
      </c>
      <c r="L11" s="164">
        <f t="shared" si="5"/>
        <v>38546.228185225504</v>
      </c>
      <c r="M11" s="165">
        <f t="shared" si="1"/>
        <v>18447.520349514041</v>
      </c>
      <c r="N11" s="151">
        <f>CBM_Output!MW10</f>
        <v>0.42620155782250102</v>
      </c>
      <c r="O11" s="150">
        <f t="shared" si="6"/>
        <v>7862.3619109251731</v>
      </c>
      <c r="P11" s="148">
        <f t="shared" si="7"/>
        <v>1034750.0177401595</v>
      </c>
      <c r="Q11" s="162">
        <f t="shared" si="2"/>
        <v>268.71947420582904</v>
      </c>
      <c r="R11" s="171">
        <f>Harvest_Comparison!EX10</f>
        <v>16471</v>
      </c>
      <c r="S11" s="172"/>
      <c r="T11" s="172"/>
      <c r="U11" s="172">
        <f>Harvest_Comparison!FA10</f>
        <v>16471</v>
      </c>
      <c r="V11" s="172">
        <f>Harvest_Comparison!FC10</f>
        <v>22942</v>
      </c>
      <c r="W11" s="173" t="str">
        <f>Harvest_Comparison!FE10</f>
        <v/>
      </c>
    </row>
    <row r="12" spans="1:23" x14ac:dyDescent="0.25">
      <c r="A12" s="143">
        <v>2006</v>
      </c>
      <c r="B12" s="144">
        <f>(4*B$6+6*B$16)/10</f>
        <v>3853.1759999999995</v>
      </c>
      <c r="C12" s="177"/>
      <c r="D12" s="177"/>
      <c r="E12" s="177"/>
      <c r="F12" s="236"/>
      <c r="G12" s="211">
        <f>CBM_Output!MG11</f>
        <v>352.35499351683529</v>
      </c>
      <c r="H12" s="220">
        <f t="shared" si="3"/>
        <v>0.76791015710181287</v>
      </c>
      <c r="I12" s="145">
        <f t="shared" si="0"/>
        <v>270.57697842712122</v>
      </c>
      <c r="J12" s="161">
        <f>(4*J$11+1*J$16)/5</f>
        <v>0.93090998210673492</v>
      </c>
      <c r="K12" s="218">
        <f t="shared" si="4"/>
        <v>10.018202251988097</v>
      </c>
      <c r="L12" s="164">
        <f t="shared" si="5"/>
        <v>38576.790865663002</v>
      </c>
      <c r="M12" s="165">
        <f t="shared" si="1"/>
        <v>21431.200406044027</v>
      </c>
      <c r="N12" s="151">
        <f>CBM_Output!MW11</f>
        <v>0.43464148509620187</v>
      </c>
      <c r="O12" s="150">
        <f t="shared" si="6"/>
        <v>9314.8887718773003</v>
      </c>
      <c r="P12" s="148">
        <f t="shared" si="7"/>
        <v>1042580.7194279012</v>
      </c>
      <c r="Q12" s="162">
        <f t="shared" si="2"/>
        <v>270.57697842712128</v>
      </c>
      <c r="R12" s="171">
        <f>Harvest_Comparison!EX11</f>
        <v>19135</v>
      </c>
      <c r="S12" s="172"/>
      <c r="T12" s="172"/>
      <c r="U12" s="172">
        <f>Harvest_Comparison!FA11</f>
        <v>19135</v>
      </c>
      <c r="V12" s="172"/>
      <c r="W12" s="173" t="str">
        <f>Harvest_Comparison!FE11</f>
        <v/>
      </c>
    </row>
    <row r="13" spans="1:23" x14ac:dyDescent="0.25">
      <c r="A13" s="143">
        <v>2007</v>
      </c>
      <c r="B13" s="144">
        <f>(3*B$6+7*B$16)/10</f>
        <v>3855.6819999999998</v>
      </c>
      <c r="C13" s="177"/>
      <c r="D13" s="177"/>
      <c r="E13" s="177"/>
      <c r="F13" s="236"/>
      <c r="G13" s="211">
        <f>CBM_Output!MG12</f>
        <v>353.5535383923314</v>
      </c>
      <c r="H13" s="220">
        <f t="shared" si="3"/>
        <v>0.76791015710181287</v>
      </c>
      <c r="I13" s="145">
        <f t="shared" si="0"/>
        <v>271.49735321075701</v>
      </c>
      <c r="J13" s="161">
        <f>(3*J$11+2*J$16)/5</f>
        <v>0.92934596392051516</v>
      </c>
      <c r="K13" s="218">
        <f t="shared" si="4"/>
        <v>10.167355846585286</v>
      </c>
      <c r="L13" s="164">
        <f t="shared" si="5"/>
        <v>39176.611531522103</v>
      </c>
      <c r="M13" s="165">
        <f t="shared" si="1"/>
        <v>23875.42</v>
      </c>
      <c r="N13" s="151">
        <f>CBM_Output!MW12</f>
        <v>0.4638432805397848</v>
      </c>
      <c r="O13" s="150">
        <f t="shared" si="6"/>
        <v>11074.453137065188</v>
      </c>
      <c r="P13" s="148">
        <f t="shared" si="7"/>
        <v>1046807.4578223581</v>
      </c>
      <c r="Q13" s="162">
        <f t="shared" si="2"/>
        <v>271.49735321075707</v>
      </c>
      <c r="R13" s="171">
        <f>Harvest_Comparison!EX12</f>
        <v>21317.34</v>
      </c>
      <c r="S13" s="172">
        <f>Harvest_Comparison!EY12</f>
        <v>23875.42</v>
      </c>
      <c r="T13" s="172"/>
      <c r="U13" s="172">
        <f>Harvest_Comparison!FA12</f>
        <v>21317.341</v>
      </c>
      <c r="V13" s="172"/>
      <c r="W13" s="173">
        <f>Harvest_Comparison!FE12</f>
        <v>1.1199999624718655</v>
      </c>
    </row>
    <row r="14" spans="1:23" x14ac:dyDescent="0.25">
      <c r="A14" s="143">
        <v>2008</v>
      </c>
      <c r="B14" s="144">
        <f>(2*B$6+8*B$16)/10</f>
        <v>3858.1879999999996</v>
      </c>
      <c r="C14" s="177"/>
      <c r="D14" s="177"/>
      <c r="E14" s="177"/>
      <c r="F14" s="236"/>
      <c r="G14" s="211">
        <f>CBM_Output!MG13</f>
        <v>355.40555591705822</v>
      </c>
      <c r="H14" s="220">
        <f t="shared" si="3"/>
        <v>0.76791015710181287</v>
      </c>
      <c r="I14" s="145">
        <f t="shared" si="0"/>
        <v>272.91953627912534</v>
      </c>
      <c r="J14" s="161">
        <f>(2*J$11+3*J$16)/5</f>
        <v>0.92778194573429551</v>
      </c>
      <c r="K14" s="218">
        <f t="shared" si="4"/>
        <v>10.062493404767928</v>
      </c>
      <c r="L14" s="164">
        <f t="shared" si="5"/>
        <v>38797.774695882414</v>
      </c>
      <c r="M14" s="165">
        <f t="shared" si="1"/>
        <v>24410.880000000001</v>
      </c>
      <c r="N14" s="151">
        <f>CBM_Output!MW13</f>
        <v>0.33671349335027867</v>
      </c>
      <c r="O14" s="150">
        <f t="shared" si="6"/>
        <v>8219.4726805544506</v>
      </c>
      <c r="P14" s="148">
        <f t="shared" si="7"/>
        <v>1052974.8798376862</v>
      </c>
      <c r="Q14" s="162">
        <f t="shared" si="2"/>
        <v>272.9195362791254</v>
      </c>
      <c r="R14" s="171">
        <f>Harvest_Comparison!EX13</f>
        <v>21795.43</v>
      </c>
      <c r="S14" s="172">
        <f>Harvest_Comparison!EY13</f>
        <v>24410.880000000001</v>
      </c>
      <c r="T14" s="172"/>
      <c r="U14" s="172">
        <f>Harvest_Comparison!FA13</f>
        <v>21795.428</v>
      </c>
      <c r="V14" s="172"/>
      <c r="W14" s="173">
        <f>Harvest_Comparison!FE13</f>
        <v>1.1199999265901155</v>
      </c>
    </row>
    <row r="15" spans="1:23" x14ac:dyDescent="0.25">
      <c r="A15" s="143">
        <v>2009</v>
      </c>
      <c r="B15" s="144">
        <f>(1*B$6+9*B$16)/10</f>
        <v>3860.6939999999995</v>
      </c>
      <c r="C15" s="177"/>
      <c r="D15" s="177"/>
      <c r="E15" s="177"/>
      <c r="F15" s="236"/>
      <c r="G15" s="211">
        <f>CBM_Output!MG14</f>
        <v>359.38436241492514</v>
      </c>
      <c r="H15" s="220">
        <f t="shared" si="3"/>
        <v>0.76791015710181287</v>
      </c>
      <c r="I15" s="145">
        <f t="shared" si="0"/>
        <v>275.97490220198</v>
      </c>
      <c r="J15" s="161">
        <f>(1*J$11+4*J$16)/5</f>
        <v>0.92621792754807575</v>
      </c>
      <c r="K15" s="218">
        <f t="shared" si="4"/>
        <v>9.9245853186939872</v>
      </c>
      <c r="L15" s="164">
        <f t="shared" si="5"/>
        <v>38290.915981561317</v>
      </c>
      <c r="M15" s="165">
        <f t="shared" si="1"/>
        <v>18734.73</v>
      </c>
      <c r="N15" s="151">
        <f>CBM_Output!MW14</f>
        <v>0.3777165049870741</v>
      </c>
      <c r="O15" s="150">
        <f t="shared" si="6"/>
        <v>7076.4167374764866</v>
      </c>
      <c r="P15" s="148">
        <f t="shared" si="7"/>
        <v>1065454.649081771</v>
      </c>
      <c r="Q15" s="162">
        <f t="shared" si="2"/>
        <v>275.97490220198006</v>
      </c>
      <c r="R15" s="171">
        <f>Harvest_Comparison!EX14</f>
        <v>16727.439999999999</v>
      </c>
      <c r="S15" s="172">
        <f>Harvest_Comparison!EY14</f>
        <v>18734.73</v>
      </c>
      <c r="T15" s="172"/>
      <c r="U15" s="172">
        <f>Harvest_Comparison!FA14</f>
        <v>16727.437999999998</v>
      </c>
      <c r="V15" s="172"/>
      <c r="W15" s="173">
        <f>Harvest_Comparison!FE14</f>
        <v>1.1199998326103695</v>
      </c>
    </row>
    <row r="16" spans="1:23" x14ac:dyDescent="0.25">
      <c r="A16" s="143">
        <v>2010</v>
      </c>
      <c r="B16" s="149">
        <f>Area_Comp!FO14</f>
        <v>3863.2</v>
      </c>
      <c r="C16" s="177">
        <f>Growing_Stock_Comp!FM20*1000</f>
        <v>1126000</v>
      </c>
      <c r="D16" s="192">
        <f>C16*0.9</f>
        <v>1013400</v>
      </c>
      <c r="E16" s="203">
        <f>C16*1.2</f>
        <v>1351200</v>
      </c>
      <c r="F16" s="236"/>
      <c r="G16" s="211">
        <f>CBM_Output!MG15</f>
        <v>362.85803077581858</v>
      </c>
      <c r="H16" s="220">
        <f t="shared" si="3"/>
        <v>0.76791015710181287</v>
      </c>
      <c r="I16" s="145">
        <f t="shared" si="0"/>
        <v>278.64236741871332</v>
      </c>
      <c r="J16" s="160">
        <f>Growing_Stock_Comp!EP20/Growing_Stock_Comp!EO20</f>
        <v>0.92465390936185621</v>
      </c>
      <c r="K16" s="218">
        <f t="shared" si="4"/>
        <v>9.884952079637495</v>
      </c>
      <c r="L16" s="164">
        <f t="shared" si="5"/>
        <v>38162.775184143997</v>
      </c>
      <c r="M16" s="165">
        <f t="shared" si="1"/>
        <v>19970.669999999998</v>
      </c>
      <c r="N16" s="151">
        <f>CBM_Output!MW15</f>
        <v>0.3603064120503453</v>
      </c>
      <c r="O16" s="150">
        <f t="shared" si="6"/>
        <v>7195.5604539414689</v>
      </c>
      <c r="P16" s="148">
        <f t="shared" si="7"/>
        <v>1076451.1938119736</v>
      </c>
      <c r="Q16" s="162">
        <f t="shared" si="2"/>
        <v>278.64236741871338</v>
      </c>
      <c r="R16" s="171">
        <f>Harvest_Comparison!EX15</f>
        <v>17830.96</v>
      </c>
      <c r="S16" s="172">
        <f>Harvest_Comparison!EY15</f>
        <v>19970.669999999998</v>
      </c>
      <c r="T16" s="172"/>
      <c r="U16" s="172">
        <f>Harvest_Comparison!FA15</f>
        <v>17830.955999999998</v>
      </c>
      <c r="V16" s="172">
        <f>Harvest_Comparison!FC15</f>
        <v>23534</v>
      </c>
      <c r="W16" s="173">
        <f>Harvest_Comparison!FE15</f>
        <v>1.1199997083724038</v>
      </c>
    </row>
    <row r="17" spans="1:23" x14ac:dyDescent="0.25">
      <c r="A17" s="143">
        <v>2011</v>
      </c>
      <c r="B17" s="144">
        <f>(4*B$16+1*B$21)/5</f>
        <v>3866.7979999999998</v>
      </c>
      <c r="C17" s="177"/>
      <c r="D17" s="177"/>
      <c r="E17" s="177"/>
      <c r="F17" s="236"/>
      <c r="G17" s="211">
        <f>CBM_Output!MG16</f>
        <v>366.05987897887042</v>
      </c>
      <c r="H17" s="220">
        <f t="shared" si="3"/>
        <v>0.76791015710181287</v>
      </c>
      <c r="I17" s="145">
        <f t="shared" si="0"/>
        <v>281.10109917533498</v>
      </c>
      <c r="J17" s="161">
        <f>(4*J$16+1*J$21)/5</f>
        <v>0.92204949528067726</v>
      </c>
      <c r="K17" s="218">
        <f t="shared" si="4"/>
        <v>10.118928182085634</v>
      </c>
      <c r="L17" s="164">
        <f t="shared" si="5"/>
        <v>39091.443353033217</v>
      </c>
      <c r="M17" s="165">
        <f t="shared" si="1"/>
        <v>20939.150000000001</v>
      </c>
      <c r="N17" s="151">
        <f>CBM_Output!MW16</f>
        <v>0.36497752182012028</v>
      </c>
      <c r="O17" s="150">
        <f t="shared" si="6"/>
        <v>7642.3190760197722</v>
      </c>
      <c r="P17" s="148">
        <f t="shared" si="7"/>
        <v>1086961.168088987</v>
      </c>
      <c r="Q17" s="162">
        <f t="shared" si="2"/>
        <v>281.10109917533504</v>
      </c>
      <c r="R17" s="171">
        <f>Harvest_Comparison!EX16</f>
        <v>18695.669999999998</v>
      </c>
      <c r="S17" s="172">
        <f>Harvest_Comparison!EY16</f>
        <v>20939.150000000001</v>
      </c>
      <c r="T17" s="172"/>
      <c r="U17" s="172">
        <f>Harvest_Comparison!FA16</f>
        <v>18695.670999999998</v>
      </c>
      <c r="V17" s="172"/>
      <c r="W17" s="173">
        <f>Harvest_Comparison!FE16</f>
        <v>1.1199999786046717</v>
      </c>
    </row>
    <row r="18" spans="1:23" x14ac:dyDescent="0.25">
      <c r="A18" s="143">
        <v>2012</v>
      </c>
      <c r="B18" s="144">
        <f>(3*B$16+2*B$21)/5</f>
        <v>3870.3959999999997</v>
      </c>
      <c r="C18" s="177"/>
      <c r="D18" s="177"/>
      <c r="E18" s="177"/>
      <c r="F18" s="236"/>
      <c r="G18" s="211">
        <f>CBM_Output!MG17</f>
        <v>369.3155350058222</v>
      </c>
      <c r="H18" s="220">
        <f t="shared" si="3"/>
        <v>0.76791015710181287</v>
      </c>
      <c r="I18" s="145">
        <f t="shared" si="0"/>
        <v>283.60115050646101</v>
      </c>
      <c r="J18" s="161">
        <f>(3*J$16+2*J$21)/5</f>
        <v>0.9194450811994983</v>
      </c>
      <c r="K18" s="218">
        <f t="shared" si="4"/>
        <v>9.9109533664995677</v>
      </c>
      <c r="L18" s="164">
        <f t="shared" si="5"/>
        <v>38323.654655673796</v>
      </c>
      <c r="M18" s="165">
        <f t="shared" si="1"/>
        <v>20183.16</v>
      </c>
      <c r="N18" s="151">
        <f>CBM_Output!MW17</f>
        <v>0.36926349635319894</v>
      </c>
      <c r="O18" s="150">
        <f t="shared" si="6"/>
        <v>7452.904229056031</v>
      </c>
      <c r="P18" s="148">
        <f t="shared" si="7"/>
        <v>1097648.7585156048</v>
      </c>
      <c r="Q18" s="162">
        <f t="shared" si="2"/>
        <v>283.60115050646107</v>
      </c>
      <c r="R18" s="171">
        <f>Harvest_Comparison!EX17</f>
        <v>18020.68</v>
      </c>
      <c r="S18" s="172">
        <f>Harvest_Comparison!EY17</f>
        <v>20183.16</v>
      </c>
      <c r="T18" s="172"/>
      <c r="U18" s="172">
        <f>Harvest_Comparison!FA17</f>
        <v>18020.68</v>
      </c>
      <c r="V18" s="172"/>
      <c r="W18" s="173">
        <f>Harvest_Comparison!FE17</f>
        <v>1.1199999112131174</v>
      </c>
    </row>
    <row r="19" spans="1:23" x14ac:dyDescent="0.25">
      <c r="A19" s="143">
        <v>2013</v>
      </c>
      <c r="B19" s="144">
        <f>(2*B$16+3*B$21)/5</f>
        <v>3873.9940000000001</v>
      </c>
      <c r="C19" s="177"/>
      <c r="D19" s="177"/>
      <c r="E19" s="177"/>
      <c r="F19" s="236"/>
      <c r="G19" s="211">
        <f>CBM_Output!MG18</f>
        <v>374.04094938932343</v>
      </c>
      <c r="H19" s="220">
        <f t="shared" si="3"/>
        <v>0.76791015710181287</v>
      </c>
      <c r="I19" s="145">
        <f t="shared" si="0"/>
        <v>287.2298442080666</v>
      </c>
      <c r="J19" s="161">
        <f>(2*J$16+3*J$21)/5</f>
        <v>0.91684066711831913</v>
      </c>
      <c r="K19" s="218">
        <f t="shared" si="4"/>
        <v>9.8998483346220443</v>
      </c>
      <c r="L19" s="164">
        <f>I19*B19-I18*B18+M19+O19</f>
        <v>38316.333394927817</v>
      </c>
      <c r="M19" s="165">
        <f t="shared" si="1"/>
        <v>19476.5</v>
      </c>
      <c r="N19" s="151">
        <f>CBM_Output!MW18</f>
        <v>0.1931506599002687</v>
      </c>
      <c r="O19" s="150">
        <f t="shared" si="6"/>
        <v>3761.8988275475831</v>
      </c>
      <c r="P19" s="148">
        <f t="shared" si="7"/>
        <v>1112726.693082985</v>
      </c>
      <c r="Q19" s="162">
        <f t="shared" si="2"/>
        <v>287.22984420806665</v>
      </c>
      <c r="R19" s="171">
        <f>Harvest_Comparison!EX18</f>
        <v>17389.740000000002</v>
      </c>
      <c r="S19" s="172">
        <f>Harvest_Comparison!EY18</f>
        <v>19476.5</v>
      </c>
      <c r="T19" s="172"/>
      <c r="U19" s="172">
        <f>Harvest_Comparison!FA18</f>
        <v>17389.735000000001</v>
      </c>
      <c r="V19" s="172"/>
      <c r="W19" s="173">
        <f>Harvest_Comparison!FE18</f>
        <v>1.1199994939544811</v>
      </c>
    </row>
    <row r="20" spans="1:23" x14ac:dyDescent="0.25">
      <c r="A20" s="143">
        <v>2014</v>
      </c>
      <c r="B20" s="144">
        <f>(1*B$16+4*B$21)/5</f>
        <v>3877.5919999999996</v>
      </c>
      <c r="C20" s="177"/>
      <c r="D20" s="177"/>
      <c r="E20" s="177"/>
      <c r="F20" s="237"/>
      <c r="G20" s="211">
        <f>CBM_Output!MG19</f>
        <v>378.86373829491225</v>
      </c>
      <c r="H20" s="220">
        <f t="shared" si="3"/>
        <v>0.76791015710181287</v>
      </c>
      <c r="I20" s="145">
        <f t="shared" si="0"/>
        <v>290.9333127942262</v>
      </c>
      <c r="J20" s="161">
        <f>(1*J$16+4*J$21)/5</f>
        <v>0.91423625303714018</v>
      </c>
      <c r="K20" s="218">
        <f t="shared" si="4"/>
        <v>9.8737025476712645</v>
      </c>
      <c r="L20" s="164">
        <f>I20*B20-I19*B19+M20+O20</f>
        <v>38250.664427463191</v>
      </c>
      <c r="M20" s="165">
        <f t="shared" si="1"/>
        <v>19139.169999999998</v>
      </c>
      <c r="N20" s="151">
        <f>CBM_Output!MW19</f>
        <v>0.19423524040273654</v>
      </c>
      <c r="O20" s="150">
        <f t="shared" si="6"/>
        <v>3717.5012860588427</v>
      </c>
      <c r="P20" s="148">
        <f t="shared" si="7"/>
        <v>1128120.6862243894</v>
      </c>
      <c r="Q20" s="162">
        <f t="shared" si="2"/>
        <v>290.93331279422625</v>
      </c>
      <c r="R20" s="171">
        <f>Harvest_Comparison!EX19</f>
        <v>17088.55</v>
      </c>
      <c r="S20" s="172">
        <f>Harvest_Comparison!EY19</f>
        <v>19139.169999999998</v>
      </c>
      <c r="T20" s="172"/>
      <c r="U20" s="172">
        <f>Harvest_Comparison!FA19</f>
        <v>17088.560000000001</v>
      </c>
      <c r="V20" s="172"/>
      <c r="W20" s="173">
        <f>Harvest_Comparison!FE19</f>
        <v>1.1199996488877055</v>
      </c>
    </row>
    <row r="21" spans="1:23" x14ac:dyDescent="0.25">
      <c r="A21" s="143">
        <v>2015</v>
      </c>
      <c r="B21" s="149">
        <f>Area_Comp!FO19</f>
        <v>3881.19</v>
      </c>
      <c r="C21" s="177">
        <f>Growing_Stock_Comp!FM25*1000</f>
        <v>1146000</v>
      </c>
      <c r="D21" s="192">
        <f t="shared" ref="D21:D26" si="8">C21*0.9</f>
        <v>1031400</v>
      </c>
      <c r="E21" s="203">
        <f t="shared" ref="E21:E26" si="9">C21*1.2</f>
        <v>1375200</v>
      </c>
      <c r="F21" s="236"/>
      <c r="G21" s="211">
        <f>CBM_Output!MG20</f>
        <v>383.39920614531036</v>
      </c>
      <c r="H21" s="220">
        <f t="shared" si="3"/>
        <v>0.76791015710181287</v>
      </c>
      <c r="I21" s="145">
        <f t="shared" si="0"/>
        <v>294.4161446237556</v>
      </c>
      <c r="J21" s="160">
        <f>Growing_Stock_Comp!EP25/Growing_Stock_Comp!EO25</f>
        <v>0.91163183895596123</v>
      </c>
      <c r="K21" s="218">
        <f t="shared" si="4"/>
        <v>9.8173156313710965</v>
      </c>
      <c r="L21" s="164">
        <f>I21*B21-I20*B20+M21+O21</f>
        <v>38067.544553679509</v>
      </c>
      <c r="M21" s="165">
        <f t="shared" si="1"/>
        <v>19655.47</v>
      </c>
      <c r="N21" s="151">
        <f>CBM_Output!MW20</f>
        <v>0.19576048935968771</v>
      </c>
      <c r="O21" s="150">
        <f t="shared" si="6"/>
        <v>3847.7644257946613</v>
      </c>
      <c r="P21" s="148">
        <f t="shared" si="7"/>
        <v>1142684.9963522742</v>
      </c>
      <c r="Q21" s="162">
        <f t="shared" si="2"/>
        <v>294.41614462375566</v>
      </c>
      <c r="R21" s="171">
        <f>Harvest_Comparison!EX20</f>
        <v>17549.53</v>
      </c>
      <c r="S21" s="172">
        <f>Harvest_Comparison!EY20</f>
        <v>19655.47</v>
      </c>
      <c r="T21" s="172"/>
      <c r="U21" s="172">
        <f>Harvest_Comparison!FA20</f>
        <v>17549.526000000002</v>
      </c>
      <c r="V21" s="172">
        <f>Harvest_Comparison!FC20</f>
        <v>23534</v>
      </c>
      <c r="W21" s="173">
        <f>Harvest_Comparison!FE20</f>
        <v>1.1199997948663014</v>
      </c>
    </row>
    <row r="22" spans="1:23" x14ac:dyDescent="0.25">
      <c r="A22" s="143">
        <v>2016</v>
      </c>
      <c r="B22" s="149">
        <f>Area_Comp!FO20</f>
        <v>3884.79</v>
      </c>
      <c r="C22" s="177">
        <f>Growing_Stock_Comp!FM26*1000</f>
        <v>1150000</v>
      </c>
      <c r="D22" s="192">
        <f t="shared" si="8"/>
        <v>1035000</v>
      </c>
      <c r="E22" s="203">
        <f t="shared" si="9"/>
        <v>1380000</v>
      </c>
      <c r="F22" s="236"/>
      <c r="G22" s="211">
        <f>CBM_Output!MG21</f>
        <v>388.46690836540762</v>
      </c>
      <c r="H22" s="220">
        <f t="shared" si="3"/>
        <v>0.76791015710181287</v>
      </c>
      <c r="I22" s="145">
        <f t="shared" ref="I22:I26" si="10">G22*(H22)</f>
        <v>298.3076846317357</v>
      </c>
      <c r="J22" s="161">
        <f>(4*J$21+1*J$26)/5</f>
        <v>0.90895436419552245</v>
      </c>
      <c r="K22" s="218">
        <f t="shared" ref="K22:K26" si="11">L22/B21</f>
        <v>9.9349087103311575</v>
      </c>
      <c r="L22" s="164">
        <f t="shared" ref="L22:L26" si="12">I22*B22-I21*B21+M22+O22</f>
        <v>38559.268337450187</v>
      </c>
      <c r="M22" s="165">
        <f t="shared" si="1"/>
        <v>18774.599999999999</v>
      </c>
      <c r="N22" s="151">
        <f>CBM_Output!MW21</f>
        <v>0.19211884722996048</v>
      </c>
      <c r="O22" s="150">
        <f t="shared" ref="O22:O26" si="13">N22*M22</f>
        <v>3606.9545092036155</v>
      </c>
      <c r="P22" s="148">
        <f t="shared" si="7"/>
        <v>1158862.7101805208</v>
      </c>
      <c r="Q22" s="162">
        <f t="shared" si="2"/>
        <v>298.30768463173575</v>
      </c>
      <c r="R22" s="171">
        <f>Harvest_Comparison!EX21</f>
        <v>16763</v>
      </c>
      <c r="S22" s="172">
        <f>Harvest_Comparison!EY21</f>
        <v>18774.599999999999</v>
      </c>
      <c r="T22" s="172"/>
      <c r="U22" s="172">
        <f>Harvest_Comparison!FA21</f>
        <v>16763.032999999999</v>
      </c>
      <c r="V22" s="172"/>
      <c r="W22" s="173">
        <f>Harvest_Comparison!FE21</f>
        <v>1.1200023862077193</v>
      </c>
    </row>
    <row r="23" spans="1:23" x14ac:dyDescent="0.25">
      <c r="A23" s="143">
        <v>2017</v>
      </c>
      <c r="B23" s="149">
        <f>Area_Comp!FO21</f>
        <v>3888.38</v>
      </c>
      <c r="C23" s="177">
        <f>Growing_Stock_Comp!FM27*1000</f>
        <v>1154000</v>
      </c>
      <c r="D23" s="192">
        <f t="shared" si="8"/>
        <v>1038600</v>
      </c>
      <c r="E23" s="203">
        <f t="shared" si="9"/>
        <v>1384800</v>
      </c>
      <c r="F23" s="236"/>
      <c r="G23" s="211">
        <f>CBM_Output!MG22</f>
        <v>393.16994077671609</v>
      </c>
      <c r="H23" s="220">
        <f t="shared" si="3"/>
        <v>0.76791015710181287</v>
      </c>
      <c r="I23" s="145">
        <f t="shared" si="10"/>
        <v>301.9191909895585</v>
      </c>
      <c r="J23" s="161">
        <f>(3*J$21+2*J$26)/5</f>
        <v>0.90627688943508333</v>
      </c>
      <c r="K23" s="218">
        <f t="shared" si="11"/>
        <v>9.9642585936270134</v>
      </c>
      <c r="L23" s="164">
        <f t="shared" si="12"/>
        <v>38709.052141936285</v>
      </c>
      <c r="M23" s="165">
        <f t="shared" si="1"/>
        <v>19764.77</v>
      </c>
      <c r="N23" s="151">
        <f>CBM_Output!MW22</f>
        <v>0.19380182326823028</v>
      </c>
      <c r="O23" s="150">
        <f t="shared" si="13"/>
        <v>3830.4484624772199</v>
      </c>
      <c r="P23" s="148">
        <f t="shared" si="7"/>
        <v>1173976.5438599798</v>
      </c>
      <c r="Q23" s="162">
        <f t="shared" si="2"/>
        <v>301.91919098955856</v>
      </c>
      <c r="R23" s="171">
        <f>Harvest_Comparison!EX22</f>
        <v>17647.12</v>
      </c>
      <c r="S23" s="172">
        <f>Harvest_Comparison!EY22</f>
        <v>19764.77</v>
      </c>
      <c r="T23" s="172"/>
      <c r="U23" s="172">
        <f>Harvest_Comparison!FA22</f>
        <v>17647.117999999999</v>
      </c>
      <c r="V23" s="172"/>
      <c r="W23" s="173">
        <f>Harvest_Comparison!FE22</f>
        <v>1.1199997506675312</v>
      </c>
    </row>
    <row r="24" spans="1:23" x14ac:dyDescent="0.25">
      <c r="A24" s="143">
        <v>2018</v>
      </c>
      <c r="B24" s="149">
        <f>Area_Comp!FO22</f>
        <v>3891.97</v>
      </c>
      <c r="C24" s="177">
        <f>Growing_Stock_Comp!FM28*1000</f>
        <v>1158000</v>
      </c>
      <c r="D24" s="192">
        <f t="shared" si="8"/>
        <v>1042200</v>
      </c>
      <c r="E24" s="203">
        <f t="shared" si="9"/>
        <v>1389600</v>
      </c>
      <c r="F24" s="236"/>
      <c r="G24" s="211">
        <f>CBM_Output!MG23</f>
        <v>397.36317404032616</v>
      </c>
      <c r="H24" s="220">
        <f t="shared" si="3"/>
        <v>0.76791015710181287</v>
      </c>
      <c r="I24" s="145">
        <f t="shared" si="10"/>
        <v>305.13921740378186</v>
      </c>
      <c r="J24" s="161">
        <f>(2*J$21+3*J$26)/5</f>
        <v>0.90359941467464466</v>
      </c>
      <c r="K24" s="218">
        <f t="shared" si="11"/>
        <v>10.086394043266393</v>
      </c>
      <c r="L24" s="164">
        <f t="shared" si="12"/>
        <v>39219.732869956177</v>
      </c>
      <c r="M24" s="165">
        <f t="shared" si="1"/>
        <v>21495.11</v>
      </c>
      <c r="N24" s="151">
        <f>CBM_Output!MW23</f>
        <v>0.19113588025085471</v>
      </c>
      <c r="O24" s="150">
        <f t="shared" si="13"/>
        <v>4108.48677093895</v>
      </c>
      <c r="P24" s="148">
        <f t="shared" si="7"/>
        <v>1187592.6799589971</v>
      </c>
      <c r="Q24" s="162">
        <f t="shared" si="2"/>
        <v>305.13921740378191</v>
      </c>
      <c r="R24" s="171">
        <f>Harvest_Comparison!EX23</f>
        <v>19192.060000000001</v>
      </c>
      <c r="S24" s="172">
        <f>Harvest_Comparison!EY23</f>
        <v>21495.11</v>
      </c>
      <c r="T24" s="172"/>
      <c r="U24" s="172">
        <f>Harvest_Comparison!FA23</f>
        <v>19192.060000000001</v>
      </c>
      <c r="V24" s="172"/>
      <c r="W24" s="173">
        <f>Harvest_Comparison!FE23</f>
        <v>1.1200001458936664</v>
      </c>
    </row>
    <row r="25" spans="1:23" x14ac:dyDescent="0.25">
      <c r="A25" s="143">
        <v>2019</v>
      </c>
      <c r="B25" s="149">
        <f>Area_Comp!FO23</f>
        <v>3895.56</v>
      </c>
      <c r="C25" s="177">
        <f>Growing_Stock_Comp!FM29*1000</f>
        <v>1162000</v>
      </c>
      <c r="D25" s="192">
        <f t="shared" si="8"/>
        <v>1045800</v>
      </c>
      <c r="E25" s="203">
        <f t="shared" si="9"/>
        <v>1394400</v>
      </c>
      <c r="F25" s="236"/>
      <c r="G25" s="211">
        <f>CBM_Output!MG24</f>
        <v>401.77955154943913</v>
      </c>
      <c r="H25" s="220">
        <f t="shared" si="3"/>
        <v>0.76791015710181287</v>
      </c>
      <c r="I25" s="145">
        <f t="shared" si="10"/>
        <v>308.53059855062571</v>
      </c>
      <c r="J25" s="161">
        <f>(1*J$21+4*J$26)/5</f>
        <v>0.90092193991420566</v>
      </c>
      <c r="K25" s="218">
        <f t="shared" si="11"/>
        <v>10.146428189715966</v>
      </c>
      <c r="L25" s="164">
        <f t="shared" si="12"/>
        <v>39489.594121528848</v>
      </c>
      <c r="M25" s="165">
        <f t="shared" si="1"/>
        <v>21172.16</v>
      </c>
      <c r="N25" s="151">
        <f>CBM_Output!MW24</f>
        <v>0.18943062921544743</v>
      </c>
      <c r="O25" s="150">
        <f t="shared" si="13"/>
        <v>4010.6555906501276</v>
      </c>
      <c r="P25" s="148">
        <f t="shared" si="7"/>
        <v>1201899.4584898758</v>
      </c>
      <c r="Q25" s="162">
        <f t="shared" si="2"/>
        <v>308.53059855062577</v>
      </c>
      <c r="R25" s="171">
        <f>Harvest_Comparison!EX24</f>
        <v>18903.72</v>
      </c>
      <c r="S25" s="172">
        <f>Harvest_Comparison!EY24</f>
        <v>21172.16</v>
      </c>
      <c r="T25" s="172"/>
      <c r="U25" s="172">
        <f>Harvest_Comparison!FA24</f>
        <v>18903.715</v>
      </c>
      <c r="V25" s="172"/>
      <c r="W25" s="173">
        <f>Harvest_Comparison!FE24</f>
        <v>1.119999661442298</v>
      </c>
    </row>
    <row r="26" spans="1:23" x14ac:dyDescent="0.25">
      <c r="A26" s="143">
        <v>2020</v>
      </c>
      <c r="B26" s="149">
        <f>Area_Comp!FO24</f>
        <v>3899.15</v>
      </c>
      <c r="C26" s="177">
        <f>Growing_Stock_Comp!FM30*1000</f>
        <v>1166000</v>
      </c>
      <c r="D26" s="192">
        <f t="shared" si="8"/>
        <v>1049400</v>
      </c>
      <c r="E26" s="203">
        <f t="shared" si="9"/>
        <v>1399200</v>
      </c>
      <c r="F26" s="177"/>
      <c r="G26" s="211">
        <f>CBM_Output!MG25</f>
        <v>406.93358757612822</v>
      </c>
      <c r="H26" s="220">
        <f t="shared" si="3"/>
        <v>0.76791015710181287</v>
      </c>
      <c r="I26" s="145">
        <f t="shared" si="10"/>
        <v>312.48843516558895</v>
      </c>
      <c r="J26" s="160">
        <f>Growing_Stock_Comp!EP30/Growing_Stock_Comp!EO30</f>
        <v>0.89824446515376677</v>
      </c>
      <c r="K26" s="218">
        <f t="shared" si="11"/>
        <v>10.019368645106345</v>
      </c>
      <c r="L26" s="164">
        <f t="shared" si="12"/>
        <v>39031.051719130475</v>
      </c>
      <c r="M26" s="165">
        <f t="shared" si="1"/>
        <v>18804.32</v>
      </c>
      <c r="N26" s="151">
        <f>CBM_Output!MW25</f>
        <v>0.1960670863450478</v>
      </c>
      <c r="O26" s="150">
        <f t="shared" si="13"/>
        <v>3686.908233099909</v>
      </c>
      <c r="P26" s="148">
        <f t="shared" ref="P26" si="14">(P25+L26-M26-O26)</f>
        <v>1218439.2819759063</v>
      </c>
      <c r="Q26" s="162">
        <f t="shared" ref="Q26" si="15">P26/B26</f>
        <v>312.48843516558901</v>
      </c>
      <c r="R26" s="171">
        <f>Harvest_Comparison!EX25</f>
        <v>16789.57</v>
      </c>
      <c r="S26" s="172">
        <f>Harvest_Comparison!EY25</f>
        <v>18804.32</v>
      </c>
      <c r="T26" s="472"/>
      <c r="U26" s="172">
        <f>Harvest_Comparison!FA25</f>
        <v>16789.57</v>
      </c>
      <c r="W26" s="173">
        <f>Harvest_Comparison!FE25</f>
        <v>1.1200000952972589</v>
      </c>
    </row>
    <row r="27" spans="1:23" s="485" customFormat="1" ht="15.75" thickBot="1" x14ac:dyDescent="0.3">
      <c r="A27" s="474">
        <v>2021</v>
      </c>
      <c r="B27" s="475">
        <f>B26</f>
        <v>3899.15</v>
      </c>
      <c r="C27" s="476"/>
      <c r="D27" s="476"/>
      <c r="E27" s="477"/>
      <c r="F27" s="476"/>
      <c r="G27" s="478"/>
      <c r="H27" s="479">
        <f t="shared" ref="H27" si="16">H26</f>
        <v>0.76791015710181287</v>
      </c>
      <c r="I27" s="478"/>
      <c r="J27" s="480">
        <f t="shared" ref="J27" si="17">J26</f>
        <v>0.89824446515376677</v>
      </c>
      <c r="K27" s="481"/>
      <c r="L27" s="478"/>
      <c r="M27" s="478"/>
      <c r="N27" s="478"/>
      <c r="O27" s="478"/>
      <c r="P27" s="478"/>
      <c r="Q27" s="482">
        <f t="shared" ref="Q27" si="18">P27/B27</f>
        <v>0</v>
      </c>
      <c r="R27" s="483"/>
      <c r="S27" s="484"/>
      <c r="T27" s="484"/>
      <c r="U27" s="478"/>
      <c r="V27" s="484"/>
      <c r="W27" s="175"/>
    </row>
    <row r="28" spans="1:23" x14ac:dyDescent="0.25">
      <c r="A28" s="286"/>
      <c r="Q28" s="153"/>
      <c r="V28" s="473" t="str">
        <f>Harvest_Comparison!H26</f>
        <v>Bark frac.</v>
      </c>
      <c r="W28" s="443">
        <f>AVERAGE(W5:W26)</f>
        <v>1.1200000212199648</v>
      </c>
    </row>
    <row r="29" spans="1:23" x14ac:dyDescent="0.25">
      <c r="Q29" s="153"/>
    </row>
    <row r="30" spans="1:23" x14ac:dyDescent="0.25">
      <c r="A30" s="267" t="s">
        <v>245</v>
      </c>
      <c r="W30" s="153"/>
    </row>
    <row r="31" spans="1:23" x14ac:dyDescent="0.25">
      <c r="A31" s="549" t="s">
        <v>492</v>
      </c>
      <c r="O31" s="154"/>
      <c r="W31" s="153"/>
    </row>
    <row r="32" spans="1:23" x14ac:dyDescent="0.25">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A1:A2"/>
    <mergeCell ref="F1:F2"/>
    <mergeCell ref="F3:F4"/>
    <mergeCell ref="G1:J2"/>
    <mergeCell ref="B1:E2"/>
    <mergeCell ref="A3:A4"/>
    <mergeCell ref="B3:B4"/>
    <mergeCell ref="C3:C4"/>
    <mergeCell ref="D3:D4"/>
    <mergeCell ref="E3:E4"/>
    <mergeCell ref="K1:K2"/>
    <mergeCell ref="L1:O2"/>
    <mergeCell ref="P3:P4"/>
    <mergeCell ref="P1:Q2"/>
    <mergeCell ref="R1:W1"/>
    <mergeCell ref="R2:R3"/>
    <mergeCell ref="S2:S3"/>
    <mergeCell ref="T2:T3"/>
    <mergeCell ref="U2:U3"/>
    <mergeCell ref="V2:V3"/>
    <mergeCell ref="W2:W3"/>
    <mergeCell ref="Q3:Q4"/>
  </mergeCells>
  <pageMargins left="0.7" right="0.7" top="0.75" bottom="0.75" header="0.3" footer="0.3"/>
  <pageSetup orientation="portrait" verticalDpi="0"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31">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88"/>
      <c r="B1" s="676" t="s">
        <v>82</v>
      </c>
      <c r="C1" s="676"/>
      <c r="D1" s="676"/>
      <c r="E1" s="677"/>
      <c r="F1" s="680" t="s">
        <v>71</v>
      </c>
      <c r="G1" s="675"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89"/>
      <c r="B2" s="676"/>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83" t="s">
        <v>150</v>
      </c>
      <c r="F3" s="681" t="s">
        <v>251</v>
      </c>
      <c r="G3" s="227"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2"/>
      <c r="D4" s="690"/>
      <c r="E4" s="683"/>
      <c r="F4" s="682"/>
      <c r="G4" s="188" t="s">
        <v>172</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157">
        <f>FORECAST(A5,B6:B16,A6:A16)</f>
        <v>9032</v>
      </c>
      <c r="C5" s="157"/>
      <c r="D5" s="176"/>
      <c r="E5" s="176"/>
      <c r="F5" s="144"/>
      <c r="G5" s="178">
        <f>CBM_Output!MY4</f>
        <v>206.77180020069335</v>
      </c>
      <c r="H5" s="219">
        <f>Growing_Stock_Comp!FV80</f>
        <v>1.0554782578572848</v>
      </c>
      <c r="I5" s="145">
        <f t="shared" ref="I5:I21" si="0">G5*(H5)</f>
        <v>218.24313944984237</v>
      </c>
      <c r="J5" s="146"/>
      <c r="K5" s="147"/>
      <c r="N5" s="233"/>
      <c r="P5" s="148">
        <f>I5*B5</f>
        <v>1971172.0355109763</v>
      </c>
      <c r="Q5" s="209">
        <f>I5</f>
        <v>218.24313944984237</v>
      </c>
      <c r="R5" s="169" t="str">
        <f>Harvest_Comparison!B4</f>
        <v>m3 103 u.b</v>
      </c>
      <c r="S5" s="170" t="str">
        <f>Harvest_Comparison!C4</f>
        <v>m3 103 o.b</v>
      </c>
      <c r="T5" s="170" t="str">
        <f>Harvest_Comparison!FH4</f>
        <v>m3 103 u.b</v>
      </c>
      <c r="U5" s="170" t="str">
        <f>Harvest_Comparison!E4</f>
        <v>m3 103 u.b</v>
      </c>
      <c r="V5" s="170" t="str">
        <f>Harvest_Comparison!G4</f>
        <v>m3 103 o.b</v>
      </c>
      <c r="W5" s="168"/>
    </row>
    <row r="6" spans="1:23" x14ac:dyDescent="0.25">
      <c r="A6" s="143">
        <v>2000</v>
      </c>
      <c r="B6" s="149">
        <f>Area_Comp!FX4</f>
        <v>9059</v>
      </c>
      <c r="C6" s="149">
        <f>Growing_Stock_Comp!FV10*1000</f>
        <v>1736000</v>
      </c>
      <c r="D6" s="192">
        <f>C6*0.9</f>
        <v>1562400</v>
      </c>
      <c r="E6" s="203">
        <f>C6*1.2</f>
        <v>2083200</v>
      </c>
      <c r="F6" s="193"/>
      <c r="G6" s="211">
        <f>CBM_Output!MY5</f>
        <v>210.76099647544012</v>
      </c>
      <c r="H6" s="220">
        <f>H5</f>
        <v>1.0554782578572848</v>
      </c>
      <c r="I6" s="145">
        <f t="shared" si="0"/>
        <v>222.45364938416287</v>
      </c>
      <c r="J6" s="160">
        <f>Growing_Stock_Comp!FX10/Growing_Stock_Comp!FW10</f>
        <v>0.9124423963133641</v>
      </c>
      <c r="K6" s="218">
        <f>L6/B5</f>
        <v>8.700691337256993</v>
      </c>
      <c r="L6" s="164">
        <f>I6*B6-I5*B5+M6+O6</f>
        <v>78584.644158105162</v>
      </c>
      <c r="M6" s="165">
        <f t="shared" ref="M6:M26" si="1">IF(T6&lt;&gt;"",T6*W$28,IF(S6&lt;&gt;"",S6,IF(R6&lt;&gt;"",R6*W$28,U6*W$28)))</f>
        <v>28861.213970269935</v>
      </c>
      <c r="N6" s="151">
        <f>CBM_Output!NO5</f>
        <v>0.19707611514675391</v>
      </c>
      <c r="O6" s="150">
        <f>N6*M6</f>
        <v>5687.8559276800206</v>
      </c>
      <c r="P6" s="148">
        <f>(P5+L6-M6-O6)</f>
        <v>2015207.6097711315</v>
      </c>
      <c r="Q6" s="162">
        <f t="shared" ref="Q6:Q25" si="2">P6/B6</f>
        <v>222.45364938416287</v>
      </c>
      <c r="R6" s="171">
        <f>Harvest_Comparison!FF5</f>
        <v>26025</v>
      </c>
      <c r="S6" s="172"/>
      <c r="T6" s="172"/>
      <c r="U6" s="172">
        <f>Harvest_Comparison!FI5</f>
        <v>27659.1</v>
      </c>
      <c r="V6" s="172"/>
      <c r="W6" s="173"/>
    </row>
    <row r="7" spans="1:23" x14ac:dyDescent="0.25">
      <c r="A7" s="143">
        <v>2001</v>
      </c>
      <c r="B7" s="144">
        <f>(9*B$6+1*B$16)/10</f>
        <v>9086</v>
      </c>
      <c r="C7" s="144"/>
      <c r="D7" s="363"/>
      <c r="E7" s="177"/>
      <c r="F7" s="149"/>
      <c r="G7" s="211">
        <f>CBM_Output!MY6</f>
        <v>214.9121061100978</v>
      </c>
      <c r="H7" s="220">
        <f t="shared" ref="H7:H26" si="3">H6</f>
        <v>1.0554782578572848</v>
      </c>
      <c r="I7" s="145">
        <f t="shared" si="0"/>
        <v>226.83505534952596</v>
      </c>
      <c r="J7" s="161">
        <f>(4*J$6+1*J$11)/5</f>
        <v>0.91057204172329465</v>
      </c>
      <c r="K7" s="218">
        <f t="shared" ref="K7:K21" si="4">L7/B6</f>
        <v>8.7203667012601276</v>
      </c>
      <c r="L7" s="164">
        <f t="shared" ref="L7:L21" si="5">I7*B7-I6*B6+M7+O7</f>
        <v>78997.801946715495</v>
      </c>
      <c r="M7" s="165">
        <f t="shared" si="1"/>
        <v>27742.252783103657</v>
      </c>
      <c r="N7" s="151">
        <f>CBM_Output!NO6</f>
        <v>0.19608523040578951</v>
      </c>
      <c r="O7" s="150">
        <f t="shared" ref="O7:O21" si="6">N7*M7</f>
        <v>5439.8460289505356</v>
      </c>
      <c r="P7" s="148">
        <f t="shared" ref="P7:P25" si="7">(P6+L7-M7-O7)</f>
        <v>2061023.3129057928</v>
      </c>
      <c r="Q7" s="162">
        <f t="shared" si="2"/>
        <v>226.83505534952596</v>
      </c>
      <c r="R7" s="171">
        <f>Harvest_Comparison!FF6</f>
        <v>25016</v>
      </c>
      <c r="S7" s="172"/>
      <c r="T7" s="172"/>
      <c r="U7" s="172">
        <f>Harvest_Comparison!FI6</f>
        <v>26671.4</v>
      </c>
      <c r="V7" s="172"/>
      <c r="W7" s="173" t="str">
        <f>Harvest_Comparison!EW6</f>
        <v/>
      </c>
    </row>
    <row r="8" spans="1:23" x14ac:dyDescent="0.25">
      <c r="A8" s="143">
        <v>2002</v>
      </c>
      <c r="B8" s="144">
        <f>(8*B$6+2*B$16)/10</f>
        <v>9113</v>
      </c>
      <c r="C8" s="144"/>
      <c r="D8" s="363"/>
      <c r="E8" s="177"/>
      <c r="F8" s="149"/>
      <c r="G8" s="211">
        <f>CBM_Output!MY7</f>
        <v>218.804507074176</v>
      </c>
      <c r="H8" s="220">
        <f t="shared" si="3"/>
        <v>1.0554782578572848</v>
      </c>
      <c r="I8" s="145">
        <f t="shared" si="0"/>
        <v>230.94339993797323</v>
      </c>
      <c r="J8" s="161">
        <f>(3*J$6+2*J$11)/5</f>
        <v>0.90870168713322541</v>
      </c>
      <c r="K8" s="218">
        <f t="shared" si="4"/>
        <v>8.7662476178270463</v>
      </c>
      <c r="L8" s="164">
        <f t="shared" si="5"/>
        <v>79650.125855576538</v>
      </c>
      <c r="M8" s="165">
        <f t="shared" si="1"/>
        <v>30094.40013491701</v>
      </c>
      <c r="N8" s="151">
        <f>CBM_Output!NO7</f>
        <v>0.19910132665346761</v>
      </c>
      <c r="O8" s="150">
        <f t="shared" si="6"/>
        <v>5991.8349917022715</v>
      </c>
      <c r="P8" s="148">
        <f t="shared" si="7"/>
        <v>2104587.2036347501</v>
      </c>
      <c r="Q8" s="162">
        <f t="shared" si="2"/>
        <v>230.94339993797323</v>
      </c>
      <c r="R8" s="171">
        <f>Harvest_Comparison!FF7</f>
        <v>27137</v>
      </c>
      <c r="S8" s="172"/>
      <c r="T8" s="172"/>
      <c r="U8" s="172">
        <f>Harvest_Comparison!FI7</f>
        <v>28957</v>
      </c>
      <c r="V8" s="172"/>
      <c r="W8" s="173" t="str">
        <f>Harvest_Comparison!EW7</f>
        <v/>
      </c>
    </row>
    <row r="9" spans="1:23" x14ac:dyDescent="0.25">
      <c r="A9" s="143">
        <v>2003</v>
      </c>
      <c r="B9" s="144">
        <f>(7*B$6+3*B$16)/10</f>
        <v>9140</v>
      </c>
      <c r="C9" s="144"/>
      <c r="D9" s="363"/>
      <c r="E9" s="177"/>
      <c r="F9" s="149"/>
      <c r="G9" s="211">
        <f>CBM_Output!MY8</f>
        <v>222.47901414963746</v>
      </c>
      <c r="H9" s="220">
        <f t="shared" si="3"/>
        <v>1.0554782578572848</v>
      </c>
      <c r="I9" s="145">
        <f t="shared" si="0"/>
        <v>234.82176226446555</v>
      </c>
      <c r="J9" s="161">
        <f>(2*J$6+3*J$11)/5</f>
        <v>0.90683133254315607</v>
      </c>
      <c r="K9" s="218">
        <f t="shared" si="4"/>
        <v>9.067432404519872</v>
      </c>
      <c r="L9" s="164">
        <f t="shared" si="5"/>
        <v>82631.511502389592</v>
      </c>
      <c r="M9" s="165">
        <f t="shared" si="1"/>
        <v>34196.51850095077</v>
      </c>
      <c r="N9" s="151">
        <f>CBM_Output!NO8</f>
        <v>0.19742622450837835</v>
      </c>
      <c r="O9" s="150">
        <f t="shared" si="6"/>
        <v>6751.2895389736204</v>
      </c>
      <c r="P9" s="148">
        <f t="shared" si="7"/>
        <v>2146270.9070972158</v>
      </c>
      <c r="Q9" s="162">
        <f t="shared" si="2"/>
        <v>234.82176226446563</v>
      </c>
      <c r="R9" s="171">
        <f>Harvest_Comparison!FF8</f>
        <v>30836</v>
      </c>
      <c r="S9" s="172"/>
      <c r="T9" s="172"/>
      <c r="U9" s="172">
        <f>Harvest_Comparison!FI8</f>
        <v>30836</v>
      </c>
      <c r="V9" s="172"/>
      <c r="W9" s="173" t="str">
        <f>Harvest_Comparison!EW8</f>
        <v/>
      </c>
    </row>
    <row r="10" spans="1:23" x14ac:dyDescent="0.25">
      <c r="A10" s="143">
        <v>2004</v>
      </c>
      <c r="B10" s="144">
        <f>(6*B$6+4*B$16)/10</f>
        <v>9167</v>
      </c>
      <c r="C10" s="144"/>
      <c r="D10" s="363"/>
      <c r="E10" s="177"/>
      <c r="F10" s="149"/>
      <c r="G10" s="211">
        <f>CBM_Output!MY9</f>
        <v>225.73842834508656</v>
      </c>
      <c r="H10" s="220">
        <f t="shared" si="3"/>
        <v>1.0554782578572848</v>
      </c>
      <c r="I10" s="145">
        <f t="shared" si="0"/>
        <v>238.26200308111348</v>
      </c>
      <c r="J10" s="161">
        <f>(1*J$6+4*J$11)/5</f>
        <v>0.90496097795308672</v>
      </c>
      <c r="K10" s="218">
        <f t="shared" si="4"/>
        <v>9.1249193248055764</v>
      </c>
      <c r="L10" s="164">
        <f t="shared" si="5"/>
        <v>83401.762628722965</v>
      </c>
      <c r="M10" s="165">
        <f t="shared" si="1"/>
        <v>36300.254251252481</v>
      </c>
      <c r="N10" s="151">
        <f>CBM_Output!NO9</f>
        <v>0.25412034765018793</v>
      </c>
      <c r="O10" s="150">
        <f t="shared" si="6"/>
        <v>9224.6332301184921</v>
      </c>
      <c r="P10" s="148">
        <f t="shared" si="7"/>
        <v>2184147.7822445678</v>
      </c>
      <c r="Q10" s="162">
        <f t="shared" si="2"/>
        <v>238.26200308111353</v>
      </c>
      <c r="R10" s="171">
        <f>Harvest_Comparison!FF9</f>
        <v>32733</v>
      </c>
      <c r="S10" s="172"/>
      <c r="T10" s="172"/>
      <c r="U10" s="172">
        <f>Harvest_Comparison!FI9</f>
        <v>32733</v>
      </c>
      <c r="V10" s="172"/>
      <c r="W10" s="173" t="str">
        <f>Harvest_Comparison!EW9</f>
        <v/>
      </c>
    </row>
    <row r="11" spans="1:23" x14ac:dyDescent="0.25">
      <c r="A11" s="143">
        <v>2005</v>
      </c>
      <c r="B11" s="144">
        <f>(5*B$6+5*B$16)/10</f>
        <v>9194</v>
      </c>
      <c r="C11" s="144"/>
      <c r="D11" s="363"/>
      <c r="E11" s="177"/>
      <c r="F11" s="149"/>
      <c r="G11" s="211">
        <f>CBM_Output!MY10</f>
        <v>229.07685051897829</v>
      </c>
      <c r="H11" s="220">
        <f t="shared" si="3"/>
        <v>1.0554782578572848</v>
      </c>
      <c r="I11" s="145">
        <f t="shared" si="0"/>
        <v>241.78563510120486</v>
      </c>
      <c r="J11" s="160">
        <f>Growing_Stock_Comp!FX15/Growing_Stock_Comp!FW15</f>
        <v>0.90309062336301726</v>
      </c>
      <c r="K11" s="218">
        <f t="shared" si="4"/>
        <v>9.0957125278744915</v>
      </c>
      <c r="L11" s="164">
        <f t="shared" si="5"/>
        <v>83380.396743025456</v>
      </c>
      <c r="M11" s="165">
        <f t="shared" si="1"/>
        <v>35425.82323432422</v>
      </c>
      <c r="N11" s="151">
        <f>CBM_Output!NO10</f>
        <v>0.25758686177685158</v>
      </c>
      <c r="O11" s="150">
        <f t="shared" si="6"/>
        <v>9125.2266327910493</v>
      </c>
      <c r="P11" s="148">
        <f t="shared" si="7"/>
        <v>2222977.1291204779</v>
      </c>
      <c r="Q11" s="162">
        <f t="shared" si="2"/>
        <v>241.78563510120492</v>
      </c>
      <c r="R11" s="171">
        <f>Harvest_Comparison!FF10</f>
        <v>31944.5</v>
      </c>
      <c r="S11" s="172"/>
      <c r="T11" s="172"/>
      <c r="U11" s="172">
        <f>Harvest_Comparison!FI10</f>
        <v>31944.5</v>
      </c>
      <c r="V11" s="172"/>
      <c r="W11" s="173" t="str">
        <f>Harvest_Comparison!EW10</f>
        <v/>
      </c>
    </row>
    <row r="12" spans="1:23" x14ac:dyDescent="0.25">
      <c r="A12" s="143">
        <v>2006</v>
      </c>
      <c r="B12" s="144">
        <f>(4*B$6+6*B$16)/10</f>
        <v>9221</v>
      </c>
      <c r="C12" s="144"/>
      <c r="D12" s="363"/>
      <c r="E12" s="177"/>
      <c r="F12" s="149"/>
      <c r="G12" s="211">
        <f>CBM_Output!MY11</f>
        <v>232.28054856032543</v>
      </c>
      <c r="H12" s="220">
        <f t="shared" si="3"/>
        <v>1.0554782578572848</v>
      </c>
      <c r="I12" s="145">
        <f t="shared" si="0"/>
        <v>245.16706872858671</v>
      </c>
      <c r="J12" s="161">
        <f>(4*J$11+1*J$16)/5</f>
        <v>0.8934674396684914</v>
      </c>
      <c r="K12" s="218">
        <f t="shared" si="4"/>
        <v>9.0122934596027786</v>
      </c>
      <c r="L12" s="164">
        <f t="shared" si="5"/>
        <v>82859.02606758794</v>
      </c>
      <c r="M12" s="165">
        <f t="shared" si="1"/>
        <v>35913.220104254433</v>
      </c>
      <c r="N12" s="151">
        <f>CBM_Output!NO11</f>
        <v>0.25721431580618764</v>
      </c>
      <c r="O12" s="150">
        <f t="shared" si="6"/>
        <v>9237.3943375128274</v>
      </c>
      <c r="P12" s="148">
        <f t="shared" si="7"/>
        <v>2260685.5407462986</v>
      </c>
      <c r="Q12" s="162">
        <f t="shared" si="2"/>
        <v>245.16706872858677</v>
      </c>
      <c r="R12" s="171">
        <f>Harvest_Comparison!FF11</f>
        <v>32384</v>
      </c>
      <c r="S12" s="172"/>
      <c r="T12" s="172"/>
      <c r="U12" s="172">
        <f>Harvest_Comparison!FI11</f>
        <v>32384</v>
      </c>
      <c r="V12" s="172"/>
      <c r="W12" s="173" t="str">
        <f>Harvest_Comparison!FM11</f>
        <v/>
      </c>
    </row>
    <row r="13" spans="1:23" x14ac:dyDescent="0.25">
      <c r="A13" s="143">
        <v>2007</v>
      </c>
      <c r="B13" s="144">
        <f>(3*B$6+7*B$16)/10</f>
        <v>9248</v>
      </c>
      <c r="C13" s="144"/>
      <c r="D13" s="363"/>
      <c r="E13" s="177"/>
      <c r="F13" s="177"/>
      <c r="G13" s="211">
        <f>CBM_Output!MY12</f>
        <v>234.91705092987183</v>
      </c>
      <c r="H13" s="220">
        <f t="shared" si="3"/>
        <v>1.0554782578572848</v>
      </c>
      <c r="I13" s="145">
        <f t="shared" si="0"/>
        <v>247.94983965643218</v>
      </c>
      <c r="J13" s="161">
        <f>(3*J$11+2*J$16)/5</f>
        <v>0.88384425597396543</v>
      </c>
      <c r="K13" s="218">
        <f t="shared" si="4"/>
        <v>9.1158991304975192</v>
      </c>
      <c r="L13" s="164">
        <f t="shared" si="5"/>
        <v>84057.705882317619</v>
      </c>
      <c r="M13" s="165">
        <f t="shared" si="1"/>
        <v>39927.29</v>
      </c>
      <c r="N13" s="151">
        <f>CBM_Output!NO12</f>
        <v>0.29493209997300118</v>
      </c>
      <c r="O13" s="150">
        <f t="shared" si="6"/>
        <v>11775.83948593101</v>
      </c>
      <c r="P13" s="148">
        <f t="shared" si="7"/>
        <v>2293040.1171426848</v>
      </c>
      <c r="Q13" s="162">
        <f t="shared" si="2"/>
        <v>247.94983965643218</v>
      </c>
      <c r="R13" s="171">
        <f>Harvest_Comparison!FF12</f>
        <v>35934.559999999998</v>
      </c>
      <c r="S13" s="172">
        <f>Harvest_Comparison!FG12</f>
        <v>39927.29</v>
      </c>
      <c r="T13" s="172"/>
      <c r="U13" s="172">
        <f>Harvest_Comparison!FI12</f>
        <v>35934.563000000002</v>
      </c>
      <c r="V13" s="172"/>
      <c r="W13" s="173">
        <f>Harvest_Comparison!FM12</f>
        <v>1.1111111420315152</v>
      </c>
    </row>
    <row r="14" spans="1:23" x14ac:dyDescent="0.25">
      <c r="A14" s="143">
        <v>2008</v>
      </c>
      <c r="B14" s="144">
        <f>(2*B$6+8*B$16)/10</f>
        <v>9275</v>
      </c>
      <c r="C14" s="144"/>
      <c r="D14" s="363"/>
      <c r="E14" s="177"/>
      <c r="F14" s="177"/>
      <c r="G14" s="211">
        <f>CBM_Output!MY13</f>
        <v>237.96274982354123</v>
      </c>
      <c r="H14" s="220">
        <f t="shared" si="3"/>
        <v>1.0554782578572848</v>
      </c>
      <c r="I14" s="145">
        <f t="shared" si="0"/>
        <v>251.1645086186802</v>
      </c>
      <c r="J14" s="161">
        <f>(2*J$11+3*J$16)/5</f>
        <v>0.87422107227943968</v>
      </c>
      <c r="K14" s="218">
        <f t="shared" si="4"/>
        <v>9.1904812964868281</v>
      </c>
      <c r="L14" s="164">
        <f t="shared" si="5"/>
        <v>84993.571029910192</v>
      </c>
      <c r="M14" s="165">
        <f t="shared" si="1"/>
        <v>38077.769999999997</v>
      </c>
      <c r="N14" s="151">
        <f>CBM_Output!NO13</f>
        <v>0.27325919386393105</v>
      </c>
      <c r="O14" s="150">
        <f t="shared" si="6"/>
        <v>10405.100734336176</v>
      </c>
      <c r="P14" s="148">
        <f t="shared" si="7"/>
        <v>2329550.8174382588</v>
      </c>
      <c r="Q14" s="162">
        <f t="shared" si="2"/>
        <v>251.1645086186802</v>
      </c>
      <c r="R14" s="171">
        <f>Harvest_Comparison!FF13</f>
        <v>34273.42</v>
      </c>
      <c r="S14" s="172">
        <f>Harvest_Comparison!FG13</f>
        <v>38077.769999999997</v>
      </c>
      <c r="T14" s="172"/>
      <c r="U14" s="172">
        <f>Harvest_Comparison!FI13</f>
        <v>34273.421000000002</v>
      </c>
      <c r="V14" s="172"/>
      <c r="W14" s="173">
        <f>Harvest_Comparison!FM13</f>
        <v>1.1110000110873091</v>
      </c>
    </row>
    <row r="15" spans="1:23" x14ac:dyDescent="0.25">
      <c r="A15" s="143">
        <v>2009</v>
      </c>
      <c r="B15" s="144">
        <f>(1*B$6+9*B$16)/10</f>
        <v>9302</v>
      </c>
      <c r="C15" s="144"/>
      <c r="D15" s="363"/>
      <c r="E15" s="177"/>
      <c r="F15" s="177"/>
      <c r="G15" s="211">
        <f>CBM_Output!MY14</f>
        <v>241.00144178346267</v>
      </c>
      <c r="H15" s="220">
        <f t="shared" si="3"/>
        <v>1.0554782578572848</v>
      </c>
      <c r="I15" s="145">
        <f t="shared" si="0"/>
        <v>254.37178191470301</v>
      </c>
      <c r="J15" s="161">
        <f>(1*J$11+4*J$16)/5</f>
        <v>0.86459788858491371</v>
      </c>
      <c r="K15" s="218">
        <f t="shared" si="4"/>
        <v>9.1501990450819459</v>
      </c>
      <c r="L15" s="164">
        <f t="shared" si="5"/>
        <v>84868.096143135044</v>
      </c>
      <c r="M15" s="165">
        <f t="shared" si="1"/>
        <v>38473.01</v>
      </c>
      <c r="N15" s="151">
        <f>CBM_Output!NO14</f>
        <v>0.25419347773482437</v>
      </c>
      <c r="O15" s="150">
        <f t="shared" si="6"/>
        <v>9779.588210826676</v>
      </c>
      <c r="P15" s="148">
        <f t="shared" si="7"/>
        <v>2366166.3153705671</v>
      </c>
      <c r="Q15" s="162">
        <f t="shared" si="2"/>
        <v>254.37178191470298</v>
      </c>
      <c r="R15" s="171">
        <f>Harvest_Comparison!FF14</f>
        <v>34629.17</v>
      </c>
      <c r="S15" s="172">
        <f>Harvest_Comparison!FG14</f>
        <v>38473.01</v>
      </c>
      <c r="T15" s="172"/>
      <c r="U15" s="172">
        <f>Harvest_Comparison!FI14</f>
        <v>34629.171999999999</v>
      </c>
      <c r="V15" s="172"/>
      <c r="W15" s="173">
        <f>Harvest_Comparison!FM14</f>
        <v>1.1110000615088378</v>
      </c>
    </row>
    <row r="16" spans="1:23" x14ac:dyDescent="0.25">
      <c r="A16" s="143">
        <v>2010</v>
      </c>
      <c r="B16" s="149">
        <f>Area_Comp!FX14</f>
        <v>9329</v>
      </c>
      <c r="C16" s="149">
        <f>Growing_Stock_Comp!FV20*1000</f>
        <v>2371730</v>
      </c>
      <c r="D16" s="192">
        <f>C16*0.9</f>
        <v>2134557</v>
      </c>
      <c r="E16" s="203">
        <f>C16*1.2</f>
        <v>2846076</v>
      </c>
      <c r="F16" s="177"/>
      <c r="G16" s="211">
        <f>CBM_Output!MY15</f>
        <v>243.73011778865086</v>
      </c>
      <c r="H16" s="220">
        <f t="shared" si="3"/>
        <v>1.0554782578572848</v>
      </c>
      <c r="I16" s="145">
        <f t="shared" si="0"/>
        <v>257.25184011091602</v>
      </c>
      <c r="J16" s="160">
        <f>Growing_Stock_Comp!FX20/Growing_Stock_Comp!FW20</f>
        <v>0.85497470489038785</v>
      </c>
      <c r="K16" s="218">
        <f t="shared" si="4"/>
        <v>8.9731378946373699</v>
      </c>
      <c r="L16" s="164">
        <f t="shared" si="5"/>
        <v>83468.128695916806</v>
      </c>
      <c r="M16" s="165">
        <f t="shared" si="1"/>
        <v>39404.300000000003</v>
      </c>
      <c r="N16" s="151">
        <f>CBM_Output!NO15</f>
        <v>0.26209646337451137</v>
      </c>
      <c r="O16" s="150">
        <f t="shared" si="6"/>
        <v>10327.727671748258</v>
      </c>
      <c r="P16" s="148">
        <f t="shared" si="7"/>
        <v>2399902.4163947362</v>
      </c>
      <c r="Q16" s="162">
        <f t="shared" si="2"/>
        <v>257.25184011091608</v>
      </c>
      <c r="R16" s="171">
        <f>Harvest_Comparison!FF15</f>
        <v>35467.42</v>
      </c>
      <c r="S16" s="172">
        <f>Harvest_Comparison!FG15</f>
        <v>39404.300000000003</v>
      </c>
      <c r="T16" s="172"/>
      <c r="U16" s="172">
        <f>Harvest_Comparison!FI15</f>
        <v>35467.417000000001</v>
      </c>
      <c r="V16" s="172"/>
      <c r="W16" s="173">
        <f>Harvest_Comparison!FM15</f>
        <v>1.1109998979344988</v>
      </c>
    </row>
    <row r="17" spans="1:23" x14ac:dyDescent="0.25">
      <c r="A17" s="143">
        <v>2011</v>
      </c>
      <c r="B17" s="144">
        <f>(4*B$16+1*B$21)/5</f>
        <v>9347.2000000000007</v>
      </c>
      <c r="C17" s="546"/>
      <c r="D17" s="177"/>
      <c r="E17" s="177"/>
      <c r="F17" s="177"/>
      <c r="G17" s="211">
        <f>CBM_Output!MY16</f>
        <v>246.27822767507513</v>
      </c>
      <c r="H17" s="220">
        <f t="shared" si="3"/>
        <v>1.0554782578572848</v>
      </c>
      <c r="I17" s="145">
        <f t="shared" si="0"/>
        <v>259.94131469466805</v>
      </c>
      <c r="J17" s="161">
        <f>(4*J$16+1*J$21)/5</f>
        <v>0.85629348940250638</v>
      </c>
      <c r="K17" s="218">
        <f t="shared" si="4"/>
        <v>8.7529933037008671</v>
      </c>
      <c r="L17" s="164">
        <f t="shared" si="5"/>
        <v>81656.674530225384</v>
      </c>
      <c r="M17" s="165">
        <f t="shared" si="1"/>
        <v>41306.959999999999</v>
      </c>
      <c r="N17" s="151">
        <f>CBM_Output!NO16</f>
        <v>0.25488862436159893</v>
      </c>
      <c r="O17" s="150">
        <f t="shared" si="6"/>
        <v>10528.674210959593</v>
      </c>
      <c r="P17" s="148">
        <f t="shared" si="7"/>
        <v>2429723.4567140019</v>
      </c>
      <c r="Q17" s="162">
        <f t="shared" si="2"/>
        <v>259.94131469466811</v>
      </c>
      <c r="R17" s="171">
        <f>Harvest_Comparison!FF16</f>
        <v>37179.980000000003</v>
      </c>
      <c r="S17" s="172">
        <f>Harvest_Comparison!FG16</f>
        <v>41306.959999999999</v>
      </c>
      <c r="T17" s="172"/>
      <c r="U17" s="172">
        <f>Harvest_Comparison!FI16</f>
        <v>37179.982000000004</v>
      </c>
      <c r="V17" s="172"/>
      <c r="W17" s="173">
        <f>Harvest_Comparison!FM16</f>
        <v>1.1110000597095533</v>
      </c>
    </row>
    <row r="18" spans="1:23" x14ac:dyDescent="0.25">
      <c r="A18" s="143">
        <v>2012</v>
      </c>
      <c r="B18" s="144">
        <f>(3*B$16+2*B$21)/5</f>
        <v>9365.4</v>
      </c>
      <c r="C18" s="149"/>
      <c r="D18" s="177"/>
      <c r="E18" s="177"/>
      <c r="F18" s="177"/>
      <c r="G18" s="211">
        <f>CBM_Output!MY17</f>
        <v>248.80814302660085</v>
      </c>
      <c r="H18" s="220">
        <f t="shared" si="3"/>
        <v>1.0554782578572848</v>
      </c>
      <c r="I18" s="145">
        <f t="shared" si="0"/>
        <v>262.61158534242281</v>
      </c>
      <c r="J18" s="161">
        <f>(3*J$16+2*J$21)/5</f>
        <v>0.85761227391462502</v>
      </c>
      <c r="K18" s="218">
        <f t="shared" si="4"/>
        <v>8.6581141501959014</v>
      </c>
      <c r="L18" s="164">
        <f t="shared" si="5"/>
        <v>80929.124584711142</v>
      </c>
      <c r="M18" s="165">
        <f t="shared" si="1"/>
        <v>41156.53</v>
      </c>
      <c r="N18" s="151">
        <f>CBM_Output!NO17</f>
        <v>0.24378901556535529</v>
      </c>
      <c r="O18" s="150">
        <f t="shared" si="6"/>
        <v>10033.509932786012</v>
      </c>
      <c r="P18" s="148">
        <f t="shared" si="7"/>
        <v>2459462.5413659271</v>
      </c>
      <c r="Q18" s="162">
        <f t="shared" si="2"/>
        <v>262.61158534242287</v>
      </c>
      <c r="R18" s="171">
        <f>Harvest_Comparison!FF17</f>
        <v>38015.43</v>
      </c>
      <c r="S18" s="172">
        <f>Harvest_Comparison!FG17</f>
        <v>41156.53</v>
      </c>
      <c r="T18" s="172"/>
      <c r="U18" s="172">
        <f>Harvest_Comparison!FI17</f>
        <v>38015.430999999997</v>
      </c>
      <c r="V18" s="172"/>
      <c r="W18" s="173">
        <f>Harvest_Comparison!FM17</f>
        <v>1.0826269754149829</v>
      </c>
    </row>
    <row r="19" spans="1:23" x14ac:dyDescent="0.25">
      <c r="A19" s="143">
        <v>2013</v>
      </c>
      <c r="B19" s="144">
        <f>(2*B$16+3*B$21)/5</f>
        <v>9383.6</v>
      </c>
      <c r="C19" s="149"/>
      <c r="D19" s="177"/>
      <c r="E19" s="177"/>
      <c r="F19" s="177"/>
      <c r="G19" s="211">
        <f>CBM_Output!MY18</f>
        <v>251.27990299969403</v>
      </c>
      <c r="H19" s="220">
        <f t="shared" si="3"/>
        <v>1.0554782578572848</v>
      </c>
      <c r="I19" s="145">
        <f t="shared" si="0"/>
        <v>265.22047425266459</v>
      </c>
      <c r="J19" s="161">
        <f>(2*J$16+3*J$21)/5</f>
        <v>0.85893105842674333</v>
      </c>
      <c r="K19" s="218">
        <f t="shared" si="4"/>
        <v>8.8264570191436054</v>
      </c>
      <c r="L19" s="164">
        <f t="shared" si="5"/>
        <v>82663.300567087514</v>
      </c>
      <c r="M19" s="165">
        <f t="shared" si="1"/>
        <v>43262.78</v>
      </c>
      <c r="N19" s="151">
        <f>CBM_Output!NO18</f>
        <v>0.23438668841231372</v>
      </c>
      <c r="O19" s="150">
        <f t="shared" si="6"/>
        <v>10140.219735710478</v>
      </c>
      <c r="P19" s="148">
        <f t="shared" si="7"/>
        <v>2488722.8421973046</v>
      </c>
      <c r="Q19" s="162">
        <f t="shared" si="2"/>
        <v>265.2204742526647</v>
      </c>
      <c r="R19" s="171">
        <f>Harvest_Comparison!FF18</f>
        <v>38940.400000000001</v>
      </c>
      <c r="S19" s="172">
        <f>Harvest_Comparison!FG18</f>
        <v>43262.78</v>
      </c>
      <c r="T19" s="172"/>
      <c r="U19" s="172">
        <f>Harvest_Comparison!FI18</f>
        <v>38938.843000000001</v>
      </c>
      <c r="V19" s="172"/>
      <c r="W19" s="173">
        <f>Harvest_Comparison!FM18</f>
        <v>1.1109998870068103</v>
      </c>
    </row>
    <row r="20" spans="1:23" x14ac:dyDescent="0.25">
      <c r="A20" s="143">
        <v>2014</v>
      </c>
      <c r="B20" s="144">
        <f>(1*B$16+4*B$21)/5</f>
        <v>9401.7999999999993</v>
      </c>
      <c r="C20" s="149"/>
      <c r="D20" s="177"/>
      <c r="E20" s="177"/>
      <c r="F20" s="177">
        <f>Growing_Stock_Comp!FY24*1000</f>
        <v>2510368.5</v>
      </c>
      <c r="G20" s="211">
        <f>CBM_Output!MY19</f>
        <v>253.56988777076478</v>
      </c>
      <c r="H20" s="220">
        <f t="shared" si="3"/>
        <v>1.0554782578572848</v>
      </c>
      <c r="I20" s="145">
        <f t="shared" si="0"/>
        <v>267.63750338935404</v>
      </c>
      <c r="J20" s="161">
        <f>(1*J$16+4*J$21)/5</f>
        <v>0.86024984293886197</v>
      </c>
      <c r="K20" s="218">
        <f t="shared" si="4"/>
        <v>9.9767785349889238</v>
      </c>
      <c r="L20" s="164">
        <f t="shared" si="5"/>
        <v>93618.099060922061</v>
      </c>
      <c r="M20" s="165">
        <f t="shared" si="1"/>
        <v>55091.926517389809</v>
      </c>
      <c r="N20" s="151">
        <f>CBM_Output!NO19</f>
        <v>0.19920768919459078</v>
      </c>
      <c r="O20" s="150">
        <f t="shared" si="6"/>
        <v>10974.735374807424</v>
      </c>
      <c r="P20" s="148">
        <f t="shared" si="7"/>
        <v>2516274.2793660294</v>
      </c>
      <c r="Q20" s="162">
        <f t="shared" si="2"/>
        <v>267.63750338935415</v>
      </c>
      <c r="R20" s="171">
        <f>Harvest_Comparison!FF19</f>
        <v>40862.04</v>
      </c>
      <c r="S20" s="172">
        <f>Harvest_Comparison!FG19</f>
        <v>45397.72</v>
      </c>
      <c r="T20" s="172">
        <f>Harvest_Comparison!FH19</f>
        <v>49678</v>
      </c>
      <c r="U20" s="172">
        <f>Harvest_Comparison!FI19</f>
        <v>40862.038</v>
      </c>
      <c r="V20" s="172"/>
      <c r="W20" s="173">
        <f>Harvest_Comparison!FM19</f>
        <v>1.1109998423965128</v>
      </c>
    </row>
    <row r="21" spans="1:23" x14ac:dyDescent="0.25">
      <c r="A21" s="143">
        <v>2015</v>
      </c>
      <c r="B21" s="149">
        <f>Area_Comp!FX19</f>
        <v>9420</v>
      </c>
      <c r="C21" s="149">
        <f>Growing_Stock_Comp!FV25*1000</f>
        <v>2549740</v>
      </c>
      <c r="D21" s="192">
        <f t="shared" ref="D21:D26" si="8">C21*0.9</f>
        <v>2294766</v>
      </c>
      <c r="E21" s="203">
        <f t="shared" ref="E21:E26" si="9">C21*1.2</f>
        <v>3059688</v>
      </c>
      <c r="F21" s="177">
        <f>Growing_Stock_Comp!FY25*1000</f>
        <v>2549744.2999999998</v>
      </c>
      <c r="G21" s="211">
        <f>CBM_Output!MY20</f>
        <v>255.81571109710879</v>
      </c>
      <c r="H21" s="220">
        <f t="shared" si="3"/>
        <v>1.0554782578572848</v>
      </c>
      <c r="I21" s="145">
        <f t="shared" si="0"/>
        <v>270.00792108129883</v>
      </c>
      <c r="J21" s="160">
        <f>Growing_Stock_Comp!FX25/Growing_Stock_Comp!FW25</f>
        <v>0.8615686274509804</v>
      </c>
      <c r="K21" s="218">
        <f t="shared" si="4"/>
        <v>10.018553333599296</v>
      </c>
      <c r="L21" s="164">
        <f t="shared" si="5"/>
        <v>94192.434731833855</v>
      </c>
      <c r="M21" s="165">
        <f t="shared" si="1"/>
        <v>55791.80402504158</v>
      </c>
      <c r="N21" s="151">
        <f>CBM_Output!NO20</f>
        <v>0.20075159215068128</v>
      </c>
      <c r="O21" s="150">
        <f t="shared" si="6"/>
        <v>11200.293486985885</v>
      </c>
      <c r="P21" s="148">
        <f t="shared" si="7"/>
        <v>2543474.6165858358</v>
      </c>
      <c r="Q21" s="162">
        <f t="shared" si="2"/>
        <v>270.00792108129895</v>
      </c>
      <c r="R21" s="171">
        <f>Harvest_Comparison!FF20</f>
        <v>41374.97</v>
      </c>
      <c r="S21" s="172">
        <f>Harvest_Comparison!FG20</f>
        <v>45967.59</v>
      </c>
      <c r="T21" s="172">
        <f>Harvest_Comparison!FH20</f>
        <v>50309.1</v>
      </c>
      <c r="U21" s="172">
        <f>Harvest_Comparison!FI20</f>
        <v>41375.281999999999</v>
      </c>
      <c r="V21" s="172"/>
      <c r="W21" s="173">
        <f>Harvest_Comparison!FM20</f>
        <v>1.1109999596374329</v>
      </c>
    </row>
    <row r="22" spans="1:23" x14ac:dyDescent="0.25">
      <c r="A22" s="143">
        <v>2016</v>
      </c>
      <c r="B22" s="149">
        <f>Area_Comp!FX20</f>
        <v>9435</v>
      </c>
      <c r="C22" s="149">
        <f>Growing_Stock_Comp!FV26*1000</f>
        <v>2586840</v>
      </c>
      <c r="D22" s="192">
        <f t="shared" si="8"/>
        <v>2328156</v>
      </c>
      <c r="E22" s="203">
        <f t="shared" si="9"/>
        <v>3104208</v>
      </c>
      <c r="F22" s="177">
        <f>Growing_Stock_Comp!FY26*1000</f>
        <v>2586841.9</v>
      </c>
      <c r="G22" s="211">
        <f>CBM_Output!MY21</f>
        <v>257.87773399910651</v>
      </c>
      <c r="H22" s="220">
        <f t="shared" si="3"/>
        <v>1.0554782578572848</v>
      </c>
      <c r="I22" s="145">
        <f t="shared" ref="I22:I26" si="10">G22*(H22)</f>
        <v>272.18434142156121</v>
      </c>
      <c r="J22" s="161">
        <f>(4*J$21+1*J$26)/5</f>
        <v>0.86258823529411754</v>
      </c>
      <c r="K22" s="218">
        <f t="shared" ref="K22:K26" si="11">L22/B21</f>
        <v>9.8401496007699834</v>
      </c>
      <c r="L22" s="164">
        <f t="shared" ref="L22:L26" si="12">I22*B22-I21*B21+M22+O22</f>
        <v>92694.20923925325</v>
      </c>
      <c r="M22" s="165">
        <f t="shared" si="1"/>
        <v>56698.839064668238</v>
      </c>
      <c r="N22" s="151">
        <f>CBM_Output!NO21</f>
        <v>0.20125148303257245</v>
      </c>
      <c r="O22" s="150">
        <f t="shared" ref="O22:O26" si="13">N22*M22</f>
        <v>11410.725447989636</v>
      </c>
      <c r="P22" s="148">
        <f t="shared" si="7"/>
        <v>2568059.2613124312</v>
      </c>
      <c r="Q22" s="162">
        <f t="shared" si="2"/>
        <v>272.18434142156133</v>
      </c>
      <c r="R22" s="171">
        <f>Harvest_Comparison!FF21</f>
        <v>42402</v>
      </c>
      <c r="S22" s="172">
        <f>Harvest_Comparison!FG21</f>
        <v>47108.08</v>
      </c>
      <c r="T22" s="172">
        <f>Harvest_Comparison!FH21</f>
        <v>51127</v>
      </c>
      <c r="U22" s="172">
        <f>Harvest_Comparison!FI21</f>
        <v>42401.232000000004</v>
      </c>
      <c r="V22" s="172"/>
      <c r="W22" s="173">
        <f>Harvest_Comparison!FM21</f>
        <v>1.1109872175840763</v>
      </c>
    </row>
    <row r="23" spans="1:23" x14ac:dyDescent="0.25">
      <c r="A23" s="143">
        <v>2017</v>
      </c>
      <c r="B23" s="149">
        <f>Area_Comp!FX21</f>
        <v>9447</v>
      </c>
      <c r="C23" s="149">
        <f>Growing_Stock_Comp!FV27*1000</f>
        <v>2623000</v>
      </c>
      <c r="D23" s="192">
        <f t="shared" si="8"/>
        <v>2360700</v>
      </c>
      <c r="E23" s="203">
        <f t="shared" si="9"/>
        <v>3147600</v>
      </c>
      <c r="F23" s="177">
        <f>Growing_Stock_Comp!FY27*1000</f>
        <v>2617925.7000000002</v>
      </c>
      <c r="G23" s="211">
        <f>CBM_Output!MY22</f>
        <v>259.48472052782455</v>
      </c>
      <c r="H23" s="220">
        <f t="shared" si="3"/>
        <v>1.0554782578572848</v>
      </c>
      <c r="I23" s="145">
        <f t="shared" si="10"/>
        <v>273.88048076329267</v>
      </c>
      <c r="J23" s="161">
        <f>(3*J$21+2*J$26)/5</f>
        <v>0.86360784313725492</v>
      </c>
      <c r="K23" s="218">
        <f t="shared" si="11"/>
        <v>9.8756290902280703</v>
      </c>
      <c r="L23" s="164">
        <f t="shared" si="12"/>
        <v>93176.560466301846</v>
      </c>
      <c r="M23" s="165">
        <f t="shared" si="1"/>
        <v>61376.518239561556</v>
      </c>
      <c r="N23" s="151">
        <f>CBM_Output!NO22</f>
        <v>0.20383042452024813</v>
      </c>
      <c r="O23" s="150">
        <f t="shared" si="13"/>
        <v>12510.401768344584</v>
      </c>
      <c r="P23" s="148">
        <f t="shared" si="7"/>
        <v>2587348.9017708269</v>
      </c>
      <c r="Q23" s="162">
        <f t="shared" si="2"/>
        <v>273.88048076329278</v>
      </c>
      <c r="R23" s="171">
        <f>Harvest_Comparison!FF22</f>
        <v>45312.63</v>
      </c>
      <c r="S23" s="172">
        <f>Harvest_Comparison!FG22</f>
        <v>50342.34</v>
      </c>
      <c r="T23" s="172">
        <f>Harvest_Comparison!FH22</f>
        <v>55345</v>
      </c>
      <c r="U23" s="172">
        <f>Harvest_Comparison!FI22</f>
        <v>45312.633000000002</v>
      </c>
      <c r="V23" s="172"/>
      <c r="W23" s="173">
        <f>Harvest_Comparison!FM22</f>
        <v>1.1110001780960408</v>
      </c>
    </row>
    <row r="24" spans="1:23" x14ac:dyDescent="0.25">
      <c r="A24" s="143">
        <v>2018</v>
      </c>
      <c r="B24" s="149">
        <f>Area_Comp!FX22</f>
        <v>9459</v>
      </c>
      <c r="C24" s="149">
        <f>Growing_Stock_Comp!FV28*1000</f>
        <v>2658000</v>
      </c>
      <c r="D24" s="192">
        <f t="shared" si="8"/>
        <v>2392200</v>
      </c>
      <c r="E24" s="203">
        <f t="shared" si="9"/>
        <v>3189600</v>
      </c>
      <c r="F24" s="177">
        <f>Growing_Stock_Comp!FY28*1000</f>
        <v>2645057.4</v>
      </c>
      <c r="G24" s="211">
        <f>CBM_Output!MY23</f>
        <v>260.90597724866626</v>
      </c>
      <c r="H24" s="220">
        <f t="shared" si="3"/>
        <v>1.0554782578572848</v>
      </c>
      <c r="I24" s="145">
        <f t="shared" si="10"/>
        <v>275.38058633097467</v>
      </c>
      <c r="J24" s="161">
        <f>(2*J$21+3*J$26)/5</f>
        <v>0.86462745098039218</v>
      </c>
      <c r="K24" s="218">
        <f t="shared" si="11"/>
        <v>9.9035770554728462</v>
      </c>
      <c r="L24" s="164">
        <f t="shared" si="12"/>
        <v>93559.092443051981</v>
      </c>
      <c r="M24" s="165">
        <f t="shared" si="1"/>
        <v>63198.129385289329</v>
      </c>
      <c r="N24" s="151">
        <f>CBM_Output!NO23</f>
        <v>0.20388101434689496</v>
      </c>
      <c r="O24" s="150">
        <f t="shared" si="13"/>
        <v>12884.898723899098</v>
      </c>
      <c r="P24" s="148">
        <f t="shared" si="7"/>
        <v>2604824.9661046909</v>
      </c>
      <c r="Q24" s="162">
        <f t="shared" si="2"/>
        <v>275.38058633097484</v>
      </c>
      <c r="R24" s="171">
        <f>Harvest_Comparison!FF23</f>
        <v>46719.53</v>
      </c>
      <c r="S24" s="172">
        <f>Harvest_Comparison!FG23</f>
        <v>51905.39</v>
      </c>
      <c r="T24" s="172">
        <f>Harvest_Comparison!FH23</f>
        <v>56987.6</v>
      </c>
      <c r="U24" s="172">
        <f>Harvest_Comparison!FI23</f>
        <v>46711.224999999999</v>
      </c>
      <c r="V24" s="172"/>
      <c r="W24" s="173">
        <f>Harvest_Comparison!FM23</f>
        <v>1.1109998324041359</v>
      </c>
    </row>
    <row r="25" spans="1:23" x14ac:dyDescent="0.25">
      <c r="A25" s="143">
        <v>2019</v>
      </c>
      <c r="B25" s="149">
        <f>Area_Comp!FX23</f>
        <v>9471</v>
      </c>
      <c r="C25" s="149">
        <f>Growing_Stock_Comp!FV29*1000</f>
        <v>2694000</v>
      </c>
      <c r="D25" s="192">
        <f t="shared" si="8"/>
        <v>2424600</v>
      </c>
      <c r="E25" s="203">
        <f t="shared" si="9"/>
        <v>3232800</v>
      </c>
      <c r="F25" s="177">
        <f>Growing_Stock_Comp!FY29*1000</f>
        <v>2656094.1</v>
      </c>
      <c r="G25" s="211">
        <f>CBM_Output!MY24</f>
        <v>262.46841685009218</v>
      </c>
      <c r="H25" s="220">
        <f t="shared" si="3"/>
        <v>1.0554782578572848</v>
      </c>
      <c r="I25" s="145">
        <f t="shared" si="10"/>
        <v>277.02970735949492</v>
      </c>
      <c r="J25" s="161">
        <f>(1*J$21+4*J$26)/5</f>
        <v>0.86564705882352944</v>
      </c>
      <c r="K25" s="218">
        <f t="shared" si="11"/>
        <v>9.4820630388114786</v>
      </c>
      <c r="L25" s="164">
        <f t="shared" si="12"/>
        <v>89690.83428411778</v>
      </c>
      <c r="M25" s="165">
        <f t="shared" si="1"/>
        <v>58729.382110953127</v>
      </c>
      <c r="N25" s="151">
        <f>CBM_Output!NO24</f>
        <v>0.20497508135425735</v>
      </c>
      <c r="O25" s="150">
        <f t="shared" si="13"/>
        <v>12038.059876077883</v>
      </c>
      <c r="P25" s="148">
        <f t="shared" si="7"/>
        <v>2623748.3584017777</v>
      </c>
      <c r="Q25" s="162">
        <f t="shared" si="2"/>
        <v>277.02970735949503</v>
      </c>
      <c r="R25" s="171">
        <f>Harvest_Comparison!FF24</f>
        <v>43267.93</v>
      </c>
      <c r="S25" s="172">
        <f>Harvest_Comparison!FG24</f>
        <v>48070.67</v>
      </c>
      <c r="T25" s="172">
        <f>Harvest_Comparison!FH24</f>
        <v>52958</v>
      </c>
      <c r="U25" s="172">
        <f>Harvest_Comparison!FI24</f>
        <v>43267.932999999997</v>
      </c>
      <c r="V25" s="172"/>
      <c r="W25" s="173">
        <f>Harvest_Comparison!FM24</f>
        <v>1.1109999946842846</v>
      </c>
    </row>
    <row r="26" spans="1:23" x14ac:dyDescent="0.25">
      <c r="A26" s="143">
        <v>2020</v>
      </c>
      <c r="B26" s="149">
        <f>Area_Comp!FX24</f>
        <v>9483</v>
      </c>
      <c r="C26" s="149">
        <f>Growing_Stock_Comp!FV30*1000</f>
        <v>2730000</v>
      </c>
      <c r="D26" s="192">
        <f t="shared" si="8"/>
        <v>2457000</v>
      </c>
      <c r="E26" s="203">
        <f t="shared" si="9"/>
        <v>3276000</v>
      </c>
      <c r="F26" s="177"/>
      <c r="G26" s="211">
        <f>CBM_Output!MY25</f>
        <v>264.49358191729578</v>
      </c>
      <c r="H26" s="220">
        <f t="shared" si="3"/>
        <v>1.0554782578572848</v>
      </c>
      <c r="I26" s="145">
        <f t="shared" si="10"/>
        <v>279.1672250565004</v>
      </c>
      <c r="J26" s="160">
        <f>Growing_Stock_Comp!FX30/Growing_Stock_Comp!FW30</f>
        <v>0.8666666666666667</v>
      </c>
      <c r="K26" s="218">
        <f t="shared" si="11"/>
        <v>8.2069337109610014</v>
      </c>
      <c r="L26" s="164">
        <f t="shared" si="12"/>
        <v>77727.869176511653</v>
      </c>
      <c r="M26" s="165">
        <f t="shared" si="1"/>
        <v>45098.58</v>
      </c>
      <c r="N26" s="151">
        <f>CBM_Output!NO25</f>
        <v>0.20033562847200062</v>
      </c>
      <c r="O26" s="150">
        <f t="shared" si="13"/>
        <v>9034.8523674947974</v>
      </c>
      <c r="P26" s="148"/>
      <c r="Q26" s="162"/>
      <c r="R26" s="171">
        <f>Harvest_Comparison!FF25</f>
        <v>40592.78</v>
      </c>
      <c r="S26" s="172">
        <f>Harvest_Comparison!FG25</f>
        <v>45098.58</v>
      </c>
      <c r="T26" s="172"/>
      <c r="U26" s="172">
        <f>Harvest_Comparison!FI25</f>
        <v>40584</v>
      </c>
      <c r="W26" s="173">
        <f>Harvest_Comparison!FM25</f>
        <v>1.1110000349815905</v>
      </c>
    </row>
    <row r="27" spans="1:23" s="485" customFormat="1" ht="15.75" thickBot="1" x14ac:dyDescent="0.3">
      <c r="A27" s="474">
        <v>2021</v>
      </c>
      <c r="B27" s="475">
        <f>B26</f>
        <v>9483</v>
      </c>
      <c r="C27" s="476"/>
      <c r="D27" s="476"/>
      <c r="E27" s="477"/>
      <c r="F27" s="476"/>
      <c r="G27" s="478"/>
      <c r="H27" s="479">
        <f t="shared" ref="H27" si="14">H26</f>
        <v>1.0554782578572848</v>
      </c>
      <c r="I27" s="478"/>
      <c r="J27" s="480">
        <f t="shared" ref="J27" si="15">J26</f>
        <v>0.8666666666666667</v>
      </c>
      <c r="K27" s="481"/>
      <c r="L27" s="478"/>
      <c r="M27" s="478"/>
      <c r="N27" s="478"/>
      <c r="O27" s="478"/>
      <c r="P27" s="478"/>
      <c r="Q27" s="482">
        <f t="shared" ref="Q27" si="16">P27/B27</f>
        <v>0</v>
      </c>
      <c r="R27" s="483"/>
      <c r="S27" s="484"/>
      <c r="T27" s="484"/>
      <c r="U27" s="478"/>
      <c r="V27" s="484"/>
      <c r="W27" s="175"/>
    </row>
    <row r="28" spans="1:23" x14ac:dyDescent="0.25">
      <c r="A28" s="286"/>
      <c r="Q28" s="153"/>
      <c r="V28" s="473" t="str">
        <f>Harvest_Comparison!H26</f>
        <v>Bark frac.</v>
      </c>
      <c r="W28" s="443">
        <f>AVERAGE(W5:W26)</f>
        <v>1.1089803638912559</v>
      </c>
    </row>
    <row r="29" spans="1:23" x14ac:dyDescent="0.25">
      <c r="Q29" s="153"/>
    </row>
    <row r="30" spans="1:23" x14ac:dyDescent="0.25">
      <c r="A30" s="267" t="s">
        <v>245</v>
      </c>
      <c r="W30" s="153"/>
    </row>
    <row r="31" spans="1:23" x14ac:dyDescent="0.25">
      <c r="A31" s="266" t="s">
        <v>246</v>
      </c>
      <c r="O31" s="154"/>
      <c r="W31" s="153"/>
    </row>
    <row r="32" spans="1:23" x14ac:dyDescent="0.25">
      <c r="A32" s="548" t="s">
        <v>493</v>
      </c>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P1:Q2"/>
    <mergeCell ref="A1:A2"/>
    <mergeCell ref="G1:J2"/>
    <mergeCell ref="B1:E2"/>
    <mergeCell ref="F1:F2"/>
    <mergeCell ref="K1:K2"/>
    <mergeCell ref="L1:O2"/>
    <mergeCell ref="R1:W1"/>
    <mergeCell ref="R2:R3"/>
    <mergeCell ref="S2:S3"/>
    <mergeCell ref="T2:T3"/>
    <mergeCell ref="U2:U3"/>
    <mergeCell ref="V2:V3"/>
    <mergeCell ref="W2:W3"/>
    <mergeCell ref="P3:P4"/>
    <mergeCell ref="Q3:Q4"/>
    <mergeCell ref="A3:A4"/>
    <mergeCell ref="B3:B4"/>
    <mergeCell ref="C3:C4"/>
    <mergeCell ref="D3:D4"/>
    <mergeCell ref="E3:E4"/>
    <mergeCell ref="F3:F4"/>
  </mergeCells>
  <pageMargins left="0.7" right="0.7" top="0.75" bottom="0.75" header="0.3" footer="0.3"/>
  <pageSetup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32">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88"/>
      <c r="B1" s="676" t="s">
        <v>82</v>
      </c>
      <c r="C1" s="676"/>
      <c r="D1" s="676"/>
      <c r="E1" s="677"/>
      <c r="F1" s="680" t="s">
        <v>71</v>
      </c>
      <c r="G1" s="675"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89"/>
      <c r="B2" s="676"/>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83" t="s">
        <v>150</v>
      </c>
      <c r="F3" s="681" t="s">
        <v>251</v>
      </c>
      <c r="G3" s="227"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2"/>
      <c r="D4" s="690"/>
      <c r="E4" s="683"/>
      <c r="F4" s="682"/>
      <c r="G4" s="188" t="s">
        <v>172</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157">
        <f>FORECAST(A5,B6:B16,A6:A16)</f>
        <v>3283.8999999999996</v>
      </c>
      <c r="C5" s="176"/>
      <c r="D5" s="176"/>
      <c r="E5" s="176"/>
      <c r="F5" s="144"/>
      <c r="G5" s="178">
        <f>CBM_Output!NQ4</f>
        <v>56.042943896342372</v>
      </c>
      <c r="H5" s="219">
        <f>Growing_Stock_Comp!GE80</f>
        <v>0.69044521757308175</v>
      </c>
      <c r="I5" s="145">
        <f t="shared" ref="I5:I21" si="0">G5*(H5)</f>
        <v>38.694582591946123</v>
      </c>
      <c r="J5" s="146"/>
      <c r="K5" s="147"/>
      <c r="N5" s="233"/>
      <c r="P5" s="148">
        <f>I5*B5</f>
        <v>127069.13977369186</v>
      </c>
      <c r="R5" s="181"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3" x14ac:dyDescent="0.25">
      <c r="A6" s="143">
        <v>2000</v>
      </c>
      <c r="B6" s="149">
        <f>Area_Comp!GG4</f>
        <v>3281</v>
      </c>
      <c r="C6" s="177">
        <f>Growing_Stock_Comp!GF10*1000</f>
        <v>197570</v>
      </c>
      <c r="D6" s="192">
        <f>C6*0.9</f>
        <v>177813</v>
      </c>
      <c r="E6" s="203">
        <f>C6*1.2</f>
        <v>237084</v>
      </c>
      <c r="F6" s="193"/>
      <c r="G6" s="211">
        <f>CBM_Output!NQ5</f>
        <v>57.258590017375553</v>
      </c>
      <c r="H6" s="219">
        <f>H5</f>
        <v>0.69044521757308175</v>
      </c>
      <c r="I6" s="145">
        <f t="shared" si="0"/>
        <v>39.53391964247475</v>
      </c>
      <c r="J6" s="160">
        <f>Growing_Stock_Comp!GG10/Growing_Stock_Comp!GF10</f>
        <v>0.83919623424609013</v>
      </c>
      <c r="K6" s="218">
        <f>L6/B5</f>
        <v>6.2340222427510801</v>
      </c>
      <c r="L6" s="164">
        <f>I6*B6-I5*B5+M6+O6</f>
        <v>20471.905642970269</v>
      </c>
      <c r="M6" s="165">
        <f t="shared" ref="M6:M26" si="1">IF(T6&lt;&gt;"",T6,IF(S6&lt;&gt;"",S6,IF(R6&lt;&gt;"",R6*W$28,U6*W$28)))</f>
        <v>13464.926025474786</v>
      </c>
      <c r="N6" s="151">
        <f>CBM_Output!OG5</f>
        <v>0.32420000198803678</v>
      </c>
      <c r="O6" s="150">
        <f>N6*M6</f>
        <v>4365.3290442276939</v>
      </c>
      <c r="P6" s="148">
        <f>(P5+L6-M6-O6)</f>
        <v>129710.79034695963</v>
      </c>
      <c r="Q6" s="162">
        <f t="shared" ref="Q6:Q25" si="2">P6/B6</f>
        <v>39.533919642474743</v>
      </c>
      <c r="R6" s="171">
        <f>Harvest_Comparison!FN5</f>
        <v>10831</v>
      </c>
      <c r="S6" s="172"/>
      <c r="T6" s="172"/>
      <c r="U6" s="172">
        <f>Harvest_Comparison!FQ5</f>
        <v>10831</v>
      </c>
      <c r="V6" s="172"/>
      <c r="W6" s="180" t="str">
        <f>Harvest_Comparison!FU5</f>
        <v/>
      </c>
    </row>
    <row r="7" spans="1:23" x14ac:dyDescent="0.25">
      <c r="A7" s="143">
        <v>2001</v>
      </c>
      <c r="B7" s="144">
        <f>(9*B$6+1*B$16)/10</f>
        <v>3278.1</v>
      </c>
      <c r="C7" s="177"/>
      <c r="D7" s="177"/>
      <c r="E7" s="177"/>
      <c r="F7" s="149"/>
      <c r="G7" s="211">
        <f>CBM_Output!NQ6</f>
        <v>59.245888269029081</v>
      </c>
      <c r="H7" s="219">
        <f t="shared" ref="H7:H26" si="3">H6</f>
        <v>0.69044521757308175</v>
      </c>
      <c r="I7" s="145">
        <f t="shared" si="0"/>
        <v>40.906040216220276</v>
      </c>
      <c r="J7" s="161">
        <f>(4*J$6+1*J$11)/5</f>
        <v>0.83057692239145509</v>
      </c>
      <c r="K7" s="218">
        <f t="shared" ref="K7:K21" si="4">L7/B6</f>
        <v>5.7883498360435395</v>
      </c>
      <c r="L7" s="164">
        <f t="shared" ref="L7:L21" si="5">I7*B7-I6*B6+M7+O7</f>
        <v>18991.575812058854</v>
      </c>
      <c r="M7" s="165">
        <f t="shared" si="1"/>
        <v>11121.524164333619</v>
      </c>
      <c r="N7" s="151">
        <f>CBM_Output!OG6</f>
        <v>0.31351382331884931</v>
      </c>
      <c r="O7" s="150">
        <f t="shared" ref="O7:O21" si="6">N7*M7</f>
        <v>3486.7515618932034</v>
      </c>
      <c r="P7" s="148">
        <f t="shared" ref="P7:P25" si="7">(P6+L7-M7-O7)</f>
        <v>134094.09043279165</v>
      </c>
      <c r="Q7" s="162">
        <f t="shared" si="2"/>
        <v>40.906040216220269</v>
      </c>
      <c r="R7" s="171">
        <f>Harvest_Comparison!FN6</f>
        <v>8946</v>
      </c>
      <c r="S7" s="172"/>
      <c r="T7" s="172"/>
      <c r="U7" s="172">
        <f>Harvest_Comparison!FQ6</f>
        <v>8946</v>
      </c>
      <c r="V7" s="172"/>
      <c r="W7" s="180" t="str">
        <f>Harvest_Comparison!FU6</f>
        <v/>
      </c>
    </row>
    <row r="8" spans="1:23" x14ac:dyDescent="0.25">
      <c r="A8" s="143">
        <v>2002</v>
      </c>
      <c r="B8" s="144">
        <f>(8*B$6+2*B$16)/10</f>
        <v>3275.2</v>
      </c>
      <c r="C8" s="177"/>
      <c r="D8" s="177"/>
      <c r="E8" s="177"/>
      <c r="F8" s="149"/>
      <c r="G8" s="211">
        <f>CBM_Output!NQ7</f>
        <v>61.165508711235461</v>
      </c>
      <c r="H8" s="219">
        <f t="shared" si="3"/>
        <v>0.69044521757308175</v>
      </c>
      <c r="I8" s="145">
        <f t="shared" si="0"/>
        <v>42.231432970097195</v>
      </c>
      <c r="J8" s="161">
        <f>(3*J$6+2*J$11)/5</f>
        <v>0.82195761053681982</v>
      </c>
      <c r="K8" s="218">
        <f t="shared" si="4"/>
        <v>5.6108160726205343</v>
      </c>
      <c r="L8" s="164">
        <f t="shared" si="5"/>
        <v>18392.816167657373</v>
      </c>
      <c r="M8" s="165">
        <f t="shared" si="1"/>
        <v>10867.914626045664</v>
      </c>
      <c r="N8" s="151">
        <f>CBM_Output!OG7</f>
        <v>0.30388559575414331</v>
      </c>
      <c r="O8" s="150">
        <f t="shared" si="6"/>
        <v>3302.6027107410541</v>
      </c>
      <c r="P8" s="148">
        <f t="shared" si="7"/>
        <v>138316.38926366231</v>
      </c>
      <c r="Q8" s="162">
        <f t="shared" si="2"/>
        <v>42.231432970097188</v>
      </c>
      <c r="R8" s="171">
        <f>Harvest_Comparison!FN7</f>
        <v>8742</v>
      </c>
      <c r="S8" s="172"/>
      <c r="T8" s="172"/>
      <c r="U8" s="172">
        <f>Harvest_Comparison!FQ7</f>
        <v>8742</v>
      </c>
      <c r="V8" s="172"/>
      <c r="W8" s="180" t="str">
        <f>Harvest_Comparison!FU7</f>
        <v/>
      </c>
    </row>
    <row r="9" spans="1:23" x14ac:dyDescent="0.25">
      <c r="A9" s="143">
        <v>2003</v>
      </c>
      <c r="B9" s="144">
        <f>(7*B$6+3*B$16)/10</f>
        <v>3272.3</v>
      </c>
      <c r="C9" s="177"/>
      <c r="D9" s="177"/>
      <c r="E9" s="177"/>
      <c r="F9" s="149"/>
      <c r="G9" s="211">
        <f>CBM_Output!NQ8</f>
        <v>62.156934493260437</v>
      </c>
      <c r="H9" s="219">
        <f t="shared" si="3"/>
        <v>0.69044521757308175</v>
      </c>
      <c r="I9" s="145">
        <f t="shared" si="0"/>
        <v>42.91595815987499</v>
      </c>
      <c r="J9" s="161">
        <f>(2*J$6+3*J$11)/5</f>
        <v>0.81333829868218466</v>
      </c>
      <c r="K9" s="218">
        <f t="shared" si="4"/>
        <v>5.3002540443245714</v>
      </c>
      <c r="L9" s="164">
        <f t="shared" si="5"/>
        <v>17359.392045971836</v>
      </c>
      <c r="M9" s="165">
        <f t="shared" si="1"/>
        <v>12025.318940487268</v>
      </c>
      <c r="N9" s="151">
        <f>CBM_Output!OG8</f>
        <v>0.26748334065039259</v>
      </c>
      <c r="O9" s="150">
        <f t="shared" si="6"/>
        <v>3216.5724825879743</v>
      </c>
      <c r="P9" s="148">
        <f t="shared" si="7"/>
        <v>140433.8898865589</v>
      </c>
      <c r="Q9" s="162">
        <f t="shared" si="2"/>
        <v>42.915958159874975</v>
      </c>
      <c r="R9" s="171">
        <f>Harvest_Comparison!FN8</f>
        <v>9673</v>
      </c>
      <c r="S9" s="172"/>
      <c r="T9" s="172"/>
      <c r="U9" s="172">
        <f>Harvest_Comparison!FQ8</f>
        <v>9673</v>
      </c>
      <c r="V9" s="172"/>
      <c r="W9" s="180" t="str">
        <f>Harvest_Comparison!FU8</f>
        <v/>
      </c>
    </row>
    <row r="10" spans="1:23" x14ac:dyDescent="0.25">
      <c r="A10" s="143">
        <v>2004</v>
      </c>
      <c r="B10" s="144">
        <f>(6*B$6+4*B$16)/10</f>
        <v>3269.4</v>
      </c>
      <c r="C10" s="177"/>
      <c r="D10" s="177"/>
      <c r="E10" s="177"/>
      <c r="F10" s="149"/>
      <c r="G10" s="211">
        <f>CBM_Output!NQ9</f>
        <v>63.313491069467361</v>
      </c>
      <c r="H10" s="219">
        <f t="shared" si="3"/>
        <v>0.69044521757308175</v>
      </c>
      <c r="I10" s="145">
        <f t="shared" si="0"/>
        <v>43.714497116769763</v>
      </c>
      <c r="J10" s="161">
        <f>(1*J$6+4*J$11)/5</f>
        <v>0.8047189868275495</v>
      </c>
      <c r="K10" s="218">
        <f t="shared" si="4"/>
        <v>6.1978666822939026</v>
      </c>
      <c r="L10" s="164">
        <f t="shared" si="5"/>
        <v>20281.27914447034</v>
      </c>
      <c r="M10" s="165">
        <f t="shared" si="1"/>
        <v>13512.167017900974</v>
      </c>
      <c r="N10" s="151">
        <f>CBM_Output!OG9</f>
        <v>0.316960642500001</v>
      </c>
      <c r="O10" s="150">
        <f t="shared" si="6"/>
        <v>4282.8251395612151</v>
      </c>
      <c r="P10" s="148">
        <f t="shared" si="7"/>
        <v>142920.17687356708</v>
      </c>
      <c r="Q10" s="162">
        <f t="shared" si="2"/>
        <v>43.714497116769763</v>
      </c>
      <c r="R10" s="171">
        <f>Harvest_Comparison!FN9</f>
        <v>10869</v>
      </c>
      <c r="S10" s="172"/>
      <c r="T10" s="172"/>
      <c r="U10" s="172">
        <f>Harvest_Comparison!FQ9</f>
        <v>10869</v>
      </c>
      <c r="V10" s="172"/>
      <c r="W10" s="180" t="str">
        <f>Harvest_Comparison!FU9</f>
        <v/>
      </c>
    </row>
    <row r="11" spans="1:23" x14ac:dyDescent="0.25">
      <c r="A11" s="143">
        <v>2005</v>
      </c>
      <c r="B11" s="144">
        <f>(5*B$6+5*B$16)/10</f>
        <v>3266.5</v>
      </c>
      <c r="C11" s="177"/>
      <c r="D11" s="177"/>
      <c r="E11" s="177"/>
      <c r="F11" s="149"/>
      <c r="G11" s="211">
        <f>CBM_Output!NQ10</f>
        <v>63.959384255602224</v>
      </c>
      <c r="H11" s="219">
        <f t="shared" si="3"/>
        <v>0.69044521757308175</v>
      </c>
      <c r="I11" s="145">
        <f t="shared" si="0"/>
        <v>44.16045097819962</v>
      </c>
      <c r="J11" s="160">
        <f>Growing_Stock_Comp!GG15/Growing_Stock_Comp!GF15</f>
        <v>0.79609967497291445</v>
      </c>
      <c r="K11" s="218">
        <f t="shared" si="4"/>
        <v>5.6938302347159411</v>
      </c>
      <c r="L11" s="164">
        <f t="shared" si="5"/>
        <v>18615.408569380299</v>
      </c>
      <c r="M11" s="165">
        <f t="shared" si="1"/>
        <v>13359.553748684162</v>
      </c>
      <c r="N11" s="151">
        <f>CBM_Output!OG10</f>
        <v>0.29386599641180688</v>
      </c>
      <c r="O11" s="150">
        <f t="shared" si="6"/>
        <v>3925.9185739741611</v>
      </c>
      <c r="P11" s="148">
        <f t="shared" si="7"/>
        <v>144250.11312028905</v>
      </c>
      <c r="Q11" s="162">
        <f t="shared" si="2"/>
        <v>44.16045097819962</v>
      </c>
      <c r="R11" s="171">
        <f>Harvest_Comparison!FN10</f>
        <v>10746.24</v>
      </c>
      <c r="S11" s="172"/>
      <c r="T11" s="172"/>
      <c r="U11" s="172">
        <f>Harvest_Comparison!FQ10</f>
        <v>10746.237999999999</v>
      </c>
      <c r="V11" s="172"/>
      <c r="W11" s="180" t="str">
        <f>Harvest_Comparison!FU10</f>
        <v/>
      </c>
    </row>
    <row r="12" spans="1:23" x14ac:dyDescent="0.25">
      <c r="A12" s="143">
        <v>2006</v>
      </c>
      <c r="B12" s="144">
        <f>(4*B$6+6*B$16)/10</f>
        <v>3263.6</v>
      </c>
      <c r="C12" s="177"/>
      <c r="D12" s="177"/>
      <c r="E12" s="177"/>
      <c r="F12" s="149"/>
      <c r="G12" s="211">
        <f>CBM_Output!NQ11</f>
        <v>65.171090845204191</v>
      </c>
      <c r="H12" s="219">
        <f t="shared" si="3"/>
        <v>0.69044521757308175</v>
      </c>
      <c r="I12" s="145">
        <f t="shared" si="0"/>
        <v>44.997067998092085</v>
      </c>
      <c r="J12" s="161">
        <f>(4*J$11+1*J$16)/5</f>
        <v>0.79816816647571598</v>
      </c>
      <c r="K12" s="218">
        <f t="shared" si="4"/>
        <v>6.2468305249526406</v>
      </c>
      <c r="L12" s="164">
        <f t="shared" si="5"/>
        <v>20405.271909757801</v>
      </c>
      <c r="M12" s="165">
        <f t="shared" si="1"/>
        <v>13432.155694939145</v>
      </c>
      <c r="N12" s="151">
        <f>CBM_Output!OG11</f>
        <v>0.32539812043581212</v>
      </c>
      <c r="O12" s="150">
        <f t="shared" si="6"/>
        <v>4370.7982165343874</v>
      </c>
      <c r="P12" s="148">
        <f t="shared" si="7"/>
        <v>146852.43111857332</v>
      </c>
      <c r="Q12" s="162">
        <f t="shared" si="2"/>
        <v>44.997067998092085</v>
      </c>
      <c r="R12" s="171">
        <f>Harvest_Comparison!FN11</f>
        <v>10804.64</v>
      </c>
      <c r="S12" s="172"/>
      <c r="T12" s="172"/>
      <c r="U12" s="172">
        <f>Harvest_Comparison!FQ11</f>
        <v>10804.638000000001</v>
      </c>
      <c r="V12" s="172"/>
      <c r="W12" s="180" t="str">
        <f>Harvest_Comparison!FU11</f>
        <v/>
      </c>
    </row>
    <row r="13" spans="1:23" x14ac:dyDescent="0.25">
      <c r="A13" s="143">
        <v>2007</v>
      </c>
      <c r="B13" s="144">
        <f>(3*B$6+7*B$16)/10</f>
        <v>3260.7</v>
      </c>
      <c r="C13" s="177"/>
      <c r="D13" s="177"/>
      <c r="E13" s="177"/>
      <c r="F13" s="177"/>
      <c r="G13" s="211">
        <f>CBM_Output!NQ12</f>
        <v>66.566123807774403</v>
      </c>
      <c r="H13" s="219">
        <f t="shared" si="3"/>
        <v>0.69044521757308175</v>
      </c>
      <c r="I13" s="145">
        <f t="shared" si="0"/>
        <v>45.960261835455498</v>
      </c>
      <c r="J13" s="161">
        <f>(3*J$11+2*J$16)/5</f>
        <v>0.80023665797851751</v>
      </c>
      <c r="K13" s="218">
        <f t="shared" si="4"/>
        <v>6.5412861356053629</v>
      </c>
      <c r="L13" s="164">
        <f t="shared" si="5"/>
        <v>21348.141432161661</v>
      </c>
      <c r="M13" s="165">
        <f t="shared" si="1"/>
        <v>13658.14</v>
      </c>
      <c r="N13" s="151">
        <f>CBM_Output!OG12</f>
        <v>0.34263865971979085</v>
      </c>
      <c r="O13" s="150">
        <f t="shared" si="6"/>
        <v>4679.8067838652642</v>
      </c>
      <c r="P13" s="148">
        <f t="shared" si="7"/>
        <v>149862.62576686969</v>
      </c>
      <c r="Q13" s="162">
        <f t="shared" si="2"/>
        <v>45.960261835455483</v>
      </c>
      <c r="R13" s="171">
        <f>Harvest_Comparison!FN12</f>
        <v>10822.89</v>
      </c>
      <c r="S13" s="172">
        <f>Harvest_Comparison!FO12</f>
        <v>13658.14</v>
      </c>
      <c r="T13" s="172"/>
      <c r="U13" s="172">
        <f>Harvest_Comparison!FQ12</f>
        <v>10822.886</v>
      </c>
      <c r="V13" s="172"/>
      <c r="W13" s="173">
        <f>Harvest_Comparison!FU12</f>
        <v>1.2619679216918955</v>
      </c>
    </row>
    <row r="14" spans="1:23" x14ac:dyDescent="0.25">
      <c r="A14" s="143">
        <v>2008</v>
      </c>
      <c r="B14" s="144">
        <f>(2*B$6+8*B$16)/10</f>
        <v>3257.8</v>
      </c>
      <c r="C14" s="177"/>
      <c r="D14" s="177"/>
      <c r="E14" s="177"/>
      <c r="F14" s="177"/>
      <c r="G14" s="211">
        <f>CBM_Output!NQ13</f>
        <v>68.192256608653466</v>
      </c>
      <c r="H14" s="219">
        <f t="shared" si="3"/>
        <v>0.69044521757308175</v>
      </c>
      <c r="I14" s="145">
        <f t="shared" si="0"/>
        <v>47.083017450961165</v>
      </c>
      <c r="J14" s="161">
        <f>(2*J$11+3*J$16)/5</f>
        <v>0.80230514948131881</v>
      </c>
      <c r="K14" s="218">
        <f t="shared" si="4"/>
        <v>6.4124989131662158</v>
      </c>
      <c r="L14" s="164">
        <f t="shared" si="5"/>
        <v>20909.23520616108</v>
      </c>
      <c r="M14" s="165">
        <f t="shared" si="1"/>
        <v>12778.31</v>
      </c>
      <c r="N14" s="151">
        <f>CBM_Output!OG13</f>
        <v>0.36049342372265991</v>
      </c>
      <c r="O14" s="150">
        <f t="shared" si="6"/>
        <v>4606.4967212895026</v>
      </c>
      <c r="P14" s="148">
        <f t="shared" si="7"/>
        <v>153387.05425174127</v>
      </c>
      <c r="Q14" s="162">
        <f t="shared" si="2"/>
        <v>47.083017450961158</v>
      </c>
      <c r="R14" s="171">
        <f>Harvest_Comparison!FN13</f>
        <v>10168.75</v>
      </c>
      <c r="S14" s="172">
        <f>Harvest_Comparison!FO13</f>
        <v>12778.31</v>
      </c>
      <c r="T14" s="172"/>
      <c r="U14" s="172">
        <f>Harvest_Comparison!FQ13</f>
        <v>10168.749</v>
      </c>
      <c r="V14" s="172"/>
      <c r="W14" s="173">
        <f>Harvest_Comparison!FU13</f>
        <v>1.2566254456054087</v>
      </c>
    </row>
    <row r="15" spans="1:23" x14ac:dyDescent="0.25">
      <c r="A15" s="143">
        <v>2009</v>
      </c>
      <c r="B15" s="144">
        <f>(1*B$6+9*B$16)/10</f>
        <v>3254.9</v>
      </c>
      <c r="C15" s="177"/>
      <c r="D15" s="177"/>
      <c r="E15" s="177"/>
      <c r="F15" s="177"/>
      <c r="G15" s="211">
        <f>CBM_Output!NQ14</f>
        <v>70.058535771102754</v>
      </c>
      <c r="H15" s="219">
        <f t="shared" si="3"/>
        <v>0.69044521757308175</v>
      </c>
      <c r="I15" s="145">
        <f t="shared" si="0"/>
        <v>48.371580973330573</v>
      </c>
      <c r="J15" s="161">
        <f>(1*J$11+4*J$16)/5</f>
        <v>0.80437364098412034</v>
      </c>
      <c r="K15" s="218">
        <f t="shared" si="4"/>
        <v>6.2227742901237466</v>
      </c>
      <c r="L15" s="164">
        <f t="shared" si="5"/>
        <v>20272.554082365143</v>
      </c>
      <c r="M15" s="165">
        <f t="shared" si="1"/>
        <v>12075.47</v>
      </c>
      <c r="N15" s="151">
        <f>CBM_Output!OG14</f>
        <v>0.34280068800740332</v>
      </c>
      <c r="O15" s="150">
        <f t="shared" si="6"/>
        <v>4139.4794240127585</v>
      </c>
      <c r="P15" s="148">
        <f t="shared" si="7"/>
        <v>157444.65891009365</v>
      </c>
      <c r="Q15" s="162">
        <f t="shared" si="2"/>
        <v>48.371580973330566</v>
      </c>
      <c r="R15" s="171">
        <f>Harvest_Comparison!FN14</f>
        <v>9564.07</v>
      </c>
      <c r="S15" s="172">
        <f>Harvest_Comparison!FO14</f>
        <v>12075.47</v>
      </c>
      <c r="T15" s="172"/>
      <c r="U15" s="172">
        <f>Harvest_Comparison!FQ14</f>
        <v>9564.0689999999995</v>
      </c>
      <c r="V15" s="172"/>
      <c r="W15" s="173">
        <f>Harvest_Comparison!FU14</f>
        <v>1.2625869530440492</v>
      </c>
    </row>
    <row r="16" spans="1:23" x14ac:dyDescent="0.25">
      <c r="A16" s="143">
        <v>2010</v>
      </c>
      <c r="B16" s="149">
        <f>Area_Comp!GG14</f>
        <v>3252</v>
      </c>
      <c r="C16" s="177">
        <f>Growing_Stock_Comp!GE20*1000</f>
        <v>170400</v>
      </c>
      <c r="D16" s="192">
        <f>C16*0.9</f>
        <v>153360</v>
      </c>
      <c r="E16" s="203">
        <f>C16*1.2</f>
        <v>204480</v>
      </c>
      <c r="F16" s="177"/>
      <c r="G16" s="211">
        <f>CBM_Output!NQ15</f>
        <v>71.820234911190738</v>
      </c>
      <c r="H16" s="219">
        <f t="shared" si="3"/>
        <v>0.69044521757308175</v>
      </c>
      <c r="I16" s="145">
        <f t="shared" si="0"/>
        <v>49.587937719406931</v>
      </c>
      <c r="J16" s="160">
        <f>Growing_Stock_Comp!GG20/Growing_Stock_Comp!GF20</f>
        <v>0.80644213248692176</v>
      </c>
      <c r="K16" s="218">
        <f t="shared" si="4"/>
        <v>6.1160588772250009</v>
      </c>
      <c r="L16" s="164">
        <f t="shared" si="5"/>
        <v>19907.160039479655</v>
      </c>
      <c r="M16" s="165">
        <f t="shared" si="1"/>
        <v>12181.92</v>
      </c>
      <c r="N16" s="151">
        <f>CBM_Output!OG15</f>
        <v>0.3209613497758983</v>
      </c>
      <c r="O16" s="150">
        <f t="shared" si="6"/>
        <v>3909.9254860620108</v>
      </c>
      <c r="P16" s="148">
        <f t="shared" si="7"/>
        <v>161259.9734635113</v>
      </c>
      <c r="Q16" s="162">
        <f t="shared" si="2"/>
        <v>49.587937719406916</v>
      </c>
      <c r="R16" s="171">
        <f>Harvest_Comparison!FN15</f>
        <v>9648.36</v>
      </c>
      <c r="S16" s="172">
        <f>Harvest_Comparison!FO15</f>
        <v>12181.92</v>
      </c>
      <c r="T16" s="172"/>
      <c r="U16" s="172">
        <f>Harvest_Comparison!FQ15</f>
        <v>9648.36</v>
      </c>
      <c r="V16" s="172"/>
      <c r="W16" s="173">
        <f>Harvest_Comparison!FU15</f>
        <v>1.2625897043642649</v>
      </c>
    </row>
    <row r="17" spans="1:23" x14ac:dyDescent="0.25">
      <c r="A17" s="143">
        <v>2011</v>
      </c>
      <c r="B17" s="144">
        <f>(4*B$16+1*B$21)/5</f>
        <v>3264</v>
      </c>
      <c r="C17" s="177"/>
      <c r="D17" s="177"/>
      <c r="E17" s="177"/>
      <c r="F17" s="177"/>
      <c r="G17" s="211">
        <f>CBM_Output!NQ16</f>
        <v>73.375334223450153</v>
      </c>
      <c r="H17" s="219">
        <f t="shared" si="3"/>
        <v>0.69044521757308175</v>
      </c>
      <c r="I17" s="145">
        <f t="shared" si="0"/>
        <v>50.661648602407631</v>
      </c>
      <c r="J17" s="182">
        <f>J16</f>
        <v>0.80644213248692176</v>
      </c>
      <c r="K17" s="218">
        <f t="shared" si="4"/>
        <v>5.6661194315388599</v>
      </c>
      <c r="L17" s="164">
        <f t="shared" si="5"/>
        <v>18426.220391364372</v>
      </c>
      <c r="M17" s="165">
        <f t="shared" si="1"/>
        <v>10622.01</v>
      </c>
      <c r="N17" s="151">
        <f>CBM_Output!OG16</f>
        <v>0.34876288165960923</v>
      </c>
      <c r="O17" s="150">
        <f t="shared" si="6"/>
        <v>3704.5628166171859</v>
      </c>
      <c r="P17" s="148">
        <f t="shared" si="7"/>
        <v>165359.62103825845</v>
      </c>
      <c r="Q17" s="162">
        <f t="shared" si="2"/>
        <v>50.661648602407617</v>
      </c>
      <c r="R17" s="171">
        <f>Harvest_Comparison!FN16</f>
        <v>10961.42</v>
      </c>
      <c r="S17" s="172">
        <f>Harvest_Comparison!FO16</f>
        <v>10622.01</v>
      </c>
      <c r="T17" s="172"/>
      <c r="U17" s="172">
        <f>Harvest_Comparison!FQ16</f>
        <v>10961.419</v>
      </c>
      <c r="V17" s="172"/>
      <c r="W17" s="173">
        <f>Harvest_Comparison!FU16</f>
        <v>0.9690359460726804</v>
      </c>
    </row>
    <row r="18" spans="1:23" x14ac:dyDescent="0.25">
      <c r="A18" s="143">
        <v>2012</v>
      </c>
      <c r="B18" s="144">
        <f>(3*B$16+2*B$21)/5</f>
        <v>3276</v>
      </c>
      <c r="C18" s="177"/>
      <c r="D18" s="177"/>
      <c r="E18" s="177"/>
      <c r="F18" s="177"/>
      <c r="G18" s="211">
        <f>CBM_Output!NQ17</f>
        <v>74.49286460734892</v>
      </c>
      <c r="H18" s="219">
        <f t="shared" si="3"/>
        <v>0.69044521757308175</v>
      </c>
      <c r="I18" s="145">
        <f t="shared" si="0"/>
        <v>51.433242111463144</v>
      </c>
      <c r="J18" s="182">
        <f t="shared" ref="J18:J26" si="8">J17</f>
        <v>0.80644213248692176</v>
      </c>
      <c r="K18" s="218">
        <f t="shared" si="4"/>
        <v>6.4006277835785141</v>
      </c>
      <c r="L18" s="164">
        <f t="shared" si="5"/>
        <v>20891.649085600271</v>
      </c>
      <c r="M18" s="165">
        <f t="shared" si="1"/>
        <v>13315.507739166798</v>
      </c>
      <c r="N18" s="151">
        <f>CBM_Output!OG17</f>
        <v>0.33348042857407184</v>
      </c>
      <c r="O18" s="150">
        <f t="shared" si="6"/>
        <v>4440.4612275387144</v>
      </c>
      <c r="P18" s="148">
        <f t="shared" si="7"/>
        <v>168495.30115715324</v>
      </c>
      <c r="Q18" s="162">
        <f t="shared" si="2"/>
        <v>51.433242111463137</v>
      </c>
      <c r="R18" s="171">
        <f>Harvest_Comparison!FN17</f>
        <v>10710.81</v>
      </c>
      <c r="S18" s="172"/>
      <c r="T18" s="172"/>
      <c r="U18" s="172">
        <f>Harvest_Comparison!FQ17</f>
        <v>10710.813</v>
      </c>
      <c r="V18" s="172"/>
      <c r="W18" s="173"/>
    </row>
    <row r="19" spans="1:23" x14ac:dyDescent="0.25">
      <c r="A19" s="143">
        <v>2013</v>
      </c>
      <c r="B19" s="144">
        <f>(2*B$16+3*B$21)/5</f>
        <v>3288</v>
      </c>
      <c r="C19" s="177"/>
      <c r="D19" s="177"/>
      <c r="E19" s="177"/>
      <c r="F19" s="177"/>
      <c r="G19" s="211">
        <f>CBM_Output!NQ18</f>
        <v>75.604072108860649</v>
      </c>
      <c r="H19" s="219">
        <f t="shared" si="3"/>
        <v>0.69044521757308175</v>
      </c>
      <c r="I19" s="145">
        <f t="shared" si="0"/>
        <v>52.200470016613252</v>
      </c>
      <c r="J19" s="182">
        <f t="shared" si="8"/>
        <v>0.80644213248692176</v>
      </c>
      <c r="K19" s="218">
        <f t="shared" si="4"/>
        <v>6.2604532361056799</v>
      </c>
      <c r="L19" s="164">
        <f t="shared" si="5"/>
        <v>20509.244801482208</v>
      </c>
      <c r="M19" s="165">
        <f t="shared" si="1"/>
        <v>12697.28</v>
      </c>
      <c r="N19" s="151">
        <f>CBM_Output!OG18</f>
        <v>0.36796231507938038</v>
      </c>
      <c r="O19" s="150">
        <f t="shared" si="6"/>
        <v>4672.1205440111153</v>
      </c>
      <c r="P19" s="148">
        <f t="shared" si="7"/>
        <v>171635.14541462433</v>
      </c>
      <c r="Q19" s="162">
        <f t="shared" si="2"/>
        <v>52.200470016613238</v>
      </c>
      <c r="R19" s="171">
        <f>Harvest_Comparison!FN18</f>
        <v>10609.59</v>
      </c>
      <c r="S19" s="172">
        <f>Harvest_Comparison!FO18</f>
        <v>12697.28</v>
      </c>
      <c r="T19" s="172"/>
      <c r="U19" s="172">
        <f>Harvest_Comparison!FQ18</f>
        <v>10609.589</v>
      </c>
      <c r="V19" s="172"/>
      <c r="W19" s="173">
        <f>Harvest_Comparison!FU18</f>
        <v>1.1967738621379338</v>
      </c>
    </row>
    <row r="20" spans="1:23" x14ac:dyDescent="0.25">
      <c r="A20" s="143">
        <v>2014</v>
      </c>
      <c r="B20" s="144">
        <f>(1*B$16+4*B$21)/5</f>
        <v>3300</v>
      </c>
      <c r="C20" s="177"/>
      <c r="D20" s="177"/>
      <c r="E20" s="177"/>
      <c r="F20" s="177"/>
      <c r="G20" s="211">
        <f>CBM_Output!NQ19</f>
        <v>76.669894956331532</v>
      </c>
      <c r="H20" s="219">
        <f t="shared" si="3"/>
        <v>0.69044521757308175</v>
      </c>
      <c r="I20" s="145">
        <f t="shared" si="0"/>
        <v>52.93636230442965</v>
      </c>
      <c r="J20" s="182">
        <f t="shared" si="8"/>
        <v>0.80644213248692176</v>
      </c>
      <c r="K20" s="218">
        <f t="shared" si="4"/>
        <v>6.4535782591049164</v>
      </c>
      <c r="L20" s="164">
        <f t="shared" si="5"/>
        <v>21219.365315936964</v>
      </c>
      <c r="M20" s="165">
        <f t="shared" si="1"/>
        <v>13100.02</v>
      </c>
      <c r="N20" s="151">
        <f>CBM_Output!OG19</f>
        <v>0.38660209113753158</v>
      </c>
      <c r="O20" s="150">
        <f t="shared" si="6"/>
        <v>5064.4951259434865</v>
      </c>
      <c r="P20" s="148">
        <f t="shared" si="7"/>
        <v>174689.99560461784</v>
      </c>
      <c r="Q20" s="162">
        <f t="shared" si="2"/>
        <v>52.93636230442965</v>
      </c>
      <c r="R20" s="171">
        <f>Harvest_Comparison!FN19</f>
        <v>11152.37</v>
      </c>
      <c r="S20" s="172">
        <f>Harvest_Comparison!FO19</f>
        <v>13100.02</v>
      </c>
      <c r="T20" s="172"/>
      <c r="U20" s="172">
        <f>Harvest_Comparison!FQ19</f>
        <v>11152.371999999999</v>
      </c>
      <c r="V20" s="172"/>
      <c r="W20" s="173">
        <f>Harvest_Comparison!FU19</f>
        <v>1.1746400092536384</v>
      </c>
    </row>
    <row r="21" spans="1:23" x14ac:dyDescent="0.25">
      <c r="A21" s="143">
        <v>2015</v>
      </c>
      <c r="B21" s="149">
        <f>Area_Comp!GG19</f>
        <v>3312</v>
      </c>
      <c r="C21" s="177">
        <f>Growing_Stock_Comp!GE25*1000</f>
        <v>171060</v>
      </c>
      <c r="D21" s="192">
        <f>C21*0.9</f>
        <v>153954</v>
      </c>
      <c r="E21" s="203">
        <f>C21*1.2</f>
        <v>205272</v>
      </c>
      <c r="F21" s="177"/>
      <c r="G21" s="211">
        <f>CBM_Output!NQ20</f>
        <v>77.518496094434084</v>
      </c>
      <c r="H21" s="219">
        <f t="shared" si="3"/>
        <v>0.69044521757308175</v>
      </c>
      <c r="I21" s="145">
        <f t="shared" si="0"/>
        <v>53.522274901859632</v>
      </c>
      <c r="J21" s="182">
        <f t="shared" si="8"/>
        <v>0.80644213248692176</v>
      </c>
      <c r="K21" s="218">
        <f t="shared" si="4"/>
        <v>7.1110317972277217</v>
      </c>
      <c r="L21" s="164">
        <f t="shared" si="5"/>
        <v>23466.40493085148</v>
      </c>
      <c r="M21" s="165">
        <f t="shared" si="1"/>
        <v>15085.28</v>
      </c>
      <c r="N21" s="151">
        <f>CBM_Output!OG20</f>
        <v>0.38483515456857492</v>
      </c>
      <c r="O21" s="150">
        <f t="shared" si="6"/>
        <v>5805.3460605102318</v>
      </c>
      <c r="P21" s="148">
        <f t="shared" si="7"/>
        <v>177265.77447495909</v>
      </c>
      <c r="Q21" s="162">
        <f t="shared" si="2"/>
        <v>53.522274901859632</v>
      </c>
      <c r="R21" s="171">
        <f>Harvest_Comparison!FN20</f>
        <v>11654.66</v>
      </c>
      <c r="S21" s="172">
        <f>Harvest_Comparison!FO20</f>
        <v>15085.28</v>
      </c>
      <c r="T21" s="172"/>
      <c r="U21" s="172">
        <f>Harvest_Comparison!FQ20</f>
        <v>11399.677</v>
      </c>
      <c r="V21" s="172"/>
      <c r="W21" s="173">
        <f>Harvest_Comparison!FU20</f>
        <v>1.2943560773115648</v>
      </c>
    </row>
    <row r="22" spans="1:23" x14ac:dyDescent="0.25">
      <c r="A22" s="143">
        <v>2016</v>
      </c>
      <c r="B22" s="149">
        <f>Area_Comp!GG20</f>
        <v>3312</v>
      </c>
      <c r="C22" s="177"/>
      <c r="D22" s="177"/>
      <c r="E22" s="177"/>
      <c r="F22" s="177"/>
      <c r="G22" s="211">
        <f>CBM_Output!NQ21</f>
        <v>78.093083755216455</v>
      </c>
      <c r="H22" s="219">
        <f t="shared" si="3"/>
        <v>0.69044521757308175</v>
      </c>
      <c r="I22" s="145">
        <f t="shared" ref="I22:I26" si="9">G22*(H22)</f>
        <v>53.918996204323321</v>
      </c>
      <c r="J22" s="182">
        <f t="shared" si="8"/>
        <v>0.80644213248692176</v>
      </c>
      <c r="K22" s="218">
        <f t="shared" ref="K22:K26" si="10">L22/B21</f>
        <v>7.3770449440704091</v>
      </c>
      <c r="L22" s="164">
        <f t="shared" ref="L22:L26" si="11">I22*B22-I21*B21+M22+O22</f>
        <v>24432.772854761195</v>
      </c>
      <c r="M22" s="165">
        <f t="shared" si="1"/>
        <v>17080.27</v>
      </c>
      <c r="N22" s="151">
        <f>CBM_Output!OG21</f>
        <v>0.35354018999708176</v>
      </c>
      <c r="O22" s="150">
        <f t="shared" ref="O22:O26" si="12">N22*M22</f>
        <v>6038.5619010014561</v>
      </c>
      <c r="P22" s="148">
        <f t="shared" si="7"/>
        <v>178579.71542871883</v>
      </c>
      <c r="Q22" s="162">
        <f t="shared" si="2"/>
        <v>53.918996204323321</v>
      </c>
      <c r="R22" s="171">
        <f>Harvest_Comparison!FN21</f>
        <v>13082</v>
      </c>
      <c r="S22" s="172">
        <f>Harvest_Comparison!FO21</f>
        <v>17080.27</v>
      </c>
      <c r="T22" s="172"/>
      <c r="U22" s="172">
        <f>Harvest_Comparison!FQ21</f>
        <v>13103.429</v>
      </c>
      <c r="V22" s="172"/>
      <c r="W22" s="173">
        <f>Harvest_Comparison!FU21</f>
        <v>1.3056314019263109</v>
      </c>
    </row>
    <row r="23" spans="1:23" x14ac:dyDescent="0.25">
      <c r="A23" s="143">
        <v>2017</v>
      </c>
      <c r="B23" s="149">
        <f>Area_Comp!GG21</f>
        <v>3312</v>
      </c>
      <c r="C23" s="177"/>
      <c r="D23" s="177"/>
      <c r="E23" s="177"/>
      <c r="F23" s="177"/>
      <c r="G23" s="211">
        <f>CBM_Output!NQ22</f>
        <v>78.415165737250561</v>
      </c>
      <c r="H23" s="219">
        <f t="shared" si="3"/>
        <v>0.69044521757308175</v>
      </c>
      <c r="I23" s="145">
        <f t="shared" si="9"/>
        <v>54.14137616848523</v>
      </c>
      <c r="J23" s="182">
        <f t="shared" si="8"/>
        <v>0.80644213248692176</v>
      </c>
      <c r="K23" s="218">
        <f t="shared" si="10"/>
        <v>7.4445354389880949</v>
      </c>
      <c r="L23" s="164">
        <f t="shared" si="11"/>
        <v>24656.301373928571</v>
      </c>
      <c r="M23" s="165">
        <f t="shared" si="1"/>
        <v>17673.169999999998</v>
      </c>
      <c r="N23" s="151">
        <f>CBM_Output!OG22</f>
        <v>0.35345152752020798</v>
      </c>
      <c r="O23" s="150">
        <f t="shared" si="12"/>
        <v>6246.6089326243136</v>
      </c>
      <c r="P23" s="148">
        <f t="shared" si="7"/>
        <v>179316.23787002309</v>
      </c>
      <c r="Q23" s="162">
        <f t="shared" si="2"/>
        <v>54.14137616848523</v>
      </c>
      <c r="R23" s="171">
        <f>Harvest_Comparison!FN22</f>
        <v>13564.23</v>
      </c>
      <c r="S23" s="172">
        <f>Harvest_Comparison!FO22</f>
        <v>17673.169999999998</v>
      </c>
      <c r="T23" s="172"/>
      <c r="U23" s="172">
        <f>Harvest_Comparison!FQ22</f>
        <v>13564.816000000001</v>
      </c>
      <c r="V23" s="172"/>
      <c r="W23" s="173">
        <f>Harvest_Comparison!FU22</f>
        <v>1.3029246776263745</v>
      </c>
    </row>
    <row r="24" spans="1:23" x14ac:dyDescent="0.25">
      <c r="A24" s="143">
        <v>2018</v>
      </c>
      <c r="B24" s="149">
        <f>Area_Comp!GG22</f>
        <v>3312</v>
      </c>
      <c r="C24" s="177"/>
      <c r="D24" s="177"/>
      <c r="E24" s="177"/>
      <c r="F24" s="177"/>
      <c r="G24" s="211">
        <f>CBM_Output!NQ23</f>
        <v>78.675685904897762</v>
      </c>
      <c r="H24" s="219">
        <f t="shared" si="3"/>
        <v>0.69044521757308175</v>
      </c>
      <c r="I24" s="145">
        <f t="shared" si="9"/>
        <v>54.321251072318574</v>
      </c>
      <c r="J24" s="182">
        <f t="shared" si="8"/>
        <v>0.80644213248692176</v>
      </c>
      <c r="K24" s="218">
        <f t="shared" si="10"/>
        <v>7.3568123623875765</v>
      </c>
      <c r="L24" s="164">
        <f t="shared" si="11"/>
        <v>24365.762544227655</v>
      </c>
      <c r="M24" s="165">
        <f t="shared" si="1"/>
        <v>17438.599999999999</v>
      </c>
      <c r="N24" s="151">
        <f>CBM_Output!OG23</f>
        <v>0.36306910318096869</v>
      </c>
      <c r="O24" s="150">
        <f t="shared" si="12"/>
        <v>6331.4168627316403</v>
      </c>
      <c r="P24" s="148">
        <f t="shared" si="7"/>
        <v>179911.98355151908</v>
      </c>
      <c r="Q24" s="162">
        <f t="shared" si="2"/>
        <v>54.32125107231856</v>
      </c>
      <c r="R24" s="171">
        <f>Harvest_Comparison!FN23</f>
        <v>13332.84</v>
      </c>
      <c r="S24" s="172">
        <f>Harvest_Comparison!FO23</f>
        <v>17438.599999999999</v>
      </c>
      <c r="T24" s="172"/>
      <c r="U24" s="172">
        <f>Harvest_Comparison!FQ23</f>
        <v>13332.841</v>
      </c>
      <c r="V24" s="172"/>
      <c r="W24" s="173">
        <f>Harvest_Comparison!FU23</f>
        <v>1.3079433939055745</v>
      </c>
    </row>
    <row r="25" spans="1:23" x14ac:dyDescent="0.25">
      <c r="A25" s="143">
        <v>2019</v>
      </c>
      <c r="B25" s="149">
        <f>Area_Comp!GG23</f>
        <v>3312</v>
      </c>
      <c r="C25" s="177"/>
      <c r="D25" s="177"/>
      <c r="E25" s="177"/>
      <c r="F25" s="177"/>
      <c r="G25" s="211">
        <f>CBM_Output!NQ24</f>
        <v>78.894121353118578</v>
      </c>
      <c r="H25" s="219">
        <f t="shared" si="3"/>
        <v>0.69044521757308175</v>
      </c>
      <c r="I25" s="145">
        <f t="shared" si="9"/>
        <v>54.472068782891071</v>
      </c>
      <c r="J25" s="182">
        <f t="shared" si="8"/>
        <v>0.80644213248692176</v>
      </c>
      <c r="K25" s="218">
        <f t="shared" si="10"/>
        <v>7.2391304908391039</v>
      </c>
      <c r="L25" s="164">
        <f t="shared" si="11"/>
        <v>23976.000185659112</v>
      </c>
      <c r="M25" s="165">
        <f t="shared" si="1"/>
        <v>17328.009999999998</v>
      </c>
      <c r="N25" s="151">
        <f>CBM_Output!OG24</f>
        <v>0.3548290847156142</v>
      </c>
      <c r="O25" s="150">
        <f t="shared" si="12"/>
        <v>6148.481928243009</v>
      </c>
      <c r="P25" s="148">
        <f t="shared" si="7"/>
        <v>180411.49180893518</v>
      </c>
      <c r="Q25" s="162">
        <f t="shared" si="2"/>
        <v>54.472068782891057</v>
      </c>
      <c r="R25" s="171">
        <f>Harvest_Comparison!FN24</f>
        <v>13499.92</v>
      </c>
      <c r="S25" s="172">
        <f>Harvest_Comparison!FO24</f>
        <v>17328.009999999998</v>
      </c>
      <c r="T25" s="172"/>
      <c r="U25" s="172">
        <f>Harvest_Comparison!FQ24</f>
        <v>13517.883</v>
      </c>
      <c r="V25" s="172"/>
      <c r="W25" s="173">
        <f>Harvest_Comparison!FU24</f>
        <v>1.2835639026009042</v>
      </c>
    </row>
    <row r="26" spans="1:23" x14ac:dyDescent="0.25">
      <c r="A26" s="143">
        <v>2020</v>
      </c>
      <c r="B26" s="149">
        <f>Area_Comp!GG24</f>
        <v>3312</v>
      </c>
      <c r="C26" s="177"/>
      <c r="D26" s="192"/>
      <c r="E26" s="203"/>
      <c r="F26" s="177"/>
      <c r="G26" s="211">
        <f>CBM_Output!NQ25</f>
        <v>79.240971012669505</v>
      </c>
      <c r="H26" s="219">
        <f t="shared" si="3"/>
        <v>0.69044521757308175</v>
      </c>
      <c r="I26" s="145">
        <f t="shared" si="9"/>
        <v>54.711549471544863</v>
      </c>
      <c r="J26" s="182">
        <f t="shared" si="8"/>
        <v>0.80644213248692176</v>
      </c>
      <c r="K26" s="218">
        <f t="shared" si="10"/>
        <v>7.313136109334093</v>
      </c>
      <c r="L26" s="164">
        <f t="shared" si="11"/>
        <v>24221.106794114516</v>
      </c>
      <c r="M26" s="165">
        <f t="shared" si="1"/>
        <v>17216.57</v>
      </c>
      <c r="N26" s="151">
        <f>CBM_Output!OG25</f>
        <v>0.36077899101232874</v>
      </c>
      <c r="O26" s="150">
        <f t="shared" si="12"/>
        <v>6211.3767532931288</v>
      </c>
      <c r="P26" s="148">
        <f t="shared" ref="P26" si="13">(P25+L26-M26-O26)</f>
        <v>181204.65184975657</v>
      </c>
      <c r="Q26" s="162">
        <f t="shared" ref="Q26" si="14">P26/B26</f>
        <v>54.711549471544856</v>
      </c>
      <c r="R26" s="171">
        <f>Harvest_Comparison!FN25</f>
        <v>13421.58</v>
      </c>
      <c r="S26" s="172">
        <f>Harvest_Comparison!FO25</f>
        <v>17216.57</v>
      </c>
      <c r="T26" s="472"/>
      <c r="U26" s="172">
        <f>Harvest_Comparison!FQ25</f>
        <v>13310.544</v>
      </c>
      <c r="W26" s="173">
        <f>Harvest_Comparison!FU25</f>
        <v>1.2827528502605505</v>
      </c>
    </row>
    <row r="27" spans="1:23" s="485" customFormat="1" ht="15.75" thickBot="1" x14ac:dyDescent="0.3">
      <c r="A27" s="474">
        <v>2021</v>
      </c>
      <c r="B27" s="475">
        <f>B26</f>
        <v>3312</v>
      </c>
      <c r="C27" s="476"/>
      <c r="D27" s="476"/>
      <c r="E27" s="477"/>
      <c r="F27" s="476"/>
      <c r="G27" s="478"/>
      <c r="H27" s="479">
        <f t="shared" ref="H27" si="15">H26</f>
        <v>0.69044521757308175</v>
      </c>
      <c r="I27" s="478"/>
      <c r="J27" s="480">
        <f t="shared" ref="J27" si="16">J26</f>
        <v>0.80644213248692176</v>
      </c>
      <c r="K27" s="481"/>
      <c r="L27" s="478"/>
      <c r="M27" s="478"/>
      <c r="N27" s="478"/>
      <c r="O27" s="478"/>
      <c r="P27" s="478"/>
      <c r="Q27" s="482">
        <f t="shared" ref="Q27" si="17">P27/B27</f>
        <v>0</v>
      </c>
      <c r="R27" s="483"/>
      <c r="S27" s="484"/>
      <c r="T27" s="484"/>
      <c r="U27" s="478"/>
      <c r="V27" s="484"/>
      <c r="W27" s="175"/>
    </row>
    <row r="28" spans="1:23" x14ac:dyDescent="0.25">
      <c r="A28" s="286"/>
      <c r="Q28" s="153"/>
      <c r="V28" s="473" t="str">
        <f>Harvest_Comparison!H26</f>
        <v>Bark frac.</v>
      </c>
      <c r="W28" s="443">
        <f>AVERAGE(W5:W26)</f>
        <v>1.2431840112154728</v>
      </c>
    </row>
    <row r="29" spans="1:23" x14ac:dyDescent="0.25">
      <c r="Q29" s="153"/>
    </row>
    <row r="30" spans="1:23" x14ac:dyDescent="0.25">
      <c r="A30" s="267" t="s">
        <v>245</v>
      </c>
      <c r="W30" s="153"/>
    </row>
    <row r="31" spans="1:23" x14ac:dyDescent="0.25">
      <c r="A31" s="548" t="s">
        <v>485</v>
      </c>
      <c r="O31" s="154"/>
      <c r="W31" s="153"/>
    </row>
    <row r="32" spans="1:23" x14ac:dyDescent="0.25">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A1:A2"/>
    <mergeCell ref="B1:E2"/>
    <mergeCell ref="G1:J2"/>
    <mergeCell ref="K1:K2"/>
    <mergeCell ref="P3:P4"/>
    <mergeCell ref="P1:Q2"/>
    <mergeCell ref="Q3:Q4"/>
    <mergeCell ref="L1:O2"/>
    <mergeCell ref="A3:A4"/>
    <mergeCell ref="B3:B4"/>
    <mergeCell ref="C3:C4"/>
    <mergeCell ref="D3:D4"/>
    <mergeCell ref="E3:E4"/>
    <mergeCell ref="F1:F2"/>
    <mergeCell ref="F3:F4"/>
    <mergeCell ref="R1:W1"/>
    <mergeCell ref="R2:R3"/>
    <mergeCell ref="S2:S3"/>
    <mergeCell ref="T2:T3"/>
    <mergeCell ref="U2:U3"/>
    <mergeCell ref="V2:V3"/>
    <mergeCell ref="W2:W3"/>
  </mergeCells>
  <pageMargins left="0.7" right="0.7" top="0.75" bottom="0.75" header="0.3" footer="0.3"/>
  <pageSetup orientation="portrait" verticalDpi="0"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glio33">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88"/>
      <c r="B1" s="676" t="s">
        <v>82</v>
      </c>
      <c r="C1" s="676"/>
      <c r="D1" s="676"/>
      <c r="E1" s="677"/>
      <c r="F1" s="680" t="s">
        <v>71</v>
      </c>
      <c r="G1" s="675"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89"/>
      <c r="B2" s="676"/>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83" t="s">
        <v>150</v>
      </c>
      <c r="F3" s="681" t="s">
        <v>251</v>
      </c>
      <c r="G3" s="227"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2"/>
      <c r="D4" s="690"/>
      <c r="E4" s="683"/>
      <c r="F4" s="682"/>
      <c r="G4" s="188" t="s">
        <v>172</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157">
        <f>FORECAST(A5,B6:B16,A6:A16)</f>
        <v>6351.0999999999985</v>
      </c>
      <c r="C5" s="176"/>
      <c r="D5" s="157"/>
      <c r="E5" s="176"/>
      <c r="F5" s="144"/>
      <c r="G5" s="178">
        <f>CBM_Output!OI4</f>
        <v>251.82639708888487</v>
      </c>
      <c r="H5" s="219">
        <f>Growing_Stock_Comp!GN80</f>
        <v>1.0208268496497319</v>
      </c>
      <c r="I5" s="145">
        <f t="shared" ref="I5:I21" si="0">G5*(H5)</f>
        <v>257.07114759888879</v>
      </c>
      <c r="J5" s="146"/>
      <c r="K5" s="147"/>
      <c r="N5" s="233"/>
      <c r="P5" s="148">
        <f>I5*B5</f>
        <v>1632684.5655153021</v>
      </c>
      <c r="Q5" s="209">
        <f>I5</f>
        <v>257.07114759888879</v>
      </c>
      <c r="R5" s="169"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3" x14ac:dyDescent="0.25">
      <c r="A6" s="143">
        <v>2000</v>
      </c>
      <c r="B6" s="149">
        <f>Area_Comp!GP4</f>
        <v>6366</v>
      </c>
      <c r="C6" s="177">
        <f>Growing_Stock_Comp!GN10*1000</f>
        <v>1346400</v>
      </c>
      <c r="D6" s="144">
        <f>C6*0.9</f>
        <v>1211760</v>
      </c>
      <c r="E6" s="203">
        <f>C6*1.2</f>
        <v>1615680</v>
      </c>
      <c r="F6" s="193"/>
      <c r="G6" s="211">
        <f>CBM_Output!OI5</f>
        <v>254.59603434391852</v>
      </c>
      <c r="H6" s="220">
        <f>H5</f>
        <v>1.0208268496497319</v>
      </c>
      <c r="I6" s="145">
        <f t="shared" si="0"/>
        <v>259.8984676726173</v>
      </c>
      <c r="J6" s="160">
        <f>Growing_Stock_Comp!GP10/Growing_Stock_Comp!GO10</f>
        <v>0.79000297088532379</v>
      </c>
      <c r="K6" s="218">
        <f>L6/B5</f>
        <v>5.9334166849458931</v>
      </c>
      <c r="L6" s="164">
        <f>I6*B6-I5*B5+M6+O6</f>
        <v>37683.722707759851</v>
      </c>
      <c r="M6" s="165">
        <f t="shared" ref="M6:M26" si="1">IF(T6&lt;&gt;"",T6,IF(S6&lt;&gt;"",S6,IF(R6&lt;&gt;"",R6*W$28,U6*W$28)))</f>
        <v>14312.680711166446</v>
      </c>
      <c r="N6" s="151">
        <f>CBM_Output!OY5</f>
        <v>0.10773399750410514</v>
      </c>
      <c r="O6" s="150">
        <f>N6*M6</f>
        <v>1541.9623080138597</v>
      </c>
      <c r="P6" s="148">
        <f>(P5+L6-M6-O6)</f>
        <v>1654513.6452038817</v>
      </c>
      <c r="Q6" s="162">
        <f t="shared" ref="Q6:Q20" si="2">P6/B6</f>
        <v>259.8984676726173</v>
      </c>
      <c r="R6" s="171">
        <f>Harvest_Comparison!FV5</f>
        <v>13148.2</v>
      </c>
      <c r="S6" s="172"/>
      <c r="T6" s="172"/>
      <c r="U6" s="172">
        <f>Harvest_Comparison!FY5</f>
        <v>13148.2</v>
      </c>
      <c r="V6" s="172">
        <f>Harvest_Comparison!GA5</f>
        <v>14087.6</v>
      </c>
      <c r="W6" s="173"/>
    </row>
    <row r="7" spans="1:23" x14ac:dyDescent="0.25">
      <c r="A7" s="143">
        <v>2001</v>
      </c>
      <c r="B7" s="144">
        <f>(9*B$6+1*B$16)/10</f>
        <v>6380.9</v>
      </c>
      <c r="C7" s="177"/>
      <c r="D7" s="149"/>
      <c r="E7" s="177"/>
      <c r="F7" s="149"/>
      <c r="G7" s="211">
        <f>CBM_Output!OI6</f>
        <v>257.50132423820952</v>
      </c>
      <c r="H7" s="220">
        <f t="shared" ref="H7:H26" si="3">H6</f>
        <v>1.0208268496497319</v>
      </c>
      <c r="I7" s="145">
        <f t="shared" si="0"/>
        <v>262.8642656027256</v>
      </c>
      <c r="J7" s="161">
        <f>(4*J$6+1*J$11)/5</f>
        <v>0.79000193282278153</v>
      </c>
      <c r="K7" s="218">
        <f t="shared" ref="K7:K21" si="4">L7/B6</f>
        <v>5.935222737426872</v>
      </c>
      <c r="L7" s="164">
        <f t="shared" ref="L7:L21" si="5">I7*B7-I6*B6+M7+O7</f>
        <v>37783.62794645947</v>
      </c>
      <c r="M7" s="165">
        <f t="shared" si="1"/>
        <v>13524.341366539293</v>
      </c>
      <c r="N7" s="151">
        <f>CBM_Output!OY6</f>
        <v>0.10812647801009247</v>
      </c>
      <c r="O7" s="150">
        <f t="shared" ref="O7:O21" si="6">N7*M7</f>
        <v>1462.3393993700947</v>
      </c>
      <c r="P7" s="148">
        <f t="shared" ref="P7:P20" si="7">(P6+L7-M7-O7)</f>
        <v>1677310.5923844317</v>
      </c>
      <c r="Q7" s="162">
        <f t="shared" si="2"/>
        <v>262.8642656027256</v>
      </c>
      <c r="R7" s="171">
        <f>Harvest_Comparison!FV6</f>
        <v>12424</v>
      </c>
      <c r="S7" s="172"/>
      <c r="T7" s="172"/>
      <c r="U7" s="172">
        <f>Harvest_Comparison!FY6</f>
        <v>12424</v>
      </c>
      <c r="V7" s="172"/>
      <c r="W7" s="173" t="str">
        <f>Harvest_Comparison!EW6</f>
        <v/>
      </c>
    </row>
    <row r="8" spans="1:23" x14ac:dyDescent="0.25">
      <c r="A8" s="143">
        <v>2002</v>
      </c>
      <c r="B8" s="144">
        <f>(8*B$6+2*B$16)/10</f>
        <v>6395.8</v>
      </c>
      <c r="C8" s="177"/>
      <c r="D8" s="149"/>
      <c r="E8" s="177"/>
      <c r="F8" s="149"/>
      <c r="G8" s="211">
        <f>CBM_Output!OI7</f>
        <v>259.99281446475845</v>
      </c>
      <c r="H8" s="220">
        <f t="shared" si="3"/>
        <v>1.0208268496497319</v>
      </c>
      <c r="I8" s="145">
        <f t="shared" si="0"/>
        <v>265.40764572162664</v>
      </c>
      <c r="J8" s="161">
        <f>(3*J$6+2*J$11)/5</f>
        <v>0.79000089476023916</v>
      </c>
      <c r="K8" s="218">
        <f t="shared" si="4"/>
        <v>6.0077816197479352</v>
      </c>
      <c r="L8" s="164">
        <f t="shared" si="5"/>
        <v>38335.053737449598</v>
      </c>
      <c r="M8" s="165">
        <f t="shared" si="1"/>
        <v>16496.125971388959</v>
      </c>
      <c r="N8" s="151">
        <f>CBM_Output!OY7</f>
        <v>0.10034475045739445</v>
      </c>
      <c r="O8" s="150">
        <f t="shared" si="6"/>
        <v>1655.2996441127689</v>
      </c>
      <c r="P8" s="148">
        <f t="shared" si="7"/>
        <v>1697494.2205063796</v>
      </c>
      <c r="Q8" s="162">
        <f t="shared" si="2"/>
        <v>265.40764572162664</v>
      </c>
      <c r="R8" s="171">
        <f>Harvest_Comparison!FV7</f>
        <v>15154</v>
      </c>
      <c r="S8" s="172"/>
      <c r="T8" s="172"/>
      <c r="U8" s="172">
        <f>Harvest_Comparison!FY7</f>
        <v>15154</v>
      </c>
      <c r="V8" s="172"/>
      <c r="W8" s="173" t="str">
        <f>Harvest_Comparison!EW7</f>
        <v/>
      </c>
    </row>
    <row r="9" spans="1:23" x14ac:dyDescent="0.25">
      <c r="A9" s="143">
        <v>2003</v>
      </c>
      <c r="B9" s="144">
        <f>(7*B$6+3*B$16)/10</f>
        <v>6410.7</v>
      </c>
      <c r="C9" s="177"/>
      <c r="D9" s="149"/>
      <c r="E9" s="177"/>
      <c r="F9" s="149"/>
      <c r="G9" s="211">
        <f>CBM_Output!OI8</f>
        <v>262.12768739225248</v>
      </c>
      <c r="H9" s="220">
        <f t="shared" si="3"/>
        <v>1.0208268496497319</v>
      </c>
      <c r="I9" s="145">
        <f t="shared" si="0"/>
        <v>267.58698132660288</v>
      </c>
      <c r="J9" s="161">
        <f>(2*J$6+3*J$11)/5</f>
        <v>0.78999985669769679</v>
      </c>
      <c r="K9" s="218">
        <f t="shared" si="4"/>
        <v>5.7062422019766021</v>
      </c>
      <c r="L9" s="164">
        <f t="shared" si="5"/>
        <v>36495.983875401951</v>
      </c>
      <c r="M9" s="165">
        <f t="shared" si="1"/>
        <v>16807.455787135113</v>
      </c>
      <c r="N9" s="151">
        <f>CBM_Output!OY8</f>
        <v>0.10488722543853859</v>
      </c>
      <c r="O9" s="150">
        <f t="shared" si="6"/>
        <v>1762.8874041935107</v>
      </c>
      <c r="P9" s="148">
        <f t="shared" si="7"/>
        <v>1715419.8611904532</v>
      </c>
      <c r="Q9" s="162">
        <f t="shared" si="2"/>
        <v>267.58698132660288</v>
      </c>
      <c r="R9" s="171">
        <f>Harvest_Comparison!FV8</f>
        <v>15440</v>
      </c>
      <c r="S9" s="172"/>
      <c r="T9" s="172"/>
      <c r="U9" s="172">
        <f>Harvest_Comparison!FY8</f>
        <v>15440</v>
      </c>
      <c r="V9" s="172"/>
      <c r="W9" s="173" t="str">
        <f>Harvest_Comparison!EW8</f>
        <v/>
      </c>
    </row>
    <row r="10" spans="1:23" x14ac:dyDescent="0.25">
      <c r="A10" s="143">
        <v>2004</v>
      </c>
      <c r="B10" s="144">
        <f>(6*B$6+4*B$16)/10</f>
        <v>6425.6</v>
      </c>
      <c r="C10" s="177"/>
      <c r="D10" s="149"/>
      <c r="E10" s="177"/>
      <c r="F10" s="149"/>
      <c r="G10" s="211">
        <f>CBM_Output!OI9</f>
        <v>264.1282993974865</v>
      </c>
      <c r="H10" s="220">
        <f t="shared" si="3"/>
        <v>1.0208268496497319</v>
      </c>
      <c r="I10" s="145">
        <f t="shared" si="0"/>
        <v>269.62925977727735</v>
      </c>
      <c r="J10" s="161">
        <f>(1*J$6+4*J$11)/5</f>
        <v>0.78999881863515442</v>
      </c>
      <c r="K10" s="218">
        <f t="shared" si="4"/>
        <v>5.6419321214658336</v>
      </c>
      <c r="L10" s="164">
        <f t="shared" si="5"/>
        <v>36168.734251081019</v>
      </c>
      <c r="M10" s="165">
        <f t="shared" si="1"/>
        <v>17209.136563395015</v>
      </c>
      <c r="N10" s="151">
        <f>CBM_Output!OY9</f>
        <v>0.10748286216752778</v>
      </c>
      <c r="O10" s="150">
        <f t="shared" si="6"/>
        <v>1849.6872532655491</v>
      </c>
      <c r="P10" s="148">
        <f t="shared" si="7"/>
        <v>1732529.7716248736</v>
      </c>
      <c r="Q10" s="162">
        <f t="shared" si="2"/>
        <v>269.62925977727735</v>
      </c>
      <c r="R10" s="171">
        <f>Harvest_Comparison!FV9</f>
        <v>15809</v>
      </c>
      <c r="S10" s="172"/>
      <c r="T10" s="172"/>
      <c r="U10" s="172">
        <f>Harvest_Comparison!FY9</f>
        <v>15809</v>
      </c>
      <c r="V10" s="172"/>
      <c r="W10" s="173" t="str">
        <f>Harvest_Comparison!EW9</f>
        <v/>
      </c>
    </row>
    <row r="11" spans="1:23" x14ac:dyDescent="0.25">
      <c r="A11" s="143">
        <v>2005</v>
      </c>
      <c r="B11" s="144">
        <f>(5*B$6+5*B$16)/10</f>
        <v>6440.5</v>
      </c>
      <c r="C11" s="177"/>
      <c r="D11" s="149"/>
      <c r="E11" s="177"/>
      <c r="F11" s="149"/>
      <c r="G11" s="211">
        <f>CBM_Output!OI10</f>
        <v>266.51185051388234</v>
      </c>
      <c r="H11" s="220">
        <f t="shared" si="3"/>
        <v>1.0208268496497319</v>
      </c>
      <c r="I11" s="145">
        <f t="shared" si="0"/>
        <v>272.06245275440676</v>
      </c>
      <c r="J11" s="160">
        <f>Growing_Stock_Comp!GP15/Growing_Stock_Comp!GO15</f>
        <v>0.78999778057261216</v>
      </c>
      <c r="K11" s="218">
        <f t="shared" si="4"/>
        <v>5.7841775729204477</v>
      </c>
      <c r="L11" s="164">
        <f t="shared" si="5"/>
        <v>37166.811412557632</v>
      </c>
      <c r="M11" s="165">
        <f t="shared" si="1"/>
        <v>15785.292510961548</v>
      </c>
      <c r="N11" s="151">
        <f>CBM_Output!OY10</f>
        <v>0.10725576105333125</v>
      </c>
      <c r="O11" s="150">
        <f t="shared" si="6"/>
        <v>1693.0635617126311</v>
      </c>
      <c r="P11" s="148">
        <f t="shared" si="7"/>
        <v>1752218.2269647571</v>
      </c>
      <c r="Q11" s="162">
        <f t="shared" si="2"/>
        <v>272.06245275440682</v>
      </c>
      <c r="R11" s="171">
        <f>Harvest_Comparison!FV10</f>
        <v>14501</v>
      </c>
      <c r="S11" s="172"/>
      <c r="T11" s="172"/>
      <c r="U11" s="172">
        <f>Harvest_Comparison!FY10</f>
        <v>14501</v>
      </c>
      <c r="V11" s="172">
        <f>Harvest_Comparison!GA10</f>
        <v>16473.400000000001</v>
      </c>
      <c r="W11" s="173" t="str">
        <f>Harvest_Comparison!EW10</f>
        <v/>
      </c>
    </row>
    <row r="12" spans="1:23" x14ac:dyDescent="0.25">
      <c r="A12" s="143">
        <v>2006</v>
      </c>
      <c r="B12" s="144">
        <f>(4*B$6+6*B$16)/10</f>
        <v>6455.4</v>
      </c>
      <c r="C12" s="177"/>
      <c r="D12" s="149"/>
      <c r="E12" s="177"/>
      <c r="F12" s="149"/>
      <c r="G12" s="211">
        <f>CBM_Output!OI11</f>
        <v>269.1857897446676</v>
      </c>
      <c r="H12" s="220">
        <f t="shared" si="3"/>
        <v>1.0208268496497319</v>
      </c>
      <c r="I12" s="145">
        <f t="shared" si="0"/>
        <v>274.79208171552415</v>
      </c>
      <c r="J12" s="161">
        <f>(4*J$11+1*J$16)/5</f>
        <v>0.78999807930967547</v>
      </c>
      <c r="K12" s="218">
        <f t="shared" si="4"/>
        <v>5.9971327764390407</v>
      </c>
      <c r="L12" s="164">
        <f t="shared" si="5"/>
        <v>38624.53364665564</v>
      </c>
      <c r="M12" s="165">
        <f t="shared" si="1"/>
        <v>15207.264076831449</v>
      </c>
      <c r="N12" s="151">
        <f>CBM_Output!OY11</f>
        <v>0.11459603906278237</v>
      </c>
      <c r="O12" s="150">
        <f t="shared" si="6"/>
        <v>1742.6922281866239</v>
      </c>
      <c r="P12" s="148">
        <f t="shared" si="7"/>
        <v>1773892.8043063947</v>
      </c>
      <c r="Q12" s="162">
        <f t="shared" si="2"/>
        <v>274.79208171552415</v>
      </c>
      <c r="R12" s="171">
        <f>Harvest_Comparison!FV11</f>
        <v>13970</v>
      </c>
      <c r="S12" s="172"/>
      <c r="T12" s="172"/>
      <c r="U12" s="172">
        <f>Harvest_Comparison!FY11</f>
        <v>13970</v>
      </c>
      <c r="V12" s="172"/>
      <c r="W12" s="173" t="str">
        <f>Harvest_Comparison!FM11</f>
        <v/>
      </c>
    </row>
    <row r="13" spans="1:23" x14ac:dyDescent="0.25">
      <c r="A13" s="143">
        <v>2007</v>
      </c>
      <c r="B13" s="144">
        <f>(3*B$6+7*B$16)/10</f>
        <v>6470.3</v>
      </c>
      <c r="C13" s="177"/>
      <c r="D13" s="149"/>
      <c r="E13" s="177"/>
      <c r="F13" s="177"/>
      <c r="G13" s="211">
        <f>CBM_Output!OI12</f>
        <v>271.4373787931134</v>
      </c>
      <c r="H13" s="220">
        <f t="shared" si="3"/>
        <v>1.0208268496497319</v>
      </c>
      <c r="I13" s="145">
        <f t="shared" si="0"/>
        <v>277.09056427055492</v>
      </c>
      <c r="J13" s="161">
        <f>(3*J$11+2*J$16)/5</f>
        <v>0.78999837804673878</v>
      </c>
      <c r="K13" s="218">
        <f t="shared" si="4"/>
        <v>5.8957186221768616</v>
      </c>
      <c r="L13" s="164">
        <f t="shared" si="5"/>
        <v>38059.221993600513</v>
      </c>
      <c r="M13" s="165">
        <f t="shared" si="1"/>
        <v>17237</v>
      </c>
      <c r="N13" s="151">
        <f>CBM_Output!OY12</f>
        <v>0.10767235018990322</v>
      </c>
      <c r="O13" s="150">
        <f t="shared" si="6"/>
        <v>1855.9483002233617</v>
      </c>
      <c r="P13" s="148">
        <f t="shared" si="7"/>
        <v>1792859.0779997718</v>
      </c>
      <c r="Q13" s="162">
        <f t="shared" si="2"/>
        <v>277.09056427055498</v>
      </c>
      <c r="R13" s="171">
        <f>Harvest_Comparison!FV12</f>
        <v>15341</v>
      </c>
      <c r="S13" s="172">
        <f>Harvest_Comparison!FW12</f>
        <v>17237</v>
      </c>
      <c r="T13" s="172"/>
      <c r="U13" s="172">
        <f>Harvest_Comparison!FY12</f>
        <v>15341</v>
      </c>
      <c r="V13" s="172"/>
      <c r="W13" s="173">
        <f>Harvest_Comparison!GC12</f>
        <v>1.1235903787236816</v>
      </c>
    </row>
    <row r="14" spans="1:23" x14ac:dyDescent="0.25">
      <c r="A14" s="143">
        <v>2008</v>
      </c>
      <c r="B14" s="144">
        <f>(2*B$6+8*B$16)/10</f>
        <v>6485.2</v>
      </c>
      <c r="C14" s="177"/>
      <c r="D14" s="149"/>
      <c r="E14" s="177"/>
      <c r="F14" s="177"/>
      <c r="G14" s="211">
        <f>CBM_Output!OI13</f>
        <v>274.16409613838152</v>
      </c>
      <c r="H14" s="220">
        <f t="shared" si="3"/>
        <v>1.0208268496497319</v>
      </c>
      <c r="I14" s="145">
        <f t="shared" si="0"/>
        <v>279.87407054801025</v>
      </c>
      <c r="J14" s="161">
        <f>(2*J$11+3*J$16)/5</f>
        <v>0.78999867678380209</v>
      </c>
      <c r="K14" s="218">
        <f t="shared" si="4"/>
        <v>5.9880470829240888</v>
      </c>
      <c r="L14" s="164">
        <f t="shared" si="5"/>
        <v>38744.461040643735</v>
      </c>
      <c r="M14" s="165">
        <f t="shared" si="1"/>
        <v>14900.5</v>
      </c>
      <c r="N14" s="151">
        <f>CBM_Output!OY13</f>
        <v>0.11165509361828736</v>
      </c>
      <c r="O14" s="150">
        <f t="shared" si="6"/>
        <v>1663.7167224592908</v>
      </c>
      <c r="P14" s="148">
        <f t="shared" si="7"/>
        <v>1815039.3223179562</v>
      </c>
      <c r="Q14" s="162">
        <f t="shared" si="2"/>
        <v>279.87407054801031</v>
      </c>
      <c r="R14" s="171">
        <f>Harvest_Comparison!FV13</f>
        <v>13667</v>
      </c>
      <c r="S14" s="172">
        <f>Harvest_Comparison!FW13</f>
        <v>14900.5</v>
      </c>
      <c r="T14" s="172"/>
      <c r="U14" s="172">
        <f>Harvest_Comparison!FY13</f>
        <v>13667</v>
      </c>
      <c r="V14" s="172"/>
      <c r="W14" s="173">
        <f>Harvest_Comparison!GC13</f>
        <v>1.090253896246433</v>
      </c>
    </row>
    <row r="15" spans="1:23" x14ac:dyDescent="0.25">
      <c r="A15" s="143">
        <v>2009</v>
      </c>
      <c r="B15" s="144">
        <f>(1*B$6+9*B$16)/10</f>
        <v>6500.1</v>
      </c>
      <c r="C15" s="177"/>
      <c r="D15" s="149"/>
      <c r="E15" s="177"/>
      <c r="F15" s="177"/>
      <c r="G15" s="211">
        <f>CBM_Output!OI14</f>
        <v>277.17023770933525</v>
      </c>
      <c r="H15" s="220">
        <f t="shared" si="3"/>
        <v>1.0208268496497319</v>
      </c>
      <c r="I15" s="145">
        <f t="shared" si="0"/>
        <v>282.94282057748802</v>
      </c>
      <c r="J15" s="161">
        <f>(1*J$11+4*J$16)/5</f>
        <v>0.7899989755208654</v>
      </c>
      <c r="K15" s="218">
        <f t="shared" si="4"/>
        <v>6.1352471529522568</v>
      </c>
      <c r="L15" s="164">
        <f t="shared" si="5"/>
        <v>39788.304836325973</v>
      </c>
      <c r="M15" s="165">
        <f t="shared" si="1"/>
        <v>14075.9</v>
      </c>
      <c r="N15" s="151">
        <f>CBM_Output!OY14</f>
        <v>0.1133212880563232</v>
      </c>
      <c r="O15" s="150">
        <f t="shared" si="6"/>
        <v>1595.0991185519997</v>
      </c>
      <c r="P15" s="148">
        <f t="shared" si="7"/>
        <v>1839156.6280357304</v>
      </c>
      <c r="Q15" s="162">
        <f t="shared" si="2"/>
        <v>282.94282057748808</v>
      </c>
      <c r="R15" s="171">
        <f>Harvest_Comparison!FV14</f>
        <v>12556.5</v>
      </c>
      <c r="S15" s="172">
        <f>Harvest_Comparison!FW14</f>
        <v>14075.9</v>
      </c>
      <c r="T15" s="172"/>
      <c r="U15" s="172">
        <f>Harvest_Comparison!FY14</f>
        <v>12556.5</v>
      </c>
      <c r="V15" s="172"/>
      <c r="W15" s="173">
        <f>Harvest_Comparison!GC14</f>
        <v>1.1210050571417194</v>
      </c>
    </row>
    <row r="16" spans="1:23" x14ac:dyDescent="0.25">
      <c r="A16" s="143">
        <v>2010</v>
      </c>
      <c r="B16" s="149">
        <f>Area_Comp!GP14</f>
        <v>6515</v>
      </c>
      <c r="C16" s="177">
        <f>Growing_Stock_Comp!GN20*1000</f>
        <v>1377900</v>
      </c>
      <c r="D16" s="144">
        <f>C16*0.9</f>
        <v>1240110</v>
      </c>
      <c r="E16" s="203">
        <f>C16*1.2</f>
        <v>1653480</v>
      </c>
      <c r="F16" s="177"/>
      <c r="G16" s="211">
        <f>CBM_Output!OI15</f>
        <v>279.82397380843929</v>
      </c>
      <c r="H16" s="220">
        <f t="shared" si="3"/>
        <v>1.0208268496497319</v>
      </c>
      <c r="I16" s="145">
        <f t="shared" si="0"/>
        <v>285.6518256393382</v>
      </c>
      <c r="J16" s="160">
        <f>Growing_Stock_Comp!GP20/Growing_Stock_Comp!GO20</f>
        <v>0.78999927425792871</v>
      </c>
      <c r="K16" s="218">
        <f t="shared" si="4"/>
        <v>5.9801572643350962</v>
      </c>
      <c r="L16" s="164">
        <f t="shared" si="5"/>
        <v>38871.620233904563</v>
      </c>
      <c r="M16" s="165">
        <f t="shared" si="1"/>
        <v>15351.46</v>
      </c>
      <c r="N16" s="151">
        <f>CBM_Output!OY15</f>
        <v>0.10781673074392581</v>
      </c>
      <c r="O16" s="150">
        <f t="shared" si="6"/>
        <v>1655.1442293461473</v>
      </c>
      <c r="P16" s="148">
        <f t="shared" si="7"/>
        <v>1861021.6440402889</v>
      </c>
      <c r="Q16" s="162">
        <f t="shared" si="2"/>
        <v>285.65182563933826</v>
      </c>
      <c r="R16" s="171">
        <f>Harvest_Comparison!FV15</f>
        <v>13111.64</v>
      </c>
      <c r="S16" s="172">
        <f>Harvest_Comparison!FW15</f>
        <v>15351.46</v>
      </c>
      <c r="T16" s="172"/>
      <c r="U16" s="172">
        <f>Harvest_Comparison!FY15</f>
        <v>13111.64</v>
      </c>
      <c r="V16" s="172">
        <f>Harvest_Comparison!GA15</f>
        <v>17600.46</v>
      </c>
      <c r="W16" s="173">
        <f>Harvest_Comparison!GC15</f>
        <v>1.1708268378326434</v>
      </c>
    </row>
    <row r="17" spans="1:23" x14ac:dyDescent="0.25">
      <c r="A17" s="143">
        <v>2011</v>
      </c>
      <c r="B17" s="144">
        <f>(4*B$16+1*B$21)/5</f>
        <v>6592.192</v>
      </c>
      <c r="C17" s="177"/>
      <c r="D17" s="149"/>
      <c r="E17" s="177"/>
      <c r="F17" s="177">
        <f>Growing_Stock_Comp!GQ21*1000</f>
        <v>2089617.9200000002</v>
      </c>
      <c r="G17" s="211">
        <f>CBM_Output!OI16</f>
        <v>282.31943058402442</v>
      </c>
      <c r="H17" s="220">
        <f t="shared" si="3"/>
        <v>1.0208268496497319</v>
      </c>
      <c r="I17" s="145">
        <f t="shared" si="0"/>
        <v>288.1992549179958</v>
      </c>
      <c r="J17" s="161">
        <f>(4*J$16+1*J$21)/5</f>
        <v>0.78999977050623094</v>
      </c>
      <c r="K17" s="218">
        <f t="shared" si="4"/>
        <v>8.794187622827117</v>
      </c>
      <c r="L17" s="164">
        <f t="shared" si="5"/>
        <v>57294.132362718665</v>
      </c>
      <c r="M17" s="165">
        <f t="shared" si="1"/>
        <v>16644.59</v>
      </c>
      <c r="N17" s="151">
        <f>CBM_Output!OY16</f>
        <v>0.10852557657680922</v>
      </c>
      <c r="O17" s="150">
        <f t="shared" si="6"/>
        <v>1806.3637266345931</v>
      </c>
      <c r="P17" s="148">
        <f t="shared" si="7"/>
        <v>1899864.8226763729</v>
      </c>
      <c r="Q17" s="162">
        <f t="shared" si="2"/>
        <v>288.19925491799586</v>
      </c>
      <c r="R17" s="171">
        <f>Harvest_Comparison!FV16</f>
        <v>14358.63</v>
      </c>
      <c r="S17" s="172">
        <f>Harvest_Comparison!FW16</f>
        <v>16644.59</v>
      </c>
      <c r="T17" s="172">
        <f>Harvest_Comparison!FX16</f>
        <v>16644.59</v>
      </c>
      <c r="U17" s="172">
        <f>Harvest_Comparison!FY16</f>
        <v>14358.629000000001</v>
      </c>
      <c r="V17" s="172"/>
      <c r="W17" s="173">
        <f>Harvest_Comparison!GC16</f>
        <v>1.1592046037818371</v>
      </c>
    </row>
    <row r="18" spans="1:23" x14ac:dyDescent="0.25">
      <c r="A18" s="143">
        <v>2012</v>
      </c>
      <c r="B18" s="144">
        <f>(3*B$16+2*B$21)/5</f>
        <v>6669.384</v>
      </c>
      <c r="C18" s="177"/>
      <c r="D18" s="149"/>
      <c r="E18" s="177"/>
      <c r="F18" s="177">
        <f>Growing_Stock_Comp!GQ22*1000</f>
        <v>2120490.77</v>
      </c>
      <c r="G18" s="211">
        <f>CBM_Output!OI17</f>
        <v>284.41926304726252</v>
      </c>
      <c r="H18" s="220">
        <f t="shared" si="3"/>
        <v>1.0208268496497319</v>
      </c>
      <c r="I18" s="145">
        <f t="shared" si="0"/>
        <v>290.34282027623539</v>
      </c>
      <c r="J18" s="161">
        <f>(3*J$16+2*J$21)/5</f>
        <v>0.79000026675453294</v>
      </c>
      <c r="K18" s="218">
        <f t="shared" si="4"/>
        <v>8.4789292501985525</v>
      </c>
      <c r="L18" s="164">
        <f t="shared" si="5"/>
        <v>55894.729571724893</v>
      </c>
      <c r="M18" s="165">
        <f t="shared" si="1"/>
        <v>17430.02</v>
      </c>
      <c r="N18" s="151">
        <f>CBM_Output!OY17</f>
        <v>0.11025645311351102</v>
      </c>
      <c r="O18" s="150">
        <f t="shared" si="6"/>
        <v>1921.7721828975596</v>
      </c>
      <c r="P18" s="148">
        <f t="shared" si="7"/>
        <v>1936407.7600652003</v>
      </c>
      <c r="Q18" s="162">
        <f t="shared" si="2"/>
        <v>290.34282027623544</v>
      </c>
      <c r="R18" s="171">
        <f>Harvest_Comparison!FV17</f>
        <v>16087.91</v>
      </c>
      <c r="S18" s="172">
        <f>Harvest_Comparison!FW17</f>
        <v>17430.02</v>
      </c>
      <c r="T18" s="172">
        <f>Harvest_Comparison!FX17</f>
        <v>17430.02</v>
      </c>
      <c r="U18" s="172">
        <f>Harvest_Comparison!FY17</f>
        <v>16087.912</v>
      </c>
      <c r="V18" s="172"/>
      <c r="W18" s="173">
        <f>Harvest_Comparison!GC17</f>
        <v>1.083423514925183</v>
      </c>
    </row>
    <row r="19" spans="1:23" x14ac:dyDescent="0.25">
      <c r="A19" s="143">
        <v>2013</v>
      </c>
      <c r="B19" s="144">
        <f>(2*B$16+3*B$21)/5</f>
        <v>6746.5760000000009</v>
      </c>
      <c r="C19" s="177"/>
      <c r="D19" s="149"/>
      <c r="E19" s="177"/>
      <c r="F19" s="177">
        <f>Growing_Stock_Comp!GQ23*1000</f>
        <v>2153072.84</v>
      </c>
      <c r="G19" s="211">
        <f>CBM_Output!OI18</f>
        <v>286.74328933027738</v>
      </c>
      <c r="H19" s="220">
        <f t="shared" si="3"/>
        <v>1.0208268496497319</v>
      </c>
      <c r="I19" s="145">
        <f t="shared" si="0"/>
        <v>292.71524870522865</v>
      </c>
      <c r="J19" s="161">
        <f>(2*J$16+3*J$21)/5</f>
        <v>0.79000076300283517</v>
      </c>
      <c r="K19" s="218">
        <f t="shared" si="4"/>
        <v>8.4945869318770502</v>
      </c>
      <c r="L19" s="164">
        <f t="shared" si="5"/>
        <v>56653.662170069889</v>
      </c>
      <c r="M19" s="165">
        <f t="shared" si="1"/>
        <v>16419.12</v>
      </c>
      <c r="N19" s="151">
        <f>CBM_Output!OY18</f>
        <v>0.11064116021704186</v>
      </c>
      <c r="O19" s="150">
        <f t="shared" si="6"/>
        <v>1816.6304865428363</v>
      </c>
      <c r="P19" s="148">
        <f t="shared" si="7"/>
        <v>1974825.6717487273</v>
      </c>
      <c r="Q19" s="162">
        <f t="shared" si="2"/>
        <v>292.7152487052287</v>
      </c>
      <c r="R19" s="171">
        <f>Harvest_Comparison!FV18</f>
        <v>15194.72</v>
      </c>
      <c r="S19" s="172">
        <f>Harvest_Comparison!FW18</f>
        <v>16419.12</v>
      </c>
      <c r="T19" s="172">
        <f>Harvest_Comparison!FX18</f>
        <v>16419.12</v>
      </c>
      <c r="U19" s="172">
        <f>Harvest_Comparison!FY18</f>
        <v>15194.722</v>
      </c>
      <c r="V19" s="172"/>
      <c r="W19" s="173">
        <f>Harvest_Comparison!GC18</f>
        <v>1.0805806227426369</v>
      </c>
    </row>
    <row r="20" spans="1:23" x14ac:dyDescent="0.25">
      <c r="A20" s="143">
        <v>2014</v>
      </c>
      <c r="B20" s="144">
        <f>(1*B$16+4*B$21)/5</f>
        <v>6823.7679999999991</v>
      </c>
      <c r="C20" s="547"/>
      <c r="D20" s="149"/>
      <c r="E20" s="177"/>
      <c r="F20" s="177">
        <f>Growing_Stock_Comp!GQ24*1000</f>
        <v>2186077.31</v>
      </c>
      <c r="G20" s="211">
        <f>CBM_Output!OI19</f>
        <v>289.01838789028534</v>
      </c>
      <c r="H20" s="220">
        <f t="shared" si="3"/>
        <v>1.0208268496497319</v>
      </c>
      <c r="I20" s="145">
        <f t="shared" si="0"/>
        <v>295.03773040088419</v>
      </c>
      <c r="J20" s="161">
        <f>(1*J$16+4*J$21)/5</f>
        <v>0.7900012592511374</v>
      </c>
      <c r="K20" s="218">
        <f t="shared" si="4"/>
        <v>8.3649889763559528</v>
      </c>
      <c r="L20" s="164">
        <f t="shared" si="5"/>
        <v>56435.03386814765</v>
      </c>
      <c r="M20" s="165">
        <f t="shared" si="1"/>
        <v>16232.9</v>
      </c>
      <c r="N20" s="151">
        <f>CBM_Output!OY19</f>
        <v>0.1083467596482547</v>
      </c>
      <c r="O20" s="150">
        <f t="shared" si="6"/>
        <v>1758.7821146941537</v>
      </c>
      <c r="P20" s="148">
        <f t="shared" si="7"/>
        <v>2013269.0235021811</v>
      </c>
      <c r="Q20" s="162">
        <f t="shared" si="2"/>
        <v>295.0377304008843</v>
      </c>
      <c r="R20" s="171">
        <f>Harvest_Comparison!FV19</f>
        <v>15329.91</v>
      </c>
      <c r="S20" s="172">
        <f>Harvest_Comparison!FW19</f>
        <v>16232.9</v>
      </c>
      <c r="T20" s="172">
        <f>Harvest_Comparison!FX19</f>
        <v>16232.9</v>
      </c>
      <c r="U20" s="172">
        <f>Harvest_Comparison!FY19</f>
        <v>15329.913</v>
      </c>
      <c r="V20" s="172"/>
      <c r="W20" s="173">
        <f>Harvest_Comparison!GC19</f>
        <v>1.0589038030882112</v>
      </c>
    </row>
    <row r="21" spans="1:23" x14ac:dyDescent="0.25">
      <c r="A21" s="143">
        <v>2015</v>
      </c>
      <c r="B21" s="149">
        <f>Area_Comp!GP19</f>
        <v>6900.96</v>
      </c>
      <c r="C21" s="177">
        <f>Growing_Stock_Comp!GN25*1000</f>
        <v>2221630</v>
      </c>
      <c r="D21" s="144">
        <f t="shared" ref="D21:D26" si="8">C21*0.9</f>
        <v>1999467</v>
      </c>
      <c r="E21" s="203">
        <f t="shared" ref="E21:E26" si="9">C21*1.2</f>
        <v>2665956</v>
      </c>
      <c r="F21" s="177">
        <f>Growing_Stock_Comp!GQ25*1000</f>
        <v>2221760.31</v>
      </c>
      <c r="G21" s="211">
        <f>CBM_Output!OI20</f>
        <v>291.47158525431763</v>
      </c>
      <c r="H21" s="220">
        <f t="shared" si="3"/>
        <v>1.0208268496497319</v>
      </c>
      <c r="I21" s="145">
        <f t="shared" si="0"/>
        <v>297.54202013757833</v>
      </c>
      <c r="J21" s="160">
        <f>Growing_Stock_Comp!GP25/Growing_Stock_Comp!GO25</f>
        <v>0.79000175549943952</v>
      </c>
      <c r="K21" s="218">
        <f t="shared" si="4"/>
        <v>8.5088319090463749</v>
      </c>
      <c r="L21" s="164">
        <f t="shared" si="5"/>
        <v>58062.294898329557</v>
      </c>
      <c r="M21" s="165">
        <f t="shared" si="1"/>
        <v>16224.13</v>
      </c>
      <c r="N21" s="151">
        <f>CBM_Output!OY20</f>
        <v>0.10981230499800683</v>
      </c>
      <c r="O21" s="150">
        <f t="shared" si="6"/>
        <v>1781.6091118873126</v>
      </c>
      <c r="P21" s="148">
        <f t="shared" ref="P21:P26" si="10">(P20+L21-M21-O21)</f>
        <v>2053325.5792886233</v>
      </c>
      <c r="Q21" s="162">
        <f t="shared" ref="Q21:Q26" si="11">P21/B21</f>
        <v>297.54202013757845</v>
      </c>
      <c r="R21" s="171">
        <f>Harvest_Comparison!FV20</f>
        <v>15314.7</v>
      </c>
      <c r="S21" s="172">
        <f>Harvest_Comparison!FW20</f>
        <v>16224.13</v>
      </c>
      <c r="T21" s="172">
        <f>Harvest_Comparison!FX20</f>
        <v>16224.13</v>
      </c>
      <c r="U21" s="172">
        <f>Harvest_Comparison!FY20</f>
        <v>15314.7</v>
      </c>
      <c r="V21" s="172">
        <f>Harvest_Comparison!GA20</f>
        <v>18163.560000000001</v>
      </c>
      <c r="W21" s="173">
        <f>Harvest_Comparison!GC20</f>
        <v>1.059382815203693</v>
      </c>
    </row>
    <row r="22" spans="1:23" x14ac:dyDescent="0.25">
      <c r="A22" s="143">
        <v>2016</v>
      </c>
      <c r="B22" s="149">
        <f>Area_Comp!GP20</f>
        <v>6929.05</v>
      </c>
      <c r="C22" s="177">
        <f>Growing_Stock_Comp!GN26*1000</f>
        <v>2354790</v>
      </c>
      <c r="D22" s="144">
        <f t="shared" si="8"/>
        <v>2119311</v>
      </c>
      <c r="E22" s="203">
        <f t="shared" si="9"/>
        <v>2825748</v>
      </c>
      <c r="F22" s="177">
        <f>Growing_Stock_Comp!GQ26*1000</f>
        <v>2255535.7400000002</v>
      </c>
      <c r="G22" s="211">
        <f>CBM_Output!OI21</f>
        <v>293.80509069138873</v>
      </c>
      <c r="H22" s="220">
        <f t="shared" si="3"/>
        <v>1.0208268496497319</v>
      </c>
      <c r="I22" s="145">
        <f t="shared" ref="I22:I26" si="12">G22*(H22)</f>
        <v>299.92412514154415</v>
      </c>
      <c r="J22" s="161">
        <f>(4*J$21+1*J$26)/5</f>
        <v>0.79040109184514118</v>
      </c>
      <c r="K22" s="218">
        <f t="shared" ref="K22:K26" si="13">L22/B21</f>
        <v>6.2845055844532558</v>
      </c>
      <c r="L22" s="164">
        <f t="shared" ref="L22:L26" si="14">I22*B22-I21*B21+M22+O22</f>
        <v>43369.121658088538</v>
      </c>
      <c r="M22" s="165">
        <f t="shared" si="1"/>
        <v>16639.79</v>
      </c>
      <c r="N22" s="151">
        <f>CBM_Output!OY21</f>
        <v>0.1121199026366604</v>
      </c>
      <c r="O22" s="150">
        <f t="shared" ref="O22:O26" si="15">N22*M22</f>
        <v>1865.6516346944754</v>
      </c>
      <c r="P22" s="148">
        <f t="shared" si="10"/>
        <v>2078189.2593120174</v>
      </c>
      <c r="Q22" s="162">
        <f t="shared" si="11"/>
        <v>299.92412514154427</v>
      </c>
      <c r="R22" s="171">
        <f>Harvest_Comparison!FV21</f>
        <v>15117</v>
      </c>
      <c r="S22" s="172">
        <f>Harvest_Comparison!FW21</f>
        <v>16639.79</v>
      </c>
      <c r="T22" s="172">
        <f>Harvest_Comparison!FX21</f>
        <v>16639.79</v>
      </c>
      <c r="U22" s="172">
        <f>Harvest_Comparison!FY21</f>
        <v>15116.714</v>
      </c>
      <c r="V22" s="172"/>
      <c r="W22" s="173">
        <f>Harvest_Comparison!GC21</f>
        <v>1.1007336111662367</v>
      </c>
    </row>
    <row r="23" spans="1:23" x14ac:dyDescent="0.25">
      <c r="A23" s="143">
        <v>2017</v>
      </c>
      <c r="B23" s="149">
        <f>Area_Comp!GP21</f>
        <v>6929.05</v>
      </c>
      <c r="C23" s="177">
        <f>Growing_Stock_Comp!GN27*1000</f>
        <v>2354790</v>
      </c>
      <c r="D23" s="144">
        <f t="shared" si="8"/>
        <v>2119311</v>
      </c>
      <c r="E23" s="203">
        <f t="shared" si="9"/>
        <v>2825748</v>
      </c>
      <c r="F23" s="177">
        <f>Growing_Stock_Comp!GQ27*1000</f>
        <v>2290235.2000000002</v>
      </c>
      <c r="G23" s="211">
        <f>CBM_Output!OI22</f>
        <v>296.2832448271667</v>
      </c>
      <c r="H23" s="220">
        <f t="shared" si="3"/>
        <v>1.0208268496497319</v>
      </c>
      <c r="I23" s="145">
        <f t="shared" si="12"/>
        <v>302.45389142091682</v>
      </c>
      <c r="J23" s="161">
        <f>(3*J$21+2*J$26)/5</f>
        <v>0.79080042819084295</v>
      </c>
      <c r="K23" s="218">
        <f t="shared" si="13"/>
        <v>4.9445314443967741</v>
      </c>
      <c r="L23" s="164">
        <f t="shared" si="14"/>
        <v>34260.905604797466</v>
      </c>
      <c r="M23" s="165">
        <f t="shared" si="1"/>
        <v>15049.7</v>
      </c>
      <c r="N23" s="151">
        <f>CBM_Output!OY22</f>
        <v>0.11178485728688735</v>
      </c>
      <c r="O23" s="150">
        <f t="shared" si="15"/>
        <v>1682.3285667104685</v>
      </c>
      <c r="P23" s="148">
        <f t="shared" si="10"/>
        <v>2095718.1363501041</v>
      </c>
      <c r="Q23" s="162">
        <f t="shared" si="11"/>
        <v>302.45389142091688</v>
      </c>
      <c r="R23" s="171">
        <f>Harvest_Comparison!FV22</f>
        <v>14491.64</v>
      </c>
      <c r="S23" s="172">
        <f>Harvest_Comparison!FW22</f>
        <v>15049.7</v>
      </c>
      <c r="T23" s="172">
        <f>Harvest_Comparison!FX22</f>
        <v>15049.7</v>
      </c>
      <c r="U23" s="172">
        <f>Harvest_Comparison!FY22</f>
        <v>14491.635</v>
      </c>
      <c r="V23" s="172"/>
      <c r="W23" s="173">
        <f>Harvest_Comparison!GC22</f>
        <v>1.0385090990391703</v>
      </c>
    </row>
    <row r="24" spans="1:23" x14ac:dyDescent="0.25">
      <c r="A24" s="143">
        <v>2018</v>
      </c>
      <c r="B24" s="149">
        <f>Area_Comp!GP22</f>
        <v>6929.05</v>
      </c>
      <c r="C24" s="177">
        <f>Growing_Stock_Comp!GN28*1000</f>
        <v>2354790</v>
      </c>
      <c r="D24" s="144">
        <f t="shared" si="8"/>
        <v>2119311</v>
      </c>
      <c r="E24" s="203">
        <f t="shared" si="9"/>
        <v>2825748</v>
      </c>
      <c r="F24" s="177">
        <f>Growing_Stock_Comp!GQ28*1000</f>
        <v>2327859.84</v>
      </c>
      <c r="G24" s="211">
        <f>CBM_Output!OI23</f>
        <v>298.3894120577757</v>
      </c>
      <c r="H24" s="220">
        <f t="shared" si="3"/>
        <v>1.0208268496497319</v>
      </c>
      <c r="I24" s="145">
        <f t="shared" si="12"/>
        <v>304.60392347977489</v>
      </c>
      <c r="J24" s="161">
        <f>(2*J$21+3*J$26)/5</f>
        <v>0.79119976453654473</v>
      </c>
      <c r="K24" s="218">
        <f t="shared" si="13"/>
        <v>4.8493825335673719</v>
      </c>
      <c r="L24" s="164">
        <f t="shared" si="14"/>
        <v>33601.614044214999</v>
      </c>
      <c r="M24" s="165">
        <f t="shared" si="1"/>
        <v>16828.59</v>
      </c>
      <c r="N24" s="151">
        <f>CBM_Output!OY23</f>
        <v>0.11143799966511139</v>
      </c>
      <c r="O24" s="150">
        <f t="shared" si="15"/>
        <v>1875.344406784297</v>
      </c>
      <c r="P24" s="148">
        <f t="shared" si="10"/>
        <v>2110615.8159875348</v>
      </c>
      <c r="Q24" s="162">
        <f t="shared" si="11"/>
        <v>304.60392347977495</v>
      </c>
      <c r="R24" s="171">
        <f>Harvest_Comparison!FV23</f>
        <v>15989.21</v>
      </c>
      <c r="S24" s="172">
        <f>Harvest_Comparison!FW23</f>
        <v>16828.59</v>
      </c>
      <c r="T24" s="172">
        <f>Harvest_Comparison!FX23</f>
        <v>16828.59</v>
      </c>
      <c r="U24" s="172">
        <f>Harvest_Comparison!FY23</f>
        <v>15989.205</v>
      </c>
      <c r="V24" s="172"/>
      <c r="W24" s="173">
        <f>Harvest_Comparison!GC23</f>
        <v>1.0524966524299826</v>
      </c>
    </row>
    <row r="25" spans="1:23" x14ac:dyDescent="0.25">
      <c r="A25" s="143">
        <v>2019</v>
      </c>
      <c r="B25" s="149">
        <f>Area_Comp!GP23</f>
        <v>6929.05</v>
      </c>
      <c r="C25" s="177">
        <f>Growing_Stock_Comp!GN29*1000</f>
        <v>2354900</v>
      </c>
      <c r="D25" s="144">
        <f t="shared" si="8"/>
        <v>2119410</v>
      </c>
      <c r="E25" s="203">
        <f t="shared" si="9"/>
        <v>2825880</v>
      </c>
      <c r="F25" s="177">
        <f>Growing_Stock_Comp!GQ29*1000</f>
        <v>2365153.58</v>
      </c>
      <c r="G25" s="211">
        <f>CBM_Output!OI24</f>
        <v>300.52376367250582</v>
      </c>
      <c r="H25" s="220">
        <f t="shared" si="3"/>
        <v>1.0208268496497319</v>
      </c>
      <c r="I25" s="145">
        <f t="shared" si="12"/>
        <v>306.78272691468464</v>
      </c>
      <c r="J25" s="161">
        <f>(1*J$21+4*J$26)/5</f>
        <v>0.7915991008822465</v>
      </c>
      <c r="K25" s="218">
        <f t="shared" si="13"/>
        <v>4.8709664380203872</v>
      </c>
      <c r="L25" s="164">
        <f t="shared" si="14"/>
        <v>33751.169997365163</v>
      </c>
      <c r="M25" s="165">
        <f t="shared" si="1"/>
        <v>16754.77</v>
      </c>
      <c r="N25" s="151">
        <f>CBM_Output!OY24</f>
        <v>0.11336246673059309</v>
      </c>
      <c r="O25" s="150">
        <f t="shared" si="15"/>
        <v>1899.3620567037394</v>
      </c>
      <c r="P25" s="148">
        <f t="shared" si="10"/>
        <v>2125712.8539281962</v>
      </c>
      <c r="Q25" s="162">
        <f t="shared" si="11"/>
        <v>306.7827269146847</v>
      </c>
      <c r="R25" s="171">
        <f>Harvest_Comparison!FV24</f>
        <v>15827.25</v>
      </c>
      <c r="S25" s="172">
        <f>Harvest_Comparison!FW24</f>
        <v>16619.830000000002</v>
      </c>
      <c r="T25" s="172">
        <f>Harvest_Comparison!FX24</f>
        <v>16754.77</v>
      </c>
      <c r="U25" s="172">
        <f>Harvest_Comparison!FY24</f>
        <v>15827.245999999999</v>
      </c>
      <c r="V25" s="172"/>
      <c r="W25" s="173">
        <f>Harvest_Comparison!GC24</f>
        <v>1.050076924291965</v>
      </c>
    </row>
    <row r="26" spans="1:23" x14ac:dyDescent="0.25">
      <c r="A26" s="143">
        <v>2020</v>
      </c>
      <c r="B26" s="149">
        <f>Area_Comp!GP24</f>
        <v>6929.05</v>
      </c>
      <c r="C26" s="177">
        <f>Growing_Stock_Comp!GN30*1000</f>
        <v>2354790</v>
      </c>
      <c r="D26" s="144">
        <f t="shared" si="8"/>
        <v>2119311</v>
      </c>
      <c r="E26" s="203">
        <f t="shared" si="9"/>
        <v>2825748</v>
      </c>
      <c r="F26" s="177"/>
      <c r="G26" s="211">
        <f>CBM_Output!OI25</f>
        <v>302.65360698742603</v>
      </c>
      <c r="H26" s="220">
        <f t="shared" si="3"/>
        <v>1.0208268496497319</v>
      </c>
      <c r="I26" s="145">
        <f t="shared" si="12"/>
        <v>308.95692815610221</v>
      </c>
      <c r="J26" s="160">
        <f>Growing_Stock_Comp!GP30/Growing_Stock_Comp!GO30</f>
        <v>0.79199843722794816</v>
      </c>
      <c r="K26" s="218">
        <f t="shared" si="13"/>
        <v>5.2049806338265592</v>
      </c>
      <c r="L26" s="164">
        <f t="shared" si="14"/>
        <v>36065.571060815921</v>
      </c>
      <c r="M26" s="165">
        <f t="shared" si="1"/>
        <v>18967.8</v>
      </c>
      <c r="N26" s="151">
        <f>CBM_Output!OY25</f>
        <v>0.10716171348136236</v>
      </c>
      <c r="O26" s="150">
        <f t="shared" si="15"/>
        <v>2032.6219489717848</v>
      </c>
      <c r="P26" s="148">
        <f t="shared" si="10"/>
        <v>2140778.0030400404</v>
      </c>
      <c r="Q26" s="162">
        <f t="shared" si="11"/>
        <v>308.95692815610226</v>
      </c>
      <c r="R26" s="171">
        <f>Harvest_Comparison!FV25</f>
        <v>18048.53</v>
      </c>
      <c r="S26" s="172">
        <f>Harvest_Comparison!FW25</f>
        <v>18967.8</v>
      </c>
      <c r="T26" s="172"/>
      <c r="U26" s="172">
        <f>Harvest_Comparison!FY25</f>
        <v>15529.583000000001</v>
      </c>
      <c r="W26" s="173">
        <f>Harvest_Comparison!GC25</f>
        <v>1.0509332338977191</v>
      </c>
    </row>
    <row r="27" spans="1:23" s="485" customFormat="1" ht="15.75" thickBot="1" x14ac:dyDescent="0.3">
      <c r="A27" s="474">
        <v>2021</v>
      </c>
      <c r="B27" s="475">
        <f>B26</f>
        <v>6929.05</v>
      </c>
      <c r="C27" s="476"/>
      <c r="D27" s="476"/>
      <c r="E27" s="477"/>
      <c r="F27" s="476"/>
      <c r="G27" s="478"/>
      <c r="H27" s="479">
        <f t="shared" ref="H27" si="16">H26</f>
        <v>1.0208268496497319</v>
      </c>
      <c r="I27" s="478"/>
      <c r="J27" s="480">
        <f t="shared" ref="J27" si="17">J26</f>
        <v>0.79199843722794816</v>
      </c>
      <c r="K27" s="481"/>
      <c r="L27" s="478"/>
      <c r="M27" s="478"/>
      <c r="N27" s="478"/>
      <c r="O27" s="478"/>
      <c r="P27" s="478"/>
      <c r="Q27" s="482">
        <f t="shared" ref="Q27" si="18">P27/B27</f>
        <v>0</v>
      </c>
      <c r="R27" s="483"/>
      <c r="S27" s="484"/>
      <c r="T27" s="484"/>
      <c r="U27" s="478"/>
      <c r="V27" s="484"/>
      <c r="W27" s="175"/>
    </row>
    <row r="28" spans="1:23" x14ac:dyDescent="0.25">
      <c r="A28" s="286"/>
      <c r="Q28" s="153"/>
      <c r="V28" s="473" t="str">
        <f>Harvest_Comparison!H26</f>
        <v>Bark frac.</v>
      </c>
      <c r="W28" s="443">
        <f>AVERAGE(W5:W26)</f>
        <v>1.0885657893222225</v>
      </c>
    </row>
    <row r="29" spans="1:23" x14ac:dyDescent="0.25">
      <c r="Q29" s="153"/>
    </row>
    <row r="30" spans="1:23" x14ac:dyDescent="0.25">
      <c r="A30" s="267" t="s">
        <v>245</v>
      </c>
      <c r="W30" s="153"/>
    </row>
    <row r="31" spans="1:23" x14ac:dyDescent="0.25">
      <c r="A31" s="702" t="s">
        <v>258</v>
      </c>
      <c r="B31" s="703"/>
      <c r="C31" s="703"/>
      <c r="D31" s="703"/>
      <c r="E31" s="703"/>
      <c r="F31" s="703"/>
      <c r="O31" s="154"/>
      <c r="W31" s="153"/>
    </row>
    <row r="32" spans="1:23" x14ac:dyDescent="0.25">
      <c r="A32" s="703"/>
      <c r="B32" s="703"/>
      <c r="C32" s="703"/>
      <c r="D32" s="703"/>
      <c r="E32" s="703"/>
      <c r="F32" s="703"/>
      <c r="W32" s="153"/>
    </row>
    <row r="33" spans="1:23" x14ac:dyDescent="0.25">
      <c r="A33" s="703"/>
      <c r="B33" s="703"/>
      <c r="C33" s="703"/>
      <c r="D33" s="703"/>
      <c r="E33" s="703"/>
      <c r="F33" s="703"/>
      <c r="W33" s="153"/>
    </row>
    <row r="34" spans="1:23" x14ac:dyDescent="0.25">
      <c r="A34" s="703"/>
      <c r="B34" s="703"/>
      <c r="C34" s="703"/>
      <c r="D34" s="703"/>
      <c r="E34" s="703"/>
      <c r="F34" s="703"/>
      <c r="W34" s="153"/>
    </row>
    <row r="35" spans="1:23" x14ac:dyDescent="0.25">
      <c r="A35" s="703"/>
      <c r="B35" s="703"/>
      <c r="C35" s="703"/>
      <c r="D35" s="703"/>
      <c r="E35" s="703"/>
      <c r="F35" s="703"/>
      <c r="W35" s="153"/>
    </row>
    <row r="36" spans="1:23" x14ac:dyDescent="0.25">
      <c r="A36" s="703"/>
      <c r="B36" s="703"/>
      <c r="C36" s="703"/>
      <c r="D36" s="703"/>
      <c r="E36" s="703"/>
      <c r="F36" s="703"/>
      <c r="W36" s="153"/>
    </row>
    <row r="37" spans="1:23" x14ac:dyDescent="0.25">
      <c r="A37" s="549" t="s">
        <v>491</v>
      </c>
      <c r="W37" s="153"/>
    </row>
    <row r="38" spans="1:23" x14ac:dyDescent="0.25">
      <c r="A38" s="548" t="s">
        <v>494</v>
      </c>
      <c r="W38" s="153"/>
    </row>
    <row r="39" spans="1:23" x14ac:dyDescent="0.25">
      <c r="W39" s="153"/>
    </row>
    <row r="40" spans="1:23" x14ac:dyDescent="0.25">
      <c r="W40" s="153"/>
    </row>
    <row r="41" spans="1:23" x14ac:dyDescent="0.25">
      <c r="W41" s="153"/>
    </row>
    <row r="42" spans="1:23" x14ac:dyDescent="0.25">
      <c r="W42" s="153"/>
    </row>
    <row r="43" spans="1:23" x14ac:dyDescent="0.25">
      <c r="W43" s="153"/>
    </row>
  </sheetData>
  <mergeCells count="23">
    <mergeCell ref="L1:O2"/>
    <mergeCell ref="P1:Q2"/>
    <mergeCell ref="D3:D4"/>
    <mergeCell ref="E3:E4"/>
    <mergeCell ref="B1:E2"/>
    <mergeCell ref="F1:F2"/>
    <mergeCell ref="K1:K2"/>
    <mergeCell ref="A31:F36"/>
    <mergeCell ref="R1:W1"/>
    <mergeCell ref="R2:R3"/>
    <mergeCell ref="S2:S3"/>
    <mergeCell ref="T2:T3"/>
    <mergeCell ref="U2:U3"/>
    <mergeCell ref="V2:V3"/>
    <mergeCell ref="W2:W3"/>
    <mergeCell ref="P3:P4"/>
    <mergeCell ref="Q3:Q4"/>
    <mergeCell ref="A1:A2"/>
    <mergeCell ref="F3:F4"/>
    <mergeCell ref="G1:J2"/>
    <mergeCell ref="A3:A4"/>
    <mergeCell ref="B3:B4"/>
    <mergeCell ref="C3:C4"/>
  </mergeCells>
  <pageMargins left="0.7" right="0.7" top="0.75" bottom="0.75" header="0.3" footer="0.3"/>
  <pageSetup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34">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88"/>
      <c r="B1" s="676" t="s">
        <v>82</v>
      </c>
      <c r="C1" s="676"/>
      <c r="D1" s="676"/>
      <c r="E1" s="677"/>
      <c r="F1" s="680" t="s">
        <v>71</v>
      </c>
      <c r="G1" s="675"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89"/>
      <c r="B2" s="676"/>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83" t="s">
        <v>150</v>
      </c>
      <c r="F3" s="681" t="s">
        <v>251</v>
      </c>
      <c r="G3" s="227"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2"/>
      <c r="D4" s="690"/>
      <c r="E4" s="683"/>
      <c r="F4" s="682"/>
      <c r="G4" s="188" t="s">
        <v>172</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157">
        <f>FORECAST(A5,B6:B16,A6:A16)</f>
        <v>1231.5999999999999</v>
      </c>
      <c r="C5" s="176"/>
      <c r="D5" s="157"/>
      <c r="E5" s="176"/>
      <c r="F5" s="144"/>
      <c r="G5" s="178">
        <f>CBM_Output!PA4</f>
        <v>220.33861071894097</v>
      </c>
      <c r="H5" s="219">
        <f>Growing_Stock_Comp!GW80</f>
        <v>1.2274104603447025</v>
      </c>
      <c r="I5" s="145">
        <f t="shared" ref="I5:I21" si="0">G5*(H5)</f>
        <v>270.44591561424755</v>
      </c>
      <c r="J5" s="146"/>
      <c r="K5" s="147"/>
      <c r="N5" s="233"/>
      <c r="P5" s="148">
        <f>I5*B5</f>
        <v>333081.18967050727</v>
      </c>
      <c r="Q5" s="209">
        <f>I5</f>
        <v>270.44591561424755</v>
      </c>
      <c r="R5" s="169"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3" x14ac:dyDescent="0.25">
      <c r="A6" s="143">
        <v>2000</v>
      </c>
      <c r="B6" s="149">
        <f>Area_Comp!GY4</f>
        <v>1233</v>
      </c>
      <c r="C6" s="177">
        <f>Growing_Stock_Comp!GW10*1000</f>
        <v>332910</v>
      </c>
      <c r="D6" s="144">
        <f>C6*0.9</f>
        <v>299619</v>
      </c>
      <c r="E6" s="203">
        <f>C6*1.2</f>
        <v>399492</v>
      </c>
      <c r="F6" s="193"/>
      <c r="G6" s="211">
        <f>CBM_Output!PA5</f>
        <v>224.21285059543453</v>
      </c>
      <c r="H6" s="220">
        <f>H5</f>
        <v>1.2274104603447025</v>
      </c>
      <c r="I6" s="145">
        <f t="shared" si="0"/>
        <v>275.2011981645403</v>
      </c>
      <c r="J6" s="160">
        <f>Growing_Stock_Comp!GY10/Growing_Stock_Comp!GX10</f>
        <v>0.93836171938361712</v>
      </c>
      <c r="K6" s="218">
        <f>L6/B5</f>
        <v>7.4402582735806027</v>
      </c>
      <c r="L6" s="164">
        <f>I6*B6-I5*B5+M6+O6</f>
        <v>9163.4220897418691</v>
      </c>
      <c r="M6" s="165">
        <f t="shared" ref="M6:M26" si="1">IF(T6&lt;&gt;"",T6,IF(S6&lt;&gt;"",S6,IF(R6&lt;&gt;"",R6*W$28,U6*W$28)))</f>
        <v>2464.0816166056916</v>
      </c>
      <c r="N6" s="151">
        <f>CBM_Output!PQ5</f>
        <v>0.18564839885272608</v>
      </c>
      <c r="O6" s="150">
        <f>N6*M6</f>
        <v>457.45280676528347</v>
      </c>
      <c r="P6" s="148">
        <f>(P5+L6-M6-O6)</f>
        <v>339323.07733687817</v>
      </c>
      <c r="Q6" s="162">
        <f t="shared" ref="Q6:Q25" si="2">P6/B6</f>
        <v>275.2011981645403</v>
      </c>
      <c r="R6" s="171">
        <f>Harvest_Comparison!GD5</f>
        <v>2253</v>
      </c>
      <c r="S6" s="172"/>
      <c r="T6" s="172"/>
      <c r="U6" s="172">
        <f>Harvest_Comparison!GG5</f>
        <v>2253</v>
      </c>
      <c r="V6" s="172">
        <f>Harvest_Comparison!GI5</f>
        <v>2547</v>
      </c>
      <c r="W6" s="173"/>
    </row>
    <row r="7" spans="1:23" x14ac:dyDescent="0.25">
      <c r="A7" s="143">
        <v>2001</v>
      </c>
      <c r="B7" s="144">
        <f>(9*B$6+1*B$16)/10</f>
        <v>1234.4000000000001</v>
      </c>
      <c r="C7" s="177"/>
      <c r="D7" s="149"/>
      <c r="E7" s="177"/>
      <c r="F7" s="149"/>
      <c r="G7" s="211">
        <f>CBM_Output!PA6</f>
        <v>228.1255564853839</v>
      </c>
      <c r="H7" s="220">
        <f t="shared" ref="H7:H26" si="3">H6</f>
        <v>1.2274104603447025</v>
      </c>
      <c r="I7" s="145">
        <f t="shared" si="0"/>
        <v>280.00369430211646</v>
      </c>
      <c r="J7" s="161">
        <f>(4*J$6+1*J$11)/5</f>
        <v>0.93829966372677498</v>
      </c>
      <c r="K7" s="218">
        <f t="shared" ref="K7:K21" si="4">L7/B6</f>
        <v>7.5120695233933441</v>
      </c>
      <c r="L7" s="164">
        <f t="shared" ref="L7:L21" si="5">I7*B7-I6*B6+M7+O7</f>
        <v>9262.3817223439928</v>
      </c>
      <c r="M7" s="165">
        <f t="shared" si="1"/>
        <v>2468.4563731376147</v>
      </c>
      <c r="N7" s="151">
        <f>CBM_Output!PQ6</f>
        <v>0.19463274489281479</v>
      </c>
      <c r="O7" s="150">
        <f t="shared" ref="O7:O21" si="6">N7*M7</f>
        <v>480.44243955193622</v>
      </c>
      <c r="P7" s="148">
        <f t="shared" ref="P7:P25" si="7">(P6+L7-M7-O7)</f>
        <v>345636.56024653261</v>
      </c>
      <c r="Q7" s="162">
        <f t="shared" si="2"/>
        <v>280.00369430211646</v>
      </c>
      <c r="R7" s="171">
        <f>Harvest_Comparison!GD6</f>
        <v>2257</v>
      </c>
      <c r="S7" s="172"/>
      <c r="T7" s="172"/>
      <c r="U7" s="172">
        <f>Harvest_Comparison!GG6</f>
        <v>2257</v>
      </c>
      <c r="V7" s="172"/>
      <c r="W7" s="173" t="str">
        <f>Harvest_Comparison!EW6</f>
        <v/>
      </c>
    </row>
    <row r="8" spans="1:23" x14ac:dyDescent="0.25">
      <c r="A8" s="143">
        <v>2002</v>
      </c>
      <c r="B8" s="144">
        <f>(8*B$6+2*B$16)/10</f>
        <v>1235.8</v>
      </c>
      <c r="C8" s="177"/>
      <c r="D8" s="149"/>
      <c r="E8" s="177"/>
      <c r="F8" s="149"/>
      <c r="G8" s="211">
        <f>CBM_Output!PA7</f>
        <v>231.93522948762154</v>
      </c>
      <c r="H8" s="220">
        <f t="shared" si="3"/>
        <v>1.2274104603447025</v>
      </c>
      <c r="I8" s="145">
        <f t="shared" si="0"/>
        <v>284.67972679555578</v>
      </c>
      <c r="J8" s="161">
        <f>(3*J$6+2*J$11)/5</f>
        <v>0.93823760806993284</v>
      </c>
      <c r="K8" s="218">
        <f t="shared" si="4"/>
        <v>7.4176583158108196</v>
      </c>
      <c r="L8" s="164">
        <f t="shared" si="5"/>
        <v>9156.3574250368765</v>
      </c>
      <c r="M8" s="165">
        <f t="shared" si="1"/>
        <v>2496.8922905951149</v>
      </c>
      <c r="N8" s="151">
        <f>CBM_Output!PQ7</f>
        <v>0.19577096251517401</v>
      </c>
      <c r="O8" s="150">
        <f t="shared" si="6"/>
        <v>488.8190070265232</v>
      </c>
      <c r="P8" s="148">
        <f t="shared" si="7"/>
        <v>351807.20637394791</v>
      </c>
      <c r="Q8" s="162">
        <f t="shared" si="2"/>
        <v>284.67972679555584</v>
      </c>
      <c r="R8" s="171">
        <f>Harvest_Comparison!GD7</f>
        <v>2283</v>
      </c>
      <c r="S8" s="172"/>
      <c r="T8" s="172"/>
      <c r="U8" s="172">
        <f>Harvest_Comparison!GG7</f>
        <v>2283</v>
      </c>
      <c r="V8" s="172"/>
      <c r="W8" s="173" t="str">
        <f>Harvest_Comparison!EW7</f>
        <v/>
      </c>
    </row>
    <row r="9" spans="1:23" x14ac:dyDescent="0.25">
      <c r="A9" s="143">
        <v>2003</v>
      </c>
      <c r="B9" s="144">
        <f>(7*B$6+3*B$16)/10</f>
        <v>1237.2</v>
      </c>
      <c r="C9" s="177"/>
      <c r="D9" s="149"/>
      <c r="E9" s="177"/>
      <c r="F9" s="149"/>
      <c r="G9" s="211">
        <f>CBM_Output!PA8</f>
        <v>235.29000521155365</v>
      </c>
      <c r="H9" s="220">
        <f t="shared" si="3"/>
        <v>1.2274104603447025</v>
      </c>
      <c r="I9" s="145">
        <f t="shared" si="0"/>
        <v>288.79741361122052</v>
      </c>
      <c r="J9" s="161">
        <f>(2*J$6+3*J$11)/5</f>
        <v>0.93817555241309081</v>
      </c>
      <c r="K9" s="218">
        <f t="shared" si="4"/>
        <v>7.1838155314302456</v>
      </c>
      <c r="L9" s="164">
        <f t="shared" si="5"/>
        <v>8877.7592337414972</v>
      </c>
      <c r="M9" s="165">
        <f t="shared" si="1"/>
        <v>2833.7485435531944</v>
      </c>
      <c r="N9" s="151">
        <f>CBM_Output!PQ8</f>
        <v>0.1944621888162095</v>
      </c>
      <c r="O9" s="150">
        <f t="shared" si="6"/>
        <v>551.05694433409997</v>
      </c>
      <c r="P9" s="148">
        <f t="shared" si="7"/>
        <v>357300.16011980211</v>
      </c>
      <c r="Q9" s="162">
        <f t="shared" si="2"/>
        <v>288.79741361122058</v>
      </c>
      <c r="R9" s="171">
        <f>Harvest_Comparison!GD8</f>
        <v>2591</v>
      </c>
      <c r="S9" s="172"/>
      <c r="T9" s="172"/>
      <c r="U9" s="172">
        <f>Harvest_Comparison!GG8</f>
        <v>2591</v>
      </c>
      <c r="V9" s="172"/>
      <c r="W9" s="173" t="str">
        <f>Harvest_Comparison!EW8</f>
        <v/>
      </c>
    </row>
    <row r="10" spans="1:23" x14ac:dyDescent="0.25">
      <c r="A10" s="143">
        <v>2004</v>
      </c>
      <c r="B10" s="144">
        <f>(6*B$6+4*B$16)/10</f>
        <v>1238.5999999999999</v>
      </c>
      <c r="C10" s="177"/>
      <c r="D10" s="149"/>
      <c r="E10" s="177"/>
      <c r="F10" s="149"/>
      <c r="G10" s="211">
        <f>CBM_Output!PA9</f>
        <v>238.81498279912449</v>
      </c>
      <c r="H10" s="220">
        <f t="shared" si="3"/>
        <v>1.2274104603447025</v>
      </c>
      <c r="I10" s="145">
        <f t="shared" si="0"/>
        <v>293.12400797468558</v>
      </c>
      <c r="J10" s="161">
        <f>(1*J$6+4*J$11)/5</f>
        <v>0.93811349675624867</v>
      </c>
      <c r="K10" s="218">
        <f t="shared" si="4"/>
        <v>7.3246822812111034</v>
      </c>
      <c r="L10" s="164">
        <f t="shared" si="5"/>
        <v>9062.096918314377</v>
      </c>
      <c r="M10" s="165">
        <f t="shared" si="1"/>
        <v>2790.000978233963</v>
      </c>
      <c r="N10" s="151">
        <f>CBM_Output!PQ9</f>
        <v>0.18238695484580952</v>
      </c>
      <c r="O10" s="150">
        <f t="shared" si="6"/>
        <v>508.85978243692222</v>
      </c>
      <c r="P10" s="148">
        <f t="shared" si="7"/>
        <v>363063.3962774456</v>
      </c>
      <c r="Q10" s="162">
        <f t="shared" si="2"/>
        <v>293.12400797468564</v>
      </c>
      <c r="R10" s="171">
        <f>Harvest_Comparison!GD9</f>
        <v>2551</v>
      </c>
      <c r="S10" s="172"/>
      <c r="T10" s="172"/>
      <c r="U10" s="172">
        <f>Harvest_Comparison!GG9</f>
        <v>2551</v>
      </c>
      <c r="V10" s="172"/>
      <c r="W10" s="173" t="str">
        <f>Harvest_Comparison!EW9</f>
        <v/>
      </c>
    </row>
    <row r="11" spans="1:23" x14ac:dyDescent="0.25">
      <c r="A11" s="143">
        <v>2005</v>
      </c>
      <c r="B11" s="144">
        <f>(5*B$6+5*B$16)/10</f>
        <v>1240</v>
      </c>
      <c r="C11" s="177"/>
      <c r="D11" s="149"/>
      <c r="E11" s="177"/>
      <c r="F11" s="149"/>
      <c r="G11" s="211">
        <f>CBM_Output!PA10</f>
        <v>242.27033907504807</v>
      </c>
      <c r="H11" s="220">
        <f t="shared" si="3"/>
        <v>1.2274104603447025</v>
      </c>
      <c r="I11" s="145">
        <f t="shared" si="0"/>
        <v>297.36514841197192</v>
      </c>
      <c r="J11" s="160">
        <f>Growing_Stock_Comp!GY15/Growing_Stock_Comp!GX15</f>
        <v>0.93805144109940652</v>
      </c>
      <c r="K11" s="218">
        <f t="shared" si="4"/>
        <v>7.4159354011255223</v>
      </c>
      <c r="L11" s="164">
        <f t="shared" si="5"/>
        <v>9185.3775878340712</v>
      </c>
      <c r="M11" s="165">
        <f t="shared" si="1"/>
        <v>2988.8555363925284</v>
      </c>
      <c r="N11" s="151">
        <f>CBM_Output!PQ10</f>
        <v>0.17636660307716598</v>
      </c>
      <c r="O11" s="150">
        <f t="shared" si="6"/>
        <v>527.13429804193106</v>
      </c>
      <c r="P11" s="148">
        <f t="shared" si="7"/>
        <v>368732.78403084521</v>
      </c>
      <c r="Q11" s="162">
        <f t="shared" si="2"/>
        <v>297.36514841197197</v>
      </c>
      <c r="R11" s="171">
        <f>Harvest_Comparison!GD10</f>
        <v>2732.82</v>
      </c>
      <c r="S11" s="172"/>
      <c r="T11" s="172"/>
      <c r="U11" s="172">
        <f>Harvest_Comparison!GG10</f>
        <v>2732.8220000000001</v>
      </c>
      <c r="V11" s="172">
        <f>Harvest_Comparison!GI10</f>
        <v>3232</v>
      </c>
      <c r="W11" s="173" t="str">
        <f>Harvest_Comparison!EW10</f>
        <v/>
      </c>
    </row>
    <row r="12" spans="1:23" x14ac:dyDescent="0.25">
      <c r="A12" s="143">
        <v>2006</v>
      </c>
      <c r="B12" s="144">
        <f>(4*B$6+6*B$16)/10</f>
        <v>1241.4000000000001</v>
      </c>
      <c r="C12" s="177"/>
      <c r="D12" s="149"/>
      <c r="E12" s="177"/>
      <c r="F12" s="149"/>
      <c r="G12" s="211">
        <f>CBM_Output!PA11</f>
        <v>245.17236313728313</v>
      </c>
      <c r="H12" s="220">
        <f t="shared" si="3"/>
        <v>1.2274104603447025</v>
      </c>
      <c r="I12" s="145">
        <f t="shared" si="0"/>
        <v>300.92712310213125</v>
      </c>
      <c r="J12" s="161">
        <f>(4*J$11+1*J$16)/5</f>
        <v>0.93889284203543966</v>
      </c>
      <c r="K12" s="218">
        <f t="shared" si="4"/>
        <v>7.2032743958167709</v>
      </c>
      <c r="L12" s="164">
        <f t="shared" si="5"/>
        <v>8932.0602508127959</v>
      </c>
      <c r="M12" s="165">
        <f t="shared" si="1"/>
        <v>3476.9799333331789</v>
      </c>
      <c r="N12" s="151">
        <f>CBM_Output!PQ11</f>
        <v>0.1774337905791776</v>
      </c>
      <c r="O12" s="150">
        <f t="shared" si="6"/>
        <v>616.9337293390422</v>
      </c>
      <c r="P12" s="148">
        <f t="shared" si="7"/>
        <v>373570.93061898579</v>
      </c>
      <c r="Q12" s="162">
        <f t="shared" si="2"/>
        <v>300.92712310213125</v>
      </c>
      <c r="R12" s="171">
        <f>Harvest_Comparison!GD11</f>
        <v>3179.13</v>
      </c>
      <c r="S12" s="172"/>
      <c r="T12" s="172"/>
      <c r="U12" s="172">
        <f>Harvest_Comparison!GG11</f>
        <v>3179.1260000000002</v>
      </c>
      <c r="V12" s="172"/>
      <c r="W12" s="173" t="str">
        <f>Harvest_Comparison!FM11</f>
        <v/>
      </c>
    </row>
    <row r="13" spans="1:23" x14ac:dyDescent="0.25">
      <c r="A13" s="143">
        <v>2007</v>
      </c>
      <c r="B13" s="144">
        <f>(3*B$6+7*B$16)/10</f>
        <v>1242.8</v>
      </c>
      <c r="C13" s="177"/>
      <c r="D13" s="149"/>
      <c r="E13" s="177"/>
      <c r="F13" s="177"/>
      <c r="G13" s="211">
        <f>CBM_Output!PA12</f>
        <v>248.49561990838325</v>
      </c>
      <c r="H13" s="220">
        <f t="shared" si="3"/>
        <v>1.2274104603447025</v>
      </c>
      <c r="I13" s="145">
        <f t="shared" si="0"/>
        <v>305.00612322539087</v>
      </c>
      <c r="J13" s="161">
        <f>(3*J$11+2*J$16)/5</f>
        <v>0.93973424297147301</v>
      </c>
      <c r="K13" s="218">
        <f t="shared" si="4"/>
        <v>7.5094663173937954</v>
      </c>
      <c r="L13" s="164">
        <f t="shared" si="5"/>
        <v>9322.2514864126588</v>
      </c>
      <c r="M13" s="165">
        <f t="shared" si="1"/>
        <v>3242.07</v>
      </c>
      <c r="N13" s="151">
        <f>CBM_Output!PQ12</f>
        <v>0.18182894289224022</v>
      </c>
      <c r="O13" s="150">
        <f t="shared" si="6"/>
        <v>589.50216088264528</v>
      </c>
      <c r="P13" s="148">
        <f t="shared" si="7"/>
        <v>379061.6099445158</v>
      </c>
      <c r="Q13" s="162">
        <f t="shared" si="2"/>
        <v>305.00612322539092</v>
      </c>
      <c r="R13" s="171">
        <f>Harvest_Comparison!GD12</f>
        <v>2881.65</v>
      </c>
      <c r="S13" s="172">
        <f>Harvest_Comparison!GE12</f>
        <v>3242.07</v>
      </c>
      <c r="T13" s="172"/>
      <c r="U13" s="172">
        <f>Harvest_Comparison!GG12</f>
        <v>2881.65</v>
      </c>
      <c r="V13" s="172"/>
      <c r="W13" s="173">
        <f>Harvest_Comparison!GK12</f>
        <v>1.1250741762531884</v>
      </c>
    </row>
    <row r="14" spans="1:23" x14ac:dyDescent="0.25">
      <c r="A14" s="143">
        <v>2008</v>
      </c>
      <c r="B14" s="144">
        <f>(2*B$6+8*B$16)/10</f>
        <v>1244.2</v>
      </c>
      <c r="C14" s="177"/>
      <c r="D14" s="149"/>
      <c r="E14" s="177"/>
      <c r="F14" s="177"/>
      <c r="G14" s="211">
        <f>CBM_Output!PA13</f>
        <v>251.75384978838244</v>
      </c>
      <c r="H14" s="220">
        <f t="shared" si="3"/>
        <v>1.2274104603447025</v>
      </c>
      <c r="I14" s="145">
        <f t="shared" si="0"/>
        <v>309.00530866230957</v>
      </c>
      <c r="J14" s="161">
        <f>(2*J$11+3*J$16)/5</f>
        <v>0.94057564390750614</v>
      </c>
      <c r="K14" s="218">
        <f t="shared" si="4"/>
        <v>7.4376657203023164</v>
      </c>
      <c r="L14" s="164">
        <f t="shared" si="5"/>
        <v>9243.5309571917187</v>
      </c>
      <c r="M14" s="165">
        <f t="shared" si="1"/>
        <v>3263.51</v>
      </c>
      <c r="N14" s="151">
        <f>CBM_Output!PQ13</f>
        <v>0.17687271191504364</v>
      </c>
      <c r="O14" s="150">
        <f t="shared" si="6"/>
        <v>577.22586406186406</v>
      </c>
      <c r="P14" s="148">
        <f t="shared" si="7"/>
        <v>384464.40503764566</v>
      </c>
      <c r="Q14" s="162">
        <f t="shared" si="2"/>
        <v>309.00530866230963</v>
      </c>
      <c r="R14" s="171">
        <f>Harvest_Comparison!GD13</f>
        <v>2990.06</v>
      </c>
      <c r="S14" s="172">
        <f>Harvest_Comparison!GE13</f>
        <v>3263.51</v>
      </c>
      <c r="T14" s="172"/>
      <c r="U14" s="172">
        <f>Harvest_Comparison!GG13</f>
        <v>2990.0619999999999</v>
      </c>
      <c r="V14" s="172"/>
      <c r="W14" s="173">
        <f>Harvest_Comparison!GK13</f>
        <v>1.091453014320783</v>
      </c>
    </row>
    <row r="15" spans="1:23" x14ac:dyDescent="0.25">
      <c r="A15" s="143">
        <v>2009</v>
      </c>
      <c r="B15" s="144">
        <f>(1*B$6+9*B$16)/10</f>
        <v>1245.5999999999999</v>
      </c>
      <c r="C15" s="177"/>
      <c r="D15" s="149"/>
      <c r="E15" s="177"/>
      <c r="F15" s="177"/>
      <c r="G15" s="211">
        <f>CBM_Output!PA14</f>
        <v>255.12108047597832</v>
      </c>
      <c r="H15" s="220">
        <f t="shared" si="3"/>
        <v>1.2274104603447025</v>
      </c>
      <c r="I15" s="145">
        <f t="shared" si="0"/>
        <v>313.13828283065845</v>
      </c>
      <c r="J15" s="161">
        <f>(1*J$11+4*J$16)/5</f>
        <v>0.94141704484353927</v>
      </c>
      <c r="K15" s="218">
        <f t="shared" si="4"/>
        <v>7.4939842061690873</v>
      </c>
      <c r="L15" s="164">
        <f t="shared" si="5"/>
        <v>9324.015149315579</v>
      </c>
      <c r="M15" s="165">
        <f t="shared" si="1"/>
        <v>3192.06</v>
      </c>
      <c r="N15" s="151">
        <f>CBM_Output!PQ14</f>
        <v>0.17271451448062344</v>
      </c>
      <c r="O15" s="150">
        <f t="shared" si="6"/>
        <v>551.31509309301885</v>
      </c>
      <c r="P15" s="148">
        <f t="shared" si="7"/>
        <v>390045.04509386822</v>
      </c>
      <c r="Q15" s="162">
        <f t="shared" si="2"/>
        <v>313.13828283065851</v>
      </c>
      <c r="R15" s="171">
        <f>Harvest_Comparison!GD14</f>
        <v>2930.22</v>
      </c>
      <c r="S15" s="172">
        <f>Harvest_Comparison!GE14</f>
        <v>3192.06</v>
      </c>
      <c r="T15" s="172"/>
      <c r="U15" s="172">
        <f>Harvest_Comparison!GG14</f>
        <v>2930.2159999999999</v>
      </c>
      <c r="V15" s="172"/>
      <c r="W15" s="173">
        <f>Harvest_Comparison!GK14</f>
        <v>1.0893584782030019</v>
      </c>
    </row>
    <row r="16" spans="1:23" x14ac:dyDescent="0.25">
      <c r="A16" s="143">
        <v>2010</v>
      </c>
      <c r="B16" s="149">
        <f>Area_Comp!GY14</f>
        <v>1247</v>
      </c>
      <c r="C16" s="177">
        <f>Growing_Stock_Comp!GW20*1000</f>
        <v>406120</v>
      </c>
      <c r="D16" s="144">
        <f>C16*0.9</f>
        <v>365508</v>
      </c>
      <c r="E16" s="203">
        <f>C16*1.2</f>
        <v>487344</v>
      </c>
      <c r="F16" s="177"/>
      <c r="G16" s="211">
        <f>CBM_Output!PA15</f>
        <v>258.37022717501696</v>
      </c>
      <c r="H16" s="220">
        <f t="shared" si="3"/>
        <v>1.2274104603447025</v>
      </c>
      <c r="I16" s="145">
        <f t="shared" si="0"/>
        <v>317.12631947625295</v>
      </c>
      <c r="J16" s="160">
        <f>Growing_Stock_Comp!GY20/Growing_Stock_Comp!GX20</f>
        <v>0.94225844577957252</v>
      </c>
      <c r="K16" s="218">
        <f t="shared" si="4"/>
        <v>7.3547129107589884</v>
      </c>
      <c r="L16" s="164">
        <f t="shared" si="5"/>
        <v>9161.0304016413957</v>
      </c>
      <c r="M16" s="165">
        <f t="shared" si="1"/>
        <v>3207.02</v>
      </c>
      <c r="N16" s="151">
        <f>CBM_Output!PQ15</f>
        <v>0.16917110233866114</v>
      </c>
      <c r="O16" s="150">
        <f t="shared" si="6"/>
        <v>542.53510862213307</v>
      </c>
      <c r="P16" s="148">
        <f t="shared" si="7"/>
        <v>395456.52038688748</v>
      </c>
      <c r="Q16" s="162">
        <f t="shared" si="2"/>
        <v>317.126319476253</v>
      </c>
      <c r="R16" s="171">
        <f>Harvest_Comparison!GD15</f>
        <v>2945.45</v>
      </c>
      <c r="S16" s="172">
        <f>Harvest_Comparison!GE15</f>
        <v>3207.02</v>
      </c>
      <c r="T16" s="172"/>
      <c r="U16" s="172">
        <f>Harvest_Comparison!GG15</f>
        <v>2945.4490000000001</v>
      </c>
      <c r="V16" s="172">
        <f>Harvest_Comparison!GI15</f>
        <v>3401</v>
      </c>
      <c r="W16" s="173">
        <f>Harvest_Comparison!GK15</f>
        <v>1.0888047666740228</v>
      </c>
    </row>
    <row r="17" spans="1:23" x14ac:dyDescent="0.25">
      <c r="A17" s="143">
        <v>2011</v>
      </c>
      <c r="B17" s="144">
        <f>(4*B$16+1*B$21)/5</f>
        <v>1233.778</v>
      </c>
      <c r="C17" s="177"/>
      <c r="D17" s="149"/>
      <c r="E17" s="177"/>
      <c r="F17" s="177"/>
      <c r="G17" s="211">
        <f>CBM_Output!PA16</f>
        <v>261.19749288194998</v>
      </c>
      <c r="H17" s="220">
        <f t="shared" si="3"/>
        <v>1.2274104603447025</v>
      </c>
      <c r="I17" s="145">
        <f t="shared" si="0"/>
        <v>320.59653497911637</v>
      </c>
      <c r="J17" s="161">
        <f>(4*J$16+1*J$21)/5</f>
        <v>0.94086651604317928</v>
      </c>
      <c r="K17" s="218">
        <f t="shared" si="4"/>
        <v>3.5252413785166241</v>
      </c>
      <c r="L17" s="164">
        <f t="shared" si="5"/>
        <v>4395.9759990102302</v>
      </c>
      <c r="M17" s="165">
        <f t="shared" si="1"/>
        <v>3687.27</v>
      </c>
      <c r="N17" s="151">
        <f>CBM_Output!PQ16</f>
        <v>0.16822056763768184</v>
      </c>
      <c r="O17" s="150">
        <f t="shared" si="6"/>
        <v>620.27465243339509</v>
      </c>
      <c r="P17" s="148">
        <f t="shared" si="7"/>
        <v>395544.95173346426</v>
      </c>
      <c r="Q17" s="162">
        <f t="shared" si="2"/>
        <v>320.59653497911637</v>
      </c>
      <c r="R17" s="171">
        <f>Harvest_Comparison!GD16</f>
        <v>3387.87</v>
      </c>
      <c r="S17" s="172">
        <f>Harvest_Comparison!GE16</f>
        <v>3687.27</v>
      </c>
      <c r="T17" s="172"/>
      <c r="U17" s="172">
        <f>Harvest_Comparison!GG16</f>
        <v>3387.8670000000002</v>
      </c>
      <c r="V17" s="172"/>
      <c r="W17" s="173">
        <f>Harvest_Comparison!GK16</f>
        <v>1.0883741111671936</v>
      </c>
    </row>
    <row r="18" spans="1:23" x14ac:dyDescent="0.25">
      <c r="A18" s="143">
        <v>2012</v>
      </c>
      <c r="B18" s="144">
        <f>(3*B$16+2*B$21)/5</f>
        <v>1220.556</v>
      </c>
      <c r="C18" s="177"/>
      <c r="D18" s="149"/>
      <c r="E18" s="177"/>
      <c r="F18" s="177">
        <f>Growing_Stock_Comp!GZ22*1000</f>
        <v>341458.86</v>
      </c>
      <c r="G18" s="211">
        <f>CBM_Output!PA17</f>
        <v>264.05172146299685</v>
      </c>
      <c r="H18" s="220">
        <f t="shared" si="3"/>
        <v>1.2274104603447025</v>
      </c>
      <c r="I18" s="145">
        <f t="shared" si="0"/>
        <v>324.09984499570811</v>
      </c>
      <c r="J18" s="161">
        <f>(3*J$16+2*J$21)/5</f>
        <v>0.93947458630678615</v>
      </c>
      <c r="K18" s="218">
        <f t="shared" si="4"/>
        <v>3.4947953745181963</v>
      </c>
      <c r="L18" s="164">
        <f t="shared" si="5"/>
        <v>4311.8016475823115</v>
      </c>
      <c r="M18" s="165">
        <f t="shared" si="1"/>
        <v>3641.14</v>
      </c>
      <c r="N18" s="151">
        <f>CBM_Output!PQ17</f>
        <v>0.17401225233444603</v>
      </c>
      <c r="O18" s="150">
        <f t="shared" si="6"/>
        <v>633.60297246504479</v>
      </c>
      <c r="P18" s="148">
        <f t="shared" si="7"/>
        <v>395582.01040858153</v>
      </c>
      <c r="Q18" s="162">
        <f t="shared" si="2"/>
        <v>324.09984499570811</v>
      </c>
      <c r="R18" s="171">
        <f>Harvest_Comparison!GD17</f>
        <v>3341.09</v>
      </c>
      <c r="S18" s="172">
        <f>Harvest_Comparison!GE17</f>
        <v>3641.14</v>
      </c>
      <c r="T18" s="172">
        <f>Harvest_Comparison!GF17</f>
        <v>3641.14</v>
      </c>
      <c r="U18" s="172">
        <f>Harvest_Comparison!GG17</f>
        <v>3341.0889999999999</v>
      </c>
      <c r="V18" s="172"/>
      <c r="W18" s="173">
        <f>Harvest_Comparison!GK17</f>
        <v>1.0898060213882295</v>
      </c>
    </row>
    <row r="19" spans="1:23" x14ac:dyDescent="0.25">
      <c r="A19" s="143">
        <v>2013</v>
      </c>
      <c r="B19" s="144">
        <f>(2*B$16+3*B$21)/5</f>
        <v>1207.3340000000001</v>
      </c>
      <c r="C19" s="177"/>
      <c r="D19" s="149"/>
      <c r="E19" s="177"/>
      <c r="F19" s="177">
        <f>Growing_Stock_Comp!GZ23*1000</f>
        <v>345081.52</v>
      </c>
      <c r="G19" s="211">
        <f>CBM_Output!PA18</f>
        <v>266.91811923081275</v>
      </c>
      <c r="H19" s="220">
        <f t="shared" si="3"/>
        <v>1.2274104603447025</v>
      </c>
      <c r="I19" s="145">
        <f t="shared" si="0"/>
        <v>327.61809159943408</v>
      </c>
      <c r="J19" s="161">
        <f>(2*J$16+3*J$21)/5</f>
        <v>0.93808265657039291</v>
      </c>
      <c r="K19" s="218">
        <f t="shared" si="4"/>
        <v>3.5433694347673286</v>
      </c>
      <c r="L19" s="164">
        <f t="shared" si="5"/>
        <v>4324.8808238218717</v>
      </c>
      <c r="M19" s="165">
        <f t="shared" si="1"/>
        <v>3722.81</v>
      </c>
      <c r="N19" s="151">
        <f>CBM_Output!PQ18</f>
        <v>0.17181113978211229</v>
      </c>
      <c r="O19" s="150">
        <f t="shared" si="6"/>
        <v>639.62022929224543</v>
      </c>
      <c r="P19" s="148">
        <f t="shared" si="7"/>
        <v>395544.46100311115</v>
      </c>
      <c r="Q19" s="162">
        <f t="shared" si="2"/>
        <v>327.61809159943408</v>
      </c>
      <c r="R19" s="171">
        <f>Harvest_Comparison!GD18</f>
        <v>3415.18</v>
      </c>
      <c r="S19" s="172">
        <f>Harvest_Comparison!GE18</f>
        <v>3722.81</v>
      </c>
      <c r="T19" s="172">
        <f>Harvest_Comparison!GF18</f>
        <v>3722.81</v>
      </c>
      <c r="U19" s="172">
        <f>Harvest_Comparison!GG18</f>
        <v>3415.1770000000001</v>
      </c>
      <c r="V19" s="172"/>
      <c r="W19" s="173">
        <f>Harvest_Comparison!GK18</f>
        <v>1.0900772433663819</v>
      </c>
    </row>
    <row r="20" spans="1:23" x14ac:dyDescent="0.25">
      <c r="A20" s="143">
        <v>2014</v>
      </c>
      <c r="B20" s="144">
        <f>(1*B$16+4*B$21)/5</f>
        <v>1194.1120000000001</v>
      </c>
      <c r="C20" s="177"/>
      <c r="D20" s="149"/>
      <c r="E20" s="177"/>
      <c r="F20" s="177">
        <f>Growing_Stock_Comp!GZ24*1000</f>
        <v>346949.66</v>
      </c>
      <c r="G20" s="211">
        <f>CBM_Output!PA19</f>
        <v>265.86276950101478</v>
      </c>
      <c r="H20" s="220">
        <f t="shared" si="3"/>
        <v>1.2274104603447025</v>
      </c>
      <c r="I20" s="145">
        <f t="shared" si="0"/>
        <v>326.32274430175806</v>
      </c>
      <c r="J20" s="161">
        <f>(1*J$16+4*J$21)/5</f>
        <v>0.93669072683399945</v>
      </c>
      <c r="K20" s="218">
        <f t="shared" si="4"/>
        <v>4.3791838769353086</v>
      </c>
      <c r="L20" s="164">
        <f t="shared" si="5"/>
        <v>5287.1375868758141</v>
      </c>
      <c r="M20" s="165">
        <f t="shared" si="1"/>
        <v>5555.52</v>
      </c>
      <c r="N20" s="151">
        <f>CBM_Output!PQ19</f>
        <v>1.0098377373002023</v>
      </c>
      <c r="O20" s="150">
        <f t="shared" si="6"/>
        <v>5610.1737463260206</v>
      </c>
      <c r="P20" s="148">
        <f t="shared" si="7"/>
        <v>389665.90484366094</v>
      </c>
      <c r="Q20" s="162">
        <f t="shared" si="2"/>
        <v>326.32274430175806</v>
      </c>
      <c r="R20" s="171">
        <f>Harvest_Comparison!GD19</f>
        <v>5099.34</v>
      </c>
      <c r="S20" s="172">
        <f>Harvest_Comparison!GE19</f>
        <v>5555.52</v>
      </c>
      <c r="T20" s="172">
        <f>Harvest_Comparison!GF19</f>
        <v>5555.52</v>
      </c>
      <c r="U20" s="172">
        <f>Harvest_Comparison!GG19</f>
        <v>5099.34</v>
      </c>
      <c r="V20" s="172"/>
      <c r="W20" s="173">
        <f>Harvest_Comparison!GK19</f>
        <v>1.0894586358234595</v>
      </c>
    </row>
    <row r="21" spans="1:23" x14ac:dyDescent="0.25">
      <c r="A21" s="143">
        <v>2015</v>
      </c>
      <c r="B21" s="152">
        <f>Area_Comp!HC19</f>
        <v>1180.8900000000001</v>
      </c>
      <c r="C21" s="177">
        <f>Growing_Stock_Comp!GW25*1000</f>
        <v>414820</v>
      </c>
      <c r="D21" s="144">
        <f t="shared" ref="D21:D26" si="8">C21*0.9</f>
        <v>373338</v>
      </c>
      <c r="E21" s="203">
        <f t="shared" ref="E21:E26" si="9">C21*1.2</f>
        <v>497784</v>
      </c>
      <c r="F21" s="177">
        <f>Growing_Stock_Comp!GZ25*1000</f>
        <v>348868.39</v>
      </c>
      <c r="G21" s="211">
        <f>CBM_Output!PA20</f>
        <v>268.50342140109882</v>
      </c>
      <c r="H21" s="220">
        <f t="shared" si="3"/>
        <v>1.2274104603447025</v>
      </c>
      <c r="I21" s="145">
        <f t="shared" si="0"/>
        <v>329.56390806605032</v>
      </c>
      <c r="J21" s="160">
        <f>Growing_Stock_Comp!GY25/Growing_Stock_Comp!GX25</f>
        <v>0.93529879709760633</v>
      </c>
      <c r="K21" s="218">
        <f t="shared" si="4"/>
        <v>4.7831067101958444</v>
      </c>
      <c r="L21" s="164">
        <f t="shared" si="5"/>
        <v>5711.5651199253807</v>
      </c>
      <c r="M21" s="165">
        <f t="shared" si="1"/>
        <v>5521.87</v>
      </c>
      <c r="N21" s="151">
        <f>CBM_Output!PQ20</f>
        <v>0.12258104002233282</v>
      </c>
      <c r="O21" s="150">
        <f t="shared" si="6"/>
        <v>676.87656746811888</v>
      </c>
      <c r="P21" s="148">
        <f t="shared" si="7"/>
        <v>389178.72339611821</v>
      </c>
      <c r="Q21" s="162">
        <f t="shared" si="2"/>
        <v>329.56390806605032</v>
      </c>
      <c r="R21" s="171">
        <f>Harvest_Comparison!GD20</f>
        <v>5054.4399999999996</v>
      </c>
      <c r="S21" s="172">
        <f>Harvest_Comparison!GE20</f>
        <v>5521.87</v>
      </c>
      <c r="T21" s="172">
        <f>Harvest_Comparison!GF20</f>
        <v>5521.87</v>
      </c>
      <c r="U21" s="172">
        <f>Harvest_Comparison!GG20</f>
        <v>5054.4430000000002</v>
      </c>
      <c r="V21" s="172">
        <f>Harvest_Comparison!GI20</f>
        <v>5250.79</v>
      </c>
      <c r="W21" s="173">
        <f>Harvest_Comparison!GK20</f>
        <v>1.0924790876931965</v>
      </c>
    </row>
    <row r="22" spans="1:23" x14ac:dyDescent="0.25">
      <c r="A22" s="143">
        <v>2016</v>
      </c>
      <c r="B22" s="152">
        <f>Area_Comp!HC20</f>
        <v>1181.53</v>
      </c>
      <c r="C22" s="177">
        <f>Growing_Stock_Comp!GW26*1000</f>
        <v>414230</v>
      </c>
      <c r="D22" s="144">
        <f t="shared" si="8"/>
        <v>372807</v>
      </c>
      <c r="E22" s="203">
        <f t="shared" si="9"/>
        <v>497076</v>
      </c>
      <c r="F22" s="177">
        <f>Growing_Stock_Comp!GZ26*1000</f>
        <v>350474.1</v>
      </c>
      <c r="G22" s="211">
        <f>CBM_Output!PA21</f>
        <v>270.46352024468302</v>
      </c>
      <c r="H22" s="220">
        <f t="shared" si="3"/>
        <v>1.2274104603447025</v>
      </c>
      <c r="I22" s="145">
        <f t="shared" ref="I22:I26" si="10">G22*(H22)</f>
        <v>331.96975388997515</v>
      </c>
      <c r="J22" s="161">
        <f>(4*J$21+1*J$26)/5</f>
        <v>0.93353010173390749</v>
      </c>
      <c r="K22" s="218">
        <f t="shared" ref="K22:K26" si="11">L22/B21</f>
        <v>8.3093646845418743</v>
      </c>
      <c r="L22" s="164">
        <f t="shared" ref="L22:L26" si="12">I22*B22-I21*B21+M22+O22</f>
        <v>9812.4456623286551</v>
      </c>
      <c r="M22" s="165">
        <f t="shared" si="1"/>
        <v>5890.04</v>
      </c>
      <c r="N22" s="151">
        <f>CBM_Output!PQ21</f>
        <v>0.14752119592133664</v>
      </c>
      <c r="O22" s="150">
        <f t="shared" ref="O22:O26" si="13">N22*M22</f>
        <v>868.90574482450961</v>
      </c>
      <c r="P22" s="148">
        <f t="shared" si="7"/>
        <v>392232.22331362241</v>
      </c>
      <c r="Q22" s="162">
        <f t="shared" si="2"/>
        <v>331.96975388997521</v>
      </c>
      <c r="R22" s="171">
        <f>Harvest_Comparison!GD21</f>
        <v>5381</v>
      </c>
      <c r="S22" s="172">
        <f>Harvest_Comparison!GE21</f>
        <v>5890.04</v>
      </c>
      <c r="T22" s="172">
        <f>Harvest_Comparison!GF21</f>
        <v>5890.04</v>
      </c>
      <c r="U22" s="172">
        <f>Harvest_Comparison!GG21</f>
        <v>5381.3909999999996</v>
      </c>
      <c r="V22" s="172"/>
      <c r="W22" s="173">
        <f>Harvest_Comparison!GK21</f>
        <v>1.0945995168184353</v>
      </c>
    </row>
    <row r="23" spans="1:23" x14ac:dyDescent="0.25">
      <c r="A23" s="143">
        <v>2017</v>
      </c>
      <c r="B23" s="152">
        <f>Area_Comp!HC21</f>
        <v>1181.48</v>
      </c>
      <c r="C23" s="177">
        <f>Growing_Stock_Comp!GW27*1000</f>
        <v>413840</v>
      </c>
      <c r="D23" s="144">
        <f t="shared" si="8"/>
        <v>372456</v>
      </c>
      <c r="E23" s="203">
        <f t="shared" si="9"/>
        <v>496608</v>
      </c>
      <c r="F23" s="177">
        <f>Growing_Stock_Comp!GZ27*1000</f>
        <v>353061.12</v>
      </c>
      <c r="G23" s="211">
        <f>CBM_Output!PA22</f>
        <v>272.12255656532955</v>
      </c>
      <c r="H23" s="220">
        <f t="shared" si="3"/>
        <v>1.2274104603447025</v>
      </c>
      <c r="I23" s="145">
        <f t="shared" si="10"/>
        <v>334.0060724240285</v>
      </c>
      <c r="J23" s="161">
        <f>(3*J$21+2*J$26)/5</f>
        <v>0.93176140637020877</v>
      </c>
      <c r="K23" s="218">
        <f t="shared" si="11"/>
        <v>6.9470756873422363</v>
      </c>
      <c r="L23" s="164">
        <f t="shared" si="12"/>
        <v>8208.1783368654724</v>
      </c>
      <c r="M23" s="165">
        <f t="shared" si="1"/>
        <v>4934.21</v>
      </c>
      <c r="N23" s="151">
        <f>CBM_Output!PQ22</f>
        <v>0.17929865225570718</v>
      </c>
      <c r="O23" s="150">
        <f t="shared" si="13"/>
        <v>884.69720294663296</v>
      </c>
      <c r="P23" s="148">
        <f t="shared" si="7"/>
        <v>394621.49444754125</v>
      </c>
      <c r="Q23" s="162">
        <f t="shared" si="2"/>
        <v>334.00607242402856</v>
      </c>
      <c r="R23" s="171">
        <f>Harvest_Comparison!GD22</f>
        <v>4509.05</v>
      </c>
      <c r="S23" s="172">
        <f>Harvest_Comparison!GE22</f>
        <v>4934.21</v>
      </c>
      <c r="T23" s="172">
        <f>Harvest_Comparison!GF22</f>
        <v>4934.21</v>
      </c>
      <c r="U23" s="172">
        <f>Harvest_Comparison!GG22</f>
        <v>4509.0479999999998</v>
      </c>
      <c r="V23" s="172"/>
      <c r="W23" s="173">
        <f>Harvest_Comparison!GK22</f>
        <v>1.0942903715860326</v>
      </c>
    </row>
    <row r="24" spans="1:23" x14ac:dyDescent="0.25">
      <c r="A24" s="143">
        <v>2018</v>
      </c>
      <c r="B24" s="152">
        <f>Area_Comp!HC22</f>
        <v>1183.06</v>
      </c>
      <c r="C24" s="177">
        <f>Growing_Stock_Comp!GW28*1000</f>
        <v>411520</v>
      </c>
      <c r="D24" s="144">
        <f t="shared" si="8"/>
        <v>370368</v>
      </c>
      <c r="E24" s="203">
        <f t="shared" si="9"/>
        <v>493824</v>
      </c>
      <c r="F24" s="177">
        <f>Growing_Stock_Comp!GZ28*1000</f>
        <v>355149.81445499987</v>
      </c>
      <c r="G24" s="211">
        <f>CBM_Output!PA23</f>
        <v>273.23048720508763</v>
      </c>
      <c r="H24" s="220">
        <f t="shared" si="3"/>
        <v>1.2274104603447025</v>
      </c>
      <c r="I24" s="145">
        <f t="shared" si="10"/>
        <v>335.36595808060395</v>
      </c>
      <c r="J24" s="161">
        <f>(2*J$21+3*J$26)/5</f>
        <v>0.92999271100650982</v>
      </c>
      <c r="K24" s="218">
        <f t="shared" si="11"/>
        <v>7.3274535654491526</v>
      </c>
      <c r="L24" s="164">
        <f t="shared" si="12"/>
        <v>8657.2398385068645</v>
      </c>
      <c r="M24" s="165">
        <f t="shared" si="1"/>
        <v>5523.77</v>
      </c>
      <c r="N24" s="151">
        <f>CBM_Output!PQ23</f>
        <v>0.18047708706350482</v>
      </c>
      <c r="O24" s="150">
        <f t="shared" si="13"/>
        <v>996.91391920877606</v>
      </c>
      <c r="P24" s="148">
        <f t="shared" si="7"/>
        <v>396758.05036683928</v>
      </c>
      <c r="Q24" s="162">
        <f t="shared" si="2"/>
        <v>335.36595808060395</v>
      </c>
      <c r="R24" s="171">
        <f>Harvest_Comparison!GD23</f>
        <v>5039.29</v>
      </c>
      <c r="S24" s="172">
        <f>Harvest_Comparison!GE23</f>
        <v>5523.77</v>
      </c>
      <c r="T24" s="172">
        <f>Harvest_Comparison!GF23</f>
        <v>5523.77</v>
      </c>
      <c r="U24" s="172">
        <f>Harvest_Comparison!GG23</f>
        <v>5039.2910000000002</v>
      </c>
      <c r="V24" s="172"/>
      <c r="W24" s="173">
        <f>Harvest_Comparison!GK23</f>
        <v>1.0961405277330736</v>
      </c>
    </row>
    <row r="25" spans="1:23" x14ac:dyDescent="0.25">
      <c r="A25" s="143">
        <v>2019</v>
      </c>
      <c r="B25" s="152">
        <f>Area_Comp!HC23</f>
        <v>1184.04</v>
      </c>
      <c r="C25" s="177">
        <f>Growing_Stock_Comp!GW29*1000</f>
        <v>413110</v>
      </c>
      <c r="D25" s="144">
        <f t="shared" si="8"/>
        <v>371799</v>
      </c>
      <c r="E25" s="203">
        <f t="shared" si="9"/>
        <v>495732</v>
      </c>
      <c r="F25" s="177">
        <f>Growing_Stock_Comp!GZ29*1000</f>
        <v>357841.05516499985</v>
      </c>
      <c r="G25" s="211">
        <f>CBM_Output!PA24</f>
        <v>274.69006045174064</v>
      </c>
      <c r="H25" s="220">
        <f t="shared" si="3"/>
        <v>1.2274104603447025</v>
      </c>
      <c r="I25" s="145">
        <f t="shared" si="10"/>
        <v>337.15745355118514</v>
      </c>
      <c r="J25" s="161">
        <f>(1*J$21+4*J$26)/5</f>
        <v>0.9282240156428111</v>
      </c>
      <c r="K25" s="218">
        <f t="shared" si="11"/>
        <v>6.9918611406262539</v>
      </c>
      <c r="L25" s="164">
        <f t="shared" si="12"/>
        <v>8271.7912410292956</v>
      </c>
      <c r="M25" s="165">
        <f t="shared" si="1"/>
        <v>4944.68</v>
      </c>
      <c r="N25" s="151">
        <f>CBM_Output!PQ24</f>
        <v>0.17741295799189186</v>
      </c>
      <c r="O25" s="150">
        <f t="shared" si="13"/>
        <v>877.25030512334786</v>
      </c>
      <c r="P25" s="148">
        <f t="shared" si="7"/>
        <v>399207.91130274523</v>
      </c>
      <c r="Q25" s="162">
        <f t="shared" si="2"/>
        <v>337.15745355118514</v>
      </c>
      <c r="R25" s="171">
        <f>Harvest_Comparison!GD24</f>
        <v>4618.21</v>
      </c>
      <c r="S25" s="172">
        <f>Harvest_Comparison!GE24</f>
        <v>5044.53</v>
      </c>
      <c r="T25" s="172">
        <f>Harvest_Comparison!GF24</f>
        <v>4944.68</v>
      </c>
      <c r="U25" s="172">
        <f>Harvest_Comparison!GG24</f>
        <v>4618.1589999999997</v>
      </c>
      <c r="V25" s="172"/>
      <c r="W25" s="173">
        <f>Harvest_Comparison!GK24</f>
        <v>1.0923128225004926</v>
      </c>
    </row>
    <row r="26" spans="1:23" x14ac:dyDescent="0.25">
      <c r="A26" s="143">
        <v>2020</v>
      </c>
      <c r="B26" s="152">
        <f>B25</f>
        <v>1184.04</v>
      </c>
      <c r="C26" s="177">
        <f>Growing_Stock_Comp!GW30*1000</f>
        <v>414180</v>
      </c>
      <c r="D26" s="144">
        <f t="shared" si="8"/>
        <v>372762</v>
      </c>
      <c r="E26" s="203">
        <f t="shared" si="9"/>
        <v>497016</v>
      </c>
      <c r="F26" s="177"/>
      <c r="G26" s="211">
        <f>CBM_Output!PA25</f>
        <v>276.75743458117211</v>
      </c>
      <c r="H26" s="220">
        <f t="shared" si="3"/>
        <v>1.2274104603447025</v>
      </c>
      <c r="I26" s="145">
        <f t="shared" si="10"/>
        <v>339.69497018309534</v>
      </c>
      <c r="J26" s="160">
        <f>Growing_Stock_Comp!GY30/Growing_Stock_Comp!GX30</f>
        <v>0.92645532027911237</v>
      </c>
      <c r="K26" s="218">
        <f t="shared" si="11"/>
        <v>6.7390475578952076</v>
      </c>
      <c r="L26" s="164">
        <f t="shared" si="12"/>
        <v>7979.301870450241</v>
      </c>
      <c r="M26" s="165">
        <f t="shared" si="1"/>
        <v>4238.6899999999996</v>
      </c>
      <c r="N26" s="151">
        <f>CBM_Output!PQ25</f>
        <v>0.17365994625776013</v>
      </c>
      <c r="O26" s="150">
        <f t="shared" si="13"/>
        <v>736.09067760330515</v>
      </c>
      <c r="P26" s="148">
        <f t="shared" ref="P26" si="14">(P25+L26-M26-O26)</f>
        <v>402212.43249559216</v>
      </c>
      <c r="Q26" s="162">
        <f t="shared" ref="Q26" si="15">P26/B26</f>
        <v>339.69497018309534</v>
      </c>
      <c r="R26" s="171">
        <f>Harvest_Comparison!GD25</f>
        <v>3890.78</v>
      </c>
      <c r="S26" s="172">
        <f>Harvest_Comparison!GE25</f>
        <v>4238.6899999999996</v>
      </c>
      <c r="T26" s="172"/>
      <c r="U26" s="172">
        <f>Harvest_Comparison!GG25</f>
        <v>3880.9769999999999</v>
      </c>
      <c r="W26" s="173">
        <f>Harvest_Comparison!GK25</f>
        <v>1.0894190882033936</v>
      </c>
    </row>
    <row r="27" spans="1:23" s="485" customFormat="1" ht="15.75" thickBot="1" x14ac:dyDescent="0.3">
      <c r="A27" s="474">
        <v>2021</v>
      </c>
      <c r="B27" s="475">
        <f>B26</f>
        <v>1184.04</v>
      </c>
      <c r="C27" s="476"/>
      <c r="D27" s="476"/>
      <c r="E27" s="477"/>
      <c r="F27" s="476"/>
      <c r="G27" s="478"/>
      <c r="H27" s="479">
        <f t="shared" ref="H27" si="16">H26</f>
        <v>1.2274104603447025</v>
      </c>
      <c r="I27" s="478"/>
      <c r="J27" s="480">
        <f t="shared" ref="J27" si="17">J26</f>
        <v>0.92645532027911237</v>
      </c>
      <c r="K27" s="481"/>
      <c r="L27" s="478"/>
      <c r="M27" s="478"/>
      <c r="N27" s="478"/>
      <c r="O27" s="478"/>
      <c r="P27" s="478"/>
      <c r="Q27" s="482">
        <f t="shared" ref="Q27" si="18">P27/B27</f>
        <v>0</v>
      </c>
      <c r="R27" s="483"/>
      <c r="S27" s="484"/>
      <c r="T27" s="484"/>
      <c r="U27" s="478"/>
      <c r="V27" s="484"/>
      <c r="W27" s="175"/>
    </row>
    <row r="28" spans="1:23" x14ac:dyDescent="0.25">
      <c r="A28" s="286"/>
      <c r="Q28" s="153"/>
      <c r="V28" s="473" t="str">
        <f>Harvest_Comparison!H26</f>
        <v>Bark frac.</v>
      </c>
      <c r="W28" s="443">
        <f>AVERAGE(W5:W26)</f>
        <v>1.0936891329807774</v>
      </c>
    </row>
    <row r="29" spans="1:23" x14ac:dyDescent="0.25">
      <c r="Q29" s="153"/>
    </row>
    <row r="30" spans="1:23" x14ac:dyDescent="0.25">
      <c r="A30" s="267" t="s">
        <v>245</v>
      </c>
      <c r="W30" s="153"/>
    </row>
    <row r="31" spans="1:23" x14ac:dyDescent="0.25">
      <c r="A31" s="351" t="s">
        <v>291</v>
      </c>
      <c r="O31" s="154"/>
      <c r="W31" s="153"/>
    </row>
    <row r="32" spans="1:23" x14ac:dyDescent="0.25">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P1:Q2"/>
    <mergeCell ref="A1:A2"/>
    <mergeCell ref="G1:J2"/>
    <mergeCell ref="B1:E2"/>
    <mergeCell ref="F1:F2"/>
    <mergeCell ref="K1:K2"/>
    <mergeCell ref="L1:O2"/>
    <mergeCell ref="R1:W1"/>
    <mergeCell ref="R2:R3"/>
    <mergeCell ref="S2:S3"/>
    <mergeCell ref="T2:T3"/>
    <mergeCell ref="U2:U3"/>
    <mergeCell ref="V2:V3"/>
    <mergeCell ref="W2:W3"/>
    <mergeCell ref="P3:P4"/>
    <mergeCell ref="Q3:Q4"/>
    <mergeCell ref="A3:A4"/>
    <mergeCell ref="B3:B4"/>
    <mergeCell ref="C3:C4"/>
    <mergeCell ref="D3:D4"/>
    <mergeCell ref="E3:E4"/>
    <mergeCell ref="F3:F4"/>
  </mergeCells>
  <pageMargins left="0.7" right="0.7"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5">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88"/>
      <c r="B1" s="676" t="s">
        <v>82</v>
      </c>
      <c r="C1" s="676"/>
      <c r="D1" s="676"/>
      <c r="E1" s="677"/>
      <c r="F1" s="680" t="s">
        <v>71</v>
      </c>
      <c r="G1" s="675"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89"/>
      <c r="B2" s="676"/>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83" t="s">
        <v>150</v>
      </c>
      <c r="F3" s="681" t="s">
        <v>251</v>
      </c>
      <c r="G3" s="227" t="s">
        <v>168</v>
      </c>
      <c r="H3" s="189" t="s">
        <v>167</v>
      </c>
      <c r="I3" s="136" t="s">
        <v>166</v>
      </c>
      <c r="J3" s="228" t="s">
        <v>136</v>
      </c>
      <c r="K3" s="272" t="s">
        <v>152</v>
      </c>
      <c r="L3" s="271"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2"/>
      <c r="D4" s="690"/>
      <c r="E4" s="683"/>
      <c r="F4" s="682"/>
      <c r="G4" s="188" t="s">
        <v>172</v>
      </c>
      <c r="H4" s="234" t="s">
        <v>171</v>
      </c>
      <c r="I4" s="159" t="s">
        <v>165</v>
      </c>
      <c r="J4" s="229" t="s">
        <v>301</v>
      </c>
      <c r="K4" s="217" t="s">
        <v>170</v>
      </c>
      <c r="L4" s="141"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157">
        <f>FORECAST(A5,B6:B16,A6:A16)</f>
        <v>1899.7599999999998</v>
      </c>
      <c r="C5" s="176"/>
      <c r="D5" s="157"/>
      <c r="E5" s="176"/>
      <c r="F5" s="144"/>
      <c r="G5" s="178">
        <f>CBM_Output!PS4</f>
        <v>231.17526772392011</v>
      </c>
      <c r="H5" s="219">
        <f>Growing_Stock_Comp!HF80</f>
        <v>1.0448162168074036</v>
      </c>
      <c r="I5" s="145">
        <f t="shared" ref="I5:I21" si="0">G5*(H5)</f>
        <v>241.53566864274487</v>
      </c>
      <c r="J5" s="146"/>
      <c r="K5" s="273"/>
      <c r="N5" s="233"/>
      <c r="P5" s="148">
        <f>I5*B5</f>
        <v>458859.80186074093</v>
      </c>
      <c r="Q5" s="209">
        <f>I5</f>
        <v>241.53566864274487</v>
      </c>
      <c r="R5" s="169"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3" x14ac:dyDescent="0.25">
      <c r="A6" s="143">
        <v>2000</v>
      </c>
      <c r="B6" s="149">
        <f>Area_Comp!HH4</f>
        <v>1901.41</v>
      </c>
      <c r="C6" s="177">
        <f>Growing_Stock_Comp!HF10*1000</f>
        <v>459050</v>
      </c>
      <c r="D6" s="144">
        <f>C6*0.9</f>
        <v>413145</v>
      </c>
      <c r="E6" s="203">
        <f>C6*1.2</f>
        <v>550860</v>
      </c>
      <c r="F6" s="193"/>
      <c r="G6" s="211">
        <f>CBM_Output!PS5</f>
        <v>234.54078153661825</v>
      </c>
      <c r="H6" s="220">
        <f>H5</f>
        <v>1.0448162168074036</v>
      </c>
      <c r="I6" s="145">
        <f t="shared" si="0"/>
        <v>245.05201205214121</v>
      </c>
      <c r="J6" s="160">
        <f>Growing_Stock_Comp!HH10/Growing_Stock_Comp!HG10</f>
        <v>0.95174817558000213</v>
      </c>
      <c r="K6" s="218">
        <f>L6/B5</f>
        <v>8.2880067837919373</v>
      </c>
      <c r="L6" s="164">
        <f>I6*B6-I5*B5+M6+O6</f>
        <v>15745.223767576568</v>
      </c>
      <c r="M6" s="165">
        <f t="shared" ref="M6:M26" si="1">IF(T6&lt;&gt;"",T6,IF(S6&lt;&gt;"",S6,IF(R6&lt;&gt;"",R6*W$28,U6*W$28)))</f>
        <v>6974.3710658032132</v>
      </c>
      <c r="N6" s="151">
        <f>CBM_Output!QI5</f>
        <v>0.24178643644597245</v>
      </c>
      <c r="O6" s="150">
        <f>N6*M6</f>
        <v>1686.3083264524578</v>
      </c>
      <c r="P6" s="148">
        <f>(P5+L6-M6-O6)</f>
        <v>465944.34623606183</v>
      </c>
      <c r="Q6" s="162">
        <f t="shared" ref="Q6:Q25" si="2">P6/B6</f>
        <v>245.05201205214121</v>
      </c>
      <c r="R6" s="171">
        <f>Harvest_Comparison!GL5</f>
        <v>6163</v>
      </c>
      <c r="S6" s="172"/>
      <c r="T6" s="172"/>
      <c r="U6" s="172">
        <f>Harvest_Comparison!GO5</f>
        <v>6163</v>
      </c>
      <c r="V6" s="172">
        <f>Harvest_Comparison!GQ5</f>
        <v>6629.33</v>
      </c>
      <c r="W6" s="173"/>
    </row>
    <row r="7" spans="1:23" x14ac:dyDescent="0.25">
      <c r="A7" s="143">
        <v>2001</v>
      </c>
      <c r="B7" s="144">
        <f>(9*B$6+1*B$16)/10</f>
        <v>1903.0600000000002</v>
      </c>
      <c r="C7" s="177"/>
      <c r="D7" s="149"/>
      <c r="E7" s="177"/>
      <c r="F7" s="149"/>
      <c r="G7" s="211">
        <f>CBM_Output!PS6</f>
        <v>238.06941521607627</v>
      </c>
      <c r="H7" s="220">
        <f t="shared" ref="H7:H26" si="3">H6</f>
        <v>1.0448162168074036</v>
      </c>
      <c r="I7" s="145">
        <f t="shared" si="0"/>
        <v>248.73878574361171</v>
      </c>
      <c r="J7" s="161">
        <f>(4*J$6+1*J$11)/5</f>
        <v>0.94523589648174755</v>
      </c>
      <c r="K7" s="218">
        <f t="shared" ref="K7:K21" si="4">L7/B6</f>
        <v>8.2618954678933409</v>
      </c>
      <c r="L7" s="164">
        <f t="shared" ref="L7:L21" si="5">I7*B7-I6*B6+M7+O7</f>
        <v>15709.250661607079</v>
      </c>
      <c r="M7" s="165">
        <f t="shared" si="1"/>
        <v>6549.8884133964648</v>
      </c>
      <c r="N7" s="151">
        <f>CBM_Output!QI6</f>
        <v>0.265481604767214</v>
      </c>
      <c r="O7" s="150">
        <f t="shared" ref="O7:O21" si="6">N7*M7</f>
        <v>1738.8748870346747</v>
      </c>
      <c r="P7" s="148">
        <f t="shared" ref="P7:P25" si="7">(P6+L7-M7-O7)</f>
        <v>473364.83359723777</v>
      </c>
      <c r="Q7" s="162">
        <f t="shared" si="2"/>
        <v>248.73878574361171</v>
      </c>
      <c r="R7" s="171">
        <f>Harvest_Comparison!GL6</f>
        <v>5787.9</v>
      </c>
      <c r="S7" s="172"/>
      <c r="T7" s="172"/>
      <c r="U7" s="172">
        <f>Harvest_Comparison!GO6</f>
        <v>5787.9</v>
      </c>
      <c r="V7" s="172"/>
      <c r="W7" s="173" t="str">
        <f>Harvest_Comparison!EW6</f>
        <v/>
      </c>
    </row>
    <row r="8" spans="1:23" x14ac:dyDescent="0.25">
      <c r="A8" s="143">
        <v>2002</v>
      </c>
      <c r="B8" s="144">
        <f>(8*B$6+2*B$16)/10</f>
        <v>1904.7100000000003</v>
      </c>
      <c r="C8" s="177"/>
      <c r="D8" s="149"/>
      <c r="E8" s="177"/>
      <c r="F8" s="149"/>
      <c r="G8" s="211">
        <f>CBM_Output!PS7</f>
        <v>241.34498075511826</v>
      </c>
      <c r="H8" s="220">
        <f t="shared" si="3"/>
        <v>1.0448162168074036</v>
      </c>
      <c r="I8" s="145">
        <f t="shared" si="0"/>
        <v>252.16114973801828</v>
      </c>
      <c r="J8" s="161">
        <f>(3*J$6+2*J$11)/5</f>
        <v>0.93872361738349319</v>
      </c>
      <c r="K8" s="218">
        <f t="shared" si="4"/>
        <v>8.3462536226496127</v>
      </c>
      <c r="L8" s="164">
        <f t="shared" si="5"/>
        <v>15883.421419119573</v>
      </c>
      <c r="M8" s="165">
        <f t="shared" si="1"/>
        <v>6543.2116667976925</v>
      </c>
      <c r="N8" s="151">
        <f>CBM_Output!QI7</f>
        <v>0.36850096784945302</v>
      </c>
      <c r="O8" s="150">
        <f t="shared" si="6"/>
        <v>2411.1798320587823</v>
      </c>
      <c r="P8" s="148">
        <f t="shared" si="7"/>
        <v>480293.86351750087</v>
      </c>
      <c r="Q8" s="162">
        <f t="shared" si="2"/>
        <v>252.16114973801828</v>
      </c>
      <c r="R8" s="171">
        <f>Harvest_Comparison!GL7</f>
        <v>5782</v>
      </c>
      <c r="S8" s="172"/>
      <c r="T8" s="172"/>
      <c r="U8" s="172">
        <f>Harvest_Comparison!GO7</f>
        <v>5782</v>
      </c>
      <c r="V8" s="172"/>
      <c r="W8" s="173" t="str">
        <f>Harvest_Comparison!EW7</f>
        <v/>
      </c>
    </row>
    <row r="9" spans="1:23" x14ac:dyDescent="0.25">
      <c r="A9" s="143">
        <v>2003</v>
      </c>
      <c r="B9" s="144">
        <f>(7*B$6+3*B$16)/10</f>
        <v>1906.3600000000001</v>
      </c>
      <c r="C9" s="177"/>
      <c r="D9" s="149"/>
      <c r="E9" s="177"/>
      <c r="F9" s="149"/>
      <c r="G9" s="211">
        <f>CBM_Output!PS8</f>
        <v>245.11392359264369</v>
      </c>
      <c r="H9" s="220">
        <f t="shared" si="3"/>
        <v>1.0448162168074036</v>
      </c>
      <c r="I9" s="145">
        <f t="shared" si="0"/>
        <v>256.09900233488497</v>
      </c>
      <c r="J9" s="161">
        <f>(2*J$6+3*J$11)/5</f>
        <v>0.93221133828523861</v>
      </c>
      <c r="K9" s="218">
        <f t="shared" si="4"/>
        <v>8.7719187273220829</v>
      </c>
      <c r="L9" s="164">
        <f t="shared" si="5"/>
        <v>16707.961319117647</v>
      </c>
      <c r="M9" s="165">
        <f t="shared" si="1"/>
        <v>7191.6482432548137</v>
      </c>
      <c r="N9" s="151">
        <f>CBM_Output!QI8</f>
        <v>0.22154622255429848</v>
      </c>
      <c r="O9" s="150">
        <f t="shared" si="6"/>
        <v>1593.2825022323607</v>
      </c>
      <c r="P9" s="148">
        <f t="shared" si="7"/>
        <v>488216.89409113134</v>
      </c>
      <c r="Q9" s="162">
        <f t="shared" si="2"/>
        <v>256.09900233488497</v>
      </c>
      <c r="R9" s="171">
        <f>Harvest_Comparison!GL8</f>
        <v>6355</v>
      </c>
      <c r="S9" s="172"/>
      <c r="T9" s="172"/>
      <c r="U9" s="172">
        <f>Harvest_Comparison!GO8</f>
        <v>6355</v>
      </c>
      <c r="V9" s="172"/>
      <c r="W9" s="173" t="str">
        <f>Harvest_Comparison!EW8</f>
        <v/>
      </c>
    </row>
    <row r="10" spans="1:23" x14ac:dyDescent="0.25">
      <c r="A10" s="143">
        <v>2004</v>
      </c>
      <c r="B10" s="144">
        <f>(6*B$6+4*B$16)/10</f>
        <v>1908.0100000000002</v>
      </c>
      <c r="C10" s="177"/>
      <c r="D10" s="149"/>
      <c r="E10" s="177"/>
      <c r="F10" s="149"/>
      <c r="G10" s="211">
        <f>CBM_Output!PS9</f>
        <v>246.87591871353678</v>
      </c>
      <c r="H10" s="220">
        <f t="shared" si="3"/>
        <v>1.0448162168074036</v>
      </c>
      <c r="I10" s="145">
        <f t="shared" si="0"/>
        <v>257.93996341112955</v>
      </c>
      <c r="J10" s="161">
        <f>(1*J$6+4*J$11)/5</f>
        <v>0.92569905918698425</v>
      </c>
      <c r="K10" s="218">
        <f t="shared" si="4"/>
        <v>8.6104125428650296</v>
      </c>
      <c r="L10" s="164">
        <f t="shared" si="5"/>
        <v>16414.546055216179</v>
      </c>
      <c r="M10" s="165">
        <f t="shared" si="1"/>
        <v>8193.1602330707865</v>
      </c>
      <c r="N10" s="151">
        <f>CBM_Output!QI9</f>
        <v>0.52314982293479351</v>
      </c>
      <c r="O10" s="150">
        <f t="shared" si="6"/>
        <v>4286.2503252073739</v>
      </c>
      <c r="P10" s="148">
        <f t="shared" si="7"/>
        <v>492152.02958806936</v>
      </c>
      <c r="Q10" s="162">
        <f t="shared" si="2"/>
        <v>257.93996341112955</v>
      </c>
      <c r="R10" s="171">
        <f>Harvest_Comparison!GL9</f>
        <v>7240</v>
      </c>
      <c r="S10" s="172"/>
      <c r="T10" s="172"/>
      <c r="U10" s="172">
        <f>Harvest_Comparison!GO9</f>
        <v>7240</v>
      </c>
      <c r="V10" s="172"/>
      <c r="W10" s="173" t="str">
        <f>Harvest_Comparison!EW9</f>
        <v/>
      </c>
    </row>
    <row r="11" spans="1:23" x14ac:dyDescent="0.25">
      <c r="A11" s="143">
        <v>2005</v>
      </c>
      <c r="B11" s="144">
        <f>(5*B$6+5*B$16)/10</f>
        <v>1909.6600000000003</v>
      </c>
      <c r="C11" s="177"/>
      <c r="D11" s="149"/>
      <c r="E11" s="177"/>
      <c r="F11" s="149"/>
      <c r="G11" s="211">
        <f>CBM_Output!PS10</f>
        <v>250.61388919257746</v>
      </c>
      <c r="H11" s="220">
        <f t="shared" si="3"/>
        <v>1.0448162168074036</v>
      </c>
      <c r="I11" s="145">
        <f t="shared" si="0"/>
        <v>261.84545558557863</v>
      </c>
      <c r="J11" s="160">
        <f>Growing_Stock_Comp!HH15/Growing_Stock_Comp!HG15</f>
        <v>0.91918678008872978</v>
      </c>
      <c r="K11" s="218">
        <f t="shared" si="4"/>
        <v>10.477052539924495</v>
      </c>
      <c r="L11" s="164">
        <f t="shared" si="5"/>
        <v>19990.321016701339</v>
      </c>
      <c r="M11" s="165">
        <f t="shared" si="1"/>
        <v>10526.626586743711</v>
      </c>
      <c r="N11" s="151">
        <f>CBM_Output!QI10</f>
        <v>0.1500890424345879</v>
      </c>
      <c r="O11" s="150">
        <f t="shared" si="6"/>
        <v>1579.9313044708379</v>
      </c>
      <c r="P11" s="148">
        <f t="shared" si="7"/>
        <v>500035.79271355621</v>
      </c>
      <c r="Q11" s="162">
        <f t="shared" si="2"/>
        <v>261.84545558557863</v>
      </c>
      <c r="R11" s="171">
        <f>Harvest_Comparison!GL10</f>
        <v>9302</v>
      </c>
      <c r="S11" s="172"/>
      <c r="T11" s="172"/>
      <c r="U11" s="172">
        <f>Harvest_Comparison!GO10</f>
        <v>9302</v>
      </c>
      <c r="V11" s="172">
        <f>Harvest_Comparison!GQ10</f>
        <v>9030.81</v>
      </c>
      <c r="W11" s="173" t="str">
        <f>Harvest_Comparison!EW10</f>
        <v/>
      </c>
    </row>
    <row r="12" spans="1:23" x14ac:dyDescent="0.25">
      <c r="A12" s="143">
        <v>2006</v>
      </c>
      <c r="B12" s="144">
        <f>(4*B$6+6*B$16)/10</f>
        <v>1911.3100000000002</v>
      </c>
      <c r="C12" s="177"/>
      <c r="D12" s="149"/>
      <c r="E12" s="177"/>
      <c r="F12" s="149"/>
      <c r="G12" s="211">
        <f>CBM_Output!PS11</f>
        <v>252.76779544138205</v>
      </c>
      <c r="H12" s="220">
        <f t="shared" si="3"/>
        <v>1.0448162168074036</v>
      </c>
      <c r="I12" s="145">
        <f t="shared" si="0"/>
        <v>264.09589176381246</v>
      </c>
      <c r="J12" s="161">
        <f>(4*J$11+1*J$16)/5</f>
        <v>0.92121894725440168</v>
      </c>
      <c r="K12" s="218">
        <f t="shared" si="4"/>
        <v>8.2632430245200421</v>
      </c>
      <c r="L12" s="164">
        <f t="shared" si="5"/>
        <v>15779.984674204945</v>
      </c>
      <c r="M12" s="165">
        <f t="shared" si="1"/>
        <v>8904.4148101546725</v>
      </c>
      <c r="N12" s="151">
        <f>CBM_Output!QI11</f>
        <v>0.24058219840240752</v>
      </c>
      <c r="O12" s="150">
        <f t="shared" si="6"/>
        <v>2142.2436905139675</v>
      </c>
      <c r="P12" s="148">
        <f t="shared" si="7"/>
        <v>504769.11888709257</v>
      </c>
      <c r="Q12" s="162">
        <f t="shared" si="2"/>
        <v>264.09589176381252</v>
      </c>
      <c r="R12" s="171">
        <f>Harvest_Comparison!GL11</f>
        <v>7868.51</v>
      </c>
      <c r="S12" s="172"/>
      <c r="T12" s="172"/>
      <c r="U12" s="172">
        <f>Harvest_Comparison!GO11</f>
        <v>7868.509</v>
      </c>
      <c r="V12" s="172"/>
      <c r="W12" s="173" t="str">
        <f>Harvest_Comparison!GS11</f>
        <v/>
      </c>
    </row>
    <row r="13" spans="1:23" x14ac:dyDescent="0.25">
      <c r="A13" s="143">
        <v>2007</v>
      </c>
      <c r="B13" s="144">
        <f>(3*B$6+7*B$16)/10</f>
        <v>1912.9600000000003</v>
      </c>
      <c r="C13" s="177"/>
      <c r="D13" s="149"/>
      <c r="E13" s="177"/>
      <c r="F13" s="177"/>
      <c r="G13" s="211">
        <f>CBM_Output!PS12</f>
        <v>254.42476210301518</v>
      </c>
      <c r="H13" s="220">
        <f t="shared" si="3"/>
        <v>1.0448162168074036</v>
      </c>
      <c r="I13" s="145">
        <f t="shared" si="0"/>
        <v>265.827117402596</v>
      </c>
      <c r="J13" s="161">
        <f>(3*J$11+2*J$16)/5</f>
        <v>0.92325111442007335</v>
      </c>
      <c r="K13" s="218">
        <f t="shared" si="4"/>
        <v>8.3036664675754857</v>
      </c>
      <c r="L13" s="164">
        <f t="shared" si="5"/>
        <v>15870.880756141703</v>
      </c>
      <c r="M13" s="165">
        <f t="shared" si="1"/>
        <v>9057.1200000000008</v>
      </c>
      <c r="N13" s="151">
        <f>CBM_Output!QI12</f>
        <v>0.33854438682097704</v>
      </c>
      <c r="O13" s="150">
        <f t="shared" si="6"/>
        <v>3066.237136764008</v>
      </c>
      <c r="P13" s="148">
        <f t="shared" si="7"/>
        <v>508516.64250647026</v>
      </c>
      <c r="Q13" s="162">
        <f t="shared" si="2"/>
        <v>265.82711740259606</v>
      </c>
      <c r="R13" s="171">
        <f>Harvest_Comparison!GL12</f>
        <v>8131.49</v>
      </c>
      <c r="S13" s="172">
        <f>Harvest_Comparison!GM12</f>
        <v>9057.1200000000008</v>
      </c>
      <c r="T13" s="172"/>
      <c r="U13" s="172">
        <f>Harvest_Comparison!GO12</f>
        <v>8131.4859999999999</v>
      </c>
      <c r="V13" s="172"/>
      <c r="W13" s="173">
        <f>Harvest_Comparison!GS12</f>
        <v>1.1138327661966012</v>
      </c>
    </row>
    <row r="14" spans="1:23" x14ac:dyDescent="0.25">
      <c r="A14" s="143">
        <v>2008</v>
      </c>
      <c r="B14" s="144">
        <f>(2*B$6+8*B$16)/10</f>
        <v>1914.6100000000001</v>
      </c>
      <c r="C14" s="177"/>
      <c r="D14" s="149"/>
      <c r="E14" s="177"/>
      <c r="F14" s="177"/>
      <c r="G14" s="211">
        <f>CBM_Output!PS13</f>
        <v>256.06564862088055</v>
      </c>
      <c r="H14" s="220">
        <f t="shared" si="3"/>
        <v>1.0448162168074036</v>
      </c>
      <c r="I14" s="145">
        <f t="shared" si="0"/>
        <v>267.54154224640234</v>
      </c>
      <c r="J14" s="161">
        <f>(2*J$11+3*J$16)/5</f>
        <v>0.92528328158574524</v>
      </c>
      <c r="K14" s="218">
        <f t="shared" si="4"/>
        <v>8.5416549423076429</v>
      </c>
      <c r="L14" s="164">
        <f t="shared" si="5"/>
        <v>16339.84423843683</v>
      </c>
      <c r="M14" s="165">
        <f t="shared" si="1"/>
        <v>10318.32</v>
      </c>
      <c r="N14" s="151">
        <f>CBM_Output!QI13</f>
        <v>0.2229485560171196</v>
      </c>
      <c r="O14" s="150">
        <f t="shared" si="6"/>
        <v>2300.4545445225654</v>
      </c>
      <c r="P14" s="148">
        <f t="shared" si="7"/>
        <v>512237.71220038453</v>
      </c>
      <c r="Q14" s="162">
        <f t="shared" si="2"/>
        <v>267.5415422464024</v>
      </c>
      <c r="R14" s="171">
        <f>Harvest_Comparison!GL13</f>
        <v>9268.56</v>
      </c>
      <c r="S14" s="172">
        <f>Harvest_Comparison!GM13</f>
        <v>10318.32</v>
      </c>
      <c r="T14" s="172"/>
      <c r="U14" s="172">
        <f>Harvest_Comparison!GO13</f>
        <v>9268.5560000000005</v>
      </c>
      <c r="V14" s="172"/>
      <c r="W14" s="173">
        <f>Harvest_Comparison!GS13</f>
        <v>1.1132603122815194</v>
      </c>
    </row>
    <row r="15" spans="1:23" x14ac:dyDescent="0.25">
      <c r="A15" s="143">
        <v>2009</v>
      </c>
      <c r="B15" s="144">
        <f>(1*B$6+9*B$16)/10</f>
        <v>1916.2600000000002</v>
      </c>
      <c r="C15" s="177"/>
      <c r="D15" s="149"/>
      <c r="E15" s="177"/>
      <c r="F15" s="177"/>
      <c r="G15" s="211">
        <f>CBM_Output!PS14</f>
        <v>257.77363512915355</v>
      </c>
      <c r="H15" s="220">
        <f t="shared" si="3"/>
        <v>1.0448162168074036</v>
      </c>
      <c r="I15" s="145">
        <f t="shared" si="0"/>
        <v>269.32607424833424</v>
      </c>
      <c r="J15" s="161">
        <f>(1*J$11+4*J$16)/5</f>
        <v>0.92731544875141714</v>
      </c>
      <c r="K15" s="218">
        <f t="shared" si="4"/>
        <v>8.4784004725089552</v>
      </c>
      <c r="L15" s="164">
        <f t="shared" si="5"/>
        <v>16232.83032867037</v>
      </c>
      <c r="M15" s="165">
        <f t="shared" si="1"/>
        <v>10114.34</v>
      </c>
      <c r="N15" s="151">
        <f>CBM_Output!QI14</f>
        <v>0.22318999459596389</v>
      </c>
      <c r="O15" s="150">
        <f t="shared" si="6"/>
        <v>2257.4194899417416</v>
      </c>
      <c r="P15" s="148">
        <f t="shared" si="7"/>
        <v>516098.78303911316</v>
      </c>
      <c r="Q15" s="162">
        <f t="shared" si="2"/>
        <v>269.32607424833429</v>
      </c>
      <c r="R15" s="171">
        <f>Harvest_Comparison!GL14</f>
        <v>9086.99</v>
      </c>
      <c r="S15" s="172">
        <f>Harvest_Comparison!GM14</f>
        <v>10114.34</v>
      </c>
      <c r="T15" s="172"/>
      <c r="U15" s="172">
        <f>Harvest_Comparison!GO14</f>
        <v>9086.991</v>
      </c>
      <c r="V15" s="172"/>
      <c r="W15" s="173">
        <f>Harvest_Comparison!GS14</f>
        <v>1.1130572389757225</v>
      </c>
    </row>
    <row r="16" spans="1:23" x14ac:dyDescent="0.25">
      <c r="A16" s="143">
        <v>2010</v>
      </c>
      <c r="B16" s="149">
        <f>Area_Comp!HH14</f>
        <v>1917.91</v>
      </c>
      <c r="C16" s="177">
        <f>Growing_Stock_Comp!HF20*1000</f>
        <v>517179.99999999994</v>
      </c>
      <c r="D16" s="144">
        <f>C16*0.9</f>
        <v>465461.99999999994</v>
      </c>
      <c r="E16" s="203">
        <f>C16*1.2</f>
        <v>620615.99999999988</v>
      </c>
      <c r="F16" s="177"/>
      <c r="G16" s="211">
        <f>CBM_Output!PS15</f>
        <v>258.62101113170917</v>
      </c>
      <c r="H16" s="220">
        <f t="shared" si="3"/>
        <v>1.0448162168074036</v>
      </c>
      <c r="I16" s="145">
        <f t="shared" si="0"/>
        <v>270.2114264375378</v>
      </c>
      <c r="J16" s="160">
        <f>Growing_Stock_Comp!HH20/Growing_Stock_Comp!HG20</f>
        <v>0.92934761591708892</v>
      </c>
      <c r="K16" s="218">
        <f t="shared" si="4"/>
        <v>8.1774005288301055</v>
      </c>
      <c r="L16" s="164">
        <f t="shared" si="5"/>
        <v>15670.025537375981</v>
      </c>
      <c r="M16" s="165">
        <f t="shared" si="1"/>
        <v>10750.96</v>
      </c>
      <c r="N16" s="151">
        <f>CBM_Output!QI15</f>
        <v>0.25827011705660413</v>
      </c>
      <c r="O16" s="150">
        <f t="shared" si="6"/>
        <v>2776.6516976708685</v>
      </c>
      <c r="P16" s="148">
        <f t="shared" si="7"/>
        <v>518241.19687881821</v>
      </c>
      <c r="Q16" s="162">
        <f t="shared" si="2"/>
        <v>270.21142643753785</v>
      </c>
      <c r="R16" s="171">
        <f>Harvest_Comparison!GL15</f>
        <v>9599.07</v>
      </c>
      <c r="S16" s="172">
        <f>Harvest_Comparison!GM15</f>
        <v>10750.96</v>
      </c>
      <c r="T16" s="172"/>
      <c r="U16" s="172">
        <f>Harvest_Comparison!GO15</f>
        <v>9599.0679999999993</v>
      </c>
      <c r="V16" s="172">
        <f>Harvest_Comparison!GQ15</f>
        <v>10233.92</v>
      </c>
      <c r="W16" s="173">
        <f>Harvest_Comparison!GS15</f>
        <v>1.1200001666828141</v>
      </c>
    </row>
    <row r="17" spans="1:23" x14ac:dyDescent="0.25">
      <c r="A17" s="143">
        <v>2011</v>
      </c>
      <c r="B17" s="144">
        <f>(4*B$16+1*B$21)/5</f>
        <v>1918.6779999999999</v>
      </c>
      <c r="C17" s="177"/>
      <c r="D17" s="149"/>
      <c r="E17" s="177"/>
      <c r="F17" s="177"/>
      <c r="G17" s="211">
        <f>CBM_Output!PS16</f>
        <v>260.06012884139199</v>
      </c>
      <c r="H17" s="220">
        <f t="shared" si="3"/>
        <v>1.0448162168074036</v>
      </c>
      <c r="I17" s="145">
        <f t="shared" si="0"/>
        <v>271.71503995850912</v>
      </c>
      <c r="J17" s="161">
        <f>(4*J$16+1*J$21)/5</f>
        <v>0.92988520676744779</v>
      </c>
      <c r="K17" s="218">
        <f t="shared" si="4"/>
        <v>8.2573177536137212</v>
      </c>
      <c r="L17" s="164">
        <f t="shared" si="5"/>
        <v>15836.792292833292</v>
      </c>
      <c r="M17" s="165">
        <f t="shared" si="1"/>
        <v>10318.459999999999</v>
      </c>
      <c r="N17" s="151">
        <f>CBM_Output!QI16</f>
        <v>0.23509901033091166</v>
      </c>
      <c r="O17" s="150">
        <f t="shared" si="6"/>
        <v>2425.8597341390987</v>
      </c>
      <c r="P17" s="148">
        <f t="shared" si="7"/>
        <v>521333.66943751241</v>
      </c>
      <c r="Q17" s="162">
        <f t="shared" si="2"/>
        <v>271.71503995850918</v>
      </c>
      <c r="R17" s="171">
        <f>Harvest_Comparison!GL16</f>
        <v>9212.91</v>
      </c>
      <c r="S17" s="172">
        <f>Harvest_Comparison!GM16</f>
        <v>10318.459999999999</v>
      </c>
      <c r="T17" s="172"/>
      <c r="U17" s="172">
        <f>Harvest_Comparison!GO16</f>
        <v>9212.9069999999992</v>
      </c>
      <c r="V17" s="172"/>
      <c r="W17" s="173">
        <f>Harvest_Comparison!GS16</f>
        <v>1.12000008683467</v>
      </c>
    </row>
    <row r="18" spans="1:23" x14ac:dyDescent="0.25">
      <c r="A18" s="143">
        <v>2012</v>
      </c>
      <c r="B18" s="144">
        <f>(3*B$16+2*B$21)/5</f>
        <v>1919.4459999999999</v>
      </c>
      <c r="C18" s="177"/>
      <c r="D18" s="149"/>
      <c r="E18" s="177"/>
      <c r="F18" s="177"/>
      <c r="G18" s="211">
        <f>CBM_Output!PS17</f>
        <v>261.80492002725919</v>
      </c>
      <c r="H18" s="220">
        <f t="shared" si="3"/>
        <v>1.0448162168074036</v>
      </c>
      <c r="I18" s="145">
        <f t="shared" si="0"/>
        <v>273.53802608444579</v>
      </c>
      <c r="J18" s="161">
        <f>(3*J$16+2*J$21)/5</f>
        <v>0.93042279761780688</v>
      </c>
      <c r="K18" s="218">
        <f t="shared" si="4"/>
        <v>8.141344025083681</v>
      </c>
      <c r="L18" s="164">
        <f t="shared" si="5"/>
        <v>15620.617671359505</v>
      </c>
      <c r="M18" s="165">
        <f t="shared" si="1"/>
        <v>9399.35</v>
      </c>
      <c r="N18" s="151">
        <f>CBM_Output!QI17</f>
        <v>0.26740860731718447</v>
      </c>
      <c r="O18" s="150">
        <f t="shared" si="6"/>
        <v>2513.4670931867781</v>
      </c>
      <c r="P18" s="148">
        <f t="shared" si="7"/>
        <v>525041.47001568507</v>
      </c>
      <c r="Q18" s="162">
        <f t="shared" si="2"/>
        <v>273.53802608444579</v>
      </c>
      <c r="R18" s="171">
        <f>Harvest_Comparison!GL17</f>
        <v>8201.67</v>
      </c>
      <c r="S18" s="172">
        <f>Harvest_Comparison!GM17</f>
        <v>9399.35</v>
      </c>
      <c r="T18" s="172"/>
      <c r="U18" s="172">
        <f>Harvest_Comparison!GO17</f>
        <v>8201.6740000000009</v>
      </c>
      <c r="V18" s="172"/>
      <c r="W18" s="173">
        <f>Harvest_Comparison!GS17</f>
        <v>1.1460287965743563</v>
      </c>
    </row>
    <row r="19" spans="1:23" x14ac:dyDescent="0.25">
      <c r="A19" s="143">
        <v>2013</v>
      </c>
      <c r="B19" s="144">
        <f>(2*B$16+3*B$21)/5</f>
        <v>1920.2139999999999</v>
      </c>
      <c r="C19" s="177"/>
      <c r="D19" s="149"/>
      <c r="E19" s="177"/>
      <c r="F19" s="177"/>
      <c r="G19" s="211">
        <f>CBM_Output!PS18</f>
        <v>263.35271788833251</v>
      </c>
      <c r="H19" s="220">
        <f t="shared" si="3"/>
        <v>1.0448162168074036</v>
      </c>
      <c r="I19" s="145">
        <f t="shared" si="0"/>
        <v>275.15519039003499</v>
      </c>
      <c r="J19" s="161">
        <f>(2*J$16+3*J$21)/5</f>
        <v>0.93096038846816564</v>
      </c>
      <c r="K19" s="218">
        <f t="shared" si="4"/>
        <v>7.8128215768938531</v>
      </c>
      <c r="L19" s="164">
        <f t="shared" si="5"/>
        <v>14996.289124482599</v>
      </c>
      <c r="M19" s="165">
        <f t="shared" si="1"/>
        <v>9294.7000000000007</v>
      </c>
      <c r="N19" s="151">
        <f>CBM_Output!QI18</f>
        <v>0.2567280687442306</v>
      </c>
      <c r="O19" s="150">
        <f t="shared" si="6"/>
        <v>2386.2103805570005</v>
      </c>
      <c r="P19" s="148">
        <f t="shared" si="7"/>
        <v>528356.84875961067</v>
      </c>
      <c r="Q19" s="162">
        <f t="shared" si="2"/>
        <v>275.15519039003499</v>
      </c>
      <c r="R19" s="171">
        <f>Harvest_Comparison!GL18</f>
        <v>8062.59</v>
      </c>
      <c r="S19" s="172">
        <f>Harvest_Comparison!GM18</f>
        <v>9294.7000000000007</v>
      </c>
      <c r="T19" s="172"/>
      <c r="U19" s="172">
        <f>Harvest_Comparison!GO18</f>
        <v>8062.5870000000004</v>
      </c>
      <c r="V19" s="172"/>
      <c r="W19" s="173">
        <f>Harvest_Comparison!GS18</f>
        <v>1.1528181390843391</v>
      </c>
    </row>
    <row r="20" spans="1:23" x14ac:dyDescent="0.25">
      <c r="A20" s="143">
        <v>2014</v>
      </c>
      <c r="B20" s="144">
        <f>(1*B$16+4*B$21)/5</f>
        <v>1920.982</v>
      </c>
      <c r="C20" s="177"/>
      <c r="D20" s="149"/>
      <c r="E20" s="177"/>
      <c r="F20" s="177">
        <f>Growing_Stock_Comp!HI24*1000</f>
        <v>532906.07999999996</v>
      </c>
      <c r="G20" s="211">
        <f>CBM_Output!PS19</f>
        <v>263.67399122919397</v>
      </c>
      <c r="H20" s="220">
        <f t="shared" si="3"/>
        <v>1.0448162168074036</v>
      </c>
      <c r="I20" s="145">
        <f t="shared" si="0"/>
        <v>275.49086198659495</v>
      </c>
      <c r="J20" s="161">
        <f>(1*J$16+4*J$21)/5</f>
        <v>0.93149797931852463</v>
      </c>
      <c r="K20" s="218">
        <f t="shared" si="4"/>
        <v>7.9656504466412823</v>
      </c>
      <c r="L20" s="164">
        <f t="shared" si="5"/>
        <v>15295.753506746843</v>
      </c>
      <c r="M20" s="165">
        <f t="shared" si="1"/>
        <v>10487</v>
      </c>
      <c r="N20" s="151">
        <f>CBM_Output!QI19</f>
        <v>0.37690619105792045</v>
      </c>
      <c r="O20" s="150">
        <f t="shared" si="6"/>
        <v>3952.6152256244118</v>
      </c>
      <c r="P20" s="148">
        <f t="shared" si="7"/>
        <v>529212.9870407331</v>
      </c>
      <c r="Q20" s="162">
        <f t="shared" si="2"/>
        <v>275.49086198659495</v>
      </c>
      <c r="R20" s="171">
        <f>Harvest_Comparison!GL19</f>
        <v>9167.98</v>
      </c>
      <c r="S20" s="172">
        <f>Harvest_Comparison!GM19</f>
        <v>10486.66</v>
      </c>
      <c r="T20" s="172">
        <f>Harvest_Comparison!GN19</f>
        <v>10487</v>
      </c>
      <c r="U20" s="172">
        <f>Harvest_Comparison!GO19</f>
        <v>9167.98</v>
      </c>
      <c r="V20" s="172"/>
      <c r="W20" s="173">
        <f>Harvest_Comparison!GS19</f>
        <v>1.1438353923110653</v>
      </c>
    </row>
    <row r="21" spans="1:23" x14ac:dyDescent="0.25">
      <c r="A21" s="143">
        <v>2015</v>
      </c>
      <c r="B21" s="149">
        <f>Area_Comp!HH19</f>
        <v>1921.75</v>
      </c>
      <c r="C21" s="177">
        <f>Growing_Stock_Comp!HF25*1000</f>
        <v>535280</v>
      </c>
      <c r="D21" s="144">
        <f t="shared" ref="D21:D26" si="8">C21*0.9</f>
        <v>481752</v>
      </c>
      <c r="E21" s="203">
        <f t="shared" ref="E21:E26" si="9">C21*1.2</f>
        <v>642336</v>
      </c>
      <c r="F21" s="177">
        <f>Growing_Stock_Comp!HI25*1000</f>
        <v>534171</v>
      </c>
      <c r="G21" s="211">
        <f>CBM_Output!PS20</f>
        <v>266.51667871213317</v>
      </c>
      <c r="H21" s="220">
        <f t="shared" si="3"/>
        <v>1.0448162168074036</v>
      </c>
      <c r="I21" s="145">
        <f t="shared" si="0"/>
        <v>278.46094796808524</v>
      </c>
      <c r="J21" s="160">
        <f>Growing_Stock_Comp!HH25/Growing_Stock_Comp!HG25</f>
        <v>0.93203557016888361</v>
      </c>
      <c r="K21" s="218">
        <f t="shared" si="4"/>
        <v>9.4727594131417518</v>
      </c>
      <c r="L21" s="164">
        <f t="shared" si="5"/>
        <v>18197.000322975869</v>
      </c>
      <c r="M21" s="165">
        <f t="shared" si="1"/>
        <v>10327</v>
      </c>
      <c r="N21" s="151">
        <f>CBM_Output!QI20</f>
        <v>0.18888937794530397</v>
      </c>
      <c r="O21" s="150">
        <f t="shared" si="6"/>
        <v>1950.6606060411541</v>
      </c>
      <c r="P21" s="148">
        <f t="shared" si="7"/>
        <v>535132.32675766782</v>
      </c>
      <c r="Q21" s="162">
        <f t="shared" si="2"/>
        <v>278.46094796808524</v>
      </c>
      <c r="R21" s="171">
        <f>Harvest_Comparison!GL20</f>
        <v>8994.6</v>
      </c>
      <c r="S21" s="172">
        <f>Harvest_Comparison!GM20</f>
        <v>10327.32</v>
      </c>
      <c r="T21" s="172">
        <f>Harvest_Comparison!GN20</f>
        <v>10327</v>
      </c>
      <c r="U21" s="172">
        <f>Harvest_Comparison!GO20</f>
        <v>8994.6039999999994</v>
      </c>
      <c r="V21" s="172">
        <f>Harvest_Comparison!GQ20</f>
        <v>10000.42</v>
      </c>
      <c r="W21" s="173">
        <f>Harvest_Comparison!GS20</f>
        <v>1.1481689013408043</v>
      </c>
    </row>
    <row r="22" spans="1:23" x14ac:dyDescent="0.25">
      <c r="A22" s="143">
        <v>2016</v>
      </c>
      <c r="B22" s="149">
        <f>Area_Comp!HH20</f>
        <v>1923.37</v>
      </c>
      <c r="C22" s="177">
        <f>Growing_Stock_Comp!HF26*1000</f>
        <v>538110</v>
      </c>
      <c r="D22" s="144">
        <f t="shared" si="8"/>
        <v>484299</v>
      </c>
      <c r="E22" s="203">
        <f t="shared" si="9"/>
        <v>645732</v>
      </c>
      <c r="F22" s="177">
        <f>Growing_Stock_Comp!HI26*1000</f>
        <v>538330</v>
      </c>
      <c r="G22" s="211">
        <f>CBM_Output!PS21</f>
        <v>266.50801917839692</v>
      </c>
      <c r="H22" s="220">
        <f t="shared" si="3"/>
        <v>1.0448162168074036</v>
      </c>
      <c r="I22" s="145">
        <f t="shared" ref="I22:I26" si="10">G22*(H22)</f>
        <v>278.45190034680763</v>
      </c>
      <c r="J22" s="161">
        <f>(4*J$21+1*J$26)/5</f>
        <v>0.93194348208038935</v>
      </c>
      <c r="K22" s="218">
        <f t="shared" ref="K22:K26" si="11">L22/B21</f>
        <v>7.953260804690311</v>
      </c>
      <c r="L22" s="164">
        <f t="shared" ref="L22:L26" si="12">I22*B22-I21*B21+M22+O22</f>
        <v>15284.178951413605</v>
      </c>
      <c r="M22" s="165">
        <f t="shared" si="1"/>
        <v>10601</v>
      </c>
      <c r="N22" s="151">
        <f>CBM_Output!QI21</f>
        <v>0.4008559701011305</v>
      </c>
      <c r="O22" s="150">
        <f t="shared" ref="O22:O26" si="13">N22*M22</f>
        <v>4249.4741390420841</v>
      </c>
      <c r="P22" s="148">
        <f t="shared" si="7"/>
        <v>535566.03157003934</v>
      </c>
      <c r="Q22" s="162">
        <f t="shared" si="2"/>
        <v>278.45190034680763</v>
      </c>
      <c r="R22" s="171">
        <f>Harvest_Comparison!GL21</f>
        <v>9267</v>
      </c>
      <c r="S22" s="172">
        <f>Harvest_Comparison!GM21</f>
        <v>10600.88</v>
      </c>
      <c r="T22" s="172">
        <f>Harvest_Comparison!GN21</f>
        <v>10601</v>
      </c>
      <c r="U22" s="172">
        <f>Harvest_Comparison!GO21</f>
        <v>9266.8680000000004</v>
      </c>
      <c r="V22" s="172"/>
      <c r="W22" s="173">
        <f>Harvest_Comparison!GS21</f>
        <v>1.1439387072407468</v>
      </c>
    </row>
    <row r="23" spans="1:23" x14ac:dyDescent="0.25">
      <c r="A23" s="143">
        <v>2017</v>
      </c>
      <c r="B23" s="149">
        <f>Area_Comp!HH21</f>
        <v>1925.9</v>
      </c>
      <c r="C23" s="177">
        <f>Growing_Stock_Comp!HF27*1000</f>
        <v>537670</v>
      </c>
      <c r="D23" s="144">
        <f t="shared" si="8"/>
        <v>483903</v>
      </c>
      <c r="E23" s="203">
        <f t="shared" si="9"/>
        <v>645204</v>
      </c>
      <c r="F23" s="177">
        <f>Growing_Stock_Comp!HI27*1000</f>
        <v>537877</v>
      </c>
      <c r="G23" s="211">
        <f>CBM_Output!PS22</f>
        <v>266.19917013360566</v>
      </c>
      <c r="H23" s="220">
        <f t="shared" si="3"/>
        <v>1.0448162168074036</v>
      </c>
      <c r="I23" s="145">
        <f t="shared" si="10"/>
        <v>278.12920985626425</v>
      </c>
      <c r="J23" s="161">
        <f>(3*J$21+2*J$26)/5</f>
        <v>0.93185139399189509</v>
      </c>
      <c r="K23" s="218">
        <f t="shared" si="11"/>
        <v>7.9597387879037269</v>
      </c>
      <c r="L23" s="164">
        <f t="shared" si="12"/>
        <v>15309.52279249039</v>
      </c>
      <c r="M23" s="165">
        <f t="shared" si="1"/>
        <v>10520</v>
      </c>
      <c r="N23" s="151">
        <f>CBM_Output!QI22</f>
        <v>0.44738679661125413</v>
      </c>
      <c r="O23" s="150">
        <f t="shared" si="13"/>
        <v>4706.5091003503931</v>
      </c>
      <c r="P23" s="148">
        <f t="shared" si="7"/>
        <v>535649.04526217934</v>
      </c>
      <c r="Q23" s="162">
        <f t="shared" si="2"/>
        <v>278.12920985626425</v>
      </c>
      <c r="R23" s="171">
        <f>Harvest_Comparison!GL22</f>
        <v>9361.49</v>
      </c>
      <c r="S23" s="172">
        <f>Harvest_Comparison!GM22</f>
        <v>10681.96</v>
      </c>
      <c r="T23" s="172">
        <f>Harvest_Comparison!GN22</f>
        <v>10520</v>
      </c>
      <c r="U23" s="172">
        <f>Harvest_Comparison!GO22</f>
        <v>9361.4920000000002</v>
      </c>
      <c r="V23" s="172"/>
      <c r="W23" s="173">
        <f>Harvest_Comparison!GS22</f>
        <v>1.1410534006872837</v>
      </c>
    </row>
    <row r="24" spans="1:23" x14ac:dyDescent="0.25">
      <c r="A24" s="143">
        <v>2018</v>
      </c>
      <c r="B24" s="149">
        <f>Area_Comp!HH22</f>
        <v>1925.9</v>
      </c>
      <c r="C24" s="177">
        <f>Growing_Stock_Comp!HF28*1000</f>
        <v>537670</v>
      </c>
      <c r="D24" s="144">
        <f t="shared" si="8"/>
        <v>483903</v>
      </c>
      <c r="E24" s="203">
        <f t="shared" si="9"/>
        <v>645204</v>
      </c>
      <c r="F24" s="177">
        <f>Growing_Stock_Comp!HI28*1000</f>
        <v>539622</v>
      </c>
      <c r="G24" s="211">
        <f>CBM_Output!PS23</f>
        <v>265.26413502892586</v>
      </c>
      <c r="H24" s="220">
        <f t="shared" si="3"/>
        <v>1.0448162168074036</v>
      </c>
      <c r="I24" s="145">
        <f t="shared" si="10"/>
        <v>277.15227001561055</v>
      </c>
      <c r="J24" s="161">
        <f>(2*J$21+3*J$26)/5</f>
        <v>0.93175930590340061</v>
      </c>
      <c r="K24" s="218">
        <f t="shared" si="11"/>
        <v>8.5179604326750837</v>
      </c>
      <c r="L24" s="164">
        <f t="shared" si="12"/>
        <v>16404.739997288943</v>
      </c>
      <c r="M24" s="165">
        <f t="shared" si="1"/>
        <v>10853</v>
      </c>
      <c r="N24" s="151">
        <f>CBM_Output!QI23</f>
        <v>0.68490080497594596</v>
      </c>
      <c r="O24" s="150">
        <f t="shared" si="13"/>
        <v>7433.2284364039415</v>
      </c>
      <c r="P24" s="148">
        <f t="shared" si="7"/>
        <v>533767.55682306434</v>
      </c>
      <c r="Q24" s="162">
        <f t="shared" si="2"/>
        <v>277.15227001561055</v>
      </c>
      <c r="R24" s="171">
        <f>Harvest_Comparison!GL23</f>
        <v>9602.85</v>
      </c>
      <c r="S24" s="172">
        <f>Harvest_Comparison!GM23</f>
        <v>10852.61</v>
      </c>
      <c r="T24" s="172">
        <f>Harvest_Comparison!GN23</f>
        <v>10853</v>
      </c>
      <c r="U24" s="172">
        <f>Harvest_Comparison!GO23</f>
        <v>9602.8539999999994</v>
      </c>
      <c r="V24" s="172"/>
      <c r="W24" s="173">
        <f>Harvest_Comparison!GS23</f>
        <v>1.1301446966265223</v>
      </c>
    </row>
    <row r="25" spans="1:23" x14ac:dyDescent="0.25">
      <c r="A25" s="143">
        <v>2019</v>
      </c>
      <c r="B25" s="149">
        <f>Area_Comp!HH23</f>
        <v>1925.9</v>
      </c>
      <c r="C25" s="177">
        <f>Growing_Stock_Comp!HF29*1000</f>
        <v>537670</v>
      </c>
      <c r="D25" s="144">
        <f t="shared" si="8"/>
        <v>483903</v>
      </c>
      <c r="E25" s="203">
        <f t="shared" si="9"/>
        <v>645204</v>
      </c>
      <c r="F25" s="177">
        <f>Growing_Stock_Comp!HI29*1000</f>
        <v>540935</v>
      </c>
      <c r="G25" s="211">
        <f>CBM_Output!PS24</f>
        <v>264.45099824077386</v>
      </c>
      <c r="H25" s="220">
        <f t="shared" si="3"/>
        <v>1.0448162168074036</v>
      </c>
      <c r="I25" s="145">
        <f t="shared" si="10"/>
        <v>276.30269151286666</v>
      </c>
      <c r="J25" s="161">
        <f>(1*J$21+4*J$26)/5</f>
        <v>0.93166721781490658</v>
      </c>
      <c r="K25" s="218">
        <f t="shared" si="11"/>
        <v>8.2020857847255542</v>
      </c>
      <c r="L25" s="164">
        <f t="shared" si="12"/>
        <v>15796.397012802947</v>
      </c>
      <c r="M25" s="165">
        <f t="shared" si="1"/>
        <v>10120</v>
      </c>
      <c r="N25" s="151">
        <f>CBM_Output!QI24</f>
        <v>0.72258895763214792</v>
      </c>
      <c r="O25" s="150">
        <f t="shared" si="13"/>
        <v>7312.600251237337</v>
      </c>
      <c r="P25" s="148">
        <f t="shared" si="7"/>
        <v>532131.35358463007</v>
      </c>
      <c r="Q25" s="162">
        <f t="shared" si="2"/>
        <v>276.30269151286672</v>
      </c>
      <c r="R25" s="171">
        <f>Harvest_Comparison!GL24</f>
        <v>8956.8700000000008</v>
      </c>
      <c r="S25" s="172">
        <f>Harvest_Comparison!GM24</f>
        <v>10120.379999999999</v>
      </c>
      <c r="T25" s="172">
        <f>Harvest_Comparison!GN24</f>
        <v>10120</v>
      </c>
      <c r="U25" s="172">
        <f>Harvest_Comparison!GO24</f>
        <v>8956.8739999999998</v>
      </c>
      <c r="V25" s="172"/>
      <c r="W25" s="173">
        <f>Harvest_Comparison!GS24</f>
        <v>1.1299014052900174</v>
      </c>
    </row>
    <row r="26" spans="1:23" x14ac:dyDescent="0.25">
      <c r="A26" s="143">
        <v>2020</v>
      </c>
      <c r="B26" s="149">
        <f>Area_Comp!HH24</f>
        <v>1925.9</v>
      </c>
      <c r="C26" s="177">
        <f>Growing_Stock_Comp!HF30*1000</f>
        <v>537670</v>
      </c>
      <c r="D26" s="144">
        <f t="shared" si="8"/>
        <v>483903</v>
      </c>
      <c r="E26" s="203">
        <f t="shared" si="9"/>
        <v>645204</v>
      </c>
      <c r="F26" s="177"/>
      <c r="G26" s="211">
        <f>CBM_Output!PS25</f>
        <v>266.12629197467459</v>
      </c>
      <c r="H26" s="220">
        <f t="shared" si="3"/>
        <v>1.0448162168074036</v>
      </c>
      <c r="I26" s="145">
        <f t="shared" si="10"/>
        <v>278.05306557396199</v>
      </c>
      <c r="J26" s="160">
        <f>Growing_Stock_Comp!HH30/Growing_Stock_Comp!HG30</f>
        <v>0.93157512972641221</v>
      </c>
      <c r="K26" s="218">
        <f t="shared" si="11"/>
        <v>8.0309041040678668</v>
      </c>
      <c r="L26" s="164">
        <f t="shared" si="12"/>
        <v>15466.718214024304</v>
      </c>
      <c r="M26" s="165">
        <f t="shared" si="1"/>
        <v>8394.39</v>
      </c>
      <c r="N26" s="151">
        <f>CBM_Output!QI25</f>
        <v>0.44092337975253498</v>
      </c>
      <c r="O26" s="150">
        <f t="shared" si="13"/>
        <v>3701.2828097608817</v>
      </c>
      <c r="P26" s="148">
        <f t="shared" ref="P26" si="14">(P25+L26-M26-O26)</f>
        <v>535502.39898889349</v>
      </c>
      <c r="Q26" s="162">
        <f t="shared" ref="Q26" si="15">P26/B26</f>
        <v>278.05306557396204</v>
      </c>
      <c r="R26" s="171">
        <f>Harvest_Comparison!GL25</f>
        <v>7447.86</v>
      </c>
      <c r="S26" s="172">
        <f>Harvest_Comparison!GM25</f>
        <v>8394.39</v>
      </c>
      <c r="T26" s="172"/>
      <c r="U26" s="172">
        <f>Harvest_Comparison!GO25</f>
        <v>7447.8590000000004</v>
      </c>
      <c r="W26" s="173">
        <f>Harvest_Comparison!GS25</f>
        <v>1.1270875123861082</v>
      </c>
    </row>
    <row r="27" spans="1:23" s="485" customFormat="1" ht="15.75" thickBot="1" x14ac:dyDescent="0.3">
      <c r="A27" s="474">
        <v>2021</v>
      </c>
      <c r="B27" s="475">
        <f>B26</f>
        <v>1925.9</v>
      </c>
      <c r="C27" s="476"/>
      <c r="D27" s="476"/>
      <c r="E27" s="477"/>
      <c r="F27" s="476"/>
      <c r="G27" s="478"/>
      <c r="H27" s="479">
        <f t="shared" ref="H27" si="16">H26</f>
        <v>1.0448162168074036</v>
      </c>
      <c r="I27" s="478"/>
      <c r="J27" s="480">
        <f t="shared" ref="J27" si="17">J26</f>
        <v>0.93157512972641221</v>
      </c>
      <c r="K27" s="481"/>
      <c r="L27" s="478"/>
      <c r="M27" s="478"/>
      <c r="N27" s="478"/>
      <c r="O27" s="478"/>
      <c r="P27" s="478"/>
      <c r="Q27" s="482">
        <f t="shared" ref="Q27" si="18">P27/B27</f>
        <v>0</v>
      </c>
      <c r="R27" s="483"/>
      <c r="S27" s="484"/>
      <c r="T27" s="484"/>
      <c r="U27" s="478"/>
      <c r="V27" s="484"/>
      <c r="W27" s="175"/>
    </row>
    <row r="28" spans="1:23" x14ac:dyDescent="0.25">
      <c r="A28" s="286"/>
      <c r="Q28" s="153"/>
      <c r="V28" s="473" t="str">
        <f>Harvest_Comparison!H26</f>
        <v>Bark frac.</v>
      </c>
      <c r="W28" s="443">
        <f>AVERAGE(W5:W26)</f>
        <v>1.1316519658937552</v>
      </c>
    </row>
    <row r="29" spans="1:23" x14ac:dyDescent="0.25">
      <c r="Q29" s="153"/>
    </row>
    <row r="30" spans="1:23" x14ac:dyDescent="0.25">
      <c r="A30" s="267" t="s">
        <v>245</v>
      </c>
      <c r="W30" s="153"/>
    </row>
    <row r="31" spans="1:23" x14ac:dyDescent="0.25">
      <c r="A31" s="548" t="s">
        <v>495</v>
      </c>
      <c r="O31" s="154"/>
      <c r="W31" s="153"/>
    </row>
    <row r="32" spans="1:23" x14ac:dyDescent="0.25">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P3:P4"/>
    <mergeCell ref="Q3:Q4"/>
    <mergeCell ref="A1:A2"/>
    <mergeCell ref="G1:J2"/>
    <mergeCell ref="A3:A4"/>
    <mergeCell ref="B3:B4"/>
    <mergeCell ref="C3:C4"/>
    <mergeCell ref="D3:D4"/>
    <mergeCell ref="E3:E4"/>
    <mergeCell ref="F3:F4"/>
    <mergeCell ref="B1:E2"/>
    <mergeCell ref="F1:F2"/>
    <mergeCell ref="K1:K2"/>
    <mergeCell ref="L1:O2"/>
    <mergeCell ref="P1:Q2"/>
    <mergeCell ref="R1:W1"/>
    <mergeCell ref="R2:R3"/>
    <mergeCell ref="S2:S3"/>
    <mergeCell ref="T2:T3"/>
    <mergeCell ref="U2:U3"/>
    <mergeCell ref="V2:V3"/>
    <mergeCell ref="W2:W3"/>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4">
    <tabColor theme="9"/>
  </sheetPr>
  <dimension ref="A1:IX103"/>
  <sheetViews>
    <sheetView workbookViewId="0">
      <selection activeCell="I64" sqref="I64"/>
    </sheetView>
  </sheetViews>
  <sheetFormatPr defaultColWidth="9" defaultRowHeight="12.75" x14ac:dyDescent="0.2"/>
  <cols>
    <col min="1" max="8" width="9" style="61"/>
    <col min="9" max="9" width="9.5" style="61" bestFit="1" customWidth="1"/>
    <col min="10" max="47" width="9" style="61"/>
    <col min="48" max="48" width="9" style="61" bestFit="1" customWidth="1"/>
    <col min="49" max="56" width="9" style="61"/>
    <col min="57" max="57" width="9" style="61" bestFit="1" customWidth="1"/>
    <col min="58" max="79" width="9" style="61"/>
    <col min="80" max="80" width="8.5" style="61" customWidth="1"/>
    <col min="81" max="85" width="9" style="61"/>
    <col min="86" max="86" width="9" style="61" bestFit="1" customWidth="1"/>
    <col min="87" max="90" width="9" style="61"/>
    <col min="91" max="91" width="9.125" style="61" customWidth="1"/>
    <col min="92" max="99" width="9" style="61"/>
    <col min="100" max="100" width="9.125" style="61" customWidth="1"/>
    <col min="101" max="108" width="9" style="61"/>
    <col min="109" max="109" width="9.125" style="61" customWidth="1"/>
    <col min="110" max="124" width="9" style="61"/>
    <col min="125" max="125" width="9.125" style="61" customWidth="1"/>
    <col min="126" max="133" width="9" style="61"/>
    <col min="134" max="134" width="9.125" style="61" customWidth="1"/>
    <col min="135" max="142" width="9" style="61"/>
    <col min="143" max="143" width="9.125" style="61" customWidth="1"/>
    <col min="144" max="151" width="9" style="61"/>
    <col min="152" max="152" width="9.125" style="61" customWidth="1"/>
    <col min="153" max="167" width="9" style="61"/>
    <col min="168" max="168" width="9.125" style="61" customWidth="1"/>
    <col min="169" max="176" width="9" style="61"/>
    <col min="177" max="177" width="9.125" style="61" customWidth="1"/>
    <col min="178" max="185" width="9" style="61"/>
    <col min="186" max="186" width="9.125" style="61" customWidth="1"/>
    <col min="187" max="187" width="9" style="61"/>
    <col min="188" max="188" width="7.875" style="61" customWidth="1"/>
    <col min="189" max="194" width="9" style="61"/>
    <col min="195" max="195" width="9.125" style="61" customWidth="1"/>
    <col min="196" max="203" width="9" style="61"/>
    <col min="204" max="204" width="9.125" style="61" customWidth="1"/>
    <col min="205" max="212" width="9" style="61"/>
    <col min="213" max="213" width="9.125" style="61" customWidth="1"/>
    <col min="214" max="221" width="9" style="61"/>
    <col min="222" max="222" width="9.125" style="61" customWidth="1"/>
    <col min="223" max="230" width="9" style="61"/>
    <col min="231" max="231" width="9.125" style="61" customWidth="1"/>
    <col min="232" max="239" width="9" style="61"/>
    <col min="240" max="240" width="9.125" style="61" customWidth="1"/>
    <col min="241" max="244" width="9" style="61"/>
    <col min="245" max="245" width="9.5" style="61" bestFit="1" customWidth="1"/>
    <col min="246" max="248" width="9" style="61"/>
    <col min="249" max="249" width="9.125" style="61" customWidth="1"/>
    <col min="250" max="250" width="9.5" style="61" customWidth="1"/>
    <col min="251" max="253" width="9" style="61"/>
    <col min="254" max="254" width="9.5" style="61" bestFit="1" customWidth="1"/>
    <col min="255" max="255" width="9" style="61"/>
    <col min="256" max="256" width="10" style="61" bestFit="1" customWidth="1"/>
    <col min="257" max="16384" width="9" style="61"/>
  </cols>
  <sheetData>
    <row r="1" spans="1:256" ht="15.75" thickBot="1" x14ac:dyDescent="0.25">
      <c r="A1" s="47" t="s">
        <v>241</v>
      </c>
    </row>
    <row r="2" spans="1:256" s="46" customFormat="1" ht="15" customHeight="1" x14ac:dyDescent="0.2">
      <c r="A2" s="46" t="s">
        <v>67</v>
      </c>
      <c r="B2" s="100" t="s">
        <v>24</v>
      </c>
      <c r="C2" s="48"/>
      <c r="D2" s="48"/>
      <c r="E2" s="49"/>
      <c r="F2" s="49"/>
      <c r="G2" s="622" t="s">
        <v>125</v>
      </c>
      <c r="H2" s="626"/>
      <c r="I2" s="623" t="s">
        <v>96</v>
      </c>
      <c r="J2" s="624"/>
      <c r="K2" s="100" t="s">
        <v>25</v>
      </c>
      <c r="L2" s="87"/>
      <c r="M2" s="87"/>
      <c r="N2" s="87"/>
      <c r="O2" s="87"/>
      <c r="P2" s="622" t="s">
        <v>125</v>
      </c>
      <c r="Q2" s="626"/>
      <c r="R2" s="623" t="s">
        <v>96</v>
      </c>
      <c r="S2" s="624"/>
      <c r="T2" s="100" t="s">
        <v>26</v>
      </c>
      <c r="U2" s="87"/>
      <c r="V2" s="87"/>
      <c r="W2" s="87"/>
      <c r="X2" s="87"/>
      <c r="Y2" s="622" t="s">
        <v>125</v>
      </c>
      <c r="Z2" s="626"/>
      <c r="AA2" s="623" t="s">
        <v>96</v>
      </c>
      <c r="AB2" s="624"/>
      <c r="AC2" s="100" t="s">
        <v>27</v>
      </c>
      <c r="AD2" s="87"/>
      <c r="AE2" s="87"/>
      <c r="AF2" s="87"/>
      <c r="AG2" s="87"/>
      <c r="AH2" s="622" t="s">
        <v>125</v>
      </c>
      <c r="AI2" s="623"/>
      <c r="AJ2" s="622" t="s">
        <v>96</v>
      </c>
      <c r="AK2" s="624"/>
      <c r="AL2" s="100" t="s">
        <v>62</v>
      </c>
      <c r="AM2" s="112"/>
      <c r="AN2" s="87"/>
      <c r="AO2" s="87"/>
      <c r="AP2" s="87"/>
      <c r="AQ2" s="622" t="s">
        <v>125</v>
      </c>
      <c r="AR2" s="623"/>
      <c r="AS2" s="622" t="s">
        <v>96</v>
      </c>
      <c r="AT2" s="624"/>
      <c r="AU2" s="100" t="s">
        <v>29</v>
      </c>
      <c r="AV2" s="87"/>
      <c r="AW2" s="87"/>
      <c r="AX2" s="87"/>
      <c r="AY2" s="87"/>
      <c r="AZ2" s="622" t="s">
        <v>125</v>
      </c>
      <c r="BA2" s="623"/>
      <c r="BB2" s="622" t="s">
        <v>96</v>
      </c>
      <c r="BC2" s="624"/>
      <c r="BD2" s="100" t="s">
        <v>30</v>
      </c>
      <c r="BE2" s="87"/>
      <c r="BF2" s="87"/>
      <c r="BG2" s="87"/>
      <c r="BH2" s="87"/>
      <c r="BI2" s="622" t="s">
        <v>125</v>
      </c>
      <c r="BJ2" s="623"/>
      <c r="BK2" s="622" t="s">
        <v>96</v>
      </c>
      <c r="BL2" s="624"/>
      <c r="BM2" s="100" t="s">
        <v>31</v>
      </c>
      <c r="BN2" s="87"/>
      <c r="BO2" s="87"/>
      <c r="BP2" s="87"/>
      <c r="BQ2" s="87"/>
      <c r="BR2" s="622" t="s">
        <v>125</v>
      </c>
      <c r="BS2" s="623"/>
      <c r="BT2" s="622" t="s">
        <v>96</v>
      </c>
      <c r="BU2" s="624"/>
      <c r="BV2" s="100" t="s">
        <v>32</v>
      </c>
      <c r="BW2" s="87"/>
      <c r="BX2" s="87"/>
      <c r="BY2" s="87"/>
      <c r="BZ2" s="87"/>
      <c r="CA2" s="622" t="s">
        <v>125</v>
      </c>
      <c r="CB2" s="623"/>
      <c r="CC2" s="622" t="s">
        <v>96</v>
      </c>
      <c r="CD2" s="624"/>
      <c r="CE2" s="100" t="s">
        <v>33</v>
      </c>
      <c r="CF2" s="87"/>
      <c r="CG2" s="87"/>
      <c r="CH2" s="87"/>
      <c r="CI2" s="87"/>
      <c r="CJ2" s="622" t="s">
        <v>125</v>
      </c>
      <c r="CK2" s="623"/>
      <c r="CL2" s="622" t="s">
        <v>96</v>
      </c>
      <c r="CM2" s="624"/>
      <c r="CN2" s="100" t="s">
        <v>34</v>
      </c>
      <c r="CO2" s="87"/>
      <c r="CP2" s="87"/>
      <c r="CQ2" s="87"/>
      <c r="CR2" s="87"/>
      <c r="CS2" s="622" t="s">
        <v>125</v>
      </c>
      <c r="CT2" s="623"/>
      <c r="CU2" s="622" t="s">
        <v>96</v>
      </c>
      <c r="CV2" s="624"/>
      <c r="CW2" s="100" t="s">
        <v>35</v>
      </c>
      <c r="CX2" s="87"/>
      <c r="CY2" s="87"/>
      <c r="CZ2" s="87"/>
      <c r="DA2" s="87"/>
      <c r="DB2" s="622" t="s">
        <v>125</v>
      </c>
      <c r="DC2" s="623"/>
      <c r="DD2" s="622" t="s">
        <v>96</v>
      </c>
      <c r="DE2" s="624"/>
      <c r="DF2" s="100" t="s">
        <v>36</v>
      </c>
      <c r="DG2" s="87"/>
      <c r="DH2" s="87"/>
      <c r="DI2" s="87"/>
      <c r="DJ2" s="622" t="s">
        <v>125</v>
      </c>
      <c r="DK2" s="626"/>
      <c r="DL2" s="88"/>
      <c r="DM2" s="100" t="s">
        <v>37</v>
      </c>
      <c r="DN2" s="87"/>
      <c r="DO2" s="87"/>
      <c r="DP2" s="87"/>
      <c r="DQ2" s="87"/>
      <c r="DR2" s="622" t="s">
        <v>125</v>
      </c>
      <c r="DS2" s="623"/>
      <c r="DT2" s="622" t="s">
        <v>96</v>
      </c>
      <c r="DU2" s="624"/>
      <c r="DV2" s="100" t="s">
        <v>38</v>
      </c>
      <c r="DW2" s="87"/>
      <c r="DX2" s="87"/>
      <c r="DY2" s="87"/>
      <c r="DZ2" s="87"/>
      <c r="EA2" s="622" t="s">
        <v>125</v>
      </c>
      <c r="EB2" s="623"/>
      <c r="EC2" s="622" t="s">
        <v>96</v>
      </c>
      <c r="ED2" s="624"/>
      <c r="EE2" s="100" t="s">
        <v>39</v>
      </c>
      <c r="EF2" s="87"/>
      <c r="EG2" s="87"/>
      <c r="EH2" s="87"/>
      <c r="EI2" s="87"/>
      <c r="EJ2" s="622" t="s">
        <v>125</v>
      </c>
      <c r="EK2" s="623"/>
      <c r="EL2" s="622" t="s">
        <v>96</v>
      </c>
      <c r="EM2" s="624"/>
      <c r="EN2" s="100" t="s">
        <v>40</v>
      </c>
      <c r="EO2" s="87"/>
      <c r="EP2" s="87"/>
      <c r="EQ2" s="87"/>
      <c r="ER2" s="87"/>
      <c r="ES2" s="622" t="s">
        <v>125</v>
      </c>
      <c r="ET2" s="623"/>
      <c r="EU2" s="622" t="s">
        <v>96</v>
      </c>
      <c r="EV2" s="624"/>
      <c r="EW2" s="100" t="s">
        <v>41</v>
      </c>
      <c r="EX2" s="87"/>
      <c r="EY2" s="87"/>
      <c r="EZ2" s="87"/>
      <c r="FA2" s="87"/>
      <c r="FB2" s="622" t="s">
        <v>125</v>
      </c>
      <c r="FC2" s="624"/>
      <c r="FD2" s="100" t="s">
        <v>42</v>
      </c>
      <c r="FE2" s="87"/>
      <c r="FF2" s="87"/>
      <c r="FG2" s="87"/>
      <c r="FH2" s="87"/>
      <c r="FI2" s="622" t="s">
        <v>125</v>
      </c>
      <c r="FJ2" s="623"/>
      <c r="FK2" s="622" t="s">
        <v>96</v>
      </c>
      <c r="FL2" s="624"/>
      <c r="FM2" s="100" t="s">
        <v>43</v>
      </c>
      <c r="FN2" s="87"/>
      <c r="FO2" s="87"/>
      <c r="FP2" s="87"/>
      <c r="FQ2" s="87"/>
      <c r="FR2" s="622" t="s">
        <v>125</v>
      </c>
      <c r="FS2" s="623"/>
      <c r="FT2" s="622" t="s">
        <v>96</v>
      </c>
      <c r="FU2" s="624"/>
      <c r="FV2" s="100" t="s">
        <v>44</v>
      </c>
      <c r="FW2" s="87"/>
      <c r="FX2" s="87"/>
      <c r="FY2" s="87"/>
      <c r="FZ2" s="87"/>
      <c r="GA2" s="622" t="s">
        <v>125</v>
      </c>
      <c r="GB2" s="623"/>
      <c r="GC2" s="622" t="s">
        <v>96</v>
      </c>
      <c r="GD2" s="624"/>
      <c r="GE2" s="100" t="s">
        <v>45</v>
      </c>
      <c r="GF2" s="87"/>
      <c r="GG2" s="87"/>
      <c r="GH2" s="87"/>
      <c r="GI2" s="87"/>
      <c r="GJ2" s="622" t="s">
        <v>125</v>
      </c>
      <c r="GK2" s="623"/>
      <c r="GL2" s="622" t="s">
        <v>96</v>
      </c>
      <c r="GM2" s="624"/>
      <c r="GN2" s="100" t="s">
        <v>46</v>
      </c>
      <c r="GO2" s="87"/>
      <c r="GP2" s="87"/>
      <c r="GQ2" s="87"/>
      <c r="GR2" s="87"/>
      <c r="GS2" s="622" t="s">
        <v>125</v>
      </c>
      <c r="GT2" s="623"/>
      <c r="GU2" s="622" t="s">
        <v>96</v>
      </c>
      <c r="GV2" s="624"/>
      <c r="GW2" s="100" t="s">
        <v>47</v>
      </c>
      <c r="GX2" s="87"/>
      <c r="GY2" s="87"/>
      <c r="GZ2" s="87"/>
      <c r="HA2" s="87"/>
      <c r="HB2" s="622" t="s">
        <v>125</v>
      </c>
      <c r="HC2" s="623"/>
      <c r="HD2" s="622" t="s">
        <v>96</v>
      </c>
      <c r="HE2" s="624"/>
      <c r="HF2" s="100" t="s">
        <v>48</v>
      </c>
      <c r="HG2" s="87"/>
      <c r="HH2" s="87"/>
      <c r="HI2" s="87"/>
      <c r="HJ2" s="87"/>
      <c r="HK2" s="622" t="s">
        <v>125</v>
      </c>
      <c r="HL2" s="623"/>
      <c r="HM2" s="622" t="s">
        <v>96</v>
      </c>
      <c r="HN2" s="624"/>
      <c r="HO2" s="100" t="s">
        <v>49</v>
      </c>
      <c r="HP2" s="87"/>
      <c r="HQ2" s="87"/>
      <c r="HR2" s="87"/>
      <c r="HS2" s="87"/>
      <c r="HT2" s="622" t="s">
        <v>125</v>
      </c>
      <c r="HU2" s="623"/>
      <c r="HV2" s="622" t="s">
        <v>96</v>
      </c>
      <c r="HW2" s="624"/>
      <c r="HX2" s="100" t="s">
        <v>50</v>
      </c>
      <c r="HY2" s="87"/>
      <c r="HZ2" s="87"/>
      <c r="IA2" s="87"/>
      <c r="IB2" s="87"/>
      <c r="IC2" s="622" t="s">
        <v>125</v>
      </c>
      <c r="ID2" s="623"/>
      <c r="IE2" s="622" t="s">
        <v>96</v>
      </c>
      <c r="IF2" s="624"/>
      <c r="IG2" s="47" t="s">
        <v>433</v>
      </c>
      <c r="IL2" s="627"/>
      <c r="IM2" s="627"/>
      <c r="IN2" s="627"/>
      <c r="IO2" s="627"/>
    </row>
    <row r="3" spans="1:256" s="46" customFormat="1" ht="15" customHeight="1" x14ac:dyDescent="0.2">
      <c r="A3" s="46" t="s">
        <v>90</v>
      </c>
      <c r="B3" s="89" t="s">
        <v>115</v>
      </c>
      <c r="C3" s="90" t="s">
        <v>115</v>
      </c>
      <c r="D3" s="90" t="s">
        <v>115</v>
      </c>
      <c r="F3" s="90" t="s">
        <v>115</v>
      </c>
      <c r="G3" s="50" t="s">
        <v>115</v>
      </c>
      <c r="H3" s="51" t="s">
        <v>115</v>
      </c>
      <c r="I3" s="90" t="s">
        <v>118</v>
      </c>
      <c r="J3" s="91" t="s">
        <v>115</v>
      </c>
      <c r="K3" s="89" t="s">
        <v>114</v>
      </c>
      <c r="P3" s="52"/>
      <c r="Q3" s="55"/>
      <c r="R3" s="90" t="s">
        <v>118</v>
      </c>
      <c r="S3" s="91" t="s">
        <v>95</v>
      </c>
      <c r="T3" s="89" t="s">
        <v>115</v>
      </c>
      <c r="Y3" s="50" t="s">
        <v>117</v>
      </c>
      <c r="Z3" s="51" t="s">
        <v>115</v>
      </c>
      <c r="AA3" s="90" t="s">
        <v>118</v>
      </c>
      <c r="AB3" s="91" t="s">
        <v>119</v>
      </c>
      <c r="AC3" s="89" t="s">
        <v>119</v>
      </c>
      <c r="AH3" s="50" t="s">
        <v>119</v>
      </c>
      <c r="AI3" s="90" t="s">
        <v>115</v>
      </c>
      <c r="AJ3" s="50" t="s">
        <v>118</v>
      </c>
      <c r="AK3" s="91" t="s">
        <v>119</v>
      </c>
      <c r="AL3" s="89" t="s">
        <v>119</v>
      </c>
      <c r="AM3" s="90"/>
      <c r="AQ3" s="50" t="s">
        <v>119</v>
      </c>
      <c r="AR3" s="90" t="s">
        <v>115</v>
      </c>
      <c r="AS3" s="50" t="s">
        <v>118</v>
      </c>
      <c r="AT3" s="91" t="s">
        <v>119</v>
      </c>
      <c r="AU3" s="89" t="s">
        <v>119</v>
      </c>
      <c r="AZ3" s="50" t="s">
        <v>119</v>
      </c>
      <c r="BA3" s="90" t="s">
        <v>115</v>
      </c>
      <c r="BB3" s="50" t="s">
        <v>118</v>
      </c>
      <c r="BC3" s="91" t="s">
        <v>119</v>
      </c>
      <c r="BD3" s="89" t="s">
        <v>119</v>
      </c>
      <c r="BI3" s="50" t="s">
        <v>119</v>
      </c>
      <c r="BJ3" s="90" t="s">
        <v>115</v>
      </c>
      <c r="BK3" s="50" t="s">
        <v>118</v>
      </c>
      <c r="BL3" s="91" t="s">
        <v>119</v>
      </c>
      <c r="BM3" s="92"/>
      <c r="BR3" s="52"/>
      <c r="BT3" s="50" t="s">
        <v>118</v>
      </c>
      <c r="BU3" s="91" t="s">
        <v>119</v>
      </c>
      <c r="BV3" s="89" t="s">
        <v>119</v>
      </c>
      <c r="CA3" s="50" t="s">
        <v>119</v>
      </c>
      <c r="CB3" s="90" t="s">
        <v>115</v>
      </c>
      <c r="CC3" s="50" t="s">
        <v>118</v>
      </c>
      <c r="CD3" s="91" t="s">
        <v>119</v>
      </c>
      <c r="CE3" s="89" t="s">
        <v>119</v>
      </c>
      <c r="CJ3" s="50" t="s">
        <v>119</v>
      </c>
      <c r="CK3" s="90" t="s">
        <v>115</v>
      </c>
      <c r="CL3" s="50" t="s">
        <v>118</v>
      </c>
      <c r="CM3" s="91" t="s">
        <v>119</v>
      </c>
      <c r="CN3" s="89" t="s">
        <v>119</v>
      </c>
      <c r="CS3" s="52"/>
      <c r="CU3" s="50" t="s">
        <v>118</v>
      </c>
      <c r="CV3" s="91" t="s">
        <v>119</v>
      </c>
      <c r="CW3" s="89" t="s">
        <v>119</v>
      </c>
      <c r="DB3" s="52"/>
      <c r="DD3" s="50" t="s">
        <v>118</v>
      </c>
      <c r="DE3" s="91" t="s">
        <v>119</v>
      </c>
      <c r="DF3" s="92"/>
      <c r="DJ3" s="52"/>
      <c r="DK3" s="55"/>
      <c r="DL3" s="108"/>
      <c r="DM3" s="89" t="s">
        <v>119</v>
      </c>
      <c r="DR3" s="50" t="s">
        <v>119</v>
      </c>
      <c r="DS3" s="90" t="s">
        <v>115</v>
      </c>
      <c r="DT3" s="50" t="s">
        <v>118</v>
      </c>
      <c r="DU3" s="91" t="s">
        <v>119</v>
      </c>
      <c r="DV3" s="89" t="s">
        <v>119</v>
      </c>
      <c r="EA3" s="50" t="s">
        <v>119</v>
      </c>
      <c r="EB3" s="51" t="s">
        <v>115</v>
      </c>
      <c r="EC3" s="50" t="s">
        <v>118</v>
      </c>
      <c r="ED3" s="91" t="s">
        <v>119</v>
      </c>
      <c r="EE3" s="89" t="s">
        <v>115</v>
      </c>
      <c r="EJ3" s="52"/>
      <c r="EL3" s="50" t="s">
        <v>118</v>
      </c>
      <c r="EM3" s="91" t="s">
        <v>119</v>
      </c>
      <c r="EN3" s="89" t="s">
        <v>115</v>
      </c>
      <c r="ES3" s="50" t="s">
        <v>119</v>
      </c>
      <c r="ET3" s="90" t="s">
        <v>115</v>
      </c>
      <c r="EU3" s="50" t="s">
        <v>118</v>
      </c>
      <c r="EV3" s="91" t="s">
        <v>119</v>
      </c>
      <c r="EW3" s="92"/>
      <c r="FB3" s="52"/>
      <c r="FC3" s="108"/>
      <c r="FD3" s="89" t="s">
        <v>119</v>
      </c>
      <c r="FI3" s="52"/>
      <c r="FK3" s="50" t="s">
        <v>118</v>
      </c>
      <c r="FL3" s="91" t="s">
        <v>119</v>
      </c>
      <c r="FM3" s="89" t="s">
        <v>119</v>
      </c>
      <c r="FR3" s="50" t="s">
        <v>119</v>
      </c>
      <c r="FS3" s="90" t="s">
        <v>115</v>
      </c>
      <c r="FT3" s="50" t="s">
        <v>118</v>
      </c>
      <c r="FU3" s="91" t="s">
        <v>119</v>
      </c>
      <c r="FV3" s="89" t="s">
        <v>119</v>
      </c>
      <c r="GA3" s="52"/>
      <c r="GC3" s="50" t="s">
        <v>118</v>
      </c>
      <c r="GD3" s="91" t="s">
        <v>119</v>
      </c>
      <c r="GE3" s="89" t="s">
        <v>115</v>
      </c>
      <c r="GJ3" s="50" t="s">
        <v>119</v>
      </c>
      <c r="GK3" s="90" t="s">
        <v>115</v>
      </c>
      <c r="GL3" s="50" t="s">
        <v>118</v>
      </c>
      <c r="GM3" s="91" t="s">
        <v>119</v>
      </c>
      <c r="GN3" s="89" t="s">
        <v>115</v>
      </c>
      <c r="GS3" s="50" t="s">
        <v>118</v>
      </c>
      <c r="GT3" s="90" t="s">
        <v>115</v>
      </c>
      <c r="GU3" s="50" t="s">
        <v>118</v>
      </c>
      <c r="GV3" s="91" t="s">
        <v>119</v>
      </c>
      <c r="GW3" s="89" t="s">
        <v>119</v>
      </c>
      <c r="HB3" s="50" t="s">
        <v>119</v>
      </c>
      <c r="HC3" s="90" t="s">
        <v>115</v>
      </c>
      <c r="HD3" s="50" t="s">
        <v>118</v>
      </c>
      <c r="HE3" s="91" t="s">
        <v>119</v>
      </c>
      <c r="HF3" s="89" t="s">
        <v>119</v>
      </c>
      <c r="HK3" s="50" t="s">
        <v>121</v>
      </c>
      <c r="HL3" s="90" t="s">
        <v>115</v>
      </c>
      <c r="HM3" s="50" t="s">
        <v>118</v>
      </c>
      <c r="HN3" s="91" t="s">
        <v>119</v>
      </c>
      <c r="HO3" s="89" t="s">
        <v>119</v>
      </c>
      <c r="HT3" s="50" t="s">
        <v>119</v>
      </c>
      <c r="HU3" s="90" t="s">
        <v>115</v>
      </c>
      <c r="HV3" s="50" t="s">
        <v>118</v>
      </c>
      <c r="HW3" s="91" t="s">
        <v>119</v>
      </c>
      <c r="HX3" s="89" t="s">
        <v>119</v>
      </c>
      <c r="IC3" s="50" t="s">
        <v>119</v>
      </c>
      <c r="ID3" s="90" t="s">
        <v>115</v>
      </c>
      <c r="IE3" s="50" t="s">
        <v>118</v>
      </c>
      <c r="IF3" s="91" t="s">
        <v>119</v>
      </c>
      <c r="IG3" s="102"/>
      <c r="IN3" s="102"/>
      <c r="IO3" s="102"/>
    </row>
    <row r="4" spans="1:256" s="46" customFormat="1" ht="15" customHeight="1" x14ac:dyDescent="0.2">
      <c r="A4" s="46" t="s">
        <v>91</v>
      </c>
      <c r="B4" s="101"/>
      <c r="C4" s="102"/>
      <c r="D4" s="102"/>
      <c r="F4" s="102"/>
      <c r="G4" s="52"/>
      <c r="H4" s="53">
        <v>3.2000000000000001E-2</v>
      </c>
      <c r="J4" s="93"/>
      <c r="K4" s="101" t="s">
        <v>116</v>
      </c>
      <c r="P4" s="52"/>
      <c r="Q4" s="55"/>
      <c r="S4" s="93"/>
      <c r="T4" s="92"/>
      <c r="Y4" s="52"/>
      <c r="Z4" s="53">
        <v>2.1000000000000001E-2</v>
      </c>
      <c r="AB4" s="93"/>
      <c r="AC4" s="106" t="s">
        <v>116</v>
      </c>
      <c r="AH4" s="104"/>
      <c r="AI4" s="95">
        <v>2.1000000000000001E-2</v>
      </c>
      <c r="AJ4" s="52"/>
      <c r="AK4" s="93"/>
      <c r="AL4" s="94"/>
      <c r="AM4" s="96"/>
      <c r="AQ4" s="104"/>
      <c r="AR4" s="95">
        <v>2.1000000000000001E-2</v>
      </c>
      <c r="AS4" s="52"/>
      <c r="AT4" s="93"/>
      <c r="AU4" s="94"/>
      <c r="AZ4" s="52"/>
      <c r="BA4" s="95">
        <v>7.0000000000000001E-3</v>
      </c>
      <c r="BB4" s="52"/>
      <c r="BC4" s="93"/>
      <c r="BD4" s="94"/>
      <c r="BI4" s="52"/>
      <c r="BJ4" s="95">
        <v>3.5999999999999997E-2</v>
      </c>
      <c r="BK4" s="52"/>
      <c r="BL4" s="93"/>
      <c r="BM4" s="92"/>
      <c r="BR4" s="52"/>
      <c r="BT4" s="52"/>
      <c r="BU4" s="93"/>
      <c r="BV4" s="94"/>
      <c r="CA4" s="52"/>
      <c r="CB4" s="95">
        <v>3.5999999999999997E-2</v>
      </c>
      <c r="CC4" s="52"/>
      <c r="CD4" s="93"/>
      <c r="CE4" s="94"/>
      <c r="CJ4" s="104"/>
      <c r="CK4" s="95">
        <v>2.4E-2</v>
      </c>
      <c r="CL4" s="52"/>
      <c r="CM4" s="93"/>
      <c r="CN4" s="94"/>
      <c r="CS4" s="52"/>
      <c r="CU4" s="52"/>
      <c r="CV4" s="93"/>
      <c r="CW4" s="92"/>
      <c r="DB4" s="52"/>
      <c r="DD4" s="52"/>
      <c r="DE4" s="93"/>
      <c r="DF4" s="92"/>
      <c r="DJ4" s="52"/>
      <c r="DK4" s="55"/>
      <c r="DL4" s="108"/>
      <c r="DM4" s="94"/>
      <c r="DR4" s="52"/>
      <c r="DS4" s="95">
        <v>2.9000000000000001E-2</v>
      </c>
      <c r="DT4" s="52"/>
      <c r="DU4" s="93"/>
      <c r="DV4" s="94"/>
      <c r="EA4" s="104"/>
      <c r="EB4" s="53">
        <v>1.7000000000000001E-2</v>
      </c>
      <c r="EC4" s="52"/>
      <c r="ED4" s="93"/>
      <c r="EE4" s="92"/>
      <c r="EJ4" s="52"/>
      <c r="EL4" s="52"/>
      <c r="EM4" s="93"/>
      <c r="EN4" s="92"/>
      <c r="ES4" s="52"/>
      <c r="ET4" s="95">
        <v>2.9000000000000001E-2</v>
      </c>
      <c r="EU4" s="52"/>
      <c r="EV4" s="93"/>
      <c r="EW4" s="92"/>
      <c r="FB4" s="52"/>
      <c r="FC4" s="108"/>
      <c r="FD4" s="94"/>
      <c r="FI4" s="52"/>
      <c r="FK4" s="52"/>
      <c r="FL4" s="93"/>
      <c r="FM4" s="92"/>
      <c r="FR4" s="52"/>
      <c r="FS4" s="95">
        <v>0.04</v>
      </c>
      <c r="FT4" s="52"/>
      <c r="FU4" s="93"/>
      <c r="FV4" s="92"/>
      <c r="GA4" s="52"/>
      <c r="GC4" s="52"/>
      <c r="GD4" s="93"/>
      <c r="GE4" s="92"/>
      <c r="GJ4" s="104"/>
      <c r="GK4" s="95">
        <v>4.7E-2</v>
      </c>
      <c r="GL4" s="52"/>
      <c r="GM4" s="93"/>
      <c r="GN4" s="92"/>
      <c r="GS4" s="52"/>
      <c r="GT4" s="95">
        <v>3.7999999999999999E-2</v>
      </c>
      <c r="GU4" s="52"/>
      <c r="GV4" s="93"/>
      <c r="GW4" s="94"/>
      <c r="HB4" s="52"/>
      <c r="HC4" s="95">
        <v>4.8000000000000001E-2</v>
      </c>
      <c r="HD4" s="52"/>
      <c r="HE4" s="93"/>
      <c r="HF4" s="94"/>
      <c r="HK4" s="52"/>
      <c r="HL4" s="95">
        <v>3.5000000000000003E-2</v>
      </c>
      <c r="HM4" s="52"/>
      <c r="HN4" s="93"/>
      <c r="HO4" s="92"/>
      <c r="HT4" s="52"/>
      <c r="HU4" s="95">
        <v>0.04</v>
      </c>
      <c r="HV4" s="52"/>
      <c r="HW4" s="93"/>
      <c r="HX4" s="94"/>
      <c r="IC4" s="52"/>
      <c r="ID4" s="95">
        <v>1.7000000000000001E-2</v>
      </c>
      <c r="IE4" s="52"/>
      <c r="IF4" s="93"/>
    </row>
    <row r="5" spans="1:256" s="46" customFormat="1" ht="15" customHeight="1" x14ac:dyDescent="0.2">
      <c r="A5" s="46" t="s">
        <v>92</v>
      </c>
      <c r="B5" s="101"/>
      <c r="C5" s="102"/>
      <c r="D5" s="102"/>
      <c r="F5" s="102"/>
      <c r="G5" s="52"/>
      <c r="H5" s="53">
        <v>2.1000000000000001E-2</v>
      </c>
      <c r="J5" s="93"/>
      <c r="K5" s="101" t="s">
        <v>116</v>
      </c>
      <c r="P5" s="52"/>
      <c r="Q5" s="55"/>
      <c r="S5" s="93"/>
      <c r="T5" s="92"/>
      <c r="Y5" s="52"/>
      <c r="Z5" s="53">
        <v>0.01</v>
      </c>
      <c r="AB5" s="93"/>
      <c r="AC5" s="106" t="s">
        <v>116</v>
      </c>
      <c r="AH5" s="104"/>
      <c r="AI5" s="95">
        <v>1.7999999999999999E-2</v>
      </c>
      <c r="AJ5" s="52"/>
      <c r="AK5" s="93"/>
      <c r="AL5" s="92"/>
      <c r="AQ5" s="52"/>
      <c r="AR5" s="95">
        <v>1.4E-2</v>
      </c>
      <c r="AS5" s="52"/>
      <c r="AT5" s="93"/>
      <c r="AU5" s="94"/>
      <c r="AZ5" s="104"/>
      <c r="BA5" s="95">
        <v>2.9000000000000001E-2</v>
      </c>
      <c r="BB5" s="52"/>
      <c r="BC5" s="93"/>
      <c r="BD5" s="94"/>
      <c r="BI5" s="52"/>
      <c r="BJ5" s="95">
        <v>5.8999999999999997E-2</v>
      </c>
      <c r="BK5" s="52"/>
      <c r="BL5" s="93"/>
      <c r="BM5" s="92"/>
      <c r="BR5" s="52"/>
      <c r="BT5" s="52"/>
      <c r="BU5" s="93"/>
      <c r="BV5" s="94"/>
      <c r="CA5" s="52"/>
      <c r="CB5" s="95">
        <v>2.3E-2</v>
      </c>
      <c r="CC5" s="52"/>
      <c r="CD5" s="93"/>
      <c r="CE5" s="107"/>
      <c r="CJ5" s="52"/>
      <c r="CK5" s="95">
        <v>2.4E-2</v>
      </c>
      <c r="CL5" s="52"/>
      <c r="CM5" s="93"/>
      <c r="CN5" s="92"/>
      <c r="CS5" s="52"/>
      <c r="CU5" s="52"/>
      <c r="CV5" s="93"/>
      <c r="CW5" s="92"/>
      <c r="DB5" s="52"/>
      <c r="DD5" s="52"/>
      <c r="DE5" s="93"/>
      <c r="DF5" s="92"/>
      <c r="DJ5" s="52"/>
      <c r="DK5" s="55"/>
      <c r="DL5" s="108"/>
      <c r="DM5" s="94"/>
      <c r="DR5" s="104"/>
      <c r="DS5" s="95">
        <v>4.2000000000000003E-2</v>
      </c>
      <c r="DT5" s="52"/>
      <c r="DU5" s="93"/>
      <c r="DV5" s="94"/>
      <c r="EA5" s="104"/>
      <c r="EB5" s="53">
        <v>3.5999999999999997E-2</v>
      </c>
      <c r="EC5" s="52"/>
      <c r="ED5" s="93"/>
      <c r="EE5" s="92"/>
      <c r="EJ5" s="52"/>
      <c r="EL5" s="52"/>
      <c r="EM5" s="93"/>
      <c r="EN5" s="92"/>
      <c r="ES5" s="52"/>
      <c r="ET5" s="95">
        <v>8.9999999999999993E-3</v>
      </c>
      <c r="EU5" s="52"/>
      <c r="EV5" s="93"/>
      <c r="EW5" s="92"/>
      <c r="FB5" s="52"/>
      <c r="FC5" s="108"/>
      <c r="FD5" s="94"/>
      <c r="FI5" s="52"/>
      <c r="FK5" s="52"/>
      <c r="FL5" s="93"/>
      <c r="FM5" s="94"/>
      <c r="FR5" s="104"/>
      <c r="FS5" s="95">
        <v>2.1999999999999999E-2</v>
      </c>
      <c r="FT5" s="52"/>
      <c r="FU5" s="93"/>
      <c r="FV5" s="92"/>
      <c r="GA5" s="52"/>
      <c r="GC5" s="52"/>
      <c r="GD5" s="93"/>
      <c r="GE5" s="92"/>
      <c r="GJ5" s="52"/>
      <c r="GK5" s="95">
        <v>3.3000000000000002E-2</v>
      </c>
      <c r="GL5" s="52"/>
      <c r="GM5" s="93"/>
      <c r="GN5" s="92"/>
      <c r="GS5" s="104"/>
      <c r="GT5" s="95">
        <v>6.0000000000000001E-3</v>
      </c>
      <c r="GU5" s="52"/>
      <c r="GV5" s="93"/>
      <c r="GW5" s="92"/>
      <c r="HB5" s="52"/>
      <c r="HC5" s="95">
        <v>0.02</v>
      </c>
      <c r="HD5" s="52"/>
      <c r="HE5" s="93"/>
      <c r="HF5" s="92"/>
      <c r="HK5" s="52"/>
      <c r="HL5" s="95">
        <v>3.5000000000000003E-2</v>
      </c>
      <c r="HM5" s="52"/>
      <c r="HN5" s="93"/>
      <c r="HO5" s="101" t="s">
        <v>116</v>
      </c>
      <c r="HT5" s="104"/>
      <c r="HU5" s="95">
        <v>8.5999999999999993E-2</v>
      </c>
      <c r="HV5" s="52"/>
      <c r="HW5" s="93"/>
      <c r="HX5" s="94"/>
      <c r="IC5" s="104"/>
      <c r="ID5" s="95">
        <v>1.9E-2</v>
      </c>
      <c r="IE5" s="52"/>
      <c r="IF5" s="93"/>
    </row>
    <row r="6" spans="1:256" s="46" customFormat="1" ht="15" customHeight="1" x14ac:dyDescent="0.2">
      <c r="A6" s="46" t="s">
        <v>93</v>
      </c>
      <c r="B6" s="101"/>
      <c r="C6" s="102"/>
      <c r="D6" s="102"/>
      <c r="F6" s="102"/>
      <c r="G6" s="52"/>
      <c r="H6" s="54">
        <v>0.14499999999999999</v>
      </c>
      <c r="J6" s="93"/>
      <c r="K6" s="89"/>
      <c r="P6" s="52"/>
      <c r="Q6" s="55"/>
      <c r="S6" s="93"/>
      <c r="T6" s="89" t="s">
        <v>115</v>
      </c>
      <c r="Y6" s="50" t="s">
        <v>117</v>
      </c>
      <c r="Z6" s="54">
        <v>0.123</v>
      </c>
      <c r="AB6" s="93"/>
      <c r="AC6" s="106" t="s">
        <v>116</v>
      </c>
      <c r="AH6" s="104"/>
      <c r="AI6" s="97">
        <v>0.128</v>
      </c>
      <c r="AJ6" s="52"/>
      <c r="AK6" s="93"/>
      <c r="AL6" s="92"/>
      <c r="AQ6" s="104"/>
      <c r="AR6" s="97">
        <v>0.157</v>
      </c>
      <c r="AS6" s="52"/>
      <c r="AT6" s="93"/>
      <c r="AU6" s="92"/>
      <c r="AZ6" s="52"/>
      <c r="BA6" s="97" t="s">
        <v>120</v>
      </c>
      <c r="BB6" s="52"/>
      <c r="BC6" s="93"/>
      <c r="BD6" s="92"/>
      <c r="BI6" s="52"/>
      <c r="BJ6" s="97">
        <v>0.189</v>
      </c>
      <c r="BK6" s="52"/>
      <c r="BL6" s="93"/>
      <c r="BM6" s="92"/>
      <c r="BR6" s="52"/>
      <c r="BT6" s="52"/>
      <c r="BU6" s="93"/>
      <c r="BV6" s="92"/>
      <c r="CA6" s="52"/>
      <c r="CB6" s="97">
        <v>0.13300000000000001</v>
      </c>
      <c r="CC6" s="52"/>
      <c r="CD6" s="93"/>
      <c r="CE6" s="92"/>
      <c r="CJ6" s="52"/>
      <c r="CK6" s="97">
        <v>0.125</v>
      </c>
      <c r="CL6" s="52"/>
      <c r="CM6" s="93"/>
      <c r="CN6" s="92"/>
      <c r="CS6" s="52"/>
      <c r="CU6" s="52"/>
      <c r="CV6" s="93"/>
      <c r="CW6" s="89"/>
      <c r="DB6" s="52"/>
      <c r="DD6" s="52"/>
      <c r="DE6" s="93"/>
      <c r="DF6" s="92"/>
      <c r="DJ6" s="52"/>
      <c r="DK6" s="55"/>
      <c r="DL6" s="108"/>
      <c r="DM6" s="92"/>
      <c r="DR6" s="52"/>
      <c r="DS6" s="97">
        <v>5.1999999999999998E-2</v>
      </c>
      <c r="DT6" s="52"/>
      <c r="DU6" s="93"/>
      <c r="DV6" s="92"/>
      <c r="EA6" s="52"/>
      <c r="EB6" s="54">
        <v>0.03</v>
      </c>
      <c r="EC6" s="52"/>
      <c r="ED6" s="93"/>
      <c r="EE6" s="92"/>
      <c r="EJ6" s="52"/>
      <c r="EL6" s="52"/>
      <c r="EM6" s="93"/>
      <c r="EN6" s="89" t="s">
        <v>116</v>
      </c>
      <c r="ES6" s="50"/>
      <c r="ET6" s="97">
        <v>0.13100000000000001</v>
      </c>
      <c r="EU6" s="52"/>
      <c r="EV6" s="93"/>
      <c r="EW6" s="92"/>
      <c r="FB6" s="52"/>
      <c r="FC6" s="108"/>
      <c r="FD6" s="92"/>
      <c r="FI6" s="52"/>
      <c r="FK6" s="52"/>
      <c r="FL6" s="93"/>
      <c r="FM6" s="92"/>
      <c r="FR6" s="52"/>
      <c r="FS6" s="97">
        <v>0.13</v>
      </c>
      <c r="FT6" s="52"/>
      <c r="FU6" s="93"/>
      <c r="FV6" s="94"/>
      <c r="GA6" s="52"/>
      <c r="GC6" s="52"/>
      <c r="GD6" s="93"/>
      <c r="GE6" s="92"/>
      <c r="GJ6" s="104"/>
      <c r="GK6" s="97">
        <v>0.10100000000000001</v>
      </c>
      <c r="GL6" s="52"/>
      <c r="GM6" s="93"/>
      <c r="GN6" s="92"/>
      <c r="GS6" s="104"/>
      <c r="GT6" s="97">
        <v>0.115</v>
      </c>
      <c r="GU6" s="52"/>
      <c r="GV6" s="93"/>
      <c r="GW6" s="94"/>
      <c r="HB6" s="104"/>
      <c r="HC6" s="97">
        <v>0.13100000000000001</v>
      </c>
      <c r="HD6" s="52"/>
      <c r="HE6" s="93"/>
      <c r="HF6" s="92"/>
      <c r="HK6" s="104"/>
      <c r="HL6" s="97">
        <v>0.10299999999999999</v>
      </c>
      <c r="HM6" s="52"/>
      <c r="HN6" s="93"/>
      <c r="HO6" s="92"/>
      <c r="HT6" s="52"/>
      <c r="HU6" s="97" t="s">
        <v>120</v>
      </c>
      <c r="HV6" s="52"/>
      <c r="HW6" s="93"/>
      <c r="HX6" s="92"/>
      <c r="IC6" s="52"/>
      <c r="ID6" s="97">
        <v>0.04</v>
      </c>
      <c r="IE6" s="52"/>
      <c r="IF6" s="93"/>
      <c r="IG6" s="102"/>
      <c r="IN6" s="506"/>
    </row>
    <row r="7" spans="1:256" s="46" customFormat="1" ht="15" customHeight="1" x14ac:dyDescent="0.2">
      <c r="A7" s="46" t="s">
        <v>94</v>
      </c>
      <c r="B7" s="92"/>
      <c r="G7" s="52"/>
      <c r="H7" s="55"/>
      <c r="J7" s="93"/>
      <c r="K7" s="92"/>
      <c r="P7" s="52"/>
      <c r="Q7" s="55"/>
      <c r="S7" s="93"/>
      <c r="T7" s="92"/>
      <c r="Y7" s="52"/>
      <c r="Z7" s="54">
        <v>8.0000000000000002E-3</v>
      </c>
      <c r="AB7" s="93"/>
      <c r="AC7" s="92"/>
      <c r="AH7" s="52"/>
      <c r="AI7" s="97"/>
      <c r="AJ7" s="52"/>
      <c r="AK7" s="93"/>
      <c r="AL7" s="92"/>
      <c r="AQ7" s="52"/>
      <c r="AR7" s="97">
        <v>8.0000000000000002E-3</v>
      </c>
      <c r="AS7" s="52"/>
      <c r="AT7" s="93"/>
      <c r="AU7" s="92"/>
      <c r="AZ7" s="52"/>
      <c r="BA7" s="97"/>
      <c r="BB7" s="52"/>
      <c r="BC7" s="93"/>
      <c r="BD7" s="92"/>
      <c r="BI7" s="52"/>
      <c r="BJ7" s="97"/>
      <c r="BK7" s="52"/>
      <c r="BL7" s="93"/>
      <c r="BM7" s="92"/>
      <c r="BR7" s="52"/>
      <c r="BT7" s="52"/>
      <c r="BU7" s="93"/>
      <c r="BV7" s="92"/>
      <c r="CA7" s="52"/>
      <c r="CB7" s="97">
        <v>0.05</v>
      </c>
      <c r="CC7" s="52"/>
      <c r="CD7" s="93"/>
      <c r="CE7" s="92"/>
      <c r="CJ7" s="52"/>
      <c r="CK7" s="97">
        <v>6.2E-2</v>
      </c>
      <c r="CL7" s="52"/>
      <c r="CM7" s="93"/>
      <c r="CN7" s="92"/>
      <c r="CS7" s="52"/>
      <c r="CU7" s="52"/>
      <c r="CV7" s="93"/>
      <c r="CW7" s="92"/>
      <c r="DB7" s="52"/>
      <c r="DD7" s="52"/>
      <c r="DE7" s="93"/>
      <c r="DF7" s="92"/>
      <c r="DJ7" s="52"/>
      <c r="DK7" s="55"/>
      <c r="DL7" s="108"/>
      <c r="DM7" s="92"/>
      <c r="DR7" s="52"/>
      <c r="DS7" s="97"/>
      <c r="DT7" s="52"/>
      <c r="DU7" s="93"/>
      <c r="DV7" s="92"/>
      <c r="EA7" s="52"/>
      <c r="EB7" s="54"/>
      <c r="EC7" s="52"/>
      <c r="ED7" s="93"/>
      <c r="EE7" s="92"/>
      <c r="EJ7" s="52"/>
      <c r="EL7" s="52"/>
      <c r="EM7" s="93"/>
      <c r="EN7" s="92"/>
      <c r="ES7" s="52"/>
      <c r="ET7" s="110">
        <v>0.02</v>
      </c>
      <c r="EU7" s="52"/>
      <c r="EV7" s="93"/>
      <c r="EW7" s="92"/>
      <c r="FB7" s="52"/>
      <c r="FC7" s="108"/>
      <c r="FD7" s="92"/>
      <c r="FI7" s="52"/>
      <c r="FK7" s="52"/>
      <c r="FL7" s="93"/>
      <c r="FM7" s="92"/>
      <c r="FR7" s="52"/>
      <c r="FS7" s="97"/>
      <c r="FT7" s="52"/>
      <c r="FU7" s="93"/>
      <c r="FV7" s="92"/>
      <c r="GA7" s="52"/>
      <c r="GC7" s="52"/>
      <c r="GD7" s="93"/>
      <c r="GE7" s="92"/>
      <c r="GJ7" s="52"/>
      <c r="GK7" s="97">
        <v>3.1E-2</v>
      </c>
      <c r="GL7" s="52"/>
      <c r="GM7" s="93"/>
      <c r="GN7" s="92"/>
      <c r="GS7" s="52"/>
      <c r="GT7" s="97"/>
      <c r="GU7" s="52"/>
      <c r="GV7" s="93"/>
      <c r="GW7" s="92"/>
      <c r="HB7" s="52"/>
      <c r="HC7" s="97"/>
      <c r="HD7" s="52"/>
      <c r="HE7" s="93"/>
      <c r="HF7" s="92"/>
      <c r="HK7" s="52"/>
      <c r="HL7" s="97">
        <v>0.01</v>
      </c>
      <c r="HM7" s="52"/>
      <c r="HN7" s="93"/>
      <c r="HO7" s="92"/>
      <c r="HT7" s="52"/>
      <c r="HU7" s="97">
        <v>0.01</v>
      </c>
      <c r="HV7" s="52"/>
      <c r="HW7" s="93"/>
      <c r="HX7" s="92"/>
      <c r="IC7" s="52"/>
      <c r="ID7" s="97"/>
      <c r="IE7" s="52"/>
      <c r="IF7" s="93"/>
    </row>
    <row r="8" spans="1:256" ht="17.25" customHeight="1" thickBot="1" x14ac:dyDescent="0.25">
      <c r="A8" s="56" t="s">
        <v>126</v>
      </c>
      <c r="B8" s="57" t="s">
        <v>115</v>
      </c>
      <c r="C8" s="58" t="s">
        <v>115</v>
      </c>
      <c r="D8" s="58" t="s">
        <v>115</v>
      </c>
      <c r="E8" s="58" t="s">
        <v>115</v>
      </c>
      <c r="F8" s="58" t="s">
        <v>115</v>
      </c>
      <c r="G8" s="59" t="s">
        <v>115</v>
      </c>
      <c r="H8" s="60" t="s">
        <v>115</v>
      </c>
      <c r="I8" s="58" t="s">
        <v>115</v>
      </c>
      <c r="J8" s="62" t="s">
        <v>115</v>
      </c>
      <c r="K8" s="57" t="s">
        <v>115</v>
      </c>
      <c r="L8" s="58" t="s">
        <v>115</v>
      </c>
      <c r="M8" s="58" t="s">
        <v>115</v>
      </c>
      <c r="N8" s="58" t="s">
        <v>115</v>
      </c>
      <c r="O8" s="58" t="s">
        <v>115</v>
      </c>
      <c r="P8" s="59"/>
      <c r="Q8" s="60"/>
      <c r="R8" s="58" t="s">
        <v>115</v>
      </c>
      <c r="S8" s="62" t="s">
        <v>115</v>
      </c>
      <c r="T8" s="57" t="s">
        <v>115</v>
      </c>
      <c r="U8" s="58" t="s">
        <v>115</v>
      </c>
      <c r="V8" s="58" t="s">
        <v>115</v>
      </c>
      <c r="W8" s="58" t="s">
        <v>115</v>
      </c>
      <c r="X8" s="58" t="s">
        <v>117</v>
      </c>
      <c r="Y8" s="59" t="s">
        <v>117</v>
      </c>
      <c r="Z8" s="60" t="s">
        <v>115</v>
      </c>
      <c r="AA8" s="58" t="s">
        <v>115</v>
      </c>
      <c r="AB8" s="62" t="s">
        <v>115</v>
      </c>
      <c r="AC8" s="57" t="s">
        <v>115</v>
      </c>
      <c r="AD8" s="58" t="s">
        <v>115</v>
      </c>
      <c r="AE8" s="58" t="s">
        <v>115</v>
      </c>
      <c r="AF8" s="58" t="s">
        <v>115</v>
      </c>
      <c r="AG8" s="58" t="s">
        <v>115</v>
      </c>
      <c r="AH8" s="59" t="s">
        <v>115</v>
      </c>
      <c r="AI8" s="58" t="s">
        <v>115</v>
      </c>
      <c r="AJ8" s="59" t="s">
        <v>115</v>
      </c>
      <c r="AK8" s="62" t="s">
        <v>115</v>
      </c>
      <c r="AL8" s="57" t="s">
        <v>115</v>
      </c>
      <c r="AM8" s="58" t="s">
        <v>115</v>
      </c>
      <c r="AN8" s="58" t="s">
        <v>115</v>
      </c>
      <c r="AO8" s="58" t="s">
        <v>115</v>
      </c>
      <c r="AP8" s="58" t="s">
        <v>115</v>
      </c>
      <c r="AQ8" s="59" t="s">
        <v>115</v>
      </c>
      <c r="AR8" s="58" t="s">
        <v>115</v>
      </c>
      <c r="AS8" s="59" t="s">
        <v>115</v>
      </c>
      <c r="AT8" s="62" t="s">
        <v>115</v>
      </c>
      <c r="AU8" s="57" t="s">
        <v>115</v>
      </c>
      <c r="AV8" s="58" t="s">
        <v>115</v>
      </c>
      <c r="AW8" s="58" t="s">
        <v>115</v>
      </c>
      <c r="AX8" s="58" t="s">
        <v>115</v>
      </c>
      <c r="AY8" s="58" t="s">
        <v>115</v>
      </c>
      <c r="AZ8" s="59" t="s">
        <v>115</v>
      </c>
      <c r="BA8" s="58" t="s">
        <v>115</v>
      </c>
      <c r="BB8" s="59" t="s">
        <v>115</v>
      </c>
      <c r="BC8" s="62" t="s">
        <v>115</v>
      </c>
      <c r="BD8" s="57" t="s">
        <v>115</v>
      </c>
      <c r="BE8" s="58" t="s">
        <v>115</v>
      </c>
      <c r="BF8" s="58" t="s">
        <v>115</v>
      </c>
      <c r="BG8" s="58" t="s">
        <v>115</v>
      </c>
      <c r="BH8" s="58" t="s">
        <v>115</v>
      </c>
      <c r="BI8" s="59" t="s">
        <v>115</v>
      </c>
      <c r="BJ8" s="58" t="s">
        <v>115</v>
      </c>
      <c r="BK8" s="59" t="s">
        <v>115</v>
      </c>
      <c r="BL8" s="62" t="s">
        <v>115</v>
      </c>
      <c r="BM8" s="57" t="s">
        <v>115</v>
      </c>
      <c r="BN8" s="58" t="s">
        <v>115</v>
      </c>
      <c r="BO8" s="58" t="s">
        <v>115</v>
      </c>
      <c r="BP8" s="58" t="s">
        <v>115</v>
      </c>
      <c r="BQ8" s="58" t="s">
        <v>115</v>
      </c>
      <c r="BR8" s="59" t="s">
        <v>115</v>
      </c>
      <c r="BS8" s="58" t="s">
        <v>115</v>
      </c>
      <c r="BT8" s="59" t="s">
        <v>115</v>
      </c>
      <c r="BU8" s="62" t="s">
        <v>115</v>
      </c>
      <c r="BV8" s="57" t="s">
        <v>115</v>
      </c>
      <c r="BW8" s="58" t="s">
        <v>115</v>
      </c>
      <c r="BX8" s="58" t="s">
        <v>115</v>
      </c>
      <c r="BY8" s="58" t="s">
        <v>115</v>
      </c>
      <c r="BZ8" s="58" t="s">
        <v>115</v>
      </c>
      <c r="CA8" s="59" t="s">
        <v>115</v>
      </c>
      <c r="CB8" s="58" t="s">
        <v>115</v>
      </c>
      <c r="CC8" s="59" t="s">
        <v>115</v>
      </c>
      <c r="CD8" s="62" t="s">
        <v>115</v>
      </c>
      <c r="CE8" s="57" t="s">
        <v>115</v>
      </c>
      <c r="CF8" s="58" t="s">
        <v>115</v>
      </c>
      <c r="CG8" s="58" t="s">
        <v>115</v>
      </c>
      <c r="CH8" s="58" t="s">
        <v>115</v>
      </c>
      <c r="CI8" s="58" t="s">
        <v>115</v>
      </c>
      <c r="CJ8" s="59" t="s">
        <v>115</v>
      </c>
      <c r="CK8" s="58" t="s">
        <v>115</v>
      </c>
      <c r="CL8" s="59" t="s">
        <v>115</v>
      </c>
      <c r="CM8" s="62" t="s">
        <v>115</v>
      </c>
      <c r="CN8" s="57" t="s">
        <v>115</v>
      </c>
      <c r="CO8" s="58" t="s">
        <v>115</v>
      </c>
      <c r="CP8" s="58" t="s">
        <v>115</v>
      </c>
      <c r="CQ8" s="58" t="s">
        <v>115</v>
      </c>
      <c r="CR8" s="58" t="s">
        <v>115</v>
      </c>
      <c r="CS8" s="59"/>
      <c r="CT8" s="58"/>
      <c r="CU8" s="59" t="s">
        <v>115</v>
      </c>
      <c r="CV8" s="62" t="s">
        <v>115</v>
      </c>
      <c r="CW8" s="57" t="s">
        <v>115</v>
      </c>
      <c r="CX8" s="58" t="s">
        <v>115</v>
      </c>
      <c r="CY8" s="58" t="s">
        <v>115</v>
      </c>
      <c r="CZ8" s="58" t="s">
        <v>115</v>
      </c>
      <c r="DA8" s="58" t="s">
        <v>115</v>
      </c>
      <c r="DB8" s="59"/>
      <c r="DC8" s="58"/>
      <c r="DD8" s="59" t="s">
        <v>115</v>
      </c>
      <c r="DE8" s="62" t="s">
        <v>115</v>
      </c>
      <c r="DF8" s="57" t="s">
        <v>115</v>
      </c>
      <c r="DG8" s="58" t="s">
        <v>115</v>
      </c>
      <c r="DH8" s="58" t="s">
        <v>115</v>
      </c>
      <c r="DI8" s="58" t="s">
        <v>115</v>
      </c>
      <c r="DJ8" s="59"/>
      <c r="DK8" s="60"/>
      <c r="DL8" s="62"/>
      <c r="DM8" s="57" t="s">
        <v>115</v>
      </c>
      <c r="DN8" s="58" t="s">
        <v>115</v>
      </c>
      <c r="DO8" s="58" t="s">
        <v>115</v>
      </c>
      <c r="DP8" s="58" t="s">
        <v>115</v>
      </c>
      <c r="DQ8" s="58" t="s">
        <v>115</v>
      </c>
      <c r="DR8" s="59" t="s">
        <v>115</v>
      </c>
      <c r="DS8" s="58" t="s">
        <v>115</v>
      </c>
      <c r="DT8" s="59" t="s">
        <v>115</v>
      </c>
      <c r="DU8" s="62" t="s">
        <v>115</v>
      </c>
      <c r="DV8" s="57" t="s">
        <v>115</v>
      </c>
      <c r="DW8" s="58" t="s">
        <v>115</v>
      </c>
      <c r="DX8" s="58" t="s">
        <v>115</v>
      </c>
      <c r="DY8" s="58" t="s">
        <v>115</v>
      </c>
      <c r="DZ8" s="58" t="s">
        <v>115</v>
      </c>
      <c r="EA8" s="59" t="s">
        <v>115</v>
      </c>
      <c r="EB8" s="60" t="s">
        <v>115</v>
      </c>
      <c r="EC8" s="59" t="s">
        <v>115</v>
      </c>
      <c r="ED8" s="62" t="s">
        <v>115</v>
      </c>
      <c r="EE8" s="57" t="s">
        <v>115</v>
      </c>
      <c r="EF8" s="58" t="s">
        <v>115</v>
      </c>
      <c r="EG8" s="58" t="s">
        <v>115</v>
      </c>
      <c r="EH8" s="58" t="s">
        <v>115</v>
      </c>
      <c r="EI8" s="58"/>
      <c r="EJ8" s="59"/>
      <c r="EK8" s="58"/>
      <c r="EL8" s="59" t="s">
        <v>115</v>
      </c>
      <c r="EM8" s="62" t="s">
        <v>115</v>
      </c>
      <c r="EN8" s="57" t="s">
        <v>115</v>
      </c>
      <c r="EO8" s="58" t="s">
        <v>115</v>
      </c>
      <c r="EP8" s="58" t="s">
        <v>115</v>
      </c>
      <c r="EQ8" s="58" t="s">
        <v>115</v>
      </c>
      <c r="ER8" s="58" t="s">
        <v>115</v>
      </c>
      <c r="ES8" s="59" t="s">
        <v>115</v>
      </c>
      <c r="ET8" s="58" t="s">
        <v>115</v>
      </c>
      <c r="EU8" s="59" t="s">
        <v>115</v>
      </c>
      <c r="EV8" s="62" t="s">
        <v>115</v>
      </c>
      <c r="EW8" s="57" t="s">
        <v>115</v>
      </c>
      <c r="EX8" s="58" t="s">
        <v>115</v>
      </c>
      <c r="EY8" s="58" t="s">
        <v>115</v>
      </c>
      <c r="EZ8" s="58" t="s">
        <v>115</v>
      </c>
      <c r="FA8" s="58"/>
      <c r="FB8" s="59"/>
      <c r="FC8" s="62"/>
      <c r="FD8" s="57" t="s">
        <v>115</v>
      </c>
      <c r="FE8" s="58" t="s">
        <v>115</v>
      </c>
      <c r="FF8" s="58" t="s">
        <v>115</v>
      </c>
      <c r="FG8" s="58" t="s">
        <v>115</v>
      </c>
      <c r="FH8" s="58" t="s">
        <v>115</v>
      </c>
      <c r="FI8" s="59"/>
      <c r="FJ8" s="58"/>
      <c r="FK8" s="59" t="s">
        <v>115</v>
      </c>
      <c r="FL8" s="62" t="s">
        <v>115</v>
      </c>
      <c r="FM8" s="57" t="s">
        <v>115</v>
      </c>
      <c r="FN8" s="58" t="s">
        <v>115</v>
      </c>
      <c r="FO8" s="58" t="s">
        <v>115</v>
      </c>
      <c r="FP8" s="58" t="s">
        <v>115</v>
      </c>
      <c r="FQ8" s="58" t="s">
        <v>115</v>
      </c>
      <c r="FR8" s="59" t="s">
        <v>115</v>
      </c>
      <c r="FS8" s="58" t="s">
        <v>115</v>
      </c>
      <c r="FT8" s="59" t="s">
        <v>115</v>
      </c>
      <c r="FU8" s="62" t="s">
        <v>115</v>
      </c>
      <c r="FV8" s="57" t="s">
        <v>115</v>
      </c>
      <c r="FW8" s="58" t="s">
        <v>115</v>
      </c>
      <c r="FX8" s="58" t="s">
        <v>115</v>
      </c>
      <c r="FY8" s="58" t="s">
        <v>115</v>
      </c>
      <c r="FZ8" s="58" t="s">
        <v>115</v>
      </c>
      <c r="GA8" s="59"/>
      <c r="GB8" s="58"/>
      <c r="GC8" s="59" t="s">
        <v>115</v>
      </c>
      <c r="GD8" s="62" t="s">
        <v>115</v>
      </c>
      <c r="GE8" s="57" t="s">
        <v>115</v>
      </c>
      <c r="GF8" s="58" t="s">
        <v>115</v>
      </c>
      <c r="GG8" s="58" t="s">
        <v>115</v>
      </c>
      <c r="GH8" s="58" t="s">
        <v>115</v>
      </c>
      <c r="GI8" s="58" t="s">
        <v>115</v>
      </c>
      <c r="GJ8" s="59" t="s">
        <v>115</v>
      </c>
      <c r="GK8" s="58" t="s">
        <v>115</v>
      </c>
      <c r="GL8" s="59" t="s">
        <v>115</v>
      </c>
      <c r="GM8" s="62" t="s">
        <v>115</v>
      </c>
      <c r="GN8" s="57" t="s">
        <v>115</v>
      </c>
      <c r="GO8" s="58" t="s">
        <v>115</v>
      </c>
      <c r="GP8" s="58" t="s">
        <v>115</v>
      </c>
      <c r="GQ8" s="58" t="s">
        <v>115</v>
      </c>
      <c r="GR8" s="58" t="s">
        <v>115</v>
      </c>
      <c r="GS8" s="59" t="s">
        <v>115</v>
      </c>
      <c r="GT8" s="58" t="s">
        <v>115</v>
      </c>
      <c r="GU8" s="59" t="s">
        <v>115</v>
      </c>
      <c r="GV8" s="62" t="s">
        <v>115</v>
      </c>
      <c r="GW8" s="57" t="s">
        <v>115</v>
      </c>
      <c r="GX8" s="58" t="s">
        <v>115</v>
      </c>
      <c r="GY8" s="58" t="s">
        <v>115</v>
      </c>
      <c r="GZ8" s="58" t="s">
        <v>115</v>
      </c>
      <c r="HA8" s="58" t="s">
        <v>115</v>
      </c>
      <c r="HB8" s="59" t="s">
        <v>115</v>
      </c>
      <c r="HC8" s="58" t="s">
        <v>115</v>
      </c>
      <c r="HD8" s="59" t="s">
        <v>115</v>
      </c>
      <c r="HE8" s="62" t="s">
        <v>115</v>
      </c>
      <c r="HF8" s="57" t="s">
        <v>115</v>
      </c>
      <c r="HG8" s="58" t="s">
        <v>115</v>
      </c>
      <c r="HH8" s="58" t="s">
        <v>115</v>
      </c>
      <c r="HI8" s="58" t="s">
        <v>115</v>
      </c>
      <c r="HJ8" s="58" t="s">
        <v>121</v>
      </c>
      <c r="HK8" s="59" t="s">
        <v>121</v>
      </c>
      <c r="HL8" s="58" t="s">
        <v>115</v>
      </c>
      <c r="HM8" s="59" t="s">
        <v>115</v>
      </c>
      <c r="HN8" s="62" t="s">
        <v>115</v>
      </c>
      <c r="HO8" s="57" t="s">
        <v>115</v>
      </c>
      <c r="HP8" s="58" t="s">
        <v>115</v>
      </c>
      <c r="HQ8" s="58" t="s">
        <v>115</v>
      </c>
      <c r="HR8" s="58" t="s">
        <v>115</v>
      </c>
      <c r="HS8" s="58" t="s">
        <v>115</v>
      </c>
      <c r="HT8" s="59" t="s">
        <v>115</v>
      </c>
      <c r="HU8" s="58" t="s">
        <v>115</v>
      </c>
      <c r="HV8" s="59" t="s">
        <v>115</v>
      </c>
      <c r="HW8" s="62" t="s">
        <v>115</v>
      </c>
      <c r="HX8" s="57" t="s">
        <v>115</v>
      </c>
      <c r="HY8" s="58" t="s">
        <v>115</v>
      </c>
      <c r="HZ8" s="58" t="s">
        <v>115</v>
      </c>
      <c r="IA8" s="58" t="s">
        <v>115</v>
      </c>
      <c r="IB8" s="58" t="s">
        <v>115</v>
      </c>
      <c r="IC8" s="59" t="s">
        <v>115</v>
      </c>
      <c r="ID8" s="58" t="s">
        <v>115</v>
      </c>
      <c r="IE8" s="59" t="s">
        <v>115</v>
      </c>
      <c r="IF8" s="62" t="s">
        <v>115</v>
      </c>
      <c r="IG8" s="196"/>
      <c r="IH8" s="196"/>
      <c r="II8" s="196"/>
      <c r="IJ8" s="196"/>
      <c r="IK8" s="196"/>
      <c r="IL8" s="196"/>
      <c r="IM8" s="196"/>
      <c r="IN8" s="196"/>
      <c r="IO8" s="196"/>
      <c r="IP8" s="196"/>
      <c r="IQ8" s="196"/>
      <c r="IR8" s="196"/>
      <c r="IS8" s="196"/>
      <c r="IT8" s="196"/>
      <c r="IU8" s="196"/>
    </row>
    <row r="9" spans="1:256" ht="25.5" customHeight="1" x14ac:dyDescent="0.2">
      <c r="A9" s="56" t="s">
        <v>64</v>
      </c>
      <c r="B9" s="63" t="s">
        <v>82</v>
      </c>
      <c r="C9" s="64" t="s">
        <v>122</v>
      </c>
      <c r="D9" s="64" t="s">
        <v>127</v>
      </c>
      <c r="E9" s="58" t="s">
        <v>84</v>
      </c>
      <c r="F9" s="58" t="s">
        <v>85</v>
      </c>
      <c r="G9" s="70" t="s">
        <v>88</v>
      </c>
      <c r="H9" s="71" t="s">
        <v>89</v>
      </c>
      <c r="I9" s="72" t="s">
        <v>123</v>
      </c>
      <c r="J9" s="73" t="s">
        <v>124</v>
      </c>
      <c r="K9" s="63" t="s">
        <v>82</v>
      </c>
      <c r="L9" s="64" t="s">
        <v>122</v>
      </c>
      <c r="M9" s="64" t="s">
        <v>127</v>
      </c>
      <c r="N9" s="58" t="s">
        <v>84</v>
      </c>
      <c r="O9" s="58" t="s">
        <v>85</v>
      </c>
      <c r="P9" s="620"/>
      <c r="Q9" s="621"/>
      <c r="R9" s="72" t="s">
        <v>123</v>
      </c>
      <c r="S9" s="73" t="s">
        <v>124</v>
      </c>
      <c r="T9" s="63" t="s">
        <v>82</v>
      </c>
      <c r="U9" s="64" t="s">
        <v>122</v>
      </c>
      <c r="V9" s="64" t="s">
        <v>127</v>
      </c>
      <c r="W9" s="58" t="s">
        <v>84</v>
      </c>
      <c r="X9" s="58" t="s">
        <v>85</v>
      </c>
      <c r="Y9" s="70" t="s">
        <v>88</v>
      </c>
      <c r="Z9" s="71" t="s">
        <v>89</v>
      </c>
      <c r="AA9" s="72" t="s">
        <v>123</v>
      </c>
      <c r="AB9" s="73" t="s">
        <v>124</v>
      </c>
      <c r="AC9" s="63" t="s">
        <v>82</v>
      </c>
      <c r="AD9" s="64" t="s">
        <v>122</v>
      </c>
      <c r="AE9" s="64" t="s">
        <v>127</v>
      </c>
      <c r="AF9" s="58" t="s">
        <v>84</v>
      </c>
      <c r="AG9" s="58" t="s">
        <v>85</v>
      </c>
      <c r="AH9" s="70" t="s">
        <v>88</v>
      </c>
      <c r="AI9" s="72" t="s">
        <v>89</v>
      </c>
      <c r="AJ9" s="70" t="s">
        <v>123</v>
      </c>
      <c r="AK9" s="73" t="s">
        <v>124</v>
      </c>
      <c r="AL9" s="63" t="s">
        <v>82</v>
      </c>
      <c r="AM9" s="64" t="s">
        <v>122</v>
      </c>
      <c r="AN9" s="64" t="s">
        <v>127</v>
      </c>
      <c r="AO9" s="58" t="s">
        <v>84</v>
      </c>
      <c r="AP9" s="58" t="s">
        <v>85</v>
      </c>
      <c r="AQ9" s="70" t="s">
        <v>88</v>
      </c>
      <c r="AR9" s="72" t="s">
        <v>89</v>
      </c>
      <c r="AS9" s="70" t="s">
        <v>123</v>
      </c>
      <c r="AT9" s="73" t="s">
        <v>124</v>
      </c>
      <c r="AU9" s="63" t="s">
        <v>82</v>
      </c>
      <c r="AV9" s="64" t="s">
        <v>122</v>
      </c>
      <c r="AW9" s="64" t="s">
        <v>127</v>
      </c>
      <c r="AX9" s="58" t="s">
        <v>84</v>
      </c>
      <c r="AY9" s="58" t="s">
        <v>85</v>
      </c>
      <c r="AZ9" s="70" t="s">
        <v>88</v>
      </c>
      <c r="BA9" s="72" t="s">
        <v>89</v>
      </c>
      <c r="BB9" s="70" t="s">
        <v>123</v>
      </c>
      <c r="BC9" s="73" t="s">
        <v>124</v>
      </c>
      <c r="BD9" s="63" t="s">
        <v>82</v>
      </c>
      <c r="BE9" s="64" t="s">
        <v>122</v>
      </c>
      <c r="BF9" s="64" t="s">
        <v>127</v>
      </c>
      <c r="BG9" s="58" t="s">
        <v>84</v>
      </c>
      <c r="BH9" s="58" t="s">
        <v>85</v>
      </c>
      <c r="BI9" s="70" t="s">
        <v>88</v>
      </c>
      <c r="BJ9" s="72" t="s">
        <v>89</v>
      </c>
      <c r="BK9" s="70" t="s">
        <v>123</v>
      </c>
      <c r="BL9" s="73" t="s">
        <v>124</v>
      </c>
      <c r="BM9" s="63" t="s">
        <v>82</v>
      </c>
      <c r="BN9" s="64" t="s">
        <v>122</v>
      </c>
      <c r="BO9" s="64" t="s">
        <v>127</v>
      </c>
      <c r="BP9" s="58" t="s">
        <v>84</v>
      </c>
      <c r="BQ9" s="58" t="s">
        <v>85</v>
      </c>
      <c r="BR9" s="620" t="s">
        <v>86</v>
      </c>
      <c r="BS9" s="625"/>
      <c r="BT9" s="70" t="s">
        <v>123</v>
      </c>
      <c r="BU9" s="73" t="s">
        <v>124</v>
      </c>
      <c r="BV9" s="63" t="s">
        <v>82</v>
      </c>
      <c r="BW9" s="64" t="s">
        <v>122</v>
      </c>
      <c r="BX9" s="64" t="s">
        <v>127</v>
      </c>
      <c r="BY9" s="58" t="s">
        <v>84</v>
      </c>
      <c r="BZ9" s="58" t="s">
        <v>85</v>
      </c>
      <c r="CA9" s="70" t="s">
        <v>88</v>
      </c>
      <c r="CB9" s="72" t="s">
        <v>89</v>
      </c>
      <c r="CC9" s="70" t="s">
        <v>123</v>
      </c>
      <c r="CD9" s="73" t="s">
        <v>124</v>
      </c>
      <c r="CE9" s="63" t="s">
        <v>82</v>
      </c>
      <c r="CF9" s="64" t="s">
        <v>122</v>
      </c>
      <c r="CG9" s="64" t="s">
        <v>127</v>
      </c>
      <c r="CH9" s="58" t="s">
        <v>84</v>
      </c>
      <c r="CI9" s="58" t="s">
        <v>85</v>
      </c>
      <c r="CJ9" s="70" t="s">
        <v>88</v>
      </c>
      <c r="CK9" s="72" t="s">
        <v>89</v>
      </c>
      <c r="CL9" s="70" t="s">
        <v>123</v>
      </c>
      <c r="CM9" s="73" t="s">
        <v>124</v>
      </c>
      <c r="CN9" s="63" t="s">
        <v>82</v>
      </c>
      <c r="CO9" s="64" t="s">
        <v>122</v>
      </c>
      <c r="CP9" s="64" t="s">
        <v>127</v>
      </c>
      <c r="CQ9" s="58" t="s">
        <v>84</v>
      </c>
      <c r="CR9" s="58" t="s">
        <v>85</v>
      </c>
      <c r="CS9" s="59"/>
      <c r="CT9" s="58"/>
      <c r="CU9" s="70" t="s">
        <v>123</v>
      </c>
      <c r="CV9" s="73" t="s">
        <v>124</v>
      </c>
      <c r="CW9" s="63" t="s">
        <v>82</v>
      </c>
      <c r="CX9" s="64" t="s">
        <v>122</v>
      </c>
      <c r="CY9" s="64" t="s">
        <v>127</v>
      </c>
      <c r="CZ9" s="58" t="s">
        <v>84</v>
      </c>
      <c r="DA9" s="58" t="s">
        <v>85</v>
      </c>
      <c r="DB9" s="70" t="s">
        <v>88</v>
      </c>
      <c r="DC9" s="58"/>
      <c r="DD9" s="70" t="s">
        <v>123</v>
      </c>
      <c r="DE9" s="73" t="s">
        <v>124</v>
      </c>
      <c r="DF9" s="63" t="s">
        <v>82</v>
      </c>
      <c r="DG9" s="64" t="s">
        <v>122</v>
      </c>
      <c r="DH9" s="64" t="s">
        <v>127</v>
      </c>
      <c r="DI9" s="58" t="s">
        <v>84</v>
      </c>
      <c r="DJ9" s="59"/>
      <c r="DK9" s="60"/>
      <c r="DL9" s="62"/>
      <c r="DM9" s="63" t="s">
        <v>82</v>
      </c>
      <c r="DN9" s="64" t="s">
        <v>122</v>
      </c>
      <c r="DO9" s="64" t="s">
        <v>127</v>
      </c>
      <c r="DP9" s="58" t="s">
        <v>84</v>
      </c>
      <c r="DQ9" s="58" t="s">
        <v>85</v>
      </c>
      <c r="DR9" s="70" t="s">
        <v>88</v>
      </c>
      <c r="DS9" s="72" t="s">
        <v>89</v>
      </c>
      <c r="DT9" s="70" t="s">
        <v>123</v>
      </c>
      <c r="DU9" s="73" t="s">
        <v>124</v>
      </c>
      <c r="DV9" s="63" t="s">
        <v>82</v>
      </c>
      <c r="DW9" s="64" t="s">
        <v>122</v>
      </c>
      <c r="DX9" s="64" t="s">
        <v>127</v>
      </c>
      <c r="DY9" s="58" t="s">
        <v>84</v>
      </c>
      <c r="DZ9" s="58" t="s">
        <v>85</v>
      </c>
      <c r="EA9" s="70" t="s">
        <v>88</v>
      </c>
      <c r="EB9" s="71" t="s">
        <v>89</v>
      </c>
      <c r="EC9" s="70" t="s">
        <v>123</v>
      </c>
      <c r="ED9" s="73" t="s">
        <v>124</v>
      </c>
      <c r="EE9" s="63" t="s">
        <v>82</v>
      </c>
      <c r="EF9" s="64" t="s">
        <v>122</v>
      </c>
      <c r="EG9" s="64" t="s">
        <v>127</v>
      </c>
      <c r="EH9" s="58" t="s">
        <v>84</v>
      </c>
      <c r="EI9" s="58" t="s">
        <v>85</v>
      </c>
      <c r="EJ9" s="59"/>
      <c r="EK9" s="58"/>
      <c r="EL9" s="70" t="s">
        <v>123</v>
      </c>
      <c r="EM9" s="73" t="s">
        <v>124</v>
      </c>
      <c r="EN9" s="63" t="s">
        <v>82</v>
      </c>
      <c r="EO9" s="64" t="s">
        <v>122</v>
      </c>
      <c r="EP9" s="64" t="s">
        <v>127</v>
      </c>
      <c r="EQ9" s="58" t="s">
        <v>84</v>
      </c>
      <c r="ER9" s="58" t="s">
        <v>85</v>
      </c>
      <c r="ES9" s="70" t="s">
        <v>88</v>
      </c>
      <c r="ET9" s="72" t="s">
        <v>89</v>
      </c>
      <c r="EU9" s="70" t="s">
        <v>123</v>
      </c>
      <c r="EV9" s="73" t="s">
        <v>124</v>
      </c>
      <c r="EW9" s="63" t="s">
        <v>82</v>
      </c>
      <c r="EX9" s="64" t="s">
        <v>122</v>
      </c>
      <c r="EY9" s="64" t="s">
        <v>127</v>
      </c>
      <c r="EZ9" s="58" t="s">
        <v>84</v>
      </c>
      <c r="FA9" s="58" t="s">
        <v>85</v>
      </c>
      <c r="FB9" s="59"/>
      <c r="FC9" s="62"/>
      <c r="FD9" s="63" t="s">
        <v>82</v>
      </c>
      <c r="FE9" s="64" t="s">
        <v>122</v>
      </c>
      <c r="FF9" s="64" t="s">
        <v>127</v>
      </c>
      <c r="FG9" s="58" t="s">
        <v>84</v>
      </c>
      <c r="FH9" s="58" t="s">
        <v>85</v>
      </c>
      <c r="FI9" s="59"/>
      <c r="FJ9" s="58"/>
      <c r="FK9" s="70" t="s">
        <v>123</v>
      </c>
      <c r="FL9" s="73" t="s">
        <v>124</v>
      </c>
      <c r="FM9" s="63" t="s">
        <v>82</v>
      </c>
      <c r="FN9" s="64" t="s">
        <v>122</v>
      </c>
      <c r="FO9" s="64" t="s">
        <v>127</v>
      </c>
      <c r="FP9" s="58" t="s">
        <v>84</v>
      </c>
      <c r="FQ9" s="58" t="s">
        <v>85</v>
      </c>
      <c r="FR9" s="70" t="s">
        <v>88</v>
      </c>
      <c r="FS9" s="72" t="s">
        <v>89</v>
      </c>
      <c r="FT9" s="70" t="s">
        <v>123</v>
      </c>
      <c r="FU9" s="73" t="s">
        <v>124</v>
      </c>
      <c r="FV9" s="63" t="s">
        <v>82</v>
      </c>
      <c r="FW9" s="64" t="s">
        <v>122</v>
      </c>
      <c r="FX9" s="64" t="s">
        <v>127</v>
      </c>
      <c r="FY9" s="58" t="s">
        <v>84</v>
      </c>
      <c r="FZ9" s="58" t="s">
        <v>85</v>
      </c>
      <c r="GA9" s="59"/>
      <c r="GB9" s="58"/>
      <c r="GC9" s="70" t="s">
        <v>123</v>
      </c>
      <c r="GD9" s="73" t="s">
        <v>124</v>
      </c>
      <c r="GE9" s="63" t="s">
        <v>82</v>
      </c>
      <c r="GF9" s="64" t="s">
        <v>122</v>
      </c>
      <c r="GG9" s="64" t="s">
        <v>127</v>
      </c>
      <c r="GH9" s="58" t="s">
        <v>84</v>
      </c>
      <c r="GI9" s="58" t="s">
        <v>85</v>
      </c>
      <c r="GJ9" s="70" t="s">
        <v>88</v>
      </c>
      <c r="GK9" s="72" t="s">
        <v>89</v>
      </c>
      <c r="GL9" s="70" t="s">
        <v>123</v>
      </c>
      <c r="GM9" s="73" t="s">
        <v>124</v>
      </c>
      <c r="GN9" s="63" t="s">
        <v>82</v>
      </c>
      <c r="GO9" s="64" t="s">
        <v>122</v>
      </c>
      <c r="GP9" s="64" t="s">
        <v>127</v>
      </c>
      <c r="GQ9" s="58" t="s">
        <v>84</v>
      </c>
      <c r="GR9" s="58" t="s">
        <v>85</v>
      </c>
      <c r="GS9" s="70" t="s">
        <v>88</v>
      </c>
      <c r="GT9" s="72" t="s">
        <v>89</v>
      </c>
      <c r="GU9" s="70" t="s">
        <v>123</v>
      </c>
      <c r="GV9" s="73" t="s">
        <v>124</v>
      </c>
      <c r="GW9" s="63" t="s">
        <v>82</v>
      </c>
      <c r="GX9" s="64" t="s">
        <v>122</v>
      </c>
      <c r="GY9" s="64" t="s">
        <v>127</v>
      </c>
      <c r="GZ9" s="58" t="s">
        <v>84</v>
      </c>
      <c r="HA9" s="58" t="s">
        <v>85</v>
      </c>
      <c r="HB9" s="70" t="s">
        <v>88</v>
      </c>
      <c r="HC9" s="72" t="s">
        <v>89</v>
      </c>
      <c r="HD9" s="70" t="s">
        <v>123</v>
      </c>
      <c r="HE9" s="73" t="s">
        <v>124</v>
      </c>
      <c r="HF9" s="63" t="s">
        <v>82</v>
      </c>
      <c r="HG9" s="64" t="s">
        <v>122</v>
      </c>
      <c r="HH9" s="64" t="s">
        <v>127</v>
      </c>
      <c r="HI9" s="58" t="s">
        <v>84</v>
      </c>
      <c r="HJ9" s="58" t="s">
        <v>85</v>
      </c>
      <c r="HK9" s="70" t="s">
        <v>88</v>
      </c>
      <c r="HL9" s="72" t="s">
        <v>89</v>
      </c>
      <c r="HM9" s="70" t="s">
        <v>123</v>
      </c>
      <c r="HN9" s="73" t="s">
        <v>124</v>
      </c>
      <c r="HO9" s="63" t="s">
        <v>82</v>
      </c>
      <c r="HP9" s="64" t="s">
        <v>122</v>
      </c>
      <c r="HQ9" s="64" t="s">
        <v>127</v>
      </c>
      <c r="HR9" s="58" t="s">
        <v>84</v>
      </c>
      <c r="HS9" s="58" t="s">
        <v>85</v>
      </c>
      <c r="HT9" s="70" t="s">
        <v>88</v>
      </c>
      <c r="HU9" s="72" t="s">
        <v>89</v>
      </c>
      <c r="HV9" s="70" t="s">
        <v>123</v>
      </c>
      <c r="HW9" s="73" t="s">
        <v>124</v>
      </c>
      <c r="HX9" s="63" t="s">
        <v>82</v>
      </c>
      <c r="HY9" s="64" t="s">
        <v>122</v>
      </c>
      <c r="HZ9" s="64" t="s">
        <v>127</v>
      </c>
      <c r="IA9" s="58" t="s">
        <v>84</v>
      </c>
      <c r="IB9" s="58" t="s">
        <v>85</v>
      </c>
      <c r="IC9" s="70" t="s">
        <v>88</v>
      </c>
      <c r="ID9" s="72" t="s">
        <v>89</v>
      </c>
      <c r="IE9" s="70" t="s">
        <v>123</v>
      </c>
      <c r="IF9" s="73" t="s">
        <v>124</v>
      </c>
      <c r="IG9" s="246" t="s">
        <v>82</v>
      </c>
      <c r="IH9" s="246" t="s">
        <v>374</v>
      </c>
      <c r="II9" s="246" t="s">
        <v>127</v>
      </c>
      <c r="IJ9" s="247" t="s">
        <v>123</v>
      </c>
      <c r="IK9" s="248" t="s">
        <v>124</v>
      </c>
      <c r="IL9" s="196"/>
      <c r="IM9" s="196"/>
      <c r="IN9" s="199"/>
      <c r="IO9" s="199"/>
    </row>
    <row r="10" spans="1:256" x14ac:dyDescent="0.2">
      <c r="A10" s="200">
        <v>2000</v>
      </c>
      <c r="B10" s="34"/>
      <c r="C10" s="35">
        <f>'panEuropean-growingStock'!$B$4</f>
        <v>157.4</v>
      </c>
      <c r="D10" s="35">
        <f>'panEuropean-growingStock'!$G$4</f>
        <v>156.6</v>
      </c>
      <c r="E10" s="35"/>
      <c r="F10" s="41">
        <v>149.663893</v>
      </c>
      <c r="G10" s="74"/>
      <c r="H10" s="75"/>
      <c r="I10" s="76">
        <f>CBM_Output!C5*Area_Comp!J4/1000</f>
        <v>149.29048021041888</v>
      </c>
      <c r="J10" s="77">
        <f>CBM_Output!N5*Area_Comp!J4/1000</f>
        <v>212.50878915231687</v>
      </c>
      <c r="K10" s="65">
        <v>526.5</v>
      </c>
      <c r="L10" s="35">
        <f>'panEuropean-growingStock'!$B$5</f>
        <v>526</v>
      </c>
      <c r="M10" s="35">
        <f>'panEuropean-growingStock'!$G$5</f>
        <v>321</v>
      </c>
      <c r="N10" s="103"/>
      <c r="O10" s="35">
        <v>525.55999999999995</v>
      </c>
      <c r="P10" s="68"/>
      <c r="Q10" s="69"/>
      <c r="R10" s="76">
        <f>CBM_Output!U5*Area_Comp!S4/1000</f>
        <v>555.85450279311499</v>
      </c>
      <c r="S10" s="77">
        <f>CBM_Output!AF5*Area_Comp!S4/1000</f>
        <v>834.33741439646485</v>
      </c>
      <c r="T10" s="34">
        <v>698.68</v>
      </c>
      <c r="U10" s="35">
        <f>'panEuropean-growingStock'!$B$8</f>
        <v>698.68</v>
      </c>
      <c r="V10" s="35"/>
      <c r="W10" s="41"/>
      <c r="X10" s="41">
        <v>630.5</v>
      </c>
      <c r="Y10" s="68"/>
      <c r="Z10" s="69"/>
      <c r="AA10" s="76">
        <f>CBM_Output!AM5*Area_Comp!AB4/1000</f>
        <v>618.86424899511701</v>
      </c>
      <c r="AB10" s="77">
        <f>CBM_Output!AX5*Area_Comp!AB4/1000</f>
        <v>889.52925422833152</v>
      </c>
      <c r="AC10" s="34">
        <v>91.55</v>
      </c>
      <c r="AD10" s="35">
        <f>'panEuropean-growingStock'!$B$9</f>
        <v>91.55</v>
      </c>
      <c r="AE10" s="35">
        <f>'panEuropean-growingStock'!$G$9</f>
        <v>90.37</v>
      </c>
      <c r="AF10" s="35"/>
      <c r="AG10" s="41"/>
      <c r="AH10" s="68"/>
      <c r="AI10" s="66"/>
      <c r="AJ10" s="76">
        <f>CBM_Output!BE5*Area_Comp!AK4/1000</f>
        <v>112.23022379792695</v>
      </c>
      <c r="AK10" s="77">
        <f>CBM_Output!BP5*Area_Comp!AK4/1000</f>
        <v>160.17939708443618</v>
      </c>
      <c r="AL10" s="34">
        <v>3381</v>
      </c>
      <c r="AM10" s="35">
        <f>'panEuropean-growingStock'!$B$13</f>
        <v>3381</v>
      </c>
      <c r="AN10" s="35">
        <f>'panEuropean-growingStock'!$G$13</f>
        <v>3357</v>
      </c>
      <c r="AO10" s="35"/>
      <c r="AP10" s="41"/>
      <c r="AQ10" s="68"/>
      <c r="AR10" s="66"/>
      <c r="AS10" s="76">
        <f>CBM_Output!BW5*Area_Comp!AT4/1000</f>
        <v>3812.6441343395709</v>
      </c>
      <c r="AT10" s="77">
        <f>CBM_Output!CH5*Area_Comp!AT4/1000</f>
        <v>5360.5967826689048</v>
      </c>
      <c r="AU10" s="34">
        <v>428.66</v>
      </c>
      <c r="AV10" s="35">
        <f>'panEuropean-growingStock'!$B$10</f>
        <v>428.66</v>
      </c>
      <c r="AW10" s="35">
        <f>'panEuropean-growingStock'!$G$10</f>
        <v>393.32</v>
      </c>
      <c r="AX10" s="35"/>
      <c r="AY10" s="41"/>
      <c r="AZ10" s="68"/>
      <c r="BA10" s="66"/>
      <c r="BB10" s="76">
        <f>CBM_Output!CO5*Area_Comp!BC4/1000</f>
        <v>315.24014314716828</v>
      </c>
      <c r="BC10" s="77">
        <f>CBM_Output!CZ5*Area_Comp!BC4/1000</f>
        <v>445.72099315346998</v>
      </c>
      <c r="BD10" s="34"/>
      <c r="BE10" s="35">
        <f>'panEuropean-growingStock'!$B$16</f>
        <v>0</v>
      </c>
      <c r="BF10" s="35">
        <f>'panEuropean-growingStock'!$G$16</f>
        <v>0</v>
      </c>
      <c r="BG10" s="35"/>
      <c r="BH10" s="41"/>
      <c r="BI10" s="68"/>
      <c r="BJ10" s="66"/>
      <c r="BK10" s="76">
        <f>CBM_Output!DG5*Area_Comp!BL4/1000</f>
        <v>47.910548230955619</v>
      </c>
      <c r="BL10" s="77">
        <f>CBM_Output!DR5*Area_Comp!BL4/1000</f>
        <v>74.074098440929049</v>
      </c>
      <c r="BM10" s="34">
        <v>176.32</v>
      </c>
      <c r="BN10" s="35">
        <f>'panEuropean-growingStock'!$B$14</f>
        <v>170</v>
      </c>
      <c r="BO10" s="35">
        <f>'panEuropean-growingStock'!$G$14</f>
        <v>156.57</v>
      </c>
      <c r="BP10" s="35"/>
      <c r="BQ10" s="41"/>
      <c r="BR10" s="68"/>
      <c r="BS10" s="66"/>
      <c r="BT10" s="76">
        <f>CBM_Output!DY5*Area_Comp!BU4/1000</f>
        <v>134.52645072121879</v>
      </c>
      <c r="BU10" s="77">
        <f>CBM_Output!EJ5*Area_Comp!BU4/1000</f>
        <v>209.46073877227997</v>
      </c>
      <c r="BV10" s="34">
        <v>906.05</v>
      </c>
      <c r="BW10" s="35">
        <f>'panEuropean-growingStock'!$B$28</f>
        <v>906.05</v>
      </c>
      <c r="BX10" s="35"/>
      <c r="BY10" s="35"/>
      <c r="BZ10" s="41"/>
      <c r="CA10" s="74"/>
      <c r="CB10" s="78"/>
      <c r="CC10" s="76">
        <f>CBM_Output!EQ5*Area_Comp!CD4/1000</f>
        <v>1021.2967629039703</v>
      </c>
      <c r="CD10" s="77">
        <f>CBM_Output!FB5*Area_Comp!CD4/1000</f>
        <v>1540.3999558487476</v>
      </c>
      <c r="CE10" s="34">
        <v>2254.2800000000002</v>
      </c>
      <c r="CF10" s="35">
        <f>'panEuropean-growingStock'!$B$12</f>
        <v>2254</v>
      </c>
      <c r="CG10" s="35">
        <f>'panEuropean-growingStock'!$G$12</f>
        <v>2119</v>
      </c>
      <c r="CH10" s="35"/>
      <c r="CI10" s="41"/>
      <c r="CJ10" s="68"/>
      <c r="CK10" s="66"/>
      <c r="CL10" s="76">
        <f>CBM_Output!FI5*Area_Comp!CM4/1000</f>
        <v>1934.9122572520439</v>
      </c>
      <c r="CM10" s="77">
        <f>CBM_Output!FT5*Area_Comp!CM4/1000</f>
        <v>2918.1638908077507</v>
      </c>
      <c r="CN10" s="34">
        <v>360.13</v>
      </c>
      <c r="CO10" s="35">
        <f>'panEuropean-growingStock'!$B$6</f>
        <v>360.12</v>
      </c>
      <c r="CP10" s="35">
        <f>'panEuropean-growingStock'!$G$6</f>
        <v>332.51</v>
      </c>
      <c r="CQ10" s="35"/>
      <c r="CR10" s="41"/>
      <c r="CS10" s="68"/>
      <c r="CT10" s="66"/>
      <c r="CU10" s="76">
        <f>CBM_Output!GA5*Area_Comp!CV4/1000</f>
        <v>430.18851106225105</v>
      </c>
      <c r="CV10" s="77">
        <f>CBM_Output!GL5*Area_Comp!CV4/1000</f>
        <v>674.5479538943722</v>
      </c>
      <c r="CW10" s="34">
        <v>1058.71</v>
      </c>
      <c r="CX10" s="35">
        <f>'panEuropean-growingStock'!$B$17</f>
        <v>1067.7</v>
      </c>
      <c r="CY10" s="35">
        <f>'panEuropean-growingStock'!$G$17</f>
        <v>991.58</v>
      </c>
      <c r="CZ10" s="35"/>
      <c r="DA10" s="41"/>
      <c r="DB10" s="68"/>
      <c r="DC10" s="66"/>
      <c r="DD10" s="76">
        <f>CBM_Output!GS5*Area_Comp!DE4/1000</f>
        <v>1173.136868394462</v>
      </c>
      <c r="DE10" s="77">
        <f>CBM_Output!HD5*Area_Comp!DE4/1000</f>
        <v>1783.721929744672</v>
      </c>
      <c r="DF10" s="34">
        <v>7.93</v>
      </c>
      <c r="DG10" s="35">
        <f>'panEuropean-growingStock'!$B$7</f>
        <v>7.93</v>
      </c>
      <c r="DH10" s="35">
        <f>'panEuropean-growingStock'!$G$7</f>
        <v>3.09</v>
      </c>
      <c r="DI10" s="35"/>
      <c r="DJ10" s="115"/>
      <c r="DK10" s="356"/>
      <c r="DL10" s="67"/>
      <c r="DM10" s="34">
        <v>537</v>
      </c>
      <c r="DN10" s="35">
        <f>'panEuropean-growingStock'!$B$18</f>
        <v>537</v>
      </c>
      <c r="DO10" s="35">
        <f>'panEuropean-growingStock'!$G$18</f>
        <v>495.69</v>
      </c>
      <c r="DP10" s="35"/>
      <c r="DQ10" s="41">
        <v>621.1</v>
      </c>
      <c r="DR10" s="68"/>
      <c r="DS10" s="66"/>
      <c r="DT10" s="76">
        <f>CBM_Output!IC5*Area_Comp!DV4/1000</f>
        <v>491.53229067802204</v>
      </c>
      <c r="DU10" s="77">
        <f>CBM_Output!IN5*Area_Comp!DV4/1000</f>
        <v>694.76561627024978</v>
      </c>
      <c r="DV10" s="34">
        <v>449.5</v>
      </c>
      <c r="DW10" s="35">
        <f>'panEuropean-growingStock'!$B$19</f>
        <v>449.5</v>
      </c>
      <c r="DX10" s="35">
        <f>'panEuropean-growingStock'!$G$19</f>
        <v>392</v>
      </c>
      <c r="DY10" s="35"/>
      <c r="DZ10" s="41"/>
      <c r="EA10" s="68"/>
      <c r="EB10" s="69"/>
      <c r="EC10" s="76">
        <f>CBM_Output!IU5*Area_Comp!EE4/1000</f>
        <v>334.52554651749341</v>
      </c>
      <c r="ED10" s="77">
        <f>CBM_Output!JF5*Area_Comp!EE4/1000</f>
        <v>476.661712048065</v>
      </c>
      <c r="EE10" s="34">
        <v>25.95</v>
      </c>
      <c r="EF10" s="35">
        <f>'panEuropean-growingStock'!$B$20</f>
        <v>25.95</v>
      </c>
      <c r="EG10" s="427"/>
      <c r="EH10" s="35"/>
      <c r="EI10" s="41"/>
      <c r="EJ10" s="68"/>
      <c r="EK10" s="66"/>
      <c r="EL10" s="76">
        <f>CBM_Output!JM5*Area_Comp!EN4/1000</f>
        <v>20.918961648747722</v>
      </c>
      <c r="EM10" s="77">
        <f>CBM_Output!JX5*Area_Comp!EN4/1000</f>
        <v>29.967889306600391</v>
      </c>
      <c r="EN10" s="34">
        <v>326.41000000000003</v>
      </c>
      <c r="EO10" s="35">
        <f>'panEuropean-growingStock'!$B$15</f>
        <v>326.41000000000003</v>
      </c>
      <c r="EP10" s="35">
        <f>'panEuropean-growingStock'!$G$15</f>
        <v>307.19</v>
      </c>
      <c r="EQ10" s="35"/>
      <c r="ER10" s="41">
        <v>319.09300000000002</v>
      </c>
      <c r="ES10" s="68"/>
      <c r="ET10" s="66"/>
      <c r="EU10" s="76">
        <f>CBM_Output!KE5*Area_Comp!EW4/1000</f>
        <v>223.59071584925343</v>
      </c>
      <c r="EV10" s="77">
        <f>CBM_Output!KP5*Area_Comp!EW4/1000</f>
        <v>351.97760785022041</v>
      </c>
      <c r="EW10" s="34"/>
      <c r="EX10" s="427">
        <f>'panEuropean-growingStock'!$B$21</f>
        <v>0.08</v>
      </c>
      <c r="EY10" s="427">
        <f>'panEuropean-growingStock'!$G$21</f>
        <v>0</v>
      </c>
      <c r="EZ10" s="35"/>
      <c r="FA10" s="41"/>
      <c r="FB10" s="68"/>
      <c r="FC10" s="67"/>
      <c r="FD10" s="34">
        <v>61.1</v>
      </c>
      <c r="FE10" s="35">
        <f>'panEuropean-growingStock'!$B$22</f>
        <v>61.1</v>
      </c>
      <c r="FF10" s="35">
        <f>'panEuropean-growingStock'!$G$22</f>
        <v>48.88</v>
      </c>
      <c r="FG10" s="35"/>
      <c r="FH10" s="41"/>
      <c r="FI10" s="68"/>
      <c r="FJ10" s="66"/>
      <c r="FK10" s="76">
        <f>CBM_Output!LO5*Area_Comp!FN4/1000</f>
        <v>56.824591054458615</v>
      </c>
      <c r="FL10" s="77">
        <f>CBM_Output!LZ5*Area_Comp!FN4/1000</f>
        <v>85.372239899484484</v>
      </c>
      <c r="FM10" s="34">
        <v>1067</v>
      </c>
      <c r="FN10" s="35">
        <f>'panEuropean-growingStock'!$B$3</f>
        <v>1067</v>
      </c>
      <c r="FO10" s="35">
        <f>'panEuropean-growingStock'!$G$3</f>
        <v>1038</v>
      </c>
      <c r="FP10" s="35"/>
      <c r="FQ10" s="41">
        <v>1135</v>
      </c>
      <c r="FR10" s="68"/>
      <c r="FS10" s="66"/>
      <c r="FT10" s="76">
        <f>CBM_Output!MG5*Area_Comp!FW4/1000</f>
        <v>1278.208311433189</v>
      </c>
      <c r="FU10" s="77">
        <f>CBM_Output!MR5*Area_Comp!FW4/1000</f>
        <v>1822.9881760325175</v>
      </c>
      <c r="FV10" s="34">
        <v>1736</v>
      </c>
      <c r="FW10" s="35">
        <f>'panEuropean-growingStock'!$B$23</f>
        <v>1736</v>
      </c>
      <c r="FX10" s="35">
        <f>'panEuropean-growingStock'!$G$23</f>
        <v>1584</v>
      </c>
      <c r="FY10" s="35"/>
      <c r="FZ10" s="41">
        <v>1948.7529999999999</v>
      </c>
      <c r="GA10" s="68"/>
      <c r="GB10" s="66"/>
      <c r="GC10" s="76">
        <f>CBM_Output!MY5*Area_Comp!GF4/1000</f>
        <v>2126.1558310534178</v>
      </c>
      <c r="GD10" s="77">
        <f>CBM_Output!NJ5*Area_Comp!GF4/1000</f>
        <v>3118.8675118747042</v>
      </c>
      <c r="GE10" s="34"/>
      <c r="GF10" s="35">
        <f>'panEuropean-growingStock'!$B$24</f>
        <v>197.57</v>
      </c>
      <c r="GG10" s="35">
        <f>'panEuropean-growingStock'!$G$24</f>
        <v>165.8</v>
      </c>
      <c r="GH10" s="35"/>
      <c r="GI10" s="41"/>
      <c r="GJ10" s="68"/>
      <c r="GK10" s="66"/>
      <c r="GL10" s="76">
        <f>CBM_Output!NQ5*Area_Comp!GO4/1000</f>
        <v>211.62715378244607</v>
      </c>
      <c r="GM10" s="77">
        <f>CBM_Output!OB5*Area_Comp!GO4/1000</f>
        <v>353.63677269363285</v>
      </c>
      <c r="GN10" s="34">
        <v>1346.4</v>
      </c>
      <c r="GO10" s="35">
        <f>'panEuropean-growingStock'!$B$25</f>
        <v>1346.4</v>
      </c>
      <c r="GP10" s="35">
        <f>'panEuropean-growingStock'!$G$25</f>
        <v>1063.6600000000001</v>
      </c>
      <c r="GQ10" s="35"/>
      <c r="GR10" s="41">
        <v>1770.37671</v>
      </c>
      <c r="GS10" s="68"/>
      <c r="GT10" s="66"/>
      <c r="GU10" s="76">
        <f>CBM_Output!OI5*Area_Comp!GX4/1000</f>
        <v>1749.3781091519832</v>
      </c>
      <c r="GV10" s="77">
        <f>CBM_Output!OT5*Area_Comp!GX4/1000</f>
        <v>2733.9222686070639</v>
      </c>
      <c r="GW10" s="34">
        <v>332.91</v>
      </c>
      <c r="GX10" s="35">
        <f>'panEuropean-growingStock'!$B$27</f>
        <v>332.91</v>
      </c>
      <c r="GY10" s="35">
        <f>'panEuropean-growingStock'!$G$27</f>
        <v>312.39</v>
      </c>
      <c r="GZ10" s="35"/>
      <c r="HA10" s="41">
        <v>284.02445999999998</v>
      </c>
      <c r="HB10" s="68"/>
      <c r="HC10" s="66"/>
      <c r="HD10" s="76">
        <f>CBM_Output!PA5*Area_Comp!HG4/1000</f>
        <v>279.73939086262834</v>
      </c>
      <c r="HE10" s="77">
        <f>CBM_Output!PL5*Area_Comp!HG4/1000</f>
        <v>407.65664573047587</v>
      </c>
      <c r="HF10" s="34">
        <v>459.05</v>
      </c>
      <c r="HG10" s="35">
        <f>'panEuropean-growingStock'!$B$26</f>
        <v>459.05</v>
      </c>
      <c r="HH10" s="35">
        <f>'panEuropean-growingStock'!$G$26</f>
        <v>436.9</v>
      </c>
      <c r="HI10" s="35"/>
      <c r="HJ10" s="41">
        <v>410.02808299999998</v>
      </c>
      <c r="HK10" s="68"/>
      <c r="HL10" s="66"/>
      <c r="HM10" s="76">
        <f>CBM_Output!PS5*Area_Comp!HP4/1000</f>
        <v>455.90904432892165</v>
      </c>
      <c r="HN10" s="77">
        <f>CBM_Output!QD5*Area_Comp!HP4/1000</f>
        <v>647.12407192363219</v>
      </c>
      <c r="HO10" s="34">
        <v>2078</v>
      </c>
      <c r="HP10" s="35">
        <f>'panEuropean-growingStock'!$B$11</f>
        <v>2078</v>
      </c>
      <c r="HQ10" s="35">
        <f>'panEuropean-growingStock'!$G$11</f>
        <v>1920</v>
      </c>
      <c r="HR10" s="35"/>
      <c r="HS10" s="41"/>
      <c r="HT10" s="68"/>
      <c r="HU10" s="66"/>
      <c r="HV10" s="76">
        <f>CBM_Output!QK5*Area_Comp!HY4/1000</f>
        <v>1548.1136780579193</v>
      </c>
      <c r="HW10" s="77">
        <f>CBM_Output!QV5*Area_Comp!HY4/1000</f>
        <v>2198.6700082376265</v>
      </c>
      <c r="HX10" s="34">
        <v>3184.67</v>
      </c>
      <c r="HY10" s="35">
        <f>'panEuropean-growingStock'!$B$29</f>
        <v>0</v>
      </c>
      <c r="HZ10" s="35">
        <f>'panEuropean-growingStock'!$G$29</f>
        <v>2578.59</v>
      </c>
      <c r="IA10" s="35"/>
      <c r="IB10" s="41"/>
      <c r="IC10" s="68"/>
      <c r="ID10" s="66"/>
      <c r="IE10" s="76">
        <f>CBM_Output!RC5*Area_Comp!IH4/1000</f>
        <v>2967.9742757996796</v>
      </c>
      <c r="IF10" s="77">
        <f>CBM_Output!RN5*Area_Comp!IH4/1000</f>
        <v>4375.9495891711385</v>
      </c>
      <c r="IG10" s="35">
        <f>HX10+HO10+HF10+GW10+GN10+GE10+FV10+FM10+FD10+EW10+EN10+EE10+DV10+DM10+DF10+CW10+CN10+CE10+BV10+BM10+BD10+AU10+AJ10+AC10+T10+K10+B10</f>
        <v>18225.030223797927</v>
      </c>
      <c r="IH10" s="35">
        <f>HY10+HP10+HG10+GX10+GO10+GF10+FW10+FN10+FE10+EX10+EO10+EF10+DW10+DN10+DG10+CX10+CO10+CF10+BW10+BN10+BE10+AV10+AK10+AD10+U10+L10+C10</f>
        <v>15445.239397084437</v>
      </c>
      <c r="II10" s="35">
        <f>HZ10+HQ10+HH10+GY10+GP10+GG10+FX10+FO10+FF10+EY10+EP10+EG10+DX10+DO10+DH10+CY10+CP10+CG10+BX10+BO10+BF10+AW10+AL10+AE10+V10+M10+D10</f>
        <v>18288.139999999996</v>
      </c>
      <c r="IJ10" s="35">
        <f>IE10+HV10+HM10+HD10+GU10+GL10+GC10+FT10+FK10+FD10+EU10+EL10+EC10+DT10+DD10+CU10+CL10+CC10+BT10+BK10+BB10+AS10+AJ10+AA10+R10+I10</f>
        <v>22111.693032066385</v>
      </c>
      <c r="IK10" s="35">
        <f>IF10+HW10+HN10+HE10+GV10+GM10+GD10+FU10+FL10+FE10+EV10+EM10+ED10+DU10+DE10+CV10+CM10+CD10+BU10+BL10+BC10+AT10+AK10+AB10+S10+J10</f>
        <v>32461.901307838092</v>
      </c>
      <c r="IL10" s="46">
        <v>2000</v>
      </c>
      <c r="IM10" s="530">
        <f>IG10/IJ10</f>
        <v>0.82422590605649149</v>
      </c>
      <c r="IN10" s="530">
        <f>IG10/IH10</f>
        <v>1.1799771926641827</v>
      </c>
      <c r="IO10" s="507"/>
    </row>
    <row r="11" spans="1:256" x14ac:dyDescent="0.2">
      <c r="A11" s="200">
        <v>2001</v>
      </c>
      <c r="B11" s="34"/>
      <c r="C11" s="35"/>
      <c r="D11" s="43"/>
      <c r="E11" s="35"/>
      <c r="F11" s="41">
        <v>151.47482400000001</v>
      </c>
      <c r="G11" s="74">
        <v>118.6</v>
      </c>
      <c r="H11" s="75">
        <v>126.8</v>
      </c>
      <c r="I11" s="76">
        <f>CBM_Output!C6*Area_Comp!J5/1000</f>
        <v>151.54928207365847</v>
      </c>
      <c r="J11" s="77">
        <f>CBM_Output!N6*Area_Comp!J5/1000</f>
        <v>215.78253559830847</v>
      </c>
      <c r="K11" s="65"/>
      <c r="L11" s="35"/>
      <c r="M11" s="43"/>
      <c r="N11" s="43"/>
      <c r="O11" s="35">
        <v>538.67999999999995</v>
      </c>
      <c r="P11" s="99"/>
      <c r="Q11" s="69"/>
      <c r="R11" s="76">
        <f>CBM_Output!U6*Area_Comp!S5/1000</f>
        <v>562.10885749765384</v>
      </c>
      <c r="S11" s="77">
        <f>CBM_Output!AF6*Area_Comp!S5/1000</f>
        <v>843.3962443727396</v>
      </c>
      <c r="T11" s="34"/>
      <c r="U11" s="35"/>
      <c r="V11" s="43"/>
      <c r="W11" s="41"/>
      <c r="X11" s="41">
        <v>638.20000000000005</v>
      </c>
      <c r="Y11" s="68"/>
      <c r="Z11" s="69"/>
      <c r="AA11" s="76">
        <f>CBM_Output!AM6*Area_Comp!AB5/1000</f>
        <v>625.7419354712282</v>
      </c>
      <c r="AB11" s="77">
        <f>CBM_Output!AX6*Area_Comp!AB5/1000</f>
        <v>899.47951609305471</v>
      </c>
      <c r="AC11" s="34"/>
      <c r="AD11" s="35"/>
      <c r="AE11" s="43"/>
      <c r="AF11" s="35"/>
      <c r="AG11" s="41"/>
      <c r="AH11" s="99"/>
      <c r="AI11" s="66"/>
      <c r="AJ11" s="76">
        <f>CBM_Output!BE6*Area_Comp!AK5/1000</f>
        <v>114.17357066733474</v>
      </c>
      <c r="AK11" s="77">
        <f>CBM_Output!BP6*Area_Comp!AK5/1000</f>
        <v>162.94151119896034</v>
      </c>
      <c r="AL11" s="34"/>
      <c r="AM11" s="35"/>
      <c r="AN11" s="43"/>
      <c r="AO11" s="35"/>
      <c r="AP11" s="41"/>
      <c r="AQ11" s="74"/>
      <c r="AR11" s="78"/>
      <c r="AS11" s="76">
        <f>CBM_Output!BW6*Area_Comp!AT5/1000</f>
        <v>3876.6944980197868</v>
      </c>
      <c r="AT11" s="77">
        <f>CBM_Output!CH6*Area_Comp!AT5/1000</f>
        <v>5452.5842674395089</v>
      </c>
      <c r="AU11" s="34"/>
      <c r="AV11" s="35"/>
      <c r="AW11" s="43"/>
      <c r="AX11" s="35"/>
      <c r="AY11" s="41"/>
      <c r="AZ11" s="99"/>
      <c r="BA11" s="66"/>
      <c r="BB11" s="76">
        <f>CBM_Output!CO6*Area_Comp!BC5/1000</f>
        <v>313.57347131403634</v>
      </c>
      <c r="BC11" s="77">
        <f>CBM_Output!CZ6*Area_Comp!BC5/1000</f>
        <v>443.40959011358905</v>
      </c>
      <c r="BD11" s="34"/>
      <c r="BE11" s="35"/>
      <c r="BF11" s="43"/>
      <c r="BG11" s="35"/>
      <c r="BH11" s="41"/>
      <c r="BI11" s="99"/>
      <c r="BJ11" s="66"/>
      <c r="BK11" s="76">
        <f>CBM_Output!DG6*Area_Comp!BL5/1000</f>
        <v>49.980771012151855</v>
      </c>
      <c r="BL11" s="77">
        <f>CBM_Output!DR6*Area_Comp!BL5/1000</f>
        <v>77.316094715765445</v>
      </c>
      <c r="BM11" s="34"/>
      <c r="BN11" s="35"/>
      <c r="BO11" s="43"/>
      <c r="BP11" s="35"/>
      <c r="BQ11" s="41"/>
      <c r="BR11" s="99"/>
      <c r="BS11" s="66"/>
      <c r="BT11" s="76">
        <f>CBM_Output!DY6*Area_Comp!BU5/1000</f>
        <v>136.1982134782121</v>
      </c>
      <c r="BU11" s="77">
        <f>CBM_Output!EJ6*Area_Comp!BU5/1000</f>
        <v>211.94752205556827</v>
      </c>
      <c r="BV11" s="34"/>
      <c r="BW11" s="35"/>
      <c r="BX11" s="43"/>
      <c r="BY11" s="35"/>
      <c r="BZ11" s="41"/>
      <c r="CA11" s="74"/>
      <c r="CB11" s="78"/>
      <c r="CC11" s="76">
        <f>CBM_Output!EQ6*Area_Comp!CD5/1000</f>
        <v>1038.0183679111024</v>
      </c>
      <c r="CD11" s="77">
        <f>CBM_Output!FB6*Area_Comp!CD5/1000</f>
        <v>1565.2362184844933</v>
      </c>
      <c r="CE11" s="34"/>
      <c r="CF11" s="35"/>
      <c r="CG11" s="43"/>
      <c r="CH11" s="35"/>
      <c r="CI11" s="41"/>
      <c r="CJ11" s="99"/>
      <c r="CK11" s="66"/>
      <c r="CL11" s="76">
        <f>CBM_Output!FI6*Area_Comp!CM5/1000</f>
        <v>1972.7581184064081</v>
      </c>
      <c r="CM11" s="77">
        <f>CBM_Output!FT6*Area_Comp!CM5/1000</f>
        <v>2975.0351703578308</v>
      </c>
      <c r="CN11" s="34"/>
      <c r="CO11" s="35"/>
      <c r="CP11" s="43"/>
      <c r="CQ11" s="35"/>
      <c r="CR11" s="41"/>
      <c r="CS11" s="99"/>
      <c r="CT11" s="66"/>
      <c r="CU11" s="76">
        <f>CBM_Output!GA6*Area_Comp!CV5/1000</f>
        <v>436.2625783509373</v>
      </c>
      <c r="CV11" s="77">
        <f>CBM_Output!GL6*Area_Comp!CV5/1000</f>
        <v>684.14071767850839</v>
      </c>
      <c r="CW11" s="34"/>
      <c r="CX11" s="35"/>
      <c r="CY11" s="43"/>
      <c r="CZ11" s="35"/>
      <c r="DA11" s="41"/>
      <c r="DB11" s="99"/>
      <c r="DC11" s="66"/>
      <c r="DD11" s="76">
        <f>CBM_Output!GS6*Area_Comp!DE5/1000</f>
        <v>1198.9607491685113</v>
      </c>
      <c r="DE11" s="77">
        <f>CBM_Output!HD6*Area_Comp!DE5/1000</f>
        <v>1823.0441331934414</v>
      </c>
      <c r="DF11" s="34"/>
      <c r="DG11" s="35"/>
      <c r="DH11" s="43"/>
      <c r="DI11" s="35"/>
      <c r="DJ11" s="115"/>
      <c r="DK11" s="357"/>
      <c r="DL11" s="67"/>
      <c r="DM11" s="34"/>
      <c r="DN11" s="35"/>
      <c r="DO11" s="43"/>
      <c r="DP11" s="35"/>
      <c r="DQ11" s="41">
        <v>621.1</v>
      </c>
      <c r="DR11" s="99"/>
      <c r="DS11" s="66"/>
      <c r="DT11" s="76">
        <f>CBM_Output!IC6*Area_Comp!DV5/1000</f>
        <v>496.21008948475043</v>
      </c>
      <c r="DU11" s="77">
        <f>CBM_Output!IN6*Area_Comp!DV5/1000</f>
        <v>701.49854992607334</v>
      </c>
      <c r="DV11" s="34"/>
      <c r="DW11" s="35"/>
      <c r="DX11" s="43"/>
      <c r="DY11" s="35"/>
      <c r="DZ11" s="41"/>
      <c r="EA11" s="99"/>
      <c r="EB11" s="69"/>
      <c r="EC11" s="76">
        <f>CBM_Output!IU6*Area_Comp!EE5/1000</f>
        <v>338.7653149506657</v>
      </c>
      <c r="ED11" s="77">
        <f>CBM_Output!JF6*Area_Comp!EE5/1000</f>
        <v>482.53130094947147</v>
      </c>
      <c r="EE11" s="34"/>
      <c r="EF11" s="35"/>
      <c r="EG11" s="428"/>
      <c r="EH11" s="35"/>
      <c r="EI11" s="41"/>
      <c r="EJ11" s="99"/>
      <c r="EK11" s="66"/>
      <c r="EL11" s="76">
        <f>CBM_Output!JM6*Area_Comp!EN5/1000</f>
        <v>21.200864485872</v>
      </c>
      <c r="EM11" s="77">
        <f>CBM_Output!JX6*Area_Comp!EN5/1000</f>
        <v>30.354212888670805</v>
      </c>
      <c r="EN11" s="34"/>
      <c r="EO11" s="35"/>
      <c r="EP11" s="43"/>
      <c r="EQ11" s="35"/>
      <c r="ER11" s="41">
        <v>320.72300000000001</v>
      </c>
      <c r="ES11" s="99"/>
      <c r="ET11" s="66"/>
      <c r="EU11" s="76">
        <f>CBM_Output!KE6*Area_Comp!EW5/1000</f>
        <v>224.08552521494227</v>
      </c>
      <c r="EV11" s="77">
        <f>CBM_Output!KP6*Area_Comp!EW5/1000</f>
        <v>352.36127441972764</v>
      </c>
      <c r="EW11" s="34"/>
      <c r="EX11" s="427"/>
      <c r="EY11" s="428"/>
      <c r="EZ11" s="35"/>
      <c r="FA11" s="41"/>
      <c r="FB11" s="99"/>
      <c r="FC11" s="67"/>
      <c r="FD11" s="34"/>
      <c r="FE11" s="35"/>
      <c r="FF11" s="43"/>
      <c r="FG11" s="35"/>
      <c r="FH11" s="41"/>
      <c r="FI11" s="99"/>
      <c r="FJ11" s="66"/>
      <c r="FK11" s="76">
        <f>CBM_Output!LO6*Area_Comp!FN5/1000</f>
        <v>58.56873757995448</v>
      </c>
      <c r="FL11" s="77">
        <f>CBM_Output!LZ6*Area_Comp!FN5/1000</f>
        <v>87.980750109069675</v>
      </c>
      <c r="FM11" s="34"/>
      <c r="FN11" s="35"/>
      <c r="FO11" s="43"/>
      <c r="FP11" s="35"/>
      <c r="FQ11" s="41">
        <v>1135</v>
      </c>
      <c r="FR11" s="99"/>
      <c r="FS11" s="66"/>
      <c r="FT11" s="76">
        <f>CBM_Output!MG6*Area_Comp!FW5/1000</f>
        <v>1300.0081192482687</v>
      </c>
      <c r="FU11" s="77">
        <f>CBM_Output!MR6*Area_Comp!FW5/1000</f>
        <v>1854.269401886864</v>
      </c>
      <c r="FV11" s="34"/>
      <c r="FW11" s="35"/>
      <c r="FX11" s="43"/>
      <c r="FY11" s="35"/>
      <c r="FZ11" s="41"/>
      <c r="GA11" s="99"/>
      <c r="GB11" s="66"/>
      <c r="GC11" s="76">
        <f>CBM_Output!MY6*Area_Comp!GF5/1000</f>
        <v>2167.8662962474209</v>
      </c>
      <c r="GD11" s="77">
        <f>CBM_Output!NJ6*Area_Comp!GF5/1000</f>
        <v>3180.1606070828075</v>
      </c>
      <c r="GE11" s="34"/>
      <c r="GF11" s="35"/>
      <c r="GG11" s="43"/>
      <c r="GH11" s="35"/>
      <c r="GI11" s="41"/>
      <c r="GJ11" s="99"/>
      <c r="GK11" s="66"/>
      <c r="GL11" s="76">
        <f>CBM_Output!NQ6*Area_Comp!GO5/1000</f>
        <v>218.97218852843034</v>
      </c>
      <c r="GM11" s="77">
        <f>CBM_Output!OB6*Area_Comp!GO5/1000</f>
        <v>365.79084609060544</v>
      </c>
      <c r="GN11" s="34"/>
      <c r="GO11" s="35"/>
      <c r="GP11" s="43"/>
      <c r="GQ11" s="35"/>
      <c r="GR11" s="41">
        <v>1789.578033</v>
      </c>
      <c r="GS11" s="99"/>
      <c r="GT11" s="66"/>
      <c r="GU11" s="76">
        <f>CBM_Output!OI6*Area_Comp!GX5/1000</f>
        <v>1769.3409238212337</v>
      </c>
      <c r="GV11" s="77">
        <f>CBM_Output!OT6*Area_Comp!GX5/1000</f>
        <v>2766.1658384151688</v>
      </c>
      <c r="GW11" s="34"/>
      <c r="GX11" s="35"/>
      <c r="GY11" s="43"/>
      <c r="GZ11" s="35"/>
      <c r="HA11" s="41"/>
      <c r="HB11" s="99"/>
      <c r="HC11" s="66"/>
      <c r="HD11" s="76">
        <f>CBM_Output!PA6*Area_Comp!HG5/1000</f>
        <v>284.62108177518468</v>
      </c>
      <c r="HE11" s="77">
        <f>CBM_Output!PL6*Area_Comp!HG5/1000</f>
        <v>414.72000620653387</v>
      </c>
      <c r="HF11" s="34"/>
      <c r="HG11" s="35"/>
      <c r="HH11" s="43"/>
      <c r="HI11" s="35"/>
      <c r="HJ11" s="41">
        <v>415.59547600000002</v>
      </c>
      <c r="HK11" s="99"/>
      <c r="HL11" s="66"/>
      <c r="HM11" s="76">
        <f>CBM_Output!PS6*Area_Comp!HP5/1000</f>
        <v>462.69623915945726</v>
      </c>
      <c r="HN11" s="77">
        <f>CBM_Output!QD6*Area_Comp!HP5/1000</f>
        <v>656.69798304428866</v>
      </c>
      <c r="HO11" s="34"/>
      <c r="HP11" s="35"/>
      <c r="HQ11" s="43"/>
      <c r="HR11" s="35"/>
      <c r="HS11" s="41"/>
      <c r="HT11" s="99"/>
      <c r="HU11" s="66"/>
      <c r="HV11" s="76">
        <f>CBM_Output!QK6*Area_Comp!HY5/1000</f>
        <v>1569.9373290908106</v>
      </c>
      <c r="HW11" s="77">
        <f>CBM_Output!QV6*Area_Comp!HY5/1000</f>
        <v>2229.1175564483665</v>
      </c>
      <c r="HX11" s="34"/>
      <c r="HY11" s="35"/>
      <c r="HZ11" s="43"/>
      <c r="IA11" s="35"/>
      <c r="IB11" s="41"/>
      <c r="IC11" s="99"/>
      <c r="ID11" s="66"/>
      <c r="IE11" s="76">
        <f>CBM_Output!RC6*Area_Comp!IH5/1000</f>
        <v>2997.5249691348513</v>
      </c>
      <c r="IF11" s="77">
        <f>CBM_Output!RN6*Area_Comp!IH5/1000</f>
        <v>4418.7347373877801</v>
      </c>
      <c r="IG11" s="35"/>
      <c r="IH11" s="35"/>
      <c r="II11" s="35"/>
      <c r="IJ11" s="35">
        <f t="shared" ref="IJ11:IJ30" si="0">IE11+HV11+HM11+HD11+GU11+GL11+GC11+FT11+FK11+FD11+EU11+EL11+EC11+DT11+DD11+CU11+CL11+CC11+BT11+BK11+BB11+AS11+AJ11+AA11+R11+I11</f>
        <v>22385.818092092868</v>
      </c>
      <c r="IK11" s="35">
        <f t="shared" ref="IK11:IK30" si="1">IF11+HW11+HN11+HE11+GV11+GM11+GD11+FU11+FL11+FE11+EV11+EM11+ED11+DU11+DE11+CV11+CM11+CD11+BU11+BL11+BC11+AT11+AK11+AB11+S11+J11</f>
        <v>32894.696586157203</v>
      </c>
      <c r="IL11" s="46">
        <v>2001</v>
      </c>
      <c r="IM11" s="66"/>
      <c r="IN11" s="507"/>
      <c r="IO11" s="507"/>
    </row>
    <row r="12" spans="1:256" x14ac:dyDescent="0.2">
      <c r="A12" s="200">
        <v>2002</v>
      </c>
      <c r="B12" s="34"/>
      <c r="C12" s="35"/>
      <c r="D12" s="43"/>
      <c r="E12" s="35"/>
      <c r="F12" s="41">
        <v>152.365193</v>
      </c>
      <c r="G12" s="74"/>
      <c r="H12" s="75"/>
      <c r="I12" s="76">
        <f>CBM_Output!C7*Area_Comp!J6/1000</f>
        <v>153.39400763723856</v>
      </c>
      <c r="J12" s="77">
        <f>CBM_Output!N7*Area_Comp!J6/1000</f>
        <v>218.497171192732</v>
      </c>
      <c r="K12" s="65"/>
      <c r="L12" s="35"/>
      <c r="M12" s="43"/>
      <c r="N12" s="43"/>
      <c r="O12" s="35">
        <v>551.79999999999995</v>
      </c>
      <c r="P12" s="99"/>
      <c r="Q12" s="69"/>
      <c r="R12" s="76">
        <f>CBM_Output!U7*Area_Comp!S6/1000</f>
        <v>567.30551888646323</v>
      </c>
      <c r="S12" s="77">
        <f>CBM_Output!AF7*Area_Comp!S6/1000</f>
        <v>850.85606305287592</v>
      </c>
      <c r="T12" s="34"/>
      <c r="U12" s="35"/>
      <c r="V12" s="43"/>
      <c r="W12" s="41"/>
      <c r="X12" s="41">
        <v>641</v>
      </c>
      <c r="Y12" s="68"/>
      <c r="Z12" s="69"/>
      <c r="AA12" s="76">
        <f>CBM_Output!AM7*Area_Comp!AB6/1000</f>
        <v>632.4551357954316</v>
      </c>
      <c r="AB12" s="77">
        <f>CBM_Output!AX7*Area_Comp!AB6/1000</f>
        <v>909.18628962158505</v>
      </c>
      <c r="AC12" s="34"/>
      <c r="AD12" s="35"/>
      <c r="AE12" s="43"/>
      <c r="AF12" s="35"/>
      <c r="AG12" s="41"/>
      <c r="AH12" s="99"/>
      <c r="AI12" s="66"/>
      <c r="AJ12" s="76">
        <f>CBM_Output!BE7*Area_Comp!AK6/1000</f>
        <v>116.5111653250285</v>
      </c>
      <c r="AK12" s="77">
        <f>CBM_Output!BP7*Area_Comp!AK6/1000</f>
        <v>166.26967582764695</v>
      </c>
      <c r="AL12" s="34"/>
      <c r="AM12" s="35"/>
      <c r="AN12" s="43"/>
      <c r="AO12" s="35"/>
      <c r="AP12" s="41"/>
      <c r="AQ12" s="74">
        <v>3367.5</v>
      </c>
      <c r="AR12" s="78">
        <v>3185.8</v>
      </c>
      <c r="AS12" s="76">
        <f>CBM_Output!BW7*Area_Comp!AT6/1000</f>
        <v>3932.9903774403965</v>
      </c>
      <c r="AT12" s="77">
        <f>CBM_Output!CH7*Area_Comp!AT6/1000</f>
        <v>5533.2481988256441</v>
      </c>
      <c r="AU12" s="34"/>
      <c r="AV12" s="35"/>
      <c r="AW12" s="43"/>
      <c r="AX12" s="35"/>
      <c r="AY12" s="41"/>
      <c r="AZ12" s="99"/>
      <c r="BA12" s="66"/>
      <c r="BB12" s="76">
        <f>CBM_Output!CO7*Area_Comp!BC6/1000</f>
        <v>312.29718076875594</v>
      </c>
      <c r="BC12" s="77">
        <f>CBM_Output!CZ7*Area_Comp!BC6/1000</f>
        <v>441.6680185650348</v>
      </c>
      <c r="BD12" s="34"/>
      <c r="BE12" s="35"/>
      <c r="BF12" s="43"/>
      <c r="BG12" s="35"/>
      <c r="BH12" s="41"/>
      <c r="BI12" s="99"/>
      <c r="BJ12" s="66"/>
      <c r="BK12" s="76">
        <f>CBM_Output!DG7*Area_Comp!BL6/1000</f>
        <v>51.993056315440171</v>
      </c>
      <c r="BL12" s="77">
        <f>CBM_Output!DR7*Area_Comp!BL6/1000</f>
        <v>80.476849323432816</v>
      </c>
      <c r="BM12" s="34"/>
      <c r="BN12" s="35"/>
      <c r="BO12" s="43"/>
      <c r="BP12" s="35"/>
      <c r="BQ12" s="41"/>
      <c r="BR12" s="99"/>
      <c r="BS12" s="66"/>
      <c r="BT12" s="76">
        <f>CBM_Output!DY7*Area_Comp!BU6/1000</f>
        <v>138.62698787966522</v>
      </c>
      <c r="BU12" s="77">
        <f>CBM_Output!EJ7*Area_Comp!BU6/1000</f>
        <v>215.66271037565582</v>
      </c>
      <c r="BV12" s="34"/>
      <c r="BW12" s="35"/>
      <c r="BX12" s="43"/>
      <c r="BY12" s="35"/>
      <c r="BZ12" s="41"/>
      <c r="CA12" s="74">
        <v>1001.2</v>
      </c>
      <c r="CB12" s="78">
        <v>1088.5</v>
      </c>
      <c r="CC12" s="76">
        <f>CBM_Output!EQ7*Area_Comp!CD6/1000</f>
        <v>1056.0765346315493</v>
      </c>
      <c r="CD12" s="77">
        <f>CBM_Output!FB7*Area_Comp!CD6/1000</f>
        <v>1592.0662399667387</v>
      </c>
      <c r="CE12" s="34"/>
      <c r="CF12" s="35"/>
      <c r="CG12" s="43"/>
      <c r="CH12" s="35"/>
      <c r="CI12" s="41"/>
      <c r="CJ12" s="99"/>
      <c r="CK12" s="66"/>
      <c r="CL12" s="76">
        <f>CBM_Output!FI7*Area_Comp!CM6/1000</f>
        <v>2011.4034615499081</v>
      </c>
      <c r="CM12" s="77">
        <f>CBM_Output!FT7*Area_Comp!CM6/1000</f>
        <v>3033.1098591086238</v>
      </c>
      <c r="CN12" s="34"/>
      <c r="CO12" s="35"/>
      <c r="CP12" s="43"/>
      <c r="CQ12" s="35"/>
      <c r="CR12" s="41"/>
      <c r="CS12" s="99"/>
      <c r="CT12" s="66"/>
      <c r="CU12" s="76">
        <f>CBM_Output!GA7*Area_Comp!CV6/1000</f>
        <v>442.28992335538436</v>
      </c>
      <c r="CV12" s="77">
        <f>CBM_Output!GL7*Area_Comp!CV6/1000</f>
        <v>693.65292051200549</v>
      </c>
      <c r="CW12" s="34"/>
      <c r="CX12" s="35"/>
      <c r="CY12" s="43"/>
      <c r="CZ12" s="35"/>
      <c r="DA12" s="41"/>
      <c r="DB12" s="99"/>
      <c r="DC12" s="66"/>
      <c r="DD12" s="76">
        <f>CBM_Output!GS7*Area_Comp!DE6/1000</f>
        <v>1226.7274439267233</v>
      </c>
      <c r="DE12" s="77">
        <f>CBM_Output!HD7*Area_Comp!DE6/1000</f>
        <v>1865.4022385809699</v>
      </c>
      <c r="DF12" s="34"/>
      <c r="DG12" s="35"/>
      <c r="DH12" s="43"/>
      <c r="DI12" s="35"/>
      <c r="DJ12" s="115"/>
      <c r="DK12" s="357"/>
      <c r="DL12" s="67"/>
      <c r="DM12" s="34"/>
      <c r="DN12" s="35"/>
      <c r="DO12" s="43"/>
      <c r="DP12" s="35"/>
      <c r="DQ12" s="41">
        <v>621.1</v>
      </c>
      <c r="DR12" s="99"/>
      <c r="DS12" s="66"/>
      <c r="DT12" s="76">
        <f>CBM_Output!IC7*Area_Comp!DV6/1000</f>
        <v>499.95287960749124</v>
      </c>
      <c r="DU12" s="77">
        <f>CBM_Output!IN7*Area_Comp!DV6/1000</f>
        <v>706.93267342101285</v>
      </c>
      <c r="DV12" s="34"/>
      <c r="DW12" s="35"/>
      <c r="DX12" s="43"/>
      <c r="DY12" s="35"/>
      <c r="DZ12" s="41"/>
      <c r="EA12" s="99"/>
      <c r="EB12" s="69"/>
      <c r="EC12" s="76">
        <f>CBM_Output!IU7*Area_Comp!EE6/1000</f>
        <v>342.07131886254786</v>
      </c>
      <c r="ED12" s="77">
        <f>CBM_Output!JF7*Area_Comp!EE6/1000</f>
        <v>487.02251922864076</v>
      </c>
      <c r="EE12" s="34"/>
      <c r="EF12" s="35"/>
      <c r="EG12" s="428"/>
      <c r="EH12" s="35"/>
      <c r="EI12" s="41"/>
      <c r="EJ12" s="99"/>
      <c r="EK12" s="66"/>
      <c r="EL12" s="76">
        <f>CBM_Output!JM7*Area_Comp!EN6/1000</f>
        <v>21.493344951188789</v>
      </c>
      <c r="EM12" s="77">
        <f>CBM_Output!JX7*Area_Comp!EN6/1000</f>
        <v>30.758090668723828</v>
      </c>
      <c r="EN12" s="34"/>
      <c r="EO12" s="35"/>
      <c r="EP12" s="43"/>
      <c r="EQ12" s="35"/>
      <c r="ER12" s="41">
        <v>321.58300000000003</v>
      </c>
      <c r="ES12" s="99"/>
      <c r="ET12" s="66"/>
      <c r="EU12" s="76">
        <f>CBM_Output!KE7*Area_Comp!EW6/1000</f>
        <v>224.62830580137486</v>
      </c>
      <c r="EV12" s="77">
        <f>CBM_Output!KP7*Area_Comp!EW6/1000</f>
        <v>352.82122431424636</v>
      </c>
      <c r="EW12" s="34"/>
      <c r="EX12" s="427"/>
      <c r="EY12" s="428"/>
      <c r="EZ12" s="35"/>
      <c r="FA12" s="41"/>
      <c r="FB12" s="99"/>
      <c r="FC12" s="67"/>
      <c r="FD12" s="34"/>
      <c r="FE12" s="35"/>
      <c r="FF12" s="43"/>
      <c r="FG12" s="35"/>
      <c r="FH12" s="41"/>
      <c r="FI12" s="99"/>
      <c r="FJ12" s="66"/>
      <c r="FK12" s="76">
        <f>CBM_Output!LO7*Area_Comp!FN6/1000</f>
        <v>60.340122682306642</v>
      </c>
      <c r="FL12" s="77">
        <f>CBM_Output!LZ7*Area_Comp!FN6/1000</f>
        <v>90.630702119770476</v>
      </c>
      <c r="FM12" s="34"/>
      <c r="FN12" s="35"/>
      <c r="FO12" s="43"/>
      <c r="FP12" s="35"/>
      <c r="FQ12" s="41">
        <v>1135</v>
      </c>
      <c r="FR12" s="99"/>
      <c r="FS12" s="66"/>
      <c r="FT12" s="76">
        <f>CBM_Output!MG7*Area_Comp!FW6/1000</f>
        <v>1316.5160721804166</v>
      </c>
      <c r="FU12" s="77">
        <f>CBM_Output!MR7*Area_Comp!FW6/1000</f>
        <v>1878.0392011850563</v>
      </c>
      <c r="FV12" s="34"/>
      <c r="FW12" s="35"/>
      <c r="FX12" s="43"/>
      <c r="FY12" s="35"/>
      <c r="FZ12" s="41"/>
      <c r="GA12" s="99"/>
      <c r="GB12" s="66"/>
      <c r="GC12" s="76">
        <f>CBM_Output!MY7*Area_Comp!GF6/1000</f>
        <v>2207.0066311086944</v>
      </c>
      <c r="GD12" s="77">
        <f>CBM_Output!NJ7*Area_Comp!GF6/1000</f>
        <v>3237.6975762555453</v>
      </c>
      <c r="GE12" s="34"/>
      <c r="GF12" s="35"/>
      <c r="GG12" s="43"/>
      <c r="GH12" s="35"/>
      <c r="GI12" s="41"/>
      <c r="GJ12" s="99"/>
      <c r="GK12" s="66"/>
      <c r="GL12" s="76">
        <f>CBM_Output!NQ7*Area_Comp!GO6/1000</f>
        <v>226.06708683032261</v>
      </c>
      <c r="GM12" s="77">
        <f>CBM_Output!OB7*Area_Comp!GO6/1000</f>
        <v>377.26283801845727</v>
      </c>
      <c r="GN12" s="34"/>
      <c r="GO12" s="35"/>
      <c r="GP12" s="43"/>
      <c r="GQ12" s="35"/>
      <c r="GR12" s="41">
        <v>1809.649962</v>
      </c>
      <c r="GS12" s="99"/>
      <c r="GT12" s="66"/>
      <c r="GU12" s="76">
        <f>CBM_Output!OI7*Area_Comp!GX6/1000</f>
        <v>1786.4604335476172</v>
      </c>
      <c r="GV12" s="77">
        <f>CBM_Output!OT7*Area_Comp!GX6/1000</f>
        <v>2794.4757695200165</v>
      </c>
      <c r="GW12" s="34"/>
      <c r="GX12" s="35"/>
      <c r="GY12" s="43"/>
      <c r="GZ12" s="35"/>
      <c r="HA12" s="41"/>
      <c r="HB12" s="99"/>
      <c r="HC12" s="66"/>
      <c r="HD12" s="76">
        <f>CBM_Output!PA7*Area_Comp!HG6/1000</f>
        <v>289.37422385113348</v>
      </c>
      <c r="HE12" s="77">
        <f>CBM_Output!PL7*Area_Comp!HG6/1000</f>
        <v>421.61121153217613</v>
      </c>
      <c r="HF12" s="34"/>
      <c r="HG12" s="35"/>
      <c r="HH12" s="43"/>
      <c r="HI12" s="35"/>
      <c r="HJ12" s="41">
        <v>423.18514900000002</v>
      </c>
      <c r="HK12" s="99"/>
      <c r="HL12" s="66"/>
      <c r="HM12" s="76">
        <f>CBM_Output!PS7*Area_Comp!HP6/1000</f>
        <v>469.02645660214642</v>
      </c>
      <c r="HN12" s="77">
        <f>CBM_Output!QD7*Area_Comp!HP6/1000</f>
        <v>665.67242769552558</v>
      </c>
      <c r="HO12" s="34"/>
      <c r="HP12" s="35"/>
      <c r="HQ12" s="43"/>
      <c r="HR12" s="35"/>
      <c r="HS12" s="41"/>
      <c r="HT12" s="99"/>
      <c r="HU12" s="66"/>
      <c r="HV12" s="76">
        <f>CBM_Output!QK7*Area_Comp!HY6/1000</f>
        <v>1594.3396688677294</v>
      </c>
      <c r="HW12" s="77">
        <f>CBM_Output!QV7*Area_Comp!HY6/1000</f>
        <v>2263.2276503507492</v>
      </c>
      <c r="HX12" s="34"/>
      <c r="HY12" s="35"/>
      <c r="HZ12" s="43"/>
      <c r="IA12" s="35"/>
      <c r="IB12" s="41"/>
      <c r="IC12" s="99"/>
      <c r="ID12" s="66"/>
      <c r="IE12" s="76">
        <f>CBM_Output!RC7*Area_Comp!IH6/1000</f>
        <v>3023.0240688384865</v>
      </c>
      <c r="IF12" s="77">
        <f>CBM_Output!RN7*Area_Comp!IH6/1000</f>
        <v>4455.479814757593</v>
      </c>
      <c r="IG12" s="35"/>
      <c r="IH12" s="35"/>
      <c r="II12" s="35"/>
      <c r="IJ12" s="35">
        <f t="shared" si="0"/>
        <v>22702.371407243445</v>
      </c>
      <c r="IK12" s="35">
        <f t="shared" si="1"/>
        <v>33361.727934020462</v>
      </c>
      <c r="IL12" s="46">
        <v>2002</v>
      </c>
      <c r="IM12" s="66"/>
      <c r="IN12" s="507"/>
      <c r="IO12" s="507"/>
    </row>
    <row r="13" spans="1:256" x14ac:dyDescent="0.2">
      <c r="A13" s="200">
        <v>2003</v>
      </c>
      <c r="B13" s="34"/>
      <c r="C13" s="35"/>
      <c r="D13" s="43"/>
      <c r="E13" s="35"/>
      <c r="F13" s="41">
        <v>153.40954500000001</v>
      </c>
      <c r="G13" s="74"/>
      <c r="H13" s="75"/>
      <c r="I13" s="76">
        <f>CBM_Output!C8*Area_Comp!J7/1000</f>
        <v>154.76337230055648</v>
      </c>
      <c r="J13" s="77">
        <f>CBM_Output!N8*Area_Comp!J7/1000</f>
        <v>220.55556541698024</v>
      </c>
      <c r="K13" s="65"/>
      <c r="L13" s="35"/>
      <c r="M13" s="43"/>
      <c r="N13" s="43"/>
      <c r="O13" s="35">
        <v>564.91999999999996</v>
      </c>
      <c r="P13" s="99"/>
      <c r="Q13" s="69"/>
      <c r="R13" s="76">
        <f>CBM_Output!U8*Area_Comp!S7/1000</f>
        <v>572.41980427256453</v>
      </c>
      <c r="S13" s="77">
        <f>CBM_Output!AF8*Area_Comp!S7/1000</f>
        <v>858.19383610385489</v>
      </c>
      <c r="T13" s="34"/>
      <c r="U13" s="35"/>
      <c r="V13" s="43"/>
      <c r="W13" s="41"/>
      <c r="X13" s="41">
        <v>650</v>
      </c>
      <c r="Y13" s="68"/>
      <c r="Z13" s="69"/>
      <c r="AA13" s="76">
        <f>CBM_Output!AM8*Area_Comp!AB7/1000</f>
        <v>638.46111455350035</v>
      </c>
      <c r="AB13" s="77">
        <f>CBM_Output!AX8*Area_Comp!AB7/1000</f>
        <v>917.86796697246029</v>
      </c>
      <c r="AC13" s="34"/>
      <c r="AD13" s="35"/>
      <c r="AE13" s="43"/>
      <c r="AF13" s="35"/>
      <c r="AG13" s="41"/>
      <c r="AH13" s="99"/>
      <c r="AI13" s="66"/>
      <c r="AJ13" s="76">
        <f>CBM_Output!BE8*Area_Comp!AK7/1000</f>
        <v>118.64775003732332</v>
      </c>
      <c r="AK13" s="77">
        <f>CBM_Output!BP8*Area_Comp!AK7/1000</f>
        <v>169.30421805404535</v>
      </c>
      <c r="AL13" s="34"/>
      <c r="AM13" s="35"/>
      <c r="AN13" s="43"/>
      <c r="AO13" s="35"/>
      <c r="AP13" s="41"/>
      <c r="AQ13" s="99"/>
      <c r="AR13" s="66"/>
      <c r="AS13" s="76">
        <f>CBM_Output!BW8*Area_Comp!AT7/1000</f>
        <v>3978.2871930822744</v>
      </c>
      <c r="AT13" s="77">
        <f>CBM_Output!CH8*Area_Comp!AT7/1000</f>
        <v>5599.1960428300072</v>
      </c>
      <c r="AU13" s="34"/>
      <c r="AV13" s="35"/>
      <c r="AW13" s="43"/>
      <c r="AX13" s="35"/>
      <c r="AY13" s="41"/>
      <c r="AZ13" s="99"/>
      <c r="BA13" s="66"/>
      <c r="BB13" s="76">
        <f>CBM_Output!CO8*Area_Comp!BC7/1000</f>
        <v>312.56278054603041</v>
      </c>
      <c r="BC13" s="77">
        <f>CBM_Output!CZ8*Area_Comp!BC7/1000</f>
        <v>442.13716530854913</v>
      </c>
      <c r="BD13" s="34"/>
      <c r="BE13" s="35"/>
      <c r="BF13" s="43"/>
      <c r="BG13" s="35"/>
      <c r="BH13" s="41"/>
      <c r="BI13" s="99"/>
      <c r="BJ13" s="66"/>
      <c r="BK13" s="76">
        <f>CBM_Output!DG8*Area_Comp!BL7/1000</f>
        <v>54.077647360462954</v>
      </c>
      <c r="BL13" s="77">
        <f>CBM_Output!DR8*Area_Comp!BL7/1000</f>
        <v>83.762066503748258</v>
      </c>
      <c r="BM13" s="34"/>
      <c r="BN13" s="35"/>
      <c r="BO13" s="43"/>
      <c r="BP13" s="35"/>
      <c r="BQ13" s="41"/>
      <c r="BR13" s="99"/>
      <c r="BS13" s="66"/>
      <c r="BT13" s="76">
        <f>CBM_Output!DY8*Area_Comp!BU7/1000</f>
        <v>140.89972905504422</v>
      </c>
      <c r="BU13" s="77">
        <f>CBM_Output!EJ8*Area_Comp!BU7/1000</f>
        <v>219.13605927476425</v>
      </c>
      <c r="BV13" s="34"/>
      <c r="BW13" s="35"/>
      <c r="BX13" s="43"/>
      <c r="BY13" s="35"/>
      <c r="BZ13" s="41"/>
      <c r="CA13" s="74"/>
      <c r="CB13" s="78"/>
      <c r="CC13" s="76">
        <f>CBM_Output!EQ8*Area_Comp!CD7/1000</f>
        <v>1073.9714239110322</v>
      </c>
      <c r="CD13" s="77">
        <f>CBM_Output!FB8*Area_Comp!CD7/1000</f>
        <v>1618.6377433491384</v>
      </c>
      <c r="CE13" s="34"/>
      <c r="CF13" s="35"/>
      <c r="CG13" s="43"/>
      <c r="CH13" s="35"/>
      <c r="CI13" s="41"/>
      <c r="CJ13" s="99"/>
      <c r="CK13" s="66"/>
      <c r="CL13" s="76">
        <f>CBM_Output!FI8*Area_Comp!CM7/1000</f>
        <v>2050.2191971740258</v>
      </c>
      <c r="CM13" s="77">
        <f>CBM_Output!FT8*Area_Comp!CM7/1000</f>
        <v>3091.3998172460888</v>
      </c>
      <c r="CN13" s="34"/>
      <c r="CO13" s="35"/>
      <c r="CP13" s="43"/>
      <c r="CQ13" s="35"/>
      <c r="CR13" s="41"/>
      <c r="CS13" s="99"/>
      <c r="CT13" s="66"/>
      <c r="CU13" s="76">
        <f>CBM_Output!GA8*Area_Comp!CV7/1000</f>
        <v>448.13685293894662</v>
      </c>
      <c r="CV13" s="77">
        <f>CBM_Output!GL8*Area_Comp!CV7/1000</f>
        <v>702.87058274491187</v>
      </c>
      <c r="CW13" s="34"/>
      <c r="CX13" s="35"/>
      <c r="CY13" s="43"/>
      <c r="CZ13" s="35"/>
      <c r="DA13" s="41"/>
      <c r="DB13" s="253"/>
      <c r="DC13" s="66"/>
      <c r="DD13" s="76">
        <f>CBM_Output!GS8*Area_Comp!DE7/1000</f>
        <v>1253.2932019109483</v>
      </c>
      <c r="DE13" s="77">
        <f>CBM_Output!HD8*Area_Comp!DE7/1000</f>
        <v>1905.9343275273231</v>
      </c>
      <c r="DF13" s="34"/>
      <c r="DG13" s="35"/>
      <c r="DH13" s="43"/>
      <c r="DI13" s="35"/>
      <c r="DJ13" s="115"/>
      <c r="DK13" s="357"/>
      <c r="DL13" s="67"/>
      <c r="DM13" s="34"/>
      <c r="DN13" s="35"/>
      <c r="DO13" s="43"/>
      <c r="DP13" s="35"/>
      <c r="DQ13" s="41">
        <v>621.1</v>
      </c>
      <c r="DR13" s="99"/>
      <c r="DS13" s="66"/>
      <c r="DT13" s="76">
        <f>CBM_Output!IC8*Area_Comp!DV7/1000</f>
        <v>503.91717783121948</v>
      </c>
      <c r="DU13" s="77">
        <f>CBM_Output!IN8*Area_Comp!DV7/1000</f>
        <v>712.68545225587604</v>
      </c>
      <c r="DV13" s="34"/>
      <c r="DW13" s="35"/>
      <c r="DX13" s="43"/>
      <c r="DY13" s="35"/>
      <c r="DZ13" s="41"/>
      <c r="EA13" s="99"/>
      <c r="EB13" s="69"/>
      <c r="EC13" s="76">
        <f>CBM_Output!IU8*Area_Comp!EE7/1000</f>
        <v>345.22145122841687</v>
      </c>
      <c r="ED13" s="77">
        <f>CBM_Output!JF8*Area_Comp!EE7/1000</f>
        <v>491.2949072372266</v>
      </c>
      <c r="EE13" s="34"/>
      <c r="EF13" s="35"/>
      <c r="EG13" s="428"/>
      <c r="EH13" s="35"/>
      <c r="EI13" s="41"/>
      <c r="EJ13" s="99"/>
      <c r="EK13" s="66"/>
      <c r="EL13" s="76">
        <f>CBM_Output!JM8*Area_Comp!EN7/1000</f>
        <v>21.782669157378951</v>
      </c>
      <c r="EM13" s="77">
        <f>CBM_Output!JX8*Area_Comp!EN7/1000</f>
        <v>31.158691307761366</v>
      </c>
      <c r="EN13" s="34"/>
      <c r="EO13" s="35"/>
      <c r="EP13" s="43"/>
      <c r="EQ13" s="35"/>
      <c r="ER13" s="41">
        <v>324.42500000000001</v>
      </c>
      <c r="ES13" s="99"/>
      <c r="ET13" s="66"/>
      <c r="EU13" s="76">
        <f>CBM_Output!KE8*Area_Comp!EW7/1000</f>
        <v>225.48699034112323</v>
      </c>
      <c r="EV13" s="77">
        <f>CBM_Output!KP8*Area_Comp!EW7/1000</f>
        <v>353.85155044028261</v>
      </c>
      <c r="EW13" s="34"/>
      <c r="EX13" s="427"/>
      <c r="EY13" s="428"/>
      <c r="EZ13" s="35"/>
      <c r="FA13" s="41"/>
      <c r="FB13" s="99"/>
      <c r="FC13" s="67"/>
      <c r="FD13" s="34"/>
      <c r="FE13" s="35"/>
      <c r="FF13" s="43"/>
      <c r="FG13" s="35"/>
      <c r="FH13" s="41">
        <v>63.57</v>
      </c>
      <c r="FI13" s="99"/>
      <c r="FJ13" s="66"/>
      <c r="FK13" s="76">
        <f>CBM_Output!LO8*Area_Comp!FN7/1000</f>
        <v>61.944744733812421</v>
      </c>
      <c r="FL13" s="77">
        <f>CBM_Output!LZ8*Area_Comp!FN7/1000</f>
        <v>93.031637924916552</v>
      </c>
      <c r="FM13" s="34"/>
      <c r="FN13" s="35"/>
      <c r="FO13" s="43"/>
      <c r="FP13" s="35"/>
      <c r="FQ13" s="41">
        <v>1135</v>
      </c>
      <c r="FR13" s="99"/>
      <c r="FS13" s="66"/>
      <c r="FT13" s="76">
        <f>CBM_Output!MG8*Area_Comp!FW7/1000</f>
        <v>1331.1479821444339</v>
      </c>
      <c r="FU13" s="77">
        <f>CBM_Output!MR8*Area_Comp!FW7/1000</f>
        <v>1899.1391322695506</v>
      </c>
      <c r="FV13" s="34"/>
      <c r="FW13" s="35"/>
      <c r="FX13" s="43"/>
      <c r="FY13" s="35"/>
      <c r="FZ13" s="41"/>
      <c r="GA13" s="99"/>
      <c r="GB13" s="66"/>
      <c r="GC13" s="76">
        <f>CBM_Output!MY8*Area_Comp!GF7/1000</f>
        <v>2243.9709093725914</v>
      </c>
      <c r="GD13" s="77">
        <f>CBM_Output!NJ8*Area_Comp!GF7/1000</f>
        <v>3292.0462860009434</v>
      </c>
      <c r="GE13" s="34"/>
      <c r="GF13" s="35"/>
      <c r="GG13" s="43"/>
      <c r="GH13" s="35"/>
      <c r="GI13" s="41"/>
      <c r="GJ13" s="99"/>
      <c r="GK13" s="66"/>
      <c r="GL13" s="76">
        <f>CBM_Output!NQ8*Area_Comp!GO7/1000</f>
        <v>229.73138281096038</v>
      </c>
      <c r="GM13" s="77">
        <f>CBM_Output!OB8*Area_Comp!GO7/1000</f>
        <v>383.14694757478685</v>
      </c>
      <c r="GN13" s="34"/>
      <c r="GO13" s="35"/>
      <c r="GP13" s="43"/>
      <c r="GQ13" s="35"/>
      <c r="GR13" s="41">
        <v>1827.0329019999999</v>
      </c>
      <c r="GS13" s="99"/>
      <c r="GT13" s="66"/>
      <c r="GU13" s="76">
        <f>CBM_Output!OI8*Area_Comp!GX7/1000</f>
        <v>1801.1295555387464</v>
      </c>
      <c r="GV13" s="77">
        <f>CBM_Output!OT8*Area_Comp!GX7/1000</f>
        <v>2818.7328261556927</v>
      </c>
      <c r="GW13" s="34"/>
      <c r="GX13" s="35"/>
      <c r="GY13" s="43"/>
      <c r="GZ13" s="35"/>
      <c r="HA13" s="41"/>
      <c r="HB13" s="99"/>
      <c r="HC13" s="66"/>
      <c r="HD13" s="76">
        <f>CBM_Output!PA8*Area_Comp!HG7/1000</f>
        <v>293.55981402336499</v>
      </c>
      <c r="HE13" s="77">
        <f>CBM_Output!PL8*Area_Comp!HG7/1000</f>
        <v>427.69240258207168</v>
      </c>
      <c r="HF13" s="34"/>
      <c r="HG13" s="35"/>
      <c r="HH13" s="43"/>
      <c r="HI13" s="35"/>
      <c r="HJ13" s="41">
        <v>428.28098699999998</v>
      </c>
      <c r="HK13" s="99"/>
      <c r="HL13" s="66"/>
      <c r="HM13" s="76">
        <f>CBM_Output!PS8*Area_Comp!HP7/1000</f>
        <v>476.27228883196233</v>
      </c>
      <c r="HN13" s="77">
        <f>CBM_Output!QD8*Area_Comp!HP7/1000</f>
        <v>675.90522401776047</v>
      </c>
      <c r="HO13" s="34"/>
      <c r="HP13" s="35"/>
      <c r="HQ13" s="43"/>
      <c r="HR13" s="35"/>
      <c r="HS13" s="41"/>
      <c r="HT13" s="99"/>
      <c r="HU13" s="66"/>
      <c r="HV13" s="76">
        <f>CBM_Output!QK8*Area_Comp!HY7/1000</f>
        <v>1618.2529746157206</v>
      </c>
      <c r="HW13" s="77">
        <f>CBM_Output!QV8*Area_Comp!HY7/1000</f>
        <v>2296.6325434492614</v>
      </c>
      <c r="HX13" s="34"/>
      <c r="HY13" s="35"/>
      <c r="HZ13" s="43"/>
      <c r="IA13" s="35"/>
      <c r="IB13" s="41"/>
      <c r="IC13" s="99"/>
      <c r="ID13" s="66"/>
      <c r="IE13" s="76">
        <f>CBM_Output!RC8*Area_Comp!IH7/1000</f>
        <v>3047.9366834153575</v>
      </c>
      <c r="IF13" s="77">
        <f>CBM_Output!RN8*Area_Comp!IH7/1000</f>
        <v>4491.3728711148551</v>
      </c>
      <c r="IG13" s="35"/>
      <c r="IH13" s="35"/>
      <c r="II13" s="35"/>
      <c r="IJ13" s="35">
        <f t="shared" si="0"/>
        <v>22996.094691187802</v>
      </c>
      <c r="IK13" s="35">
        <f t="shared" si="1"/>
        <v>33795.68586366286</v>
      </c>
      <c r="IL13" s="46">
        <v>2003</v>
      </c>
      <c r="IM13" s="66"/>
      <c r="IN13" s="507"/>
      <c r="IO13" s="507"/>
    </row>
    <row r="14" spans="1:256" x14ac:dyDescent="0.2">
      <c r="A14" s="200">
        <v>2004</v>
      </c>
      <c r="B14" s="34"/>
      <c r="C14" s="35"/>
      <c r="D14" s="43"/>
      <c r="E14" s="35"/>
      <c r="F14" s="41">
        <v>154.00336999999999</v>
      </c>
      <c r="G14" s="74"/>
      <c r="H14" s="75"/>
      <c r="I14" s="76">
        <f>CBM_Output!C9*Area_Comp!J8/1000</f>
        <v>155.96321115388994</v>
      </c>
      <c r="J14" s="77">
        <f>CBM_Output!N9*Area_Comp!J8/1000</f>
        <v>222.36855087674223</v>
      </c>
      <c r="K14" s="65"/>
      <c r="L14" s="35"/>
      <c r="M14" s="43"/>
      <c r="N14" s="43"/>
      <c r="O14" s="35">
        <v>578.04</v>
      </c>
      <c r="P14" s="99"/>
      <c r="Q14" s="69"/>
      <c r="R14" s="76">
        <f>CBM_Output!U9*Area_Comp!S8/1000</f>
        <v>576.24409570469982</v>
      </c>
      <c r="S14" s="77">
        <f>CBM_Output!AF9*Area_Comp!S8/1000</f>
        <v>863.65604219991269</v>
      </c>
      <c r="T14" s="34"/>
      <c r="U14" s="35"/>
      <c r="V14" s="43"/>
      <c r="W14" s="41"/>
      <c r="X14" s="41">
        <v>657.6</v>
      </c>
      <c r="Y14" s="68"/>
      <c r="Z14" s="69"/>
      <c r="AA14" s="76">
        <f>CBM_Output!AM9*Area_Comp!AB8/1000</f>
        <v>643.82202211056745</v>
      </c>
      <c r="AB14" s="77">
        <f>CBM_Output!AX9*Area_Comp!AB8/1000</f>
        <v>925.6314123175506</v>
      </c>
      <c r="AC14" s="34"/>
      <c r="AD14" s="35"/>
      <c r="AE14" s="43"/>
      <c r="AF14" s="35"/>
      <c r="AG14" s="41"/>
      <c r="AH14" s="99"/>
      <c r="AI14" s="66"/>
      <c r="AJ14" s="76">
        <f>CBM_Output!BE9*Area_Comp!AK8/1000</f>
        <v>120.75392507458683</v>
      </c>
      <c r="AK14" s="77">
        <f>CBM_Output!BP9*Area_Comp!AK8/1000</f>
        <v>172.29295232924116</v>
      </c>
      <c r="AL14" s="34"/>
      <c r="AM14" s="35"/>
      <c r="AN14" s="43"/>
      <c r="AO14" s="35"/>
      <c r="AP14" s="41"/>
      <c r="AQ14" s="99"/>
      <c r="AR14" s="66"/>
      <c r="AS14" s="76">
        <f>CBM_Output!BW9*Area_Comp!AT8/1000</f>
        <v>4020.5815918005678</v>
      </c>
      <c r="AT14" s="77">
        <f>CBM_Output!CH9*Area_Comp!AT8/1000</f>
        <v>5662.6386504964166</v>
      </c>
      <c r="AU14" s="34"/>
      <c r="AV14" s="35"/>
      <c r="AW14" s="43"/>
      <c r="AX14" s="35"/>
      <c r="AY14" s="41"/>
      <c r="AZ14" s="99"/>
      <c r="BA14" s="66"/>
      <c r="BB14" s="76">
        <f>CBM_Output!CO9*Area_Comp!BC8/1000</f>
        <v>316.50297774489434</v>
      </c>
      <c r="BC14" s="77">
        <f>CBM_Output!CZ9*Area_Comp!BC8/1000</f>
        <v>447.81192725590046</v>
      </c>
      <c r="BD14" s="34"/>
      <c r="BE14" s="35"/>
      <c r="BF14" s="43"/>
      <c r="BG14" s="35"/>
      <c r="BH14" s="41"/>
      <c r="BI14" s="99"/>
      <c r="BJ14" s="66"/>
      <c r="BK14" s="76">
        <f>CBM_Output!DG9*Area_Comp!BL8/1000</f>
        <v>56.409059718861315</v>
      </c>
      <c r="BL14" s="77">
        <f>CBM_Output!DR9*Area_Comp!BL8/1000</f>
        <v>87.440815289609503</v>
      </c>
      <c r="BM14" s="34"/>
      <c r="BN14" s="35"/>
      <c r="BO14" s="43"/>
      <c r="BP14" s="35"/>
      <c r="BQ14" s="41"/>
      <c r="BR14" s="99"/>
      <c r="BS14" s="66"/>
      <c r="BT14" s="76">
        <f>CBM_Output!DY9*Area_Comp!BU8/1000</f>
        <v>143.25992919165066</v>
      </c>
      <c r="BU14" s="77">
        <f>CBM_Output!EJ9*Area_Comp!BU8/1000</f>
        <v>222.73524687674228</v>
      </c>
      <c r="BV14" s="34"/>
      <c r="BW14" s="35"/>
      <c r="BX14" s="43"/>
      <c r="BY14" s="35"/>
      <c r="BZ14" s="41"/>
      <c r="CA14" s="74"/>
      <c r="CB14" s="78"/>
      <c r="CC14" s="76">
        <f>CBM_Output!EQ9*Area_Comp!CD8/1000</f>
        <v>1091.5032244934223</v>
      </c>
      <c r="CD14" s="77">
        <f>CBM_Output!FB9*Area_Comp!CD8/1000</f>
        <v>1644.6558400450006</v>
      </c>
      <c r="CE14" s="34"/>
      <c r="CF14" s="35"/>
      <c r="CG14" s="43"/>
      <c r="CH14" s="35"/>
      <c r="CI14" s="41"/>
      <c r="CJ14" s="99"/>
      <c r="CK14" s="66"/>
      <c r="CL14" s="76">
        <f>CBM_Output!FI9*Area_Comp!CM8/1000</f>
        <v>2082.5515694024148</v>
      </c>
      <c r="CM14" s="77">
        <f>CBM_Output!FT9*Area_Comp!CM8/1000</f>
        <v>3140.4813627806639</v>
      </c>
      <c r="CN14" s="34"/>
      <c r="CO14" s="35"/>
      <c r="CP14" s="43"/>
      <c r="CQ14" s="35"/>
      <c r="CR14" s="41"/>
      <c r="CS14" s="99"/>
      <c r="CT14" s="66"/>
      <c r="CU14" s="76">
        <f>CBM_Output!GA9*Area_Comp!CV8/1000</f>
        <v>454.16377117414225</v>
      </c>
      <c r="CV14" s="77">
        <f>CBM_Output!GL9*Area_Comp!CV8/1000</f>
        <v>712.38554787947021</v>
      </c>
      <c r="CW14" s="34"/>
      <c r="CX14" s="35"/>
      <c r="CY14" s="43"/>
      <c r="CZ14" s="35"/>
      <c r="DA14" s="41"/>
      <c r="DB14" s="253"/>
      <c r="DC14" s="66"/>
      <c r="DD14" s="76">
        <f>CBM_Output!GS9*Area_Comp!DE8/1000</f>
        <v>1279.4384043913863</v>
      </c>
      <c r="DE14" s="77">
        <f>CBM_Output!HD9*Area_Comp!DE8/1000</f>
        <v>1945.7929543409225</v>
      </c>
      <c r="DF14" s="34"/>
      <c r="DG14" s="35"/>
      <c r="DH14" s="43"/>
      <c r="DI14" s="35"/>
      <c r="DJ14" s="115"/>
      <c r="DK14" s="357"/>
      <c r="DL14" s="67"/>
      <c r="DM14" s="34"/>
      <c r="DN14" s="35"/>
      <c r="DO14" s="43"/>
      <c r="DP14" s="35"/>
      <c r="DQ14" s="41">
        <v>621.1</v>
      </c>
      <c r="DR14" s="99"/>
      <c r="DS14" s="66"/>
      <c r="DT14" s="76">
        <f>CBM_Output!IC9*Area_Comp!DV8/1000</f>
        <v>507.93544241306012</v>
      </c>
      <c r="DU14" s="77">
        <f>CBM_Output!IN9*Area_Comp!DV8/1000</f>
        <v>718.51644742184283</v>
      </c>
      <c r="DV14" s="34"/>
      <c r="DW14" s="35"/>
      <c r="DX14" s="43"/>
      <c r="DY14" s="35"/>
      <c r="DZ14" s="41"/>
      <c r="EA14" s="99"/>
      <c r="EB14" s="69"/>
      <c r="EC14" s="76">
        <f>CBM_Output!IU9*Area_Comp!EE8/1000</f>
        <v>348.36127000444071</v>
      </c>
      <c r="ED14" s="77">
        <f>CBM_Output!JF9*Area_Comp!EE8/1000</f>
        <v>495.55727172498939</v>
      </c>
      <c r="EE14" s="34"/>
      <c r="EF14" s="35"/>
      <c r="EG14" s="428"/>
      <c r="EH14" s="35"/>
      <c r="EI14" s="41"/>
      <c r="EJ14" s="99"/>
      <c r="EK14" s="66"/>
      <c r="EL14" s="76">
        <f>CBM_Output!JM9*Area_Comp!EN8/1000</f>
        <v>22.0987323824857</v>
      </c>
      <c r="EM14" s="77">
        <f>CBM_Output!JX9*Area_Comp!EN8/1000</f>
        <v>31.599927991590942</v>
      </c>
      <c r="EN14" s="34"/>
      <c r="EO14" s="35"/>
      <c r="EP14" s="43"/>
      <c r="EQ14" s="35"/>
      <c r="ER14" s="41">
        <v>326.03500000000003</v>
      </c>
      <c r="ES14" s="99"/>
      <c r="ET14" s="66"/>
      <c r="EU14" s="76">
        <f>CBM_Output!KE9*Area_Comp!EW8/1000</f>
        <v>226.65266651329057</v>
      </c>
      <c r="EV14" s="77">
        <f>CBM_Output!KP9*Area_Comp!EW8/1000</f>
        <v>355.36373906178153</v>
      </c>
      <c r="EW14" s="34"/>
      <c r="EX14" s="427"/>
      <c r="EY14" s="428"/>
      <c r="EZ14" s="35"/>
      <c r="FA14" s="41"/>
      <c r="FB14" s="99"/>
      <c r="FC14" s="67"/>
      <c r="FD14" s="34"/>
      <c r="FE14" s="35"/>
      <c r="FF14" s="43"/>
      <c r="FG14" s="35"/>
      <c r="FH14" s="41"/>
      <c r="FI14" s="99"/>
      <c r="FJ14" s="66"/>
      <c r="FK14" s="76">
        <f>CBM_Output!LO9*Area_Comp!FN8/1000</f>
        <v>63.550788940681471</v>
      </c>
      <c r="FL14" s="77">
        <f>CBM_Output!LZ9*Area_Comp!FN8/1000</f>
        <v>95.434515839546762</v>
      </c>
      <c r="FM14" s="34"/>
      <c r="FN14" s="35"/>
      <c r="FO14" s="43"/>
      <c r="FP14" s="35"/>
      <c r="FQ14" s="41">
        <v>1135</v>
      </c>
      <c r="FR14" s="99"/>
      <c r="FS14" s="66"/>
      <c r="FT14" s="76">
        <f>CBM_Output!MG9*Area_Comp!FW8/1000</f>
        <v>1345.5424486227896</v>
      </c>
      <c r="FU14" s="77">
        <f>CBM_Output!MR9*Area_Comp!FW8/1000</f>
        <v>1919.8749907396168</v>
      </c>
      <c r="FV14" s="34"/>
      <c r="FW14" s="35"/>
      <c r="FX14" s="43"/>
      <c r="FY14" s="35"/>
      <c r="FZ14" s="41"/>
      <c r="GA14" s="99"/>
      <c r="GB14" s="66"/>
      <c r="GC14" s="76">
        <f>CBM_Output!MY9*Area_Comp!GF8/1000</f>
        <v>2276.6787759413137</v>
      </c>
      <c r="GD14" s="77">
        <f>CBM_Output!NJ9*Area_Comp!GF8/1000</f>
        <v>3340.1248188525483</v>
      </c>
      <c r="GE14" s="34"/>
      <c r="GF14" s="35"/>
      <c r="GG14" s="43"/>
      <c r="GH14" s="35"/>
      <c r="GI14" s="41"/>
      <c r="GJ14" s="99"/>
      <c r="GK14" s="66"/>
      <c r="GL14" s="76">
        <f>CBM_Output!NQ9*Area_Comp!GO8/1000</f>
        <v>234.00600559523158</v>
      </c>
      <c r="GM14" s="77">
        <f>CBM_Output!OB9*Area_Comp!GO8/1000</f>
        <v>390.04086052006164</v>
      </c>
      <c r="GN14" s="34"/>
      <c r="GO14" s="35"/>
      <c r="GP14" s="43"/>
      <c r="GQ14" s="35"/>
      <c r="GR14" s="41">
        <v>1844.0918819999999</v>
      </c>
      <c r="GS14" s="99"/>
      <c r="GT14" s="66"/>
      <c r="GU14" s="76">
        <f>CBM_Output!OI9*Area_Comp!GX8/1000</f>
        <v>1814.8761292309503</v>
      </c>
      <c r="GV14" s="77">
        <f>CBM_Output!OT9*Area_Comp!GX8/1000</f>
        <v>2841.2648186721567</v>
      </c>
      <c r="GW14" s="34"/>
      <c r="GX14" s="35"/>
      <c r="GY14" s="43"/>
      <c r="GZ14" s="35"/>
      <c r="HA14" s="41"/>
      <c r="HB14" s="99"/>
      <c r="HC14" s="66"/>
      <c r="HD14" s="76">
        <f>CBM_Output!PA9*Area_Comp!HG8/1000</f>
        <v>297.95775607926259</v>
      </c>
      <c r="HE14" s="77">
        <f>CBM_Output!PL9*Area_Comp!HG8/1000</f>
        <v>434.09353751268304</v>
      </c>
      <c r="HF14" s="34"/>
      <c r="HG14" s="35"/>
      <c r="HH14" s="43"/>
      <c r="HI14" s="35"/>
      <c r="HJ14" s="41">
        <v>434.399585</v>
      </c>
      <c r="HK14" s="99"/>
      <c r="HL14" s="66"/>
      <c r="HM14" s="76">
        <f>CBM_Output!PS9*Area_Comp!HP8/1000</f>
        <v>479.65497709252941</v>
      </c>
      <c r="HN14" s="77">
        <f>CBM_Output!QD9*Area_Comp!HP8/1000</f>
        <v>680.76851926341601</v>
      </c>
      <c r="HO14" s="34"/>
      <c r="HP14" s="35"/>
      <c r="HQ14" s="43"/>
      <c r="HR14" s="35"/>
      <c r="HS14" s="41"/>
      <c r="HT14" s="99"/>
      <c r="HU14" s="66"/>
      <c r="HV14" s="76">
        <f>CBM_Output!QK9*Area_Comp!HY8/1000</f>
        <v>1642.4803389790432</v>
      </c>
      <c r="HW14" s="77">
        <f>CBM_Output!QV9*Area_Comp!HY8/1000</f>
        <v>2330.4706998569386</v>
      </c>
      <c r="HX14" s="34"/>
      <c r="HY14" s="35"/>
      <c r="HZ14" s="43"/>
      <c r="IA14" s="35"/>
      <c r="IB14" s="41"/>
      <c r="IC14" s="99"/>
      <c r="ID14" s="66"/>
      <c r="IE14" s="76">
        <f>CBM_Output!RC9*Area_Comp!IH8/1000</f>
        <v>3072.4784397894819</v>
      </c>
      <c r="IF14" s="77">
        <f>CBM_Output!RN9*Area_Comp!IH8/1000</f>
        <v>4526.7234597544457</v>
      </c>
      <c r="IG14" s="35"/>
      <c r="IH14" s="35"/>
      <c r="II14" s="35"/>
      <c r="IJ14" s="35">
        <f t="shared" si="0"/>
        <v>23273.467553545644</v>
      </c>
      <c r="IK14" s="35">
        <f t="shared" si="1"/>
        <v>34207.724909899793</v>
      </c>
      <c r="IL14" s="46">
        <v>2004</v>
      </c>
      <c r="IM14" s="66"/>
      <c r="IN14" s="507"/>
      <c r="IO14" s="507"/>
    </row>
    <row r="15" spans="1:256" x14ac:dyDescent="0.2">
      <c r="A15" s="200">
        <v>2005</v>
      </c>
      <c r="B15" s="34"/>
      <c r="C15" s="35">
        <f>'panEuropean-growingStock'!$C$4</f>
        <v>169.3</v>
      </c>
      <c r="D15" s="35">
        <f>'panEuropean-growingStock'!$H$4</f>
        <v>160.4</v>
      </c>
      <c r="E15" s="35"/>
      <c r="F15" s="41">
        <v>154.91832400000001</v>
      </c>
      <c r="G15" s="74"/>
      <c r="H15" s="75"/>
      <c r="I15" s="76">
        <f>CBM_Output!C10*Area_Comp!J9/1000</f>
        <v>156.99095604529717</v>
      </c>
      <c r="J15" s="77">
        <f>CBM_Output!N10*Area_Comp!J9/1000</f>
        <v>223.92870994499597</v>
      </c>
      <c r="K15" s="65"/>
      <c r="L15" s="35">
        <f>'panEuropean-growingStock'!$C$5</f>
        <v>591</v>
      </c>
      <c r="M15" s="35">
        <f>'panEuropean-growingStock'!$H$5</f>
        <v>378</v>
      </c>
      <c r="N15" s="103"/>
      <c r="O15" s="35">
        <v>591.16</v>
      </c>
      <c r="P15" s="68"/>
      <c r="Q15" s="69"/>
      <c r="R15" s="76">
        <f>CBM_Output!U10*Area_Comp!S9/1000</f>
        <v>580.2919552541</v>
      </c>
      <c r="S15" s="77">
        <f>CBM_Output!AF10*Area_Comp!S9/1000</f>
        <v>869.49510406123977</v>
      </c>
      <c r="T15" s="34"/>
      <c r="U15" s="35">
        <f>'panEuropean-growingStock'!$C$8</f>
        <v>735.08</v>
      </c>
      <c r="V15" s="35">
        <f>'panEuropean-growingStock'!$H$8</f>
        <v>705.17</v>
      </c>
      <c r="W15" s="41"/>
      <c r="X15" s="41">
        <v>663.2</v>
      </c>
      <c r="Y15" s="68"/>
      <c r="Z15" s="69"/>
      <c r="AA15" s="76">
        <f>CBM_Output!AM10*Area_Comp!AB9/1000</f>
        <v>649.50303395406263</v>
      </c>
      <c r="AB15" s="77">
        <f>CBM_Output!AX10*Area_Comp!AB9/1000</f>
        <v>933.85101725450454</v>
      </c>
      <c r="AC15" s="34"/>
      <c r="AD15" s="35">
        <f>'panEuropean-growingStock'!$C$9</f>
        <v>109.12</v>
      </c>
      <c r="AE15" s="35">
        <f>'panEuropean-growingStock'!$H$9</f>
        <v>107.24</v>
      </c>
      <c r="AF15" s="35"/>
      <c r="AG15" s="41">
        <v>115</v>
      </c>
      <c r="AH15" s="68"/>
      <c r="AI15" s="66"/>
      <c r="AJ15" s="76">
        <f>CBM_Output!BE10*Area_Comp!AK9/1000</f>
        <v>121.20802215631619</v>
      </c>
      <c r="AK15" s="77">
        <f>CBM_Output!BP10*Area_Comp!AK9/1000</f>
        <v>172.89004284244265</v>
      </c>
      <c r="AL15" s="34"/>
      <c r="AM15" s="35">
        <f>'panEuropean-growingStock'!$C$13</f>
        <v>3502</v>
      </c>
      <c r="AN15" s="35">
        <f>'panEuropean-growingStock'!$H$13</f>
        <v>3406</v>
      </c>
      <c r="AO15" s="35"/>
      <c r="AP15" s="41"/>
      <c r="AQ15" s="68"/>
      <c r="AR15" s="66"/>
      <c r="AS15" s="76">
        <f>CBM_Output!BW10*Area_Comp!AT9/1000</f>
        <v>4039.5533398929842</v>
      </c>
      <c r="AT15" s="77">
        <f>CBM_Output!CH10*Area_Comp!AT9/1000</f>
        <v>5693.1353047839884</v>
      </c>
      <c r="AU15" s="34"/>
      <c r="AV15" s="35">
        <f>'panEuropean-growingStock'!$C$10</f>
        <v>437.11</v>
      </c>
      <c r="AW15" s="35">
        <f>'panEuropean-growingStock'!$H$10</f>
        <v>394.6</v>
      </c>
      <c r="AX15" s="35"/>
      <c r="AY15" s="41"/>
      <c r="AZ15" s="68"/>
      <c r="BA15" s="66"/>
      <c r="BB15" s="76">
        <f>CBM_Output!CO10*Area_Comp!BC9/1000</f>
        <v>319.87365003347344</v>
      </c>
      <c r="BC15" s="77">
        <f>CBM_Output!CZ10*Area_Comp!BC9/1000</f>
        <v>452.62627574439813</v>
      </c>
      <c r="BD15" s="34"/>
      <c r="BE15" s="35">
        <f>'panEuropean-growingStock'!$C$16</f>
        <v>73.28</v>
      </c>
      <c r="BF15" s="35">
        <f>'panEuropean-growingStock'!$H$16</f>
        <v>64.08</v>
      </c>
      <c r="BG15" s="35"/>
      <c r="BH15" s="41"/>
      <c r="BI15" s="68"/>
      <c r="BJ15" s="66"/>
      <c r="BK15" s="76">
        <f>CBM_Output!DG10*Area_Comp!BL9/1000</f>
        <v>58.76355139177835</v>
      </c>
      <c r="BL15" s="77">
        <f>CBM_Output!DR10*Area_Comp!BL9/1000</f>
        <v>91.171840304625661</v>
      </c>
      <c r="BM15" s="34"/>
      <c r="BN15" s="35">
        <f>'panEuropean-growingStock'!$C$14</f>
        <v>177</v>
      </c>
      <c r="BO15" s="35">
        <f>'panEuropean-growingStock'!$H$14</f>
        <v>163.02000000000001</v>
      </c>
      <c r="BP15" s="35"/>
      <c r="BQ15" s="41"/>
      <c r="BR15" s="68"/>
      <c r="BS15" s="66"/>
      <c r="BT15" s="76">
        <f>CBM_Output!DY10*Area_Comp!BU9/1000</f>
        <v>145.75285765049082</v>
      </c>
      <c r="BU15" s="77">
        <f>CBM_Output!EJ10*Area_Comp!BU9/1000</f>
        <v>226.5387479410615</v>
      </c>
      <c r="BV15" s="34"/>
      <c r="BW15" s="35">
        <f>'panEuropean-growingStock'!$C$28</f>
        <v>945.93</v>
      </c>
      <c r="BX15" s="35"/>
      <c r="BY15" s="35"/>
      <c r="BZ15" s="41"/>
      <c r="CA15" s="68"/>
      <c r="CB15" s="66"/>
      <c r="CC15" s="76">
        <f>CBM_Output!EQ10*Area_Comp!CD9/1000</f>
        <v>1109.8099240048841</v>
      </c>
      <c r="CD15" s="77">
        <f>CBM_Output!FB10*Area_Comp!CD9/1000</f>
        <v>1671.9023151400586</v>
      </c>
      <c r="CE15" s="34"/>
      <c r="CF15" s="35">
        <f>'panEuropean-growingStock'!$C$12</f>
        <v>2512</v>
      </c>
      <c r="CG15" s="35">
        <f>'panEuropean-growingStock'!$H$12</f>
        <v>2377</v>
      </c>
      <c r="CH15" s="35"/>
      <c r="CI15" s="41"/>
      <c r="CJ15" s="68"/>
      <c r="CK15" s="66"/>
      <c r="CL15" s="76">
        <f>CBM_Output!FI10*Area_Comp!CM9/1000</f>
        <v>2119.5348411327609</v>
      </c>
      <c r="CM15" s="77">
        <f>CBM_Output!FT10*Area_Comp!CM9/1000</f>
        <v>3196.7193754670438</v>
      </c>
      <c r="CN15" s="34"/>
      <c r="CO15" s="35">
        <f>'panEuropean-growingStock'!$C$6</f>
        <v>385.01</v>
      </c>
      <c r="CP15" s="35">
        <f>'panEuropean-growingStock'!$H$6</f>
        <v>351.93</v>
      </c>
      <c r="CQ15" s="35"/>
      <c r="CR15" s="41"/>
      <c r="CS15" s="68"/>
      <c r="CT15" s="66"/>
      <c r="CU15" s="76">
        <f>CBM_Output!GA10*Area_Comp!CV9/1000</f>
        <v>459.96605782030645</v>
      </c>
      <c r="CV15" s="77">
        <f>CBM_Output!GL10*Area_Comp!CV9/1000</f>
        <v>721.64739068917697</v>
      </c>
      <c r="CW15" s="34"/>
      <c r="CX15" s="35">
        <f>'panEuropean-growingStock'!$C$17</f>
        <v>1174.06</v>
      </c>
      <c r="CY15" s="35">
        <f>'panEuropean-growingStock'!$H$17</f>
        <v>1090.3599999999999</v>
      </c>
      <c r="CZ15" s="35"/>
      <c r="DA15" s="41"/>
      <c r="DB15" s="254">
        <v>1269</v>
      </c>
      <c r="DC15" s="66"/>
      <c r="DD15" s="76">
        <f>CBM_Output!GS10*Area_Comp!DE9/1000</f>
        <v>1303.2662479527246</v>
      </c>
      <c r="DE15" s="77">
        <f>CBM_Output!HD10*Area_Comp!DE9/1000</f>
        <v>1982.1046782404874</v>
      </c>
      <c r="DF15" s="34"/>
      <c r="DG15" s="35">
        <f>'panEuropean-growingStock'!$C$7</f>
        <v>8.3800000000000008</v>
      </c>
      <c r="DH15" s="35">
        <f>'panEuropean-growingStock'!$H$7</f>
        <v>3.13</v>
      </c>
      <c r="DI15" s="35"/>
      <c r="DJ15" s="115"/>
      <c r="DK15" s="356"/>
      <c r="DL15" s="67"/>
      <c r="DM15" s="34"/>
      <c r="DN15" s="35">
        <f>'panEuropean-growingStock'!$C$18</f>
        <v>557</v>
      </c>
      <c r="DO15" s="35">
        <f>'panEuropean-growingStock'!$H$18</f>
        <v>516</v>
      </c>
      <c r="DP15" s="35"/>
      <c r="DQ15" s="41">
        <v>656.4</v>
      </c>
      <c r="DR15" s="68"/>
      <c r="DS15" s="66"/>
      <c r="DT15" s="76">
        <f>CBM_Output!IC10*Area_Comp!DV9/1000</f>
        <v>511.92046189540781</v>
      </c>
      <c r="DU15" s="77">
        <f>CBM_Output!IN10*Area_Comp!DV9/1000</f>
        <v>724.28995479262164</v>
      </c>
      <c r="DV15" s="34"/>
      <c r="DW15" s="35">
        <f>'panEuropean-growingStock'!$C$19</f>
        <v>464.6</v>
      </c>
      <c r="DX15" s="35">
        <f>'panEuropean-growingStock'!$H$19</f>
        <v>398</v>
      </c>
      <c r="DY15" s="35"/>
      <c r="DZ15" s="41"/>
      <c r="EA15" s="68"/>
      <c r="EB15" s="69"/>
      <c r="EC15" s="76">
        <f>CBM_Output!IU10*Area_Comp!EE9/1000</f>
        <v>351.14767922212241</v>
      </c>
      <c r="ED15" s="77">
        <f>CBM_Output!JF10*Area_Comp!EE9/1000</f>
        <v>499.2655970906892</v>
      </c>
      <c r="EE15" s="34"/>
      <c r="EF15" s="35">
        <f>'panEuropean-growingStock'!$C$20</f>
        <v>25.95</v>
      </c>
      <c r="EG15" s="427"/>
      <c r="EH15" s="35"/>
      <c r="EI15" s="41"/>
      <c r="EJ15" s="68"/>
      <c r="EK15" s="66"/>
      <c r="EL15" s="76">
        <f>CBM_Output!JM10*Area_Comp!EN9/1000</f>
        <v>22.388766593097976</v>
      </c>
      <c r="EM15" s="77">
        <f>CBM_Output!JX10*Area_Comp!EN9/1000</f>
        <v>32.003973729078695</v>
      </c>
      <c r="EN15" s="34"/>
      <c r="EO15" s="35">
        <f>'panEuropean-growingStock'!$C$15</f>
        <v>341.35</v>
      </c>
      <c r="EP15" s="35">
        <f>'panEuropean-growingStock'!$H$15</f>
        <v>318.3</v>
      </c>
      <c r="EQ15" s="35"/>
      <c r="ER15" s="41">
        <v>330.40499999999997</v>
      </c>
      <c r="ES15" s="68"/>
      <c r="ET15" s="66"/>
      <c r="EU15" s="76">
        <f>CBM_Output!KE10*Area_Comp!EW9/1000</f>
        <v>227.63691271641099</v>
      </c>
      <c r="EV15" s="77">
        <f>CBM_Output!KP10*Area_Comp!EW9/1000</f>
        <v>356.61979022230815</v>
      </c>
      <c r="EW15" s="34"/>
      <c r="EX15" s="427">
        <f>'panEuropean-growingStock'!$C$21</f>
        <v>0.08</v>
      </c>
      <c r="EY15" s="427">
        <f>'panEuropean-growingStock'!$H$21</f>
        <v>0</v>
      </c>
      <c r="EZ15" s="35"/>
      <c r="FA15" s="41"/>
      <c r="FB15" s="68"/>
      <c r="FC15" s="67"/>
      <c r="FD15" s="34"/>
      <c r="FE15" s="35">
        <f>'panEuropean-growingStock'!$C$22</f>
        <v>71.099999999999994</v>
      </c>
      <c r="FF15" s="35">
        <f>'panEuropean-growingStock'!$H$22</f>
        <v>56.88</v>
      </c>
      <c r="FG15" s="35"/>
      <c r="FH15" s="41"/>
      <c r="FI15" s="68"/>
      <c r="FJ15" s="66"/>
      <c r="FK15" s="76">
        <f>CBM_Output!LO10*Area_Comp!FN9/1000</f>
        <v>65.033057917880555</v>
      </c>
      <c r="FL15" s="77">
        <f>CBM_Output!LZ10*Area_Comp!FN9/1000</f>
        <v>97.652161649780311</v>
      </c>
      <c r="FM15" s="34"/>
      <c r="FN15" s="35">
        <f>'panEuropean-growingStock'!$C$3</f>
        <v>1102</v>
      </c>
      <c r="FO15" s="35">
        <f>'panEuropean-growingStock'!$H$3</f>
        <v>1072</v>
      </c>
      <c r="FP15" s="35"/>
      <c r="FQ15" s="41">
        <v>1135</v>
      </c>
      <c r="FR15" s="68"/>
      <c r="FS15" s="66"/>
      <c r="FT15" s="76">
        <f>CBM_Output!MG10*Area_Comp!FW9/1000</f>
        <v>1360.7583126901586</v>
      </c>
      <c r="FU15" s="77">
        <f>CBM_Output!MR10*Area_Comp!FW9/1000</f>
        <v>1941.7699123780296</v>
      </c>
      <c r="FV15" s="34"/>
      <c r="FW15" s="35">
        <f>'panEuropean-growingStock'!$C$23</f>
        <v>1909</v>
      </c>
      <c r="FX15" s="35">
        <f>'panEuropean-growingStock'!$H$23</f>
        <v>1724</v>
      </c>
      <c r="FY15" s="35"/>
      <c r="FZ15" s="41"/>
      <c r="GA15" s="68"/>
      <c r="GB15" s="66"/>
      <c r="GC15" s="76">
        <f>CBM_Output!MY10*Area_Comp!GF9/1000</f>
        <v>2310.1879911892565</v>
      </c>
      <c r="GD15" s="77">
        <f>CBM_Output!NJ10*Area_Comp!GF9/1000</f>
        <v>3389.3883032869571</v>
      </c>
      <c r="GE15" s="34"/>
      <c r="GF15" s="35">
        <f>'panEuropean-growingStock'!$C$24</f>
        <v>184.6</v>
      </c>
      <c r="GG15" s="35">
        <f>'panEuropean-growingStock'!$H$24</f>
        <v>146.96</v>
      </c>
      <c r="GH15" s="35"/>
      <c r="GI15" s="41"/>
      <c r="GJ15" s="74"/>
      <c r="GK15" s="78"/>
      <c r="GL15" s="76">
        <f>CBM_Output!NQ10*Area_Comp!GO9/1000</f>
        <v>236.39322026081703</v>
      </c>
      <c r="GM15" s="77">
        <f>CBM_Output!OB10*Area_Comp!GO9/1000</f>
        <v>393.46766760357195</v>
      </c>
      <c r="GN15" s="34"/>
      <c r="GO15" s="35">
        <f>'panEuropean-growingStock'!$C$25</f>
        <v>1351.7</v>
      </c>
      <c r="GP15" s="35">
        <f>'panEuropean-growingStock'!$H$25</f>
        <v>1067.8399999999999</v>
      </c>
      <c r="GQ15" s="35"/>
      <c r="GR15" s="41">
        <v>1860.7417740000001</v>
      </c>
      <c r="GS15" s="68"/>
      <c r="GT15" s="66"/>
      <c r="GU15" s="76">
        <f>CBM_Output!OI10*Area_Comp!GX9/1000</f>
        <v>1831.2539838415526</v>
      </c>
      <c r="GV15" s="77">
        <f>CBM_Output!OT10*Area_Comp!GX9/1000</f>
        <v>2868.0084636072133</v>
      </c>
      <c r="GW15" s="34"/>
      <c r="GX15" s="35">
        <f>'panEuropean-growingStock'!$C$27</f>
        <v>374.02</v>
      </c>
      <c r="GY15" s="35">
        <f>'panEuropean-growingStock'!$H$27</f>
        <v>350.85</v>
      </c>
      <c r="GZ15" s="35"/>
      <c r="HA15" s="41"/>
      <c r="HB15" s="68"/>
      <c r="HC15" s="66"/>
      <c r="HD15" s="76">
        <f>CBM_Output!PA10*Area_Comp!HG9/1000</f>
        <v>302.26883349553731</v>
      </c>
      <c r="HE15" s="77">
        <f>CBM_Output!PL10*Area_Comp!HG9/1000</f>
        <v>440.40227476976514</v>
      </c>
      <c r="HF15" s="34"/>
      <c r="HG15" s="35">
        <f>'panEuropean-growingStock'!$C$26</f>
        <v>491.38</v>
      </c>
      <c r="HH15" s="35">
        <f>'panEuropean-growingStock'!$H$26</f>
        <v>451.67</v>
      </c>
      <c r="HI15" s="35"/>
      <c r="HJ15" s="41">
        <v>438.90507600000001</v>
      </c>
      <c r="HK15" s="74"/>
      <c r="HL15" s="78"/>
      <c r="HM15" s="76">
        <f>CBM_Output!PS10*Area_Comp!HP9/1000</f>
        <v>486.7836529052297</v>
      </c>
      <c r="HN15" s="77">
        <f>CBM_Output!QD10*Area_Comp!HP9/1000</f>
        <v>690.82917381694392</v>
      </c>
      <c r="HO15" s="34"/>
      <c r="HP15" s="35">
        <f>'panEuropean-growingStock'!$C$11</f>
        <v>2181</v>
      </c>
      <c r="HQ15" s="35">
        <f>'panEuropean-growingStock'!$H$11</f>
        <v>2005</v>
      </c>
      <c r="HR15" s="35"/>
      <c r="HS15" s="41"/>
      <c r="HT15" s="68"/>
      <c r="HU15" s="66"/>
      <c r="HV15" s="76">
        <f>CBM_Output!QK10*Area_Comp!HY9/1000</f>
        <v>1669.9368592234568</v>
      </c>
      <c r="HW15" s="77">
        <f>CBM_Output!QV10*Area_Comp!HY9/1000</f>
        <v>2368.9071132811919</v>
      </c>
      <c r="HX15" s="34"/>
      <c r="HY15" s="35">
        <f>'panEuropean-growingStock'!$C$29</f>
        <v>3184.67</v>
      </c>
      <c r="HZ15" s="35">
        <f>'panEuropean-growingStock'!$H$29</f>
        <v>2597.41</v>
      </c>
      <c r="IA15" s="35"/>
      <c r="IB15" s="41"/>
      <c r="IC15" s="68"/>
      <c r="ID15" s="66"/>
      <c r="IE15" s="76">
        <f>CBM_Output!RC10*Area_Comp!IH9/1000</f>
        <v>3065.1586684503336</v>
      </c>
      <c r="IF15" s="77">
        <f>CBM_Output!RN10*Area_Comp!IH9/1000</f>
        <v>4514.2951102495135</v>
      </c>
      <c r="IG15" s="35"/>
      <c r="IH15" s="35">
        <f>HY15+HP15+HG15+GX15+GO15+GF15+FW15+FN15+FE15+EX15+EO15+EF15+DW15+DN15+DG15+CX15+CO15+CF15+BW15+BN15+BE15+AV15+AK15+AD15+U15+L15+C15</f>
        <v>19728.61004284244</v>
      </c>
      <c r="II15" s="35">
        <f>HZ15+HQ15+HH15+GY15+GP15+GG15+FX15+FO15+FF15+EY15+EP15+EG15+DX15+DO15+DH15+CY15+CP15+CG15+BX15+BO15+BF15+AW15+AL15+AE15+V15+M15+D15</f>
        <v>16499.84</v>
      </c>
      <c r="IJ15" s="35">
        <f t="shared" si="0"/>
        <v>23505.382837690438</v>
      </c>
      <c r="IK15" s="35">
        <f t="shared" si="1"/>
        <v>34624.010298891684</v>
      </c>
      <c r="IL15" s="46">
        <v>2005</v>
      </c>
      <c r="IM15" s="66"/>
      <c r="IN15" s="507"/>
      <c r="IO15" s="507"/>
      <c r="IV15" s="35"/>
    </row>
    <row r="16" spans="1:256" x14ac:dyDescent="0.2">
      <c r="A16" s="200">
        <v>2006</v>
      </c>
      <c r="B16" s="34"/>
      <c r="C16" s="35"/>
      <c r="D16" s="43"/>
      <c r="E16" s="35"/>
      <c r="F16" s="41">
        <v>155.392687</v>
      </c>
      <c r="G16" s="74"/>
      <c r="H16" s="75"/>
      <c r="I16" s="76">
        <f>CBM_Output!C11*Area_Comp!J10/1000</f>
        <v>157.78244783749437</v>
      </c>
      <c r="J16" s="77">
        <f>CBM_Output!N11*Area_Comp!J10/1000</f>
        <v>225.15343142673967</v>
      </c>
      <c r="K16" s="65"/>
      <c r="L16" s="35"/>
      <c r="M16" s="43"/>
      <c r="N16" s="43">
        <v>601.53800000000001</v>
      </c>
      <c r="O16" s="35">
        <v>601.84</v>
      </c>
      <c r="P16" s="99"/>
      <c r="Q16" s="69"/>
      <c r="R16" s="76">
        <f>CBM_Output!U11*Area_Comp!S10/1000</f>
        <v>584.12701193323028</v>
      </c>
      <c r="S16" s="77">
        <f>CBM_Output!AF11*Area_Comp!S10/1000</f>
        <v>874.98653930400712</v>
      </c>
      <c r="T16" s="34"/>
      <c r="U16" s="35"/>
      <c r="V16" s="43"/>
      <c r="W16" s="41"/>
      <c r="X16" s="41">
        <v>672.8</v>
      </c>
      <c r="Y16" s="68"/>
      <c r="Z16" s="69"/>
      <c r="AA16" s="76">
        <f>CBM_Output!AM11*Area_Comp!AB10/1000</f>
        <v>652.66126695800801</v>
      </c>
      <c r="AB16" s="77">
        <f>CBM_Output!AX11*Area_Comp!AB10/1000</f>
        <v>938.44046952168458</v>
      </c>
      <c r="AC16" s="34"/>
      <c r="AD16" s="35"/>
      <c r="AE16" s="43"/>
      <c r="AF16" s="35"/>
      <c r="AG16" s="41"/>
      <c r="AH16" s="99"/>
      <c r="AI16" s="66"/>
      <c r="AJ16" s="76">
        <f>CBM_Output!BE11*Area_Comp!AK10/1000</f>
        <v>122.62206549154622</v>
      </c>
      <c r="AK16" s="77">
        <f>CBM_Output!BP11*Area_Comp!AK10/1000</f>
        <v>174.8725205012604</v>
      </c>
      <c r="AL16" s="34"/>
      <c r="AM16" s="35"/>
      <c r="AN16" s="43"/>
      <c r="AO16" s="35"/>
      <c r="AP16" s="41"/>
      <c r="AQ16" s="99"/>
      <c r="AR16" s="66"/>
      <c r="AS16" s="76">
        <f>CBM_Output!BW11*Area_Comp!AT10/1000</f>
        <v>4052.3177887473498</v>
      </c>
      <c r="AT16" s="77">
        <f>CBM_Output!CH11*Area_Comp!AT10/1000</f>
        <v>5715.1155964634117</v>
      </c>
      <c r="AU16" s="34"/>
      <c r="AV16" s="35"/>
      <c r="AW16" s="43"/>
      <c r="AX16" s="35"/>
      <c r="AY16" s="41"/>
      <c r="AZ16" s="99"/>
      <c r="BA16" s="66"/>
      <c r="BB16" s="76">
        <f>CBM_Output!CO11*Area_Comp!BC10/1000</f>
        <v>322.73898245400682</v>
      </c>
      <c r="BC16" s="77">
        <f>CBM_Output!CZ11*Area_Comp!BC10/1000</f>
        <v>456.67244529407935</v>
      </c>
      <c r="BD16" s="34"/>
      <c r="BE16" s="35"/>
      <c r="BF16" s="43"/>
      <c r="BG16" s="35"/>
      <c r="BH16" s="41">
        <v>71.900000000000006</v>
      </c>
      <c r="BI16" s="99"/>
      <c r="BJ16" s="66"/>
      <c r="BK16" s="76">
        <f>CBM_Output!DG11*Area_Comp!BL10/1000</f>
        <v>61.346493604506421</v>
      </c>
      <c r="BL16" s="77">
        <f>CBM_Output!DR11*Area_Comp!BL10/1000</f>
        <v>95.284589916885622</v>
      </c>
      <c r="BM16" s="34"/>
      <c r="BN16" s="35"/>
      <c r="BO16" s="43"/>
      <c r="BP16" s="35"/>
      <c r="BQ16" s="41"/>
      <c r="BR16" s="99"/>
      <c r="BS16" s="66"/>
      <c r="BT16" s="76">
        <f>CBM_Output!DY11*Area_Comp!BU10/1000</f>
        <v>148.27511965408496</v>
      </c>
      <c r="BU16" s="77">
        <f>CBM_Output!EJ11*Area_Comp!BU10/1000</f>
        <v>230.40221397990626</v>
      </c>
      <c r="BV16" s="34"/>
      <c r="BW16" s="35"/>
      <c r="BX16" s="43"/>
      <c r="BY16" s="35"/>
      <c r="BZ16" s="41"/>
      <c r="CA16" s="99"/>
      <c r="CB16" s="66"/>
      <c r="CC16" s="76">
        <f>CBM_Output!EQ11*Area_Comp!CD10/1000</f>
        <v>1128.2695179733746</v>
      </c>
      <c r="CD16" s="77">
        <f>CBM_Output!FB11*Area_Comp!CD10/1000</f>
        <v>1699.2157910099158</v>
      </c>
      <c r="CE16" s="34"/>
      <c r="CF16" s="35"/>
      <c r="CG16" s="43"/>
      <c r="CH16" s="35"/>
      <c r="CI16" s="41"/>
      <c r="CJ16" s="99"/>
      <c r="CK16" s="66"/>
      <c r="CL16" s="76">
        <f>CBM_Output!FI11*Area_Comp!CM10/1000</f>
        <v>2155.6086197364407</v>
      </c>
      <c r="CM16" s="77">
        <f>CBM_Output!FT11*Area_Comp!CM10/1000</f>
        <v>3251.4805594289805</v>
      </c>
      <c r="CN16" s="34"/>
      <c r="CO16" s="35"/>
      <c r="CP16" s="43"/>
      <c r="CQ16" s="35"/>
      <c r="CR16" s="41"/>
      <c r="CS16" s="99"/>
      <c r="CT16" s="66"/>
      <c r="CU16" s="76">
        <f>CBM_Output!GA11*Area_Comp!CV10/1000</f>
        <v>465.23235037442146</v>
      </c>
      <c r="CV16" s="77">
        <f>CBM_Output!GL11*Area_Comp!CV10/1000</f>
        <v>730.07786986867939</v>
      </c>
      <c r="CW16" s="34"/>
      <c r="CX16" s="35"/>
      <c r="CY16" s="43"/>
      <c r="CZ16" s="35"/>
      <c r="DA16" s="41"/>
      <c r="DB16" s="253"/>
      <c r="DC16" s="66"/>
      <c r="DD16" s="76">
        <f>CBM_Output!GS11*Area_Comp!DE10/1000</f>
        <v>1327.3082244192974</v>
      </c>
      <c r="DE16" s="77">
        <f>CBM_Output!HD11*Area_Comp!DE10/1000</f>
        <v>2018.7860921849508</v>
      </c>
      <c r="DF16" s="34"/>
      <c r="DG16" s="35"/>
      <c r="DH16" s="43"/>
      <c r="DI16" s="35"/>
      <c r="DJ16" s="115"/>
      <c r="DK16" s="357"/>
      <c r="DL16" s="67"/>
      <c r="DM16" s="34"/>
      <c r="DN16" s="35"/>
      <c r="DO16" s="43"/>
      <c r="DP16" s="35"/>
      <c r="DQ16" s="41">
        <v>656.4</v>
      </c>
      <c r="DR16" s="99"/>
      <c r="DS16" s="66"/>
      <c r="DT16" s="76">
        <f>CBM_Output!IC11*Area_Comp!DV10/1000</f>
        <v>515.85537482768996</v>
      </c>
      <c r="DU16" s="77">
        <f>CBM_Output!IN11*Area_Comp!DV10/1000</f>
        <v>729.99245084849122</v>
      </c>
      <c r="DV16" s="34"/>
      <c r="DW16" s="35"/>
      <c r="DX16" s="43"/>
      <c r="DY16" s="35"/>
      <c r="DZ16" s="41"/>
      <c r="EA16" s="99"/>
      <c r="EB16" s="69"/>
      <c r="EC16" s="76">
        <f>CBM_Output!IU11*Area_Comp!EE10/1000</f>
        <v>354.43463125732717</v>
      </c>
      <c r="ED16" s="77">
        <f>CBM_Output!JF11*Area_Comp!EE10/1000</f>
        <v>503.77559815399252</v>
      </c>
      <c r="EE16" s="34"/>
      <c r="EF16" s="35"/>
      <c r="EG16" s="428"/>
      <c r="EH16" s="35"/>
      <c r="EI16" s="41"/>
      <c r="EJ16" s="99"/>
      <c r="EK16" s="66"/>
      <c r="EL16" s="76">
        <f>CBM_Output!JM11*Area_Comp!EN10/1000</f>
        <v>22.641581165940721</v>
      </c>
      <c r="EM16" s="77">
        <f>CBM_Output!JX11*Area_Comp!EN10/1000</f>
        <v>32.354763453629054</v>
      </c>
      <c r="EN16" s="34"/>
      <c r="EO16" s="35"/>
      <c r="EP16" s="43"/>
      <c r="EQ16" s="35"/>
      <c r="ER16" s="41">
        <v>332.84800000000001</v>
      </c>
      <c r="ES16" s="99"/>
      <c r="ET16" s="66"/>
      <c r="EU16" s="76">
        <f>CBM_Output!KE11*Area_Comp!EW10/1000</f>
        <v>228.70503355582585</v>
      </c>
      <c r="EV16" s="77">
        <f>CBM_Output!KP11*Area_Comp!EW10/1000</f>
        <v>357.99930556951716</v>
      </c>
      <c r="EW16" s="34"/>
      <c r="EX16" s="427"/>
      <c r="EY16" s="428"/>
      <c r="EZ16" s="35"/>
      <c r="FA16" s="41"/>
      <c r="FB16" s="99"/>
      <c r="FC16" s="67"/>
      <c r="FD16" s="34"/>
      <c r="FE16" s="35"/>
      <c r="FF16" s="43"/>
      <c r="FG16" s="35"/>
      <c r="FH16" s="41"/>
      <c r="FI16" s="99"/>
      <c r="FJ16" s="66"/>
      <c r="FK16" s="76">
        <f>CBM_Output!LO11*Area_Comp!FN10/1000</f>
        <v>66.510049765053267</v>
      </c>
      <c r="FL16" s="77">
        <f>CBM_Output!LZ11*Area_Comp!FN10/1000</f>
        <v>99.862176873138864</v>
      </c>
      <c r="FM16" s="34"/>
      <c r="FN16" s="35"/>
      <c r="FO16" s="43"/>
      <c r="FP16" s="35"/>
      <c r="FQ16" s="41">
        <v>1135</v>
      </c>
      <c r="FR16" s="99"/>
      <c r="FS16" s="66"/>
      <c r="FT16" s="76">
        <f>CBM_Output!MG11*Area_Comp!FW10/1000</f>
        <v>1370.164454260788</v>
      </c>
      <c r="FU16" s="77">
        <f>CBM_Output!MR11*Area_Comp!FW10/1000</f>
        <v>1955.3991005783732</v>
      </c>
      <c r="FV16" s="34"/>
      <c r="FW16" s="35"/>
      <c r="FX16" s="43"/>
      <c r="FY16" s="35"/>
      <c r="FZ16" s="41"/>
      <c r="GA16" s="99"/>
      <c r="GB16" s="66"/>
      <c r="GC16" s="76">
        <f>CBM_Output!MY11*Area_Comp!GF10/1000</f>
        <v>2342.3787875434759</v>
      </c>
      <c r="GD16" s="77">
        <f>CBM_Output!NJ11*Area_Comp!GF10/1000</f>
        <v>3436.7311634962189</v>
      </c>
      <c r="GE16" s="34"/>
      <c r="GF16" s="35"/>
      <c r="GG16" s="43"/>
      <c r="GH16" s="35"/>
      <c r="GI16" s="41"/>
      <c r="GJ16" s="74">
        <v>158.1</v>
      </c>
      <c r="GK16" s="78">
        <v>179.4</v>
      </c>
      <c r="GL16" s="76">
        <f>CBM_Output!NQ11*Area_Comp!GO10/1000</f>
        <v>240.87167572182832</v>
      </c>
      <c r="GM16" s="77">
        <f>CBM_Output!OB11*Area_Comp!GO10/1000</f>
        <v>400.45804611837337</v>
      </c>
      <c r="GN16" s="34"/>
      <c r="GO16" s="35"/>
      <c r="GP16" s="43"/>
      <c r="GQ16" s="35"/>
      <c r="GR16" s="41">
        <v>1878.6039020000001</v>
      </c>
      <c r="GS16" s="99"/>
      <c r="GT16" s="66"/>
      <c r="GU16" s="76">
        <f>CBM_Output!OI11*Area_Comp!GX10/1000</f>
        <v>1849.6271203666499</v>
      </c>
      <c r="GV16" s="77">
        <f>CBM_Output!OT11*Area_Comp!GX10/1000</f>
        <v>2897.4697978026052</v>
      </c>
      <c r="GW16" s="34"/>
      <c r="GX16" s="35"/>
      <c r="GY16" s="43"/>
      <c r="GZ16" s="35"/>
      <c r="HA16" s="41"/>
      <c r="HB16" s="99"/>
      <c r="HC16" s="66"/>
      <c r="HD16" s="76">
        <f>CBM_Output!PA11*Area_Comp!HG10/1000</f>
        <v>305.88954608933415</v>
      </c>
      <c r="HE16" s="77">
        <f>CBM_Output!PL11*Area_Comp!HG10/1000</f>
        <v>445.65805937907078</v>
      </c>
      <c r="HF16" s="34"/>
      <c r="HG16" s="35"/>
      <c r="HH16" s="43"/>
      <c r="HI16" s="35"/>
      <c r="HJ16" s="41">
        <v>443.78043200000002</v>
      </c>
      <c r="HK16" s="74">
        <v>569.5</v>
      </c>
      <c r="HL16" s="78">
        <v>608.79999999999995</v>
      </c>
      <c r="HM16" s="76">
        <f>CBM_Output!PS11*Area_Comp!HP10/1000</f>
        <v>490.90691075116018</v>
      </c>
      <c r="HN16" s="77">
        <f>CBM_Output!QD11*Area_Comp!HP10/1000</f>
        <v>696.60179158535652</v>
      </c>
      <c r="HO16" s="34"/>
      <c r="HP16" s="35"/>
      <c r="HQ16" s="43"/>
      <c r="HR16" s="35"/>
      <c r="HS16" s="41"/>
      <c r="HT16" s="99"/>
      <c r="HU16" s="66"/>
      <c r="HV16" s="76">
        <f>CBM_Output!QK11*Area_Comp!HY10/1000</f>
        <v>1699.7527817224175</v>
      </c>
      <c r="HW16" s="77">
        <f>CBM_Output!QV11*Area_Comp!HY10/1000</f>
        <v>2410.6942153589844</v>
      </c>
      <c r="HX16" s="34"/>
      <c r="HY16" s="35"/>
      <c r="HZ16" s="43"/>
      <c r="IA16" s="35"/>
      <c r="IB16" s="41"/>
      <c r="IC16" s="99"/>
      <c r="ID16" s="66"/>
      <c r="IE16" s="76">
        <f>CBM_Output!RC11*Area_Comp!IH10/1000</f>
        <v>3095.1246350060701</v>
      </c>
      <c r="IF16" s="77">
        <f>CBM_Output!RN11*Area_Comp!IH10/1000</f>
        <v>4557.5395015395061</v>
      </c>
      <c r="IG16" s="35"/>
      <c r="IH16" s="35"/>
      <c r="II16" s="35"/>
      <c r="IJ16" s="35">
        <f t="shared" si="0"/>
        <v>23761.152471217316</v>
      </c>
      <c r="IK16" s="35">
        <f t="shared" si="1"/>
        <v>34935.024089657767</v>
      </c>
      <c r="IL16" s="46">
        <v>2006</v>
      </c>
      <c r="IM16" s="66"/>
      <c r="IN16" s="507"/>
      <c r="IO16" s="507"/>
    </row>
    <row r="17" spans="1:257" x14ac:dyDescent="0.2">
      <c r="A17" s="200">
        <v>2007</v>
      </c>
      <c r="B17" s="34"/>
      <c r="C17" s="35"/>
      <c r="D17" s="43"/>
      <c r="E17" s="35"/>
      <c r="F17" s="41">
        <v>155.63902999999999</v>
      </c>
      <c r="G17" s="74"/>
      <c r="H17" s="75"/>
      <c r="I17" s="76">
        <f>CBM_Output!C12*Area_Comp!J11/1000</f>
        <v>158.7124856300118</v>
      </c>
      <c r="J17" s="77">
        <f>CBM_Output!N12*Area_Comp!J11/1000</f>
        <v>226.55516992621949</v>
      </c>
      <c r="K17" s="65"/>
      <c r="L17" s="35"/>
      <c r="M17" s="43"/>
      <c r="N17" s="43">
        <v>612.29399999999998</v>
      </c>
      <c r="O17" s="35">
        <v>612.52</v>
      </c>
      <c r="P17" s="99"/>
      <c r="Q17" s="69"/>
      <c r="R17" s="76">
        <f>CBM_Output!U12*Area_Comp!S11/1000</f>
        <v>587.89024504056044</v>
      </c>
      <c r="S17" s="77">
        <f>CBM_Output!AF12*Area_Comp!S11/1000</f>
        <v>880.3363936987239</v>
      </c>
      <c r="T17" s="34"/>
      <c r="U17" s="35"/>
      <c r="V17" s="43"/>
      <c r="W17" s="41"/>
      <c r="X17" s="41">
        <v>672.9</v>
      </c>
      <c r="Y17" s="68"/>
      <c r="Z17" s="69"/>
      <c r="AA17" s="76">
        <f>CBM_Output!AM12*Area_Comp!AB11/1000</f>
        <v>654.85384929708823</v>
      </c>
      <c r="AB17" s="77">
        <f>CBM_Output!AX12*Area_Comp!AB11/1000</f>
        <v>941.63726516185807</v>
      </c>
      <c r="AC17" s="34"/>
      <c r="AD17" s="35"/>
      <c r="AE17" s="43"/>
      <c r="AF17" s="35"/>
      <c r="AG17" s="41"/>
      <c r="AH17" s="99"/>
      <c r="AI17" s="66"/>
      <c r="AJ17" s="76">
        <f>CBM_Output!BE12*Area_Comp!AK11/1000</f>
        <v>123.77834269519776</v>
      </c>
      <c r="AK17" s="77">
        <f>CBM_Output!BP12*Area_Comp!AK11/1000</f>
        <v>176.47619032411478</v>
      </c>
      <c r="AL17" s="34"/>
      <c r="AM17" s="35"/>
      <c r="AN17" s="43"/>
      <c r="AO17" s="35"/>
      <c r="AP17" s="41"/>
      <c r="AQ17" s="99"/>
      <c r="AR17" s="66"/>
      <c r="AS17" s="76">
        <f>CBM_Output!BW12*Area_Comp!AT11/1000</f>
        <v>4024.2468882797834</v>
      </c>
      <c r="AT17" s="77">
        <f>CBM_Output!CH12*Area_Comp!AT11/1000</f>
        <v>5682.9538446845872</v>
      </c>
      <c r="AU17" s="34"/>
      <c r="AV17" s="35"/>
      <c r="AW17" s="43"/>
      <c r="AX17" s="35"/>
      <c r="AY17" s="41"/>
      <c r="AZ17" s="99"/>
      <c r="BA17" s="66"/>
      <c r="BB17" s="76">
        <f>CBM_Output!CO12*Area_Comp!BC11/1000</f>
        <v>329.25545263096842</v>
      </c>
      <c r="BC17" s="77">
        <f>CBM_Output!CZ12*Area_Comp!BC11/1000</f>
        <v>465.93857002773109</v>
      </c>
      <c r="BD17" s="34"/>
      <c r="BE17" s="35"/>
      <c r="BF17" s="43"/>
      <c r="BG17" s="35"/>
      <c r="BH17" s="41"/>
      <c r="BI17" s="99"/>
      <c r="BJ17" s="66"/>
      <c r="BK17" s="76">
        <f>CBM_Output!DG12*Area_Comp!BL11/1000</f>
        <v>64.047977328836964</v>
      </c>
      <c r="BL17" s="77">
        <f>CBM_Output!DR12*Area_Comp!BL11/1000</f>
        <v>99.594329692912638</v>
      </c>
      <c r="BM17" s="34"/>
      <c r="BN17" s="35"/>
      <c r="BO17" s="43"/>
      <c r="BP17" s="35"/>
      <c r="BQ17" s="41"/>
      <c r="BR17" s="99"/>
      <c r="BS17" s="66"/>
      <c r="BT17" s="76">
        <f>CBM_Output!DY12*Area_Comp!BU11/1000</f>
        <v>149.6036930600367</v>
      </c>
      <c r="BU17" s="77">
        <f>CBM_Output!EJ12*Area_Comp!BU11/1000</f>
        <v>232.44646316683441</v>
      </c>
      <c r="BV17" s="34"/>
      <c r="BW17" s="35"/>
      <c r="BX17" s="43"/>
      <c r="BY17" s="35"/>
      <c r="BZ17" s="41"/>
      <c r="CA17" s="99"/>
      <c r="CB17" s="66"/>
      <c r="CC17" s="76">
        <f>CBM_Output!EQ12*Area_Comp!CD11/1000</f>
        <v>1148.2657800971606</v>
      </c>
      <c r="CD17" s="77">
        <f>CBM_Output!FB12*Area_Comp!CD11/1000</f>
        <v>1728.7548455293752</v>
      </c>
      <c r="CE17" s="34"/>
      <c r="CF17" s="35"/>
      <c r="CG17" s="43"/>
      <c r="CH17" s="35"/>
      <c r="CI17" s="41"/>
      <c r="CJ17" s="99"/>
      <c r="CK17" s="66"/>
      <c r="CL17" s="76">
        <f>CBM_Output!FI12*Area_Comp!CM11/1000</f>
        <v>2194.5015734937965</v>
      </c>
      <c r="CM17" s="77">
        <f>CBM_Output!FT12*Area_Comp!CM11/1000</f>
        <v>3310.6590176308896</v>
      </c>
      <c r="CN17" s="34"/>
      <c r="CO17" s="35"/>
      <c r="CP17" s="43"/>
      <c r="CQ17" s="35"/>
      <c r="CR17" s="41"/>
      <c r="CS17" s="99"/>
      <c r="CT17" s="66"/>
      <c r="CU17" s="76">
        <f>CBM_Output!GA12*Area_Comp!CV11/1000</f>
        <v>470.85673233216181</v>
      </c>
      <c r="CV17" s="77">
        <f>CBM_Output!GL12*Area_Comp!CV11/1000</f>
        <v>739.01257971823759</v>
      </c>
      <c r="CW17" s="34"/>
      <c r="CX17" s="35"/>
      <c r="CY17" s="43"/>
      <c r="CZ17" s="35"/>
      <c r="DA17" s="41"/>
      <c r="DB17" s="253"/>
      <c r="DC17" s="66"/>
      <c r="DD17" s="76">
        <f>CBM_Output!GS12*Area_Comp!DE11/1000</f>
        <v>1345.9521486335041</v>
      </c>
      <c r="DE17" s="77">
        <f>CBM_Output!HD12*Area_Comp!DE11/1000</f>
        <v>2047.1496750861313</v>
      </c>
      <c r="DF17" s="34"/>
      <c r="DG17" s="35"/>
      <c r="DH17" s="43"/>
      <c r="DI17" s="35"/>
      <c r="DJ17" s="115"/>
      <c r="DK17" s="357"/>
      <c r="DL17" s="67"/>
      <c r="DM17" s="34"/>
      <c r="DN17" s="35"/>
      <c r="DO17" s="43"/>
      <c r="DP17" s="35"/>
      <c r="DQ17" s="41">
        <v>656.4</v>
      </c>
      <c r="DR17" s="99"/>
      <c r="DS17" s="66"/>
      <c r="DT17" s="76">
        <f>CBM_Output!IC12*Area_Comp!DV11/1000</f>
        <v>520.41006448784617</v>
      </c>
      <c r="DU17" s="77">
        <f>CBM_Output!IN12*Area_Comp!DV11/1000</f>
        <v>736.56459616501991</v>
      </c>
      <c r="DV17" s="34"/>
      <c r="DW17" s="35"/>
      <c r="DX17" s="43"/>
      <c r="DY17" s="35"/>
      <c r="DZ17" s="41"/>
      <c r="EA17" s="99"/>
      <c r="EB17" s="69"/>
      <c r="EC17" s="76">
        <f>CBM_Output!IU12*Area_Comp!EE11/1000</f>
        <v>357.31968403484979</v>
      </c>
      <c r="ED17" s="77">
        <f>CBM_Output!JF12*Area_Comp!EE11/1000</f>
        <v>507.66183198319283</v>
      </c>
      <c r="EE17" s="34"/>
      <c r="EF17" s="35"/>
      <c r="EG17" s="428"/>
      <c r="EH17" s="35"/>
      <c r="EI17" s="41"/>
      <c r="EJ17" s="99"/>
      <c r="EK17" s="66"/>
      <c r="EL17" s="76">
        <f>CBM_Output!JM12*Area_Comp!EN11/1000</f>
        <v>22.826356594577167</v>
      </c>
      <c r="EM17" s="77">
        <f>CBM_Output!JX12*Area_Comp!EN11/1000</f>
        <v>32.605792208634</v>
      </c>
      <c r="EN17" s="34"/>
      <c r="EO17" s="35"/>
      <c r="EP17" s="43"/>
      <c r="EQ17" s="35"/>
      <c r="ER17" s="41">
        <v>335.94099999999997</v>
      </c>
      <c r="ES17" s="99"/>
      <c r="ET17" s="66"/>
      <c r="EU17" s="76">
        <f>CBM_Output!KE12*Area_Comp!EW11/1000</f>
        <v>230.14778386507396</v>
      </c>
      <c r="EV17" s="77">
        <f>CBM_Output!KP12*Area_Comp!EW11/1000</f>
        <v>359.96492643853509</v>
      </c>
      <c r="EW17" s="34"/>
      <c r="EX17" s="427"/>
      <c r="EY17" s="428"/>
      <c r="EZ17" s="35"/>
      <c r="FA17" s="41"/>
      <c r="FB17" s="99"/>
      <c r="FC17" s="67"/>
      <c r="FD17" s="34"/>
      <c r="FE17" s="35"/>
      <c r="FF17" s="43"/>
      <c r="FG17" s="35"/>
      <c r="FH17" s="41"/>
      <c r="FI17" s="99"/>
      <c r="FJ17" s="66"/>
      <c r="FK17" s="76">
        <f>CBM_Output!LO12*Area_Comp!FN11/1000</f>
        <v>67.869944391363461</v>
      </c>
      <c r="FL17" s="77">
        <f>CBM_Output!LZ12*Area_Comp!FN11/1000</f>
        <v>101.89751555086265</v>
      </c>
      <c r="FM17" s="34"/>
      <c r="FN17" s="35"/>
      <c r="FO17" s="43"/>
      <c r="FP17" s="35"/>
      <c r="FQ17" s="41">
        <v>1135</v>
      </c>
      <c r="FR17" s="74"/>
      <c r="FS17" s="78"/>
      <c r="FT17" s="76">
        <f>CBM_Output!MG12*Area_Comp!FW11/1000</f>
        <v>1374.8251051046811</v>
      </c>
      <c r="FU17" s="77">
        <f>CBM_Output!MR12*Area_Comp!FW11/1000</f>
        <v>1962.3093172626982</v>
      </c>
      <c r="FV17" s="34"/>
      <c r="FW17" s="35"/>
      <c r="FX17" s="43"/>
      <c r="FY17" s="35"/>
      <c r="FZ17" s="41"/>
      <c r="GA17" s="99"/>
      <c r="GB17" s="66"/>
      <c r="GC17" s="76">
        <f>CBM_Output!MY12*Area_Comp!GF11/1000</f>
        <v>2368.8158522264139</v>
      </c>
      <c r="GD17" s="77">
        <f>CBM_Output!NJ12*Area_Comp!GF11/1000</f>
        <v>3475.6995632491207</v>
      </c>
      <c r="GE17" s="34"/>
      <c r="GF17" s="35"/>
      <c r="GG17" s="43"/>
      <c r="GH17" s="35"/>
      <c r="GI17" s="41"/>
      <c r="GJ17" s="99"/>
      <c r="GK17" s="66"/>
      <c r="GL17" s="76">
        <f>CBM_Output!NQ12*Area_Comp!GO11/1000</f>
        <v>246.0277045278628</v>
      </c>
      <c r="GM17" s="77">
        <f>CBM_Output!OB12*Area_Comp!GO11/1000</f>
        <v>408.56361613376811</v>
      </c>
      <c r="GN17" s="34"/>
      <c r="GO17" s="35"/>
      <c r="GP17" s="43"/>
      <c r="GQ17" s="35"/>
      <c r="GR17" s="41">
        <v>1896.4261019999999</v>
      </c>
      <c r="GS17" s="99"/>
      <c r="GT17" s="66"/>
      <c r="GU17" s="76">
        <f>CBM_Output!OI12*Area_Comp!GX11/1000</f>
        <v>1865.0982282377508</v>
      </c>
      <c r="GV17" s="77">
        <f>CBM_Output!OT12*Area_Comp!GX11/1000</f>
        <v>2922.9556947582632</v>
      </c>
      <c r="GW17" s="34"/>
      <c r="GX17" s="35"/>
      <c r="GY17" s="43"/>
      <c r="GZ17" s="35"/>
      <c r="HA17" s="41">
        <v>315.13668000000001</v>
      </c>
      <c r="HB17" s="68"/>
      <c r="HC17" s="66"/>
      <c r="HD17" s="76">
        <f>CBM_Output!PA12*Area_Comp!HG11/1000</f>
        <v>310.03581122431638</v>
      </c>
      <c r="HE17" s="77">
        <f>CBM_Output!PL12*Area_Comp!HG11/1000</f>
        <v>451.70435532684087</v>
      </c>
      <c r="HF17" s="34"/>
      <c r="HG17" s="35"/>
      <c r="HH17" s="43"/>
      <c r="HI17" s="35"/>
      <c r="HJ17" s="41">
        <v>445.86371300000002</v>
      </c>
      <c r="HK17" s="99"/>
      <c r="HL17" s="66"/>
      <c r="HM17" s="76">
        <f>CBM_Output!PS12*Area_Comp!HP11/1000</f>
        <v>494.00944045307216</v>
      </c>
      <c r="HN17" s="77">
        <f>CBM_Output!QD12*Area_Comp!HP11/1000</f>
        <v>700.97147330767461</v>
      </c>
      <c r="HO17" s="34"/>
      <c r="HP17" s="35"/>
      <c r="HQ17" s="43"/>
      <c r="HR17" s="35"/>
      <c r="HS17" s="41"/>
      <c r="HT17" s="99"/>
      <c r="HU17" s="66"/>
      <c r="HV17" s="76">
        <f>CBM_Output!QK12*Area_Comp!HY11/1000</f>
        <v>1723.0550368866725</v>
      </c>
      <c r="HW17" s="77">
        <f>CBM_Output!QV12*Area_Comp!HY11/1000</f>
        <v>2443.1993591566847</v>
      </c>
      <c r="HX17" s="34"/>
      <c r="HY17" s="35"/>
      <c r="HZ17" s="43"/>
      <c r="IA17" s="35"/>
      <c r="IB17" s="41"/>
      <c r="IC17" s="99"/>
      <c r="ID17" s="66"/>
      <c r="IE17" s="76">
        <f>CBM_Output!RC12*Area_Comp!IH11/1000</f>
        <v>3104.4211070338815</v>
      </c>
      <c r="IF17" s="77">
        <f>CBM_Output!RN12*Area_Comp!IH11/1000</f>
        <v>4570.0556189196413</v>
      </c>
      <c r="IG17" s="35"/>
      <c r="IH17" s="35"/>
      <c r="II17" s="35"/>
      <c r="IJ17" s="35">
        <f t="shared" si="0"/>
        <v>23936.827287587465</v>
      </c>
      <c r="IK17" s="35">
        <f t="shared" si="1"/>
        <v>35205.668005108542</v>
      </c>
      <c r="IL17" s="46">
        <v>2007</v>
      </c>
      <c r="IM17" s="66"/>
      <c r="IN17" s="507"/>
      <c r="IO17" s="507"/>
    </row>
    <row r="18" spans="1:257" x14ac:dyDescent="0.2">
      <c r="A18" s="200">
        <v>2008</v>
      </c>
      <c r="B18" s="34"/>
      <c r="C18" s="35"/>
      <c r="D18" s="43"/>
      <c r="E18" s="35"/>
      <c r="F18" s="41">
        <v>155.79897399999999</v>
      </c>
      <c r="G18" s="74"/>
      <c r="H18" s="75"/>
      <c r="I18" s="76">
        <f>CBM_Output!C13*Area_Comp!J12/1000</f>
        <v>160.08142979990845</v>
      </c>
      <c r="J18" s="77">
        <f>CBM_Output!N13*Area_Comp!J12/1000</f>
        <v>228.56236570849902</v>
      </c>
      <c r="K18" s="65"/>
      <c r="L18" s="35"/>
      <c r="M18" s="43"/>
      <c r="N18" s="43">
        <v>623.05100000000004</v>
      </c>
      <c r="O18" s="35">
        <v>623.19000000000005</v>
      </c>
      <c r="P18" s="99"/>
      <c r="Q18" s="69"/>
      <c r="R18" s="76">
        <f>CBM_Output!U13*Area_Comp!S12/1000</f>
        <v>591.15689653623815</v>
      </c>
      <c r="S18" s="77">
        <f>CBM_Output!AF13*Area_Comp!S12/1000</f>
        <v>884.95955496646934</v>
      </c>
      <c r="T18" s="34"/>
      <c r="U18" s="35"/>
      <c r="V18" s="43"/>
      <c r="W18" s="41"/>
      <c r="X18" s="41">
        <v>676.4</v>
      </c>
      <c r="Y18" s="68"/>
      <c r="Z18" s="69"/>
      <c r="AA18" s="76">
        <f>CBM_Output!AM13*Area_Comp!AB12/1000</f>
        <v>659.85395660573352</v>
      </c>
      <c r="AB18" s="77">
        <f>CBM_Output!AX13*Area_Comp!AB12/1000</f>
        <v>948.86566515309948</v>
      </c>
      <c r="AC18" s="34"/>
      <c r="AD18" s="35"/>
      <c r="AE18" s="43"/>
      <c r="AF18" s="35"/>
      <c r="AG18" s="41"/>
      <c r="AH18" s="99"/>
      <c r="AI18" s="66"/>
      <c r="AJ18" s="76">
        <f>CBM_Output!BE13*Area_Comp!AK12/1000</f>
        <v>125.121192073194</v>
      </c>
      <c r="AK18" s="77">
        <f>CBM_Output!BP13*Area_Comp!AK12/1000</f>
        <v>178.35715772777434</v>
      </c>
      <c r="AL18" s="34"/>
      <c r="AM18" s="35"/>
      <c r="AN18" s="43"/>
      <c r="AO18" s="35"/>
      <c r="AP18" s="41"/>
      <c r="AQ18" s="99"/>
      <c r="AR18" s="66"/>
      <c r="AS18" s="76">
        <f>CBM_Output!BW13*Area_Comp!AT12/1000</f>
        <v>4050.7006803899403</v>
      </c>
      <c r="AT18" s="77">
        <f>CBM_Output!CH13*Area_Comp!AT12/1000</f>
        <v>5722.8406757009507</v>
      </c>
      <c r="AU18" s="34"/>
      <c r="AV18" s="35"/>
      <c r="AW18" s="43"/>
      <c r="AX18" s="35"/>
      <c r="AY18" s="41"/>
      <c r="AZ18" s="99"/>
      <c r="BA18" s="66"/>
      <c r="BB18" s="76">
        <f>CBM_Output!CO13*Area_Comp!BC12/1000</f>
        <v>333.30545682968807</v>
      </c>
      <c r="BC18" s="77">
        <f>CBM_Output!CZ13*Area_Comp!BC12/1000</f>
        <v>471.66149579701943</v>
      </c>
      <c r="BD18" s="34"/>
      <c r="BE18" s="35"/>
      <c r="BF18" s="43"/>
      <c r="BG18" s="35"/>
      <c r="BH18" s="41"/>
      <c r="BI18" s="99"/>
      <c r="BJ18" s="66"/>
      <c r="BK18" s="76">
        <f>CBM_Output!DG13*Area_Comp!BL12/1000</f>
        <v>67.430010323989279</v>
      </c>
      <c r="BL18" s="77">
        <f>CBM_Output!DR13*Area_Comp!BL12/1000</f>
        <v>104.97829612892836</v>
      </c>
      <c r="BM18" s="34"/>
      <c r="BN18" s="35"/>
      <c r="BO18" s="43"/>
      <c r="BP18" s="35"/>
      <c r="BQ18" s="41"/>
      <c r="BR18" s="99"/>
      <c r="BS18" s="66"/>
      <c r="BT18" s="76">
        <f>CBM_Output!DY13*Area_Comp!BU12/1000</f>
        <v>151.46598838865279</v>
      </c>
      <c r="BU18" s="77">
        <f>CBM_Output!EJ13*Area_Comp!BU12/1000</f>
        <v>235.25040395439038</v>
      </c>
      <c r="BV18" s="34"/>
      <c r="BW18" s="35"/>
      <c r="BX18" s="43"/>
      <c r="BY18" s="35"/>
      <c r="BZ18" s="41"/>
      <c r="CA18" s="99"/>
      <c r="CB18" s="66"/>
      <c r="CC18" s="76">
        <f>CBM_Output!EQ13*Area_Comp!CD12/1000</f>
        <v>1165.7041572498554</v>
      </c>
      <c r="CD18" s="77">
        <f>CBM_Output!FB13*Area_Comp!CD12/1000</f>
        <v>1754.3364627867727</v>
      </c>
      <c r="CE18" s="34"/>
      <c r="CF18" s="35"/>
      <c r="CG18" s="43"/>
      <c r="CH18" s="35"/>
      <c r="CI18" s="41"/>
      <c r="CJ18" s="99"/>
      <c r="CK18" s="66"/>
      <c r="CL18" s="76">
        <f>CBM_Output!FI13*Area_Comp!CM12/1000</f>
        <v>2234.2534999377331</v>
      </c>
      <c r="CM18" s="77">
        <f>CBM_Output!FT13*Area_Comp!CM12/1000</f>
        <v>3370.9440432362812</v>
      </c>
      <c r="CN18" s="34"/>
      <c r="CO18" s="35"/>
      <c r="CP18" s="43"/>
      <c r="CQ18" s="35"/>
      <c r="CR18" s="41"/>
      <c r="CS18" s="99"/>
      <c r="CT18" s="66"/>
      <c r="CU18" s="76">
        <f>CBM_Output!GA13*Area_Comp!CV12/1000</f>
        <v>476.07509309500961</v>
      </c>
      <c r="CV18" s="77">
        <f>CBM_Output!GL13*Area_Comp!CV12/1000</f>
        <v>747.31071098440111</v>
      </c>
      <c r="CW18" s="34"/>
      <c r="CX18" s="35"/>
      <c r="CY18" s="43"/>
      <c r="CZ18" s="35"/>
      <c r="DA18" s="41"/>
      <c r="DB18" s="99"/>
      <c r="DC18" s="66"/>
      <c r="DD18" s="76">
        <f>CBM_Output!GS13*Area_Comp!DE12/1000</f>
        <v>1366.2967300781868</v>
      </c>
      <c r="DE18" s="77">
        <f>CBM_Output!HD13*Area_Comp!DE12/1000</f>
        <v>2078.0754665088321</v>
      </c>
      <c r="DF18" s="34"/>
      <c r="DG18" s="35"/>
      <c r="DH18" s="43"/>
      <c r="DI18" s="35"/>
      <c r="DJ18" s="115"/>
      <c r="DK18" s="357"/>
      <c r="DL18" s="67"/>
      <c r="DM18" s="34"/>
      <c r="DN18" s="35"/>
      <c r="DO18" s="43"/>
      <c r="DP18" s="35"/>
      <c r="DQ18" s="41">
        <v>656.4</v>
      </c>
      <c r="DR18" s="99"/>
      <c r="DS18" s="66"/>
      <c r="DT18" s="76">
        <f>CBM_Output!IC13*Area_Comp!DV12/1000</f>
        <v>527.45598961098665</v>
      </c>
      <c r="DU18" s="77">
        <f>CBM_Output!IN13*Area_Comp!DV12/1000</f>
        <v>746.59040820576115</v>
      </c>
      <c r="DV18" s="34"/>
      <c r="DW18" s="35"/>
      <c r="DX18" s="43"/>
      <c r="DY18" s="35"/>
      <c r="DZ18" s="41"/>
      <c r="EA18" s="99"/>
      <c r="EB18" s="69"/>
      <c r="EC18" s="76">
        <f>CBM_Output!IU13*Area_Comp!EE12/1000</f>
        <v>361.08474275143192</v>
      </c>
      <c r="ED18" s="77">
        <f>CBM_Output!JF13*Area_Comp!EE12/1000</f>
        <v>512.85744495571009</v>
      </c>
      <c r="EE18" s="34"/>
      <c r="EF18" s="35"/>
      <c r="EG18" s="428"/>
      <c r="EH18" s="35"/>
      <c r="EI18" s="41"/>
      <c r="EJ18" s="99"/>
      <c r="EK18" s="66"/>
      <c r="EL18" s="76">
        <f>CBM_Output!JM13*Area_Comp!EN12/1000</f>
        <v>23.019723005712283</v>
      </c>
      <c r="EM18" s="77">
        <f>CBM_Output!JX13*Area_Comp!EN12/1000</f>
        <v>32.869670932750786</v>
      </c>
      <c r="EN18" s="34"/>
      <c r="EO18" s="35"/>
      <c r="EP18" s="43"/>
      <c r="EQ18" s="35"/>
      <c r="ER18" s="41">
        <v>340.31200000000001</v>
      </c>
      <c r="ES18" s="99"/>
      <c r="ET18" s="66"/>
      <c r="EU18" s="76">
        <f>CBM_Output!KE13*Area_Comp!EW12/1000</f>
        <v>231.96332521738552</v>
      </c>
      <c r="EV18" s="77">
        <f>CBM_Output!KP13*Area_Comp!EW12/1000</f>
        <v>362.53516261095876</v>
      </c>
      <c r="EW18" s="34"/>
      <c r="EX18" s="427"/>
      <c r="EY18" s="428"/>
      <c r="EZ18" s="35"/>
      <c r="FA18" s="41"/>
      <c r="FB18" s="99"/>
      <c r="FC18" s="67"/>
      <c r="FD18" s="34"/>
      <c r="FE18" s="35"/>
      <c r="FF18" s="43"/>
      <c r="FG18" s="35"/>
      <c r="FH18" s="41"/>
      <c r="FI18" s="99"/>
      <c r="FJ18" s="66"/>
      <c r="FK18" s="76">
        <f>CBM_Output!LO13*Area_Comp!FN12/1000</f>
        <v>69.316218153936845</v>
      </c>
      <c r="FL18" s="77">
        <f>CBM_Output!LZ13*Area_Comp!FN12/1000</f>
        <v>104.06242434368534</v>
      </c>
      <c r="FM18" s="34"/>
      <c r="FN18" s="35"/>
      <c r="FO18" s="43"/>
      <c r="FP18" s="35"/>
      <c r="FQ18" s="41">
        <v>1135</v>
      </c>
      <c r="FR18" s="74">
        <v>1106.5</v>
      </c>
      <c r="FS18" s="78">
        <v>1112.9000000000001</v>
      </c>
      <c r="FT18" s="76">
        <f>CBM_Output!MG13*Area_Comp!FW12/1000</f>
        <v>1382.0268436126896</v>
      </c>
      <c r="FU18" s="77">
        <f>CBM_Output!MR13*Area_Comp!FW12/1000</f>
        <v>1972.833275231585</v>
      </c>
      <c r="FV18" s="34"/>
      <c r="FW18" s="35"/>
      <c r="FX18" s="43"/>
      <c r="FY18" s="35"/>
      <c r="FZ18" s="41"/>
      <c r="GA18" s="99"/>
      <c r="GB18" s="66"/>
      <c r="GC18" s="76">
        <f>CBM_Output!MY13*Area_Comp!GF12/1000</f>
        <v>2399.3754928303051</v>
      </c>
      <c r="GD18" s="77">
        <f>CBM_Output!NJ13*Area_Comp!GF12/1000</f>
        <v>3520.6637366270647</v>
      </c>
      <c r="GE18" s="34"/>
      <c r="GF18" s="35"/>
      <c r="GG18" s="43"/>
      <c r="GH18" s="35"/>
      <c r="GI18" s="41"/>
      <c r="GJ18" s="99"/>
      <c r="GK18" s="66"/>
      <c r="GL18" s="76">
        <f>CBM_Output!NQ13*Area_Comp!GO12/1000</f>
        <v>252.03787409069213</v>
      </c>
      <c r="GM18" s="77">
        <f>CBM_Output!OB13*Area_Comp!GO12/1000</f>
        <v>417.93292412432265</v>
      </c>
      <c r="GN18" s="34"/>
      <c r="GO18" s="35"/>
      <c r="GP18" s="43"/>
      <c r="GQ18" s="35"/>
      <c r="GR18" s="41">
        <v>1912.8327429999999</v>
      </c>
      <c r="GS18" s="74"/>
      <c r="GT18" s="78"/>
      <c r="GU18" s="76">
        <f>CBM_Output!OI13*Area_Comp!GX12/1000</f>
        <v>1883.8340305851398</v>
      </c>
      <c r="GV18" s="77">
        <f>CBM_Output!OT13*Area_Comp!GX12/1000</f>
        <v>2953.3242442300675</v>
      </c>
      <c r="GW18" s="34"/>
      <c r="GX18" s="35"/>
      <c r="GY18" s="43"/>
      <c r="GZ18" s="35"/>
      <c r="HA18" s="41"/>
      <c r="HB18" s="99"/>
      <c r="HC18" s="66"/>
      <c r="HD18" s="76">
        <f>CBM_Output!PA13*Area_Comp!HG12/1000</f>
        <v>314.10094524161065</v>
      </c>
      <c r="HE18" s="77">
        <f>CBM_Output!PL13*Area_Comp!HG12/1000</f>
        <v>457.59490694271324</v>
      </c>
      <c r="HF18" s="34"/>
      <c r="HG18" s="35"/>
      <c r="HH18" s="43"/>
      <c r="HI18" s="35"/>
      <c r="HJ18" s="41">
        <v>452.08916299999999</v>
      </c>
      <c r="HK18" s="99"/>
      <c r="HL18" s="66"/>
      <c r="HM18" s="76">
        <f>CBM_Output!PS13*Area_Comp!HP12/1000</f>
        <v>497.11279420364815</v>
      </c>
      <c r="HN18" s="77">
        <f>CBM_Output!QD13*Area_Comp!HP12/1000</f>
        <v>705.29078452844783</v>
      </c>
      <c r="HO18" s="34"/>
      <c r="HP18" s="35"/>
      <c r="HQ18" s="43"/>
      <c r="HR18" s="35"/>
      <c r="HS18" s="41"/>
      <c r="HT18" s="99"/>
      <c r="HU18" s="66"/>
      <c r="HV18" s="76">
        <f>CBM_Output!QK13*Area_Comp!HY12/1000</f>
        <v>1754.183479541691</v>
      </c>
      <c r="HW18" s="77">
        <f>CBM_Output!QV13*Area_Comp!HY12/1000</f>
        <v>2486.8773362929364</v>
      </c>
      <c r="HX18" s="34"/>
      <c r="HY18" s="35"/>
      <c r="HZ18" s="43"/>
      <c r="IA18" s="35"/>
      <c r="IB18" s="41"/>
      <c r="IC18" s="99"/>
      <c r="ID18" s="66"/>
      <c r="IE18" s="76">
        <f>CBM_Output!RC13*Area_Comp!IH12/1000</f>
        <v>3126.7419469619972</v>
      </c>
      <c r="IF18" s="77">
        <f>CBM_Output!RN13*Area_Comp!IH12/1000</f>
        <v>4602.0334846894339</v>
      </c>
      <c r="IG18" s="35"/>
      <c r="IH18" s="35"/>
      <c r="II18" s="35"/>
      <c r="IJ18" s="35">
        <f t="shared" si="0"/>
        <v>24203.698497115354</v>
      </c>
      <c r="IK18" s="35">
        <f t="shared" si="1"/>
        <v>35601.60810236886</v>
      </c>
      <c r="IL18" s="46">
        <v>2008</v>
      </c>
      <c r="IM18" s="66"/>
      <c r="IN18" s="507"/>
      <c r="IO18" s="507"/>
    </row>
    <row r="19" spans="1:257" x14ac:dyDescent="0.2">
      <c r="A19" s="200">
        <v>2009</v>
      </c>
      <c r="B19" s="34"/>
      <c r="C19" s="35"/>
      <c r="D19" s="43"/>
      <c r="E19" s="35"/>
      <c r="F19" s="41">
        <v>156.10138900000001</v>
      </c>
      <c r="G19" s="80"/>
      <c r="H19" s="69"/>
      <c r="I19" s="76">
        <f>CBM_Output!C14*Area_Comp!J13/1000</f>
        <v>161.93805835109697</v>
      </c>
      <c r="J19" s="77">
        <f>CBM_Output!N14*Area_Comp!J13/1000</f>
        <v>231.23335258214843</v>
      </c>
      <c r="K19" s="65"/>
      <c r="L19" s="35"/>
      <c r="M19" s="43"/>
      <c r="N19" s="43">
        <v>633.80799999999999</v>
      </c>
      <c r="O19" s="35">
        <v>633.87</v>
      </c>
      <c r="P19" s="99"/>
      <c r="Q19" s="69"/>
      <c r="R19" s="76">
        <f>CBM_Output!U14*Area_Comp!S13/1000</f>
        <v>596.73660868571278</v>
      </c>
      <c r="S19" s="77">
        <f>CBM_Output!AF14*Area_Comp!S13/1000</f>
        <v>893.0173381383828</v>
      </c>
      <c r="T19" s="34"/>
      <c r="U19" s="35"/>
      <c r="V19" s="43"/>
      <c r="W19" s="41"/>
      <c r="X19" s="41">
        <v>678</v>
      </c>
      <c r="Y19" s="68"/>
      <c r="Z19" s="69"/>
      <c r="AA19" s="76">
        <f>CBM_Output!AM14*Area_Comp!AB13/1000</f>
        <v>665.78115767847623</v>
      </c>
      <c r="AB19" s="77">
        <f>CBM_Output!AX14*Area_Comp!AB13/1000</f>
        <v>957.42684017729778</v>
      </c>
      <c r="AC19" s="34"/>
      <c r="AD19" s="35"/>
      <c r="AE19" s="43"/>
      <c r="AF19" s="35"/>
      <c r="AG19" s="41"/>
      <c r="AH19" s="99"/>
      <c r="AI19" s="66"/>
      <c r="AJ19" s="76">
        <f>CBM_Output!BE14*Area_Comp!AK13/1000</f>
        <v>126.59659163770665</v>
      </c>
      <c r="AK19" s="77">
        <f>CBM_Output!BP14*Area_Comp!AK13/1000</f>
        <v>180.44585222230978</v>
      </c>
      <c r="AL19" s="34"/>
      <c r="AM19" s="35"/>
      <c r="AN19" s="43"/>
      <c r="AO19" s="35"/>
      <c r="AP19" s="41"/>
      <c r="AQ19" s="99"/>
      <c r="AR19" s="66"/>
      <c r="AS19" s="76">
        <f>CBM_Output!BW14*Area_Comp!AT13/1000</f>
        <v>4090.6544177544833</v>
      </c>
      <c r="AT19" s="77">
        <f>CBM_Output!CH14*Area_Comp!AT13/1000</f>
        <v>5781.0213438257024</v>
      </c>
      <c r="AU19" s="34"/>
      <c r="AV19" s="35"/>
      <c r="AW19" s="43"/>
      <c r="AX19" s="35"/>
      <c r="AY19" s="41"/>
      <c r="AZ19" s="74"/>
      <c r="BA19" s="78"/>
      <c r="BB19" s="76">
        <f>CBM_Output!CO14*Area_Comp!BC13/1000</f>
        <v>337.6444388041574</v>
      </c>
      <c r="BC19" s="77">
        <f>CBM_Output!CZ14*Area_Comp!BC13/1000</f>
        <v>477.80828326762037</v>
      </c>
      <c r="BD19" s="34"/>
      <c r="BE19" s="35"/>
      <c r="BF19" s="43"/>
      <c r="BG19" s="35"/>
      <c r="BH19" s="41"/>
      <c r="BI19" s="74"/>
      <c r="BJ19" s="78"/>
      <c r="BK19" s="76">
        <f>CBM_Output!DG14*Area_Comp!BL13/1000</f>
        <v>70.735101114031025</v>
      </c>
      <c r="BL19" s="77">
        <f>CBM_Output!DR14*Area_Comp!BL13/1000</f>
        <v>110.24463199558825</v>
      </c>
      <c r="BM19" s="34"/>
      <c r="BN19" s="35"/>
      <c r="BO19" s="43"/>
      <c r="BP19" s="35"/>
      <c r="BQ19" s="41">
        <v>167.83389778999998</v>
      </c>
      <c r="BR19" s="99"/>
      <c r="BS19" s="66"/>
      <c r="BT19" s="76">
        <f>CBM_Output!DY14*Area_Comp!BU13/1000</f>
        <v>154.04778118330699</v>
      </c>
      <c r="BU19" s="77">
        <f>CBM_Output!EJ14*Area_Comp!BU13/1000</f>
        <v>239.24263438930817</v>
      </c>
      <c r="BV19" s="34"/>
      <c r="BW19" s="35"/>
      <c r="BX19" s="43"/>
      <c r="BY19" s="35"/>
      <c r="BZ19" s="41"/>
      <c r="CA19" s="99"/>
      <c r="CB19" s="66"/>
      <c r="CC19" s="76">
        <f>CBM_Output!EQ14*Area_Comp!CD13/1000</f>
        <v>1186.1461081998837</v>
      </c>
      <c r="CD19" s="77">
        <f>CBM_Output!FB14*Area_Comp!CD13/1000</f>
        <v>1784.4216831435706</v>
      </c>
      <c r="CE19" s="34"/>
      <c r="CF19" s="35"/>
      <c r="CG19" s="43"/>
      <c r="CH19" s="35"/>
      <c r="CI19" s="41"/>
      <c r="CJ19" s="74"/>
      <c r="CK19" s="78"/>
      <c r="CL19" s="76">
        <f>CBM_Output!FI14*Area_Comp!CM13/1000</f>
        <v>2244.3003930842992</v>
      </c>
      <c r="CM19" s="77">
        <f>CBM_Output!FT14*Area_Comp!CM13/1000</f>
        <v>3388.3433577975547</v>
      </c>
      <c r="CN19" s="34"/>
      <c r="CO19" s="35"/>
      <c r="CP19" s="43"/>
      <c r="CQ19" s="35"/>
      <c r="CR19" s="41"/>
      <c r="CS19" s="99"/>
      <c r="CT19" s="66"/>
      <c r="CU19" s="76">
        <f>CBM_Output!GA14*Area_Comp!CV13/1000</f>
        <v>481.69759265636748</v>
      </c>
      <c r="CV19" s="77">
        <f>CBM_Output!GL14*Area_Comp!CV13/1000</f>
        <v>756.21401949184281</v>
      </c>
      <c r="CW19" s="34"/>
      <c r="CX19" s="35"/>
      <c r="CY19" s="43"/>
      <c r="CZ19" s="35"/>
      <c r="DA19" s="41"/>
      <c r="DB19" s="99"/>
      <c r="DC19" s="66"/>
      <c r="DD19" s="76">
        <f>CBM_Output!GS14*Area_Comp!DE13/1000</f>
        <v>1387.620696323909</v>
      </c>
      <c r="DE19" s="77">
        <f>CBM_Output!HD14*Area_Comp!DE13/1000</f>
        <v>2110.5211811175809</v>
      </c>
      <c r="DF19" s="34"/>
      <c r="DG19" s="35"/>
      <c r="DH19" s="43"/>
      <c r="DI19" s="35"/>
      <c r="DJ19" s="115"/>
      <c r="DK19" s="357"/>
      <c r="DL19" s="67"/>
      <c r="DM19" s="34"/>
      <c r="DN19" s="35"/>
      <c r="DO19" s="43"/>
      <c r="DP19" s="35"/>
      <c r="DQ19" s="41">
        <v>656.4</v>
      </c>
      <c r="DR19" s="74"/>
      <c r="DS19" s="78"/>
      <c r="DT19" s="76">
        <f>CBM_Output!IC14*Area_Comp!DV13/1000</f>
        <v>534.12577774581291</v>
      </c>
      <c r="DU19" s="77">
        <f>CBM_Output!IN14*Area_Comp!DV13/1000</f>
        <v>756.10282410034654</v>
      </c>
      <c r="DV19" s="34"/>
      <c r="DW19" s="35"/>
      <c r="DX19" s="43"/>
      <c r="DY19" s="35"/>
      <c r="DZ19" s="41"/>
      <c r="EA19" s="99"/>
      <c r="EB19" s="69"/>
      <c r="EC19" s="76">
        <f>CBM_Output!IU14*Area_Comp!EE13/1000</f>
        <v>365.05414566784805</v>
      </c>
      <c r="ED19" s="77">
        <f>CBM_Output!JF14*Area_Comp!EE13/1000</f>
        <v>518.3551310349543</v>
      </c>
      <c r="EE19" s="34"/>
      <c r="EF19" s="35"/>
      <c r="EG19" s="428"/>
      <c r="EH19" s="35"/>
      <c r="EI19" s="41"/>
      <c r="EJ19" s="99"/>
      <c r="EK19" s="66"/>
      <c r="EL19" s="76">
        <f>CBM_Output!JM14*Area_Comp!EN13/1000</f>
        <v>23.21507004751248</v>
      </c>
      <c r="EM19" s="77">
        <f>CBM_Output!JX14*Area_Comp!EN13/1000</f>
        <v>33.140538198796385</v>
      </c>
      <c r="EN19" s="34"/>
      <c r="EO19" s="35"/>
      <c r="EP19" s="43"/>
      <c r="EQ19" s="35"/>
      <c r="ER19" s="41">
        <v>344.11399999999998</v>
      </c>
      <c r="ES19" s="99"/>
      <c r="ET19" s="66"/>
      <c r="EU19" s="76">
        <f>CBM_Output!KE14*Area_Comp!EW13/1000</f>
        <v>234.16706604847946</v>
      </c>
      <c r="EV19" s="77">
        <f>CBM_Output!KP14*Area_Comp!EW13/1000</f>
        <v>365.76563344996316</v>
      </c>
      <c r="EW19" s="34"/>
      <c r="EX19" s="427"/>
      <c r="EY19" s="428"/>
      <c r="EZ19" s="35"/>
      <c r="FA19" s="41"/>
      <c r="FB19" s="99"/>
      <c r="FC19" s="67"/>
      <c r="FD19" s="34"/>
      <c r="FE19" s="35"/>
      <c r="FF19" s="43"/>
      <c r="FG19" s="35"/>
      <c r="FH19" s="41"/>
      <c r="FI19" s="99"/>
      <c r="FJ19" s="66"/>
      <c r="FK19" s="76">
        <f>CBM_Output!LO14*Area_Comp!FN13/1000</f>
        <v>70.883335591780494</v>
      </c>
      <c r="FL19" s="77">
        <f>CBM_Output!LZ14*Area_Comp!FN13/1000</f>
        <v>106.40957240645116</v>
      </c>
      <c r="FM19" s="34"/>
      <c r="FN19" s="35"/>
      <c r="FO19" s="43"/>
      <c r="FP19" s="35"/>
      <c r="FQ19" s="41">
        <v>1173</v>
      </c>
      <c r="FR19" s="74"/>
      <c r="FS19" s="78"/>
      <c r="FT19" s="76">
        <f>CBM_Output!MG14*Area_Comp!FW13/1000</f>
        <v>1397.4987974044484</v>
      </c>
      <c r="FU19" s="77">
        <f>CBM_Output!MR14*Area_Comp!FW13/1000</f>
        <v>1995.1099498938831</v>
      </c>
      <c r="FV19" s="34"/>
      <c r="FW19" s="35"/>
      <c r="FX19" s="43"/>
      <c r="FY19" s="35"/>
      <c r="FZ19" s="41"/>
      <c r="GA19" s="99"/>
      <c r="GB19" s="66"/>
      <c r="GC19" s="76">
        <f>CBM_Output!MY14*Area_Comp!GF13/1000</f>
        <v>2429.8538338310314</v>
      </c>
      <c r="GD19" s="77">
        <f>CBM_Output!NJ14*Area_Comp!GF13/1000</f>
        <v>3565.4951689517352</v>
      </c>
      <c r="GE19" s="34"/>
      <c r="GF19" s="35"/>
      <c r="GG19" s="43"/>
      <c r="GH19" s="35"/>
      <c r="GI19" s="41"/>
      <c r="GJ19" s="99"/>
      <c r="GK19" s="66"/>
      <c r="GL19" s="76">
        <f>CBM_Output!NQ14*Area_Comp!GO13/1000</f>
        <v>258.93562559709181</v>
      </c>
      <c r="GM19" s="77">
        <f>CBM_Output!OB14*Area_Comp!GO13/1000</f>
        <v>428.97923160364263</v>
      </c>
      <c r="GN19" s="34"/>
      <c r="GO19" s="35"/>
      <c r="GP19" s="43"/>
      <c r="GQ19" s="35"/>
      <c r="GR19" s="41">
        <v>1929.565278</v>
      </c>
      <c r="GS19" s="74"/>
      <c r="GT19" s="78"/>
      <c r="GU19" s="76">
        <f>CBM_Output!OI14*Area_Comp!GX13/1000</f>
        <v>1904.4898028713806</v>
      </c>
      <c r="GV19" s="77">
        <f>CBM_Output!OT14*Area_Comp!GX13/1000</f>
        <v>2986.6328988290638</v>
      </c>
      <c r="GW19" s="34"/>
      <c r="GX19" s="35"/>
      <c r="GY19" s="43"/>
      <c r="GZ19" s="35"/>
      <c r="HA19" s="41"/>
      <c r="HB19" s="99"/>
      <c r="HC19" s="66"/>
      <c r="HD19" s="76">
        <f>CBM_Output!PA14*Area_Comp!HG13/1000</f>
        <v>318.30207145072399</v>
      </c>
      <c r="HE19" s="77">
        <f>CBM_Output!PL14*Area_Comp!HG13/1000</f>
        <v>463.63112508467066</v>
      </c>
      <c r="HF19" s="34"/>
      <c r="HG19" s="35"/>
      <c r="HH19" s="43"/>
      <c r="HI19" s="35"/>
      <c r="HJ19" s="41">
        <v>456.38768599999997</v>
      </c>
      <c r="HK19" s="99"/>
      <c r="HL19" s="66"/>
      <c r="HM19" s="76">
        <f>CBM_Output!PS14*Area_Comp!HP13/1000</f>
        <v>500.30949873654669</v>
      </c>
      <c r="HN19" s="77">
        <f>CBM_Output!QD14*Area_Comp!HP13/1000</f>
        <v>709.74974869362461</v>
      </c>
      <c r="HO19" s="34"/>
      <c r="HP19" s="35"/>
      <c r="HQ19" s="43"/>
      <c r="HR19" s="35"/>
      <c r="HS19" s="41"/>
      <c r="HT19" s="74"/>
      <c r="HU19" s="78"/>
      <c r="HV19" s="76">
        <f>CBM_Output!QK14*Area_Comp!HY13/1000</f>
        <v>1796.9087759777601</v>
      </c>
      <c r="HW19" s="77">
        <f>CBM_Output!QV14*Area_Comp!HY13/1000</f>
        <v>2547.0732538515072</v>
      </c>
      <c r="HX19" s="34"/>
      <c r="HY19" s="35"/>
      <c r="HZ19" s="43"/>
      <c r="IA19" s="35"/>
      <c r="IB19" s="41"/>
      <c r="IC19" s="99"/>
      <c r="ID19" s="66"/>
      <c r="IE19" s="76">
        <f>CBM_Output!RC14*Area_Comp!IH13/1000</f>
        <v>3155.2876482684292</v>
      </c>
      <c r="IF19" s="77">
        <f>CBM_Output!RN14*Area_Comp!IH13/1000</f>
        <v>4643.2992892915127</v>
      </c>
      <c r="IG19" s="35"/>
      <c r="IH19" s="35"/>
      <c r="II19" s="35"/>
      <c r="IJ19" s="35">
        <f t="shared" si="0"/>
        <v>24492.930394712272</v>
      </c>
      <c r="IK19" s="35">
        <f t="shared" si="1"/>
        <v>36029.684883539048</v>
      </c>
      <c r="IL19" s="46">
        <v>2009</v>
      </c>
      <c r="IM19" s="66"/>
      <c r="IN19" s="507"/>
      <c r="IO19" s="507"/>
    </row>
    <row r="20" spans="1:257" x14ac:dyDescent="0.2">
      <c r="A20" s="200">
        <v>2010</v>
      </c>
      <c r="B20" s="34"/>
      <c r="C20" s="35">
        <f>'panEuropean-growingStock'!$D$4</f>
        <v>178.5</v>
      </c>
      <c r="D20" s="35">
        <f>'panEuropean-growingStock'!$I$4</f>
        <v>165.73</v>
      </c>
      <c r="E20" s="35"/>
      <c r="F20" s="41"/>
      <c r="G20" s="68"/>
      <c r="H20" s="69"/>
      <c r="I20" s="76">
        <f>CBM_Output!C15*Area_Comp!J14/1000</f>
        <v>163.04904646852151</v>
      </c>
      <c r="J20" s="77">
        <f>CBM_Output!N15*Area_Comp!J14/1000</f>
        <v>232.87712369420842</v>
      </c>
      <c r="K20" s="65">
        <v>645.5</v>
      </c>
      <c r="L20" s="35">
        <f>'panEuropean-growingStock'!$D$5</f>
        <v>645</v>
      </c>
      <c r="M20" s="35">
        <f>'panEuropean-growingStock'!$I$5</f>
        <v>372</v>
      </c>
      <c r="N20" s="43">
        <v>644.56500000000005</v>
      </c>
      <c r="O20" s="35"/>
      <c r="P20" s="68"/>
      <c r="Q20" s="98"/>
      <c r="R20" s="76">
        <f>CBM_Output!U15*Area_Comp!S14/1000</f>
        <v>600.89285360138842</v>
      </c>
      <c r="S20" s="77">
        <f>CBM_Output!AF15*Area_Comp!S14/1000</f>
        <v>899.01390075041763</v>
      </c>
      <c r="T20" s="34">
        <v>754.61</v>
      </c>
      <c r="U20" s="35">
        <f>'panEuropean-growingStock'!$D$8</f>
        <v>754.61</v>
      </c>
      <c r="V20" s="35">
        <f>'panEuropean-growingStock'!$I$8</f>
        <v>667.86</v>
      </c>
      <c r="W20" s="41"/>
      <c r="X20" s="41">
        <v>680.6</v>
      </c>
      <c r="Y20" s="68"/>
      <c r="Z20" s="69"/>
      <c r="AA20" s="76">
        <f>CBM_Output!AM15*Area_Comp!AB14/1000</f>
        <v>670.42112420069395</v>
      </c>
      <c r="AB20" s="77">
        <f>CBM_Output!AX15*Area_Comp!AB14/1000</f>
        <v>964.1429004309731</v>
      </c>
      <c r="AC20" s="34">
        <v>116.93</v>
      </c>
      <c r="AD20" s="35">
        <f>'panEuropean-growingStock'!$D$9</f>
        <v>116.93</v>
      </c>
      <c r="AE20" s="35">
        <f>'panEuropean-growingStock'!$I$9</f>
        <v>115.1</v>
      </c>
      <c r="AF20" s="35"/>
      <c r="AG20" s="35"/>
      <c r="AH20" s="68"/>
      <c r="AI20" s="66"/>
      <c r="AJ20" s="76">
        <f>CBM_Output!BE15*Area_Comp!AK14/1000</f>
        <v>127.65206893557666</v>
      </c>
      <c r="AK20" s="77">
        <f>CBM_Output!BP15*Area_Comp!AK14/1000</f>
        <v>181.92802236515524</v>
      </c>
      <c r="AL20" s="34">
        <v>3617</v>
      </c>
      <c r="AM20" s="35">
        <f>'panEuropean-growingStock'!$D$13</f>
        <v>3617</v>
      </c>
      <c r="AN20" s="35">
        <f>'panEuropean-growingStock'!$I$13</f>
        <v>3455</v>
      </c>
      <c r="AO20" s="35"/>
      <c r="AP20" s="35"/>
      <c r="AQ20" s="68"/>
      <c r="AR20" s="66"/>
      <c r="AS20" s="76">
        <f>CBM_Output!BW15*Area_Comp!AT14/1000</f>
        <v>4119.3258111215127</v>
      </c>
      <c r="AT20" s="77">
        <f>CBM_Output!CH15*Area_Comp!AT14/1000</f>
        <v>5823.7939904664736</v>
      </c>
      <c r="AU20" s="34">
        <v>456.1</v>
      </c>
      <c r="AV20" s="35">
        <f>'panEuropean-growingStock'!$D$10</f>
        <v>456.1</v>
      </c>
      <c r="AW20" s="35">
        <f>'panEuropean-growingStock'!$I$10</f>
        <v>407.24</v>
      </c>
      <c r="AX20" s="35"/>
      <c r="AY20" s="35"/>
      <c r="AZ20" s="74"/>
      <c r="BA20" s="78"/>
      <c r="BB20" s="76">
        <f>CBM_Output!CO15*Area_Comp!BC14/1000</f>
        <v>337.4264805949021</v>
      </c>
      <c r="BC20" s="77">
        <f>CBM_Output!CZ15*Area_Comp!BC14/1000</f>
        <v>477.43354542286397</v>
      </c>
      <c r="BD20" s="34">
        <v>94.37</v>
      </c>
      <c r="BE20" s="35">
        <f>'panEuropean-growingStock'!$D$16</f>
        <v>94.37</v>
      </c>
      <c r="BF20" s="35">
        <f>'panEuropean-growingStock'!$I$16</f>
        <v>84.05</v>
      </c>
      <c r="BG20" s="35"/>
      <c r="BH20" s="35"/>
      <c r="BI20" s="74">
        <v>97.5</v>
      </c>
      <c r="BJ20" s="78">
        <v>99.4</v>
      </c>
      <c r="BK20" s="76">
        <f>CBM_Output!DG15*Area_Comp!BL14/1000</f>
        <v>73.881184163014652</v>
      </c>
      <c r="BL20" s="77">
        <f>CBM_Output!DR15*Area_Comp!BL14/1000</f>
        <v>115.27327781162772</v>
      </c>
      <c r="BM20" s="34">
        <v>191.83</v>
      </c>
      <c r="BN20" s="35">
        <f>'panEuropean-growingStock'!$D$14</f>
        <v>185</v>
      </c>
      <c r="BO20" s="35">
        <f>'panEuropean-growingStock'!$I$14</f>
        <v>170.39</v>
      </c>
      <c r="BP20" s="35"/>
      <c r="BQ20" s="41"/>
      <c r="BR20" s="68"/>
      <c r="BS20" s="66"/>
      <c r="BT20" s="76">
        <f>CBM_Output!DY15*Area_Comp!BU14/1000</f>
        <v>156.30260565535477</v>
      </c>
      <c r="BU20" s="77">
        <f>CBM_Output!EJ15*Area_Comp!BU14/1000</f>
        <v>242.66103850088575</v>
      </c>
      <c r="BV20" s="34">
        <v>1035.3399999999999</v>
      </c>
      <c r="BW20" s="35">
        <f>'panEuropean-growingStock'!$D$28</f>
        <v>1035.3399999999999</v>
      </c>
      <c r="BX20" s="35">
        <f>'panEuropean-growingStock'!$I$28</f>
        <v>954.54</v>
      </c>
      <c r="BY20" s="35"/>
      <c r="BZ20" s="35"/>
      <c r="CA20" s="99"/>
      <c r="CB20" s="66"/>
      <c r="CC20" s="76">
        <f>CBM_Output!EQ15*Area_Comp!CD14/1000</f>
        <v>1205.0064703653793</v>
      </c>
      <c r="CD20" s="77">
        <f>CBM_Output!FB15*Area_Comp!CD14/1000</f>
        <v>1811.8815614135999</v>
      </c>
      <c r="CE20" s="34">
        <v>2648.61</v>
      </c>
      <c r="CF20" s="35">
        <f>'panEuropean-growingStock'!$D$12</f>
        <v>2649</v>
      </c>
      <c r="CG20" s="35">
        <f>'panEuropean-growingStock'!$I$12</f>
        <v>2517</v>
      </c>
      <c r="CH20" s="35"/>
      <c r="CI20" s="35"/>
      <c r="CJ20" s="74"/>
      <c r="CK20" s="78"/>
      <c r="CL20" s="76">
        <f>CBM_Output!FI15*Area_Comp!CM14/1000</f>
        <v>2281.935357318207</v>
      </c>
      <c r="CM20" s="77">
        <f>CBM_Output!FT15*Area_Comp!CM14/1000</f>
        <v>3444.9024102279291</v>
      </c>
      <c r="CN20" s="34">
        <v>409.9</v>
      </c>
      <c r="CO20" s="35">
        <f>'panEuropean-growingStock'!$D$6</f>
        <v>409.9</v>
      </c>
      <c r="CP20" s="35">
        <f>'panEuropean-growingStock'!$I$6</f>
        <v>370.91</v>
      </c>
      <c r="CQ20" s="35"/>
      <c r="CR20" s="35"/>
      <c r="CS20" s="68"/>
      <c r="CT20" s="66"/>
      <c r="CU20" s="76">
        <f>CBM_Output!GA15*Area_Comp!CV14/1000</f>
        <v>486.99312639896397</v>
      </c>
      <c r="CV20" s="77">
        <f>CBM_Output!GL15*Area_Comp!CV14/1000</f>
        <v>764.57994016886084</v>
      </c>
      <c r="CW20" s="34">
        <v>1277.47</v>
      </c>
      <c r="CX20" s="35">
        <f>'panEuropean-growingStock'!$D$17</f>
        <v>1279.3699999999999</v>
      </c>
      <c r="CY20" s="35">
        <f>'panEuropean-growingStock'!$I$17</f>
        <v>1188.1600000000001</v>
      </c>
      <c r="CZ20" s="35"/>
      <c r="DA20" s="35"/>
      <c r="DB20" s="68"/>
      <c r="DC20" s="66"/>
      <c r="DD20" s="76">
        <f>CBM_Output!GS15*Area_Comp!DE14/1000</f>
        <v>1406.6823341897757</v>
      </c>
      <c r="DE20" s="77">
        <f>CBM_Output!HD15*Area_Comp!DE14/1000</f>
        <v>2139.3578089302823</v>
      </c>
      <c r="DF20" s="34">
        <v>9.92</v>
      </c>
      <c r="DG20" s="35">
        <f>'panEuropean-growingStock'!$D$7</f>
        <v>9.92</v>
      </c>
      <c r="DH20" s="35">
        <f>'panEuropean-growingStock'!$I$7</f>
        <v>3.3</v>
      </c>
      <c r="DI20" s="35"/>
      <c r="DJ20" s="68"/>
      <c r="DK20" s="356"/>
      <c r="DL20" s="67"/>
      <c r="DM20" s="34">
        <v>639.9</v>
      </c>
      <c r="DN20" s="35">
        <f>'panEuropean-growingStock'!$D$18</f>
        <v>639.9</v>
      </c>
      <c r="DO20" s="35">
        <f>'panEuropean-growingStock'!$I$18</f>
        <v>593.37</v>
      </c>
      <c r="DP20" s="35"/>
      <c r="DQ20" s="35"/>
      <c r="DR20" s="74"/>
      <c r="DS20" s="78"/>
      <c r="DT20" s="76">
        <f>CBM_Output!IC15*Area_Comp!DV14/1000</f>
        <v>538.45060091231801</v>
      </c>
      <c r="DU20" s="77">
        <f>CBM_Output!IN15*Area_Comp!DV14/1000</f>
        <v>762.25586920424075</v>
      </c>
      <c r="DV20" s="34">
        <v>489.95</v>
      </c>
      <c r="DW20" s="35">
        <f>'panEuropean-growingStock'!$D$19</f>
        <v>489.85</v>
      </c>
      <c r="DX20" s="35">
        <f>'panEuropean-growingStock'!$I$19</f>
        <v>408</v>
      </c>
      <c r="DY20" s="35"/>
      <c r="DZ20" s="35"/>
      <c r="EA20" s="74"/>
      <c r="EB20" s="75"/>
      <c r="EC20" s="76">
        <f>CBM_Output!IU15*Area_Comp!EE14/1000</f>
        <v>367.38292008694668</v>
      </c>
      <c r="ED20" s="77">
        <f>CBM_Output!JF15*Area_Comp!EE14/1000</f>
        <v>521.41890824044026</v>
      </c>
      <c r="EE20" s="34">
        <v>31.26</v>
      </c>
      <c r="EF20" s="35">
        <f>'panEuropean-growingStock'!$D$20</f>
        <v>31.26</v>
      </c>
      <c r="EG20" s="427"/>
      <c r="EH20" s="35"/>
      <c r="EI20" s="35"/>
      <c r="EJ20" s="68"/>
      <c r="EK20" s="66"/>
      <c r="EL20" s="76">
        <f>CBM_Output!JM15*Area_Comp!EN14/1000</f>
        <v>23.137643222584494</v>
      </c>
      <c r="EM20" s="77">
        <f>CBM_Output!JX15*Area_Comp!EN14/1000</f>
        <v>33.031033253030401</v>
      </c>
      <c r="EN20" s="34">
        <v>359.01</v>
      </c>
      <c r="EO20" s="35">
        <f>'panEuropean-growingStock'!$D$15</f>
        <v>359.01</v>
      </c>
      <c r="EP20" s="35">
        <f>'panEuropean-growingStock'!$I$15</f>
        <v>331.96</v>
      </c>
      <c r="EQ20" s="35"/>
      <c r="ER20" s="35"/>
      <c r="ES20" s="74"/>
      <c r="ET20" s="78"/>
      <c r="EU20" s="76">
        <f>CBM_Output!KE15*Area_Comp!EW14/1000</f>
        <v>235.59634529643773</v>
      </c>
      <c r="EV20" s="77">
        <f>CBM_Output!KP15*Area_Comp!EW14/1000</f>
        <v>367.8028744075267</v>
      </c>
      <c r="EW20" s="34"/>
      <c r="EX20" s="427">
        <f>'panEuropean-growingStock'!$D$21</f>
        <v>0.08</v>
      </c>
      <c r="EY20" s="427">
        <f>'panEuropean-growingStock'!$I$21</f>
        <v>0</v>
      </c>
      <c r="EZ20" s="35"/>
      <c r="FA20" s="35"/>
      <c r="FB20" s="68"/>
      <c r="FC20" s="67"/>
      <c r="FD20" s="34">
        <v>76</v>
      </c>
      <c r="FE20" s="35">
        <f>'panEuropean-growingStock'!$D$22</f>
        <v>76</v>
      </c>
      <c r="FF20" s="35">
        <f>'panEuropean-growingStock'!$I$22</f>
        <v>60.8</v>
      </c>
      <c r="FG20" s="35"/>
      <c r="FH20" s="35"/>
      <c r="FI20" s="68"/>
      <c r="FJ20" s="66"/>
      <c r="FK20" s="76">
        <f>CBM_Output!LO15*Area_Comp!FN14/1000</f>
        <v>72.342741106933744</v>
      </c>
      <c r="FL20" s="77">
        <f>CBM_Output!LZ15*Area_Comp!FN14/1000</f>
        <v>108.59491693477665</v>
      </c>
      <c r="FM20" s="34">
        <v>1126</v>
      </c>
      <c r="FN20" s="35">
        <f>'panEuropean-growingStock'!$D$3</f>
        <v>1126</v>
      </c>
      <c r="FO20" s="35">
        <f>'panEuropean-growingStock'!$I$3</f>
        <v>1092</v>
      </c>
      <c r="FP20" s="35"/>
      <c r="FQ20" s="41">
        <v>1173</v>
      </c>
      <c r="FR20" s="111"/>
      <c r="FS20" s="43"/>
      <c r="FT20" s="76">
        <f>CBM_Output!MG15*Area_Comp!FW14/1000</f>
        <v>1411.0064745955713</v>
      </c>
      <c r="FU20" s="77">
        <f>CBM_Output!MR15*Area_Comp!FW14/1000</f>
        <v>2014.5990449064677</v>
      </c>
      <c r="FV20" s="34">
        <v>2371.73</v>
      </c>
      <c r="FW20" s="35">
        <f>'panEuropean-growingStock'!$D$23</f>
        <v>2372</v>
      </c>
      <c r="FX20" s="35">
        <f>'panEuropean-growingStock'!$I$23</f>
        <v>2028</v>
      </c>
      <c r="FY20" s="35"/>
      <c r="FZ20" s="41">
        <v>2322.5239999999999</v>
      </c>
      <c r="GA20" s="68"/>
      <c r="GB20" s="66"/>
      <c r="GC20" s="76">
        <f>CBM_Output!MY15*Area_Comp!GF14/1000</f>
        <v>2457.1973132721173</v>
      </c>
      <c r="GD20" s="77">
        <f>CBM_Output!NJ15*Area_Comp!GF14/1000</f>
        <v>3605.7423379936376</v>
      </c>
      <c r="GE20" s="34">
        <v>170.4</v>
      </c>
      <c r="GF20" s="35">
        <f>'panEuropean-growingStock'!$D$24</f>
        <v>170.13</v>
      </c>
      <c r="GG20" s="35">
        <f>'panEuropean-growingStock'!$I$24</f>
        <v>137.19999999999999</v>
      </c>
      <c r="GH20" s="35"/>
      <c r="GI20" s="41"/>
      <c r="GJ20" s="68"/>
      <c r="GK20" s="66"/>
      <c r="GL20" s="76">
        <f>CBM_Output!NQ15*Area_Comp!GO14/1000</f>
        <v>265.44684686525449</v>
      </c>
      <c r="GM20" s="77">
        <f>CBM_Output!OB15*Area_Comp!GO14/1000</f>
        <v>439.45516104811486</v>
      </c>
      <c r="GN20" s="34">
        <v>1377.9</v>
      </c>
      <c r="GO20" s="35">
        <f>'panEuropean-growingStock'!$D$25</f>
        <v>1377.9</v>
      </c>
      <c r="GP20" s="35">
        <f>'panEuropean-growingStock'!$I$25</f>
        <v>1088.54</v>
      </c>
      <c r="GQ20" s="35"/>
      <c r="GR20" s="41">
        <v>1946.7756469999999</v>
      </c>
      <c r="GS20" s="74">
        <v>2156.5</v>
      </c>
      <c r="GT20" s="78">
        <v>1961.1</v>
      </c>
      <c r="GU20" s="76">
        <f>CBM_Output!OI15*Area_Comp!GX14/1000</f>
        <v>1922.7241414238299</v>
      </c>
      <c r="GV20" s="77">
        <f>CBM_Output!OT15*Area_Comp!GX14/1000</f>
        <v>3016.2795064991569</v>
      </c>
      <c r="GW20" s="34">
        <v>406.12</v>
      </c>
      <c r="GX20" s="35">
        <f>'panEuropean-growingStock'!$D$27</f>
        <v>406.12</v>
      </c>
      <c r="GY20" s="35">
        <f>'panEuropean-growingStock'!$I$27</f>
        <v>382.67</v>
      </c>
      <c r="GZ20" s="35"/>
      <c r="HA20" s="41"/>
      <c r="HB20" s="68"/>
      <c r="HC20" s="66"/>
      <c r="HD20" s="76">
        <f>CBM_Output!PA15*Area_Comp!HG14/1000</f>
        <v>322.35587490697651</v>
      </c>
      <c r="HE20" s="77">
        <f>CBM_Output!PL15*Area_Comp!HG14/1000</f>
        <v>469.45237090770331</v>
      </c>
      <c r="HF20" s="34">
        <v>517.17999999999995</v>
      </c>
      <c r="HG20" s="35">
        <f>'panEuropean-growingStock'!$D$26</f>
        <v>517.17999999999995</v>
      </c>
      <c r="HH20" s="35">
        <f>'panEuropean-growingStock'!$I$26</f>
        <v>480.64</v>
      </c>
      <c r="HI20" s="35"/>
      <c r="HJ20" s="41"/>
      <c r="HK20" s="68"/>
      <c r="HL20" s="66"/>
      <c r="HM20" s="76">
        <f>CBM_Output!PS15*Area_Comp!HP14/1000</f>
        <v>501.86984800185922</v>
      </c>
      <c r="HN20" s="77">
        <f>CBM_Output!QD15*Area_Comp!HP14/1000</f>
        <v>711.83674991474265</v>
      </c>
      <c r="HO20" s="34">
        <v>2343.0700000000002</v>
      </c>
      <c r="HP20" s="35">
        <f>'panEuropean-growingStock'!$D$11</f>
        <v>2343</v>
      </c>
      <c r="HQ20" s="35">
        <f>'panEuropean-growingStock'!$I$11</f>
        <v>2112</v>
      </c>
      <c r="HR20" s="35"/>
      <c r="HS20" s="41"/>
      <c r="HT20" s="74"/>
      <c r="HU20" s="78"/>
      <c r="HV20" s="76">
        <f>CBM_Output!QK15*Area_Comp!HY14/1000</f>
        <v>1828.7592090375872</v>
      </c>
      <c r="HW20" s="77">
        <f>CBM_Output!QV15*Area_Comp!HY14/1000</f>
        <v>2591.7757365434281</v>
      </c>
      <c r="HX20" s="34">
        <v>3294.65</v>
      </c>
      <c r="HY20" s="35">
        <f>'panEuropean-growingStock'!$D$29</f>
        <v>3294.65</v>
      </c>
      <c r="HZ20" s="35">
        <f>'panEuropean-growingStock'!$I$29</f>
        <v>2680.28</v>
      </c>
      <c r="IA20" s="35"/>
      <c r="IB20" s="41">
        <v>3210.6950000000002</v>
      </c>
      <c r="IC20" s="68"/>
      <c r="ID20" s="66"/>
      <c r="IE20" s="76">
        <f>CBM_Output!RC15*Area_Comp!IH14/1000</f>
        <v>3176.8186604169327</v>
      </c>
      <c r="IF20" s="77">
        <f>CBM_Output!RN15*Area_Comp!IH14/1000</f>
        <v>4674.1621652722069</v>
      </c>
      <c r="IG20" s="35">
        <f>HX20+HO20+HF20+GW20+GN20+GE20+FV20+FM20+FD20+EW20+EN20+EE20+DV20+DM20+DF20+CW20+CN20+CE20+BV20+BM20+BD20+AU20+AJ20+AC20+T20+K20+B20</f>
        <v>20971.402068935578</v>
      </c>
      <c r="IH20" s="35">
        <f>HY20+HP20+HG20+GX20+GO20+GF20+FW20+FN20+FE20+EX20+EO20+EF20+DW20+DN20+DG20+CX20+CO20+CF20+BW20+BN20+BE20+AV20+AK20+AD20+U20+L20+C20</f>
        <v>21199.04802236515</v>
      </c>
      <c r="II20" s="35">
        <f>HZ20+HQ20+HH20+GY20+GP20+GG20+FX20+FO20+FF20+EY20+EP20+EG20+DX20+DO20+DH20+CY20+CP20+CG20+BX20+BO20+BF20+AW20+AL20+AE20+V20+M20+D20</f>
        <v>22028.739999999998</v>
      </c>
      <c r="IJ20" s="35">
        <f t="shared" si="0"/>
        <v>24828.657082158643</v>
      </c>
      <c r="IK20" s="35">
        <f t="shared" si="1"/>
        <v>36490.252195308756</v>
      </c>
      <c r="IL20" s="46">
        <v>2010</v>
      </c>
      <c r="IM20" s="530">
        <f>IG20/IJ20</f>
        <v>0.84464504058921464</v>
      </c>
      <c r="IN20" s="530">
        <f>IG20/IH20</f>
        <v>0.98926150112073885</v>
      </c>
      <c r="IO20" s="507"/>
      <c r="IV20" s="35"/>
    </row>
    <row r="21" spans="1:257" x14ac:dyDescent="0.2">
      <c r="A21" s="200">
        <v>2011</v>
      </c>
      <c r="B21" s="34"/>
      <c r="C21" s="35"/>
      <c r="D21" s="43"/>
      <c r="E21" s="35"/>
      <c r="F21" s="41"/>
      <c r="G21" s="68"/>
      <c r="H21" s="69"/>
      <c r="I21" s="76">
        <f>CBM_Output!C16*Area_Comp!J15/1000</f>
        <v>164.05318976847215</v>
      </c>
      <c r="J21" s="77">
        <f>CBM_Output!N16*Area_Comp!J15/1000</f>
        <v>234.37855713563869</v>
      </c>
      <c r="K21" s="65"/>
      <c r="L21" s="35"/>
      <c r="M21" s="43"/>
      <c r="N21" s="43">
        <v>655.32100000000003</v>
      </c>
      <c r="O21" s="35"/>
      <c r="P21" s="68"/>
      <c r="Q21" s="69"/>
      <c r="R21" s="76">
        <f>CBM_Output!U16*Area_Comp!S15/1000</f>
        <v>604.28385170992647</v>
      </c>
      <c r="S21" s="77">
        <f>CBM_Output!AF16*Area_Comp!S15/1000</f>
        <v>903.90594830039026</v>
      </c>
      <c r="T21" s="34"/>
      <c r="U21" s="35"/>
      <c r="V21" s="43"/>
      <c r="W21" s="41"/>
      <c r="X21" s="41">
        <v>683</v>
      </c>
      <c r="Y21" s="74"/>
      <c r="Z21" s="75"/>
      <c r="AA21" s="76">
        <f>CBM_Output!AM16*Area_Comp!AB15/1000</f>
        <v>676.68512620863942</v>
      </c>
      <c r="AB21" s="77">
        <f>CBM_Output!AX16*Area_Comp!AB15/1000</f>
        <v>973.19610912525047</v>
      </c>
      <c r="AC21" s="34"/>
      <c r="AD21" s="35"/>
      <c r="AE21" s="43"/>
      <c r="AF21" s="35"/>
      <c r="AG21" s="35"/>
      <c r="AH21" s="68"/>
      <c r="AI21" s="66"/>
      <c r="AJ21" s="76">
        <f>CBM_Output!BE16*Area_Comp!AK15/1000</f>
        <v>129.02913952546555</v>
      </c>
      <c r="AK21" s="77">
        <f>CBM_Output!BP16*Area_Comp!AK15/1000</f>
        <v>183.88888926547151</v>
      </c>
      <c r="AL21" s="34"/>
      <c r="AM21" s="35"/>
      <c r="AN21" s="43"/>
      <c r="AO21" s="35"/>
      <c r="AP21" s="35"/>
      <c r="AQ21" s="68"/>
      <c r="AR21" s="66"/>
      <c r="AS21" s="76">
        <f>CBM_Output!BW16*Area_Comp!AT15/1000</f>
        <v>4139.3216790217821</v>
      </c>
      <c r="AT21" s="77">
        <f>CBM_Output!CH16*Area_Comp!AT15/1000</f>
        <v>5854.7404701559299</v>
      </c>
      <c r="AU21" s="34"/>
      <c r="AV21" s="35"/>
      <c r="AW21" s="43"/>
      <c r="AX21" s="35"/>
      <c r="AY21" s="35"/>
      <c r="AZ21" s="74">
        <v>476</v>
      </c>
      <c r="BA21" s="78">
        <v>462.4</v>
      </c>
      <c r="BB21" s="76">
        <f>CBM_Output!CO16*Area_Comp!BC15/1000</f>
        <v>337.60922748842137</v>
      </c>
      <c r="BC21" s="77">
        <f>CBM_Output!CZ16*Area_Comp!BC15/1000</f>
        <v>477.62646637792699</v>
      </c>
      <c r="BD21" s="34"/>
      <c r="BE21" s="35"/>
      <c r="BF21" s="43"/>
      <c r="BG21" s="35"/>
      <c r="BH21" s="35"/>
      <c r="BI21" s="74"/>
      <c r="BJ21" s="78"/>
      <c r="BK21" s="76">
        <f>CBM_Output!DG16*Area_Comp!BL15/1000</f>
        <v>77.207126783992081</v>
      </c>
      <c r="BL21" s="77">
        <f>CBM_Output!DR16*Area_Comp!BL15/1000</f>
        <v>120.59256752871322</v>
      </c>
      <c r="BM21" s="34"/>
      <c r="BN21" s="35"/>
      <c r="BO21" s="43"/>
      <c r="BP21" s="35"/>
      <c r="BQ21" s="41"/>
      <c r="BR21" s="68"/>
      <c r="BS21" s="66"/>
      <c r="BT21" s="76">
        <f>CBM_Output!DY16*Area_Comp!BU15/1000</f>
        <v>159.1276734790477</v>
      </c>
      <c r="BU21" s="77">
        <f>CBM_Output!EJ16*Area_Comp!BU15/1000</f>
        <v>246.99938465594238</v>
      </c>
      <c r="BV21" s="34"/>
      <c r="BW21" s="35"/>
      <c r="BX21" s="43"/>
      <c r="BY21" s="35"/>
      <c r="BZ21" s="35"/>
      <c r="CA21" s="99"/>
      <c r="CB21" s="66"/>
      <c r="CC21" s="76">
        <f>CBM_Output!EQ16*Area_Comp!CD15/1000</f>
        <v>1224.039634441044</v>
      </c>
      <c r="CD21" s="77">
        <f>CBM_Output!FB16*Area_Comp!CD15/1000</f>
        <v>1839.5508614651753</v>
      </c>
      <c r="CE21" s="34"/>
      <c r="CF21" s="35"/>
      <c r="CG21" s="43"/>
      <c r="CH21" s="35"/>
      <c r="CI21" s="35"/>
      <c r="CJ21" s="74">
        <v>2566.5</v>
      </c>
      <c r="CK21" s="78">
        <v>2757</v>
      </c>
      <c r="CL21" s="76">
        <f>CBM_Output!FI16*Area_Comp!CM15/1000</f>
        <v>2323.0077019040209</v>
      </c>
      <c r="CM21" s="77">
        <f>CBM_Output!FT16*Area_Comp!CM15/1000</f>
        <v>3506.8837662258438</v>
      </c>
      <c r="CN21" s="34"/>
      <c r="CO21" s="35"/>
      <c r="CP21" s="43"/>
      <c r="CQ21" s="35"/>
      <c r="CR21" s="35"/>
      <c r="CS21" s="68"/>
      <c r="CT21" s="66"/>
      <c r="CU21" s="76">
        <f>CBM_Output!GA16*Area_Comp!CV15/1000</f>
        <v>491.11407087889654</v>
      </c>
      <c r="CV21" s="77">
        <f>CBM_Output!GL16*Area_Comp!CV15/1000</f>
        <v>771.08174744997825</v>
      </c>
      <c r="CW21" s="34"/>
      <c r="CX21" s="35"/>
      <c r="CY21" s="43"/>
      <c r="CZ21" s="35"/>
      <c r="DA21" s="35"/>
      <c r="DB21" s="68"/>
      <c r="DC21" s="66"/>
      <c r="DD21" s="76">
        <f>CBM_Output!GS16*Area_Comp!DE15/1000</f>
        <v>1426.0782362466127</v>
      </c>
      <c r="DE21" s="77">
        <f>CBM_Output!HD16*Area_Comp!DE15/1000</f>
        <v>2168.7895689292586</v>
      </c>
      <c r="DF21" s="34"/>
      <c r="DG21" s="35"/>
      <c r="DH21" s="43"/>
      <c r="DI21" s="35"/>
      <c r="DJ21" s="68"/>
      <c r="DK21" s="356"/>
      <c r="DL21" s="67"/>
      <c r="DM21" s="34"/>
      <c r="DN21" s="35"/>
      <c r="DO21" s="43"/>
      <c r="DP21" s="35"/>
      <c r="DQ21" s="35"/>
      <c r="DR21" s="74">
        <v>660.3</v>
      </c>
      <c r="DS21" s="78">
        <v>660.9</v>
      </c>
      <c r="DT21" s="76">
        <f>CBM_Output!IC16*Area_Comp!DV15/1000</f>
        <v>542.24382713038415</v>
      </c>
      <c r="DU21" s="77">
        <f>CBM_Output!IN16*Area_Comp!DV15/1000</f>
        <v>767.74581989515787</v>
      </c>
      <c r="DV21" s="34"/>
      <c r="DW21" s="35"/>
      <c r="DX21" s="43"/>
      <c r="DY21" s="35"/>
      <c r="DZ21" s="35"/>
      <c r="EA21" s="74"/>
      <c r="EB21" s="75"/>
      <c r="EC21" s="76">
        <f>CBM_Output!IU16*Area_Comp!EE15/1000</f>
        <v>369.65601712020799</v>
      </c>
      <c r="ED21" s="77">
        <f>CBM_Output!JF16*Area_Comp!EE15/1000</f>
        <v>524.41640649224894</v>
      </c>
      <c r="EE21" s="34"/>
      <c r="EF21" s="35"/>
      <c r="EG21" s="428"/>
      <c r="EH21" s="43">
        <v>31.676020000000001</v>
      </c>
      <c r="EI21" s="35"/>
      <c r="EJ21" s="68"/>
      <c r="EK21" s="66"/>
      <c r="EL21" s="76">
        <f>CBM_Output!JM16*Area_Comp!EN15/1000</f>
        <v>23.22387787007586</v>
      </c>
      <c r="EM21" s="77">
        <f>CBM_Output!JX16*Area_Comp!EN15/1000</f>
        <v>33.146676136165468</v>
      </c>
      <c r="EN21" s="34"/>
      <c r="EO21" s="35"/>
      <c r="EP21" s="43"/>
      <c r="EQ21" s="35"/>
      <c r="ER21" s="35"/>
      <c r="ES21" s="74"/>
      <c r="ET21" s="78"/>
      <c r="EU21" s="76">
        <f>CBM_Output!KE16*Area_Comp!EW15/1000</f>
        <v>236.49845006149292</v>
      </c>
      <c r="EV21" s="77">
        <f>CBM_Output!KP16*Area_Comp!EW15/1000</f>
        <v>368.90813337566965</v>
      </c>
      <c r="EW21" s="34"/>
      <c r="EX21" s="427"/>
      <c r="EY21" s="428"/>
      <c r="EZ21" s="35"/>
      <c r="FA21" s="35"/>
      <c r="FB21" s="68"/>
      <c r="FC21" s="67"/>
      <c r="FD21" s="34"/>
      <c r="FE21" s="35"/>
      <c r="FF21" s="43"/>
      <c r="FG21" s="35"/>
      <c r="FH21" s="35"/>
      <c r="FI21" s="68"/>
      <c r="FJ21" s="66"/>
      <c r="FK21" s="76">
        <f>CBM_Output!LO16*Area_Comp!FN15/1000</f>
        <v>73.899284280599701</v>
      </c>
      <c r="FL21" s="77">
        <f>CBM_Output!LZ16*Area_Comp!FN15/1000</f>
        <v>110.92649187520449</v>
      </c>
      <c r="FM21" s="34"/>
      <c r="FN21" s="35"/>
      <c r="FO21" s="43"/>
      <c r="FP21" s="35"/>
      <c r="FQ21" s="41">
        <v>1173</v>
      </c>
      <c r="FR21" s="111"/>
      <c r="FS21" s="43"/>
      <c r="FT21" s="76">
        <f>CBM_Output!MG16*Area_Comp!FW15/1000</f>
        <v>1423.4571491169022</v>
      </c>
      <c r="FU21" s="77">
        <f>CBM_Output!MR16*Area_Comp!FW15/1000</f>
        <v>2032.5581345391909</v>
      </c>
      <c r="FV21" s="34"/>
      <c r="FW21" s="35"/>
      <c r="FX21" s="43"/>
      <c r="FY21" s="35"/>
      <c r="FZ21" s="41"/>
      <c r="GA21" s="68"/>
      <c r="GB21" s="66"/>
      <c r="GC21" s="76">
        <f>CBM_Output!MY16*Area_Comp!GF15/1000</f>
        <v>2482.7403777944396</v>
      </c>
      <c r="GD21" s="77">
        <f>CBM_Output!NJ16*Area_Comp!GF15/1000</f>
        <v>3643.3493284067167</v>
      </c>
      <c r="GE21" s="34"/>
      <c r="GF21" s="35"/>
      <c r="GG21" s="43"/>
      <c r="GH21" s="35"/>
      <c r="GI21" s="41"/>
      <c r="GJ21" s="68"/>
      <c r="GK21" s="66"/>
      <c r="GL21" s="76">
        <f>CBM_Output!NQ16*Area_Comp!GO15/1000</f>
        <v>271.1944769729688</v>
      </c>
      <c r="GM21" s="77">
        <f>CBM_Output!OB16*Area_Comp!GO15/1000</f>
        <v>448.51477494716823</v>
      </c>
      <c r="GN21" s="34"/>
      <c r="GO21" s="35"/>
      <c r="GP21" s="43"/>
      <c r="GQ21" s="43">
        <v>2089.6179200000001</v>
      </c>
      <c r="GR21" s="41">
        <v>1964.9205030000001</v>
      </c>
      <c r="GS21" s="74"/>
      <c r="GT21" s="78"/>
      <c r="GU21" s="76">
        <f>CBM_Output!OI16*Area_Comp!GX15/1000</f>
        <v>1939.870913284055</v>
      </c>
      <c r="GV21" s="77">
        <f>CBM_Output!OT16*Area_Comp!GX15/1000</f>
        <v>3044.2891641942056</v>
      </c>
      <c r="GW21" s="34"/>
      <c r="GX21" s="35"/>
      <c r="GY21" s="43"/>
      <c r="GZ21" s="35"/>
      <c r="HA21" s="41"/>
      <c r="HB21" s="68"/>
      <c r="HC21" s="66"/>
      <c r="HD21" s="76">
        <f>CBM_Output!PA16*Area_Comp!HG15/1000</f>
        <v>325.88331469426925</v>
      </c>
      <c r="HE21" s="77">
        <f>CBM_Output!PL16*Area_Comp!HG15/1000</f>
        <v>474.48986167591647</v>
      </c>
      <c r="HF21" s="34"/>
      <c r="HG21" s="35"/>
      <c r="HH21" s="43"/>
      <c r="HI21" s="35"/>
      <c r="HJ21" s="41"/>
      <c r="HK21" s="68"/>
      <c r="HL21" s="66"/>
      <c r="HM21" s="76">
        <f>CBM_Output!PS16*Area_Comp!HP15/1000</f>
        <v>504.63991480218618</v>
      </c>
      <c r="HN21" s="77">
        <f>CBM_Output!QD16*Area_Comp!HP15/1000</f>
        <v>715.66659625120292</v>
      </c>
      <c r="HO21" s="34"/>
      <c r="HP21" s="35"/>
      <c r="HQ21" s="43"/>
      <c r="HR21" s="35"/>
      <c r="HS21" s="41"/>
      <c r="HT21" s="74">
        <v>2343</v>
      </c>
      <c r="HU21" s="78">
        <v>2343</v>
      </c>
      <c r="HV21" s="76">
        <f>CBM_Output!QK16*Area_Comp!HY15/1000</f>
        <v>1860.869033864951</v>
      </c>
      <c r="HW21" s="77">
        <f>CBM_Output!QV16*Area_Comp!HY15/1000</f>
        <v>2636.8510140663784</v>
      </c>
      <c r="HX21" s="34"/>
      <c r="HY21" s="35"/>
      <c r="HZ21" s="43"/>
      <c r="IA21" s="35"/>
      <c r="IB21" s="41"/>
      <c r="IC21" s="74"/>
      <c r="ID21" s="78"/>
      <c r="IE21" s="76">
        <f>CBM_Output!RC16*Area_Comp!IH15/1000</f>
        <v>3199.5967333454114</v>
      </c>
      <c r="IF21" s="77">
        <f>CBM_Output!RN16*Area_Comp!IH15/1000</f>
        <v>4706.92065217442</v>
      </c>
      <c r="IG21" s="35"/>
      <c r="IH21" s="35"/>
      <c r="II21" s="35"/>
      <c r="IJ21" s="35">
        <f t="shared" si="0"/>
        <v>25005.330027794262</v>
      </c>
      <c r="IK21" s="35">
        <f t="shared" si="1"/>
        <v>36789.417390645169</v>
      </c>
      <c r="IL21" s="46">
        <v>2011</v>
      </c>
      <c r="IM21" s="66"/>
      <c r="IN21" s="507"/>
      <c r="IO21" s="507"/>
    </row>
    <row r="22" spans="1:257" x14ac:dyDescent="0.2">
      <c r="A22" s="200">
        <v>2012</v>
      </c>
      <c r="B22" s="34"/>
      <c r="C22" s="35"/>
      <c r="D22" s="43"/>
      <c r="E22" s="35"/>
      <c r="F22" s="35"/>
      <c r="G22" s="68"/>
      <c r="H22" s="69"/>
      <c r="I22" s="76">
        <f>CBM_Output!C17*Area_Comp!J16/1000</f>
        <v>165.26502721550202</v>
      </c>
      <c r="J22" s="77">
        <f>CBM_Output!N17*Area_Comp!J16/1000</f>
        <v>236.20303838820905</v>
      </c>
      <c r="K22" s="65"/>
      <c r="L22" s="35"/>
      <c r="M22" s="43"/>
      <c r="N22" s="43">
        <v>666.07799999999997</v>
      </c>
      <c r="O22" s="35"/>
      <c r="P22" s="68"/>
      <c r="Q22" s="69"/>
      <c r="R22" s="76">
        <f>CBM_Output!U17*Area_Comp!S16/1000</f>
        <v>607.7959959399883</v>
      </c>
      <c r="S22" s="77">
        <f>CBM_Output!AF17*Area_Comp!S16/1000</f>
        <v>908.95355545048528</v>
      </c>
      <c r="T22" s="34"/>
      <c r="U22" s="35"/>
      <c r="V22" s="43"/>
      <c r="W22" s="41"/>
      <c r="X22" s="41">
        <v>685.6</v>
      </c>
      <c r="Y22" s="74"/>
      <c r="Z22" s="75"/>
      <c r="AA22" s="76">
        <f>CBM_Output!AM17*Area_Comp!AB16/1000</f>
        <v>683.47851892691153</v>
      </c>
      <c r="AB22" s="77">
        <f>CBM_Output!AX17*Area_Comp!AB16/1000</f>
        <v>983.01012120667178</v>
      </c>
      <c r="AC22" s="34"/>
      <c r="AD22" s="35"/>
      <c r="AE22" s="43"/>
      <c r="AF22" s="35"/>
      <c r="AG22" s="35"/>
      <c r="AH22" s="74"/>
      <c r="AI22" s="78"/>
      <c r="AJ22" s="76">
        <f>CBM_Output!BE17*Area_Comp!AK16/1000</f>
        <v>129.56292286551931</v>
      </c>
      <c r="AK22" s="77">
        <f>CBM_Output!BP17*Area_Comp!AK16/1000</f>
        <v>184.64673285055244</v>
      </c>
      <c r="AL22" s="34"/>
      <c r="AM22" s="35"/>
      <c r="AN22" s="43"/>
      <c r="AO22" s="35"/>
      <c r="AP22" s="35"/>
      <c r="AQ22" s="68"/>
      <c r="AR22" s="66"/>
      <c r="AS22" s="76">
        <f>CBM_Output!BW17*Area_Comp!AT16/1000</f>
        <v>4161.533312968174</v>
      </c>
      <c r="AT22" s="77">
        <f>CBM_Output!CH17*Area_Comp!AT16/1000</f>
        <v>5887.75044122704</v>
      </c>
      <c r="AU22" s="34"/>
      <c r="AV22" s="35"/>
      <c r="AW22" s="43"/>
      <c r="AX22" s="35"/>
      <c r="AY22" s="35"/>
      <c r="AZ22" s="74"/>
      <c r="BA22" s="78"/>
      <c r="BB22" s="76">
        <f>CBM_Output!CO17*Area_Comp!BC16/1000</f>
        <v>339.58837498514907</v>
      </c>
      <c r="BC22" s="77">
        <f>CBM_Output!CZ17*Area_Comp!BC16/1000</f>
        <v>480.47056453210155</v>
      </c>
      <c r="BD22" s="34"/>
      <c r="BE22" s="35"/>
      <c r="BF22" s="43"/>
      <c r="BG22" s="35"/>
      <c r="BH22" s="35"/>
      <c r="BI22" s="74"/>
      <c r="BJ22" s="78"/>
      <c r="BK22" s="76">
        <f>CBM_Output!DG17*Area_Comp!BL16/1000</f>
        <v>80.861660767601521</v>
      </c>
      <c r="BL22" s="77">
        <f>CBM_Output!DR17*Area_Comp!BL16/1000</f>
        <v>126.40197046458323</v>
      </c>
      <c r="BM22" s="34"/>
      <c r="BN22" s="35"/>
      <c r="BO22" s="43"/>
      <c r="BP22" s="35"/>
      <c r="BQ22" s="41"/>
      <c r="BR22" s="68"/>
      <c r="BS22" s="66"/>
      <c r="BT22" s="76">
        <f>CBM_Output!DY17*Area_Comp!BU16/1000</f>
        <v>160.56518328159396</v>
      </c>
      <c r="BU22" s="77">
        <f>CBM_Output!EJ17*Area_Comp!BU16/1000</f>
        <v>249.1300238270606</v>
      </c>
      <c r="BV22" s="34"/>
      <c r="BW22" s="35"/>
      <c r="BX22" s="43"/>
      <c r="BY22" s="35"/>
      <c r="BZ22" s="35"/>
      <c r="CA22" s="99"/>
      <c r="CB22" s="66"/>
      <c r="CC22" s="76">
        <f>CBM_Output!EQ17*Area_Comp!CD16/1000</f>
        <v>1248.3220759626461</v>
      </c>
      <c r="CD22" s="77">
        <f>CBM_Output!FB17*Area_Comp!CD16/1000</f>
        <v>1875.2868181808255</v>
      </c>
      <c r="CE22" s="34"/>
      <c r="CF22" s="35"/>
      <c r="CG22" s="43"/>
      <c r="CH22" s="35"/>
      <c r="CI22" s="35"/>
      <c r="CJ22" s="74"/>
      <c r="CK22" s="78"/>
      <c r="CL22" s="76">
        <f>CBM_Output!FI17*Area_Comp!CM16/1000</f>
        <v>2363.7467124637183</v>
      </c>
      <c r="CM22" s="77">
        <f>CBM_Output!FT17*Area_Comp!CM16/1000</f>
        <v>3567.9190852825304</v>
      </c>
      <c r="CN22" s="34"/>
      <c r="CO22" s="35"/>
      <c r="CP22" s="43"/>
      <c r="CQ22" s="35"/>
      <c r="CR22" s="35"/>
      <c r="CS22" s="68"/>
      <c r="CT22" s="66"/>
      <c r="CU22" s="76">
        <f>CBM_Output!GA17*Area_Comp!CV16/1000</f>
        <v>494.50811469100745</v>
      </c>
      <c r="CV22" s="77">
        <f>CBM_Output!GL17*Area_Comp!CV16/1000</f>
        <v>776.4411449580507</v>
      </c>
      <c r="CW22" s="34"/>
      <c r="CX22" s="35"/>
      <c r="CY22" s="43"/>
      <c r="CZ22" s="35"/>
      <c r="DA22" s="35"/>
      <c r="DB22" s="68"/>
      <c r="DC22" s="66"/>
      <c r="DD22" s="76">
        <f>CBM_Output!GS17*Area_Comp!DE16/1000</f>
        <v>1442.5601165901423</v>
      </c>
      <c r="DE22" s="77">
        <f>CBM_Output!HD17*Area_Comp!DE16/1000</f>
        <v>2193.6587325999276</v>
      </c>
      <c r="DF22" s="34"/>
      <c r="DG22" s="35"/>
      <c r="DH22" s="43"/>
      <c r="DI22" s="35"/>
      <c r="DJ22" s="68"/>
      <c r="DK22" s="356"/>
      <c r="DL22" s="67"/>
      <c r="DM22" s="34"/>
      <c r="DN22" s="35"/>
      <c r="DO22" s="43"/>
      <c r="DP22" s="35"/>
      <c r="DQ22" s="35"/>
      <c r="DR22" s="74"/>
      <c r="DS22" s="78"/>
      <c r="DT22" s="76">
        <f>CBM_Output!IC17*Area_Comp!DV16/1000</f>
        <v>546.10109124592896</v>
      </c>
      <c r="DU22" s="77">
        <f>CBM_Output!IN17*Area_Comp!DV16/1000</f>
        <v>773.34393786556427</v>
      </c>
      <c r="DV22" s="34"/>
      <c r="DW22" s="35"/>
      <c r="DX22" s="43"/>
      <c r="DY22" s="35"/>
      <c r="DZ22" s="35"/>
      <c r="EA22" s="74">
        <v>542.70000000000005</v>
      </c>
      <c r="EB22" s="75">
        <v>535</v>
      </c>
      <c r="EC22" s="76">
        <f>CBM_Output!IU17*Area_Comp!EE16/1000</f>
        <v>372.31055357993029</v>
      </c>
      <c r="ED22" s="77">
        <f>CBM_Output!JF17*Area_Comp!EE16/1000</f>
        <v>527.94484263648656</v>
      </c>
      <c r="EE22" s="34"/>
      <c r="EF22" s="35"/>
      <c r="EG22" s="428"/>
      <c r="EH22" s="43">
        <v>31.980869999999999</v>
      </c>
      <c r="EI22" s="35"/>
      <c r="EJ22" s="68"/>
      <c r="EK22" s="66"/>
      <c r="EL22" s="76">
        <f>CBM_Output!JM17*Area_Comp!EN16/1000</f>
        <v>23.371827358131956</v>
      </c>
      <c r="EM22" s="77">
        <f>CBM_Output!JX17*Area_Comp!EN16/1000</f>
        <v>33.349948961409403</v>
      </c>
      <c r="EN22" s="34"/>
      <c r="EO22" s="35"/>
      <c r="EP22" s="43"/>
      <c r="EQ22" s="35"/>
      <c r="ER22" s="35"/>
      <c r="ES22" s="74">
        <v>390.4</v>
      </c>
      <c r="ET22" s="78">
        <v>352.7</v>
      </c>
      <c r="EU22" s="76">
        <f>CBM_Output!KE17*Area_Comp!EW16/1000</f>
        <v>237.81414634655724</v>
      </c>
      <c r="EV22" s="77">
        <f>CBM_Output!KP17*Area_Comp!EW16/1000</f>
        <v>370.70493998147975</v>
      </c>
      <c r="EW22" s="34"/>
      <c r="EX22" s="427"/>
      <c r="EY22" s="428"/>
      <c r="EZ22" s="35"/>
      <c r="FA22" s="35"/>
      <c r="FB22" s="68"/>
      <c r="FC22" s="67"/>
      <c r="FD22" s="34"/>
      <c r="FE22" s="35"/>
      <c r="FF22" s="43"/>
      <c r="FG22" s="35"/>
      <c r="FH22" s="35"/>
      <c r="FI22" s="68"/>
      <c r="FJ22" s="66"/>
      <c r="FK22" s="76">
        <f>CBM_Output!LO17*Area_Comp!FN16/1000</f>
        <v>75.494193647661476</v>
      </c>
      <c r="FL22" s="77">
        <f>CBM_Output!LZ17*Area_Comp!FN16/1000</f>
        <v>113.31628507778184</v>
      </c>
      <c r="FM22" s="34"/>
      <c r="FN22" s="35"/>
      <c r="FO22" s="43"/>
      <c r="FP22" s="35"/>
      <c r="FQ22" s="41">
        <v>1173</v>
      </c>
      <c r="FR22" s="111"/>
      <c r="FS22" s="43"/>
      <c r="FT22" s="76">
        <f>CBM_Output!MG17*Area_Comp!FW16/1000</f>
        <v>1436.1170686616431</v>
      </c>
      <c r="FU22" s="77">
        <f>CBM_Output!MR17*Area_Comp!FW16/1000</f>
        <v>2050.8000878103439</v>
      </c>
      <c r="FV22" s="34"/>
      <c r="FW22" s="35"/>
      <c r="FX22" s="43"/>
      <c r="FY22" s="35"/>
      <c r="FZ22" s="41"/>
      <c r="GA22" s="68"/>
      <c r="GB22" s="66"/>
      <c r="GC22" s="76">
        <f>CBM_Output!MY17*Area_Comp!GF16/1000</f>
        <v>2508.0830867131053</v>
      </c>
      <c r="GD22" s="77">
        <f>CBM_Output!NJ17*Area_Comp!GF16/1000</f>
        <v>3680.6328421602484</v>
      </c>
      <c r="GE22" s="34"/>
      <c r="GF22" s="35"/>
      <c r="GG22" s="43"/>
      <c r="GH22" s="35"/>
      <c r="GI22" s="41"/>
      <c r="GJ22" s="68"/>
      <c r="GK22" s="66"/>
      <c r="GL22" s="76">
        <f>CBM_Output!NQ17*Area_Comp!GO16/1000</f>
        <v>275.32485528999922</v>
      </c>
      <c r="GM22" s="77">
        <f>CBM_Output!OB17*Area_Comp!GO16/1000</f>
        <v>454.60707290459982</v>
      </c>
      <c r="GN22" s="34"/>
      <c r="GO22" s="35"/>
      <c r="GP22" s="43"/>
      <c r="GQ22" s="43">
        <v>2120.4907699999999</v>
      </c>
      <c r="GR22" s="41">
        <v>1983.244408</v>
      </c>
      <c r="GS22" s="74"/>
      <c r="GT22" s="78"/>
      <c r="GU22" s="76">
        <f>CBM_Output!OI17*Area_Comp!GX16/1000</f>
        <v>1954.2992580007469</v>
      </c>
      <c r="GV22" s="77">
        <f>CBM_Output!OT17*Area_Comp!GX16/1000</f>
        <v>3067.9305876951671</v>
      </c>
      <c r="GW22" s="34"/>
      <c r="GX22" s="35"/>
      <c r="GY22" s="43"/>
      <c r="GZ22" s="35">
        <v>341.45885999999996</v>
      </c>
      <c r="HA22" s="41">
        <v>335.20907999999997</v>
      </c>
      <c r="HB22" s="74">
        <v>416.8</v>
      </c>
      <c r="HC22" s="78">
        <v>403.9</v>
      </c>
      <c r="HD22" s="76">
        <f>CBM_Output!PA17*Area_Comp!HG16/1000</f>
        <v>329.44439654425872</v>
      </c>
      <c r="HE22" s="77">
        <f>CBM_Output!PL17*Area_Comp!HG16/1000</f>
        <v>479.60858449770365</v>
      </c>
      <c r="HF22" s="34"/>
      <c r="HG22" s="35"/>
      <c r="HH22" s="43"/>
      <c r="HI22" s="35"/>
      <c r="HJ22" s="41"/>
      <c r="HK22" s="68"/>
      <c r="HL22" s="66"/>
      <c r="HM22" s="76">
        <f>CBM_Output!PS17*Area_Comp!HP16/1000</f>
        <v>507.99369869176383</v>
      </c>
      <c r="HN22" s="77">
        <f>CBM_Output!QD17*Area_Comp!HP16/1000</f>
        <v>720.33648367666729</v>
      </c>
      <c r="HO22" s="34"/>
      <c r="HP22" s="35"/>
      <c r="HQ22" s="43"/>
      <c r="HR22" s="35"/>
      <c r="HS22" s="41"/>
      <c r="HT22" s="74"/>
      <c r="HU22" s="78"/>
      <c r="HV22" s="76">
        <f>CBM_Output!QK17*Area_Comp!HY16/1000</f>
        <v>1894.3489138121288</v>
      </c>
      <c r="HW22" s="77">
        <f>CBM_Output!QV17*Area_Comp!HY16/1000</f>
        <v>2683.8724002662061</v>
      </c>
      <c r="HX22" s="34"/>
      <c r="HY22" s="35"/>
      <c r="HZ22" s="43"/>
      <c r="IA22" s="35"/>
      <c r="IB22" s="41"/>
      <c r="IC22" s="74"/>
      <c r="ID22" s="78"/>
      <c r="IE22" s="76">
        <f>CBM_Output!RC17*Area_Comp!IH16/1000</f>
        <v>3226.1284691491533</v>
      </c>
      <c r="IF22" s="77">
        <f>CBM_Output!RN17*Area_Comp!IH16/1000</f>
        <v>4745.1844632191269</v>
      </c>
      <c r="IG22" s="35"/>
      <c r="IH22" s="35"/>
      <c r="II22" s="35"/>
      <c r="IJ22" s="35">
        <f t="shared" si="0"/>
        <v>25264.619575698962</v>
      </c>
      <c r="IK22" s="35">
        <f t="shared" si="1"/>
        <v>37171.504705720821</v>
      </c>
      <c r="IL22" s="46">
        <v>2012</v>
      </c>
      <c r="IM22" s="66"/>
      <c r="IN22" s="507"/>
      <c r="IO22" s="507"/>
    </row>
    <row r="23" spans="1:257" x14ac:dyDescent="0.2">
      <c r="A23" s="200">
        <v>2013</v>
      </c>
      <c r="B23" s="34"/>
      <c r="C23" s="35"/>
      <c r="D23" s="43"/>
      <c r="E23" s="35"/>
      <c r="F23" s="35"/>
      <c r="G23" s="68"/>
      <c r="H23" s="69"/>
      <c r="I23" s="76">
        <f>CBM_Output!C18*Area_Comp!J17/1000</f>
        <v>165.7532130061455</v>
      </c>
      <c r="J23" s="77">
        <f>CBM_Output!N18*Area_Comp!J17/1000</f>
        <v>237.03518227738064</v>
      </c>
      <c r="K23" s="65"/>
      <c r="L23" s="35"/>
      <c r="M23" s="43"/>
      <c r="N23" s="43">
        <v>678.71600000000001</v>
      </c>
      <c r="O23" s="35"/>
      <c r="P23" s="68"/>
      <c r="Q23" s="69"/>
      <c r="R23" s="76">
        <f>CBM_Output!U18*Area_Comp!S17/1000</f>
        <v>611.16513389278077</v>
      </c>
      <c r="S23" s="77">
        <f>CBM_Output!AF18*Area_Comp!S17/1000</f>
        <v>913.79607887774682</v>
      </c>
      <c r="T23" s="34"/>
      <c r="U23" s="35"/>
      <c r="V23" s="43"/>
      <c r="W23" s="41"/>
      <c r="X23" s="41">
        <v>687.2</v>
      </c>
      <c r="Y23" s="74">
        <v>942.2</v>
      </c>
      <c r="Z23" s="75">
        <v>1028</v>
      </c>
      <c r="AA23" s="76">
        <f>CBM_Output!AM18*Area_Comp!AB17/1000</f>
        <v>690.09445727621323</v>
      </c>
      <c r="AB23" s="77">
        <f>CBM_Output!AX18*Area_Comp!AB17/1000</f>
        <v>992.568460868324</v>
      </c>
      <c r="AC23" s="34"/>
      <c r="AD23" s="35"/>
      <c r="AE23" s="43"/>
      <c r="AF23" s="35"/>
      <c r="AG23" s="35"/>
      <c r="AH23" s="74"/>
      <c r="AI23" s="78"/>
      <c r="AJ23" s="76">
        <f>CBM_Output!BE18*Area_Comp!AK17/1000</f>
        <v>129.55994811353719</v>
      </c>
      <c r="AK23" s="77">
        <f>CBM_Output!BP18*Area_Comp!AK17/1000</f>
        <v>184.62805124978647</v>
      </c>
      <c r="AL23" s="34"/>
      <c r="AM23" s="35"/>
      <c r="AN23" s="43"/>
      <c r="AO23" s="35"/>
      <c r="AP23" s="35"/>
      <c r="AQ23" s="68"/>
      <c r="AR23" s="66"/>
      <c r="AS23" s="76">
        <f>CBM_Output!BW18*Area_Comp!AT17/1000</f>
        <v>4187.3842439593764</v>
      </c>
      <c r="AT23" s="77">
        <f>CBM_Output!CH18*Area_Comp!AT17/1000</f>
        <v>5926.4476713535923</v>
      </c>
      <c r="AU23" s="34"/>
      <c r="AV23" s="35"/>
      <c r="AW23" s="43"/>
      <c r="AX23" s="35"/>
      <c r="AY23" s="35"/>
      <c r="AZ23" s="74"/>
      <c r="BA23" s="78"/>
      <c r="BB23" s="76">
        <f>CBM_Output!CO18*Area_Comp!BC17/1000</f>
        <v>341.18054682071744</v>
      </c>
      <c r="BC23" s="77">
        <f>CBM_Output!CZ18*Area_Comp!BC17/1000</f>
        <v>482.83989234495897</v>
      </c>
      <c r="BD23" s="34"/>
      <c r="BE23" s="35"/>
      <c r="BF23" s="43"/>
      <c r="BG23" s="35"/>
      <c r="BH23" s="35"/>
      <c r="BI23" s="68"/>
      <c r="BJ23" s="66"/>
      <c r="BK23" s="76">
        <f>CBM_Output!DG18*Area_Comp!BL17/1000</f>
        <v>84.436810646744135</v>
      </c>
      <c r="BL23" s="77">
        <f>CBM_Output!DR18*Area_Comp!BL17/1000</f>
        <v>132.08676467176869</v>
      </c>
      <c r="BM23" s="34"/>
      <c r="BN23" s="35"/>
      <c r="BO23" s="43"/>
      <c r="BP23" s="35"/>
      <c r="BQ23" s="41"/>
      <c r="BR23" s="68"/>
      <c r="BS23" s="66"/>
      <c r="BT23" s="76">
        <f>CBM_Output!DY18*Area_Comp!BU17/1000</f>
        <v>162.95179091544529</v>
      </c>
      <c r="BU23" s="77">
        <f>CBM_Output!EJ18*Area_Comp!BU17/1000</f>
        <v>252.78770792733633</v>
      </c>
      <c r="BV23" s="34"/>
      <c r="BW23" s="35"/>
      <c r="BX23" s="43"/>
      <c r="BY23" s="35"/>
      <c r="BZ23" s="35"/>
      <c r="CA23" s="99"/>
      <c r="CB23" s="66"/>
      <c r="CC23" s="76">
        <f>CBM_Output!EQ18*Area_Comp!CD17/1000</f>
        <v>1273.2746821697156</v>
      </c>
      <c r="CD23" s="77">
        <f>CBM_Output!FB18*Area_Comp!CD17/1000</f>
        <v>1912.0619966058387</v>
      </c>
      <c r="CE23" s="34"/>
      <c r="CF23" s="35"/>
      <c r="CG23" s="43"/>
      <c r="CH23" s="35"/>
      <c r="CI23" s="35"/>
      <c r="CJ23" s="74"/>
      <c r="CK23" s="78"/>
      <c r="CL23" s="76">
        <f>CBM_Output!FI18*Area_Comp!CM17/1000</f>
        <v>2398.7292234795786</v>
      </c>
      <c r="CM23" s="77">
        <f>CBM_Output!FT18*Area_Comp!CM17/1000</f>
        <v>3620.3220583095758</v>
      </c>
      <c r="CN23" s="34"/>
      <c r="CO23" s="35"/>
      <c r="CP23" s="43"/>
      <c r="CQ23" s="35"/>
      <c r="CR23" s="35"/>
      <c r="CS23" s="68"/>
      <c r="CT23" s="66"/>
      <c r="CU23" s="76">
        <f>CBM_Output!GA18*Area_Comp!CV17/1000</f>
        <v>498.28245906044299</v>
      </c>
      <c r="CV23" s="77">
        <f>CBM_Output!GL18*Area_Comp!CV17/1000</f>
        <v>782.41037419086217</v>
      </c>
      <c r="CW23" s="34"/>
      <c r="CX23" s="35"/>
      <c r="CY23" s="43"/>
      <c r="CZ23" s="35"/>
      <c r="DA23" s="35"/>
      <c r="DB23" s="68"/>
      <c r="DC23" s="66"/>
      <c r="DD23" s="76">
        <f>CBM_Output!GS18*Area_Comp!DE17/1000</f>
        <v>1461.3195148483001</v>
      </c>
      <c r="DE23" s="77">
        <f>CBM_Output!HD18*Area_Comp!DE17/1000</f>
        <v>2221.9676185279454</v>
      </c>
      <c r="DF23" s="34"/>
      <c r="DG23" s="35"/>
      <c r="DH23" s="43"/>
      <c r="DI23" s="35"/>
      <c r="DJ23" s="68"/>
      <c r="DK23" s="356"/>
      <c r="DL23" s="67"/>
      <c r="DM23" s="34"/>
      <c r="DN23" s="35"/>
      <c r="DO23" s="43"/>
      <c r="DP23" s="35"/>
      <c r="DQ23" s="35"/>
      <c r="DR23" s="74"/>
      <c r="DS23" s="78"/>
      <c r="DT23" s="76">
        <f>CBM_Output!IC18*Area_Comp!DV17/1000</f>
        <v>550.17180110053516</v>
      </c>
      <c r="DU23" s="77">
        <f>CBM_Output!IN18*Area_Comp!DV17/1000</f>
        <v>779.20677877235369</v>
      </c>
      <c r="DV23" s="34"/>
      <c r="DW23" s="35"/>
      <c r="DX23" s="43"/>
      <c r="DY23" s="35"/>
      <c r="DZ23" s="35"/>
      <c r="EA23" s="74"/>
      <c r="EB23" s="75"/>
      <c r="EC23" s="76">
        <f>CBM_Output!IU18*Area_Comp!EE17/1000</f>
        <v>374.79258610029109</v>
      </c>
      <c r="ED23" s="77">
        <f>CBM_Output!JF18*Area_Comp!EE17/1000</f>
        <v>531.24890040796629</v>
      </c>
      <c r="EE23" s="34"/>
      <c r="EF23" s="35"/>
      <c r="EG23" s="428"/>
      <c r="EH23" s="43">
        <v>32.400580000000005</v>
      </c>
      <c r="EI23" s="35"/>
      <c r="EJ23" s="68"/>
      <c r="EK23" s="66"/>
      <c r="EL23" s="76">
        <f>CBM_Output!JM18*Area_Comp!EN17/1000</f>
        <v>23.609999310900037</v>
      </c>
      <c r="EM23" s="77">
        <f>CBM_Output!JX18*Area_Comp!EN17/1000</f>
        <v>33.682889344520596</v>
      </c>
      <c r="EN23" s="34"/>
      <c r="EO23" s="35"/>
      <c r="EP23" s="43"/>
      <c r="EQ23" s="35"/>
      <c r="ER23" s="35"/>
      <c r="ES23" s="74"/>
      <c r="ET23" s="78"/>
      <c r="EU23" s="76">
        <f>CBM_Output!KE18*Area_Comp!EW17/1000</f>
        <v>239.14936107570634</v>
      </c>
      <c r="EV23" s="77">
        <f>CBM_Output!KP18*Area_Comp!EW17/1000</f>
        <v>372.46015423902355</v>
      </c>
      <c r="EW23" s="34"/>
      <c r="EX23" s="427"/>
      <c r="EY23" s="428"/>
      <c r="EZ23" s="35"/>
      <c r="FA23" s="35"/>
      <c r="FB23" s="68"/>
      <c r="FC23" s="67"/>
      <c r="FD23" s="34"/>
      <c r="FE23" s="35"/>
      <c r="FF23" s="43"/>
      <c r="FG23" s="35"/>
      <c r="FH23" s="35"/>
      <c r="FI23" s="68"/>
      <c r="FJ23" s="66"/>
      <c r="FK23" s="76">
        <f>CBM_Output!LO18*Area_Comp!FN17/1000</f>
        <v>76.828992470544065</v>
      </c>
      <c r="FL23" s="77">
        <f>CBM_Output!LZ18*Area_Comp!FN17/1000</f>
        <v>115.31476443038456</v>
      </c>
      <c r="FM23" s="34"/>
      <c r="FN23" s="35"/>
      <c r="FO23" s="43"/>
      <c r="FP23" s="35"/>
      <c r="FQ23" s="41">
        <v>1173</v>
      </c>
      <c r="FR23" s="111"/>
      <c r="FS23" s="43"/>
      <c r="FT23" s="76">
        <f>CBM_Output!MG18*Area_Comp!FW17/1000</f>
        <v>1454.4922716830715</v>
      </c>
      <c r="FU23" s="77">
        <f>CBM_Output!MR18*Area_Comp!FW17/1000</f>
        <v>2077.214798581887</v>
      </c>
      <c r="FV23" s="34"/>
      <c r="FW23" s="35"/>
      <c r="FX23" s="43"/>
      <c r="FY23" s="35"/>
      <c r="FZ23" s="41"/>
      <c r="GA23" s="68"/>
      <c r="GB23" s="66"/>
      <c r="GC23" s="76">
        <f>CBM_Output!MY18*Area_Comp!GF17/1000</f>
        <v>2532.8662042811097</v>
      </c>
      <c r="GD23" s="77">
        <f>CBM_Output!NJ18*Area_Comp!GF17/1000</f>
        <v>3717.0965984898266</v>
      </c>
      <c r="GE23" s="34"/>
      <c r="GF23" s="35"/>
      <c r="GG23" s="43"/>
      <c r="GH23" s="35"/>
      <c r="GI23" s="41"/>
      <c r="GJ23" s="68"/>
      <c r="GK23" s="66"/>
      <c r="GL23" s="76">
        <f>CBM_Output!NQ18*Area_Comp!GO17/1000</f>
        <v>279.4318684591592</v>
      </c>
      <c r="GM23" s="77">
        <f>CBM_Output!OB18*Area_Comp!GO17/1000</f>
        <v>460.36993955576344</v>
      </c>
      <c r="GN23" s="34"/>
      <c r="GO23" s="35"/>
      <c r="GP23" s="43"/>
      <c r="GQ23" s="43">
        <v>2153.0728399999998</v>
      </c>
      <c r="GR23" s="41">
        <v>2001.6857520000001</v>
      </c>
      <c r="GS23" s="68"/>
      <c r="GT23" s="66"/>
      <c r="GU23" s="76">
        <f>CBM_Output!OI18*Area_Comp!GX17/1000</f>
        <v>1970.2680929608835</v>
      </c>
      <c r="GV23" s="77">
        <f>CBM_Output!OT18*Area_Comp!GX17/1000</f>
        <v>3093.9902244209038</v>
      </c>
      <c r="GW23" s="34"/>
      <c r="GX23" s="35"/>
      <c r="GY23" s="43"/>
      <c r="GZ23" s="35">
        <v>345.08152000000001</v>
      </c>
      <c r="HA23" s="41"/>
      <c r="HB23" s="68"/>
      <c r="HC23" s="66"/>
      <c r="HD23" s="76">
        <f>CBM_Output!PA18*Area_Comp!HG17/1000</f>
        <v>333.02065850911259</v>
      </c>
      <c r="HE23" s="77">
        <f>CBM_Output!PL18*Area_Comp!HG17/1000</f>
        <v>484.75593289766914</v>
      </c>
      <c r="HF23" s="34"/>
      <c r="HG23" s="35"/>
      <c r="HH23" s="43"/>
      <c r="HI23" s="35"/>
      <c r="HJ23" s="41"/>
      <c r="HK23" s="68"/>
      <c r="HL23" s="66"/>
      <c r="HM23" s="76">
        <f>CBM_Output!PS18*Area_Comp!HP17/1000</f>
        <v>510.971160415214</v>
      </c>
      <c r="HN23" s="77">
        <f>CBM_Output!QD18*Area_Comp!HP17/1000</f>
        <v>724.44981223133539</v>
      </c>
      <c r="HO23" s="34"/>
      <c r="HP23" s="35"/>
      <c r="HQ23" s="43"/>
      <c r="HR23" s="35"/>
      <c r="HS23" s="41"/>
      <c r="HT23" s="74"/>
      <c r="HU23" s="78"/>
      <c r="HV23" s="76">
        <f>CBM_Output!QK18*Area_Comp!HY17/1000</f>
        <v>1921.728480229671</v>
      </c>
      <c r="HW23" s="77">
        <f>CBM_Output!QV18*Area_Comp!HY17/1000</f>
        <v>2722.2244386145094</v>
      </c>
      <c r="HX23" s="34"/>
      <c r="HY23" s="35"/>
      <c r="HZ23" s="43"/>
      <c r="IA23" s="35"/>
      <c r="IB23" s="41"/>
      <c r="IC23" s="74">
        <v>3493.5</v>
      </c>
      <c r="ID23" s="78">
        <v>3493.5</v>
      </c>
      <c r="IE23" s="76">
        <f>CBM_Output!RC18*Area_Comp!IH17/1000</f>
        <v>3251.9175865570915</v>
      </c>
      <c r="IF23" s="77">
        <f>CBM_Output!RN18*Area_Comp!IH17/1000</f>
        <v>4782.3101697896982</v>
      </c>
      <c r="IG23" s="35"/>
      <c r="IH23" s="35"/>
      <c r="II23" s="35"/>
      <c r="IJ23" s="35">
        <f t="shared" si="0"/>
        <v>25523.381087342284</v>
      </c>
      <c r="IK23" s="35">
        <f t="shared" si="1"/>
        <v>37553.277258980954</v>
      </c>
      <c r="IL23" s="46">
        <v>2013</v>
      </c>
      <c r="IM23" s="66"/>
      <c r="IN23" s="507"/>
      <c r="IO23" s="507"/>
    </row>
    <row r="24" spans="1:257" x14ac:dyDescent="0.2">
      <c r="A24" s="200">
        <v>2014</v>
      </c>
      <c r="B24" s="34"/>
      <c r="C24" s="35"/>
      <c r="D24" s="43"/>
      <c r="E24" s="35"/>
      <c r="F24" s="35"/>
      <c r="G24" s="68"/>
      <c r="H24" s="69"/>
      <c r="I24" s="76">
        <f>CBM_Output!C19*Area_Comp!J18/1000</f>
        <v>166.39267538085318</v>
      </c>
      <c r="J24" s="77">
        <f>CBM_Output!N19*Area_Comp!J18/1000</f>
        <v>238.07063251594806</v>
      </c>
      <c r="K24" s="65"/>
      <c r="L24" s="35"/>
      <c r="M24" s="43"/>
      <c r="N24" s="43">
        <v>686.327</v>
      </c>
      <c r="O24" s="35"/>
      <c r="P24" s="68"/>
      <c r="Q24" s="69"/>
      <c r="R24" s="76">
        <f>CBM_Output!U19*Area_Comp!S18/1000</f>
        <v>614.74434739990193</v>
      </c>
      <c r="S24" s="77">
        <f>CBM_Output!AF19*Area_Comp!S18/1000</f>
        <v>919.01971354216289</v>
      </c>
      <c r="T24" s="34"/>
      <c r="U24" s="35"/>
      <c r="V24" s="43"/>
      <c r="W24" s="41"/>
      <c r="X24" s="41">
        <v>689</v>
      </c>
      <c r="Y24" s="74"/>
      <c r="Z24" s="75"/>
      <c r="AA24" s="76">
        <f>CBM_Output!AM19*Area_Comp!AB18/1000</f>
        <v>696.55061481169128</v>
      </c>
      <c r="AB24" s="77">
        <f>CBM_Output!AX19*Area_Comp!AB18/1000</f>
        <v>1001.9030384218712</v>
      </c>
      <c r="AC24" s="34"/>
      <c r="AD24" s="35"/>
      <c r="AE24" s="43"/>
      <c r="AF24" s="35"/>
      <c r="AG24" s="35"/>
      <c r="AH24" s="74">
        <v>133.1</v>
      </c>
      <c r="AI24" s="78">
        <v>110.7</v>
      </c>
      <c r="AJ24" s="76">
        <f>CBM_Output!BE19*Area_Comp!AK18/1000</f>
        <v>129.25652029820188</v>
      </c>
      <c r="AK24" s="77">
        <f>CBM_Output!BP19*Area_Comp!AK18/1000</f>
        <v>184.14818154574732</v>
      </c>
      <c r="AL24" s="34"/>
      <c r="AM24" s="35"/>
      <c r="AN24" s="43"/>
      <c r="AO24" s="35">
        <v>3745.15</v>
      </c>
      <c r="AP24" s="35"/>
      <c r="AQ24" s="68"/>
      <c r="AR24" s="66"/>
      <c r="AS24" s="76">
        <f>CBM_Output!BW19*Area_Comp!AT18/1000</f>
        <v>4213.252701495242</v>
      </c>
      <c r="AT24" s="77">
        <f>CBM_Output!CH19*Area_Comp!AT18/1000</f>
        <v>5965.6831742689792</v>
      </c>
      <c r="AU24" s="34"/>
      <c r="AV24" s="35"/>
      <c r="AW24" s="43"/>
      <c r="AX24" s="35"/>
      <c r="AY24" s="35"/>
      <c r="AZ24" s="68"/>
      <c r="BA24" s="66"/>
      <c r="BB24" s="76">
        <f>CBM_Output!CO19*Area_Comp!BC18/1000</f>
        <v>342.75763875909695</v>
      </c>
      <c r="BC24" s="77">
        <f>CBM_Output!CZ19*Area_Comp!BC18/1000</f>
        <v>485.21701239389114</v>
      </c>
      <c r="BD24" s="34"/>
      <c r="BE24" s="35"/>
      <c r="BF24" s="43"/>
      <c r="BG24" s="43">
        <v>102.31310000000001</v>
      </c>
      <c r="BH24" s="35"/>
      <c r="BI24" s="68"/>
      <c r="BJ24" s="66"/>
      <c r="BK24" s="76">
        <f>CBM_Output!DG19*Area_Comp!BL18/1000</f>
        <v>88.147667595957387</v>
      </c>
      <c r="BL24" s="77">
        <f>CBM_Output!DR19*Area_Comp!BL18/1000</f>
        <v>137.95273001621536</v>
      </c>
      <c r="BM24" s="34"/>
      <c r="BN24" s="35"/>
      <c r="BO24" s="43"/>
      <c r="BP24" s="35"/>
      <c r="BQ24" s="41"/>
      <c r="BR24" s="68"/>
      <c r="BS24" s="66"/>
      <c r="BT24" s="76">
        <f>CBM_Output!DY19*Area_Comp!BU18/1000</f>
        <v>165.45647225655748</v>
      </c>
      <c r="BU24" s="77">
        <f>CBM_Output!EJ19*Area_Comp!BU18/1000</f>
        <v>256.6468243842973</v>
      </c>
      <c r="BV24" s="34"/>
      <c r="BW24" s="35"/>
      <c r="BX24" s="43"/>
      <c r="BY24" s="35"/>
      <c r="BZ24" s="35"/>
      <c r="CA24" s="68"/>
      <c r="CB24" s="66"/>
      <c r="CC24" s="76">
        <f>CBM_Output!EQ19*Area_Comp!CD18/1000</f>
        <v>1299.8796438069458</v>
      </c>
      <c r="CD24" s="77">
        <f>CBM_Output!FB19*Area_Comp!CD18/1000</f>
        <v>1951.5804557430872</v>
      </c>
      <c r="CE24" s="34"/>
      <c r="CF24" s="35"/>
      <c r="CG24" s="43"/>
      <c r="CH24" s="35"/>
      <c r="CI24" s="35"/>
      <c r="CJ24" s="68"/>
      <c r="CK24" s="66"/>
      <c r="CL24" s="76">
        <f>CBM_Output!FI19*Area_Comp!CM18/1000</f>
        <v>2435.8851718270766</v>
      </c>
      <c r="CM24" s="77">
        <f>CBM_Output!FT19*Area_Comp!CM18/1000</f>
        <v>3676.3218210614259</v>
      </c>
      <c r="CN24" s="34"/>
      <c r="CO24" s="35"/>
      <c r="CP24" s="43"/>
      <c r="CQ24" s="35">
        <v>416.28800000000001</v>
      </c>
      <c r="CR24" s="35"/>
      <c r="CS24" s="68"/>
      <c r="CT24" s="66"/>
      <c r="CU24" s="76">
        <f>CBM_Output!GA19*Area_Comp!CV18/1000</f>
        <v>502.6027759575789</v>
      </c>
      <c r="CV24" s="77">
        <f>CBM_Output!GL19*Area_Comp!CV18/1000</f>
        <v>789.20678030589943</v>
      </c>
      <c r="CW24" s="34"/>
      <c r="CX24" s="35"/>
      <c r="CY24" s="43"/>
      <c r="CZ24" s="35"/>
      <c r="DA24" s="35"/>
      <c r="DB24" s="68"/>
      <c r="DC24" s="66"/>
      <c r="DD24" s="76">
        <f>CBM_Output!GS19*Area_Comp!DE18/1000</f>
        <v>1479.0743292506763</v>
      </c>
      <c r="DE24" s="77">
        <f>CBM_Output!HD19*Area_Comp!DE18/1000</f>
        <v>2248.8070131133168</v>
      </c>
      <c r="DF24" s="34"/>
      <c r="DG24" s="35"/>
      <c r="DH24" s="43"/>
      <c r="DI24" s="35">
        <v>10.933</v>
      </c>
      <c r="DJ24" s="68"/>
      <c r="DK24" s="356"/>
      <c r="DL24" s="67"/>
      <c r="DM24" s="34"/>
      <c r="DN24" s="35"/>
      <c r="DO24" s="43"/>
      <c r="DP24" s="35"/>
      <c r="DQ24" s="35"/>
      <c r="DR24" s="68"/>
      <c r="DS24" s="66"/>
      <c r="DT24" s="76">
        <f>CBM_Output!IC19*Area_Comp!DV18/1000</f>
        <v>553.37886910859504</v>
      </c>
      <c r="DU24" s="77">
        <f>CBM_Output!IN19*Area_Comp!DV18/1000</f>
        <v>783.84390657191534</v>
      </c>
      <c r="DV24" s="34"/>
      <c r="DW24" s="35"/>
      <c r="DX24" s="43"/>
      <c r="DY24" s="35">
        <v>528.88800000000003</v>
      </c>
      <c r="DZ24" s="35"/>
      <c r="EA24" s="74"/>
      <c r="EB24" s="75"/>
      <c r="EC24" s="76">
        <f>CBM_Output!IU19*Area_Comp!EE18/1000</f>
        <v>376.78622598384408</v>
      </c>
      <c r="ED24" s="77">
        <f>CBM_Output!JF19*Area_Comp!EE18/1000</f>
        <v>533.84977791804488</v>
      </c>
      <c r="EE24" s="34"/>
      <c r="EF24" s="35"/>
      <c r="EG24" s="428"/>
      <c r="EH24" s="43">
        <v>32.755630000000004</v>
      </c>
      <c r="EI24" s="35"/>
      <c r="EJ24" s="68"/>
      <c r="EK24" s="66"/>
      <c r="EL24" s="76">
        <f>CBM_Output!JM19*Area_Comp!EN18/1000</f>
        <v>23.78900668312453</v>
      </c>
      <c r="EM24" s="77">
        <f>CBM_Output!JX19*Area_Comp!EN18/1000</f>
        <v>33.929205651413902</v>
      </c>
      <c r="EN24" s="34"/>
      <c r="EO24" s="35"/>
      <c r="EP24" s="43"/>
      <c r="EQ24" s="35"/>
      <c r="ER24" s="35"/>
      <c r="ES24" s="74"/>
      <c r="ET24" s="78"/>
      <c r="EU24" s="76">
        <f>CBM_Output!KE19*Area_Comp!EW18/1000</f>
        <v>240.81410077097814</v>
      </c>
      <c r="EV24" s="77">
        <f>CBM_Output!KP19*Area_Comp!EW18/1000</f>
        <v>374.75496689963865</v>
      </c>
      <c r="EW24" s="34"/>
      <c r="EX24" s="427"/>
      <c r="EY24" s="428"/>
      <c r="EZ24" s="35"/>
      <c r="FA24" s="35"/>
      <c r="FB24" s="68"/>
      <c r="FC24" s="67"/>
      <c r="FD24" s="34"/>
      <c r="FE24" s="35"/>
      <c r="FF24" s="43"/>
      <c r="FG24" s="35"/>
      <c r="FH24" s="35"/>
      <c r="FI24" s="68"/>
      <c r="FJ24" s="66"/>
      <c r="FK24" s="76">
        <f>CBM_Output!LO19*Area_Comp!FN18/1000</f>
        <v>78.021632266786142</v>
      </c>
      <c r="FL24" s="77">
        <f>CBM_Output!LZ19*Area_Comp!FN18/1000</f>
        <v>117.1006356309512</v>
      </c>
      <c r="FM24" s="34"/>
      <c r="FN24" s="35"/>
      <c r="FO24" s="43"/>
      <c r="FP24" s="35"/>
      <c r="FQ24" s="41">
        <v>1173</v>
      </c>
      <c r="FR24" s="210"/>
      <c r="FS24" s="66"/>
      <c r="FT24" s="76">
        <f>CBM_Output!MG19*Area_Comp!FW18/1000</f>
        <v>1473.2461177661025</v>
      </c>
      <c r="FU24" s="77">
        <f>CBM_Output!MR19*Area_Comp!FW18/1000</f>
        <v>2104.128504528624</v>
      </c>
      <c r="FV24" s="34"/>
      <c r="FW24" s="35"/>
      <c r="FX24" s="43"/>
      <c r="FY24" s="43">
        <f>'[1]Sheet 7'!$H$32/1000</f>
        <v>2510.3685</v>
      </c>
      <c r="FZ24" s="41"/>
      <c r="GA24" s="68"/>
      <c r="GB24" s="66"/>
      <c r="GC24" s="76">
        <f>CBM_Output!MY19*Area_Comp!GF18/1000</f>
        <v>2555.7379575989621</v>
      </c>
      <c r="GD24" s="77">
        <f>CBM_Output!NJ19*Area_Comp!GF18/1000</f>
        <v>3750.7580939288205</v>
      </c>
      <c r="GE24" s="34"/>
      <c r="GF24" s="35"/>
      <c r="GG24" s="43"/>
      <c r="GH24" s="35"/>
      <c r="GI24" s="41"/>
      <c r="GJ24" s="68"/>
      <c r="GK24" s="66"/>
      <c r="GL24" s="76">
        <f>CBM_Output!NQ19*Area_Comp!GO18/1000</f>
        <v>283.37113949260385</v>
      </c>
      <c r="GM24" s="77">
        <f>CBM_Output!OB19*Area_Comp!GO18/1000</f>
        <v>465.88652070174027</v>
      </c>
      <c r="GN24" s="34"/>
      <c r="GO24" s="35"/>
      <c r="GP24" s="43"/>
      <c r="GQ24" s="43">
        <v>2186.0773100000001</v>
      </c>
      <c r="GR24" s="41">
        <v>2020.202769</v>
      </c>
      <c r="GS24" s="68"/>
      <c r="GT24" s="66"/>
      <c r="GU24" s="76">
        <f>CBM_Output!OI19*Area_Comp!GX18/1000</f>
        <v>1985.9007269639428</v>
      </c>
      <c r="GV24" s="77">
        <f>CBM_Output!OT19*Area_Comp!GX18/1000</f>
        <v>3119.7341771704673</v>
      </c>
      <c r="GW24" s="34"/>
      <c r="GX24" s="35"/>
      <c r="GY24" s="43"/>
      <c r="GZ24" s="35">
        <v>346.94965999999999</v>
      </c>
      <c r="HA24" s="41"/>
      <c r="HB24" s="68"/>
      <c r="HC24" s="66"/>
      <c r="HD24" s="76">
        <f>CBM_Output!PA19*Area_Comp!HG18/1000</f>
        <v>331.70395101316308</v>
      </c>
      <c r="HE24" s="77">
        <f>CBM_Output!PL19*Area_Comp!HG18/1000</f>
        <v>482.61630667693726</v>
      </c>
      <c r="HF24" s="34"/>
      <c r="HG24" s="35"/>
      <c r="HH24" s="43"/>
      <c r="HI24" s="35">
        <v>532.90607999999997</v>
      </c>
      <c r="HJ24" s="41"/>
      <c r="HK24" s="68"/>
      <c r="HL24" s="66"/>
      <c r="HM24" s="76">
        <f>CBM_Output!PS19*Area_Comp!HP18/1000</f>
        <v>511.55522345986128</v>
      </c>
      <c r="HN24" s="77">
        <f>CBM_Output!QD19*Area_Comp!HP18/1000</f>
        <v>725.14089447496281</v>
      </c>
      <c r="HO24" s="34"/>
      <c r="HP24" s="35"/>
      <c r="HQ24" s="43"/>
      <c r="HR24" s="35"/>
      <c r="HS24" s="41"/>
      <c r="HT24" s="68"/>
      <c r="HU24" s="66"/>
      <c r="HV24" s="76">
        <f>CBM_Output!QK19*Area_Comp!HY18/1000</f>
        <v>1949.4370191163885</v>
      </c>
      <c r="HW24" s="77">
        <f>CBM_Output!QV19*Area_Comp!HY18/1000</f>
        <v>2761.0347844868538</v>
      </c>
      <c r="HX24" s="34"/>
      <c r="HY24" s="35"/>
      <c r="HZ24" s="43"/>
      <c r="IA24" s="35"/>
      <c r="IB24" s="41"/>
      <c r="IC24" s="74"/>
      <c r="ID24" s="78"/>
      <c r="IE24" s="76">
        <f>CBM_Output!RC19*Area_Comp!IH18/1000</f>
        <v>3272.3635446508451</v>
      </c>
      <c r="IF24" s="77">
        <f>CBM_Output!RN19*Area_Comp!IH18/1000</f>
        <v>4811.4616064220991</v>
      </c>
      <c r="IG24" s="35"/>
      <c r="IH24" s="35"/>
      <c r="II24" s="35"/>
      <c r="IJ24" s="35">
        <f t="shared" si="0"/>
        <v>25770.106073714975</v>
      </c>
      <c r="IK24" s="35">
        <f t="shared" si="1"/>
        <v>37918.796758375305</v>
      </c>
      <c r="IL24" s="46">
        <v>2014</v>
      </c>
      <c r="IM24" s="66"/>
      <c r="IN24" s="507"/>
      <c r="IO24" s="507"/>
    </row>
    <row r="25" spans="1:257" x14ac:dyDescent="0.2">
      <c r="A25" s="200">
        <v>2015</v>
      </c>
      <c r="B25" s="34">
        <v>179.5</v>
      </c>
      <c r="C25" s="35">
        <f>'panEuropean-growingStock'!$E$4</f>
        <v>179.5</v>
      </c>
      <c r="D25" s="35">
        <f>'panEuropean-growingStock'!$J$4</f>
        <v>166.73</v>
      </c>
      <c r="E25" s="35"/>
      <c r="F25" s="35"/>
      <c r="G25" s="68"/>
      <c r="H25" s="69"/>
      <c r="I25" s="76">
        <f>CBM_Output!C20*Area_Comp!J19/1000</f>
        <v>166.99909784399622</v>
      </c>
      <c r="J25" s="77">
        <f>CBM_Output!N20*Area_Comp!J19/1000</f>
        <v>239.05725626143681</v>
      </c>
      <c r="K25" s="65">
        <v>680.36</v>
      </c>
      <c r="L25" s="35">
        <f>'panEuropean-growingStock'!$E$5</f>
        <v>680</v>
      </c>
      <c r="M25" s="35">
        <f>'panEuropean-growingStock'!$J$5</f>
        <v>424</v>
      </c>
      <c r="N25" s="43">
        <v>680.52200000000005</v>
      </c>
      <c r="O25" s="35"/>
      <c r="P25" s="68"/>
      <c r="Q25" s="98"/>
      <c r="R25" s="76">
        <f>CBM_Output!U20*Area_Comp!S19/1000</f>
        <v>617.41689595824641</v>
      </c>
      <c r="S25" s="77">
        <f>CBM_Output!AF20*Area_Comp!S19/1000</f>
        <v>922.95074423005622</v>
      </c>
      <c r="T25" s="34">
        <v>768.15</v>
      </c>
      <c r="U25" s="35">
        <f>'panEuropean-growingStock'!$E$8</f>
        <v>768.15</v>
      </c>
      <c r="V25" s="35">
        <f>'panEuropean-growingStock'!$J$8</f>
        <v>674.16</v>
      </c>
      <c r="W25" s="41"/>
      <c r="X25" s="41">
        <v>692.6</v>
      </c>
      <c r="Y25" s="74"/>
      <c r="Z25" s="75"/>
      <c r="AA25" s="76">
        <f>CBM_Output!AM20*Area_Comp!AB19/1000</f>
        <v>702.23115099057782</v>
      </c>
      <c r="AB25" s="77">
        <f>CBM_Output!AX20*Area_Comp!AB19/1000</f>
        <v>1010.1094407408483</v>
      </c>
      <c r="AC25" s="34">
        <v>131.16</v>
      </c>
      <c r="AD25" s="35">
        <f>'panEuropean-growingStock'!$E$9</f>
        <v>131.16</v>
      </c>
      <c r="AE25" s="35">
        <f>'panEuropean-growingStock'!$J$9</f>
        <v>129.24</v>
      </c>
      <c r="AF25" s="35"/>
      <c r="AG25" s="35"/>
      <c r="AH25" s="74"/>
      <c r="AI25" s="78"/>
      <c r="AJ25" s="76">
        <f>CBM_Output!BE20*Area_Comp!AK19/1000</f>
        <v>128.75171830463739</v>
      </c>
      <c r="AK25" s="77">
        <f>CBM_Output!BP20*Area_Comp!AK19/1000</f>
        <v>183.39234585281304</v>
      </c>
      <c r="AL25" s="34">
        <v>3663</v>
      </c>
      <c r="AM25" s="35">
        <f>'panEuropean-growingStock'!$E$13</f>
        <v>3663</v>
      </c>
      <c r="AN25" s="35">
        <f>'panEuropean-growingStock'!$J$13</f>
        <v>3505</v>
      </c>
      <c r="AO25" s="35">
        <v>3759.03</v>
      </c>
      <c r="AP25" s="35"/>
      <c r="AQ25" s="68"/>
      <c r="AR25" s="66"/>
      <c r="AS25" s="76">
        <f>CBM_Output!BW20*Area_Comp!AT19/1000</f>
        <v>4251.5379015164162</v>
      </c>
      <c r="AT25" s="77">
        <f>CBM_Output!CH20*Area_Comp!AT19/1000</f>
        <v>6022.7158356952314</v>
      </c>
      <c r="AU25" s="34">
        <v>491.78</v>
      </c>
      <c r="AV25" s="35">
        <f>'panEuropean-growingStock'!$E$10</f>
        <v>491.78</v>
      </c>
      <c r="AW25" s="35">
        <f>'panEuropean-growingStock'!$J$10</f>
        <v>426.15</v>
      </c>
      <c r="AX25" s="35"/>
      <c r="AY25" s="35"/>
      <c r="AZ25" s="68"/>
      <c r="BA25" s="66"/>
      <c r="BB25" s="76">
        <f>CBM_Output!CO20*Area_Comp!BC19/1000</f>
        <v>343.73840520832391</v>
      </c>
      <c r="BC25" s="77">
        <f>CBM_Output!CZ20*Area_Comp!BC19/1000</f>
        <v>486.74038302338727</v>
      </c>
      <c r="BD25" s="34">
        <v>113.96</v>
      </c>
      <c r="BE25" s="35">
        <f>'panEuropean-growingStock'!$E$16</f>
        <v>113.96</v>
      </c>
      <c r="BF25" s="35">
        <f>'panEuropean-growingStock'!$J$16</f>
        <v>95.76</v>
      </c>
      <c r="BG25" s="43">
        <v>107.23559</v>
      </c>
      <c r="BH25" s="35"/>
      <c r="BI25" s="68"/>
      <c r="BJ25" s="66"/>
      <c r="BK25" s="76">
        <f>CBM_Output!DG20*Area_Comp!BL19/1000</f>
        <v>91.94521377084817</v>
      </c>
      <c r="BL25" s="77">
        <f>CBM_Output!DR20*Area_Comp!BL19/1000</f>
        <v>143.97733461070692</v>
      </c>
      <c r="BM25" s="34">
        <v>191.83</v>
      </c>
      <c r="BN25" s="35">
        <f>'panEuropean-growingStock'!$E$14</f>
        <v>185</v>
      </c>
      <c r="BO25" s="35">
        <f>'panEuropean-growingStock'!$J$14</f>
        <v>170</v>
      </c>
      <c r="BP25" s="35"/>
      <c r="BQ25" s="41"/>
      <c r="BR25" s="68"/>
      <c r="BS25" s="66"/>
      <c r="BT25" s="76">
        <f>CBM_Output!DY20*Area_Comp!BU19/1000</f>
        <v>167.73655581008626</v>
      </c>
      <c r="BU25" s="77">
        <f>CBM_Output!EJ20*Area_Comp!BU19/1000</f>
        <v>260.19394392299137</v>
      </c>
      <c r="BV25" s="34">
        <v>1059.45</v>
      </c>
      <c r="BW25" s="35">
        <f>'panEuropean-growingStock'!$E$28</f>
        <v>1059.45</v>
      </c>
      <c r="BX25" s="35">
        <f>'panEuropean-growingStock'!$J$28</f>
        <v>975.89</v>
      </c>
      <c r="BY25" s="35"/>
      <c r="BZ25" s="35"/>
      <c r="CA25" s="68"/>
      <c r="CB25" s="66"/>
      <c r="CC25" s="76">
        <f>CBM_Output!EQ20*Area_Comp!CD19/1000</f>
        <v>1324.5240747688001</v>
      </c>
      <c r="CD25" s="77">
        <f>CBM_Output!FB20*Area_Comp!CD19/1000</f>
        <v>1988.3292264177505</v>
      </c>
      <c r="CE25" s="34">
        <v>2855.81</v>
      </c>
      <c r="CF25" s="35">
        <f>'panEuropean-growingStock'!$E$12</f>
        <v>2856</v>
      </c>
      <c r="CG25" s="35">
        <f>'panEuropean-growingStock'!$J$12</f>
        <v>2716</v>
      </c>
      <c r="CH25" s="35"/>
      <c r="CI25" s="66"/>
      <c r="CJ25" s="68"/>
      <c r="CK25" s="66"/>
      <c r="CL25" s="76">
        <f>CBM_Output!FI20*Area_Comp!CM19/1000</f>
        <v>2471.7834367892638</v>
      </c>
      <c r="CM25" s="77">
        <f>CBM_Output!FT20*Area_Comp!CM19/1000</f>
        <v>3730.2161406377445</v>
      </c>
      <c r="CN25" s="34">
        <v>414.94</v>
      </c>
      <c r="CO25" s="35">
        <f>'panEuropean-growingStock'!$E$6</f>
        <v>414.94</v>
      </c>
      <c r="CP25" s="35">
        <f>'panEuropean-growingStock'!$J$6</f>
        <v>388.77</v>
      </c>
      <c r="CQ25" s="35">
        <v>418.61799999999999</v>
      </c>
      <c r="CR25" s="35"/>
      <c r="CS25" s="68"/>
      <c r="CT25" s="66"/>
      <c r="CU25" s="76">
        <f>CBM_Output!GA20*Area_Comp!CV19/1000</f>
        <v>506.64687566271419</v>
      </c>
      <c r="CV25" s="77">
        <f>CBM_Output!GL20*Area_Comp!CV19/1000</f>
        <v>795.5908654352545</v>
      </c>
      <c r="CW25" s="34">
        <v>1384.34</v>
      </c>
      <c r="CX25" s="35">
        <f>'panEuropean-growingStock'!$E$17</f>
        <v>1384.68</v>
      </c>
      <c r="CY25" s="35">
        <f>'panEuropean-growingStock'!$J$17</f>
        <v>1285.96</v>
      </c>
      <c r="CZ25" s="35"/>
      <c r="DA25" s="35"/>
      <c r="DB25" s="68"/>
      <c r="DC25" s="66"/>
      <c r="DD25" s="76">
        <f>CBM_Output!GS20*Area_Comp!DE19/1000</f>
        <v>1495.6576655269491</v>
      </c>
      <c r="DE25" s="77">
        <f>CBM_Output!HD20*Area_Comp!DE19/1000</f>
        <v>2273.8002548013105</v>
      </c>
      <c r="DF25" s="34">
        <v>11.12</v>
      </c>
      <c r="DG25" s="35">
        <f>'panEuropean-growingStock'!$E$7</f>
        <v>11.12</v>
      </c>
      <c r="DH25" s="35">
        <f>'panEuropean-growingStock'!$J$7</f>
        <v>3.56</v>
      </c>
      <c r="DI25" s="35">
        <v>11.122</v>
      </c>
      <c r="DJ25" s="68"/>
      <c r="DK25" s="356"/>
      <c r="DL25" s="67"/>
      <c r="DM25" s="34">
        <v>656.11</v>
      </c>
      <c r="DN25" s="35">
        <f>'panEuropean-growingStock'!$E$18</f>
        <v>656.11</v>
      </c>
      <c r="DO25" s="35">
        <f>'panEuropean-growingStock'!$J$18</f>
        <v>605.11</v>
      </c>
      <c r="DP25" s="35"/>
      <c r="DQ25" s="35"/>
      <c r="DR25" s="68"/>
      <c r="DS25" s="66"/>
      <c r="DT25" s="76">
        <f>CBM_Output!IC20*Area_Comp!DV19/1000</f>
        <v>557.13606731335256</v>
      </c>
      <c r="DU25" s="77">
        <f>CBM_Output!IN20*Area_Comp!DV19/1000</f>
        <v>789.29136688464223</v>
      </c>
      <c r="DV25" s="34">
        <v>537.04999999999995</v>
      </c>
      <c r="DW25" s="35">
        <f>'panEuropean-growingStock'!$E$19</f>
        <v>537.04999999999995</v>
      </c>
      <c r="DX25" s="35">
        <f>'panEuropean-growingStock'!$J$19</f>
        <v>455.2</v>
      </c>
      <c r="DY25" s="35">
        <v>537.04600000000005</v>
      </c>
      <c r="DZ25" s="35"/>
      <c r="EA25" s="68"/>
      <c r="EB25" s="69"/>
      <c r="EC25" s="76">
        <f>CBM_Output!IU20*Area_Comp!EE19/1000</f>
        <v>379.7968304891719</v>
      </c>
      <c r="ED25" s="77">
        <f>CBM_Output!JF20*Area_Comp!EE19/1000</f>
        <v>537.94659660000093</v>
      </c>
      <c r="EE25" s="34">
        <v>32.729999999999997</v>
      </c>
      <c r="EF25" s="35">
        <f>'panEuropean-growingStock'!$E$20</f>
        <v>32.729999999999997</v>
      </c>
      <c r="EG25" s="427"/>
      <c r="EH25" s="43">
        <v>33.112589999999997</v>
      </c>
      <c r="EI25" s="35"/>
      <c r="EJ25" s="68"/>
      <c r="EK25" s="66"/>
      <c r="EL25" s="76">
        <f>CBM_Output!JM20*Area_Comp!EN19/1000</f>
        <v>23.933793886713573</v>
      </c>
      <c r="EM25" s="77">
        <f>CBM_Output!JX20*Area_Comp!EN19/1000</f>
        <v>34.123824527202096</v>
      </c>
      <c r="EN25" s="34">
        <v>378.53</v>
      </c>
      <c r="EO25" s="35">
        <f>'panEuropean-growingStock'!$E$15</f>
        <v>378.53</v>
      </c>
      <c r="EP25" s="35">
        <f>'panEuropean-growingStock'!$J$15</f>
        <v>345.08</v>
      </c>
      <c r="EQ25" s="35"/>
      <c r="ER25" s="35"/>
      <c r="ES25" s="68"/>
      <c r="ET25" s="66"/>
      <c r="EU25" s="76">
        <f>CBM_Output!KE20*Area_Comp!EW19/1000</f>
        <v>242.87333539762298</v>
      </c>
      <c r="EV25" s="77">
        <f>CBM_Output!KP20*Area_Comp!EW19/1000</f>
        <v>377.71468768637556</v>
      </c>
      <c r="EW25" s="34"/>
      <c r="EX25" s="427">
        <f>'panEuropean-growingStock'!$E$21</f>
        <v>0.08</v>
      </c>
      <c r="EY25" s="427">
        <f>'panEuropean-growingStock'!$J$21</f>
        <v>0</v>
      </c>
      <c r="EZ25" s="35"/>
      <c r="FA25" s="35"/>
      <c r="FB25" s="68"/>
      <c r="FC25" s="67"/>
      <c r="FD25" s="34">
        <v>79.02</v>
      </c>
      <c r="FE25" s="35">
        <f>'panEuropean-growingStock'!$E$22</f>
        <v>79.02</v>
      </c>
      <c r="FF25" s="35">
        <f>'panEuropean-growingStock'!$J$22</f>
        <v>63.96</v>
      </c>
      <c r="FG25" s="35"/>
      <c r="FH25" s="35"/>
      <c r="FI25" s="68"/>
      <c r="FJ25" s="66"/>
      <c r="FK25" s="76">
        <f>CBM_Output!LO20*Area_Comp!FN19/1000</f>
        <v>78.307053319835603</v>
      </c>
      <c r="FL25" s="77">
        <f>CBM_Output!LZ20*Area_Comp!FN19/1000</f>
        <v>117.52382748992065</v>
      </c>
      <c r="FM25" s="34">
        <v>1146</v>
      </c>
      <c r="FN25" s="35">
        <f>'panEuropean-growingStock'!$E$3</f>
        <v>1146</v>
      </c>
      <c r="FO25" s="35">
        <f>'panEuropean-growingStock'!$J$3</f>
        <v>1116</v>
      </c>
      <c r="FP25" s="35"/>
      <c r="FQ25" s="41">
        <v>1173</v>
      </c>
      <c r="FR25" s="68"/>
      <c r="FS25" s="66"/>
      <c r="FT25" s="76">
        <f>CBM_Output!MG20*Area_Comp!FW19/1000</f>
        <v>1490.8827033966727</v>
      </c>
      <c r="FU25" s="77">
        <f>CBM_Output!MR20*Area_Comp!FW19/1000</f>
        <v>2129.465507094993</v>
      </c>
      <c r="FV25" s="34">
        <v>2549.7399999999998</v>
      </c>
      <c r="FW25" s="35">
        <f>'panEuropean-growingStock'!$E$23</f>
        <v>2550</v>
      </c>
      <c r="FX25" s="35">
        <f>'panEuropean-growingStock'!$J$23</f>
        <v>2197</v>
      </c>
      <c r="FY25" s="43">
        <f>'[1]Sheet 7'!$J$32/1000</f>
        <v>2549.7442999999998</v>
      </c>
      <c r="FZ25" s="41"/>
      <c r="GA25" s="68"/>
      <c r="GB25" s="66"/>
      <c r="GC25" s="76">
        <f>CBM_Output!MY20*Area_Comp!GF19/1000</f>
        <v>2578.1710643506312</v>
      </c>
      <c r="GD25" s="77">
        <f>CBM_Output!NJ20*Area_Comp!GF19/1000</f>
        <v>3783.7866155563029</v>
      </c>
      <c r="GE25" s="34">
        <v>171.06</v>
      </c>
      <c r="GF25" s="35">
        <f>'panEuropean-growingStock'!$E$24</f>
        <v>171.06</v>
      </c>
      <c r="GG25" s="35">
        <f>'panEuropean-growingStock'!$J$24</f>
        <v>137.83000000000001</v>
      </c>
      <c r="GH25" s="35"/>
      <c r="GI25" s="41"/>
      <c r="GJ25" s="68"/>
      <c r="GK25" s="66"/>
      <c r="GL25" s="76">
        <f>CBM_Output!NQ20*Area_Comp!GO19/1000</f>
        <v>286.50756013083378</v>
      </c>
      <c r="GM25" s="77">
        <f>CBM_Output!OB20*Area_Comp!GO19/1000</f>
        <v>470.12801050180047</v>
      </c>
      <c r="GN25" s="34">
        <v>2221.63</v>
      </c>
      <c r="GO25" s="35">
        <f>'panEuropean-growingStock'!$E$25</f>
        <v>2221.59</v>
      </c>
      <c r="GP25" s="35">
        <f>'panEuropean-growingStock'!$J$25</f>
        <v>1755.06</v>
      </c>
      <c r="GQ25" s="43">
        <v>2221.7603100000001</v>
      </c>
      <c r="GR25" s="41">
        <v>2038.7615740000001</v>
      </c>
      <c r="GS25" s="68"/>
      <c r="GT25" s="66"/>
      <c r="GU25" s="76">
        <f>CBM_Output!OI20*Area_Comp!GX19/1000</f>
        <v>2002.7570955360943</v>
      </c>
      <c r="GV25" s="77">
        <f>CBM_Output!OT20*Area_Comp!GX19/1000</f>
        <v>3147.2230485422151</v>
      </c>
      <c r="GW25" s="34">
        <v>414.82</v>
      </c>
      <c r="GX25" s="35">
        <f>'panEuropean-growingStock'!$E$27</f>
        <v>414.83</v>
      </c>
      <c r="GY25" s="35">
        <f>'panEuropean-growingStock'!$J$27</f>
        <v>387.99</v>
      </c>
      <c r="GZ25" s="35">
        <v>348.86839000000003</v>
      </c>
      <c r="HA25" s="41"/>
      <c r="HB25" s="68"/>
      <c r="HC25" s="66"/>
      <c r="HD25" s="76">
        <f>CBM_Output!PA20*Area_Comp!HG19/1000</f>
        <v>334.99856066116934</v>
      </c>
      <c r="HE25" s="77">
        <f>CBM_Output!PL20*Area_Comp!HG19/1000</f>
        <v>487.48560429686489</v>
      </c>
      <c r="HF25" s="34">
        <v>535.28</v>
      </c>
      <c r="HG25" s="35">
        <f>'panEuropean-growingStock'!$E$26</f>
        <v>535.28</v>
      </c>
      <c r="HH25" s="35">
        <f>'panEuropean-growingStock'!$J$26</f>
        <v>498.9</v>
      </c>
      <c r="HI25" s="35">
        <v>534.17100000000005</v>
      </c>
      <c r="HJ25" s="41">
        <v>478.12</v>
      </c>
      <c r="HK25" s="68"/>
      <c r="HL25" s="66"/>
      <c r="HM25" s="76">
        <f>CBM_Output!PS20*Area_Comp!HP19/1000</f>
        <v>517.034621561726</v>
      </c>
      <c r="HN25" s="77">
        <f>CBM_Output!QD20*Area_Comp!HP19/1000</f>
        <v>732.8502287455326</v>
      </c>
      <c r="HO25" s="34">
        <v>2448.85</v>
      </c>
      <c r="HP25" s="35">
        <f>'panEuropean-growingStock'!$E$11</f>
        <v>2449</v>
      </c>
      <c r="HQ25" s="35">
        <f>'panEuropean-growingStock'!$J$11</f>
        <v>2203</v>
      </c>
      <c r="HR25" s="35"/>
      <c r="HS25" s="41"/>
      <c r="HT25" s="68"/>
      <c r="HU25" s="66"/>
      <c r="HV25" s="76">
        <f>CBM_Output!QK20*Area_Comp!HY19/1000</f>
        <v>1975.3719049778185</v>
      </c>
      <c r="HW25" s="77">
        <f>CBM_Output!QV20*Area_Comp!HY19/1000</f>
        <v>2797.3074508525556</v>
      </c>
      <c r="HX25" s="34">
        <v>3477.63</v>
      </c>
      <c r="HY25" s="35">
        <f>'panEuropean-growingStock'!$E$29</f>
        <v>3477.63</v>
      </c>
      <c r="HZ25" s="35">
        <f>'panEuropean-growingStock'!$J$29</f>
        <v>2734.09</v>
      </c>
      <c r="IA25" s="35"/>
      <c r="IB25" s="41"/>
      <c r="IC25" s="74"/>
      <c r="ID25" s="78"/>
      <c r="IE25" s="76">
        <f>CBM_Output!RC20*Area_Comp!IH19/1000</f>
        <v>3293.7702927591936</v>
      </c>
      <c r="IF25" s="77">
        <f>CBM_Output!RN20*Area_Comp!IH19/1000</f>
        <v>4842.0002822723454</v>
      </c>
      <c r="IG25" s="35">
        <f>HX25+HO25+HF25+GW25+GN25+GE25+FV25+FM25+FD25+EW25+EN25+EE25+DV25+DM25+DF25+CW25+CN25+CE25+BV25+BM25+BD25+AU25+AJ25+AC25+T25+K25+B25</f>
        <v>23059.601718304639</v>
      </c>
      <c r="IH25" s="35">
        <f>HY25+HP25+HG25+GX25+GO25+GF25+FW25+FN25+FE25+EX25+EO25+EF25+DW25+DN25+DG25+CX25+CO25+CF25+BW25+BN25+BE25+AV25+AK25+AD25+U25+L25+C25</f>
        <v>23108.042345852813</v>
      </c>
      <c r="II25" s="35">
        <f>HZ25+HQ25+HH25+GY25+GP25+GG25+FX25+FO25+FF25+EY25+EP25+EG25+DX25+DO25+DH25+CY25+CP25+CG25+BX25+BO25+BF25+AW25+AL25+AE25+V25+M25+D25</f>
        <v>23618.44</v>
      </c>
      <c r="IJ25" s="35">
        <f t="shared" si="0"/>
        <v>26109.529875931694</v>
      </c>
      <c r="IK25" s="35">
        <f t="shared" si="1"/>
        <v>38382.940822680284</v>
      </c>
      <c r="IL25" s="46">
        <v>2015</v>
      </c>
      <c r="IM25" s="530">
        <f t="shared" ref="IM25:IM30" si="2">IG25/IJ25</f>
        <v>0.88318716682683196</v>
      </c>
      <c r="IN25" s="530">
        <f>IG25/IH25</f>
        <v>0.99790373295915014</v>
      </c>
      <c r="IO25" s="507"/>
    </row>
    <row r="26" spans="1:257" x14ac:dyDescent="0.2">
      <c r="A26" s="200">
        <v>2016</v>
      </c>
      <c r="B26" s="34"/>
      <c r="C26" s="35"/>
      <c r="D26" s="44"/>
      <c r="E26" s="35"/>
      <c r="F26" s="35"/>
      <c r="G26" s="68"/>
      <c r="H26" s="69"/>
      <c r="I26" s="76">
        <f>CBM_Output!C21*Area_Comp!J20/1000</f>
        <v>167.42915821336203</v>
      </c>
      <c r="J26" s="77">
        <f>CBM_Output!N21*Area_Comp!J20/1000</f>
        <v>239.78589078686991</v>
      </c>
      <c r="K26" s="65">
        <v>695.22</v>
      </c>
      <c r="L26" s="35"/>
      <c r="M26" s="44"/>
      <c r="N26" s="43">
        <v>687.01199999999994</v>
      </c>
      <c r="O26" s="35"/>
      <c r="P26" s="68"/>
      <c r="Q26" s="98"/>
      <c r="R26" s="76">
        <f>CBM_Output!U21*Area_Comp!S20/1000</f>
        <v>620.22403125904634</v>
      </c>
      <c r="S26" s="77">
        <f>CBM_Output!AF21*Area_Comp!S20/1000</f>
        <v>927.11692190755673</v>
      </c>
      <c r="T26" s="34">
        <v>771.78</v>
      </c>
      <c r="U26" s="35"/>
      <c r="V26" s="44"/>
      <c r="W26" s="41"/>
      <c r="X26" s="41">
        <v>695.8</v>
      </c>
      <c r="Y26" s="68"/>
      <c r="Z26" s="69"/>
      <c r="AA26" s="76">
        <f>CBM_Output!AM21*Area_Comp!AB20/1000</f>
        <v>706.39685696854247</v>
      </c>
      <c r="AB26" s="77">
        <f>CBM_Output!AX21*Area_Comp!AB20/1000</f>
        <v>1016.1385418965568</v>
      </c>
      <c r="AC26" s="34">
        <v>131.68</v>
      </c>
      <c r="AD26" s="35"/>
      <c r="AE26" s="44"/>
      <c r="AF26" s="35"/>
      <c r="AG26" s="35"/>
      <c r="AH26" s="74"/>
      <c r="AI26" s="78"/>
      <c r="AJ26" s="76">
        <f>CBM_Output!BE21*Area_Comp!AK20/1000</f>
        <v>128.741192686489</v>
      </c>
      <c r="AK26" s="77">
        <f>CBM_Output!BP21*Area_Comp!AK20/1000</f>
        <v>183.35242009938267</v>
      </c>
      <c r="AL26" s="34">
        <v>3663</v>
      </c>
      <c r="AM26" s="35"/>
      <c r="AN26" s="44"/>
      <c r="AO26" s="35">
        <v>3776.0893900000001</v>
      </c>
      <c r="AP26" s="35"/>
      <c r="AQ26" s="68"/>
      <c r="AR26" s="66"/>
      <c r="AS26" s="76">
        <f>CBM_Output!BW21*Area_Comp!AT20/1000</f>
        <v>4295.5811011516653</v>
      </c>
      <c r="AT26" s="77">
        <f>CBM_Output!CH21*Area_Comp!AT20/1000</f>
        <v>6086.1806675810667</v>
      </c>
      <c r="AU26" s="34">
        <v>492.6</v>
      </c>
      <c r="AV26" s="35"/>
      <c r="AW26" s="44"/>
      <c r="AX26" s="35"/>
      <c r="AY26" s="35"/>
      <c r="AZ26" s="68"/>
      <c r="BA26" s="66"/>
      <c r="BB26" s="76">
        <f>CBM_Output!CO21*Area_Comp!BC20/1000</f>
        <v>344.30490240703216</v>
      </c>
      <c r="BC26" s="77">
        <f>CBM_Output!CZ21*Area_Comp!BC20/1000</f>
        <v>487.69997959806079</v>
      </c>
      <c r="BD26" s="34">
        <v>117.4</v>
      </c>
      <c r="BE26" s="35"/>
      <c r="BF26" s="44"/>
      <c r="BG26" s="43">
        <v>111.98399999999999</v>
      </c>
      <c r="BH26" s="35"/>
      <c r="BI26" s="68"/>
      <c r="BJ26" s="66"/>
      <c r="BK26" s="76">
        <f>CBM_Output!DG21*Area_Comp!BL20/1000</f>
        <v>95.944450999382695</v>
      </c>
      <c r="BL26" s="77">
        <f>CBM_Output!DR21*Area_Comp!BL20/1000</f>
        <v>150.3748254248969</v>
      </c>
      <c r="BM26" s="34">
        <v>191.83</v>
      </c>
      <c r="BN26" s="35"/>
      <c r="BO26" s="44"/>
      <c r="BP26" s="35"/>
      <c r="BQ26" s="41"/>
      <c r="BR26" s="68"/>
      <c r="BS26" s="66"/>
      <c r="BT26" s="76">
        <f>CBM_Output!DY21*Area_Comp!BU20/1000</f>
        <v>170.28291631741592</v>
      </c>
      <c r="BU26" s="77">
        <f>CBM_Output!EJ21*Area_Comp!BU20/1000</f>
        <v>264.10529807644639</v>
      </c>
      <c r="BV26" s="34">
        <v>1103.93</v>
      </c>
      <c r="BW26" s="35"/>
      <c r="BX26" s="44"/>
      <c r="BY26" s="35"/>
      <c r="BZ26" s="35"/>
      <c r="CA26" s="68"/>
      <c r="CB26" s="66"/>
      <c r="CC26" s="76">
        <f>CBM_Output!EQ21*Area_Comp!CD20/1000</f>
        <v>1349.4590762483729</v>
      </c>
      <c r="CD26" s="77">
        <f>CBM_Output!FB21*Area_Comp!CD20/1000</f>
        <v>2025.3732730216673</v>
      </c>
      <c r="CE26" s="34">
        <v>2895.81</v>
      </c>
      <c r="CF26" s="35"/>
      <c r="CG26" s="44"/>
      <c r="CH26" s="35"/>
      <c r="CI26" s="35"/>
      <c r="CJ26" s="68"/>
      <c r="CK26" s="66"/>
      <c r="CL26" s="76">
        <f>CBM_Output!FI21*Area_Comp!CM20/1000</f>
        <v>2505.8626408822229</v>
      </c>
      <c r="CM26" s="77">
        <f>CBM_Output!FT21*Area_Comp!CM20/1000</f>
        <v>3781.1623710062281</v>
      </c>
      <c r="CN26" s="34">
        <v>418.61</v>
      </c>
      <c r="CO26" s="35"/>
      <c r="CP26" s="44"/>
      <c r="CQ26" s="35">
        <v>421.17680000000001</v>
      </c>
      <c r="CR26" s="35"/>
      <c r="CS26" s="68"/>
      <c r="CT26" s="66"/>
      <c r="CU26" s="76">
        <f>CBM_Output!GA21*Area_Comp!CV20/1000</f>
        <v>510.75763133235444</v>
      </c>
      <c r="CV26" s="77">
        <f>CBM_Output!GL21*Area_Comp!CV20/1000</f>
        <v>802.0471410132526</v>
      </c>
      <c r="CW26" s="34">
        <v>1392.35</v>
      </c>
      <c r="CX26" s="35"/>
      <c r="CY26" s="44"/>
      <c r="CZ26" s="35"/>
      <c r="DA26" s="35"/>
      <c r="DB26" s="68"/>
      <c r="DC26" s="66"/>
      <c r="DD26" s="76">
        <f>CBM_Output!GS21*Area_Comp!DE20/1000</f>
        <v>1510.8328087564071</v>
      </c>
      <c r="DE26" s="77">
        <f>CBM_Output!HD21*Area_Comp!DE20/1000</f>
        <v>2296.6469337392996</v>
      </c>
      <c r="DF26" s="34">
        <v>11.31</v>
      </c>
      <c r="DG26" s="35"/>
      <c r="DH26" s="44"/>
      <c r="DI26" s="35">
        <v>11.305</v>
      </c>
      <c r="DJ26" s="68"/>
      <c r="DK26" s="356"/>
      <c r="DL26" s="67"/>
      <c r="DM26" s="34">
        <v>659.36</v>
      </c>
      <c r="DN26" s="35"/>
      <c r="DO26" s="44"/>
      <c r="DP26" s="35"/>
      <c r="DQ26" s="35"/>
      <c r="DR26" s="68"/>
      <c r="DS26" s="66"/>
      <c r="DT26" s="76">
        <f>CBM_Output!IC21*Area_Comp!DV20/1000</f>
        <v>560.32756910345358</v>
      </c>
      <c r="DU26" s="77">
        <f>CBM_Output!IN21*Area_Comp!DV20/1000</f>
        <v>794.11108558492856</v>
      </c>
      <c r="DV26" s="34">
        <v>542.70000000000005</v>
      </c>
      <c r="DW26" s="35"/>
      <c r="DX26" s="44"/>
      <c r="DY26" s="35">
        <v>542.69529</v>
      </c>
      <c r="DZ26" s="35"/>
      <c r="EA26" s="68"/>
      <c r="EB26" s="69"/>
      <c r="EC26" s="76">
        <f>CBM_Output!IU21*Area_Comp!EE20/1000</f>
        <v>382.51255359366542</v>
      </c>
      <c r="ED26" s="77">
        <f>CBM_Output!JF21*Area_Comp!EE20/1000</f>
        <v>541.71968046238555</v>
      </c>
      <c r="EE26" s="34">
        <v>33.1</v>
      </c>
      <c r="EF26" s="35"/>
      <c r="EG26" s="429"/>
      <c r="EH26" s="43">
        <v>33.534489999999998</v>
      </c>
      <c r="EI26" s="35"/>
      <c r="EJ26" s="68"/>
      <c r="EK26" s="66"/>
      <c r="EL26" s="76">
        <f>CBM_Output!JM21*Area_Comp!EN20/1000</f>
        <v>24.157043402739578</v>
      </c>
      <c r="EM26" s="77">
        <f>CBM_Output!JX21*Area_Comp!EN20/1000</f>
        <v>34.431544739668432</v>
      </c>
      <c r="EN26" s="34">
        <v>381.9</v>
      </c>
      <c r="EO26" s="35"/>
      <c r="EP26" s="44"/>
      <c r="EQ26" s="35"/>
      <c r="ER26" s="35"/>
      <c r="ES26" s="68"/>
      <c r="ET26" s="66"/>
      <c r="EU26" s="76">
        <f>CBM_Output!KE21*Area_Comp!EW20/1000</f>
        <v>244.98988120557075</v>
      </c>
      <c r="EV26" s="77">
        <f>CBM_Output!KP21*Area_Comp!EW20/1000</f>
        <v>380.71880273787019</v>
      </c>
      <c r="EW26" s="34"/>
      <c r="EX26" s="427"/>
      <c r="EY26" s="429"/>
      <c r="EZ26" s="35"/>
      <c r="FA26" s="35"/>
      <c r="FB26" s="68"/>
      <c r="FC26" s="67"/>
      <c r="FD26" s="34">
        <v>79.760000000000005</v>
      </c>
      <c r="FE26" s="35"/>
      <c r="FF26" s="44"/>
      <c r="FG26" s="35">
        <v>80.42</v>
      </c>
      <c r="FH26" s="35"/>
      <c r="FI26" s="68"/>
      <c r="FJ26" s="66"/>
      <c r="FK26" s="76">
        <f>CBM_Output!LO21*Area_Comp!FN20/1000</f>
        <v>77.886611568464374</v>
      </c>
      <c r="FL26" s="77">
        <f>CBM_Output!LZ21*Area_Comp!FN20/1000</f>
        <v>116.88325010421819</v>
      </c>
      <c r="FM26" s="34">
        <v>1150</v>
      </c>
      <c r="FN26" s="35"/>
      <c r="FO26" s="44"/>
      <c r="FP26" s="35"/>
      <c r="FQ26" s="41">
        <v>1173</v>
      </c>
      <c r="FR26" s="68"/>
      <c r="FS26" s="66"/>
      <c r="FT26" s="76">
        <f>CBM_Output!MG21*Area_Comp!FW20/1000</f>
        <v>1510.588932982226</v>
      </c>
      <c r="FU26" s="77">
        <f>CBM_Output!MR21*Area_Comp!FW20/1000</f>
        <v>2157.7585388434095</v>
      </c>
      <c r="FV26" s="34">
        <v>2586.84</v>
      </c>
      <c r="FW26" s="35"/>
      <c r="FX26" s="44"/>
      <c r="FY26" s="43">
        <f>'[1]Sheet 7'!$L$32/1000</f>
        <v>2586.8418999999999</v>
      </c>
      <c r="FZ26" s="41"/>
      <c r="GA26" s="68"/>
      <c r="GB26" s="66"/>
      <c r="GC26" s="76">
        <f>CBM_Output!MY21*Area_Comp!GF20/1000</f>
        <v>2598.7883446082774</v>
      </c>
      <c r="GD26" s="77">
        <f>CBM_Output!NJ21*Area_Comp!GF20/1000</f>
        <v>3814.1327842339888</v>
      </c>
      <c r="GE26" s="34"/>
      <c r="GF26" s="35"/>
      <c r="GG26" s="44"/>
      <c r="GH26" s="35"/>
      <c r="GI26" s="41"/>
      <c r="GJ26" s="68"/>
      <c r="GK26" s="66"/>
      <c r="GL26" s="76">
        <f>CBM_Output!NQ21*Area_Comp!GO20/1000</f>
        <v>288.63123225213792</v>
      </c>
      <c r="GM26" s="77">
        <f>CBM_Output!OB21*Area_Comp!GO20/1000</f>
        <v>473.1468853436225</v>
      </c>
      <c r="GN26" s="34">
        <v>2354.79</v>
      </c>
      <c r="GO26" s="35"/>
      <c r="GP26" s="44"/>
      <c r="GQ26" s="43">
        <v>2255.5357400000003</v>
      </c>
      <c r="GR26" s="41">
        <v>2057.3328470000001</v>
      </c>
      <c r="GS26" s="68"/>
      <c r="GT26" s="66"/>
      <c r="GU26" s="76">
        <f>CBM_Output!OI21*Area_Comp!GX20/1000</f>
        <v>2018.7910692286441</v>
      </c>
      <c r="GV26" s="77">
        <f>CBM_Output!OT21*Area_Comp!GX20/1000</f>
        <v>3173.2384915535663</v>
      </c>
      <c r="GW26" s="34">
        <v>414.23</v>
      </c>
      <c r="GX26" s="35"/>
      <c r="GY26" s="44"/>
      <c r="GZ26" s="35">
        <v>350.47409999999996</v>
      </c>
      <c r="HA26" s="41"/>
      <c r="HB26" s="68"/>
      <c r="HC26" s="66"/>
      <c r="HD26" s="76">
        <f>CBM_Output!PA21*Area_Comp!HG20/1000</f>
        <v>337.44408149361919</v>
      </c>
      <c r="HE26" s="77">
        <f>CBM_Output!PL21*Area_Comp!HG20/1000</f>
        <v>491.181206856583</v>
      </c>
      <c r="HF26" s="34">
        <v>538.11</v>
      </c>
      <c r="HG26" s="35"/>
      <c r="HH26" s="44"/>
      <c r="HI26" s="35">
        <v>538.33000000000004</v>
      </c>
      <c r="HJ26" s="41"/>
      <c r="HK26" s="68"/>
      <c r="HL26" s="66"/>
      <c r="HM26" s="76">
        <f>CBM_Output!PS21*Area_Comp!HP20/1000</f>
        <v>516.95131095013073</v>
      </c>
      <c r="HN26" s="77">
        <f>CBM_Output!QD21*Area_Comp!HP20/1000</f>
        <v>732.49414598134865</v>
      </c>
      <c r="HO26" s="34">
        <v>2448.85</v>
      </c>
      <c r="HP26" s="35"/>
      <c r="HQ26" s="44"/>
      <c r="HR26" s="35"/>
      <c r="HS26" s="41"/>
      <c r="HT26" s="68"/>
      <c r="HU26" s="66"/>
      <c r="HV26" s="76">
        <f>CBM_Output!QK21*Area_Comp!HY20/1000</f>
        <v>1999.5538144978384</v>
      </c>
      <c r="HW26" s="77">
        <f>CBM_Output!QV21*Area_Comp!HY20/1000</f>
        <v>2831.0818211728747</v>
      </c>
      <c r="HX26" s="34">
        <v>3512.89</v>
      </c>
      <c r="HY26" s="35"/>
      <c r="HZ26" s="44"/>
      <c r="IA26" s="35"/>
      <c r="IB26" s="41"/>
      <c r="IC26" s="68"/>
      <c r="ID26" s="66"/>
      <c r="IE26" s="76">
        <f>CBM_Output!RC21*Area_Comp!IH20/1000</f>
        <v>3317.2382122735107</v>
      </c>
      <c r="IF26" s="77">
        <f>CBM_Output!RN21*Area_Comp!IH20/1000</f>
        <v>4875.6184431367001</v>
      </c>
      <c r="IG26" s="35">
        <f>HX26+HO26+HF26+GW26+GN26+GE26+FV26+FM26+FD26+EW26+EN26+EE26+DV26+DM26+DF26+CW26+CN26+CE26+BV26+BM26+BD26+AU26+AJ26+AC26+T26+K26+B26</f>
        <v>23053.791192686491</v>
      </c>
      <c r="IH26" s="35"/>
      <c r="II26" s="35"/>
      <c r="IJ26" s="35">
        <f t="shared" si="0"/>
        <v>26363.43742438257</v>
      </c>
      <c r="IK26" s="35">
        <f t="shared" si="1"/>
        <v>38676.500944902458</v>
      </c>
      <c r="IL26" s="46">
        <v>2016</v>
      </c>
      <c r="IM26" s="530">
        <f t="shared" si="2"/>
        <v>0.87446074734415669</v>
      </c>
      <c r="IN26" s="530"/>
      <c r="IO26" s="66"/>
      <c r="IW26" s="35"/>
    </row>
    <row r="27" spans="1:257" x14ac:dyDescent="0.2">
      <c r="A27" s="200">
        <v>2017</v>
      </c>
      <c r="B27" s="34"/>
      <c r="C27" s="35"/>
      <c r="D27" s="44"/>
      <c r="E27" s="35"/>
      <c r="F27" s="35"/>
      <c r="G27" s="68"/>
      <c r="H27" s="69"/>
      <c r="I27" s="76">
        <f>CBM_Output!C22*Area_Comp!J21/1000</f>
        <v>167.49819152180208</v>
      </c>
      <c r="J27" s="77">
        <f>CBM_Output!N22*Area_Comp!J21/1000</f>
        <v>239.98424184176466</v>
      </c>
      <c r="K27" s="65">
        <v>712.99</v>
      </c>
      <c r="L27" s="35"/>
      <c r="M27" s="44"/>
      <c r="N27" s="43">
        <v>693.63</v>
      </c>
      <c r="O27" s="35"/>
      <c r="P27" s="68"/>
      <c r="Q27" s="98"/>
      <c r="R27" s="76">
        <f>CBM_Output!U22*Area_Comp!S21/1000</f>
        <v>623.25893843078575</v>
      </c>
      <c r="S27" s="77">
        <f>CBM_Output!AF22*Area_Comp!S21/1000</f>
        <v>931.59574721912668</v>
      </c>
      <c r="T27" s="34">
        <v>775.37</v>
      </c>
      <c r="U27" s="35"/>
      <c r="V27" s="44"/>
      <c r="W27" s="41"/>
      <c r="X27" s="41">
        <v>699</v>
      </c>
      <c r="Y27" s="68"/>
      <c r="Z27" s="69"/>
      <c r="AA27" s="76">
        <f>CBM_Output!AM22*Area_Comp!AB21/1000</f>
        <v>708.48519194207518</v>
      </c>
      <c r="AB27" s="77">
        <f>CBM_Output!AX22*Area_Comp!AB21/1000</f>
        <v>1019.1847577066036</v>
      </c>
      <c r="AC27" s="34">
        <v>132.1</v>
      </c>
      <c r="AD27" s="35"/>
      <c r="AE27" s="44"/>
      <c r="AF27" s="35"/>
      <c r="AG27" s="35"/>
      <c r="AH27" s="68"/>
      <c r="AI27" s="66"/>
      <c r="AJ27" s="76">
        <f>CBM_Output!BE22*Area_Comp!AK21/1000</f>
        <v>128.93811407996799</v>
      </c>
      <c r="AK27" s="77">
        <f>CBM_Output!BP22*Area_Comp!AK21/1000</f>
        <v>183.61485114012922</v>
      </c>
      <c r="AL27" s="34">
        <v>3663</v>
      </c>
      <c r="AM27" s="35"/>
      <c r="AN27" s="44"/>
      <c r="AO27" s="35">
        <v>3793.8342499999999</v>
      </c>
      <c r="AP27" s="35"/>
      <c r="AQ27" s="68"/>
      <c r="AR27" s="66"/>
      <c r="AS27" s="76">
        <f>CBM_Output!BW22*Area_Comp!AT21/1000</f>
        <v>4337.4911244600453</v>
      </c>
      <c r="AT27" s="77">
        <f>CBM_Output!CH22*Area_Comp!AT21/1000</f>
        <v>6146.6519681998197</v>
      </c>
      <c r="AU27" s="34">
        <v>494.15</v>
      </c>
      <c r="AV27" s="35"/>
      <c r="AW27" s="44"/>
      <c r="AX27" s="35"/>
      <c r="AY27" s="35"/>
      <c r="AZ27" s="68"/>
      <c r="BA27" s="66"/>
      <c r="BB27" s="76">
        <f>CBM_Output!CO22*Area_Comp!BC21/1000</f>
        <v>344.73797563458771</v>
      </c>
      <c r="BC27" s="77">
        <f>CBM_Output!CZ22*Area_Comp!BC21/1000</f>
        <v>488.43942033677763</v>
      </c>
      <c r="BD27" s="34">
        <v>120.12</v>
      </c>
      <c r="BE27" s="35"/>
      <c r="BF27" s="44"/>
      <c r="BG27" s="43">
        <v>116.52500000000001</v>
      </c>
      <c r="BH27" s="35"/>
      <c r="BI27" s="68"/>
      <c r="BJ27" s="66"/>
      <c r="BK27" s="76">
        <f>CBM_Output!DG22*Area_Comp!BL21/1000</f>
        <v>99.288008880265352</v>
      </c>
      <c r="BL27" s="77">
        <f>CBM_Output!DR22*Area_Comp!BL21/1000</f>
        <v>155.73915509409397</v>
      </c>
      <c r="BM27" s="34">
        <v>191.83</v>
      </c>
      <c r="BN27" s="35"/>
      <c r="BO27" s="44"/>
      <c r="BP27" s="35"/>
      <c r="BQ27" s="41"/>
      <c r="BR27" s="68"/>
      <c r="BS27" s="66"/>
      <c r="BT27" s="76">
        <f>CBM_Output!DY22*Area_Comp!BU21/1000</f>
        <v>172.37496819433167</v>
      </c>
      <c r="BU27" s="77">
        <f>CBM_Output!EJ22*Area_Comp!BU21/1000</f>
        <v>267.28033290946928</v>
      </c>
      <c r="BV27" s="34">
        <v>1106.8900000000001</v>
      </c>
      <c r="BW27" s="35"/>
      <c r="BX27" s="44"/>
      <c r="BY27" s="35"/>
      <c r="BZ27" s="35"/>
      <c r="CA27" s="68"/>
      <c r="CB27" s="66"/>
      <c r="CC27" s="76">
        <f>CBM_Output!EQ22*Area_Comp!CD21/1000</f>
        <v>1375.3575536999242</v>
      </c>
      <c r="CD27" s="77">
        <f>CBM_Output!FB22*Area_Comp!CD21/1000</f>
        <v>2064.0184960662109</v>
      </c>
      <c r="CE27" s="34">
        <v>2935.82</v>
      </c>
      <c r="CF27" s="35"/>
      <c r="CG27" s="44"/>
      <c r="CH27" s="35"/>
      <c r="CI27" s="35"/>
      <c r="CJ27" s="68"/>
      <c r="CK27" s="66"/>
      <c r="CL27" s="76">
        <f>CBM_Output!FI22*Area_Comp!CM21/1000</f>
        <v>2541.94024684019</v>
      </c>
      <c r="CM27" s="77">
        <f>CBM_Output!FT22*Area_Comp!CM21/1000</f>
        <v>3835.6071056958376</v>
      </c>
      <c r="CN27" s="34">
        <v>421.17</v>
      </c>
      <c r="CO27" s="35"/>
      <c r="CP27" s="44"/>
      <c r="CQ27" s="35">
        <v>423.21140000000003</v>
      </c>
      <c r="CR27" s="35"/>
      <c r="CS27" s="68"/>
      <c r="CT27" s="66"/>
      <c r="CU27" s="76">
        <f>CBM_Output!GA22*Area_Comp!CV21/1000</f>
        <v>514.4678303712418</v>
      </c>
      <c r="CV27" s="77">
        <f>CBM_Output!GL22*Area_Comp!CV21/1000</f>
        <v>807.78909026436475</v>
      </c>
      <c r="CW27" s="34">
        <v>1400.36</v>
      </c>
      <c r="CX27" s="35"/>
      <c r="CY27" s="44"/>
      <c r="CZ27" s="35"/>
      <c r="DA27" s="35"/>
      <c r="DB27" s="68"/>
      <c r="DC27" s="66"/>
      <c r="DD27" s="76">
        <f>CBM_Output!GS22*Area_Comp!DE21/1000</f>
        <v>1525.4620055533328</v>
      </c>
      <c r="DE27" s="77">
        <f>CBM_Output!HD22*Area_Comp!DE21/1000</f>
        <v>2318.677764783477</v>
      </c>
      <c r="DF27" s="34">
        <v>11.49</v>
      </c>
      <c r="DG27" s="35"/>
      <c r="DH27" s="44"/>
      <c r="DI27" s="35">
        <v>11.488833916850002</v>
      </c>
      <c r="DJ27" s="68"/>
      <c r="DK27" s="356"/>
      <c r="DL27" s="67"/>
      <c r="DM27" s="34">
        <v>662.6</v>
      </c>
      <c r="DN27" s="35"/>
      <c r="DO27" s="44"/>
      <c r="DP27" s="35"/>
      <c r="DQ27" s="35"/>
      <c r="DR27" s="68"/>
      <c r="DS27" s="66"/>
      <c r="DT27" s="76">
        <f>CBM_Output!IC22*Area_Comp!DV21/1000</f>
        <v>563.74766737574066</v>
      </c>
      <c r="DU27" s="77">
        <f>CBM_Output!IN22*Area_Comp!DV21/1000</f>
        <v>799.17987190355723</v>
      </c>
      <c r="DV27" s="34">
        <v>546.9</v>
      </c>
      <c r="DW27" s="35"/>
      <c r="DX27" s="44"/>
      <c r="DY27" s="35"/>
      <c r="DZ27" s="35"/>
      <c r="EA27" s="68"/>
      <c r="EB27" s="69"/>
      <c r="EC27" s="76">
        <f>CBM_Output!IU22*Area_Comp!EE21/1000</f>
        <v>384.93550385614469</v>
      </c>
      <c r="ED27" s="77">
        <f>CBM_Output!JF22*Area_Comp!EE21/1000</f>
        <v>545.12021352156228</v>
      </c>
      <c r="EE27" s="34">
        <v>33.450000000000003</v>
      </c>
      <c r="EF27" s="35"/>
      <c r="EG27" s="429"/>
      <c r="EH27" s="43">
        <v>33.916230000000006</v>
      </c>
      <c r="EI27" s="35"/>
      <c r="EJ27" s="68"/>
      <c r="EK27" s="66"/>
      <c r="EL27" s="76">
        <f>CBM_Output!JM22*Area_Comp!EN21/1000</f>
        <v>24.33243107179954</v>
      </c>
      <c r="EM27" s="77">
        <f>CBM_Output!JX22*Area_Comp!EN21/1000</f>
        <v>34.673790068003669</v>
      </c>
      <c r="EN27" s="34">
        <v>386</v>
      </c>
      <c r="EO27" s="35"/>
      <c r="EP27" s="44"/>
      <c r="EQ27" s="35"/>
      <c r="ER27" s="35"/>
      <c r="ES27" s="68"/>
      <c r="ET27" s="66"/>
      <c r="EU27" s="76">
        <f>CBM_Output!KE22*Area_Comp!EW21/1000</f>
        <v>247.18500199414132</v>
      </c>
      <c r="EV27" s="77">
        <f>CBM_Output!KP22*Area_Comp!EW21/1000</f>
        <v>383.88595369497017</v>
      </c>
      <c r="EW27" s="34"/>
      <c r="EX27" s="427"/>
      <c r="EY27" s="429"/>
      <c r="EZ27" s="35"/>
      <c r="FA27" s="35"/>
      <c r="FB27" s="68"/>
      <c r="FC27" s="67"/>
      <c r="FD27" s="34">
        <v>80.5</v>
      </c>
      <c r="FE27" s="35"/>
      <c r="FF27" s="44"/>
      <c r="FG27" s="35">
        <v>81.135000000000005</v>
      </c>
      <c r="FH27" s="35"/>
      <c r="FI27" s="68"/>
      <c r="FJ27" s="66"/>
      <c r="FK27" s="76">
        <f>CBM_Output!LO22*Area_Comp!FN21/1000</f>
        <v>77.53570113597776</v>
      </c>
      <c r="FL27" s="77">
        <f>CBM_Output!LZ22*Area_Comp!FN21/1000</f>
        <v>116.32487930005225</v>
      </c>
      <c r="FM27" s="34">
        <v>1154</v>
      </c>
      <c r="FN27" s="35"/>
      <c r="FO27" s="44"/>
      <c r="FP27" s="35"/>
      <c r="FQ27" s="41">
        <v>1173</v>
      </c>
      <c r="FR27" s="68"/>
      <c r="FS27" s="66"/>
      <c r="FT27" s="76">
        <f>CBM_Output!MG22*Area_Comp!FW21/1000</f>
        <v>1528.8771029402424</v>
      </c>
      <c r="FU27" s="77">
        <f>CBM_Output!MR22*Area_Comp!FW21/1000</f>
        <v>2184.016645417114</v>
      </c>
      <c r="FV27" s="34">
        <v>2623</v>
      </c>
      <c r="FW27" s="35"/>
      <c r="FX27" s="44"/>
      <c r="FY27" s="43">
        <f>'[1]Sheet 7'!$N$32/1000</f>
        <v>2617.9257000000002</v>
      </c>
      <c r="FZ27" s="41"/>
      <c r="GA27" s="68"/>
      <c r="GB27" s="66"/>
      <c r="GC27" s="76">
        <f>CBM_Output!MY22*Area_Comp!GF21/1000</f>
        <v>2614.8176196712761</v>
      </c>
      <c r="GD27" s="77">
        <f>CBM_Output!NJ22*Area_Comp!GF21/1000</f>
        <v>3837.754551220858</v>
      </c>
      <c r="GE27" s="34"/>
      <c r="GF27" s="35"/>
      <c r="GG27" s="44"/>
      <c r="GH27" s="35"/>
      <c r="GI27" s="35"/>
      <c r="GJ27" s="68"/>
      <c r="GK27" s="66"/>
      <c r="GL27" s="76">
        <f>CBM_Output!NQ22*Area_Comp!GO21/1000</f>
        <v>289.82164180789795</v>
      </c>
      <c r="GM27" s="77">
        <f>CBM_Output!OB22*Area_Comp!GO21/1000</f>
        <v>474.66162338371151</v>
      </c>
      <c r="GN27" s="34">
        <v>2354.79</v>
      </c>
      <c r="GO27" s="35"/>
      <c r="GP27" s="44"/>
      <c r="GQ27" s="43">
        <v>2290.2352000000001</v>
      </c>
      <c r="GR27" s="41">
        <v>2075.890363</v>
      </c>
      <c r="GS27" s="68"/>
      <c r="GT27" s="66"/>
      <c r="GU27" s="76">
        <f>CBM_Output!OI22*Area_Comp!GX21/1000</f>
        <v>2035.8189310211922</v>
      </c>
      <c r="GV27" s="77">
        <f>CBM_Output!OT22*Area_Comp!GX21/1000</f>
        <v>3200.8408879074655</v>
      </c>
      <c r="GW27" s="34">
        <v>413.84</v>
      </c>
      <c r="GX27" s="35"/>
      <c r="GY27" s="44"/>
      <c r="GZ27" s="35">
        <v>353.06112000000002</v>
      </c>
      <c r="HA27" s="41"/>
      <c r="HB27" s="68"/>
      <c r="HC27" s="66"/>
      <c r="HD27" s="76">
        <f>CBM_Output!PA22*Area_Comp!HG21/1000</f>
        <v>339.51398111159801</v>
      </c>
      <c r="HE27" s="77">
        <f>CBM_Output!PL22*Area_Comp!HG21/1000</f>
        <v>494.22541331575076</v>
      </c>
      <c r="HF27" s="34">
        <v>537.66999999999996</v>
      </c>
      <c r="HG27" s="35"/>
      <c r="HH27" s="44"/>
      <c r="HI27" s="35">
        <v>537.87699999999995</v>
      </c>
      <c r="HJ27" s="41"/>
      <c r="HK27" s="68"/>
      <c r="HL27" s="66"/>
      <c r="HM27" s="76">
        <f>CBM_Output!PS22*Area_Comp!HP21/1000</f>
        <v>516.2858017628771</v>
      </c>
      <c r="HN27" s="77">
        <f>CBM_Output!QD22*Area_Comp!HP21/1000</f>
        <v>731.45301113027244</v>
      </c>
      <c r="HO27" s="34">
        <v>2448.85</v>
      </c>
      <c r="HP27" s="35"/>
      <c r="HQ27" s="44"/>
      <c r="HR27" s="35"/>
      <c r="HS27" s="41"/>
      <c r="HT27" s="68"/>
      <c r="HU27" s="66"/>
      <c r="HV27" s="76">
        <f>CBM_Output!QK22*Area_Comp!HY21/1000</f>
        <v>2022.027041792601</v>
      </c>
      <c r="HW27" s="77">
        <f>CBM_Output!QV22*Area_Comp!HY21/1000</f>
        <v>2862.4555022162135</v>
      </c>
      <c r="HX27" s="34">
        <v>3548.14</v>
      </c>
      <c r="HY27" s="35"/>
      <c r="HZ27" s="44"/>
      <c r="IA27" s="35"/>
      <c r="IB27" s="41"/>
      <c r="IC27" s="68"/>
      <c r="ID27" s="66"/>
      <c r="IE27" s="76">
        <f>CBM_Output!RC22*Area_Comp!IH21/1000</f>
        <v>3339.3548416067388</v>
      </c>
      <c r="IF27" s="77">
        <f>CBM_Output!RN22*Area_Comp!IH21/1000</f>
        <v>4907.5571518286133</v>
      </c>
      <c r="IG27" s="35">
        <f>HX27+HO27+HF27+GW27+GN27+GE27+FV27+FM27+FD27+EW27+EN27+EE27+DV27+DM27+DF27+CW27+CN27+CE27+BV27+BM27+BD27+AU27+AJ27+AC27+T27+K27+B27</f>
        <v>23220.968114079969</v>
      </c>
      <c r="IH27" s="35"/>
      <c r="II27" s="35"/>
      <c r="IJ27" s="35">
        <f t="shared" si="0"/>
        <v>26604.053416756775</v>
      </c>
      <c r="IK27" s="35">
        <f t="shared" si="1"/>
        <v>39030.732426165821</v>
      </c>
      <c r="IL27" s="46">
        <v>2017</v>
      </c>
      <c r="IM27" s="530">
        <f t="shared" si="2"/>
        <v>0.87283571981756947</v>
      </c>
      <c r="IN27" s="530"/>
      <c r="IO27" s="66"/>
      <c r="IW27" s="35"/>
    </row>
    <row r="28" spans="1:257" x14ac:dyDescent="0.2">
      <c r="A28" s="200">
        <v>2018</v>
      </c>
      <c r="B28" s="34"/>
      <c r="C28" s="35"/>
      <c r="D28" s="44"/>
      <c r="E28" s="35"/>
      <c r="F28" s="35"/>
      <c r="G28" s="68"/>
      <c r="H28" s="69"/>
      <c r="I28" s="76">
        <f>CBM_Output!C23*Area_Comp!J22/1000</f>
        <v>167.87145522448739</v>
      </c>
      <c r="J28" s="77">
        <f>CBM_Output!N23*Area_Comp!J22/1000</f>
        <v>240.59207724056407</v>
      </c>
      <c r="K28" s="65">
        <v>730.86</v>
      </c>
      <c r="L28" s="35"/>
      <c r="M28" s="44"/>
      <c r="N28" s="43">
        <v>699.88900000000001</v>
      </c>
      <c r="O28" s="35"/>
      <c r="P28" s="68"/>
      <c r="Q28" s="98"/>
      <c r="R28" s="76">
        <f>CBM_Output!U23*Area_Comp!S22/1000</f>
        <v>626.09624926830895</v>
      </c>
      <c r="S28" s="77">
        <f>CBM_Output!AF23*Area_Comp!S22/1000</f>
        <v>935.80284598863307</v>
      </c>
      <c r="T28" s="34">
        <v>782.25</v>
      </c>
      <c r="U28" s="35"/>
      <c r="V28" s="44"/>
      <c r="W28" s="35"/>
      <c r="X28" s="41"/>
      <c r="Y28" s="68"/>
      <c r="Z28" s="69"/>
      <c r="AA28" s="76">
        <f>CBM_Output!AM23*Area_Comp!AB22/1000</f>
        <v>703.62649403911735</v>
      </c>
      <c r="AB28" s="77">
        <f>CBM_Output!AX23*Area_Comp!AB22/1000</f>
        <v>1012.2419046595026</v>
      </c>
      <c r="AC28" s="34">
        <v>132.30000000000001</v>
      </c>
      <c r="AD28" s="35"/>
      <c r="AE28" s="44"/>
      <c r="AF28" s="43">
        <v>135.49600000000001</v>
      </c>
      <c r="AG28" s="35"/>
      <c r="AH28" s="68"/>
      <c r="AI28" s="66"/>
      <c r="AJ28" s="76">
        <f>CBM_Output!BE23*Area_Comp!AK22/1000</f>
        <v>129.12932245046466</v>
      </c>
      <c r="AK28" s="77">
        <f>CBM_Output!BP23*Area_Comp!AK22/1000</f>
        <v>183.86814165452969</v>
      </c>
      <c r="AL28" s="34">
        <v>3663</v>
      </c>
      <c r="AM28" s="35"/>
      <c r="AN28" s="44"/>
      <c r="AO28" s="43">
        <v>3796.1982699999999</v>
      </c>
      <c r="AP28" s="35"/>
      <c r="AQ28" s="68"/>
      <c r="AR28" s="66"/>
      <c r="AS28" s="76">
        <f>CBM_Output!BW23*Area_Comp!AT22/1000</f>
        <v>4354.1107701511419</v>
      </c>
      <c r="AT28" s="77">
        <f>CBM_Output!CH23*Area_Comp!AT22/1000</f>
        <v>6174.0917575137364</v>
      </c>
      <c r="AU28" s="34">
        <v>494.15</v>
      </c>
      <c r="AV28" s="35"/>
      <c r="AW28" s="44"/>
      <c r="AX28" s="35"/>
      <c r="AY28" s="35"/>
      <c r="AZ28" s="68"/>
      <c r="BA28" s="66"/>
      <c r="BB28" s="76">
        <f>CBM_Output!CO23*Area_Comp!BC22/1000</f>
        <v>344.88390598786407</v>
      </c>
      <c r="BC28" s="77">
        <f>CBM_Output!CZ23*Area_Comp!BC22/1000</f>
        <v>488.79679165884596</v>
      </c>
      <c r="BD28" s="34">
        <v>120.75</v>
      </c>
      <c r="BE28" s="35"/>
      <c r="BF28" s="44"/>
      <c r="BG28" s="43">
        <v>120.908</v>
      </c>
      <c r="BH28" s="35"/>
      <c r="BI28" s="68"/>
      <c r="BJ28" s="66"/>
      <c r="BK28" s="76">
        <f>CBM_Output!DG23*Area_Comp!BL22/1000</f>
        <v>102.5695951267041</v>
      </c>
      <c r="BL28" s="77">
        <f>CBM_Output!DR23*Area_Comp!BL22/1000</f>
        <v>161.021409759313</v>
      </c>
      <c r="BM28" s="34">
        <v>191.83</v>
      </c>
      <c r="BN28" s="35"/>
      <c r="BO28" s="44"/>
      <c r="BP28" s="35"/>
      <c r="BQ28" s="35"/>
      <c r="BR28" s="68"/>
      <c r="BS28" s="66"/>
      <c r="BT28" s="76">
        <f>CBM_Output!DY23*Area_Comp!BU22/1000</f>
        <v>174.29343344342288</v>
      </c>
      <c r="BU28" s="77">
        <f>CBM_Output!EJ23*Area_Comp!BU22/1000</f>
        <v>270.18022339329133</v>
      </c>
      <c r="BV28" s="34">
        <v>1107.55</v>
      </c>
      <c r="BW28" s="35"/>
      <c r="BX28" s="44"/>
      <c r="BY28" s="35"/>
      <c r="BZ28" s="35"/>
      <c r="CA28" s="68"/>
      <c r="CB28" s="66"/>
      <c r="CC28" s="76">
        <f>CBM_Output!EQ23*Area_Comp!CD22/1000</f>
        <v>1397.9969120307098</v>
      </c>
      <c r="CD28" s="77">
        <f>CBM_Output!FB23*Area_Comp!CD22/1000</f>
        <v>2097.8023033965428</v>
      </c>
      <c r="CE28" s="34">
        <v>2975.82</v>
      </c>
      <c r="CF28" s="35"/>
      <c r="CG28" s="44"/>
      <c r="CH28" s="35"/>
      <c r="CI28" s="35"/>
      <c r="CJ28" s="68"/>
      <c r="CK28" s="66"/>
      <c r="CL28" s="76">
        <f>CBM_Output!FI23*Area_Comp!CM22/1000</f>
        <v>2578.35960123833</v>
      </c>
      <c r="CM28" s="77">
        <f>CBM_Output!FT23*Area_Comp!CM22/1000</f>
        <v>3890.4590673179305</v>
      </c>
      <c r="CN28" s="34">
        <v>423.05</v>
      </c>
      <c r="CO28" s="35"/>
      <c r="CP28" s="44"/>
      <c r="CQ28" s="43">
        <v>425.3664</v>
      </c>
      <c r="CR28" s="35"/>
      <c r="CS28" s="68"/>
      <c r="CT28" s="66"/>
      <c r="CU28" s="76">
        <f>CBM_Output!GA23*Area_Comp!CV22/1000</f>
        <v>518.25505608672904</v>
      </c>
      <c r="CV28" s="77">
        <f>CBM_Output!GL23*Area_Comp!CV22/1000</f>
        <v>813.69620806664807</v>
      </c>
      <c r="CW28" s="34">
        <v>1408.37</v>
      </c>
      <c r="CX28" s="35"/>
      <c r="CY28" s="44"/>
      <c r="CZ28" s="35"/>
      <c r="DA28" s="35"/>
      <c r="DB28" s="68"/>
      <c r="DC28" s="66"/>
      <c r="DD28" s="76">
        <f>CBM_Output!GS23*Area_Comp!DE22/1000</f>
        <v>1539.9158684209081</v>
      </c>
      <c r="DE28" s="77">
        <f>CBM_Output!HD23*Area_Comp!DE22/1000</f>
        <v>2340.4220241934941</v>
      </c>
      <c r="DF28" s="34">
        <v>11.68</v>
      </c>
      <c r="DG28" s="35"/>
      <c r="DH28" s="44"/>
      <c r="DI28" s="43">
        <v>11.677940000000001</v>
      </c>
      <c r="DJ28" s="68"/>
      <c r="DK28" s="356"/>
      <c r="DL28" s="67"/>
      <c r="DM28" s="34">
        <v>665.84</v>
      </c>
      <c r="DN28" s="35"/>
      <c r="DO28" s="44"/>
      <c r="DP28" s="35"/>
      <c r="DQ28" s="35"/>
      <c r="DR28" s="68"/>
      <c r="DS28" s="66"/>
      <c r="DT28" s="76">
        <f>CBM_Output!IC23*Area_Comp!DV22/1000</f>
        <v>567.4750769425026</v>
      </c>
      <c r="DU28" s="77">
        <f>CBM_Output!IN23*Area_Comp!DV22/1000</f>
        <v>804.52434337221234</v>
      </c>
      <c r="DV28" s="34">
        <v>551.5</v>
      </c>
      <c r="DW28" s="35"/>
      <c r="DX28" s="44"/>
      <c r="DY28" s="35"/>
      <c r="DZ28" s="35"/>
      <c r="EA28" s="68"/>
      <c r="EB28" s="69"/>
      <c r="EC28" s="76">
        <f>CBM_Output!IU23*Area_Comp!EE22/1000</f>
        <v>386.97578839882055</v>
      </c>
      <c r="ED28" s="77">
        <f>CBM_Output!JF23*Area_Comp!EE22/1000</f>
        <v>547.97359829267646</v>
      </c>
      <c r="EE28" s="34">
        <v>33.799999999999997</v>
      </c>
      <c r="EF28" s="35"/>
      <c r="EG28" s="429"/>
      <c r="EH28" s="43">
        <v>34.213149999999999</v>
      </c>
      <c r="EI28" s="35"/>
      <c r="EJ28" s="68"/>
      <c r="EK28" s="66"/>
      <c r="EL28" s="76">
        <f>CBM_Output!JM23*Area_Comp!EN22/1000</f>
        <v>24.400991770366836</v>
      </c>
      <c r="EM28" s="77">
        <f>CBM_Output!JX23*Area_Comp!EN22/1000</f>
        <v>34.765785573728991</v>
      </c>
      <c r="EN28" s="34">
        <v>389.3</v>
      </c>
      <c r="EO28" s="35"/>
      <c r="EP28" s="44"/>
      <c r="EQ28" s="35"/>
      <c r="ER28" s="35"/>
      <c r="ES28" s="68"/>
      <c r="ET28" s="66"/>
      <c r="EU28" s="76">
        <f>CBM_Output!KE23*Area_Comp!EW22/1000</f>
        <v>249.15589162502496</v>
      </c>
      <c r="EV28" s="77">
        <f>CBM_Output!KP23*Area_Comp!EW22/1000</f>
        <v>386.74235891538677</v>
      </c>
      <c r="EW28" s="34"/>
      <c r="EX28" s="427"/>
      <c r="EY28" s="429"/>
      <c r="EZ28" s="35"/>
      <c r="FA28" s="35"/>
      <c r="FB28" s="68"/>
      <c r="FC28" s="67"/>
      <c r="FD28" s="34">
        <v>81.25</v>
      </c>
      <c r="FE28" s="35"/>
      <c r="FF28" s="44"/>
      <c r="FG28" s="35"/>
      <c r="FH28" s="35"/>
      <c r="FI28" s="68"/>
      <c r="FJ28" s="66"/>
      <c r="FK28" s="76">
        <f>CBM_Output!LO23*Area_Comp!FN22/1000</f>
        <v>77.282824601363743</v>
      </c>
      <c r="FL28" s="77">
        <f>CBM_Output!LZ23*Area_Comp!FN22/1000</f>
        <v>115.92403306019277</v>
      </c>
      <c r="FM28" s="34">
        <v>1158</v>
      </c>
      <c r="FN28" s="35"/>
      <c r="FO28" s="44"/>
      <c r="FP28" s="35"/>
      <c r="FQ28" s="41">
        <v>1173</v>
      </c>
      <c r="FR28" s="68"/>
      <c r="FS28" s="66"/>
      <c r="FT28" s="76">
        <f>CBM_Output!MG23*Area_Comp!FW22/1000</f>
        <v>1545.182867663194</v>
      </c>
      <c r="FU28" s="77">
        <f>CBM_Output!MR23*Area_Comp!FW22/1000</f>
        <v>2207.462122409027</v>
      </c>
      <c r="FV28" s="34">
        <v>2658</v>
      </c>
      <c r="FW28" s="35"/>
      <c r="FX28" s="44"/>
      <c r="FY28" s="43">
        <f>'[1]Sheet 7'!$P$32/1000</f>
        <v>2645.0573999999997</v>
      </c>
      <c r="FZ28" s="41"/>
      <c r="GA28" s="68"/>
      <c r="GB28" s="66"/>
      <c r="GC28" s="76">
        <f>CBM_Output!MY23*Area_Comp!GF22/1000</f>
        <v>2628.973383729056</v>
      </c>
      <c r="GD28" s="77">
        <f>CBM_Output!NJ23*Area_Comp!GF22/1000</f>
        <v>3858.6041955320165</v>
      </c>
      <c r="GE28" s="34"/>
      <c r="GF28" s="35"/>
      <c r="GG28" s="44"/>
      <c r="GH28" s="35"/>
      <c r="GI28" s="35"/>
      <c r="GJ28" s="68"/>
      <c r="GK28" s="66"/>
      <c r="GL28" s="76">
        <f>CBM_Output!NQ23*Area_Comp!GO22/1000</f>
        <v>290.78451912310442</v>
      </c>
      <c r="GM28" s="77">
        <f>CBM_Output!OB23*Area_Comp!GO22/1000</f>
        <v>475.82066680028174</v>
      </c>
      <c r="GN28" s="34">
        <v>2354.79</v>
      </c>
      <c r="GO28" s="35"/>
      <c r="GP28" s="44"/>
      <c r="GQ28" s="43">
        <v>2327.8598400000001</v>
      </c>
      <c r="GR28" s="41">
        <v>2094.4104349999998</v>
      </c>
      <c r="GS28" s="68"/>
      <c r="GT28" s="66"/>
      <c r="GU28" s="76">
        <f>CBM_Output!OI23*Area_Comp!GX22/1000</f>
        <v>2050.2908272199475</v>
      </c>
      <c r="GV28" s="77">
        <f>CBM_Output!OT23*Area_Comp!GX22/1000</f>
        <v>3224.4234661134806</v>
      </c>
      <c r="GW28" s="34">
        <v>411.52</v>
      </c>
      <c r="GX28" s="35"/>
      <c r="GY28" s="44"/>
      <c r="GZ28" s="35">
        <v>355.14981445499984</v>
      </c>
      <c r="HA28" s="41">
        <v>330.19098000000002</v>
      </c>
      <c r="HB28" s="68"/>
      <c r="HC28" s="66"/>
      <c r="HD28" s="76">
        <f>CBM_Output!PA23*Area_Comp!HG22/1000</f>
        <v>340.89629373703838</v>
      </c>
      <c r="HE28" s="77">
        <f>CBM_Output!PL23*Area_Comp!HG22/1000</f>
        <v>496.34830083610962</v>
      </c>
      <c r="HF28" s="34">
        <v>537.66999999999996</v>
      </c>
      <c r="HG28" s="35"/>
      <c r="HH28" s="44"/>
      <c r="HI28" s="43">
        <v>539.62199999999996</v>
      </c>
      <c r="HJ28" s="41"/>
      <c r="HK28" s="68"/>
      <c r="HL28" s="66"/>
      <c r="HM28" s="76">
        <f>CBM_Output!PS23*Area_Comp!HP22/1000</f>
        <v>514.40612589081468</v>
      </c>
      <c r="HN28" s="77">
        <f>CBM_Output!QD23*Area_Comp!HP22/1000</f>
        <v>728.88149367788606</v>
      </c>
      <c r="HO28" s="34">
        <v>2448.85</v>
      </c>
      <c r="HP28" s="35"/>
      <c r="HQ28" s="44"/>
      <c r="HR28" s="35"/>
      <c r="HS28" s="41"/>
      <c r="HT28" s="68"/>
      <c r="HU28" s="66"/>
      <c r="HV28" s="76">
        <f>CBM_Output!QK23*Area_Comp!HY22/1000</f>
        <v>2038.3598872678306</v>
      </c>
      <c r="HW28" s="77">
        <f>CBM_Output!QV23*Area_Comp!HY22/1000</f>
        <v>2885.0750661379416</v>
      </c>
      <c r="HX28" s="34">
        <v>3583.4</v>
      </c>
      <c r="HY28" s="35"/>
      <c r="HZ28" s="44"/>
      <c r="IA28" s="35"/>
      <c r="IB28" s="41"/>
      <c r="IC28" s="68"/>
      <c r="ID28" s="66"/>
      <c r="IE28" s="76">
        <f>CBM_Output!RC23*Area_Comp!IH22/1000</f>
        <v>3359.733108693631</v>
      </c>
      <c r="IF28" s="77">
        <f>CBM_Output!RN23*Area_Comp!IH22/1000</f>
        <v>4936.9962128679808</v>
      </c>
      <c r="IG28" s="35">
        <f>HX28+HO28+HF28+GW28+GN28+GE28+FV28+FM28+FD28+EW28+EN28+EE28+DV28+DM28+DF28+CW28+CN28+CE28+BV28+BM28+BD28+AU28+AJ28+AC28+T28+K28+B28</f>
        <v>23381.659322450465</v>
      </c>
      <c r="IH28" s="35"/>
      <c r="II28" s="35"/>
      <c r="IJ28" s="35">
        <f t="shared" si="0"/>
        <v>26792.276250130886</v>
      </c>
      <c r="IK28" s="35">
        <f t="shared" si="1"/>
        <v>39312.516398431959</v>
      </c>
      <c r="IL28" s="46">
        <v>2018</v>
      </c>
      <c r="IM28" s="530">
        <f t="shared" si="2"/>
        <v>0.87270148695694494</v>
      </c>
      <c r="IN28" s="530"/>
      <c r="IO28" s="66"/>
      <c r="IW28" s="35"/>
    </row>
    <row r="29" spans="1:257" x14ac:dyDescent="0.2">
      <c r="A29" s="200">
        <v>2019</v>
      </c>
      <c r="B29" s="34"/>
      <c r="C29" s="35"/>
      <c r="D29" s="44"/>
      <c r="E29" s="35"/>
      <c r="F29" s="35"/>
      <c r="G29" s="68"/>
      <c r="H29" s="69"/>
      <c r="I29" s="76">
        <f>CBM_Output!C24*Area_Comp!J23/1000</f>
        <v>168.35406096729398</v>
      </c>
      <c r="J29" s="77">
        <f>CBM_Output!N24*Area_Comp!J23/1000</f>
        <v>241.34346402058307</v>
      </c>
      <c r="K29" s="65">
        <v>748.84</v>
      </c>
      <c r="L29" s="35"/>
      <c r="M29" s="44"/>
      <c r="N29" s="43">
        <v>706.83600000000001</v>
      </c>
      <c r="O29" s="35"/>
      <c r="P29" s="68"/>
      <c r="Q29" s="69"/>
      <c r="R29" s="76">
        <f>CBM_Output!U24*Area_Comp!S23/1000</f>
        <v>628.99121315330638</v>
      </c>
      <c r="S29" s="77">
        <f>CBM_Output!AF24*Area_Comp!S23/1000</f>
        <v>940.02705400519062</v>
      </c>
      <c r="T29" s="34">
        <v>786.47</v>
      </c>
      <c r="U29" s="35"/>
      <c r="V29" s="44"/>
      <c r="W29" s="35"/>
      <c r="X29" s="35"/>
      <c r="Y29" s="68"/>
      <c r="Z29" s="69"/>
      <c r="AA29" s="76">
        <f>CBM_Output!AM24*Area_Comp!AB23/1000</f>
        <v>691.07165571002326</v>
      </c>
      <c r="AB29" s="77">
        <f>CBM_Output!AX24*Area_Comp!AB23/1000</f>
        <v>994.23369298735508</v>
      </c>
      <c r="AC29" s="34">
        <v>132.5</v>
      </c>
      <c r="AD29" s="35"/>
      <c r="AE29" s="44"/>
      <c r="AF29" s="43">
        <v>136.916</v>
      </c>
      <c r="AG29" s="35"/>
      <c r="AH29" s="68"/>
      <c r="AI29" s="66"/>
      <c r="AJ29" s="76">
        <f>CBM_Output!BE24*Area_Comp!AK23/1000</f>
        <v>129.4279913623393</v>
      </c>
      <c r="AK29" s="77">
        <f>CBM_Output!BP24*Area_Comp!AK23/1000</f>
        <v>184.28214419654125</v>
      </c>
      <c r="AL29" s="34">
        <v>3663</v>
      </c>
      <c r="AM29" s="35"/>
      <c r="AN29" s="44"/>
      <c r="AO29" s="43">
        <v>3795.24559</v>
      </c>
      <c r="AP29" s="35"/>
      <c r="AQ29" s="68"/>
      <c r="AR29" s="66"/>
      <c r="AS29" s="76">
        <f>CBM_Output!BW24*Area_Comp!AT23/1000</f>
        <v>4371.6981736709613</v>
      </c>
      <c r="AT29" s="77">
        <f>CBM_Output!CH24*Area_Comp!AT23/1000</f>
        <v>6202.8365014812134</v>
      </c>
      <c r="AU29" s="34">
        <v>494.15</v>
      </c>
      <c r="AV29" s="35"/>
      <c r="AW29" s="44"/>
      <c r="AX29" s="35"/>
      <c r="AY29" s="35"/>
      <c r="AZ29" s="68"/>
      <c r="BA29" s="66"/>
      <c r="BB29" s="76">
        <f>CBM_Output!CO24*Area_Comp!BC23/1000</f>
        <v>345.93944631165778</v>
      </c>
      <c r="BC29" s="77">
        <f>CBM_Output!CZ24*Area_Comp!BC23/1000</f>
        <v>490.40208368292429</v>
      </c>
      <c r="BD29" s="34">
        <v>121.37</v>
      </c>
      <c r="BE29" s="35"/>
      <c r="BF29" s="44"/>
      <c r="BG29" s="43">
        <v>124.96299999999999</v>
      </c>
      <c r="BH29" s="35"/>
      <c r="BI29" s="68"/>
      <c r="BJ29" s="66"/>
      <c r="BK29" s="76">
        <f>CBM_Output!DG24*Area_Comp!BL23/1000</f>
        <v>105.66213313208674</v>
      </c>
      <c r="BL29" s="77">
        <f>CBM_Output!DR24*Area_Comp!BL23/1000</f>
        <v>166.03051328441472</v>
      </c>
      <c r="BM29" s="34">
        <v>191.83</v>
      </c>
      <c r="BN29" s="35"/>
      <c r="BO29" s="44"/>
      <c r="BP29" s="35"/>
      <c r="BQ29" s="35"/>
      <c r="BR29" s="68"/>
      <c r="BS29" s="66"/>
      <c r="BT29" s="76">
        <f>CBM_Output!DY24*Area_Comp!BU23/1000</f>
        <v>174.94625059860169</v>
      </c>
      <c r="BU29" s="77">
        <f>CBM_Output!EJ24*Area_Comp!BU23/1000</f>
        <v>271.47866343860574</v>
      </c>
      <c r="BV29" s="34">
        <v>1108.2</v>
      </c>
      <c r="BW29" s="35"/>
      <c r="BX29" s="44"/>
      <c r="BY29" s="35"/>
      <c r="BZ29" s="35"/>
      <c r="CA29" s="68"/>
      <c r="CB29" s="66"/>
      <c r="CC29" s="76">
        <f>CBM_Output!EQ24*Area_Comp!CD23/1000</f>
        <v>1417.4781689645008</v>
      </c>
      <c r="CD29" s="77">
        <f>CBM_Output!FB24*Area_Comp!CD23/1000</f>
        <v>2126.8296149044468</v>
      </c>
      <c r="CE29" s="34">
        <v>3015.83</v>
      </c>
      <c r="CF29" s="35"/>
      <c r="CG29" s="44"/>
      <c r="CH29" s="35"/>
      <c r="CI29" s="35"/>
      <c r="CJ29" s="68"/>
      <c r="CK29" s="66"/>
      <c r="CL29" s="76">
        <f>CBM_Output!FI24*Area_Comp!CM23/1000</f>
        <v>2615.0791287189313</v>
      </c>
      <c r="CM29" s="77">
        <f>CBM_Output!FT24*Area_Comp!CM23/1000</f>
        <v>3945.5024049912581</v>
      </c>
      <c r="CN29" s="34">
        <v>425.14</v>
      </c>
      <c r="CO29" s="35"/>
      <c r="CP29" s="44"/>
      <c r="CQ29" s="43">
        <v>427.22149999999999</v>
      </c>
      <c r="CR29" s="35"/>
      <c r="CS29" s="68"/>
      <c r="CT29" s="66"/>
      <c r="CU29" s="76">
        <f>CBM_Output!GA24*Area_Comp!CV23/1000</f>
        <v>521.98445740531997</v>
      </c>
      <c r="CV29" s="77">
        <f>CBM_Output!GL24*Area_Comp!CV23/1000</f>
        <v>819.49479706392844</v>
      </c>
      <c r="CW29" s="34">
        <v>1416.38</v>
      </c>
      <c r="CX29" s="35"/>
      <c r="CY29" s="44"/>
      <c r="CZ29" s="35"/>
      <c r="DA29" s="35"/>
      <c r="DB29" s="68"/>
      <c r="DC29" s="66"/>
      <c r="DD29" s="76">
        <f>CBM_Output!GS24*Area_Comp!DE23/1000</f>
        <v>1546.9265440733932</v>
      </c>
      <c r="DE29" s="77">
        <f>CBM_Output!HD24*Area_Comp!DE23/1000</f>
        <v>2351.5438500875462</v>
      </c>
      <c r="DF29" s="34">
        <v>11.87</v>
      </c>
      <c r="DG29" s="35"/>
      <c r="DH29" s="44"/>
      <c r="DI29" s="43">
        <v>11.86904</v>
      </c>
      <c r="DJ29" s="68"/>
      <c r="DK29" s="356"/>
      <c r="DL29" s="67"/>
      <c r="DM29" s="34">
        <v>669.08</v>
      </c>
      <c r="DN29" s="35"/>
      <c r="DO29" s="44"/>
      <c r="DP29" s="35"/>
      <c r="DQ29" s="35"/>
      <c r="DR29" s="68"/>
      <c r="DS29" s="66"/>
      <c r="DT29" s="76">
        <f>CBM_Output!IC24*Area_Comp!DV23/1000</f>
        <v>569.26373954629116</v>
      </c>
      <c r="DU29" s="77">
        <f>CBM_Output!IN24*Area_Comp!DV23/1000</f>
        <v>807.14788092037247</v>
      </c>
      <c r="DV29" s="34">
        <v>555.6</v>
      </c>
      <c r="DW29" s="35"/>
      <c r="DX29" s="44"/>
      <c r="DY29" s="35"/>
      <c r="DZ29" s="35"/>
      <c r="EA29" s="68"/>
      <c r="EB29" s="69"/>
      <c r="EC29" s="76">
        <f>CBM_Output!IU24*Area_Comp!EE23/1000</f>
        <v>389.38390184109721</v>
      </c>
      <c r="ED29" s="77">
        <f>CBM_Output!JF24*Area_Comp!EE23/1000</f>
        <v>551.37359781613577</v>
      </c>
      <c r="EE29" s="34">
        <v>34.15</v>
      </c>
      <c r="EF29" s="35"/>
      <c r="EG29" s="429"/>
      <c r="EH29" s="43">
        <v>34.591569999999997</v>
      </c>
      <c r="EI29" s="35"/>
      <c r="EJ29" s="68"/>
      <c r="EK29" s="66"/>
      <c r="EL29" s="76">
        <f>CBM_Output!JM24*Area_Comp!EN23/1000</f>
        <v>24.513612667558558</v>
      </c>
      <c r="EM29" s="77">
        <f>CBM_Output!JX24*Area_Comp!EN23/1000</f>
        <v>34.921577357193414</v>
      </c>
      <c r="EN29" s="34">
        <v>393.1</v>
      </c>
      <c r="EO29" s="35"/>
      <c r="EP29" s="44"/>
      <c r="EQ29" s="35"/>
      <c r="ER29" s="35"/>
      <c r="ES29" s="68"/>
      <c r="ET29" s="66"/>
      <c r="EU29" s="76">
        <f>CBM_Output!KE24*Area_Comp!EW23/1000</f>
        <v>250.39882263002241</v>
      </c>
      <c r="EV29" s="77">
        <f>CBM_Output!KP24*Area_Comp!EW23/1000</f>
        <v>388.45092794288979</v>
      </c>
      <c r="EW29" s="34"/>
      <c r="EX29" s="427"/>
      <c r="EY29" s="429"/>
      <c r="EZ29" s="35"/>
      <c r="FA29" s="35"/>
      <c r="FB29" s="68"/>
      <c r="FC29" s="67"/>
      <c r="FD29" s="34">
        <v>81.99</v>
      </c>
      <c r="FE29" s="35"/>
      <c r="FF29" s="44"/>
      <c r="FG29" s="35"/>
      <c r="FH29" s="35"/>
      <c r="FI29" s="68"/>
      <c r="FJ29" s="66"/>
      <c r="FK29" s="76">
        <f>CBM_Output!LO24*Area_Comp!FN23/1000</f>
        <v>76.94097861999245</v>
      </c>
      <c r="FL29" s="77">
        <f>CBM_Output!LZ24*Area_Comp!FN23/1000</f>
        <v>115.42137841233097</v>
      </c>
      <c r="FM29" s="34">
        <v>1162</v>
      </c>
      <c r="FN29" s="35"/>
      <c r="FO29" s="44"/>
      <c r="FP29" s="35"/>
      <c r="FQ29" s="35"/>
      <c r="FR29" s="68"/>
      <c r="FS29" s="66"/>
      <c r="FT29" s="76">
        <f>CBM_Output!MG24*Area_Comp!FW23/1000</f>
        <v>1562.3563535572894</v>
      </c>
      <c r="FU29" s="77">
        <f>CBM_Output!MR24*Area_Comp!FW23/1000</f>
        <v>2232.1664314284253</v>
      </c>
      <c r="FV29" s="34">
        <v>2694</v>
      </c>
      <c r="FW29" s="35"/>
      <c r="FX29" s="44"/>
      <c r="FY29" s="43">
        <f>'[1]Sheet 7'!$R$32/1000</f>
        <v>2656.0941000000003</v>
      </c>
      <c r="FZ29" s="35"/>
      <c r="GA29" s="68"/>
      <c r="GB29" s="66"/>
      <c r="GC29" s="76">
        <f>CBM_Output!MY24*Area_Comp!GF23/1000</f>
        <v>2644.7170327214976</v>
      </c>
      <c r="GD29" s="77">
        <f>CBM_Output!NJ24*Area_Comp!GF23/1000</f>
        <v>3881.7843572614674</v>
      </c>
      <c r="GE29" s="34"/>
      <c r="GF29" s="35"/>
      <c r="GG29" s="44"/>
      <c r="GH29" s="35"/>
      <c r="GI29" s="35"/>
      <c r="GJ29" s="68"/>
      <c r="GK29" s="66"/>
      <c r="GL29" s="76">
        <f>CBM_Output!NQ24*Area_Comp!GO23/1000</f>
        <v>291.59185427423495</v>
      </c>
      <c r="GM29" s="77">
        <f>CBM_Output!OB24*Area_Comp!GO23/1000</f>
        <v>476.77890200686801</v>
      </c>
      <c r="GN29" s="34">
        <v>2354.9</v>
      </c>
      <c r="GO29" s="35"/>
      <c r="GP29" s="44"/>
      <c r="GQ29" s="43">
        <v>2365.1535800000001</v>
      </c>
      <c r="GR29" s="41">
        <v>2112.8712089999999</v>
      </c>
      <c r="GS29" s="68"/>
      <c r="GT29" s="66"/>
      <c r="GU29" s="76">
        <f>CBM_Output!OI24*Area_Comp!GX23/1000</f>
        <v>2064.9563661462953</v>
      </c>
      <c r="GV29" s="77">
        <f>CBM_Output!OT24*Area_Comp!GX23/1000</f>
        <v>3248.1306461574241</v>
      </c>
      <c r="GW29" s="34">
        <v>413.11</v>
      </c>
      <c r="GX29" s="35"/>
      <c r="GY29" s="44"/>
      <c r="GZ29" s="35">
        <v>357.84105516499983</v>
      </c>
      <c r="HA29" s="35"/>
      <c r="HB29" s="68"/>
      <c r="HC29" s="66"/>
      <c r="HD29" s="76">
        <f>CBM_Output!PA24*Area_Comp!HG23/1000</f>
        <v>342.71733177459919</v>
      </c>
      <c r="HE29" s="77">
        <f>CBM_Output!PL24*Area_Comp!HG23/1000</f>
        <v>498.95897763669802</v>
      </c>
      <c r="HF29" s="34">
        <v>537.66999999999996</v>
      </c>
      <c r="HG29" s="35"/>
      <c r="HH29" s="44"/>
      <c r="HI29" s="43">
        <v>540.93499999999995</v>
      </c>
      <c r="HJ29" s="35"/>
      <c r="HK29" s="68"/>
      <c r="HL29" s="66"/>
      <c r="HM29" s="76">
        <f>CBM_Output!PS24*Area_Comp!HP23/1000</f>
        <v>512.82927289873203</v>
      </c>
      <c r="HN29" s="77">
        <f>CBM_Output!QD24*Area_Comp!HP23/1000</f>
        <v>726.74372871306082</v>
      </c>
      <c r="HO29" s="34">
        <v>2448.85</v>
      </c>
      <c r="HP29" s="35"/>
      <c r="HQ29" s="44"/>
      <c r="HR29" s="35"/>
      <c r="HS29" s="35"/>
      <c r="HT29" s="68"/>
      <c r="HU29" s="66"/>
      <c r="HV29" s="76">
        <f>CBM_Output!QK24*Area_Comp!HY23/1000</f>
        <v>2061.4188858052048</v>
      </c>
      <c r="HW29" s="77">
        <f>CBM_Output!QV24*Area_Comp!HY23/1000</f>
        <v>2917.2832908936343</v>
      </c>
      <c r="HX29" s="34">
        <v>3618.65</v>
      </c>
      <c r="HY29" s="35"/>
      <c r="HZ29" s="44"/>
      <c r="IA29" s="35"/>
      <c r="IB29" s="35"/>
      <c r="IC29" s="68"/>
      <c r="ID29" s="66"/>
      <c r="IE29" s="76">
        <f>CBM_Output!RC24*Area_Comp!IH23/1000</f>
        <v>3375.8477524343953</v>
      </c>
      <c r="IF29" s="77">
        <f>CBM_Output!RN24*Area_Comp!IH23/1000</f>
        <v>4960.0225537064516</v>
      </c>
      <c r="IG29" s="35">
        <f>HX29+HO29+HF29+GW29+GN29+GE29+FV29+FM29+FD29+EW29+EN29+EE29+DV29+DM29+DF29+CW29+CN29+CE29+BV29+BM29+BD29+AU29+AJ29+AC29+T29+K29+B29</f>
        <v>23545.107991362343</v>
      </c>
      <c r="IH29" s="35"/>
      <c r="II29" s="35"/>
      <c r="IJ29" s="35">
        <f t="shared" si="0"/>
        <v>26966.485128985623</v>
      </c>
      <c r="IK29" s="35">
        <f t="shared" si="1"/>
        <v>39573.189034396964</v>
      </c>
      <c r="IL29" s="46">
        <v>2019</v>
      </c>
      <c r="IM29" s="530">
        <f t="shared" si="2"/>
        <v>0.87312483917506456</v>
      </c>
      <c r="IN29" s="530"/>
      <c r="IO29" s="66"/>
      <c r="IW29" s="35"/>
    </row>
    <row r="30" spans="1:257" ht="13.5" thickBot="1" x14ac:dyDescent="0.25">
      <c r="A30" s="508">
        <v>2020</v>
      </c>
      <c r="B30" s="40"/>
      <c r="C30" s="40">
        <f>'panEuropean-growingStock'!$F$4</f>
        <v>180.5</v>
      </c>
      <c r="D30" s="40">
        <f>'panEuropean-growingStock'!$K$4</f>
        <v>167.73</v>
      </c>
      <c r="E30" s="40"/>
      <c r="F30" s="40"/>
      <c r="G30" s="40"/>
      <c r="H30" s="42"/>
      <c r="I30" s="500">
        <f>CBM_Output!C25*Area_Comp!J24/1000</f>
        <v>168.77543718953467</v>
      </c>
      <c r="J30" s="501">
        <f>CBM_Output!N25*Area_Comp!J24/1000</f>
        <v>242.00764985359464</v>
      </c>
      <c r="K30" s="502">
        <v>766.92</v>
      </c>
      <c r="L30" s="40">
        <f>'panEuropean-growingStock'!$F$5</f>
        <v>766.92</v>
      </c>
      <c r="M30" s="40"/>
      <c r="N30" s="39"/>
      <c r="O30" s="40"/>
      <c r="P30" s="40"/>
      <c r="Q30" s="42"/>
      <c r="R30" s="500">
        <f>CBM_Output!U25*Area_Comp!S24/1000</f>
        <v>632.70090726026024</v>
      </c>
      <c r="S30" s="501">
        <f>CBM_Output!AF25*Area_Comp!S24/1000</f>
        <v>945.48314563278268</v>
      </c>
      <c r="T30" s="40">
        <v>790.68</v>
      </c>
      <c r="U30" s="40">
        <f>'panEuropean-growingStock'!$F$8</f>
        <v>790.68</v>
      </c>
      <c r="V30" s="40">
        <f>'panEuropean-growingStock'!$K$8</f>
        <v>681.57</v>
      </c>
      <c r="W30" s="40"/>
      <c r="X30" s="40"/>
      <c r="Y30" s="40"/>
      <c r="Z30" s="42"/>
      <c r="AA30" s="500">
        <f>CBM_Output!AM25*Area_Comp!AB24/1000</f>
        <v>678.35481828379056</v>
      </c>
      <c r="AB30" s="501">
        <f>CBM_Output!AX25*Area_Comp!AB24/1000</f>
        <v>975.99526425360432</v>
      </c>
      <c r="AC30" s="40">
        <v>132.69</v>
      </c>
      <c r="AD30" s="40">
        <f>'panEuropean-growingStock'!$F$9</f>
        <v>132.69</v>
      </c>
      <c r="AE30" s="40">
        <f>'panEuropean-growingStock'!$K$9</f>
        <v>129.07</v>
      </c>
      <c r="AF30" s="40"/>
      <c r="AG30" s="40"/>
      <c r="AH30" s="40"/>
      <c r="AI30" s="42"/>
      <c r="AJ30" s="500">
        <f>CBM_Output!BE25*Area_Comp!AK24/1000</f>
        <v>129.42892287342576</v>
      </c>
      <c r="AK30" s="501">
        <f>CBM_Output!BP25*Area_Comp!AK24/1000</f>
        <v>184.26426397942549</v>
      </c>
      <c r="AL30" s="38">
        <v>3663</v>
      </c>
      <c r="AM30" s="40">
        <f>'panEuropean-growingStock'!$F$13</f>
        <v>3663</v>
      </c>
      <c r="AN30" s="40">
        <f>'panEuropean-growingStock'!$K$13</f>
        <v>3505</v>
      </c>
      <c r="AO30" s="40"/>
      <c r="AP30" s="40"/>
      <c r="AQ30" s="40"/>
      <c r="AR30" s="42"/>
      <c r="AS30" s="500">
        <f>CBM_Output!BW25*Area_Comp!AT24/1000</f>
        <v>4372.9261347917454</v>
      </c>
      <c r="AT30" s="501">
        <f>CBM_Output!CH25*Area_Comp!AT24/1000</f>
        <v>6209.1425841172795</v>
      </c>
      <c r="AU30" s="40">
        <v>494.15</v>
      </c>
      <c r="AV30" s="40">
        <f>'panEuropean-growingStock'!$F$10</f>
        <v>494.15</v>
      </c>
      <c r="AW30" s="40">
        <f>'panEuropean-growingStock'!$K$10</f>
        <v>422.5</v>
      </c>
      <c r="AX30" s="40"/>
      <c r="AY30" s="40"/>
      <c r="AZ30" s="40"/>
      <c r="BA30" s="42"/>
      <c r="BB30" s="500">
        <f>CBM_Output!CO25*Area_Comp!BC24/1000</f>
        <v>346.55464883517055</v>
      </c>
      <c r="BC30" s="501">
        <f>CBM_Output!CZ25*Area_Comp!BC24/1000</f>
        <v>491.30750827166059</v>
      </c>
      <c r="BD30" s="40">
        <v>122</v>
      </c>
      <c r="BE30" s="40">
        <f>'panEuropean-growingStock'!$F$16</f>
        <v>121.37</v>
      </c>
      <c r="BF30" s="40">
        <f>'panEuropean-growingStock'!$K$16</f>
        <v>101.99</v>
      </c>
      <c r="BG30" s="40"/>
      <c r="BH30" s="40"/>
      <c r="BI30" s="40"/>
      <c r="BJ30" s="42"/>
      <c r="BK30" s="500">
        <f>CBM_Output!DG25*Area_Comp!BL24/1000</f>
        <v>108.90332830049152</v>
      </c>
      <c r="BL30" s="501">
        <f>CBM_Output!DR25*Area_Comp!BL24/1000</f>
        <v>171.24042327360121</v>
      </c>
      <c r="BM30" s="40">
        <v>191.83</v>
      </c>
      <c r="BN30" s="40"/>
      <c r="BO30" s="40"/>
      <c r="BP30" s="40"/>
      <c r="BQ30" s="40"/>
      <c r="BR30" s="40"/>
      <c r="BS30" s="42"/>
      <c r="BT30" s="500">
        <f>CBM_Output!DY25*Area_Comp!BU24/1000</f>
        <v>177.36682223130794</v>
      </c>
      <c r="BU30" s="501">
        <f>CBM_Output!EJ25*Area_Comp!BU24/1000</f>
        <v>275.18707054177889</v>
      </c>
      <c r="BV30" s="40">
        <v>1108.8499999999999</v>
      </c>
      <c r="BW30" s="40">
        <f>'panEuropean-growingStock'!$F$28</f>
        <v>1108.8499999999999</v>
      </c>
      <c r="BX30" s="40">
        <f>'panEuropean-growingStock'!$K$28</f>
        <v>978.58</v>
      </c>
      <c r="BY30" s="40"/>
      <c r="BZ30" s="40"/>
      <c r="CA30" s="40"/>
      <c r="CB30" s="42"/>
      <c r="CC30" s="500">
        <f>CBM_Output!EQ25*Area_Comp!CD24/1000</f>
        <v>1437.4667311261835</v>
      </c>
      <c r="CD30" s="501">
        <f>CBM_Output!FB25*Area_Comp!CD24/1000</f>
        <v>2156.6274175048634</v>
      </c>
      <c r="CE30" s="40">
        <v>3055.83</v>
      </c>
      <c r="CF30" s="40">
        <f>'panEuropean-growingStock'!$F$12</f>
        <v>3056</v>
      </c>
      <c r="CG30" s="40">
        <f>'panEuropean-growingStock'!$K$12</f>
        <v>2921.38</v>
      </c>
      <c r="CH30" s="40"/>
      <c r="CI30" s="40"/>
      <c r="CJ30" s="40"/>
      <c r="CK30" s="42"/>
      <c r="CL30" s="500">
        <f>CBM_Output!FI25*Area_Comp!CM24/1000</f>
        <v>2653.0849095725139</v>
      </c>
      <c r="CM30" s="501">
        <f>CBM_Output!FT25*Area_Comp!CM24/1000</f>
        <v>4002.3905206378117</v>
      </c>
      <c r="CN30" s="40">
        <v>427.22</v>
      </c>
      <c r="CO30" s="40">
        <f>'panEuropean-growingStock'!$F$6</f>
        <v>427.22</v>
      </c>
      <c r="CP30" s="40">
        <f>'panEuropean-growingStock'!$K$6</f>
        <v>402.39</v>
      </c>
      <c r="CQ30" s="40"/>
      <c r="CR30" s="40"/>
      <c r="CS30" s="40"/>
      <c r="CT30" s="42"/>
      <c r="CU30" s="500">
        <f>CBM_Output!GA25*Area_Comp!CV24/1000</f>
        <v>526.01790197584194</v>
      </c>
      <c r="CV30" s="501">
        <f>CBM_Output!GL25*Area_Comp!CV24/1000</f>
        <v>825.78452539786747</v>
      </c>
      <c r="CW30" s="40">
        <v>1424.4</v>
      </c>
      <c r="CX30" s="40"/>
      <c r="CY30" s="40"/>
      <c r="CZ30" s="40"/>
      <c r="DA30" s="40"/>
      <c r="DB30" s="40"/>
      <c r="DC30" s="42"/>
      <c r="DD30" s="500">
        <f>CBM_Output!GS25*Area_Comp!DE24/1000</f>
        <v>1557.1328722679327</v>
      </c>
      <c r="DE30" s="501">
        <f>CBM_Output!HD25*Area_Comp!DE24/1000</f>
        <v>2367.1833041609711</v>
      </c>
      <c r="DF30" s="40">
        <v>12.05</v>
      </c>
      <c r="DG30" s="40"/>
      <c r="DH30" s="40"/>
      <c r="DI30" s="40"/>
      <c r="DJ30" s="40"/>
      <c r="DK30" s="40"/>
      <c r="DL30" s="42"/>
      <c r="DM30" s="40">
        <v>672.32</v>
      </c>
      <c r="DN30" s="40">
        <f>'panEuropean-growingStock'!$F$18</f>
        <v>672.32</v>
      </c>
      <c r="DO30" s="40">
        <f>'panEuropean-growingStock'!$K$18</f>
        <v>618.16999999999996</v>
      </c>
      <c r="DP30" s="40"/>
      <c r="DQ30" s="40"/>
      <c r="DR30" s="40"/>
      <c r="DS30" s="42"/>
      <c r="DT30" s="500">
        <f>CBM_Output!IC25*Area_Comp!DV24/1000</f>
        <v>570.39666828642623</v>
      </c>
      <c r="DU30" s="501">
        <f>CBM_Output!IN25*Area_Comp!DV24/1000</f>
        <v>808.83368139257516</v>
      </c>
      <c r="DV30" s="40">
        <v>559.13</v>
      </c>
      <c r="DW30" s="40">
        <f>'panEuropean-growingStock'!$F$19</f>
        <v>559.13</v>
      </c>
      <c r="DX30" s="40">
        <f>'panEuropean-growingStock'!$K$19</f>
        <v>473.93</v>
      </c>
      <c r="DY30" s="40"/>
      <c r="DZ30" s="40"/>
      <c r="EA30" s="40"/>
      <c r="EB30" s="42"/>
      <c r="EC30" s="500">
        <f>CBM_Output!IU25*Area_Comp!EE24/1000</f>
        <v>392.30019070817224</v>
      </c>
      <c r="ED30" s="501">
        <f>CBM_Output!JF25*Area_Comp!EE24/1000</f>
        <v>555.46968356982961</v>
      </c>
      <c r="EE30" s="40">
        <v>34.6</v>
      </c>
      <c r="EF30" s="40">
        <f>'panEuropean-growingStock'!$F$20</f>
        <v>34.6</v>
      </c>
      <c r="EG30" s="503"/>
      <c r="EH30" s="504">
        <v>35.020890000000001</v>
      </c>
      <c r="EI30" s="40"/>
      <c r="EJ30" s="40"/>
      <c r="EK30" s="42"/>
      <c r="EL30" s="500">
        <f>CBM_Output!JM25*Area_Comp!EN24/1000</f>
        <v>24.680539945334438</v>
      </c>
      <c r="EM30" s="501">
        <f>CBM_Output!JX25*Area_Comp!EN24/1000</f>
        <v>35.156334753404835</v>
      </c>
      <c r="EN30" s="40">
        <v>397.03</v>
      </c>
      <c r="EO30" s="40">
        <f>'panEuropean-growingStock'!$F$15</f>
        <v>397.03</v>
      </c>
      <c r="EP30" s="40">
        <f>'panEuropean-growingStock'!$K$15</f>
        <v>356.63</v>
      </c>
      <c r="EQ30" s="40"/>
      <c r="ER30" s="40"/>
      <c r="ES30" s="40"/>
      <c r="ET30" s="42"/>
      <c r="EU30" s="500">
        <f>CBM_Output!KE25*Area_Comp!EW24/1000</f>
        <v>251.46354583278139</v>
      </c>
      <c r="EV30" s="501">
        <f>CBM_Output!KP25*Area_Comp!EW24/1000</f>
        <v>389.88281828979609</v>
      </c>
      <c r="EW30" s="40"/>
      <c r="EX30" s="503">
        <f>'panEuropean-growingStock'!$F$21</f>
        <v>0</v>
      </c>
      <c r="EY30" s="503">
        <f>'panEuropean-growingStock'!$K$21</f>
        <v>0</v>
      </c>
      <c r="EZ30" s="40"/>
      <c r="FA30" s="40"/>
      <c r="FB30" s="40"/>
      <c r="FC30" s="42"/>
      <c r="FD30" s="40">
        <v>82.74</v>
      </c>
      <c r="FE30" s="40">
        <f>'panEuropean-growingStock'!$F$22</f>
        <v>82.74</v>
      </c>
      <c r="FF30" s="40">
        <f>'panEuropean-growingStock'!$K$22</f>
        <v>66.97</v>
      </c>
      <c r="FG30" s="40"/>
      <c r="FH30" s="40"/>
      <c r="FI30" s="40"/>
      <c r="FJ30" s="42"/>
      <c r="FK30" s="500">
        <f>CBM_Output!LO25*Area_Comp!FN24/1000</f>
        <v>76.721613574318042</v>
      </c>
      <c r="FL30" s="501">
        <f>CBM_Output!LZ25*Area_Comp!FN24/1000</f>
        <v>115.07212711058163</v>
      </c>
      <c r="FM30" s="40">
        <v>1166</v>
      </c>
      <c r="FN30" s="40">
        <f>'panEuropean-growingStock'!$F$3</f>
        <v>1166</v>
      </c>
      <c r="FO30" s="40">
        <f>'panEuropean-growingStock'!$K$3</f>
        <v>1141</v>
      </c>
      <c r="FP30" s="40"/>
      <c r="FQ30" s="40"/>
      <c r="FR30" s="40"/>
      <c r="FS30" s="42"/>
      <c r="FT30" s="500">
        <f>CBM_Output!MG25*Area_Comp!FW24/1000</f>
        <v>1582.3982917338517</v>
      </c>
      <c r="FU30" s="501">
        <f>CBM_Output!MR25*Area_Comp!FW24/1000</f>
        <v>2260.9059783184916</v>
      </c>
      <c r="FV30" s="40">
        <v>2730</v>
      </c>
      <c r="FW30" s="40">
        <f>'panEuropean-growingStock'!$F$23</f>
        <v>2730</v>
      </c>
      <c r="FX30" s="40">
        <f>'panEuropean-growingStock'!$K$23</f>
        <v>2366</v>
      </c>
      <c r="FY30" s="40"/>
      <c r="FZ30" s="40"/>
      <c r="GA30" s="40"/>
      <c r="GB30" s="42"/>
      <c r="GC30" s="500">
        <f>CBM_Output!MY25*Area_Comp!GF24/1000</f>
        <v>2665.1232538264353</v>
      </c>
      <c r="GD30" s="501">
        <f>CBM_Output!NJ25*Area_Comp!GF24/1000</f>
        <v>3911.8180237568695</v>
      </c>
      <c r="GE30" s="40"/>
      <c r="GF30" s="40"/>
      <c r="GG30" s="40"/>
      <c r="GH30" s="40"/>
      <c r="GI30" s="40"/>
      <c r="GJ30" s="40"/>
      <c r="GK30" s="42"/>
      <c r="GL30" s="500">
        <f>CBM_Output!NQ25*Area_Comp!GO24/1000</f>
        <v>292.87380701859928</v>
      </c>
      <c r="GM30" s="501">
        <f>CBM_Output!OB25*Area_Comp!GO24/1000</f>
        <v>478.464412422436</v>
      </c>
      <c r="GN30" s="40">
        <v>2354.79</v>
      </c>
      <c r="GO30" s="40">
        <f>'panEuropean-growingStock'!$F$25</f>
        <v>2354.79</v>
      </c>
      <c r="GP30" s="40">
        <f>'panEuropean-growingStock'!$K$25</f>
        <v>1864.99</v>
      </c>
      <c r="GQ30" s="40"/>
      <c r="GR30" s="505"/>
      <c r="GS30" s="40"/>
      <c r="GT30" s="42"/>
      <c r="GU30" s="500">
        <f>CBM_Output!OI25*Area_Comp!GX24/1000</f>
        <v>2079.5909276807743</v>
      </c>
      <c r="GV30" s="501">
        <f>CBM_Output!OT25*Area_Comp!GX24/1000</f>
        <v>3272.1607346495102</v>
      </c>
      <c r="GW30" s="40">
        <v>414.18</v>
      </c>
      <c r="GX30" s="40">
        <f>'panEuropean-growingStock'!$F$27</f>
        <v>414.17</v>
      </c>
      <c r="GY30" s="40">
        <f>'panEuropean-growingStock'!$K$27</f>
        <v>383.71</v>
      </c>
      <c r="GZ30" s="40"/>
      <c r="HA30" s="40"/>
      <c r="HB30" s="40"/>
      <c r="HC30" s="42"/>
      <c r="HD30" s="500">
        <f>CBM_Output!PA25*Area_Comp!HG24/1000</f>
        <v>345.2966931983558</v>
      </c>
      <c r="HE30" s="501">
        <f>CBM_Output!PL25*Area_Comp!HG24/1000</f>
        <v>502.6038447561528</v>
      </c>
      <c r="HF30" s="40">
        <v>537.66999999999996</v>
      </c>
      <c r="HG30" s="40">
        <f>'panEuropean-growingStock'!$F$26</f>
        <v>537.66999999999996</v>
      </c>
      <c r="HH30" s="40">
        <f>'panEuropean-growingStock'!$K$26</f>
        <v>500.88</v>
      </c>
      <c r="HI30" s="40"/>
      <c r="HJ30" s="40"/>
      <c r="HK30" s="40"/>
      <c r="HL30" s="42"/>
      <c r="HM30" s="500">
        <f>CBM_Output!PS25*Area_Comp!HP24/1000</f>
        <v>516.07803986563113</v>
      </c>
      <c r="HN30" s="501">
        <f>CBM_Output!QD25*Area_Comp!HP24/1000</f>
        <v>731.39910518328747</v>
      </c>
      <c r="HO30" s="40">
        <v>2448.85</v>
      </c>
      <c r="HP30" s="40">
        <f>'panEuropean-growingStock'!$F$11</f>
        <v>2449</v>
      </c>
      <c r="HQ30" s="40">
        <f>'panEuropean-growingStock'!$K$11</f>
        <v>2203</v>
      </c>
      <c r="HR30" s="40"/>
      <c r="HS30" s="40"/>
      <c r="HT30" s="40"/>
      <c r="HU30" s="42"/>
      <c r="HV30" s="500">
        <f>CBM_Output!QK25*Area_Comp!HY24/1000</f>
        <v>2089.9507858409952</v>
      </c>
      <c r="HW30" s="501">
        <f>CBM_Output!QV25*Area_Comp!HY24/1000</f>
        <v>2957.2783796769068</v>
      </c>
      <c r="HX30" s="38">
        <v>3653.91</v>
      </c>
      <c r="HY30" s="40">
        <f>'panEuropean-growingStock'!$F$29</f>
        <v>3653.91</v>
      </c>
      <c r="HZ30" s="40">
        <f>'panEuropean-growingStock'!$K$29</f>
        <v>2719.11</v>
      </c>
      <c r="IA30" s="40"/>
      <c r="IB30" s="40"/>
      <c r="IC30" s="40"/>
      <c r="ID30" s="42"/>
      <c r="IE30" s="500">
        <f>CBM_Output!RC25*Area_Comp!IH24/1000</f>
        <v>3392.0758291799625</v>
      </c>
      <c r="IF30" s="501">
        <f>CBM_Output!RN25*Area_Comp!IH24/1000</f>
        <v>4983.0974917815229</v>
      </c>
      <c r="IG30" s="35">
        <f>HX30+HO30+HF30+GW30+GN30+GE30+FV30+FM30+FD30+EW30+EN30+EE30+DV30+DM30+DF30+CW30+CN30+CE30+BV30+BM30+BD30+AU30+AJ30+AC30+T30+K30+B30</f>
        <v>23707.268922873427</v>
      </c>
      <c r="IH30" s="35">
        <f>HY30+HP30+HG30+GX30+GO30+GF30+FW30+FN30+FE30+EX30+EO30+EF30+DW30+DN30+DG30+CX30+CO30+CF30+BW30+BN30+BE30+AV30+AK30+AD30+U30+L30+C30</f>
        <v>22314.004263979423</v>
      </c>
      <c r="II30" s="35">
        <f>HZ30+HQ30+HH30+GY30+GP30+GG30+FX30+FO30+FF30+EY30+EP30+EG30+DX30+DO30+DH30+CY30+CP30+CG30+BX30+BO30+BF30+AW30+AL30+AE30+V30+M30+D30</f>
        <v>22162.600000000002</v>
      </c>
      <c r="IJ30" s="35">
        <f t="shared" si="0"/>
        <v>27150.403621399837</v>
      </c>
      <c r="IK30" s="35">
        <f t="shared" si="1"/>
        <v>39931.496293286611</v>
      </c>
      <c r="IL30" s="46">
        <v>2020</v>
      </c>
      <c r="IM30" s="530">
        <f t="shared" si="2"/>
        <v>0.87318292771852035</v>
      </c>
      <c r="IN30" s="530">
        <f>IG30/IH30</f>
        <v>1.06243902449831</v>
      </c>
      <c r="IO30" s="66"/>
      <c r="IW30" s="35"/>
    </row>
    <row r="31" spans="1:257" x14ac:dyDescent="0.2">
      <c r="A31" s="81" t="s">
        <v>69</v>
      </c>
      <c r="B31" s="81"/>
      <c r="C31" s="81"/>
      <c r="D31" s="81"/>
      <c r="E31" s="81"/>
      <c r="F31" s="81"/>
      <c r="G31" s="81"/>
      <c r="H31" s="82"/>
      <c r="I31" s="82"/>
      <c r="J31" s="82"/>
      <c r="K31" s="81"/>
      <c r="L31" s="81"/>
      <c r="M31" s="81"/>
      <c r="N31" s="81"/>
      <c r="O31" s="81"/>
      <c r="P31" s="81"/>
      <c r="Q31" s="82"/>
      <c r="R31" s="82"/>
      <c r="S31" s="82"/>
      <c r="T31" s="81"/>
      <c r="U31" s="81"/>
      <c r="V31" s="81"/>
      <c r="W31" s="81"/>
      <c r="X31" s="81"/>
      <c r="Y31" s="81"/>
      <c r="Z31" s="82"/>
      <c r="AA31" s="82"/>
      <c r="AB31" s="82"/>
      <c r="AC31" s="81"/>
      <c r="AD31" s="81"/>
      <c r="AE31" s="81"/>
      <c r="AF31" s="81"/>
      <c r="AG31" s="81"/>
      <c r="AH31" s="81"/>
      <c r="AI31" s="82"/>
      <c r="AJ31" s="82"/>
      <c r="AK31" s="82"/>
      <c r="AL31" s="81"/>
      <c r="AM31" s="81"/>
      <c r="AN31" s="81"/>
      <c r="AO31" s="81"/>
      <c r="AP31" s="81"/>
      <c r="AQ31" s="81"/>
      <c r="AR31" s="82"/>
      <c r="AS31" s="82"/>
      <c r="AT31" s="82"/>
      <c r="AU31" s="81"/>
      <c r="AV31" s="81"/>
      <c r="AW31" s="81"/>
      <c r="AX31" s="81"/>
      <c r="AY31" s="81"/>
      <c r="AZ31" s="81"/>
      <c r="BA31" s="82"/>
      <c r="BB31" s="82"/>
      <c r="BC31" s="82"/>
      <c r="BD31" s="81">
        <f>BK20/BD20</f>
        <v>0.78288846204317741</v>
      </c>
      <c r="BE31" s="81"/>
      <c r="BF31" s="81"/>
      <c r="BG31" s="81"/>
      <c r="BH31" s="81"/>
      <c r="BI31" s="81"/>
      <c r="BJ31" s="82"/>
      <c r="BK31" s="82"/>
      <c r="BL31" s="82"/>
      <c r="BM31" s="81"/>
      <c r="BN31" s="81"/>
      <c r="BO31" s="81"/>
      <c r="BP31" s="81"/>
      <c r="BQ31" s="81"/>
      <c r="BR31" s="81"/>
      <c r="BS31" s="82"/>
      <c r="BT31" s="82"/>
      <c r="BU31" s="82"/>
      <c r="BV31" s="223"/>
      <c r="BW31" s="81"/>
      <c r="BX31" s="81"/>
      <c r="BY31" s="81"/>
      <c r="BZ31" s="81"/>
      <c r="CA31" s="81"/>
      <c r="CB31" s="82"/>
      <c r="CC31" s="82"/>
      <c r="CD31" s="82"/>
      <c r="CE31" s="81"/>
      <c r="CF31" s="81"/>
      <c r="CG31" s="81"/>
      <c r="CH31" s="81"/>
      <c r="CI31" s="81"/>
      <c r="CJ31" s="81"/>
      <c r="CK31" s="82"/>
      <c r="CL31" s="82"/>
      <c r="CM31" s="82"/>
      <c r="CN31" s="81"/>
      <c r="CO31" s="81"/>
      <c r="CP31" s="81"/>
      <c r="CQ31" s="81"/>
      <c r="CR31" s="81"/>
      <c r="CS31" s="81"/>
      <c r="CT31" s="82"/>
      <c r="CU31" s="82"/>
      <c r="CV31" s="82"/>
      <c r="CW31" s="81"/>
      <c r="CX31" s="81"/>
      <c r="CY31" s="81"/>
      <c r="CZ31" s="81"/>
      <c r="DA31" s="81"/>
      <c r="DB31" s="81"/>
      <c r="DC31" s="82"/>
      <c r="DD31" s="82"/>
      <c r="DE31" s="82"/>
      <c r="DF31" s="81"/>
      <c r="DG31" s="81"/>
      <c r="DH31" s="81"/>
      <c r="DI31" s="81"/>
      <c r="DJ31" s="81"/>
      <c r="DK31" s="81"/>
      <c r="DL31" s="82"/>
      <c r="DM31" s="81"/>
      <c r="DN31" s="81"/>
      <c r="DO31" s="81"/>
      <c r="DP31" s="81"/>
      <c r="DQ31" s="81"/>
      <c r="DR31" s="81"/>
      <c r="DS31" s="82"/>
      <c r="DT31" s="82"/>
      <c r="DU31" s="82"/>
      <c r="DV31" s="81"/>
      <c r="DW31" s="81"/>
      <c r="DX31" s="81"/>
      <c r="DY31" s="81"/>
      <c r="DZ31" s="81"/>
      <c r="EA31" s="81"/>
      <c r="EB31" s="82"/>
      <c r="EC31" s="82"/>
      <c r="ED31" s="82"/>
      <c r="EE31" s="81"/>
      <c r="EF31" s="81"/>
      <c r="EG31" s="81"/>
      <c r="EH31" s="81"/>
      <c r="EI31" s="81"/>
      <c r="EJ31" s="81"/>
      <c r="EK31" s="82"/>
      <c r="EL31" s="82"/>
      <c r="EM31" s="82"/>
      <c r="EN31" s="81"/>
      <c r="EO31" s="81"/>
      <c r="EP31" s="81"/>
      <c r="EQ31" s="81"/>
      <c r="ER31" s="81"/>
      <c r="ES31" s="81"/>
      <c r="ET31" s="82"/>
      <c r="EU31" s="82"/>
      <c r="EV31" s="82"/>
      <c r="EW31" s="81"/>
      <c r="EX31" s="81"/>
      <c r="EY31" s="81"/>
      <c r="EZ31" s="81"/>
      <c r="FA31" s="81"/>
      <c r="FB31" s="81"/>
      <c r="FC31" s="82"/>
      <c r="FD31" s="81"/>
      <c r="FE31" s="81"/>
      <c r="FF31" s="81"/>
      <c r="FG31" s="81"/>
      <c r="FH31" s="81"/>
      <c r="FI31" s="81"/>
      <c r="FJ31" s="82"/>
      <c r="FK31" s="82"/>
      <c r="FL31" s="82"/>
      <c r="FM31" s="81"/>
      <c r="FN31" s="81"/>
      <c r="FO31" s="81"/>
      <c r="FP31" s="81"/>
      <c r="FQ31" s="81"/>
      <c r="FR31" s="81"/>
      <c r="FS31" s="82"/>
      <c r="FT31" s="82"/>
      <c r="FU31" s="82"/>
      <c r="FV31" s="81"/>
      <c r="FW31" s="81"/>
      <c r="FX31" s="81"/>
      <c r="FY31" s="81"/>
      <c r="FZ31" s="81"/>
      <c r="GA31" s="81"/>
      <c r="GB31" s="82"/>
      <c r="GC31" s="82"/>
      <c r="GD31" s="82"/>
      <c r="GE31" s="81"/>
      <c r="GF31" s="81"/>
      <c r="GG31" s="81"/>
      <c r="GH31" s="81"/>
      <c r="GI31" s="81"/>
      <c r="GJ31" s="81"/>
      <c r="GK31" s="82"/>
      <c r="GL31" s="82"/>
      <c r="GM31" s="82"/>
      <c r="GN31" s="81"/>
      <c r="GO31" s="81"/>
      <c r="GP31" s="81"/>
      <c r="GQ31" s="81"/>
      <c r="GR31" s="81"/>
      <c r="GS31" s="81"/>
      <c r="GT31" s="82"/>
      <c r="GU31" s="82"/>
      <c r="GV31" s="82"/>
      <c r="GW31" s="81"/>
      <c r="GX31" s="81"/>
      <c r="GY31" s="81"/>
      <c r="GZ31" s="81"/>
      <c r="HA31" s="81"/>
      <c r="HB31" s="81"/>
      <c r="HC31" s="82"/>
      <c r="HD31" s="82"/>
      <c r="HE31" s="82"/>
      <c r="HF31" s="81"/>
      <c r="HG31" s="81"/>
      <c r="HH31" s="81"/>
      <c r="HI31" s="81"/>
      <c r="HJ31" s="81"/>
      <c r="HK31" s="81"/>
      <c r="HL31" s="82"/>
      <c r="HM31" s="82"/>
      <c r="HN31" s="82"/>
      <c r="HO31" s="81"/>
      <c r="HP31" s="81"/>
      <c r="HQ31" s="81"/>
      <c r="HR31" s="81"/>
      <c r="HS31" s="81"/>
      <c r="HT31" s="81"/>
      <c r="HU31" s="82"/>
      <c r="HV31" s="82"/>
      <c r="HW31" s="82"/>
      <c r="HX31" s="81"/>
      <c r="HY31" s="81"/>
      <c r="HZ31" s="81"/>
      <c r="IA31" s="81"/>
      <c r="IB31" s="81"/>
      <c r="IC31" s="81"/>
      <c r="ID31" s="82"/>
      <c r="IE31" s="82"/>
      <c r="IF31" s="82"/>
      <c r="IG31" s="531">
        <f>((IG30-IG10)/IG10)/20</f>
        <v>1.5040410445840821E-2</v>
      </c>
      <c r="IH31" s="531">
        <f>((IH30-IH10)/IH10)/20</f>
        <v>2.2235864042973612E-2</v>
      </c>
      <c r="II31" s="531">
        <f>((II30-II10)/II10)/20</f>
        <v>1.0592821358541676E-2</v>
      </c>
      <c r="IJ31" s="531">
        <f>((IJ30-IJ10)/IJ10)/20</f>
        <v>1.1393769310261119E-2</v>
      </c>
      <c r="IK31" s="531">
        <f>((IK30-IK10)/IK10)/20</f>
        <v>1.1505171731338094E-2</v>
      </c>
      <c r="IM31" s="66"/>
      <c r="IN31" s="66"/>
      <c r="IO31" s="66"/>
      <c r="IU31" s="41"/>
      <c r="IV31" s="46"/>
    </row>
    <row r="32" spans="1:257" x14ac:dyDescent="0.2">
      <c r="A32" s="47"/>
      <c r="CB32" s="66"/>
      <c r="DW32" s="83"/>
      <c r="HF32" s="35"/>
      <c r="HG32" s="35"/>
      <c r="HH32" s="35"/>
      <c r="HJ32" s="35"/>
      <c r="HK32" s="35"/>
      <c r="IU32" s="41"/>
      <c r="IV32" s="46"/>
    </row>
    <row r="33" spans="80:258" x14ac:dyDescent="0.2">
      <c r="CB33" s="66"/>
      <c r="EF33" s="41"/>
      <c r="HY33" s="35"/>
      <c r="IU33" s="41"/>
      <c r="IV33" s="46"/>
    </row>
    <row r="34" spans="80:258" x14ac:dyDescent="0.2">
      <c r="DF34" s="84"/>
      <c r="EF34" s="41"/>
      <c r="HY34" s="35"/>
      <c r="IU34" s="41"/>
      <c r="IV34" s="46"/>
    </row>
    <row r="35" spans="80:258" x14ac:dyDescent="0.2">
      <c r="EF35" s="41"/>
      <c r="HY35" s="35"/>
      <c r="IU35" s="41"/>
      <c r="IV35" s="46"/>
    </row>
    <row r="36" spans="80:258" x14ac:dyDescent="0.2">
      <c r="EF36" s="41"/>
      <c r="HY36" s="35"/>
      <c r="IU36" s="41"/>
      <c r="IV36" s="46"/>
    </row>
    <row r="37" spans="80:258" x14ac:dyDescent="0.2">
      <c r="EF37" s="41"/>
      <c r="HY37" s="35"/>
      <c r="IU37" s="41"/>
      <c r="IV37" s="41"/>
      <c r="IX37" s="46"/>
    </row>
    <row r="38" spans="80:258" x14ac:dyDescent="0.2">
      <c r="EF38" s="41"/>
      <c r="HY38" s="35"/>
      <c r="IU38" s="41"/>
      <c r="IV38" s="41"/>
      <c r="IX38" s="46"/>
    </row>
    <row r="39" spans="80:258" x14ac:dyDescent="0.2">
      <c r="EF39" s="41"/>
      <c r="HY39" s="35"/>
      <c r="IU39" s="41"/>
      <c r="IV39" s="41"/>
      <c r="IX39" s="46"/>
    </row>
    <row r="40" spans="80:258" x14ac:dyDescent="0.2">
      <c r="EF40" s="41"/>
      <c r="HY40" s="35"/>
      <c r="IU40" s="41"/>
      <c r="IV40" s="41"/>
      <c r="IX40" s="46"/>
    </row>
    <row r="41" spans="80:258" x14ac:dyDescent="0.2">
      <c r="EF41" s="41"/>
      <c r="HY41" s="35"/>
      <c r="IU41" s="41"/>
      <c r="IV41" s="41"/>
      <c r="IX41" s="46"/>
    </row>
    <row r="42" spans="80:258" x14ac:dyDescent="0.2">
      <c r="EF42" s="41"/>
      <c r="HY42" s="35"/>
      <c r="IU42" s="41"/>
      <c r="IV42" s="41"/>
      <c r="IX42" s="46"/>
    </row>
    <row r="43" spans="80:258" x14ac:dyDescent="0.2">
      <c r="EF43" s="41"/>
      <c r="IU43" s="41"/>
      <c r="IV43" s="41"/>
      <c r="IX43" s="46"/>
    </row>
    <row r="44" spans="80:258" x14ac:dyDescent="0.2">
      <c r="IX44" s="46"/>
    </row>
    <row r="45" spans="80:258" x14ac:dyDescent="0.2">
      <c r="IX45" s="46"/>
    </row>
    <row r="50" spans="1:249" x14ac:dyDescent="0.2">
      <c r="AG50" s="85"/>
      <c r="AH50" s="85"/>
      <c r="AV50" s="86"/>
    </row>
    <row r="51" spans="1:249" x14ac:dyDescent="0.2">
      <c r="AG51" s="85"/>
      <c r="AH51" s="85"/>
      <c r="AV51" s="86"/>
    </row>
    <row r="52" spans="1:249" x14ac:dyDescent="0.2">
      <c r="AG52" s="85"/>
      <c r="AH52" s="85"/>
      <c r="AV52" s="86"/>
    </row>
    <row r="53" spans="1:249" x14ac:dyDescent="0.2">
      <c r="AG53" s="85"/>
      <c r="AH53" s="85"/>
      <c r="AV53" s="86"/>
    </row>
    <row r="54" spans="1:249" ht="15" x14ac:dyDescent="0.2">
      <c r="A54" s="47" t="s">
        <v>242</v>
      </c>
      <c r="AG54" s="85"/>
      <c r="AH54" s="85"/>
      <c r="AV54" s="86"/>
    </row>
    <row r="55" spans="1:249" x14ac:dyDescent="0.2">
      <c r="A55" s="47"/>
      <c r="AG55" s="85"/>
      <c r="AH55" s="85"/>
      <c r="AV55" s="86"/>
    </row>
    <row r="56" spans="1:249" ht="13.5" thickBot="1" x14ac:dyDescent="0.25">
      <c r="B56" s="47" t="str">
        <f>B2</f>
        <v>Belgium</v>
      </c>
      <c r="K56" s="47" t="str">
        <f>K2</f>
        <v>Bulgaria</v>
      </c>
      <c r="T56" s="47" t="str">
        <f>T2</f>
        <v>Czechia</v>
      </c>
      <c r="AC56" s="47" t="str">
        <f>AC2</f>
        <v>Denmark</v>
      </c>
      <c r="AL56" s="47" t="str">
        <f>AL2</f>
        <v>Germany</v>
      </c>
      <c r="AU56" s="47" t="str">
        <f>AU2</f>
        <v>Estonia</v>
      </c>
      <c r="BD56" s="47" t="str">
        <f>BD2</f>
        <v>Ireland</v>
      </c>
      <c r="BM56" s="47" t="str">
        <f>BM2</f>
        <v>Greece</v>
      </c>
      <c r="BV56" s="47" t="str">
        <f>BV2</f>
        <v>Spain</v>
      </c>
      <c r="CE56" s="47" t="str">
        <f>CE2</f>
        <v>France</v>
      </c>
      <c r="CN56" s="47" t="str">
        <f>CN2</f>
        <v>Croatia</v>
      </c>
      <c r="CW56" s="47" t="str">
        <f>CW2</f>
        <v>Italy</v>
      </c>
      <c r="DF56" s="47" t="str">
        <f>DF2</f>
        <v>Cyprus</v>
      </c>
      <c r="DM56" s="47" t="str">
        <f>DM2</f>
        <v>Latvia</v>
      </c>
      <c r="DV56" s="47" t="str">
        <f>DV2</f>
        <v>Lithuania</v>
      </c>
      <c r="EE56" s="47" t="str">
        <f>EE2</f>
        <v>Luxembourg</v>
      </c>
      <c r="EN56" s="47" t="str">
        <f>EN2</f>
        <v>Hungary</v>
      </c>
      <c r="EW56" s="47" t="str">
        <f>EW2</f>
        <v>Malta</v>
      </c>
      <c r="FD56" s="47" t="str">
        <f>FD2</f>
        <v>Netherlands</v>
      </c>
      <c r="FM56" s="47" t="str">
        <f>FM2</f>
        <v>Austria</v>
      </c>
      <c r="FV56" s="47" t="str">
        <f>FV2</f>
        <v>Poland</v>
      </c>
      <c r="GE56" s="47" t="str">
        <f>GE2</f>
        <v>Portugal</v>
      </c>
      <c r="GN56" s="47" t="str">
        <f>GN2</f>
        <v>Romania</v>
      </c>
      <c r="GW56" s="47" t="str">
        <f>GW2</f>
        <v>Slovenia</v>
      </c>
      <c r="HF56" s="47" t="str">
        <f>HF2</f>
        <v>Slovakia</v>
      </c>
      <c r="HO56" s="47" t="str">
        <f>HO2</f>
        <v>Finland</v>
      </c>
      <c r="HX56" s="47" t="str">
        <f>HX2</f>
        <v>Sweden</v>
      </c>
      <c r="IG56" s="47" t="s">
        <v>433</v>
      </c>
    </row>
    <row r="57" spans="1:249" ht="25.5" x14ac:dyDescent="0.2">
      <c r="A57" s="56" t="s">
        <v>64</v>
      </c>
      <c r="B57" s="63" t="s">
        <v>82</v>
      </c>
      <c r="C57" s="64" t="s">
        <v>122</v>
      </c>
      <c r="D57" s="64" t="s">
        <v>403</v>
      </c>
      <c r="E57" s="58" t="s">
        <v>84</v>
      </c>
      <c r="F57" s="58" t="s">
        <v>85</v>
      </c>
      <c r="G57" s="70" t="s">
        <v>88</v>
      </c>
      <c r="H57" s="71" t="s">
        <v>89</v>
      </c>
      <c r="I57" s="72" t="s">
        <v>123</v>
      </c>
      <c r="J57" s="73" t="s">
        <v>124</v>
      </c>
      <c r="K57" s="63" t="s">
        <v>82</v>
      </c>
      <c r="L57" s="64" t="s">
        <v>122</v>
      </c>
      <c r="M57" s="64" t="s">
        <v>83</v>
      </c>
      <c r="N57" s="58" t="s">
        <v>84</v>
      </c>
      <c r="O57" s="58" t="s">
        <v>85</v>
      </c>
      <c r="P57" s="70" t="s">
        <v>88</v>
      </c>
      <c r="Q57" s="71" t="s">
        <v>89</v>
      </c>
      <c r="R57" s="72" t="s">
        <v>123</v>
      </c>
      <c r="S57" s="73" t="s">
        <v>124</v>
      </c>
      <c r="T57" s="63" t="s">
        <v>82</v>
      </c>
      <c r="U57" s="64" t="s">
        <v>122</v>
      </c>
      <c r="V57" s="64" t="s">
        <v>403</v>
      </c>
      <c r="W57" s="58" t="s">
        <v>84</v>
      </c>
      <c r="X57" s="58" t="s">
        <v>85</v>
      </c>
      <c r="Y57" s="70" t="s">
        <v>88</v>
      </c>
      <c r="Z57" s="71" t="s">
        <v>89</v>
      </c>
      <c r="AA57" s="72" t="s">
        <v>123</v>
      </c>
      <c r="AB57" s="73" t="s">
        <v>124</v>
      </c>
      <c r="AC57" s="63" t="s">
        <v>82</v>
      </c>
      <c r="AD57" s="64" t="s">
        <v>122</v>
      </c>
      <c r="AE57" s="64" t="s">
        <v>403</v>
      </c>
      <c r="AF57" s="58" t="s">
        <v>84</v>
      </c>
      <c r="AG57" s="58" t="s">
        <v>85</v>
      </c>
      <c r="AH57" s="70" t="s">
        <v>88</v>
      </c>
      <c r="AI57" s="71" t="s">
        <v>89</v>
      </c>
      <c r="AJ57" s="72" t="s">
        <v>123</v>
      </c>
      <c r="AK57" s="73" t="s">
        <v>124</v>
      </c>
      <c r="AL57" s="63" t="s">
        <v>82</v>
      </c>
      <c r="AM57" s="64" t="s">
        <v>122</v>
      </c>
      <c r="AN57" s="64" t="s">
        <v>403</v>
      </c>
      <c r="AO57" s="58" t="s">
        <v>84</v>
      </c>
      <c r="AP57" s="58" t="s">
        <v>85</v>
      </c>
      <c r="AQ57" s="70" t="s">
        <v>88</v>
      </c>
      <c r="AR57" s="71" t="s">
        <v>89</v>
      </c>
      <c r="AS57" s="72" t="s">
        <v>123</v>
      </c>
      <c r="AT57" s="73" t="s">
        <v>124</v>
      </c>
      <c r="AU57" s="63" t="s">
        <v>82</v>
      </c>
      <c r="AV57" s="64" t="s">
        <v>122</v>
      </c>
      <c r="AW57" s="64" t="s">
        <v>403</v>
      </c>
      <c r="AX57" s="58" t="s">
        <v>84</v>
      </c>
      <c r="AY57" s="58" t="s">
        <v>85</v>
      </c>
      <c r="AZ57" s="70" t="s">
        <v>88</v>
      </c>
      <c r="BA57" s="71" t="s">
        <v>89</v>
      </c>
      <c r="BB57" s="72" t="s">
        <v>123</v>
      </c>
      <c r="BC57" s="73" t="s">
        <v>124</v>
      </c>
      <c r="BD57" s="63" t="s">
        <v>82</v>
      </c>
      <c r="BE57" s="64" t="s">
        <v>122</v>
      </c>
      <c r="BF57" s="64" t="s">
        <v>403</v>
      </c>
      <c r="BG57" s="58" t="s">
        <v>84</v>
      </c>
      <c r="BH57" s="58" t="s">
        <v>85</v>
      </c>
      <c r="BI57" s="70" t="s">
        <v>88</v>
      </c>
      <c r="BJ57" s="71" t="s">
        <v>89</v>
      </c>
      <c r="BK57" s="72" t="s">
        <v>123</v>
      </c>
      <c r="BL57" s="73" t="s">
        <v>124</v>
      </c>
      <c r="BM57" s="63" t="s">
        <v>82</v>
      </c>
      <c r="BN57" s="64" t="s">
        <v>122</v>
      </c>
      <c r="BO57" s="64" t="s">
        <v>403</v>
      </c>
      <c r="BP57" s="58" t="s">
        <v>84</v>
      </c>
      <c r="BQ57" s="58" t="s">
        <v>85</v>
      </c>
      <c r="BR57" s="70" t="s">
        <v>88</v>
      </c>
      <c r="BS57" s="71" t="s">
        <v>89</v>
      </c>
      <c r="BT57" s="72" t="s">
        <v>123</v>
      </c>
      <c r="BU57" s="73" t="s">
        <v>124</v>
      </c>
      <c r="BV57" s="63" t="s">
        <v>82</v>
      </c>
      <c r="BW57" s="64" t="s">
        <v>122</v>
      </c>
      <c r="BX57" s="64" t="s">
        <v>403</v>
      </c>
      <c r="BY57" s="58" t="s">
        <v>84</v>
      </c>
      <c r="BZ57" s="58" t="s">
        <v>85</v>
      </c>
      <c r="CA57" s="70" t="s">
        <v>88</v>
      </c>
      <c r="CB57" s="71" t="s">
        <v>89</v>
      </c>
      <c r="CC57" s="72" t="s">
        <v>123</v>
      </c>
      <c r="CD57" s="73" t="s">
        <v>124</v>
      </c>
      <c r="CE57" s="63" t="s">
        <v>82</v>
      </c>
      <c r="CF57" s="64" t="s">
        <v>122</v>
      </c>
      <c r="CG57" s="64" t="s">
        <v>403</v>
      </c>
      <c r="CH57" s="58" t="s">
        <v>84</v>
      </c>
      <c r="CI57" s="58" t="s">
        <v>85</v>
      </c>
      <c r="CJ57" s="70" t="s">
        <v>88</v>
      </c>
      <c r="CK57" s="71" t="s">
        <v>89</v>
      </c>
      <c r="CL57" s="72" t="s">
        <v>123</v>
      </c>
      <c r="CM57" s="73" t="s">
        <v>124</v>
      </c>
      <c r="CN57" s="63" t="s">
        <v>82</v>
      </c>
      <c r="CO57" s="64" t="s">
        <v>122</v>
      </c>
      <c r="CP57" s="64" t="s">
        <v>403</v>
      </c>
      <c r="CQ57" s="58" t="s">
        <v>84</v>
      </c>
      <c r="CR57" s="58" t="s">
        <v>85</v>
      </c>
      <c r="CS57" s="70" t="s">
        <v>88</v>
      </c>
      <c r="CT57" s="71" t="s">
        <v>89</v>
      </c>
      <c r="CU57" s="72" t="s">
        <v>123</v>
      </c>
      <c r="CV57" s="73" t="s">
        <v>124</v>
      </c>
      <c r="CW57" s="63" t="s">
        <v>82</v>
      </c>
      <c r="CX57" s="64" t="s">
        <v>122</v>
      </c>
      <c r="CY57" s="64" t="s">
        <v>403</v>
      </c>
      <c r="CZ57" s="58" t="s">
        <v>84</v>
      </c>
      <c r="DA57" s="58" t="s">
        <v>85</v>
      </c>
      <c r="DB57" s="70" t="s">
        <v>88</v>
      </c>
      <c r="DC57" s="71" t="s">
        <v>89</v>
      </c>
      <c r="DD57" s="72" t="s">
        <v>123</v>
      </c>
      <c r="DE57" s="73" t="s">
        <v>124</v>
      </c>
      <c r="DF57" s="63" t="s">
        <v>82</v>
      </c>
      <c r="DG57" s="64" t="s">
        <v>122</v>
      </c>
      <c r="DH57" s="64" t="s">
        <v>403</v>
      </c>
      <c r="DI57" s="58" t="s">
        <v>84</v>
      </c>
      <c r="DJ57" s="58" t="s">
        <v>85</v>
      </c>
      <c r="DK57" s="70" t="s">
        <v>88</v>
      </c>
      <c r="DL57" s="71" t="s">
        <v>89</v>
      </c>
      <c r="DM57" s="63" t="s">
        <v>82</v>
      </c>
      <c r="DN57" s="64" t="s">
        <v>122</v>
      </c>
      <c r="DO57" s="64" t="s">
        <v>403</v>
      </c>
      <c r="DP57" s="58" t="s">
        <v>84</v>
      </c>
      <c r="DQ57" s="58" t="s">
        <v>85</v>
      </c>
      <c r="DR57" s="70" t="s">
        <v>88</v>
      </c>
      <c r="DS57" s="71" t="s">
        <v>89</v>
      </c>
      <c r="DT57" s="72" t="s">
        <v>123</v>
      </c>
      <c r="DU57" s="73" t="s">
        <v>124</v>
      </c>
      <c r="DV57" s="63" t="s">
        <v>82</v>
      </c>
      <c r="DW57" s="64" t="s">
        <v>122</v>
      </c>
      <c r="DX57" s="64" t="s">
        <v>403</v>
      </c>
      <c r="DY57" s="58" t="s">
        <v>84</v>
      </c>
      <c r="DZ57" s="58" t="s">
        <v>85</v>
      </c>
      <c r="EA57" s="70" t="s">
        <v>88</v>
      </c>
      <c r="EB57" s="71" t="s">
        <v>89</v>
      </c>
      <c r="EC57" s="72" t="s">
        <v>123</v>
      </c>
      <c r="ED57" s="73" t="s">
        <v>124</v>
      </c>
      <c r="EE57" s="63" t="s">
        <v>82</v>
      </c>
      <c r="EF57" s="64" t="s">
        <v>122</v>
      </c>
      <c r="EG57" s="64" t="s">
        <v>403</v>
      </c>
      <c r="EH57" s="58" t="s">
        <v>84</v>
      </c>
      <c r="EI57" s="58" t="s">
        <v>85</v>
      </c>
      <c r="EJ57" s="70" t="s">
        <v>88</v>
      </c>
      <c r="EK57" s="71" t="s">
        <v>89</v>
      </c>
      <c r="EL57" s="72" t="s">
        <v>123</v>
      </c>
      <c r="EM57" s="73" t="s">
        <v>124</v>
      </c>
      <c r="EN57" s="63" t="s">
        <v>82</v>
      </c>
      <c r="EO57" s="64" t="s">
        <v>122</v>
      </c>
      <c r="EP57" s="64" t="s">
        <v>403</v>
      </c>
      <c r="EQ57" s="58" t="s">
        <v>84</v>
      </c>
      <c r="ER57" s="58" t="s">
        <v>85</v>
      </c>
      <c r="ES57" s="70" t="s">
        <v>88</v>
      </c>
      <c r="ET57" s="71" t="s">
        <v>89</v>
      </c>
      <c r="EU57" s="72" t="s">
        <v>123</v>
      </c>
      <c r="EV57" s="73" t="s">
        <v>124</v>
      </c>
      <c r="EW57" s="63" t="s">
        <v>82</v>
      </c>
      <c r="EX57" s="64" t="s">
        <v>122</v>
      </c>
      <c r="EY57" s="64" t="s">
        <v>403</v>
      </c>
      <c r="EZ57" s="58" t="s">
        <v>84</v>
      </c>
      <c r="FA57" s="58" t="s">
        <v>85</v>
      </c>
      <c r="FB57" s="70" t="s">
        <v>88</v>
      </c>
      <c r="FC57" s="71" t="s">
        <v>89</v>
      </c>
      <c r="FD57" s="63" t="s">
        <v>82</v>
      </c>
      <c r="FE57" s="64" t="s">
        <v>122</v>
      </c>
      <c r="FF57" s="64" t="s">
        <v>403</v>
      </c>
      <c r="FG57" s="58" t="s">
        <v>84</v>
      </c>
      <c r="FH57" s="58" t="s">
        <v>85</v>
      </c>
      <c r="FI57" s="70" t="s">
        <v>88</v>
      </c>
      <c r="FJ57" s="71" t="s">
        <v>89</v>
      </c>
      <c r="FK57" s="72" t="s">
        <v>123</v>
      </c>
      <c r="FL57" s="73" t="s">
        <v>124</v>
      </c>
      <c r="FM57" s="63" t="s">
        <v>82</v>
      </c>
      <c r="FN57" s="64" t="s">
        <v>122</v>
      </c>
      <c r="FO57" s="64" t="s">
        <v>403</v>
      </c>
      <c r="FP57" s="58" t="s">
        <v>84</v>
      </c>
      <c r="FQ57" s="58" t="s">
        <v>85</v>
      </c>
      <c r="FR57" s="70" t="s">
        <v>88</v>
      </c>
      <c r="FS57" s="71" t="s">
        <v>89</v>
      </c>
      <c r="FT57" s="72" t="s">
        <v>123</v>
      </c>
      <c r="FU57" s="73" t="s">
        <v>124</v>
      </c>
      <c r="FV57" s="63" t="s">
        <v>82</v>
      </c>
      <c r="FW57" s="64" t="s">
        <v>122</v>
      </c>
      <c r="FX57" s="64" t="s">
        <v>403</v>
      </c>
      <c r="FY57" s="58" t="s">
        <v>84</v>
      </c>
      <c r="FZ57" s="58" t="s">
        <v>85</v>
      </c>
      <c r="GA57" s="70" t="s">
        <v>88</v>
      </c>
      <c r="GB57" s="71" t="s">
        <v>89</v>
      </c>
      <c r="GC57" s="72" t="s">
        <v>123</v>
      </c>
      <c r="GD57" s="73" t="s">
        <v>124</v>
      </c>
      <c r="GE57" s="63" t="s">
        <v>82</v>
      </c>
      <c r="GF57" s="64" t="s">
        <v>122</v>
      </c>
      <c r="GG57" s="64" t="s">
        <v>403</v>
      </c>
      <c r="GH57" s="58" t="s">
        <v>84</v>
      </c>
      <c r="GI57" s="58" t="s">
        <v>85</v>
      </c>
      <c r="GJ57" s="70" t="s">
        <v>88</v>
      </c>
      <c r="GK57" s="71" t="s">
        <v>89</v>
      </c>
      <c r="GL57" s="72" t="s">
        <v>123</v>
      </c>
      <c r="GM57" s="73" t="s">
        <v>124</v>
      </c>
      <c r="GN57" s="63" t="s">
        <v>82</v>
      </c>
      <c r="GO57" s="64" t="s">
        <v>122</v>
      </c>
      <c r="GP57" s="64" t="s">
        <v>403</v>
      </c>
      <c r="GQ57" s="58" t="s">
        <v>84</v>
      </c>
      <c r="GR57" s="58" t="s">
        <v>85</v>
      </c>
      <c r="GS57" s="70" t="s">
        <v>88</v>
      </c>
      <c r="GT57" s="71" t="s">
        <v>89</v>
      </c>
      <c r="GU57" s="72" t="s">
        <v>123</v>
      </c>
      <c r="GV57" s="73" t="s">
        <v>124</v>
      </c>
      <c r="GW57" s="63" t="s">
        <v>82</v>
      </c>
      <c r="GX57" s="64" t="s">
        <v>122</v>
      </c>
      <c r="GY57" s="64" t="s">
        <v>403</v>
      </c>
      <c r="GZ57" s="58" t="s">
        <v>84</v>
      </c>
      <c r="HA57" s="58" t="s">
        <v>85</v>
      </c>
      <c r="HB57" s="70" t="s">
        <v>88</v>
      </c>
      <c r="HC57" s="71" t="s">
        <v>89</v>
      </c>
      <c r="HD57" s="72" t="s">
        <v>123</v>
      </c>
      <c r="HE57" s="73" t="s">
        <v>124</v>
      </c>
      <c r="HF57" s="63" t="s">
        <v>82</v>
      </c>
      <c r="HG57" s="64" t="s">
        <v>122</v>
      </c>
      <c r="HH57" s="64" t="s">
        <v>403</v>
      </c>
      <c r="HI57" s="58" t="s">
        <v>84</v>
      </c>
      <c r="HJ57" s="58" t="s">
        <v>85</v>
      </c>
      <c r="HK57" s="70" t="s">
        <v>88</v>
      </c>
      <c r="HL57" s="71" t="s">
        <v>89</v>
      </c>
      <c r="HM57" s="72" t="s">
        <v>123</v>
      </c>
      <c r="HN57" s="73" t="s">
        <v>124</v>
      </c>
      <c r="HO57" s="63" t="s">
        <v>82</v>
      </c>
      <c r="HP57" s="64" t="s">
        <v>122</v>
      </c>
      <c r="HQ57" s="64" t="s">
        <v>403</v>
      </c>
      <c r="HR57" s="58" t="s">
        <v>84</v>
      </c>
      <c r="HS57" s="58" t="s">
        <v>85</v>
      </c>
      <c r="HT57" s="70" t="s">
        <v>88</v>
      </c>
      <c r="HU57" s="71" t="s">
        <v>89</v>
      </c>
      <c r="HV57" s="72" t="s">
        <v>123</v>
      </c>
      <c r="HW57" s="73" t="s">
        <v>124</v>
      </c>
      <c r="HX57" s="63" t="s">
        <v>82</v>
      </c>
      <c r="HY57" s="64" t="s">
        <v>122</v>
      </c>
      <c r="HZ57" s="64" t="s">
        <v>403</v>
      </c>
      <c r="IA57" s="58" t="s">
        <v>84</v>
      </c>
      <c r="IB57" s="58" t="s">
        <v>85</v>
      </c>
      <c r="IC57" s="70" t="s">
        <v>88</v>
      </c>
      <c r="ID57" s="71" t="s">
        <v>89</v>
      </c>
      <c r="IE57" s="72" t="s">
        <v>123</v>
      </c>
      <c r="IF57" s="72" t="s">
        <v>124</v>
      </c>
      <c r="IG57" s="532" t="s">
        <v>82</v>
      </c>
      <c r="IH57" s="246" t="s">
        <v>374</v>
      </c>
      <c r="II57" s="246" t="s">
        <v>403</v>
      </c>
      <c r="IJ57" s="247" t="s">
        <v>123</v>
      </c>
      <c r="IK57" s="248" t="s">
        <v>124</v>
      </c>
      <c r="IM57" s="199"/>
      <c r="IN57" s="199"/>
      <c r="IO57" s="199"/>
    </row>
    <row r="58" spans="1:249" x14ac:dyDescent="0.2">
      <c r="A58" s="200">
        <v>1999</v>
      </c>
      <c r="B58" s="194"/>
      <c r="C58" s="195"/>
      <c r="D58" s="195"/>
      <c r="E58" s="196"/>
      <c r="F58" s="196"/>
      <c r="G58" s="197"/>
      <c r="H58" s="198"/>
      <c r="I58" s="202">
        <f>CBM_Output!C4</f>
        <v>214.29439473814611</v>
      </c>
      <c r="J58" s="199"/>
      <c r="K58" s="194"/>
      <c r="L58" s="195"/>
      <c r="M58" s="195"/>
      <c r="N58" s="196"/>
      <c r="O58" s="196"/>
      <c r="P58" s="197"/>
      <c r="Q58" s="198"/>
      <c r="R58" s="202">
        <f>CBM_Output!U4</f>
        <v>151.72298285111168</v>
      </c>
      <c r="S58" s="199"/>
      <c r="T58" s="194"/>
      <c r="U58" s="195"/>
      <c r="V58" s="195"/>
      <c r="W58" s="196"/>
      <c r="X58" s="196"/>
      <c r="Y58" s="197"/>
      <c r="Z58" s="198"/>
      <c r="AA58" s="202">
        <f>CBM_Output!AM4</f>
        <v>229.44267277869108</v>
      </c>
      <c r="AB58" s="199"/>
      <c r="AC58" s="194"/>
      <c r="AD58" s="195"/>
      <c r="AE58" s="195"/>
      <c r="AF58" s="196"/>
      <c r="AG58" s="196"/>
      <c r="AH58" s="197"/>
      <c r="AI58" s="198"/>
      <c r="AJ58" s="201">
        <f>CBM_Output!BE4</f>
        <v>184.90635118733232</v>
      </c>
      <c r="AK58" s="199"/>
      <c r="AL58" s="194"/>
      <c r="AM58" s="195"/>
      <c r="AN58" s="195"/>
      <c r="AO58" s="196"/>
      <c r="AP58" s="196"/>
      <c r="AQ58" s="197"/>
      <c r="AR58" s="198"/>
      <c r="AS58" s="202">
        <f>CBM_Output!BW4</f>
        <v>349.72003727274989</v>
      </c>
      <c r="AT58" s="199"/>
      <c r="AU58" s="194"/>
      <c r="AV58" s="195"/>
      <c r="AW58" s="195"/>
      <c r="AX58" s="196"/>
      <c r="AY58" s="196"/>
      <c r="AZ58" s="197"/>
      <c r="BA58" s="198"/>
      <c r="BB58" s="202">
        <f>CBM_Output!CO4</f>
        <v>140.36457211064868</v>
      </c>
      <c r="BC58" s="199"/>
      <c r="BD58" s="194"/>
      <c r="BE58" s="195"/>
      <c r="BF58" s="195"/>
      <c r="BG58" s="196"/>
      <c r="BH58" s="196"/>
      <c r="BI58" s="197"/>
      <c r="BJ58" s="198"/>
      <c r="BK58" s="202">
        <f>CBM_Output!DG4</f>
        <v>74.52418376111865</v>
      </c>
      <c r="BL58" s="199"/>
      <c r="BM58" s="194"/>
      <c r="BN58" s="195"/>
      <c r="BO58" s="195"/>
      <c r="BP58" s="196"/>
      <c r="BQ58" s="196"/>
      <c r="BR58" s="197"/>
      <c r="BS58" s="198"/>
      <c r="BT58" s="202">
        <f>CBM_Output!DY4</f>
        <v>106.89336755587382</v>
      </c>
      <c r="BU58" s="199"/>
      <c r="BV58" s="194"/>
      <c r="BW58" s="195"/>
      <c r="BX58" s="195"/>
      <c r="BY58" s="196"/>
      <c r="BZ58" s="196"/>
      <c r="CA58" s="197"/>
      <c r="CB58" s="198"/>
      <c r="CC58" s="202">
        <f>CBM_Output!EQ4</f>
        <v>57.865669645836604</v>
      </c>
      <c r="CD58" s="199"/>
      <c r="CE58" s="194"/>
      <c r="CF58" s="195"/>
      <c r="CG58" s="195"/>
      <c r="CH58" s="196"/>
      <c r="CI58" s="196"/>
      <c r="CJ58" s="197"/>
      <c r="CK58" s="198"/>
      <c r="CL58" s="202">
        <f>CBM_Output!FI4</f>
        <v>128.74405084750023</v>
      </c>
      <c r="CM58" s="199"/>
      <c r="CN58" s="194"/>
      <c r="CO58" s="195"/>
      <c r="CP58" s="195"/>
      <c r="CQ58" s="196"/>
      <c r="CR58" s="196"/>
      <c r="CS58" s="197"/>
      <c r="CT58" s="198"/>
      <c r="CU58" s="202">
        <f>CBM_Output!GA4</f>
        <v>177.25563494616884</v>
      </c>
      <c r="CV58" s="199"/>
      <c r="CW58" s="194"/>
      <c r="CX58" s="195"/>
      <c r="CY58" s="195"/>
      <c r="CZ58" s="196"/>
      <c r="DA58" s="196"/>
      <c r="DB58" s="197"/>
      <c r="DC58" s="198"/>
      <c r="DD58" s="202">
        <f>CBM_Output!GS4</f>
        <v>123.82381287287167</v>
      </c>
      <c r="DE58" s="199"/>
      <c r="DF58" s="194"/>
      <c r="DG58" s="195"/>
      <c r="DH58" s="195"/>
      <c r="DI58" s="196"/>
      <c r="DJ58" s="196"/>
      <c r="DK58" s="197"/>
      <c r="DL58" s="198"/>
      <c r="DM58" s="194"/>
      <c r="DN58" s="195"/>
      <c r="DO58" s="195"/>
      <c r="DP58" s="196"/>
      <c r="DQ58" s="196"/>
      <c r="DR58" s="197"/>
      <c r="DS58" s="198"/>
      <c r="DT58" s="202">
        <f>CBM_Output!IC4</f>
        <v>152.37983422678573</v>
      </c>
      <c r="DU58" s="199"/>
      <c r="DV58" s="194"/>
      <c r="DW58" s="195"/>
      <c r="DX58" s="195"/>
      <c r="DY58" s="196"/>
      <c r="DZ58" s="196"/>
      <c r="EA58" s="197"/>
      <c r="EB58" s="198"/>
      <c r="EC58" s="202">
        <f>CBM_Output!IU4</f>
        <v>165.09710663153092</v>
      </c>
      <c r="ED58" s="199"/>
      <c r="EE58" s="194"/>
      <c r="EF58" s="195"/>
      <c r="EG58" s="195"/>
      <c r="EH58" s="196"/>
      <c r="EI58" s="196"/>
      <c r="EJ58" s="197"/>
      <c r="EK58" s="198"/>
      <c r="EL58" s="202">
        <f>CBM_Output!JM4</f>
        <v>224.60652177921625</v>
      </c>
      <c r="EM58" s="199"/>
      <c r="EN58" s="194"/>
      <c r="EO58" s="195"/>
      <c r="EP58" s="195"/>
      <c r="EQ58" s="196"/>
      <c r="ER58" s="196"/>
      <c r="ES58" s="197"/>
      <c r="ET58" s="198"/>
      <c r="EU58" s="202">
        <f>CBM_Output!KE4</f>
        <v>137.63407959325571</v>
      </c>
      <c r="EV58" s="199"/>
      <c r="EW58" s="194"/>
      <c r="EX58" s="195"/>
      <c r="EY58" s="195"/>
      <c r="EZ58" s="196"/>
      <c r="FA58" s="196"/>
      <c r="FB58" s="197"/>
      <c r="FC58" s="198"/>
      <c r="FD58" s="194"/>
      <c r="FE58" s="195"/>
      <c r="FF58" s="195"/>
      <c r="FG58" s="196"/>
      <c r="FH58" s="196"/>
      <c r="FI58" s="197"/>
      <c r="FJ58" s="198"/>
      <c r="FK58" s="202">
        <f>CBM_Output!LO4</f>
        <v>146.63480351276581</v>
      </c>
      <c r="FL58" s="199"/>
      <c r="FM58" s="194"/>
      <c r="FN58" s="195"/>
      <c r="FO58" s="195"/>
      <c r="FP58" s="196"/>
      <c r="FQ58" s="196"/>
      <c r="FR58" s="197"/>
      <c r="FS58" s="198"/>
      <c r="FT58" s="201">
        <f>CBM_Output!MG4</f>
        <v>323.14777175022817</v>
      </c>
      <c r="FU58" s="199"/>
      <c r="FV58" s="194"/>
      <c r="FW58" s="195"/>
      <c r="FX58" s="195"/>
      <c r="FY58" s="196"/>
      <c r="FZ58" s="196"/>
      <c r="GA58" s="197"/>
      <c r="GB58" s="198"/>
      <c r="GC58" s="202">
        <f>CBM_Output!MY4</f>
        <v>206.77180020069335</v>
      </c>
      <c r="GD58" s="199"/>
      <c r="GE58" s="194"/>
      <c r="GF58" s="195"/>
      <c r="GG58" s="195"/>
      <c r="GH58" s="196"/>
      <c r="GI58" s="196"/>
      <c r="GJ58" s="197"/>
      <c r="GK58" s="198"/>
      <c r="GL58" s="202">
        <f>CBM_Output!NQ4</f>
        <v>56.042943896342372</v>
      </c>
      <c r="GM58" s="199"/>
      <c r="GN58" s="194"/>
      <c r="GO58" s="195"/>
      <c r="GP58" s="195"/>
      <c r="GQ58" s="196"/>
      <c r="GR58" s="196"/>
      <c r="GS58" s="197"/>
      <c r="GT58" s="198"/>
      <c r="GU58" s="202">
        <f>CBM_Output!OI4</f>
        <v>251.82639708888487</v>
      </c>
      <c r="GV58" s="199"/>
      <c r="GW58" s="194"/>
      <c r="GX58" s="195"/>
      <c r="GY58" s="195"/>
      <c r="GZ58" s="196"/>
      <c r="HA58" s="196"/>
      <c r="HB58" s="197"/>
      <c r="HC58" s="198"/>
      <c r="HD58" s="202">
        <f>CBM_Output!PA4</f>
        <v>220.33861071894097</v>
      </c>
      <c r="HE58" s="199"/>
      <c r="HF58" s="194"/>
      <c r="HG58" s="195"/>
      <c r="HH58" s="195"/>
      <c r="HI58" s="196"/>
      <c r="HJ58" s="196"/>
      <c r="HK58" s="197"/>
      <c r="HL58" s="198"/>
      <c r="HM58" s="202">
        <f>CBM_Output!PS4</f>
        <v>231.17526772392011</v>
      </c>
      <c r="HN58" s="199"/>
      <c r="HO58" s="194"/>
      <c r="HP58" s="195"/>
      <c r="HQ58" s="195"/>
      <c r="HR58" s="196"/>
      <c r="HS58" s="196"/>
      <c r="HT58" s="197"/>
      <c r="HU58" s="198"/>
      <c r="HV58" s="202">
        <f>CBM_Output!QK4</f>
        <v>67.796811299148018</v>
      </c>
      <c r="HW58" s="199"/>
      <c r="HX58" s="194"/>
      <c r="HY58" s="195"/>
      <c r="HZ58" s="195"/>
      <c r="IA58" s="196"/>
      <c r="IB58" s="196"/>
      <c r="IC58" s="197"/>
      <c r="ID58" s="198"/>
      <c r="IE58" s="202">
        <f>CBM_Output!RC4</f>
        <v>107.43205026986433</v>
      </c>
      <c r="IF58" s="199"/>
      <c r="IG58" s="533"/>
      <c r="IK58" s="295"/>
      <c r="IM58" s="199"/>
      <c r="IN58" s="202"/>
      <c r="IO58" s="199"/>
    </row>
    <row r="59" spans="1:249" x14ac:dyDescent="0.2">
      <c r="A59" s="200">
        <v>2000</v>
      </c>
      <c r="B59" s="34"/>
      <c r="C59" s="35">
        <f>C10*1000/Area_Comp!D4</f>
        <v>235.87591787801591</v>
      </c>
      <c r="D59" s="35">
        <f>D10*1000/Area_Comp!E4</f>
        <v>236.19909502262445</v>
      </c>
      <c r="E59" s="35"/>
      <c r="F59" s="35"/>
      <c r="G59" s="127"/>
      <c r="H59" s="128"/>
      <c r="I59" s="202">
        <f>CBM_Output!C5</f>
        <v>216.95400825742632</v>
      </c>
      <c r="J59" s="35">
        <f>J10*1000/Area_Comp!J4</f>
        <v>308.82500700342587</v>
      </c>
      <c r="K59" s="34">
        <f>K10*1000/Area_Comp!K4</f>
        <v>156</v>
      </c>
      <c r="L59" s="35">
        <f>L10*1000/Area_Comp!M4</f>
        <v>155.85185185185185</v>
      </c>
      <c r="M59" s="35">
        <f>M10*1000/Area_Comp!N4</f>
        <v>142.16120460584588</v>
      </c>
      <c r="N59" s="35"/>
      <c r="O59" s="35">
        <f>O10*1000/Area_Comp!R$25</f>
        <v>145.44750096861682</v>
      </c>
      <c r="P59" s="127"/>
      <c r="Q59" s="128"/>
      <c r="R59" s="35">
        <f>R10*1000/Area_Comp!S4</f>
        <v>153.21170095005675</v>
      </c>
      <c r="S59" s="35">
        <f>S10*1000/Area_Comp!S4</f>
        <v>229.97070957169566</v>
      </c>
      <c r="T59" s="34">
        <f>T10*1000/Area_Comp!T4</f>
        <v>264.92346310037954</v>
      </c>
      <c r="U59" s="35">
        <f>U10*1000/Area_Comp!V4</f>
        <v>264.92346310037954</v>
      </c>
      <c r="V59" s="35">
        <f>V10*1000/Area_Comp!W4</f>
        <v>0</v>
      </c>
      <c r="W59" s="35"/>
      <c r="X59" s="35">
        <f>X10*1000/Area_Comp!AA$25</f>
        <v>241.18277101981488</v>
      </c>
      <c r="Y59" s="127"/>
      <c r="Z59" s="128"/>
      <c r="AA59" s="35">
        <f>AA10*1000/Area_Comp!AB4</f>
        <v>231.9555917775092</v>
      </c>
      <c r="AB59" s="35">
        <f>AB10*1000/Area_Comp!AB4</f>
        <v>333.40314116216956</v>
      </c>
      <c r="AC59" s="34">
        <f>AC10*1000/Area_Comp!AC4</f>
        <v>160.16445066480054</v>
      </c>
      <c r="AD59" s="35">
        <f>AD10*1000/Area_Comp!AE4</f>
        <v>160.16445066480054</v>
      </c>
      <c r="AE59" s="35">
        <f>AE10*1000/Area_Comp!AF4</f>
        <v>160.17085836833803</v>
      </c>
      <c r="AF59" s="35"/>
      <c r="AG59" s="35"/>
      <c r="AH59" s="127"/>
      <c r="AI59" s="128"/>
      <c r="AJ59" s="35">
        <f>AJ10*1000/Area_Comp!AK4</f>
        <v>183.12896885338722</v>
      </c>
      <c r="AK59" s="35">
        <f>AK10*1000/Area_Comp!AK4</f>
        <v>261.3688793176218</v>
      </c>
      <c r="AL59" s="34">
        <f>AL10*1000/Area_Comp!AL4</f>
        <v>297.78051787916155</v>
      </c>
      <c r="AM59" s="35">
        <f>AM10*1000/Area_Comp!AN4</f>
        <v>297.78051787916155</v>
      </c>
      <c r="AN59" s="35">
        <f>AN10*1000/Area_Comp!AO4</f>
        <v>314.59094742760755</v>
      </c>
      <c r="AO59" s="35"/>
      <c r="AP59" s="35"/>
      <c r="AQ59" s="127"/>
      <c r="AR59" s="128"/>
      <c r="AS59" s="35">
        <f>AS10*1000/Area_Comp!AT4</f>
        <v>353.28570149167359</v>
      </c>
      <c r="AT59" s="35">
        <f>AT10*1000/Area_Comp!AT4</f>
        <v>496.7214688939863</v>
      </c>
      <c r="AU59" s="34">
        <f>AU10*1000/Area_Comp!AU4</f>
        <v>191.46094716578307</v>
      </c>
      <c r="AV59" s="35">
        <f>AV10*1000/Area_Comp!AW4</f>
        <v>191.46094716578307</v>
      </c>
      <c r="AW59" s="35">
        <f>AW10*1000/Area_Comp!AX4</f>
        <v>191.91771330425192</v>
      </c>
      <c r="AX59" s="35"/>
      <c r="AY59" s="35"/>
      <c r="AZ59" s="127"/>
      <c r="BA59" s="128"/>
      <c r="BB59" s="35">
        <f>BB10*1000/Area_Comp!BC4</f>
        <v>141.24235063687655</v>
      </c>
      <c r="BC59" s="35">
        <f>BC10*1000/Area_Comp!BC4</f>
        <v>199.70388343533133</v>
      </c>
      <c r="BD59" s="34"/>
      <c r="BE59" s="35"/>
      <c r="BF59" s="35"/>
      <c r="BG59" s="35"/>
      <c r="BH59" s="35"/>
      <c r="BI59" s="127"/>
      <c r="BJ59" s="128"/>
      <c r="BK59" s="35">
        <f>BK10*1000/Area_Comp!BL4</f>
        <v>75.412117055160152</v>
      </c>
      <c r="BL59" s="35">
        <f>BL10*1000/Area_Comp!BL4</f>
        <v>116.5940442896781</v>
      </c>
      <c r="BM59" s="34">
        <f>BM10*1000/Area_Comp!BM25</f>
        <v>141.28205128205127</v>
      </c>
      <c r="BN59" s="35">
        <f>BN10*1000/Area_Comp!BM25</f>
        <v>136.21794871794873</v>
      </c>
      <c r="BO59" s="35">
        <f>BO10*1000/Area_Comp!BM25</f>
        <v>125.45673076923077</v>
      </c>
      <c r="BP59" s="35"/>
      <c r="BQ59" s="35"/>
      <c r="BR59" s="127"/>
      <c r="BS59" s="128"/>
      <c r="BT59" s="202">
        <f>CBM_Output!DY5</f>
        <v>107.96976312599215</v>
      </c>
      <c r="BU59" s="35">
        <f>BU10*1000/Area_Comp!BU4</f>
        <v>168.1113731031578</v>
      </c>
      <c r="BV59" s="34">
        <f>BV10*1000/Area_Comp!BV4</f>
        <v>53.00419505637381</v>
      </c>
      <c r="BW59" s="35">
        <f>BW10*1000/Area_Comp!BX4</f>
        <v>53.00419505637381</v>
      </c>
      <c r="BX59" s="35"/>
      <c r="BY59" s="35"/>
      <c r="BZ59" s="35"/>
      <c r="CA59" s="127"/>
      <c r="CB59" s="128"/>
      <c r="CC59" s="202">
        <f>CBM_Output!EQ5</f>
        <v>58.960635853063756</v>
      </c>
      <c r="CD59" s="35">
        <f>CD10*1000/Area_Comp!CD4</f>
        <v>88.929059763810614</v>
      </c>
      <c r="CE59" s="34">
        <f>CE10*1000/Area_Comp!CE4</f>
        <v>147.45421245421247</v>
      </c>
      <c r="CF59" s="35">
        <f>CF10*1000/Area_Comp!CG4</f>
        <v>147.42625416966447</v>
      </c>
      <c r="CG59" s="35">
        <f>CG10*1000/Area_Comp!CH4</f>
        <v>146.49153128240582</v>
      </c>
      <c r="CH59" s="35"/>
      <c r="CI59" s="35"/>
      <c r="CJ59" s="127"/>
      <c r="CK59" s="128"/>
      <c r="CL59" s="35">
        <f>CL10*1000/Area_Comp!CM4</f>
        <v>124.84352016652842</v>
      </c>
      <c r="CM59" s="35">
        <f>CM10*1000/Area_Comp!CM4</f>
        <v>188.28443056569907</v>
      </c>
      <c r="CN59" s="34">
        <f>CN10*1000/Area_Comp!CN4</f>
        <v>191.0503978779841</v>
      </c>
      <c r="CO59" s="35">
        <f>CO10*1000/Area_Comp!CP4</f>
        <v>191.0450928381963</v>
      </c>
      <c r="CP59" s="35">
        <f>CP10*1000/Area_Comp!CQ4</f>
        <v>190.11435105774729</v>
      </c>
      <c r="CQ59" s="35"/>
      <c r="CR59" s="35"/>
      <c r="CS59" s="127"/>
      <c r="CT59" s="128"/>
      <c r="CU59" s="35">
        <f>CU10*1000/Area_Comp!CV4</f>
        <v>179.59321660061138</v>
      </c>
      <c r="CV59" s="35">
        <f>CV10*1000/Area_Comp!CV4</f>
        <v>281.60732719735711</v>
      </c>
      <c r="CW59" s="34">
        <f>CW10*1000/Area_Comp!CW4</f>
        <v>126.49998506437255</v>
      </c>
      <c r="CX59" s="35">
        <f>CX10*1000/Area_Comp!CY4</f>
        <v>127.57796630421795</v>
      </c>
      <c r="CY59" s="35">
        <f>CY10*1000/Area_Comp!CZ4</f>
        <v>134.06378568830758</v>
      </c>
      <c r="CZ59" s="35"/>
      <c r="DA59" s="35"/>
      <c r="DB59" s="127"/>
      <c r="DC59" s="128"/>
      <c r="DD59" s="35">
        <f>DD10*1000/Area_Comp!DE4</f>
        <v>126.51342165499611</v>
      </c>
      <c r="DE59" s="35">
        <f>DE10*1000/Area_Comp!DE4</f>
        <v>192.36013349567008</v>
      </c>
      <c r="DF59" s="34">
        <f>DF10*1000/Area_Comp!DF4</f>
        <v>46.209428354990962</v>
      </c>
      <c r="DG59" s="35">
        <f>DG10*1000/Area_Comp!DH4</f>
        <v>46.209428354990962</v>
      </c>
      <c r="DH59" s="35">
        <f>DH10*1000/Area_Comp!DI4</f>
        <v>71.577484364141768</v>
      </c>
      <c r="DI59" s="35"/>
      <c r="DJ59" s="35"/>
      <c r="DK59" s="127"/>
      <c r="DL59" s="128"/>
      <c r="DM59" s="34">
        <f>DM10*1000/Area_Comp!DN4</f>
        <v>165.68960197469917</v>
      </c>
      <c r="DN59" s="35">
        <f>DN10*1000/Area_Comp!DP4</f>
        <v>165.68960197469917</v>
      </c>
      <c r="DO59" s="35">
        <f>DO10*1000/Area_Comp!DQ4</f>
        <v>163.91865079365078</v>
      </c>
      <c r="DP59" s="35"/>
      <c r="DQ59" s="35">
        <f>DQ10*1000/Area_Comp!DU$25</f>
        <v>202.24682513839142</v>
      </c>
      <c r="DR59" s="127"/>
      <c r="DS59" s="128"/>
      <c r="DT59" s="35">
        <f>DT10*1000/Area_Comp!DV4</f>
        <v>153.38334775805305</v>
      </c>
      <c r="DU59" s="35">
        <f>DU10*1000/Area_Comp!DV4</f>
        <v>216.80259497035451</v>
      </c>
      <c r="DV59" s="34">
        <f>DV10*1000/Area_Comp!DW4</f>
        <v>222.52475247524754</v>
      </c>
      <c r="DW59" s="35">
        <f>DW10*1000/Area_Comp!DY4</f>
        <v>222.52475247524754</v>
      </c>
      <c r="DX59" s="35">
        <f>DX10*1000/Area_Comp!DZ4</f>
        <v>223.23462414578589</v>
      </c>
      <c r="DY59" s="35"/>
      <c r="DZ59" s="35"/>
      <c r="EA59" s="127"/>
      <c r="EB59" s="128"/>
      <c r="EC59" s="35">
        <f>EC10*1000/Area_Comp!EE4</f>
        <v>167.26282342758708</v>
      </c>
      <c r="ED59" s="35">
        <f>ED10*1000/Area_Comp!EE4</f>
        <v>238.33092750905234</v>
      </c>
      <c r="EE59" s="34">
        <f>EE10*1000/Area_Comp!EF4</f>
        <v>299.30795847750863</v>
      </c>
      <c r="EF59" s="35">
        <f>EF10*1000/Area_Comp!EH4</f>
        <v>299.30795847750863</v>
      </c>
      <c r="EG59" s="35"/>
      <c r="EH59" s="35"/>
      <c r="EI59" s="35"/>
      <c r="EJ59" s="127"/>
      <c r="EK59" s="128"/>
      <c r="EL59" s="35">
        <f>EL10*1000/Area_Comp!EN4</f>
        <v>227.67698708532944</v>
      </c>
      <c r="EM59" s="35">
        <f>EM10*1000/Area_Comp!EN4</f>
        <v>326.16335653743533</v>
      </c>
      <c r="EN59" s="34">
        <f>EN10*1000/Area_Comp!EO4</f>
        <v>169.90167450043464</v>
      </c>
      <c r="EO59" s="35">
        <f>EO10*1000/Area_Comp!EQ4</f>
        <v>169.90167450043464</v>
      </c>
      <c r="EP59" s="35">
        <f>EP10*1000/Area_Comp!ER4</f>
        <v>167.38592648292848</v>
      </c>
      <c r="EQ59" s="35"/>
      <c r="ER59" s="35">
        <f>ER10*1000/Area_Comp!EV$25</f>
        <v>172.20345385860767</v>
      </c>
      <c r="ES59" s="127"/>
      <c r="ET59" s="128"/>
      <c r="EU59" s="35">
        <f>EU10*1000/Area_Comp!EW4</f>
        <v>137.87393635272673</v>
      </c>
      <c r="EV59" s="35">
        <f>EV10*1000/Area_Comp!EW4</f>
        <v>217.04183073077419</v>
      </c>
      <c r="EW59" s="34"/>
      <c r="EX59" s="35">
        <f>EX10*1000/Area_Comp!EZ4</f>
        <v>228.57142857142858</v>
      </c>
      <c r="EY59" s="35"/>
      <c r="EZ59" s="35"/>
      <c r="FA59" s="35"/>
      <c r="FB59" s="127"/>
      <c r="FC59" s="128"/>
      <c r="FD59" s="34">
        <f>FD10*1000/Area_Comp!FF4</f>
        <v>169.95827538247565</v>
      </c>
      <c r="FE59" s="35">
        <f>FE10*1000/Area_Comp!FH4</f>
        <v>169.72222222222223</v>
      </c>
      <c r="FF59" s="35">
        <f>FF10*1000/Area_Comp!FI4</f>
        <v>169.72222222222223</v>
      </c>
      <c r="FG59" s="35"/>
      <c r="FH59" s="35"/>
      <c r="FI59" s="127"/>
      <c r="FJ59" s="128"/>
      <c r="FK59" s="35">
        <f>FK10*1000/Area_Comp!FN4</f>
        <v>150.70677277194574</v>
      </c>
      <c r="FL59" s="35">
        <f>FL10*1000/Area_Comp!FN4</f>
        <v>226.4191351105928</v>
      </c>
      <c r="FM59" s="34">
        <f>FM10*1000/Area_Comp!FO4</f>
        <v>277.99923921482804</v>
      </c>
      <c r="FN59" s="35">
        <f>FN10*1000/Area_Comp!FQ4</f>
        <v>278.00937988535696</v>
      </c>
      <c r="FO59" s="35">
        <f>FO10*1000/Area_Comp!FR4</f>
        <v>310.59245960502693</v>
      </c>
      <c r="FP59" s="35"/>
      <c r="FQ59" s="35">
        <f>FQ10*1000/Area_Comp!FV$25</f>
        <v>296.96493982208267</v>
      </c>
      <c r="FR59" s="127"/>
      <c r="FS59" s="128"/>
      <c r="FT59" s="35">
        <f>FT10*1000/Area_Comp!FW4</f>
        <v>328.70731744199526</v>
      </c>
      <c r="FU59" s="35">
        <f>FU10*1000/Area_Comp!FW4</f>
        <v>468.804300294558</v>
      </c>
      <c r="FV59" s="34">
        <f>FV10*1000/Area_Comp!FX4</f>
        <v>191.63263053317144</v>
      </c>
      <c r="FW59" s="35">
        <f>FW10*1000/Area_Comp!FZ4</f>
        <v>191.63263053317144</v>
      </c>
      <c r="FX59" s="35">
        <f>FX10*1000/Area_Comp!GA4</f>
        <v>189.88252217693599</v>
      </c>
      <c r="FY59" s="35"/>
      <c r="FZ59" s="35">
        <f>FZ10*1000/Area_Comp!GE$25</f>
        <v>224.92532317636196</v>
      </c>
      <c r="GA59" s="127"/>
      <c r="GB59" s="128"/>
      <c r="GC59" s="35">
        <f>GC10*1000/Area_Comp!GF4</f>
        <v>210.76099647544009</v>
      </c>
      <c r="GD59" s="35">
        <f>GD10*1000/Area_Comp!GF4</f>
        <v>309.16624975315568</v>
      </c>
      <c r="GE59" s="34"/>
      <c r="GF59" s="35">
        <f>GF10*1000/Area_Comp!GI4</f>
        <v>60.223555985014983</v>
      </c>
      <c r="GG59" s="35">
        <f>GG10*1000/Area_Comp!GJ4</f>
        <v>76.316552590758235</v>
      </c>
      <c r="GH59" s="35"/>
      <c r="GI59" s="35"/>
      <c r="GJ59" s="127"/>
      <c r="GK59" s="128"/>
      <c r="GL59" s="35">
        <f>GL10*1000/Area_Comp!GO4</f>
        <v>57.258590017375553</v>
      </c>
      <c r="GM59" s="35">
        <f>GM10*1000/Area_Comp!GO4</f>
        <v>95.681213969112761</v>
      </c>
      <c r="GN59" s="34">
        <f>GN10*1000/Area_Comp!GP4</f>
        <v>211.49858623939679</v>
      </c>
      <c r="GO59" s="35">
        <f>GO10*1000/Area_Comp!GR4</f>
        <v>211.49858623939679</v>
      </c>
      <c r="GP59" s="35">
        <f>GP10*1000/Area_Comp!GS4</f>
        <v>211.50526943726388</v>
      </c>
      <c r="GQ59" s="35"/>
      <c r="GR59" s="35">
        <f>GR10*1000/Area_Comp!GW$25</f>
        <v>266.66315860822414</v>
      </c>
      <c r="GS59" s="127"/>
      <c r="GT59" s="128"/>
      <c r="GU59" s="35">
        <f>GU10*1000/Area_Comp!GX4</f>
        <v>254.59603434391852</v>
      </c>
      <c r="GV59" s="35">
        <f>GV10*1000/Area_Comp!GX4</f>
        <v>397.8818324926325</v>
      </c>
      <c r="GW59" s="34">
        <f>GW10*1000/Area_Comp!GY4</f>
        <v>270</v>
      </c>
      <c r="GX59" s="35">
        <f>GX10*1000/Area_Comp!HA4</f>
        <v>270</v>
      </c>
      <c r="GY59" s="35">
        <f>GY10*1000/Area_Comp!HB4</f>
        <v>270</v>
      </c>
      <c r="GZ59" s="35"/>
      <c r="HA59" s="35">
        <f>HA10*1000/Area_Comp!HF$25</f>
        <v>283.17493519441672</v>
      </c>
      <c r="HB59" s="127"/>
      <c r="HC59" s="128"/>
      <c r="HD59" s="35">
        <f>HD10*1000/Area_Comp!HG4</f>
        <v>224.21285059543453</v>
      </c>
      <c r="HE59" s="35">
        <f>HE10*1000/Area_Comp!HG4</f>
        <v>326.73932091418578</v>
      </c>
      <c r="HF59" s="34">
        <f>HF10*1000/Area_Comp!HH4</f>
        <v>241.42609957873367</v>
      </c>
      <c r="HG59" s="35">
        <f>HG10*1000/Area_Comp!HJ4</f>
        <v>241.42609957873367</v>
      </c>
      <c r="HH59" s="35">
        <f>HH10*1000/Area_Comp!HK4</f>
        <v>247.25523486134691</v>
      </c>
      <c r="HI59" s="35"/>
      <c r="HJ59" s="35">
        <f>HJ10*1000/Area_Comp!HO$25</f>
        <v>207.29427856420625</v>
      </c>
      <c r="HK59" s="127"/>
      <c r="HL59" s="128"/>
      <c r="HM59" s="35">
        <f>HM10*1000/Area_Comp!HP4</f>
        <v>234.54078153661825</v>
      </c>
      <c r="HN59" s="35">
        <f>HN10*1000/Area_Comp!HP4</f>
        <v>332.91067038061635</v>
      </c>
      <c r="HO59" s="34">
        <f>HO10*1000/Area_Comp!HQ4</f>
        <v>92.579226967910031</v>
      </c>
      <c r="HP59" s="35">
        <f>HP10*1000/Area_Comp!HS4</f>
        <v>92.579226967910031</v>
      </c>
      <c r="HQ59" s="35">
        <f>HQ10*1000/Area_Comp!HT4</f>
        <v>94.555289728242172</v>
      </c>
      <c r="HR59" s="35"/>
      <c r="HS59" s="35"/>
      <c r="HT59" s="127"/>
      <c r="HU59" s="128"/>
      <c r="HV59" s="35">
        <f>HV10*1000/Area_Comp!HY4</f>
        <v>68.742298561460927</v>
      </c>
      <c r="HW59" s="35">
        <f>HW10*1000/Area_Comp!HY4</f>
        <v>97.629542511377537</v>
      </c>
      <c r="HX59" s="34">
        <f>HX10*1000/Area_Comp!HZ4</f>
        <v>113.07992756453503</v>
      </c>
      <c r="HY59" s="35">
        <f>HY10*1000/Area_Comp!IB4</f>
        <v>0</v>
      </c>
      <c r="HZ59" s="35"/>
      <c r="IA59" s="35"/>
      <c r="IB59" s="35"/>
      <c r="IC59" s="127"/>
      <c r="ID59" s="128"/>
      <c r="IE59" s="35">
        <f>IE10*1000/Area_Comp!IH4</f>
        <v>108.50389816046825</v>
      </c>
      <c r="IF59" s="35">
        <f>IF10*1000/Area_Comp!IH4</f>
        <v>159.9769891707831</v>
      </c>
      <c r="IG59" s="34">
        <f>IG10*1000/Area_Comp!II4</f>
        <v>120.06077683046219</v>
      </c>
      <c r="IH59" s="35">
        <f>IH10*1000/Area_Comp!IK4</f>
        <v>101.7473889441297</v>
      </c>
      <c r="II59" s="35">
        <f>II10*1000/Area_Comp!IL4</f>
        <v>158.1847436272916</v>
      </c>
      <c r="IJ59" s="35">
        <f>IJ10*1000/Area_Comp!IQ4</f>
        <v>142.20117077130809</v>
      </c>
      <c r="IK59" s="36">
        <f>IK10*1000/Area_Comp!IQ4</f>
        <v>208.76376877803676</v>
      </c>
      <c r="IL59" s="46">
        <v>2000</v>
      </c>
      <c r="IM59" s="530">
        <f>IG59/IH59</f>
        <v>1.1799887749098752</v>
      </c>
      <c r="IN59" s="530">
        <f>IJ59/IG59</f>
        <v>1.1844098841048676</v>
      </c>
      <c r="IO59" s="530">
        <f>IK59/IJ59</f>
        <v>1.4680875526248409</v>
      </c>
    </row>
    <row r="60" spans="1:249" x14ac:dyDescent="0.2">
      <c r="A60" s="200">
        <v>2001</v>
      </c>
      <c r="B60" s="34"/>
      <c r="C60" s="35"/>
      <c r="D60" s="43"/>
      <c r="E60" s="35"/>
      <c r="F60" s="35"/>
      <c r="G60" s="127"/>
      <c r="H60" s="128"/>
      <c r="I60" s="202">
        <f>CBM_Output!C6</f>
        <v>220.23657570526487</v>
      </c>
      <c r="J60" s="35">
        <f>J11*1000/Area_Comp!J5</f>
        <v>313.58252633669923</v>
      </c>
      <c r="K60" s="34"/>
      <c r="L60" s="35"/>
      <c r="M60" s="43"/>
      <c r="N60" s="35"/>
      <c r="O60" s="35">
        <f>O11*1000/Area_Comp!R$25</f>
        <v>149.07843028726407</v>
      </c>
      <c r="P60" s="127"/>
      <c r="Q60" s="128"/>
      <c r="R60" s="35">
        <f>R11*1000/Area_Comp!S5</f>
        <v>154.93560407564533</v>
      </c>
      <c r="S60" s="35">
        <f>S11*1000/Area_Comp!S5</f>
        <v>232.46761699990898</v>
      </c>
      <c r="T60" s="34"/>
      <c r="U60" s="35"/>
      <c r="V60" s="43"/>
      <c r="W60" s="35"/>
      <c r="X60" s="35">
        <f>X11*1000/Area_Comp!AA$25</f>
        <v>244.12822278326067</v>
      </c>
      <c r="Y60" s="127"/>
      <c r="Z60" s="128"/>
      <c r="AA60" s="35">
        <f>AA11*1000/Area_Comp!AB5</f>
        <v>234.53340588411098</v>
      </c>
      <c r="AB60" s="35">
        <f>AB11*1000/Area_Comp!AB5</f>
        <v>337.13258209780957</v>
      </c>
      <c r="AC60" s="34"/>
      <c r="AD60" s="35"/>
      <c r="AE60" s="43"/>
      <c r="AF60" s="35"/>
      <c r="AG60" s="35"/>
      <c r="AH60" s="127"/>
      <c r="AI60" s="128"/>
      <c r="AJ60" s="35">
        <f>AJ11*1000/Area_Comp!AK5</f>
        <v>186.29997890201975</v>
      </c>
      <c r="AK60" s="35">
        <f>AK11*1000/Area_Comp!AK5</f>
        <v>265.87589335431397</v>
      </c>
      <c r="AL60" s="34"/>
      <c r="AM60" s="35"/>
      <c r="AN60" s="43"/>
      <c r="AO60" s="35"/>
      <c r="AP60" s="35"/>
      <c r="AQ60" s="127"/>
      <c r="AR60" s="128"/>
      <c r="AS60" s="35">
        <f>AS11*1000/Area_Comp!AT5</f>
        <v>359.22071176868377</v>
      </c>
      <c r="AT60" s="35">
        <f>AT11*1000/Area_Comp!AT5</f>
        <v>505.24517795478607</v>
      </c>
      <c r="AU60" s="34"/>
      <c r="AV60" s="35"/>
      <c r="AW60" s="43"/>
      <c r="AX60" s="35"/>
      <c r="AY60" s="35"/>
      <c r="AZ60" s="127"/>
      <c r="BA60" s="128"/>
      <c r="BB60" s="35">
        <f>BB11*1000/Area_Comp!BC5</f>
        <v>140.49560271352087</v>
      </c>
      <c r="BC60" s="35">
        <f>BC11*1000/Area_Comp!BC5</f>
        <v>198.66826536985613</v>
      </c>
      <c r="BD60" s="34"/>
      <c r="BE60" s="35"/>
      <c r="BF60" s="43"/>
      <c r="BG60" s="35"/>
      <c r="BH60" s="35"/>
      <c r="BI60" s="127"/>
      <c r="BJ60" s="128"/>
      <c r="BK60" s="35">
        <f>BK11*1000/Area_Comp!BL5</f>
        <v>77.229106802199496</v>
      </c>
      <c r="BL60" s="35">
        <f>BL11*1000/Area_Comp!BL5</f>
        <v>119.46700331775746</v>
      </c>
      <c r="BM60" s="34"/>
      <c r="BN60" s="35"/>
      <c r="BO60" s="43"/>
      <c r="BP60" s="35"/>
      <c r="BQ60" s="35"/>
      <c r="BR60" s="127"/>
      <c r="BS60" s="128"/>
      <c r="BT60" s="202">
        <f>CBM_Output!DY6</f>
        <v>109.31150593006639</v>
      </c>
      <c r="BU60" s="35">
        <f>BU11*1000/Area_Comp!BU5</f>
        <v>170.10724459867021</v>
      </c>
      <c r="BV60" s="34"/>
      <c r="BW60" s="35"/>
      <c r="BX60" s="43"/>
      <c r="BY60" s="35"/>
      <c r="BZ60" s="35"/>
      <c r="CA60" s="127"/>
      <c r="CB60" s="128"/>
      <c r="CC60" s="202">
        <f>CBM_Output!EQ6</f>
        <v>59.925993627895423</v>
      </c>
      <c r="CD60" s="35">
        <f>CD11*1000/Area_Comp!CD5</f>
        <v>90.362886201919224</v>
      </c>
      <c r="CE60" s="34"/>
      <c r="CF60" s="35"/>
      <c r="CG60" s="43"/>
      <c r="CH60" s="35"/>
      <c r="CI60" s="35"/>
      <c r="CJ60" s="127"/>
      <c r="CK60" s="128"/>
      <c r="CL60" s="35">
        <f>CL11*1000/Area_Comp!CM5</f>
        <v>127.28539375964891</v>
      </c>
      <c r="CM60" s="35">
        <f>CM11*1000/Area_Comp!CM5</f>
        <v>191.95385362991018</v>
      </c>
      <c r="CN60" s="34"/>
      <c r="CO60" s="35"/>
      <c r="CP60" s="43"/>
      <c r="CQ60" s="35"/>
      <c r="CR60" s="35"/>
      <c r="CS60" s="127"/>
      <c r="CT60" s="128"/>
      <c r="CU60" s="35">
        <f>CU11*1000/Area_Comp!CV5</f>
        <v>182.1289921924425</v>
      </c>
      <c r="CV60" s="35">
        <f>CV11*1000/Area_Comp!CV5</f>
        <v>285.6120731225522</v>
      </c>
      <c r="CW60" s="34"/>
      <c r="CX60" s="35"/>
      <c r="CY60" s="43"/>
      <c r="CZ60" s="35"/>
      <c r="DA60" s="35"/>
      <c r="DB60" s="127"/>
      <c r="DC60" s="128"/>
      <c r="DD60" s="35">
        <f>DD11*1000/Area_Comp!DE5</f>
        <v>129.29832044435824</v>
      </c>
      <c r="DE60" s="35">
        <f>DE11*1000/Area_Comp!DE5</f>
        <v>196.60071831486073</v>
      </c>
      <c r="DF60" s="34"/>
      <c r="DG60" s="35"/>
      <c r="DH60" s="43"/>
      <c r="DI60" s="35"/>
      <c r="DJ60" s="35"/>
      <c r="DK60" s="127"/>
      <c r="DL60" s="128"/>
      <c r="DM60" s="34"/>
      <c r="DN60" s="35"/>
      <c r="DO60" s="43"/>
      <c r="DP60" s="35"/>
      <c r="DQ60" s="35">
        <f>DQ11*1000/Area_Comp!DU$25</f>
        <v>202.24682513839142</v>
      </c>
      <c r="DR60" s="127"/>
      <c r="DS60" s="128"/>
      <c r="DT60" s="35">
        <f>DT11*1000/Area_Comp!DV5</f>
        <v>154.8430631093957</v>
      </c>
      <c r="DU60" s="35">
        <f>DU11*1000/Area_Comp!DV5</f>
        <v>218.90361872758882</v>
      </c>
      <c r="DV60" s="34"/>
      <c r="DW60" s="35"/>
      <c r="DX60" s="43"/>
      <c r="DY60" s="35"/>
      <c r="DZ60" s="35"/>
      <c r="EA60" s="127"/>
      <c r="EB60" s="128"/>
      <c r="EC60" s="35">
        <f>EC11*1000/Area_Comp!EE5</f>
        <v>169.38270472828304</v>
      </c>
      <c r="ED60" s="35">
        <f>ED11*1000/Area_Comp!EE5</f>
        <v>241.26571778099915</v>
      </c>
      <c r="EE60" s="34"/>
      <c r="EF60" s="35"/>
      <c r="EG60" s="43"/>
      <c r="EH60" s="35"/>
      <c r="EI60" s="35"/>
      <c r="EJ60" s="127"/>
      <c r="EK60" s="128"/>
      <c r="EL60" s="35">
        <f>EL11*1000/Area_Comp!EN5</f>
        <v>230.74514996277881</v>
      </c>
      <c r="EM60" s="35">
        <f>EM11*1000/Area_Comp!EN5</f>
        <v>330.36800974157904</v>
      </c>
      <c r="EN60" s="34"/>
      <c r="EO60" s="35"/>
      <c r="EP60" s="43"/>
      <c r="EQ60" s="35"/>
      <c r="ER60" s="35">
        <f>ER11*1000/Area_Comp!EV$25</f>
        <v>173.08310847274689</v>
      </c>
      <c r="ES60" s="127"/>
      <c r="ET60" s="128"/>
      <c r="EU60" s="35">
        <f>EU11*1000/Area_Comp!EW5</f>
        <v>138.17905220501322</v>
      </c>
      <c r="EV60" s="35">
        <f>EV11*1000/Area_Comp!EW5</f>
        <v>217.2784113849666</v>
      </c>
      <c r="EW60" s="34"/>
      <c r="EX60" s="35"/>
      <c r="EY60" s="43"/>
      <c r="EZ60" s="35"/>
      <c r="FA60" s="35"/>
      <c r="FB60" s="127"/>
      <c r="FC60" s="128"/>
      <c r="FD60" s="34"/>
      <c r="FE60" s="35"/>
      <c r="FF60" s="43"/>
      <c r="FG60" s="35"/>
      <c r="FH60" s="35"/>
      <c r="FI60" s="127"/>
      <c r="FJ60" s="128"/>
      <c r="FK60" s="35">
        <f>FK11*1000/Area_Comp!FN5</f>
        <v>155.33249322207425</v>
      </c>
      <c r="FL60" s="35">
        <f>FL11*1000/Area_Comp!FN5</f>
        <v>233.33726890277794</v>
      </c>
      <c r="FM60" s="34"/>
      <c r="FN60" s="35"/>
      <c r="FO60" s="43"/>
      <c r="FP60" s="35"/>
      <c r="FQ60" s="35">
        <f>FQ11*1000/Area_Comp!FV$25</f>
        <v>296.96493982208267</v>
      </c>
      <c r="FR60" s="127"/>
      <c r="FS60" s="128"/>
      <c r="FT60" s="35">
        <f>FT11*1000/Area_Comp!FW5</f>
        <v>334.31341141882098</v>
      </c>
      <c r="FU60" s="35">
        <f>FU11*1000/Area_Comp!FW5</f>
        <v>476.84865983206038</v>
      </c>
      <c r="FV60" s="34"/>
      <c r="FW60" s="35"/>
      <c r="FX60" s="43"/>
      <c r="FY60" s="35"/>
      <c r="FZ60" s="35"/>
      <c r="GA60" s="127"/>
      <c r="GB60" s="128"/>
      <c r="GC60" s="35">
        <f>GC11*1000/Area_Comp!GF5</f>
        <v>214.9121061100978</v>
      </c>
      <c r="GD60" s="35">
        <f>GD11*1000/Area_Comp!GF5</f>
        <v>315.2662205319557</v>
      </c>
      <c r="GE60" s="34"/>
      <c r="GF60" s="35"/>
      <c r="GG60" s="43"/>
      <c r="GH60" s="35"/>
      <c r="GI60" s="35"/>
      <c r="GJ60" s="127"/>
      <c r="GK60" s="128"/>
      <c r="GL60" s="35">
        <f>GL11*1000/Area_Comp!GO5</f>
        <v>59.245888269029081</v>
      </c>
      <c r="GM60" s="35">
        <f>GM11*1000/Area_Comp!GO5</f>
        <v>98.969662508094643</v>
      </c>
      <c r="GN60" s="34"/>
      <c r="GO60" s="35"/>
      <c r="GP60" s="43"/>
      <c r="GQ60" s="35"/>
      <c r="GR60" s="35">
        <f>GR11*1000/Area_Comp!GW$25</f>
        <v>269.55535969272483</v>
      </c>
      <c r="GS60" s="127"/>
      <c r="GT60" s="128"/>
      <c r="GU60" s="35">
        <f>GU11*1000/Area_Comp!GX5</f>
        <v>257.50132423820952</v>
      </c>
      <c r="GV60" s="35">
        <f>GV11*1000/Area_Comp!GX5</f>
        <v>402.57440319419743</v>
      </c>
      <c r="GW60" s="34"/>
      <c r="GX60" s="35"/>
      <c r="GY60" s="43"/>
      <c r="GZ60" s="35"/>
      <c r="HA60" s="35"/>
      <c r="HB60" s="127"/>
      <c r="HC60" s="128"/>
      <c r="HD60" s="35">
        <f>HD11*1000/Area_Comp!HG5</f>
        <v>228.1255564853839</v>
      </c>
      <c r="HE60" s="35">
        <f>HE11*1000/Area_Comp!HG5</f>
        <v>332.40064864982901</v>
      </c>
      <c r="HF60" s="34"/>
      <c r="HG60" s="35"/>
      <c r="HH60" s="43"/>
      <c r="HI60" s="35"/>
      <c r="HJ60" s="35">
        <f>HJ11*1000/Area_Comp!HO$25</f>
        <v>210.10893629929222</v>
      </c>
      <c r="HK60" s="127"/>
      <c r="HL60" s="128"/>
      <c r="HM60" s="35">
        <f>HM11*1000/Area_Comp!HP5</f>
        <v>238.06941521607627</v>
      </c>
      <c r="HN60" s="35">
        <f>HN11*1000/Area_Comp!HP5</f>
        <v>337.8884277964745</v>
      </c>
      <c r="HO60" s="34"/>
      <c r="HP60" s="35"/>
      <c r="HQ60" s="43"/>
      <c r="HR60" s="35"/>
      <c r="HS60" s="35"/>
      <c r="HT60" s="127"/>
      <c r="HU60" s="128"/>
      <c r="HV60" s="35">
        <f>HV11*1000/Area_Comp!HY5</f>
        <v>69.711353954073161</v>
      </c>
      <c r="HW60" s="35">
        <f>HW11*1000/Area_Comp!HY5</f>
        <v>98.981532640416731</v>
      </c>
      <c r="HX60" s="34"/>
      <c r="HY60" s="35"/>
      <c r="HZ60" s="43"/>
      <c r="IA60" s="35"/>
      <c r="IB60" s="35"/>
      <c r="IC60" s="127"/>
      <c r="ID60" s="128"/>
      <c r="IE60" s="35">
        <f>IE11*1000/Area_Comp!IH5</f>
        <v>109.58422013594006</v>
      </c>
      <c r="IF60" s="35">
        <f>IF11*1000/Area_Comp!IH5</f>
        <v>161.54113983043314</v>
      </c>
      <c r="IG60" s="34"/>
      <c r="IH60" s="35"/>
      <c r="II60" s="35"/>
      <c r="IJ60" s="35">
        <f>IJ11*1000/Area_Comp!IQ5</f>
        <v>147.36611504201255</v>
      </c>
      <c r="IK60" s="36">
        <f>IK11*1000/Area_Comp!IQ5</f>
        <v>216.54619105030605</v>
      </c>
      <c r="IL60" s="46">
        <v>2001</v>
      </c>
      <c r="IM60" s="507"/>
      <c r="IN60" s="66"/>
    </row>
    <row r="61" spans="1:249" x14ac:dyDescent="0.2">
      <c r="A61" s="200">
        <v>2002</v>
      </c>
      <c r="B61" s="34"/>
      <c r="C61" s="35"/>
      <c r="D61" s="43"/>
      <c r="E61" s="35"/>
      <c r="F61" s="35"/>
      <c r="G61" s="127"/>
      <c r="H61" s="128"/>
      <c r="I61" s="202">
        <f>CBM_Output!C7</f>
        <v>222.91739398800894</v>
      </c>
      <c r="J61" s="35">
        <f>J12*1000/Area_Comp!J6</f>
        <v>317.5275276151753</v>
      </c>
      <c r="K61" s="34"/>
      <c r="L61" s="35"/>
      <c r="M61" s="43"/>
      <c r="N61" s="35"/>
      <c r="O61" s="35">
        <f>O12*1000/Area_Comp!R$25</f>
        <v>152.70935960591132</v>
      </c>
      <c r="P61" s="127"/>
      <c r="Q61" s="128"/>
      <c r="R61" s="35">
        <f>R12*1000/Area_Comp!S6</f>
        <v>156.36797410829271</v>
      </c>
      <c r="S61" s="35">
        <f>S12*1000/Area_Comp!S6</f>
        <v>234.52378728570599</v>
      </c>
      <c r="T61" s="34"/>
      <c r="U61" s="35"/>
      <c r="V61" s="43"/>
      <c r="W61" s="35"/>
      <c r="X61" s="35">
        <f>X12*1000/Area_Comp!AA$25</f>
        <v>245.19929615178643</v>
      </c>
      <c r="Y61" s="127"/>
      <c r="Z61" s="128"/>
      <c r="AA61" s="35">
        <f>AA12*1000/Area_Comp!AB6</f>
        <v>237.04957024094668</v>
      </c>
      <c r="AB61" s="35">
        <f>AB12*1000/Area_Comp!AB6</f>
        <v>340.77076305609853</v>
      </c>
      <c r="AC61" s="34"/>
      <c r="AD61" s="35"/>
      <c r="AE61" s="43"/>
      <c r="AF61" s="35"/>
      <c r="AG61" s="35"/>
      <c r="AH61" s="127"/>
      <c r="AI61" s="128"/>
      <c r="AJ61" s="35">
        <f>AJ12*1000/Area_Comp!AK6</f>
        <v>190.1142938472687</v>
      </c>
      <c r="AK61" s="35">
        <f>AK12*1000/Area_Comp!AK6</f>
        <v>271.30654748843187</v>
      </c>
      <c r="AL61" s="34"/>
      <c r="AM61" s="35"/>
      <c r="AN61" s="43"/>
      <c r="AO61" s="35"/>
      <c r="AP61" s="35"/>
      <c r="AQ61" s="127"/>
      <c r="AR61" s="128"/>
      <c r="AS61" s="35">
        <f>AS12*1000/Area_Comp!AT6</f>
        <v>364.43717741183769</v>
      </c>
      <c r="AT61" s="35">
        <f>AT12*1000/Area_Comp!AT6</f>
        <v>512.71962602957387</v>
      </c>
      <c r="AU61" s="34"/>
      <c r="AV61" s="35"/>
      <c r="AW61" s="43"/>
      <c r="AX61" s="35"/>
      <c r="AY61" s="35"/>
      <c r="AZ61" s="127"/>
      <c r="BA61" s="128"/>
      <c r="BB61" s="35">
        <f>BB12*1000/Area_Comp!BC6</f>
        <v>139.92376207135874</v>
      </c>
      <c r="BC61" s="35">
        <f>BC12*1000/Area_Comp!BC6</f>
        <v>197.8879559274113</v>
      </c>
      <c r="BD61" s="34"/>
      <c r="BE61" s="35"/>
      <c r="BF61" s="43"/>
      <c r="BG61" s="35"/>
      <c r="BH61" s="35"/>
      <c r="BI61" s="127"/>
      <c r="BJ61" s="128"/>
      <c r="BK61" s="35">
        <f>BK12*1000/Area_Comp!BL6</f>
        <v>78.892790753129518</v>
      </c>
      <c r="BL61" s="35">
        <f>BL12*1000/Area_Comp!BL6</f>
        <v>122.11329135231598</v>
      </c>
      <c r="BM61" s="34"/>
      <c r="BN61" s="35"/>
      <c r="BO61" s="43"/>
      <c r="BP61" s="35"/>
      <c r="BQ61" s="35"/>
      <c r="BR61" s="127"/>
      <c r="BS61" s="128"/>
      <c r="BT61" s="202">
        <f>CBM_Output!DY7</f>
        <v>111.26081893890307</v>
      </c>
      <c r="BU61" s="35">
        <f>BU12*1000/Area_Comp!BU6</f>
        <v>173.08902211600792</v>
      </c>
      <c r="BV61" s="34"/>
      <c r="BW61" s="35"/>
      <c r="BX61" s="43"/>
      <c r="BY61" s="35"/>
      <c r="BZ61" s="35"/>
      <c r="CA61" s="127"/>
      <c r="CB61" s="128"/>
      <c r="CC61" s="202">
        <f>CBM_Output!EQ7</f>
        <v>60.968512739977143</v>
      </c>
      <c r="CD61" s="35">
        <f>CD12*1000/Area_Comp!CD6</f>
        <v>91.911814770285162</v>
      </c>
      <c r="CE61" s="34"/>
      <c r="CF61" s="35"/>
      <c r="CG61" s="43"/>
      <c r="CH61" s="35"/>
      <c r="CI61" s="35"/>
      <c r="CJ61" s="127"/>
      <c r="CK61" s="128"/>
      <c r="CL61" s="35">
        <f>CL12*1000/Area_Comp!CM6</f>
        <v>129.77885107234096</v>
      </c>
      <c r="CM61" s="35">
        <f>CM12*1000/Area_Comp!CM6</f>
        <v>195.7009223738676</v>
      </c>
      <c r="CN61" s="34"/>
      <c r="CO61" s="35"/>
      <c r="CP61" s="43"/>
      <c r="CQ61" s="35"/>
      <c r="CR61" s="35"/>
      <c r="CS61" s="127"/>
      <c r="CT61" s="128"/>
      <c r="CU61" s="35">
        <f>CU12*1000/Area_Comp!CV6</f>
        <v>184.64526234243533</v>
      </c>
      <c r="CV61" s="35">
        <f>CV12*1000/Area_Comp!CV6</f>
        <v>289.5831867723162</v>
      </c>
      <c r="CW61" s="34"/>
      <c r="CX61" s="35"/>
      <c r="CY61" s="43"/>
      <c r="CZ61" s="35"/>
      <c r="DA61" s="35"/>
      <c r="DB61" s="127"/>
      <c r="DC61" s="128"/>
      <c r="DD61" s="35">
        <f>DD12*1000/Area_Comp!DE6</f>
        <v>132.29273590704489</v>
      </c>
      <c r="DE61" s="35">
        <f>DE12*1000/Area_Comp!DE6</f>
        <v>201.16870045645084</v>
      </c>
      <c r="DF61" s="34"/>
      <c r="DG61" s="35"/>
      <c r="DH61" s="43"/>
      <c r="DI61" s="35"/>
      <c r="DJ61" s="35"/>
      <c r="DK61" s="127"/>
      <c r="DL61" s="128"/>
      <c r="DM61" s="34"/>
      <c r="DN61" s="35"/>
      <c r="DO61" s="43"/>
      <c r="DP61" s="35"/>
      <c r="DQ61" s="35">
        <f>DQ12*1000/Area_Comp!DU$25</f>
        <v>202.24682513839142</v>
      </c>
      <c r="DR61" s="127"/>
      <c r="DS61" s="128"/>
      <c r="DT61" s="35">
        <f>DT12*1000/Area_Comp!DV6</f>
        <v>156.01100827686187</v>
      </c>
      <c r="DU61" s="35">
        <f>DU12*1000/Area_Comp!DV6</f>
        <v>220.59934778424898</v>
      </c>
      <c r="DV61" s="34"/>
      <c r="DW61" s="35"/>
      <c r="DX61" s="43"/>
      <c r="DY61" s="35"/>
      <c r="DZ61" s="35"/>
      <c r="EA61" s="127"/>
      <c r="EB61" s="128"/>
      <c r="EC61" s="35">
        <f>EC12*1000/Area_Comp!EE6</f>
        <v>171.03571199308888</v>
      </c>
      <c r="ED61" s="35">
        <f>ED12*1000/Area_Comp!EE6</f>
        <v>243.51133444897073</v>
      </c>
      <c r="EE61" s="34"/>
      <c r="EF61" s="35"/>
      <c r="EG61" s="43"/>
      <c r="EH61" s="35"/>
      <c r="EI61" s="35"/>
      <c r="EJ61" s="127"/>
      <c r="EK61" s="128"/>
      <c r="EL61" s="35">
        <f>EL12*1000/Area_Comp!EN6</f>
        <v>233.92843737506203</v>
      </c>
      <c r="EM61" s="35">
        <f>EM12*1000/Area_Comp!EN6</f>
        <v>334.76371886810847</v>
      </c>
      <c r="EN61" s="34"/>
      <c r="EO61" s="35"/>
      <c r="EP61" s="43"/>
      <c r="EQ61" s="35"/>
      <c r="ER61" s="35">
        <f>ER12*1000/Area_Comp!EV$25</f>
        <v>173.54722072315164</v>
      </c>
      <c r="ES61" s="127"/>
      <c r="ET61" s="128"/>
      <c r="EU61" s="35">
        <f>EU12*1000/Area_Comp!EW6</f>
        <v>138.51375169771399</v>
      </c>
      <c r="EV61" s="35">
        <f>EV12*1000/Area_Comp!EW6</f>
        <v>217.56203557694221</v>
      </c>
      <c r="EW61" s="34"/>
      <c r="EX61" s="35"/>
      <c r="EY61" s="43"/>
      <c r="EZ61" s="35"/>
      <c r="FA61" s="35"/>
      <c r="FB61" s="127"/>
      <c r="FC61" s="128"/>
      <c r="FD61" s="34"/>
      <c r="FE61" s="35"/>
      <c r="FF61" s="43"/>
      <c r="FG61" s="35"/>
      <c r="FH61" s="35"/>
      <c r="FI61" s="127"/>
      <c r="FJ61" s="128"/>
      <c r="FK61" s="35">
        <f>FK12*1000/Area_Comp!FN6</f>
        <v>160.03045415230656</v>
      </c>
      <c r="FL61" s="35">
        <f>FL12*1000/Area_Comp!FN6</f>
        <v>240.36531209476894</v>
      </c>
      <c r="FM61" s="34"/>
      <c r="FN61" s="35"/>
      <c r="FO61" s="43"/>
      <c r="FP61" s="35"/>
      <c r="FQ61" s="35">
        <f>FQ12*1000/Area_Comp!FV$25</f>
        <v>296.96493982208267</v>
      </c>
      <c r="FR61" s="127"/>
      <c r="FS61" s="128"/>
      <c r="FT61" s="35">
        <f>FT12*1000/Area_Comp!FW6</f>
        <v>338.55863832263015</v>
      </c>
      <c r="FU61" s="35">
        <f>FU12*1000/Area_Comp!FW6</f>
        <v>482.96136150975792</v>
      </c>
      <c r="FV61" s="34"/>
      <c r="FW61" s="35"/>
      <c r="FX61" s="43"/>
      <c r="FY61" s="35"/>
      <c r="FZ61" s="35"/>
      <c r="GA61" s="127"/>
      <c r="GB61" s="128"/>
      <c r="GC61" s="35">
        <f>GC12*1000/Area_Comp!GF6</f>
        <v>218.80450707417603</v>
      </c>
      <c r="GD61" s="35">
        <f>GD12*1000/Area_Comp!GF6</f>
        <v>320.98808052605233</v>
      </c>
      <c r="GE61" s="34"/>
      <c r="GF61" s="35"/>
      <c r="GG61" s="43"/>
      <c r="GH61" s="35"/>
      <c r="GI61" s="35"/>
      <c r="GJ61" s="127"/>
      <c r="GK61" s="128"/>
      <c r="GL61" s="35">
        <f>GL12*1000/Area_Comp!GO6</f>
        <v>61.165508711235461</v>
      </c>
      <c r="GM61" s="35">
        <f>GM12*1000/Area_Comp!GO6</f>
        <v>102.07356466075461</v>
      </c>
      <c r="GN61" s="34"/>
      <c r="GO61" s="35"/>
      <c r="GP61" s="43"/>
      <c r="GQ61" s="35"/>
      <c r="GR61" s="35">
        <f>GR12*1000/Area_Comp!GW$25</f>
        <v>272.57869588793494</v>
      </c>
      <c r="GS61" s="127"/>
      <c r="GT61" s="128"/>
      <c r="GU61" s="35">
        <f>GU12*1000/Area_Comp!GX6</f>
        <v>259.99281446475845</v>
      </c>
      <c r="GV61" s="35">
        <f>GV12*1000/Area_Comp!GX6</f>
        <v>406.69449299153206</v>
      </c>
      <c r="GW61" s="34"/>
      <c r="GX61" s="35"/>
      <c r="GY61" s="43"/>
      <c r="GZ61" s="35"/>
      <c r="HA61" s="35"/>
      <c r="HB61" s="127"/>
      <c r="HC61" s="128"/>
      <c r="HD61" s="35">
        <f>HD12*1000/Area_Comp!HG6</f>
        <v>231.93522948762157</v>
      </c>
      <c r="HE61" s="35">
        <f>HE12*1000/Area_Comp!HG6</f>
        <v>337.9239926759164</v>
      </c>
      <c r="HF61" s="34"/>
      <c r="HG61" s="35"/>
      <c r="HH61" s="43"/>
      <c r="HI61" s="35"/>
      <c r="HJ61" s="35">
        <f>HJ12*1000/Area_Comp!HO$25</f>
        <v>213.94598028311427</v>
      </c>
      <c r="HK61" s="127"/>
      <c r="HL61" s="128"/>
      <c r="HM61" s="35">
        <f>HM12*1000/Area_Comp!HP6</f>
        <v>241.34498075511826</v>
      </c>
      <c r="HN61" s="35">
        <f>HN12*1000/Area_Comp!HP6</f>
        <v>342.53227507732498</v>
      </c>
      <c r="HO61" s="34"/>
      <c r="HP61" s="35"/>
      <c r="HQ61" s="43"/>
      <c r="HR61" s="35"/>
      <c r="HS61" s="35"/>
      <c r="HT61" s="127"/>
      <c r="HU61" s="128"/>
      <c r="HV61" s="35">
        <f>HV12*1000/Area_Comp!HY6</f>
        <v>70.794912968780864</v>
      </c>
      <c r="HW61" s="35">
        <f>HW12*1000/Area_Comp!HY6</f>
        <v>100.49615377688528</v>
      </c>
      <c r="HX61" s="34"/>
      <c r="HY61" s="35"/>
      <c r="HZ61" s="43"/>
      <c r="IA61" s="35"/>
      <c r="IB61" s="35"/>
      <c r="IC61" s="127"/>
      <c r="ID61" s="128"/>
      <c r="IE61" s="35">
        <f>IE12*1000/Area_Comp!IH6</f>
        <v>110.51642205592987</v>
      </c>
      <c r="IF61" s="35">
        <f>IF12*1000/Area_Comp!IH6</f>
        <v>162.88447476986806</v>
      </c>
      <c r="IG61" s="34"/>
      <c r="IH61" s="35"/>
      <c r="II61" s="35"/>
      <c r="IJ61" s="35">
        <f>IJ12*1000/Area_Comp!IQ6</f>
        <v>149.4390234281864</v>
      </c>
      <c r="IK61" s="36">
        <f>IK12*1000/Area_Comp!IQ6</f>
        <v>219.60454936201825</v>
      </c>
      <c r="IL61" s="46">
        <v>2002</v>
      </c>
      <c r="IM61" s="507"/>
      <c r="IN61" s="66"/>
    </row>
    <row r="62" spans="1:249" x14ac:dyDescent="0.2">
      <c r="A62" s="200">
        <v>2003</v>
      </c>
      <c r="B62" s="34"/>
      <c r="C62" s="35"/>
      <c r="D62" s="43"/>
      <c r="E62" s="35"/>
      <c r="F62" s="35"/>
      <c r="G62" s="127"/>
      <c r="H62" s="128"/>
      <c r="I62" s="202">
        <f>CBM_Output!C8</f>
        <v>224.9074009108505</v>
      </c>
      <c r="J62" s="35">
        <f>J13*1000/Area_Comp!J7</f>
        <v>320.51885557276478</v>
      </c>
      <c r="K62" s="34"/>
      <c r="L62" s="35"/>
      <c r="M62" s="43"/>
      <c r="N62" s="35"/>
      <c r="O62" s="35">
        <f>O13*1000/Area_Comp!R$25</f>
        <v>156.34028892455859</v>
      </c>
      <c r="P62" s="127"/>
      <c r="Q62" s="128"/>
      <c r="R62" s="35">
        <f>R13*1000/Area_Comp!S7</f>
        <v>157.77763783755142</v>
      </c>
      <c r="S62" s="35">
        <f>S13*1000/Area_Comp!S7</f>
        <v>236.54631663082512</v>
      </c>
      <c r="T62" s="34"/>
      <c r="U62" s="35"/>
      <c r="V62" s="43"/>
      <c r="W62" s="35"/>
      <c r="X62" s="35">
        <f>X13*1000/Area_Comp!AA$25</f>
        <v>248.64203197919059</v>
      </c>
      <c r="Y62" s="127"/>
      <c r="Z62" s="128"/>
      <c r="AA62" s="35">
        <f>AA13*1000/Area_Comp!AB7</f>
        <v>239.30066128315642</v>
      </c>
      <c r="AB62" s="35">
        <f>AB13*1000/Area_Comp!AB7</f>
        <v>344.02472830431191</v>
      </c>
      <c r="AC62" s="34"/>
      <c r="AD62" s="35"/>
      <c r="AE62" s="43"/>
      <c r="AF62" s="35"/>
      <c r="AG62" s="35"/>
      <c r="AH62" s="127"/>
      <c r="AI62" s="128"/>
      <c r="AJ62" s="35">
        <f>AJ13*1000/Area_Comp!AK7</f>
        <v>193.60061426744269</v>
      </c>
      <c r="AK62" s="35">
        <f>AK13*1000/Area_Comp!AK7</f>
        <v>276.25808835836642</v>
      </c>
      <c r="AL62" s="34"/>
      <c r="AM62" s="35"/>
      <c r="AN62" s="43"/>
      <c r="AO62" s="35"/>
      <c r="AP62" s="35"/>
      <c r="AQ62" s="127"/>
      <c r="AR62" s="128"/>
      <c r="AS62" s="35">
        <f>AS13*1000/Area_Comp!AT7</f>
        <v>368.6344540328617</v>
      </c>
      <c r="AT62" s="35">
        <f>AT13*1000/Area_Comp!AT7</f>
        <v>518.83046047070866</v>
      </c>
      <c r="AU62" s="34"/>
      <c r="AV62" s="35"/>
      <c r="AW62" s="43"/>
      <c r="AX62" s="35"/>
      <c r="AY62" s="35"/>
      <c r="AZ62" s="127"/>
      <c r="BA62" s="128"/>
      <c r="BB62" s="35">
        <f>BB13*1000/Area_Comp!BC7</f>
        <v>140.04276597598144</v>
      </c>
      <c r="BC62" s="35">
        <f>BC13*1000/Area_Comp!BC7</f>
        <v>198.09815955188694</v>
      </c>
      <c r="BD62" s="34"/>
      <c r="BE62" s="35"/>
      <c r="BF62" s="43"/>
      <c r="BG62" s="35"/>
      <c r="BH62" s="35"/>
      <c r="BI62" s="127"/>
      <c r="BJ62" s="128"/>
      <c r="BK62" s="35">
        <f>BK13*1000/Area_Comp!BL7</f>
        <v>80.605435455338267</v>
      </c>
      <c r="BL62" s="35">
        <f>BL13*1000/Area_Comp!BL7</f>
        <v>124.85154541153157</v>
      </c>
      <c r="BM62" s="34"/>
      <c r="BN62" s="35"/>
      <c r="BO62" s="43"/>
      <c r="BP62" s="35"/>
      <c r="BQ62" s="35"/>
      <c r="BR62" s="127"/>
      <c r="BS62" s="128"/>
      <c r="BT62" s="202">
        <f>CBM_Output!DY8</f>
        <v>113.0849014906882</v>
      </c>
      <c r="BU62" s="35">
        <f>BU13*1000/Area_Comp!BU7</f>
        <v>175.87670212242443</v>
      </c>
      <c r="BV62" s="34"/>
      <c r="BW62" s="35"/>
      <c r="BX62" s="43"/>
      <c r="BY62" s="35"/>
      <c r="BZ62" s="35"/>
      <c r="CA62" s="127"/>
      <c r="CB62" s="128"/>
      <c r="CC62" s="202">
        <f>CBM_Output!EQ8</f>
        <v>62.001605221169605</v>
      </c>
      <c r="CD62" s="35">
        <f>CD13*1000/Area_Comp!CD7</f>
        <v>93.445818133361982</v>
      </c>
      <c r="CE62" s="34"/>
      <c r="CF62" s="35"/>
      <c r="CG62" s="43"/>
      <c r="CH62" s="35"/>
      <c r="CI62" s="35"/>
      <c r="CJ62" s="127"/>
      <c r="CK62" s="128"/>
      <c r="CL62" s="35">
        <f>CL13*1000/Area_Comp!CM7</f>
        <v>132.28330212195348</v>
      </c>
      <c r="CM62" s="35">
        <f>CM13*1000/Area_Comp!CM7</f>
        <v>199.46188025562842</v>
      </c>
      <c r="CN62" s="34"/>
      <c r="CO62" s="35"/>
      <c r="CP62" s="43"/>
      <c r="CQ62" s="35"/>
      <c r="CR62" s="35"/>
      <c r="CS62" s="127"/>
      <c r="CT62" s="128"/>
      <c r="CU62" s="35">
        <f>CU13*1000/Area_Comp!CV7</f>
        <v>187.086212961559</v>
      </c>
      <c r="CV62" s="35">
        <f>CV13*1000/Area_Comp!CV7</f>
        <v>293.4313361319218</v>
      </c>
      <c r="CW62" s="34"/>
      <c r="CX62" s="35"/>
      <c r="CY62" s="43"/>
      <c r="CZ62" s="35"/>
      <c r="DA62" s="35"/>
      <c r="DB62" s="127"/>
      <c r="DC62" s="128"/>
      <c r="DD62" s="35">
        <f>DD13*1000/Area_Comp!DE7</f>
        <v>135.15764028154103</v>
      </c>
      <c r="DE62" s="35">
        <f>DE13*1000/Area_Comp!DE7</f>
        <v>205.53976184296135</v>
      </c>
      <c r="DF62" s="34"/>
      <c r="DG62" s="35"/>
      <c r="DH62" s="43"/>
      <c r="DI62" s="35"/>
      <c r="DJ62" s="35"/>
      <c r="DK62" s="127"/>
      <c r="DL62" s="128"/>
      <c r="DM62" s="34"/>
      <c r="DN62" s="35"/>
      <c r="DO62" s="43"/>
      <c r="DP62" s="35"/>
      <c r="DQ62" s="35">
        <f>DQ13*1000/Area_Comp!DU$25</f>
        <v>202.24682513839142</v>
      </c>
      <c r="DR62" s="127"/>
      <c r="DS62" s="128"/>
      <c r="DT62" s="35">
        <f>DT13*1000/Area_Comp!DV7</f>
        <v>157.24807525880894</v>
      </c>
      <c r="DU62" s="35">
        <f>DU13*1000/Area_Comp!DV7</f>
        <v>222.39451354787144</v>
      </c>
      <c r="DV62" s="34"/>
      <c r="DW62" s="35"/>
      <c r="DX62" s="43"/>
      <c r="DY62" s="35"/>
      <c r="DZ62" s="35"/>
      <c r="EA62" s="127"/>
      <c r="EB62" s="128"/>
      <c r="EC62" s="35">
        <f>EC13*1000/Area_Comp!EE7</f>
        <v>172.61078105414364</v>
      </c>
      <c r="ED62" s="35">
        <f>ED13*1000/Area_Comp!EE7</f>
        <v>245.64753251683277</v>
      </c>
      <c r="EE62" s="34"/>
      <c r="EF62" s="35"/>
      <c r="EG62" s="43"/>
      <c r="EH62" s="35"/>
      <c r="EI62" s="35"/>
      <c r="EJ62" s="127"/>
      <c r="EK62" s="128"/>
      <c r="EL62" s="35">
        <f>EL13*1000/Area_Comp!EN7</f>
        <v>237.07737194083637</v>
      </c>
      <c r="EM62" s="35">
        <f>EM13*1000/Area_Comp!EN7</f>
        <v>339.12375912193795</v>
      </c>
      <c r="EN62" s="34"/>
      <c r="EO62" s="35"/>
      <c r="EP62" s="43"/>
      <c r="EQ62" s="35"/>
      <c r="ER62" s="35">
        <f>ER13*1000/Area_Comp!EV$25</f>
        <v>175.08094981111711</v>
      </c>
      <c r="ES62" s="127"/>
      <c r="ET62" s="128"/>
      <c r="EU62" s="35">
        <f>EU13*1000/Area_Comp!EW7</f>
        <v>139.04324642697028</v>
      </c>
      <c r="EV62" s="35">
        <f>EV13*1000/Area_Comp!EW7</f>
        <v>218.19737028731248</v>
      </c>
      <c r="EW62" s="34"/>
      <c r="EX62" s="35"/>
      <c r="EY62" s="43"/>
      <c r="EZ62" s="35"/>
      <c r="FA62" s="35"/>
      <c r="FB62" s="127"/>
      <c r="FC62" s="128"/>
      <c r="FD62" s="34"/>
      <c r="FE62" s="35"/>
      <c r="FF62" s="43"/>
      <c r="FG62" s="35"/>
      <c r="FH62" s="35">
        <f>FH13*1000/Area_Comp!FM$25</f>
        <v>195</v>
      </c>
      <c r="FI62" s="127"/>
      <c r="FJ62" s="128"/>
      <c r="FK62" s="35">
        <f>FK13*1000/Area_Comp!FN7</f>
        <v>164.28614113203531</v>
      </c>
      <c r="FL62" s="35">
        <f>FL13*1000/Area_Comp!FN7</f>
        <v>246.73293696752634</v>
      </c>
      <c r="FM62" s="34"/>
      <c r="FN62" s="35"/>
      <c r="FO62" s="43"/>
      <c r="FP62" s="35"/>
      <c r="FQ62" s="35">
        <f>FQ13*1000/Area_Comp!FV$25</f>
        <v>296.96493982208267</v>
      </c>
      <c r="FR62" s="127"/>
      <c r="FS62" s="128"/>
      <c r="FT62" s="35">
        <f>FT13*1000/Area_Comp!FW7</f>
        <v>342.32141955523446</v>
      </c>
      <c r="FU62" s="35">
        <f>FU13*1000/Area_Comp!FW7</f>
        <v>488.38747638267398</v>
      </c>
      <c r="FV62" s="34"/>
      <c r="FW62" s="35"/>
      <c r="FX62" s="43"/>
      <c r="FY62" s="35"/>
      <c r="FZ62" s="35"/>
      <c r="GA62" s="127"/>
      <c r="GB62" s="128"/>
      <c r="GC62" s="35">
        <f>GC13*1000/Area_Comp!GF7</f>
        <v>222.47901414963749</v>
      </c>
      <c r="GD62" s="35">
        <f>GD13*1000/Area_Comp!GF7</f>
        <v>326.39068946274608</v>
      </c>
      <c r="GE62" s="34"/>
      <c r="GF62" s="35"/>
      <c r="GG62" s="43"/>
      <c r="GH62" s="35"/>
      <c r="GI62" s="35"/>
      <c r="GJ62" s="127"/>
      <c r="GK62" s="128"/>
      <c r="GL62" s="35">
        <f>GL13*1000/Area_Comp!GO7</f>
        <v>62.156934493260437</v>
      </c>
      <c r="GM62" s="35">
        <f>GM13*1000/Area_Comp!GO7</f>
        <v>103.66559165882713</v>
      </c>
      <c r="GN62" s="34"/>
      <c r="GO62" s="35"/>
      <c r="GP62" s="43"/>
      <c r="GQ62" s="35"/>
      <c r="GR62" s="35">
        <f>GR13*1000/Area_Comp!GW$25</f>
        <v>275.1970028618768</v>
      </c>
      <c r="GS62" s="127"/>
      <c r="GT62" s="128"/>
      <c r="GU62" s="35">
        <f>GU13*1000/Area_Comp!GX7</f>
        <v>262.12768739225248</v>
      </c>
      <c r="GV62" s="35">
        <f>GV13*1000/Area_Comp!GX7</f>
        <v>410.22474747843034</v>
      </c>
      <c r="GW62" s="34"/>
      <c r="GX62" s="35"/>
      <c r="GY62" s="43"/>
      <c r="GZ62" s="35"/>
      <c r="HA62" s="35"/>
      <c r="HB62" s="127"/>
      <c r="HC62" s="128"/>
      <c r="HD62" s="35">
        <f>HD13*1000/Area_Comp!HG7</f>
        <v>235.29000521155365</v>
      </c>
      <c r="HE62" s="35">
        <f>HE13*1000/Area_Comp!HG7</f>
        <v>342.7981039137328</v>
      </c>
      <c r="HF62" s="34"/>
      <c r="HG62" s="35"/>
      <c r="HH62" s="43"/>
      <c r="HI62" s="35"/>
      <c r="HJ62" s="35">
        <f>HJ13*1000/Area_Comp!HO$25</f>
        <v>216.52223811931242</v>
      </c>
      <c r="HK62" s="127"/>
      <c r="HL62" s="128"/>
      <c r="HM62" s="35">
        <f>HM13*1000/Area_Comp!HP7</f>
        <v>245.11392359264369</v>
      </c>
      <c r="HN62" s="35">
        <f>HN13*1000/Area_Comp!HP7</f>
        <v>347.85517721819593</v>
      </c>
      <c r="HO62" s="34"/>
      <c r="HP62" s="35"/>
      <c r="HQ62" s="43"/>
      <c r="HR62" s="35"/>
      <c r="HS62" s="35"/>
      <c r="HT62" s="127"/>
      <c r="HU62" s="128"/>
      <c r="HV62" s="35">
        <f>HV13*1000/Area_Comp!HY7</f>
        <v>71.856757814629418</v>
      </c>
      <c r="HW62" s="35">
        <f>HW13*1000/Area_Comp!HY7</f>
        <v>101.97946245272223</v>
      </c>
      <c r="HX62" s="34"/>
      <c r="HY62" s="35"/>
      <c r="HZ62" s="43"/>
      <c r="IA62" s="35"/>
      <c r="IB62" s="35"/>
      <c r="IC62" s="127"/>
      <c r="ID62" s="128"/>
      <c r="IE62" s="35">
        <f>IE13*1000/Area_Comp!IH7</f>
        <v>111.42718328415179</v>
      </c>
      <c r="IF62" s="35">
        <f>IF13*1000/Area_Comp!IH7</f>
        <v>164.19666157447591</v>
      </c>
      <c r="IG62" s="34"/>
      <c r="IH62" s="35"/>
      <c r="II62" s="35"/>
      <c r="IJ62" s="35">
        <f>IJ13*1000/Area_Comp!IQ7</f>
        <v>151.36141447820805</v>
      </c>
      <c r="IK62" s="36">
        <f>IK13*1000/Area_Comp!IQ7</f>
        <v>222.44484919195511</v>
      </c>
      <c r="IL62" s="46">
        <v>2003</v>
      </c>
      <c r="IM62" s="507"/>
      <c r="IN62" s="66"/>
    </row>
    <row r="63" spans="1:249" x14ac:dyDescent="0.2">
      <c r="A63" s="200">
        <v>2004</v>
      </c>
      <c r="B63" s="34"/>
      <c r="C63" s="35"/>
      <c r="D63" s="43"/>
      <c r="E63" s="35"/>
      <c r="F63" s="35"/>
      <c r="G63" s="127"/>
      <c r="H63" s="128"/>
      <c r="I63" s="202">
        <f>CBM_Output!C9</f>
        <v>226.65104602552813</v>
      </c>
      <c r="J63" s="35">
        <f>J14*1000/Area_Comp!J8</f>
        <v>323.15354554776644</v>
      </c>
      <c r="K63" s="34"/>
      <c r="L63" s="35"/>
      <c r="M63" s="43"/>
      <c r="N63" s="35"/>
      <c r="O63" s="35">
        <f>O14*1000/Area_Comp!R$25</f>
        <v>159.97121824320584</v>
      </c>
      <c r="P63" s="127"/>
      <c r="Q63" s="128"/>
      <c r="R63" s="35">
        <f>R14*1000/Area_Comp!S8</f>
        <v>158.83173729386681</v>
      </c>
      <c r="S63" s="35">
        <f>S14*1000/Area_Comp!S8</f>
        <v>238.051878760167</v>
      </c>
      <c r="T63" s="34"/>
      <c r="U63" s="35"/>
      <c r="V63" s="43"/>
      <c r="W63" s="35"/>
      <c r="X63" s="35">
        <f>X14*1000/Area_Comp!AA$25</f>
        <v>251.54923112233189</v>
      </c>
      <c r="Y63" s="127"/>
      <c r="Z63" s="128"/>
      <c r="AA63" s="35">
        <f>AA14*1000/Area_Comp!AB8</f>
        <v>241.30997433179414</v>
      </c>
      <c r="AB63" s="35">
        <f>AB14*1000/Area_Comp!AB8</f>
        <v>346.93453264431957</v>
      </c>
      <c r="AC63" s="34"/>
      <c r="AD63" s="35"/>
      <c r="AE63" s="43"/>
      <c r="AF63" s="35"/>
      <c r="AG63" s="35"/>
      <c r="AH63" s="127"/>
      <c r="AI63" s="128"/>
      <c r="AJ63" s="35">
        <f>AJ14*1000/Area_Comp!AK8</f>
        <v>197.037317116586</v>
      </c>
      <c r="AK63" s="35">
        <f>AK14*1000/Area_Comp!AK8</f>
        <v>281.1348870364302</v>
      </c>
      <c r="AL63" s="34"/>
      <c r="AM63" s="35"/>
      <c r="AN63" s="43"/>
      <c r="AO63" s="35"/>
      <c r="AP63" s="35"/>
      <c r="AQ63" s="127"/>
      <c r="AR63" s="128"/>
      <c r="AS63" s="35">
        <f>AS14*1000/Area_Comp!AT8</f>
        <v>372.553521178545</v>
      </c>
      <c r="AT63" s="35">
        <f>AT14*1000/Area_Comp!AT8</f>
        <v>524.70915469206784</v>
      </c>
      <c r="AU63" s="34"/>
      <c r="AV63" s="35"/>
      <c r="AW63" s="43"/>
      <c r="AX63" s="35"/>
      <c r="AY63" s="35"/>
      <c r="AZ63" s="127"/>
      <c r="BA63" s="128"/>
      <c r="BB63" s="35">
        <f>BB14*1000/Area_Comp!BC8</f>
        <v>141.80815921998763</v>
      </c>
      <c r="BC63" s="35">
        <f>BC14*1000/Area_Comp!BC8</f>
        <v>200.64071919127039</v>
      </c>
      <c r="BD63" s="34"/>
      <c r="BE63" s="35"/>
      <c r="BF63" s="43"/>
      <c r="BG63" s="35"/>
      <c r="BH63" s="35"/>
      <c r="BI63" s="127"/>
      <c r="BJ63" s="128"/>
      <c r="BK63" s="35">
        <f>BK14*1000/Area_Comp!BL8</f>
        <v>82.620092801508704</v>
      </c>
      <c r="BL63" s="35">
        <f>BL14*1000/Area_Comp!BL8</f>
        <v>128.07106358221264</v>
      </c>
      <c r="BM63" s="34"/>
      <c r="BN63" s="35"/>
      <c r="BO63" s="43"/>
      <c r="BP63" s="35"/>
      <c r="BQ63" s="35"/>
      <c r="BR63" s="127"/>
      <c r="BS63" s="128"/>
      <c r="BT63" s="202">
        <f>CBM_Output!DY9</f>
        <v>114.97917820780729</v>
      </c>
      <c r="BU63" s="35">
        <f>BU14*1000/Area_Comp!BU8</f>
        <v>178.76537974230325</v>
      </c>
      <c r="BV63" s="34"/>
      <c r="BW63" s="35"/>
      <c r="BX63" s="43"/>
      <c r="BY63" s="35"/>
      <c r="BZ63" s="35"/>
      <c r="CA63" s="127"/>
      <c r="CB63" s="128"/>
      <c r="CC63" s="202">
        <f>CBM_Output!EQ9</f>
        <v>63.013736222579368</v>
      </c>
      <c r="CD63" s="35">
        <f>CD14*1000/Area_Comp!CD8</f>
        <v>94.947872764754152</v>
      </c>
      <c r="CE63" s="34"/>
      <c r="CF63" s="35"/>
      <c r="CG63" s="43"/>
      <c r="CH63" s="35"/>
      <c r="CI63" s="35"/>
      <c r="CJ63" s="127"/>
      <c r="CK63" s="128"/>
      <c r="CL63" s="35">
        <f>CL14*1000/Area_Comp!CM8</f>
        <v>134.36943697152793</v>
      </c>
      <c r="CM63" s="35">
        <f>CM14*1000/Area_Comp!CM8</f>
        <v>202.62869776497419</v>
      </c>
      <c r="CN63" s="34"/>
      <c r="CO63" s="35"/>
      <c r="CP63" s="43"/>
      <c r="CQ63" s="35"/>
      <c r="CR63" s="35"/>
      <c r="CS63" s="127"/>
      <c r="CT63" s="128"/>
      <c r="CU63" s="35">
        <f>CU14*1000/Area_Comp!CV8</f>
        <v>189.60230300651043</v>
      </c>
      <c r="CV63" s="35">
        <f>CV14*1000/Area_Comp!CV8</f>
        <v>297.40359993336347</v>
      </c>
      <c r="CW63" s="34"/>
      <c r="CX63" s="35"/>
      <c r="CY63" s="43"/>
      <c r="CZ63" s="35"/>
      <c r="DA63" s="35"/>
      <c r="DB63" s="127"/>
      <c r="DC63" s="128"/>
      <c r="DD63" s="35">
        <f>DD14*1000/Area_Comp!DE8</f>
        <v>137.97719148411693</v>
      </c>
      <c r="DE63" s="35">
        <f>DE14*1000/Area_Comp!DE8</f>
        <v>209.83819629617375</v>
      </c>
      <c r="DF63" s="34"/>
      <c r="DG63" s="35"/>
      <c r="DH63" s="43"/>
      <c r="DI63" s="35"/>
      <c r="DJ63" s="35"/>
      <c r="DK63" s="127"/>
      <c r="DL63" s="128"/>
      <c r="DM63" s="34"/>
      <c r="DN63" s="35"/>
      <c r="DO63" s="43"/>
      <c r="DP63" s="35"/>
      <c r="DQ63" s="35">
        <f>DQ14*1000/Area_Comp!DU$25</f>
        <v>202.24682513839142</v>
      </c>
      <c r="DR63" s="127"/>
      <c r="DS63" s="128"/>
      <c r="DT63" s="35">
        <f>DT14*1000/Area_Comp!DV8</f>
        <v>158.50198197612823</v>
      </c>
      <c r="DU63" s="35">
        <f>DU14*1000/Area_Comp!DV8</f>
        <v>224.21408606134386</v>
      </c>
      <c r="DV63" s="34"/>
      <c r="DW63" s="35"/>
      <c r="DX63" s="43"/>
      <c r="DY63" s="35"/>
      <c r="DZ63" s="35"/>
      <c r="EA63" s="127"/>
      <c r="EB63" s="128"/>
      <c r="EC63" s="35">
        <f>EC14*1000/Area_Comp!EE8</f>
        <v>174.18069082999011</v>
      </c>
      <c r="ED63" s="35">
        <f>ED14*1000/Area_Comp!EE8</f>
        <v>247.77871527963904</v>
      </c>
      <c r="EE63" s="34"/>
      <c r="EF63" s="35"/>
      <c r="EG63" s="43"/>
      <c r="EH63" s="35"/>
      <c r="EI63" s="35"/>
      <c r="EJ63" s="127"/>
      <c r="EK63" s="128"/>
      <c r="EL63" s="35">
        <f>EL14*1000/Area_Comp!EN8</f>
        <v>240.51732909924377</v>
      </c>
      <c r="EM63" s="35">
        <f>EM14*1000/Area_Comp!EN8</f>
        <v>343.92607452405315</v>
      </c>
      <c r="EN63" s="34"/>
      <c r="EO63" s="35"/>
      <c r="EP63" s="43"/>
      <c r="EQ63" s="35"/>
      <c r="ER63" s="35">
        <f>ER14*1000/Area_Comp!EV$25</f>
        <v>175.9498111171074</v>
      </c>
      <c r="ES63" s="127"/>
      <c r="ET63" s="128"/>
      <c r="EU63" s="35">
        <f>EU14*1000/Area_Comp!EW8</f>
        <v>139.76204440814021</v>
      </c>
      <c r="EV63" s="35">
        <f>EV14*1000/Area_Comp!EW8</f>
        <v>219.12984057870372</v>
      </c>
      <c r="EW63" s="34"/>
      <c r="EX63" s="35"/>
      <c r="EY63" s="43"/>
      <c r="EZ63" s="35"/>
      <c r="FA63" s="35"/>
      <c r="FB63" s="127"/>
      <c r="FC63" s="128"/>
      <c r="FD63" s="34"/>
      <c r="FE63" s="35"/>
      <c r="FF63" s="43"/>
      <c r="FG63" s="35"/>
      <c r="FH63" s="35"/>
      <c r="FI63" s="127"/>
      <c r="FJ63" s="128"/>
      <c r="FK63" s="35">
        <f>FK14*1000/Area_Comp!FN8</f>
        <v>168.54559822939206</v>
      </c>
      <c r="FL63" s="35">
        <f>FL14*1000/Area_Comp!FN8</f>
        <v>253.10571012615844</v>
      </c>
      <c r="FM63" s="34"/>
      <c r="FN63" s="35"/>
      <c r="FO63" s="43"/>
      <c r="FP63" s="35"/>
      <c r="FQ63" s="35">
        <f>FQ14*1000/Area_Comp!FV$25</f>
        <v>296.96493982208267</v>
      </c>
      <c r="FR63" s="127"/>
      <c r="FS63" s="128"/>
      <c r="FT63" s="35">
        <f>FT14*1000/Area_Comp!FW8</f>
        <v>346.02313707331479</v>
      </c>
      <c r="FU63" s="35">
        <f>FU14*1000/Area_Comp!FW8</f>
        <v>493.71996235739692</v>
      </c>
      <c r="FV63" s="34"/>
      <c r="FW63" s="35"/>
      <c r="FX63" s="43"/>
      <c r="FY63" s="35"/>
      <c r="FZ63" s="35"/>
      <c r="GA63" s="127"/>
      <c r="GB63" s="128"/>
      <c r="GC63" s="35">
        <f>GC14*1000/Area_Comp!GF8</f>
        <v>225.73842834508656</v>
      </c>
      <c r="GD63" s="35">
        <f>GD14*1000/Area_Comp!GF8</f>
        <v>331.18177893692769</v>
      </c>
      <c r="GE63" s="34"/>
      <c r="GF63" s="35"/>
      <c r="GG63" s="43"/>
      <c r="GH63" s="35"/>
      <c r="GI63" s="35"/>
      <c r="GJ63" s="127"/>
      <c r="GK63" s="128"/>
      <c r="GL63" s="35">
        <f>GL14*1000/Area_Comp!GO8</f>
        <v>63.313491069467361</v>
      </c>
      <c r="GM63" s="35">
        <f>GM14*1000/Area_Comp!GO8</f>
        <v>105.53083232393546</v>
      </c>
      <c r="GN63" s="34"/>
      <c r="GO63" s="35"/>
      <c r="GP63" s="43"/>
      <c r="GQ63" s="35"/>
      <c r="GR63" s="35">
        <f>GR14*1000/Area_Comp!GW$25</f>
        <v>277.76651333032083</v>
      </c>
      <c r="GS63" s="127"/>
      <c r="GT63" s="128"/>
      <c r="GU63" s="35">
        <f>GU14*1000/Area_Comp!GX8</f>
        <v>264.1282993974865</v>
      </c>
      <c r="GV63" s="35">
        <f>GV14*1000/Area_Comp!GX8</f>
        <v>413.50394806933173</v>
      </c>
      <c r="GW63" s="34"/>
      <c r="GX63" s="35"/>
      <c r="GY63" s="43"/>
      <c r="GZ63" s="35"/>
      <c r="HA63" s="35"/>
      <c r="HB63" s="127"/>
      <c r="HC63" s="128"/>
      <c r="HD63" s="35">
        <f>HD14*1000/Area_Comp!HG8</f>
        <v>238.81498279912446</v>
      </c>
      <c r="HE63" s="35">
        <f>HE14*1000/Area_Comp!HG8</f>
        <v>347.92865290180521</v>
      </c>
      <c r="HF63" s="34"/>
      <c r="HG63" s="35"/>
      <c r="HH63" s="43"/>
      <c r="HI63" s="35"/>
      <c r="HJ63" s="35">
        <f>HJ14*1000/Area_Comp!HO$25</f>
        <v>219.61556370070781</v>
      </c>
      <c r="HK63" s="127"/>
      <c r="HL63" s="128"/>
      <c r="HM63" s="35">
        <f>HM14*1000/Area_Comp!HP8</f>
        <v>246.87591871353678</v>
      </c>
      <c r="HN63" s="35">
        <f>HN14*1000/Area_Comp!HP8</f>
        <v>350.38801148932663</v>
      </c>
      <c r="HO63" s="34"/>
      <c r="HP63" s="35"/>
      <c r="HQ63" s="43"/>
      <c r="HR63" s="35"/>
      <c r="HS63" s="35"/>
      <c r="HT63" s="127"/>
      <c r="HU63" s="128"/>
      <c r="HV63" s="35">
        <f>HV14*1000/Area_Comp!HY8</f>
        <v>72.932546860008685</v>
      </c>
      <c r="HW63" s="35">
        <f>HW14*1000/Area_Comp!HY8</f>
        <v>103.48200796658796</v>
      </c>
      <c r="HX63" s="34"/>
      <c r="HY63" s="35"/>
      <c r="HZ63" s="43"/>
      <c r="IA63" s="35"/>
      <c r="IB63" s="35"/>
      <c r="IC63" s="127"/>
      <c r="ID63" s="128"/>
      <c r="IE63" s="35">
        <f>IE14*1000/Area_Comp!IH8</f>
        <v>112.32438686225933</v>
      </c>
      <c r="IF63" s="35">
        <f>IF14*1000/Area_Comp!IH8</f>
        <v>165.48901711634528</v>
      </c>
      <c r="IG63" s="34"/>
      <c r="IH63" s="35"/>
      <c r="II63" s="35"/>
      <c r="IJ63" s="35">
        <f>IJ14*1000/Area_Comp!IQ8</f>
        <v>153.17605426560684</v>
      </c>
      <c r="IK63" s="36">
        <f>IK14*1000/Area_Comp!IQ8</f>
        <v>225.14068069343165</v>
      </c>
      <c r="IL63" s="46">
        <v>2004</v>
      </c>
      <c r="IM63" s="507"/>
      <c r="IN63" s="66"/>
    </row>
    <row r="64" spans="1:249" x14ac:dyDescent="0.2">
      <c r="A64" s="200">
        <v>2005</v>
      </c>
      <c r="B64" s="34"/>
      <c r="C64" s="35">
        <f>C15*1000/Area_Comp!D9</f>
        <v>251.11242954612874</v>
      </c>
      <c r="D64" s="35">
        <f>D15*1000/Area_Comp!E9</f>
        <v>241.04714244924335</v>
      </c>
      <c r="E64" s="35"/>
      <c r="F64" s="35"/>
      <c r="G64" s="127"/>
      <c r="H64" s="128"/>
      <c r="I64" s="202">
        <f>CBM_Output!C10</f>
        <v>228.14460113153845</v>
      </c>
      <c r="J64" s="35">
        <f>J15*1000/Area_Comp!J9</f>
        <v>325.4208235891017</v>
      </c>
      <c r="K64" s="34"/>
      <c r="L64" s="35">
        <f>L15*1000/Area_Comp!M9</f>
        <v>161.87345932621199</v>
      </c>
      <c r="M64" s="35">
        <f>M15*1000/Area_Comp!N9</f>
        <v>147.5985942991019</v>
      </c>
      <c r="N64" s="35"/>
      <c r="O64" s="35">
        <f>O15*1000/Area_Comp!R$25</f>
        <v>163.60214756185309</v>
      </c>
      <c r="P64" s="127"/>
      <c r="Q64" s="128"/>
      <c r="R64" s="35">
        <f>R15*1000/Area_Comp!S9</f>
        <v>159.94746137592259</v>
      </c>
      <c r="S64" s="35">
        <f>S15*1000/Area_Comp!S9</f>
        <v>239.66131757330839</v>
      </c>
      <c r="T64" s="34"/>
      <c r="U64" s="35">
        <f>U15*1000/Area_Comp!V9</f>
        <v>277.65900386036213</v>
      </c>
      <c r="V64" s="35">
        <f>V15*1000/Area_Comp!W9</f>
        <v>279.99047070735145</v>
      </c>
      <c r="W64" s="35"/>
      <c r="X64" s="35">
        <f>X15*1000/Area_Comp!AA$25</f>
        <v>253.69137785938338</v>
      </c>
      <c r="Y64" s="127"/>
      <c r="Z64" s="128"/>
      <c r="AA64" s="35">
        <f>AA15*1000/Area_Comp!AB9</f>
        <v>243.43926646408525</v>
      </c>
      <c r="AB64" s="35">
        <f>AB15*1000/Area_Comp!AB9</f>
        <v>350.01531131147135</v>
      </c>
      <c r="AC64" s="34"/>
      <c r="AD64" s="35">
        <f>AD15*1000/Area_Comp!AE9</f>
        <v>202.80266141322531</v>
      </c>
      <c r="AE64" s="35">
        <f>AE15*1000/Area_Comp!AF9</f>
        <v>202.11081794195249</v>
      </c>
      <c r="AF64" s="35"/>
      <c r="AG64" s="35">
        <f>AG15*1000/Area_Comp!AJ$25</f>
        <v>217.39130434782609</v>
      </c>
      <c r="AH64" s="127"/>
      <c r="AI64" s="128"/>
      <c r="AJ64" s="35">
        <f>AJ15*1000/Area_Comp!AK9</f>
        <v>197.77827794476769</v>
      </c>
      <c r="AK64" s="35">
        <f>AK15*1000/Area_Comp!AK9</f>
        <v>282.10917345946945</v>
      </c>
      <c r="AL64" s="34"/>
      <c r="AM64" s="35">
        <f>AM15*1000/Area_Comp!AN9</f>
        <v>307.62473647224175</v>
      </c>
      <c r="AN64" s="35">
        <f>AN15*1000/Area_Comp!AO9</f>
        <v>324.72113642863951</v>
      </c>
      <c r="AO64" s="35"/>
      <c r="AP64" s="35"/>
      <c r="AQ64" s="127"/>
      <c r="AR64" s="128"/>
      <c r="AS64" s="35">
        <f>AS15*1000/Area_Comp!AT9</f>
        <v>374.31147450747613</v>
      </c>
      <c r="AT64" s="35">
        <f>AT15*1000/Area_Comp!AT9</f>
        <v>527.5350245927732</v>
      </c>
      <c r="AU64" s="34"/>
      <c r="AV64" s="35"/>
      <c r="AW64" s="35">
        <f>AW15*1000/Area_Comp!AX9</f>
        <v>190.61512747930092</v>
      </c>
      <c r="AX64" s="35"/>
      <c r="AY64" s="35"/>
      <c r="AZ64" s="127"/>
      <c r="BA64" s="128"/>
      <c r="BB64" s="35">
        <f>BB15*1000/Area_Comp!BC9</f>
        <v>143.31837935632848</v>
      </c>
      <c r="BC64" s="35">
        <f>BC15*1000/Area_Comp!BC9</f>
        <v>202.79777433055034</v>
      </c>
      <c r="BD64" s="34"/>
      <c r="BE64" s="35">
        <f>BE15*1000/Area_Comp!BF9</f>
        <v>106.23215088212697</v>
      </c>
      <c r="BF64" s="35">
        <f>BF15*1000/Area_Comp!BG9</f>
        <v>110.27551670137156</v>
      </c>
      <c r="BG64" s="35"/>
      <c r="BH64" s="35"/>
      <c r="BI64" s="127"/>
      <c r="BJ64" s="128"/>
      <c r="BK64" s="35">
        <f>BK15*1000/Area_Comp!BL9</f>
        <v>84.599185414649284</v>
      </c>
      <c r="BL64" s="35">
        <f>BL15*1000/Area_Comp!BL9</f>
        <v>131.25591016619464</v>
      </c>
      <c r="BM64" s="34"/>
      <c r="BN64" s="35">
        <f>BN15*1000/Area_Comp!BM25</f>
        <v>141.82692307692307</v>
      </c>
      <c r="BO64" s="35">
        <f>BO15*1000/Area_Comp!BM25</f>
        <v>130.625</v>
      </c>
      <c r="BP64" s="35"/>
      <c r="BQ64" s="35"/>
      <c r="BR64" s="127"/>
      <c r="BS64" s="128"/>
      <c r="BT64" s="202">
        <f>CBM_Output!DY10</f>
        <v>116.97998038370034</v>
      </c>
      <c r="BU64" s="35">
        <f>BU15*1000/Area_Comp!BU9</f>
        <v>181.81803580030302</v>
      </c>
      <c r="BV64" s="34"/>
      <c r="BW64" s="35">
        <f>BW15*1000/Area_Comp!BX9</f>
        <v>52.309878782516364</v>
      </c>
      <c r="BX64" s="35"/>
      <c r="BY64" s="35"/>
      <c r="BZ64" s="35"/>
      <c r="CA64" s="127"/>
      <c r="CB64" s="128"/>
      <c r="CC64" s="202">
        <f>CBM_Output!EQ10</f>
        <v>64.070603346738778</v>
      </c>
      <c r="CD64" s="35">
        <f>CD15*1000/Area_Comp!CD9</f>
        <v>96.520843570472096</v>
      </c>
      <c r="CE64" s="34"/>
      <c r="CF64" s="35">
        <f>CF15*1000/Area_Comp!CG9</f>
        <v>158.16647777358014</v>
      </c>
      <c r="CG64" s="35">
        <f>CG15*1000/Area_Comp!CH9</f>
        <v>156.43303718328397</v>
      </c>
      <c r="CH64" s="35"/>
      <c r="CI64" s="35"/>
      <c r="CJ64" s="127"/>
      <c r="CK64" s="128"/>
      <c r="CL64" s="35">
        <f>CL15*1000/Area_Comp!CM9</f>
        <v>136.75565453868913</v>
      </c>
      <c r="CM64" s="35">
        <f>CM15*1000/Area_Comp!CM9</f>
        <v>206.25726083127981</v>
      </c>
      <c r="CN64" s="34"/>
      <c r="CO64" s="35">
        <f>CO15*1000/Area_Comp!CP9</f>
        <v>202.31739358906989</v>
      </c>
      <c r="CP64" s="35">
        <f>CP15*1000/Area_Comp!CQ9</f>
        <v>201.67908309455586</v>
      </c>
      <c r="CQ64" s="35"/>
      <c r="CR64" s="35"/>
      <c r="CS64" s="127"/>
      <c r="CT64" s="128"/>
      <c r="CU64" s="35">
        <f>CU15*1000/Area_Comp!CV9</f>
        <v>192.02461421940285</v>
      </c>
      <c r="CV64" s="35">
        <f>CV15*1000/Area_Comp!CV9</f>
        <v>301.27019036188148</v>
      </c>
      <c r="CW64" s="34"/>
      <c r="CX64" s="35">
        <f>CX15*1000/Area_Comp!CY9</f>
        <v>134.04041557255394</v>
      </c>
      <c r="CY64" s="35">
        <f>CY15*1000/Area_Comp!CZ9</f>
        <v>140.85518666838911</v>
      </c>
      <c r="CZ64" s="35"/>
      <c r="DA64" s="35"/>
      <c r="DB64" s="127"/>
      <c r="DC64" s="128"/>
      <c r="DD64" s="35">
        <f>DD15*1000/Area_Comp!DE9</f>
        <v>140.54683368145166</v>
      </c>
      <c r="DE64" s="35">
        <f>DE15*1000/Area_Comp!DE9</f>
        <v>213.75412506040621</v>
      </c>
      <c r="DF64" s="34"/>
      <c r="DG64" s="35">
        <f>DG15*1000/Area_Comp!DH9</f>
        <v>48.481342204223317</v>
      </c>
      <c r="DH64" s="35">
        <f>DH15*1000/Area_Comp!DI9</f>
        <v>75.60386473429952</v>
      </c>
      <c r="DI64" s="35"/>
      <c r="DJ64" s="35"/>
      <c r="DK64" s="127"/>
      <c r="DL64" s="128"/>
      <c r="DM64" s="34"/>
      <c r="DN64" s="35">
        <f>DN15*1000/Area_Comp!DP9</f>
        <v>168.94146193509252</v>
      </c>
      <c r="DO64" s="35">
        <f>DO15*1000/Area_Comp!DQ9</f>
        <v>167.09844559585491</v>
      </c>
      <c r="DP64" s="35"/>
      <c r="DQ64" s="35">
        <f>DQ15*1000/Area_Comp!DU$25</f>
        <v>213.74145229566918</v>
      </c>
      <c r="DR64" s="127"/>
      <c r="DS64" s="128"/>
      <c r="DT64" s="35">
        <f>DT15*1000/Area_Comp!DV9</f>
        <v>159.74551035124216</v>
      </c>
      <c r="DU64" s="35">
        <f>DU15*1000/Area_Comp!DV9</f>
        <v>226.01571353923521</v>
      </c>
      <c r="DV64" s="34"/>
      <c r="DW64" s="35">
        <f>DW15*1000/Area_Comp!DY9</f>
        <v>219.04761904761904</v>
      </c>
      <c r="DX64" s="35">
        <f>DX15*1000/Area_Comp!DZ9</f>
        <v>216.89373297002726</v>
      </c>
      <c r="DY64" s="35"/>
      <c r="DZ64" s="35"/>
      <c r="EA64" s="127"/>
      <c r="EB64" s="128"/>
      <c r="EC64" s="35">
        <f>EC15*1000/Area_Comp!EE9</f>
        <v>175.57389025139551</v>
      </c>
      <c r="ED64" s="35">
        <f>ED15*1000/Area_Comp!EE9</f>
        <v>249.6328705463238</v>
      </c>
      <c r="EE64" s="34"/>
      <c r="EF64" s="35">
        <f>EF15*1000/Area_Comp!EH9</f>
        <v>299.30795847750863</v>
      </c>
      <c r="EG64" s="35"/>
      <c r="EH64" s="35"/>
      <c r="EI64" s="35"/>
      <c r="EJ64" s="127"/>
      <c r="EK64" s="128"/>
      <c r="EL64" s="35">
        <f>EL15*1000/Area_Comp!EN9</f>
        <v>243.6739930824921</v>
      </c>
      <c r="EM64" s="35">
        <f>EM15*1000/Area_Comp!EN9</f>
        <v>348.32361312283808</v>
      </c>
      <c r="EN64" s="34"/>
      <c r="EO64" s="35">
        <f>EO15*1000/Area_Comp!EQ9</f>
        <v>172.06008367357225</v>
      </c>
      <c r="EP64" s="35">
        <f>EP15*1000/Area_Comp!ER9</f>
        <v>169.457236404291</v>
      </c>
      <c r="EQ64" s="35"/>
      <c r="ER64" s="35">
        <f>ER15*1000/Area_Comp!EV$25</f>
        <v>178.30814894765246</v>
      </c>
      <c r="ES64" s="127"/>
      <c r="ET64" s="128"/>
      <c r="EU64" s="35">
        <f>EU15*1000/Area_Comp!EW9</f>
        <v>140.36896357601537</v>
      </c>
      <c r="EV64" s="35">
        <f>EV15*1000/Area_Comp!EW9</f>
        <v>219.90436325484643</v>
      </c>
      <c r="EW64" s="34"/>
      <c r="EX64" s="35">
        <f>EX15*1000/Area_Comp!EZ9</f>
        <v>228.57142857142858</v>
      </c>
      <c r="EY64" s="35"/>
      <c r="EZ64" s="35"/>
      <c r="FA64" s="35"/>
      <c r="FB64" s="127"/>
      <c r="FC64" s="128"/>
      <c r="FD64" s="34"/>
      <c r="FE64" s="35">
        <f>FE15*1000/Area_Comp!FH9</f>
        <v>194.79452054794521</v>
      </c>
      <c r="FF64" s="35">
        <f>FF15*1000/Area_Comp!FI9</f>
        <v>194.79452054794521</v>
      </c>
      <c r="FG64" s="35"/>
      <c r="FH64" s="35"/>
      <c r="FI64" s="127"/>
      <c r="FJ64" s="128"/>
      <c r="FK64" s="35">
        <f>FK15*1000/Area_Comp!FN9</f>
        <v>172.47678069551193</v>
      </c>
      <c r="FL64" s="35">
        <f>FL15*1000/Area_Comp!FN9</f>
        <v>258.9872137118283</v>
      </c>
      <c r="FM64" s="34"/>
      <c r="FN64" s="35">
        <f>FN15*1000/Area_Comp!FQ9</f>
        <v>286.15943910672553</v>
      </c>
      <c r="FO64" s="35">
        <f>FO15*1000/Area_Comp!FR9</f>
        <v>320.670056835178</v>
      </c>
      <c r="FP64" s="35"/>
      <c r="FQ64" s="35">
        <f>FQ15*1000/Area_Comp!FV$25</f>
        <v>296.96493982208267</v>
      </c>
      <c r="FR64" s="127"/>
      <c r="FS64" s="128"/>
      <c r="FT64" s="35">
        <f>FT15*1000/Area_Comp!FW9</f>
        <v>349.93608525769372</v>
      </c>
      <c r="FU64" s="35">
        <f>FU15*1000/Area_Comp!FW9</f>
        <v>499.35051307194334</v>
      </c>
      <c r="FV64" s="34"/>
      <c r="FW64" s="35">
        <f>FW15*1000/Area_Comp!FZ9</f>
        <v>207.5</v>
      </c>
      <c r="FX64" s="35">
        <f>FX15*1000/Area_Comp!GA9</f>
        <v>204.82357134370915</v>
      </c>
      <c r="FY64" s="35"/>
      <c r="FZ64" s="35"/>
      <c r="GA64" s="127"/>
      <c r="GB64" s="128"/>
      <c r="GC64" s="35">
        <f>GC15*1000/Area_Comp!GF9</f>
        <v>229.07685051897826</v>
      </c>
      <c r="GD64" s="35">
        <f>GD15*1000/Area_Comp!GF9</f>
        <v>336.08970380940423</v>
      </c>
      <c r="GE64" s="34"/>
      <c r="GF64" s="35">
        <f>GF15*1000/Area_Comp!GI9</f>
        <v>55.881311243162415</v>
      </c>
      <c r="GG64" s="35">
        <f>GG15*1000/Area_Comp!GJ9</f>
        <v>66.996726752190526</v>
      </c>
      <c r="GH64" s="35"/>
      <c r="GI64" s="35"/>
      <c r="GJ64" s="127"/>
      <c r="GK64" s="128"/>
      <c r="GL64" s="35">
        <f>GL15*1000/Area_Comp!GO9</f>
        <v>63.959384255602224</v>
      </c>
      <c r="GM64" s="35">
        <f>GM15*1000/Area_Comp!GO9</f>
        <v>106.45800127705172</v>
      </c>
      <c r="GN64" s="34"/>
      <c r="GO64" s="35">
        <f>GO15*1000/Area_Comp!GR9</f>
        <v>211.50054764512595</v>
      </c>
      <c r="GP64" s="35">
        <f>GP15*1000/Area_Comp!GS9</f>
        <v>211.49534561299268</v>
      </c>
      <c r="GQ64" s="35"/>
      <c r="GR64" s="35">
        <f>GR15*1000/Area_Comp!GW$25</f>
        <v>280.27440488025303</v>
      </c>
      <c r="GS64" s="127"/>
      <c r="GT64" s="128"/>
      <c r="GU64" s="35">
        <f>GU15*1000/Area_Comp!GX9</f>
        <v>266.51185051388234</v>
      </c>
      <c r="GV64" s="35">
        <f>GV15*1000/Area_Comp!GX9</f>
        <v>417.39608468836531</v>
      </c>
      <c r="GW64" s="34"/>
      <c r="GX64" s="35">
        <f>GX15*1000/Area_Comp!HA9</f>
        <v>300.90104585679808</v>
      </c>
      <c r="GY64" s="35">
        <f>GY15*1000/Area_Comp!HB9</f>
        <v>300.90051457975989</v>
      </c>
      <c r="GZ64" s="35"/>
      <c r="HA64" s="35"/>
      <c r="HB64" s="127"/>
      <c r="HC64" s="128"/>
      <c r="HD64" s="35">
        <f>HD15*1000/Area_Comp!HG9</f>
        <v>242.27033907504807</v>
      </c>
      <c r="HE64" s="35">
        <f>HE15*1000/Area_Comp!HG9</f>
        <v>352.98514638118905</v>
      </c>
      <c r="HF64" s="34"/>
      <c r="HG64" s="35">
        <f>HG15*1000/Area_Comp!HJ9</f>
        <v>257.05706334093622</v>
      </c>
      <c r="HH64" s="35">
        <f>HH15*1000/Area_Comp!HK9</f>
        <v>257.92617464994629</v>
      </c>
      <c r="HI64" s="35"/>
      <c r="HJ64" s="35">
        <f>HJ15*1000/Area_Comp!HO$25</f>
        <v>221.89336501516684</v>
      </c>
      <c r="HK64" s="127"/>
      <c r="HL64" s="128"/>
      <c r="HM64" s="35">
        <f>HM15*1000/Area_Comp!HP9</f>
        <v>250.61388919257746</v>
      </c>
      <c r="HN64" s="35">
        <f>HN15*1000/Area_Comp!HP9</f>
        <v>355.66392787570823</v>
      </c>
      <c r="HO64" s="34"/>
      <c r="HP64" s="35">
        <f>HP15*1000/Area_Comp!HS9</f>
        <v>98.411695695334359</v>
      </c>
      <c r="HQ64" s="35">
        <f>HQ15*1000/Area_Comp!HT9</f>
        <v>99.995461552617812</v>
      </c>
      <c r="HR64" s="35"/>
      <c r="HS64" s="35"/>
      <c r="HT64" s="127"/>
      <c r="HU64" s="128"/>
      <c r="HV64" s="35">
        <f>HV15*1000/Area_Comp!HY9</f>
        <v>74.151722852201843</v>
      </c>
      <c r="HW64" s="35">
        <f>HW15*1000/Area_Comp!HY9</f>
        <v>105.18873378740801</v>
      </c>
      <c r="HX64" s="34"/>
      <c r="HY64" s="35">
        <f>HY15*1000/Area_Comp!IB9</f>
        <v>112.85952229073641</v>
      </c>
      <c r="HZ64" s="35">
        <f>HZ15*1000/Area_Comp!IC9</f>
        <v>128.37055425876349</v>
      </c>
      <c r="IA64" s="35"/>
      <c r="IB64" s="35"/>
      <c r="IC64" s="127"/>
      <c r="ID64" s="128"/>
      <c r="IE64" s="35">
        <f>IE15*1000/Area_Comp!IH9</f>
        <v>112.05678820113582</v>
      </c>
      <c r="IF64" s="35">
        <f>IF15*1000/Area_Comp!IH9</f>
        <v>165.03465750515338</v>
      </c>
      <c r="IG64" s="34"/>
      <c r="IH64" s="35">
        <f>IH15*1000/Area_Comp!IK9</f>
        <v>127.63489554125239</v>
      </c>
      <c r="II64" s="35">
        <f>II15*1000/Area_Comp!IL9</f>
        <v>141.05133848332437</v>
      </c>
      <c r="IJ64" s="35">
        <f>IJ15*1000/Area_Comp!IQ9</f>
        <v>154.69160386741342</v>
      </c>
      <c r="IK64" s="36">
        <f>IK15*1000/Area_Comp!IQ9</f>
        <v>227.86455861799791</v>
      </c>
      <c r="IL64" s="46">
        <v>2005</v>
      </c>
      <c r="IM64" s="507"/>
      <c r="IN64" s="66"/>
    </row>
    <row r="65" spans="1:249" x14ac:dyDescent="0.2">
      <c r="A65" s="200">
        <v>2006</v>
      </c>
      <c r="B65" s="34"/>
      <c r="C65" s="35"/>
      <c r="D65" s="43"/>
      <c r="E65" s="35"/>
      <c r="F65" s="35"/>
      <c r="G65" s="127"/>
      <c r="H65" s="128"/>
      <c r="I65" s="202">
        <f>CBM_Output!C11</f>
        <v>229.29482265861989</v>
      </c>
      <c r="J65" s="35">
        <f>J16*1000/Area_Comp!J10</f>
        <v>327.20062869823107</v>
      </c>
      <c r="K65" s="34"/>
      <c r="L65" s="35"/>
      <c r="M65" s="43"/>
      <c r="N65" s="35">
        <f>N16*1000/Area_Comp!O10</f>
        <v>147.54427274957075</v>
      </c>
      <c r="O65" s="35">
        <f>O16*1000/Area_Comp!R$25</f>
        <v>166.55781258648364</v>
      </c>
      <c r="P65" s="127"/>
      <c r="Q65" s="128"/>
      <c r="R65" s="35">
        <f>R16*1000/Area_Comp!S10</f>
        <v>161.00452870613884</v>
      </c>
      <c r="S65" s="35">
        <f>S16*1000/Area_Comp!S10</f>
        <v>241.17493714014421</v>
      </c>
      <c r="T65" s="34"/>
      <c r="U65" s="35"/>
      <c r="V65" s="43"/>
      <c r="W65" s="35"/>
      <c r="X65" s="35">
        <f>X16*1000/Area_Comp!AA$25</f>
        <v>257.36362940861449</v>
      </c>
      <c r="Y65" s="127"/>
      <c r="Z65" s="128"/>
      <c r="AA65" s="35">
        <f>AA16*1000/Area_Comp!AB10</f>
        <v>244.62300152959776</v>
      </c>
      <c r="AB65" s="35">
        <f>AB16*1000/Area_Comp!AB10</f>
        <v>351.73548061342137</v>
      </c>
      <c r="AC65" s="34"/>
      <c r="AD65" s="35"/>
      <c r="AE65" s="43"/>
      <c r="AF65" s="35"/>
      <c r="AG65" s="35"/>
      <c r="AH65" s="127"/>
      <c r="AI65" s="128"/>
      <c r="AJ65" s="35">
        <f>AJ16*1000/Area_Comp!AK10</f>
        <v>200.0856104391267</v>
      </c>
      <c r="AK65" s="35">
        <f>AK16*1000/Area_Comp!AK10</f>
        <v>285.34403553931014</v>
      </c>
      <c r="AL65" s="34"/>
      <c r="AM65" s="35"/>
      <c r="AN65" s="43"/>
      <c r="AO65" s="35"/>
      <c r="AP65" s="35"/>
      <c r="AQ65" s="127"/>
      <c r="AR65" s="128"/>
      <c r="AS65" s="35">
        <f>AS16*1000/Area_Comp!AT10</f>
        <v>375.49424709275314</v>
      </c>
      <c r="AT65" s="35">
        <f>AT16*1000/Area_Comp!AT10</f>
        <v>529.57175123361878</v>
      </c>
      <c r="AU65" s="34"/>
      <c r="AV65" s="35"/>
      <c r="AW65" s="43"/>
      <c r="AX65" s="35"/>
      <c r="AY65" s="35"/>
      <c r="AZ65" s="127"/>
      <c r="BA65" s="128"/>
      <c r="BB65" s="35">
        <f>BB16*1000/Area_Comp!BC10</f>
        <v>144.60218234521739</v>
      </c>
      <c r="BC65" s="35">
        <f>BC16*1000/Area_Comp!BC10</f>
        <v>204.6106476023902</v>
      </c>
      <c r="BD65" s="34"/>
      <c r="BE65" s="35"/>
      <c r="BF65" s="43"/>
      <c r="BG65" s="35"/>
      <c r="BH65" s="35">
        <f>BH16*1000/Area_Comp!BK$25</f>
        <v>171.43538388173582</v>
      </c>
      <c r="BI65" s="127"/>
      <c r="BJ65" s="128"/>
      <c r="BK65" s="35">
        <f>BK16*1000/Area_Comp!BL10</f>
        <v>87.311266098367767</v>
      </c>
      <c r="BL65" s="35">
        <f>BL16*1000/Area_Comp!BL10</f>
        <v>135.61358924507331</v>
      </c>
      <c r="BM65" s="34"/>
      <c r="BN65" s="35"/>
      <c r="BO65" s="43"/>
      <c r="BP65" s="35"/>
      <c r="BQ65" s="35"/>
      <c r="BR65" s="127"/>
      <c r="BS65" s="128"/>
      <c r="BT65" s="202">
        <f>CBM_Output!DY11</f>
        <v>119.00432535642503</v>
      </c>
      <c r="BU65" s="35">
        <f>BU16*1000/Area_Comp!BU10</f>
        <v>184.9188191469454</v>
      </c>
      <c r="BV65" s="34"/>
      <c r="BW65" s="35"/>
      <c r="BX65" s="43"/>
      <c r="BY65" s="35"/>
      <c r="BZ65" s="35"/>
      <c r="CA65" s="127"/>
      <c r="CB65" s="128"/>
      <c r="CC65" s="202">
        <f>CBM_Output!EQ11</f>
        <v>65.136296703239211</v>
      </c>
      <c r="CD65" s="35">
        <f>CD16*1000/Area_Comp!CD10</f>
        <v>98.09768159371923</v>
      </c>
      <c r="CE65" s="34"/>
      <c r="CF65" s="35"/>
      <c r="CG65" s="43"/>
      <c r="CH65" s="35"/>
      <c r="CI65" s="35"/>
      <c r="CJ65" s="127"/>
      <c r="CK65" s="128"/>
      <c r="CL65" s="35">
        <f>CL16*1000/Area_Comp!CM10</f>
        <v>139.08319072298443</v>
      </c>
      <c r="CM65" s="35">
        <f>CM16*1000/Area_Comp!CM10</f>
        <v>209.79053740953646</v>
      </c>
      <c r="CN65" s="34"/>
      <c r="CO65" s="35"/>
      <c r="CP65" s="43"/>
      <c r="CQ65" s="35"/>
      <c r="CR65" s="35"/>
      <c r="CS65" s="127"/>
      <c r="CT65" s="128"/>
      <c r="CU65" s="35">
        <f>CU16*1000/Area_Comp!CV10</f>
        <v>194.22316421133087</v>
      </c>
      <c r="CV65" s="35">
        <f>CV16*1000/Area_Comp!CV10</f>
        <v>304.78971183419077</v>
      </c>
      <c r="CW65" s="34"/>
      <c r="CX65" s="35"/>
      <c r="CY65" s="43"/>
      <c r="CZ65" s="35"/>
      <c r="DA65" s="35"/>
      <c r="DB65" s="127"/>
      <c r="DC65" s="128"/>
      <c r="DD65" s="35">
        <f>DD16*1000/Area_Comp!DE10</f>
        <v>143.13956816842602</v>
      </c>
      <c r="DE65" s="35">
        <f>DE16*1000/Area_Comp!DE10</f>
        <v>217.70992158675344</v>
      </c>
      <c r="DF65" s="34"/>
      <c r="DG65" s="35"/>
      <c r="DH65" s="43"/>
      <c r="DI65" s="35"/>
      <c r="DJ65" s="35"/>
      <c r="DK65" s="127"/>
      <c r="DL65" s="128"/>
      <c r="DM65" s="34"/>
      <c r="DN65" s="35"/>
      <c r="DO65" s="43"/>
      <c r="DP65" s="35"/>
      <c r="DQ65" s="35">
        <f>DQ16*1000/Area_Comp!DU$25</f>
        <v>213.74145229566918</v>
      </c>
      <c r="DR65" s="127"/>
      <c r="DS65" s="128"/>
      <c r="DT65" s="35">
        <f>DT16*1000/Area_Comp!DV10</f>
        <v>160.97340655091514</v>
      </c>
      <c r="DU65" s="35">
        <f>DU16*1000/Area_Comp!DV10</f>
        <v>227.79518699167284</v>
      </c>
      <c r="DV65" s="34"/>
      <c r="DW65" s="35"/>
      <c r="DX65" s="43"/>
      <c r="DY65" s="35"/>
      <c r="DZ65" s="35"/>
      <c r="EA65" s="127"/>
      <c r="EB65" s="128"/>
      <c r="EC65" s="35">
        <f>EC16*1000/Area_Comp!EE10</f>
        <v>177.21736339039884</v>
      </c>
      <c r="ED65" s="35">
        <f>ED16*1000/Area_Comp!EE10</f>
        <v>251.88786696312991</v>
      </c>
      <c r="EE65" s="34"/>
      <c r="EF65" s="35"/>
      <c r="EG65" s="43"/>
      <c r="EH65" s="35"/>
      <c r="EI65" s="35"/>
      <c r="EJ65" s="127"/>
      <c r="EK65" s="128"/>
      <c r="EL65" s="35">
        <f>EL16*1000/Area_Comp!EN10</f>
        <v>246.42556709967306</v>
      </c>
      <c r="EM65" s="35">
        <f>EM16*1000/Area_Comp!EN10</f>
        <v>352.1415255410696</v>
      </c>
      <c r="EN65" s="34"/>
      <c r="EO65" s="35"/>
      <c r="EP65" s="43"/>
      <c r="EQ65" s="35"/>
      <c r="ER65" s="35">
        <f>ER16*1000/Area_Comp!EV$25</f>
        <v>179.62655153804641</v>
      </c>
      <c r="ES65" s="127"/>
      <c r="ET65" s="128"/>
      <c r="EU65" s="35">
        <f>EU16*1000/Area_Comp!EW10</f>
        <v>141.02760554269003</v>
      </c>
      <c r="EV65" s="35">
        <f>EV16*1000/Area_Comp!EW10</f>
        <v>220.75502259591056</v>
      </c>
      <c r="EW65" s="34"/>
      <c r="EX65" s="35"/>
      <c r="EY65" s="43"/>
      <c r="EZ65" s="35"/>
      <c r="FA65" s="35"/>
      <c r="FB65" s="127"/>
      <c r="FC65" s="128"/>
      <c r="FD65" s="34"/>
      <c r="FE65" s="35"/>
      <c r="FF65" s="43"/>
      <c r="FG65" s="35"/>
      <c r="FH65" s="35"/>
      <c r="FI65" s="127"/>
      <c r="FJ65" s="128"/>
      <c r="FK65" s="35">
        <f>FK16*1000/Area_Comp!FN10</f>
        <v>176.39397626535242</v>
      </c>
      <c r="FL65" s="35">
        <f>FL16*1000/Area_Comp!FN10</f>
        <v>264.84849311332903</v>
      </c>
      <c r="FM65" s="34"/>
      <c r="FN65" s="35"/>
      <c r="FO65" s="43"/>
      <c r="FP65" s="35"/>
      <c r="FQ65" s="35">
        <f>FQ16*1000/Area_Comp!FV$25</f>
        <v>296.96493982208267</v>
      </c>
      <c r="FR65" s="127"/>
      <c r="FS65" s="128"/>
      <c r="FT65" s="35">
        <f>FT16*1000/Area_Comp!FW10</f>
        <v>352.35499351683529</v>
      </c>
      <c r="FU65" s="35">
        <f>FU16*1000/Area_Comp!FW10</f>
        <v>502.85543115978373</v>
      </c>
      <c r="FV65" s="34"/>
      <c r="FW65" s="35"/>
      <c r="FX65" s="43"/>
      <c r="FY65" s="35"/>
      <c r="FZ65" s="35"/>
      <c r="GA65" s="127"/>
      <c r="GB65" s="128"/>
      <c r="GC65" s="35">
        <f>GC16*1000/Area_Comp!GF10</f>
        <v>232.28054856032543</v>
      </c>
      <c r="GD65" s="35">
        <f>GD16*1000/Area_Comp!GF10</f>
        <v>340.80132733290924</v>
      </c>
      <c r="GE65" s="34"/>
      <c r="GF65" s="35"/>
      <c r="GG65" s="43"/>
      <c r="GH65" s="35"/>
      <c r="GI65" s="35"/>
      <c r="GJ65" s="127"/>
      <c r="GK65" s="128"/>
      <c r="GL65" s="35">
        <f>GL16*1000/Area_Comp!GO10</f>
        <v>65.171090845204191</v>
      </c>
      <c r="GM65" s="35">
        <f>GM16*1000/Area_Comp!GO10</f>
        <v>108.34934254957068</v>
      </c>
      <c r="GN65" s="34"/>
      <c r="GO65" s="35"/>
      <c r="GP65" s="43"/>
      <c r="GQ65" s="35"/>
      <c r="GR65" s="35">
        <f>GR16*1000/Area_Comp!GW$25</f>
        <v>282.96488959180601</v>
      </c>
      <c r="GS65" s="127"/>
      <c r="GT65" s="128"/>
      <c r="GU65" s="35">
        <f>GU16*1000/Area_Comp!GX10</f>
        <v>269.1857897446676</v>
      </c>
      <c r="GV65" s="35">
        <f>GV16*1000/Area_Comp!GX10</f>
        <v>421.68374760216875</v>
      </c>
      <c r="GW65" s="34"/>
      <c r="GX65" s="35"/>
      <c r="GY65" s="43"/>
      <c r="GZ65" s="35"/>
      <c r="HA65" s="35"/>
      <c r="HB65" s="127"/>
      <c r="HC65" s="128"/>
      <c r="HD65" s="35">
        <f>HD16*1000/Area_Comp!HG10</f>
        <v>245.17236313728313</v>
      </c>
      <c r="HE65" s="35">
        <f>HE16*1000/Area_Comp!HG10</f>
        <v>357.19769101632681</v>
      </c>
      <c r="HF65" s="34"/>
      <c r="HG65" s="35"/>
      <c r="HH65" s="43"/>
      <c r="HI65" s="35"/>
      <c r="HJ65" s="35">
        <f>HJ16*1000/Area_Comp!HO$25</f>
        <v>224.35815571284127</v>
      </c>
      <c r="HK65" s="127"/>
      <c r="HL65" s="128"/>
      <c r="HM65" s="35">
        <f>HM16*1000/Area_Comp!HP10</f>
        <v>252.76779544138205</v>
      </c>
      <c r="HN65" s="35">
        <f>HN16*1000/Area_Comp!HP10</f>
        <v>358.68001713424957</v>
      </c>
      <c r="HO65" s="34"/>
      <c r="HP65" s="35"/>
      <c r="HQ65" s="43"/>
      <c r="HR65" s="35"/>
      <c r="HS65" s="35"/>
      <c r="HT65" s="127"/>
      <c r="HU65" s="128"/>
      <c r="HV65" s="35">
        <f>HV16*1000/Area_Comp!HY10</f>
        <v>75.47566584575678</v>
      </c>
      <c r="HW65" s="35">
        <f>HW16*1000/Area_Comp!HY10</f>
        <v>107.04424373429096</v>
      </c>
      <c r="HX65" s="34"/>
      <c r="HY65" s="35"/>
      <c r="HZ65" s="43"/>
      <c r="IA65" s="35"/>
      <c r="IB65" s="35"/>
      <c r="IC65" s="127"/>
      <c r="ID65" s="128"/>
      <c r="IE65" s="35">
        <f>IE16*1000/Area_Comp!IH10</f>
        <v>113.15229072786225</v>
      </c>
      <c r="IF65" s="35">
        <f>IF16*1000/Area_Comp!IH10</f>
        <v>166.61559565303358</v>
      </c>
      <c r="IG65" s="34"/>
      <c r="IH65" s="35"/>
      <c r="II65" s="35"/>
      <c r="IJ65" s="35">
        <f>IJ16*1000/Area_Comp!IQ10</f>
        <v>156.36738072222687</v>
      </c>
      <c r="IK65" s="36">
        <f>IK16*1000/Area_Comp!IQ10</f>
        <v>229.90038967953402</v>
      </c>
      <c r="IL65" s="46">
        <v>2006</v>
      </c>
      <c r="IM65" s="507"/>
      <c r="IN65" s="66"/>
    </row>
    <row r="66" spans="1:249" x14ac:dyDescent="0.2">
      <c r="A66" s="200">
        <v>2007</v>
      </c>
      <c r="B66" s="34"/>
      <c r="C66" s="35"/>
      <c r="D66" s="43"/>
      <c r="E66" s="35"/>
      <c r="F66" s="35"/>
      <c r="G66" s="127"/>
      <c r="H66" s="128"/>
      <c r="I66" s="202">
        <f>CBM_Output!C12</f>
        <v>230.64638765333643</v>
      </c>
      <c r="J66" s="35">
        <f>J17*1000/Area_Comp!J11</f>
        <v>329.23768624911082</v>
      </c>
      <c r="K66" s="34"/>
      <c r="L66" s="35"/>
      <c r="M66" s="43"/>
      <c r="N66" s="35">
        <f>N17*1000/Area_Comp!O11</f>
        <v>149.70513447432762</v>
      </c>
      <c r="O66" s="35">
        <f>O17*1000/Area_Comp!R$25</f>
        <v>169.51347761111418</v>
      </c>
      <c r="P66" s="127"/>
      <c r="Q66" s="128"/>
      <c r="R66" s="35">
        <f>R17*1000/Area_Comp!S11</f>
        <v>162.04179877615923</v>
      </c>
      <c r="S66" s="35">
        <f>S17*1000/Area_Comp!S11</f>
        <v>242.64953189215842</v>
      </c>
      <c r="T66" s="34"/>
      <c r="U66" s="35"/>
      <c r="V66" s="43"/>
      <c r="W66" s="35"/>
      <c r="X66" s="35">
        <f>X17*1000/Area_Comp!AA$25</f>
        <v>257.40188202891898</v>
      </c>
      <c r="Y66" s="127"/>
      <c r="Z66" s="128"/>
      <c r="AA66" s="35">
        <f>AA17*1000/Area_Comp!AB11</f>
        <v>245.44479997327022</v>
      </c>
      <c r="AB66" s="35">
        <f>AB17*1000/Area_Comp!AB11</f>
        <v>352.93366671526894</v>
      </c>
      <c r="AC66" s="34"/>
      <c r="AD66" s="35"/>
      <c r="AE66" s="43"/>
      <c r="AF66" s="35"/>
      <c r="AG66" s="35"/>
      <c r="AH66" s="127"/>
      <c r="AI66" s="128"/>
      <c r="AJ66" s="35">
        <f>AJ17*1000/Area_Comp!AK11</f>
        <v>201.97233861576174</v>
      </c>
      <c r="AK66" s="35">
        <f>AK17*1000/Area_Comp!AK11</f>
        <v>287.96078614118159</v>
      </c>
      <c r="AL66" s="34"/>
      <c r="AM66" s="35"/>
      <c r="AN66" s="43"/>
      <c r="AO66" s="35"/>
      <c r="AP66" s="35"/>
      <c r="AQ66" s="127"/>
      <c r="AR66" s="128"/>
      <c r="AS66" s="35">
        <f>AS17*1000/Area_Comp!AT11</f>
        <v>372.89315503851645</v>
      </c>
      <c r="AT66" s="35">
        <f>AT17*1000/Area_Comp!AT11</f>
        <v>526.59159537514222</v>
      </c>
      <c r="AU66" s="34"/>
      <c r="AV66" s="35"/>
      <c r="AW66" s="43"/>
      <c r="AX66" s="35"/>
      <c r="AY66" s="35"/>
      <c r="AZ66" s="127"/>
      <c r="BA66" s="128"/>
      <c r="BB66" s="35">
        <f>BB17*1000/Area_Comp!BC11</f>
        <v>147.5218705986683</v>
      </c>
      <c r="BC66" s="35">
        <f>BC17*1000/Area_Comp!BC11</f>
        <v>208.76231171059564</v>
      </c>
      <c r="BD66" s="34"/>
      <c r="BE66" s="35"/>
      <c r="BF66" s="43"/>
      <c r="BG66" s="35"/>
      <c r="BH66" s="35"/>
      <c r="BI66" s="127"/>
      <c r="BJ66" s="128"/>
      <c r="BK66" s="35">
        <f>BK17*1000/Area_Comp!BL11</f>
        <v>90.236339900270039</v>
      </c>
      <c r="BL66" s="35">
        <f>BL17*1000/Area_Comp!BL11</f>
        <v>140.31712102581736</v>
      </c>
      <c r="BM66" s="34"/>
      <c r="BN66" s="35"/>
      <c r="BO66" s="43"/>
      <c r="BP66" s="35"/>
      <c r="BQ66" s="35"/>
      <c r="BR66" s="127"/>
      <c r="BS66" s="128"/>
      <c r="BT66" s="202">
        <f>CBM_Output!DY12</f>
        <v>120.07062758241801</v>
      </c>
      <c r="BU66" s="35">
        <f>BU17*1000/Area_Comp!BU11</f>
        <v>186.55951695360091</v>
      </c>
      <c r="BV66" s="34"/>
      <c r="BW66" s="35"/>
      <c r="BX66" s="43"/>
      <c r="BY66" s="35"/>
      <c r="BZ66" s="35"/>
      <c r="CA66" s="127"/>
      <c r="CB66" s="128"/>
      <c r="CC66" s="202">
        <f>CBM_Output!EQ12</f>
        <v>66.290703849525315</v>
      </c>
      <c r="CD66" s="35">
        <f>CD17*1000/Area_Comp!CD11</f>
        <v>99.803005088005648</v>
      </c>
      <c r="CE66" s="34"/>
      <c r="CF66" s="35"/>
      <c r="CG66" s="43"/>
      <c r="CH66" s="35"/>
      <c r="CI66" s="35"/>
      <c r="CJ66" s="127"/>
      <c r="CK66" s="128"/>
      <c r="CL66" s="35">
        <f>CL17*1000/Area_Comp!CM11</f>
        <v>141.59262368649925</v>
      </c>
      <c r="CM66" s="35">
        <f>CM17*1000/Area_Comp!CM11</f>
        <v>213.60882220349475</v>
      </c>
      <c r="CN66" s="34"/>
      <c r="CO66" s="35"/>
      <c r="CP66" s="43"/>
      <c r="CQ66" s="35"/>
      <c r="CR66" s="35"/>
      <c r="CS66" s="127"/>
      <c r="CT66" s="128"/>
      <c r="CU66" s="35">
        <f>CU17*1000/Area_Comp!CV11</f>
        <v>196.57120726778206</v>
      </c>
      <c r="CV66" s="35">
        <f>CV17*1000/Area_Comp!CV11</f>
        <v>308.51973648496869</v>
      </c>
      <c r="CW66" s="34"/>
      <c r="CX66" s="35"/>
      <c r="CY66" s="43"/>
      <c r="CZ66" s="35"/>
      <c r="DA66" s="35"/>
      <c r="DB66" s="127"/>
      <c r="DC66" s="128"/>
      <c r="DD66" s="35">
        <f>DD17*1000/Area_Comp!DE11</f>
        <v>145.15016618296769</v>
      </c>
      <c r="DE66" s="35">
        <f>DE17*1000/Area_Comp!DE11</f>
        <v>220.76870700183497</v>
      </c>
      <c r="DF66" s="34"/>
      <c r="DG66" s="35"/>
      <c r="DH66" s="43"/>
      <c r="DI66" s="35"/>
      <c r="DJ66" s="35"/>
      <c r="DK66" s="127"/>
      <c r="DL66" s="128"/>
      <c r="DM66" s="34"/>
      <c r="DN66" s="35"/>
      <c r="DO66" s="43"/>
      <c r="DP66" s="35"/>
      <c r="DQ66" s="35">
        <f>DQ17*1000/Area_Comp!DU$25</f>
        <v>213.74145229566918</v>
      </c>
      <c r="DR66" s="127"/>
      <c r="DS66" s="128"/>
      <c r="DT66" s="35">
        <f>DT17*1000/Area_Comp!DV11</f>
        <v>162.39470134676549</v>
      </c>
      <c r="DU66" s="35">
        <f>DU17*1000/Area_Comp!DV11</f>
        <v>229.84603061921155</v>
      </c>
      <c r="DV66" s="34"/>
      <c r="DW66" s="35"/>
      <c r="DX66" s="43"/>
      <c r="DY66" s="35"/>
      <c r="DZ66" s="35"/>
      <c r="EA66" s="127"/>
      <c r="EB66" s="128"/>
      <c r="EC66" s="35">
        <f>EC17*1000/Area_Comp!EE11</f>
        <v>178.65988847948222</v>
      </c>
      <c r="ED66" s="35">
        <f>ED17*1000/Area_Comp!EE11</f>
        <v>253.83098200255014</v>
      </c>
      <c r="EE66" s="34"/>
      <c r="EF66" s="35"/>
      <c r="EG66" s="43"/>
      <c r="EH66" s="35"/>
      <c r="EI66" s="35"/>
      <c r="EJ66" s="127"/>
      <c r="EK66" s="128"/>
      <c r="EL66" s="35">
        <f>EL17*1000/Area_Comp!EN11</f>
        <v>248.43662017587505</v>
      </c>
      <c r="EM66" s="35">
        <f>EM17*1000/Area_Comp!EN11</f>
        <v>354.87366461252657</v>
      </c>
      <c r="EN66" s="34"/>
      <c r="EO66" s="35"/>
      <c r="EP66" s="43"/>
      <c r="EQ66" s="35"/>
      <c r="ER66" s="35">
        <f>ER17*1000/Area_Comp!EV$25</f>
        <v>181.29573664328117</v>
      </c>
      <c r="ES66" s="127"/>
      <c r="ET66" s="128"/>
      <c r="EU66" s="35">
        <f>EU17*1000/Area_Comp!EW11</f>
        <v>141.91725795531843</v>
      </c>
      <c r="EV66" s="35">
        <f>EV17*1000/Area_Comp!EW11</f>
        <v>221.96709636880078</v>
      </c>
      <c r="EW66" s="34"/>
      <c r="EX66" s="35"/>
      <c r="EY66" s="43"/>
      <c r="EZ66" s="35"/>
      <c r="FA66" s="35"/>
      <c r="FB66" s="127"/>
      <c r="FC66" s="128"/>
      <c r="FD66" s="34"/>
      <c r="FE66" s="35"/>
      <c r="FF66" s="43"/>
      <c r="FG66" s="35"/>
      <c r="FH66" s="35"/>
      <c r="FI66" s="127"/>
      <c r="FJ66" s="128"/>
      <c r="FK66" s="35">
        <f>FK17*1000/Area_Comp!FN11</f>
        <v>180.00060671114903</v>
      </c>
      <c r="FL66" s="35">
        <f>FL17*1000/Area_Comp!FN11</f>
        <v>270.24649549953091</v>
      </c>
      <c r="FM66" s="34"/>
      <c r="FN66" s="35"/>
      <c r="FO66" s="43"/>
      <c r="FP66" s="35"/>
      <c r="FQ66" s="35">
        <f>FQ17*1000/Area_Comp!FV$25</f>
        <v>296.96493982208267</v>
      </c>
      <c r="FR66" s="127"/>
      <c r="FS66" s="128"/>
      <c r="FT66" s="35">
        <f>FT17*1000/Area_Comp!FW11</f>
        <v>353.5535383923314</v>
      </c>
      <c r="FU66" s="35">
        <f>FU17*1000/Area_Comp!FW11</f>
        <v>504.63248013327598</v>
      </c>
      <c r="FV66" s="34"/>
      <c r="FW66" s="35"/>
      <c r="FX66" s="43"/>
      <c r="FY66" s="35"/>
      <c r="FZ66" s="35"/>
      <c r="GA66" s="127"/>
      <c r="GB66" s="128"/>
      <c r="GC66" s="35">
        <f>GC17*1000/Area_Comp!GF11</f>
        <v>234.91705092987186</v>
      </c>
      <c r="GD66" s="35">
        <f>GD17*1000/Area_Comp!GF11</f>
        <v>344.6874481818881</v>
      </c>
      <c r="GE66" s="34"/>
      <c r="GF66" s="35"/>
      <c r="GG66" s="43"/>
      <c r="GH66" s="35"/>
      <c r="GI66" s="35"/>
      <c r="GJ66" s="127"/>
      <c r="GK66" s="128"/>
      <c r="GL66" s="35">
        <f>GL17*1000/Area_Comp!GO11</f>
        <v>66.566123807774403</v>
      </c>
      <c r="GM66" s="35">
        <f>GM17*1000/Area_Comp!GO11</f>
        <v>110.54241353470174</v>
      </c>
      <c r="GN66" s="34"/>
      <c r="GO66" s="35"/>
      <c r="GP66" s="43"/>
      <c r="GQ66" s="35"/>
      <c r="GR66" s="35">
        <f>GR17*1000/Area_Comp!GW$25</f>
        <v>285.64936014460011</v>
      </c>
      <c r="GS66" s="127"/>
      <c r="GT66" s="128"/>
      <c r="GU66" s="35">
        <f>GU17*1000/Area_Comp!GX11</f>
        <v>271.4373787931134</v>
      </c>
      <c r="GV66" s="35">
        <f>GV17*1000/Area_Comp!GX11</f>
        <v>425.39283995955259</v>
      </c>
      <c r="GW66" s="34"/>
      <c r="GX66" s="35"/>
      <c r="GY66" s="43"/>
      <c r="GZ66" s="35"/>
      <c r="HA66" s="35">
        <f>HA17*1000/Area_Comp!HF$25</f>
        <v>314.19409770687935</v>
      </c>
      <c r="HB66" s="127"/>
      <c r="HC66" s="128"/>
      <c r="HD66" s="35">
        <f>HD17*1000/Area_Comp!HG11</f>
        <v>248.49561990838325</v>
      </c>
      <c r="HE66" s="35">
        <f>HE17*1000/Area_Comp!HG11</f>
        <v>362.04383406227737</v>
      </c>
      <c r="HF66" s="34"/>
      <c r="HG66" s="35"/>
      <c r="HH66" s="43"/>
      <c r="HI66" s="35"/>
      <c r="HJ66" s="35">
        <f>HJ17*1000/Area_Comp!HO$25</f>
        <v>225.41138169868557</v>
      </c>
      <c r="HK66" s="127"/>
      <c r="HL66" s="128"/>
      <c r="HM66" s="35">
        <f>HM17*1000/Area_Comp!HP11</f>
        <v>254.42476210301518</v>
      </c>
      <c r="HN66" s="35">
        <f>HN17*1000/Area_Comp!HP11</f>
        <v>361.01435667654374</v>
      </c>
      <c r="HO66" s="34"/>
      <c r="HP66" s="35"/>
      <c r="HQ66" s="43"/>
      <c r="HR66" s="35"/>
      <c r="HS66" s="35"/>
      <c r="HT66" s="127"/>
      <c r="HU66" s="128"/>
      <c r="HV66" s="35">
        <f>HV17*1000/Area_Comp!HY11</f>
        <v>76.510375653380734</v>
      </c>
      <c r="HW66" s="35">
        <f>HW17*1000/Area_Comp!HY11</f>
        <v>108.4875971825801</v>
      </c>
      <c r="HX66" s="34"/>
      <c r="HY66" s="35"/>
      <c r="HZ66" s="43"/>
      <c r="IA66" s="35"/>
      <c r="IB66" s="35"/>
      <c r="IC66" s="127"/>
      <c r="ID66" s="128"/>
      <c r="IE66" s="35">
        <f>IE17*1000/Area_Comp!IH11</f>
        <v>113.49215279027145</v>
      </c>
      <c r="IF66" s="35">
        <f>IF17*1000/Area_Comp!IH11</f>
        <v>167.07316200991343</v>
      </c>
      <c r="IG66" s="34"/>
      <c r="IH66" s="35"/>
      <c r="II66" s="35"/>
      <c r="IJ66" s="35">
        <f>IJ17*1000/Area_Comp!IQ11</f>
        <v>157.51716990234249</v>
      </c>
      <c r="IK66" s="36">
        <f>IK17*1000/Area_Comp!IQ11</f>
        <v>231.67218955378368</v>
      </c>
      <c r="IL66" s="46">
        <v>2007</v>
      </c>
      <c r="IM66" s="507"/>
      <c r="IN66" s="66"/>
    </row>
    <row r="67" spans="1:249" x14ac:dyDescent="0.2">
      <c r="A67" s="200">
        <v>2008</v>
      </c>
      <c r="B67" s="34"/>
      <c r="C67" s="35"/>
      <c r="D67" s="43"/>
      <c r="E67" s="35"/>
      <c r="F67" s="35"/>
      <c r="G67" s="127"/>
      <c r="H67" s="128"/>
      <c r="I67" s="202">
        <f>CBM_Output!C13</f>
        <v>232.63578630129493</v>
      </c>
      <c r="J67" s="35">
        <f>J18*1000/Area_Comp!J12</f>
        <v>332.15461488532509</v>
      </c>
      <c r="K67" s="34"/>
      <c r="L67" s="35"/>
      <c r="M67" s="43"/>
      <c r="N67" s="35">
        <f>N18*1000/Area_Comp!O12</f>
        <v>152.29797115619652</v>
      </c>
      <c r="O67" s="35">
        <f>O18*1000/Area_Comp!R$25</f>
        <v>172.46637515912991</v>
      </c>
      <c r="P67" s="127"/>
      <c r="Q67" s="128"/>
      <c r="R67" s="35">
        <f>R18*1000/Area_Comp!S12</f>
        <v>162.94219485901274</v>
      </c>
      <c r="S67" s="35">
        <f>S18*1000/Area_Comp!S12</f>
        <v>243.92382647074862</v>
      </c>
      <c r="T67" s="34"/>
      <c r="U67" s="35"/>
      <c r="V67" s="43"/>
      <c r="W67" s="35"/>
      <c r="X67" s="35">
        <f>X18*1000/Area_Comp!AA$25</f>
        <v>258.7407237395762</v>
      </c>
      <c r="Y67" s="127"/>
      <c r="Z67" s="128"/>
      <c r="AA67" s="35">
        <f>AA18*1000/Area_Comp!AB12</f>
        <v>247.31888141310557</v>
      </c>
      <c r="AB67" s="35">
        <f>AB18*1000/Area_Comp!AB12</f>
        <v>355.64293063288403</v>
      </c>
      <c r="AC67" s="34"/>
      <c r="AD67" s="35"/>
      <c r="AE67" s="43"/>
      <c r="AF67" s="35"/>
      <c r="AG67" s="35"/>
      <c r="AH67" s="127"/>
      <c r="AI67" s="128"/>
      <c r="AJ67" s="35">
        <f>AJ18*1000/Area_Comp!AK12</f>
        <v>204.16350049849405</v>
      </c>
      <c r="AK67" s="35">
        <f>AK18*1000/Area_Comp!AK12</f>
        <v>291.03000904405377</v>
      </c>
      <c r="AL67" s="34"/>
      <c r="AM67" s="35"/>
      <c r="AN67" s="43"/>
      <c r="AO67" s="35"/>
      <c r="AP67" s="35"/>
      <c r="AQ67" s="127"/>
      <c r="AR67" s="128"/>
      <c r="AS67" s="35">
        <f>AS18*1000/Area_Comp!AT12</f>
        <v>375.34440641769476</v>
      </c>
      <c r="AT67" s="35">
        <f>AT18*1000/Area_Comp!AT12</f>
        <v>530.2875739110973</v>
      </c>
      <c r="AU67" s="34"/>
      <c r="AV67" s="35"/>
      <c r="AW67" s="43"/>
      <c r="AX67" s="35"/>
      <c r="AY67" s="35"/>
      <c r="AZ67" s="127"/>
      <c r="BA67" s="128"/>
      <c r="BB67" s="35">
        <f>BB18*1000/Area_Comp!BC12</f>
        <v>149.33646026972863</v>
      </c>
      <c r="BC67" s="35">
        <f>BC18*1000/Area_Comp!BC12</f>
        <v>211.32644781103537</v>
      </c>
      <c r="BD67" s="34"/>
      <c r="BE67" s="35"/>
      <c r="BF67" s="43"/>
      <c r="BG67" s="35"/>
      <c r="BH67" s="35"/>
      <c r="BI67" s="127"/>
      <c r="BJ67" s="128"/>
      <c r="BK67" s="35">
        <f>BK18*1000/Area_Comp!BL12</f>
        <v>94.173979270671452</v>
      </c>
      <c r="BL67" s="35">
        <f>BL18*1000/Area_Comp!BL12</f>
        <v>146.61459839638985</v>
      </c>
      <c r="BM67" s="34"/>
      <c r="BN67" s="35"/>
      <c r="BO67" s="43"/>
      <c r="BP67" s="35"/>
      <c r="BQ67" s="35"/>
      <c r="BR67" s="127"/>
      <c r="BS67" s="128"/>
      <c r="BT67" s="202">
        <f>CBM_Output!DY13</f>
        <v>121.565289665648</v>
      </c>
      <c r="BU67" s="35">
        <f>BU18*1000/Area_Comp!BU12</f>
        <v>188.80993551697335</v>
      </c>
      <c r="BV67" s="34"/>
      <c r="BW67" s="35"/>
      <c r="BX67" s="43"/>
      <c r="BY67" s="35"/>
      <c r="BZ67" s="35"/>
      <c r="CA67" s="127"/>
      <c r="CB67" s="128"/>
      <c r="CC67" s="202">
        <f>CBM_Output!EQ13</f>
        <v>67.297441220977973</v>
      </c>
      <c r="CD67" s="35">
        <f>CD18*1000/Area_Comp!CD12</f>
        <v>101.27986097668683</v>
      </c>
      <c r="CE67" s="34"/>
      <c r="CF67" s="35"/>
      <c r="CG67" s="43"/>
      <c r="CH67" s="35"/>
      <c r="CI67" s="35"/>
      <c r="CJ67" s="127"/>
      <c r="CK67" s="128"/>
      <c r="CL67" s="35">
        <f>CL18*1000/Area_Comp!CM12</f>
        <v>144.15747998818426</v>
      </c>
      <c r="CM67" s="35">
        <f>CM18*1000/Area_Comp!CM12</f>
        <v>217.49850608611158</v>
      </c>
      <c r="CN67" s="34"/>
      <c r="CO67" s="35"/>
      <c r="CP67" s="43"/>
      <c r="CQ67" s="35"/>
      <c r="CR67" s="35"/>
      <c r="CS67" s="127"/>
      <c r="CT67" s="128"/>
      <c r="CU67" s="35">
        <f>CU18*1000/Area_Comp!CV12</f>
        <v>198.74974767167083</v>
      </c>
      <c r="CV67" s="35">
        <f>CV18*1000/Area_Comp!CV12</f>
        <v>311.98400713402822</v>
      </c>
      <c r="CW67" s="34"/>
      <c r="CX67" s="35"/>
      <c r="CY67" s="43"/>
      <c r="CZ67" s="35"/>
      <c r="DA67" s="35"/>
      <c r="DB67" s="127"/>
      <c r="DC67" s="128"/>
      <c r="DD67" s="35">
        <f>DD18*1000/Area_Comp!DE12</f>
        <v>147.34416611212899</v>
      </c>
      <c r="DE67" s="35">
        <f>DE18*1000/Area_Comp!DE12</f>
        <v>224.10380555715398</v>
      </c>
      <c r="DF67" s="34"/>
      <c r="DG67" s="35"/>
      <c r="DH67" s="43"/>
      <c r="DI67" s="35"/>
      <c r="DJ67" s="35"/>
      <c r="DK67" s="127"/>
      <c r="DL67" s="128"/>
      <c r="DM67" s="34"/>
      <c r="DN67" s="35"/>
      <c r="DO67" s="43"/>
      <c r="DP67" s="35"/>
      <c r="DQ67" s="35">
        <f>DQ18*1000/Area_Comp!DU$25</f>
        <v>213.74145229566918</v>
      </c>
      <c r="DR67" s="127"/>
      <c r="DS67" s="128"/>
      <c r="DT67" s="35">
        <f>DT18*1000/Area_Comp!DV12</f>
        <v>164.59339293169512</v>
      </c>
      <c r="DU67" s="35">
        <f>DU18*1000/Area_Comp!DV12</f>
        <v>232.97460041637922</v>
      </c>
      <c r="DV67" s="34"/>
      <c r="DW67" s="35"/>
      <c r="DX67" s="43"/>
      <c r="DY67" s="35"/>
      <c r="DZ67" s="35"/>
      <c r="EA67" s="127"/>
      <c r="EB67" s="128"/>
      <c r="EC67" s="35">
        <f>EC18*1000/Area_Comp!EE12</f>
        <v>180.5424183861748</v>
      </c>
      <c r="ED67" s="35">
        <f>ED18*1000/Area_Comp!EE12</f>
        <v>256.42878924795343</v>
      </c>
      <c r="EE67" s="34"/>
      <c r="EF67" s="35"/>
      <c r="EG67" s="43"/>
      <c r="EH67" s="35"/>
      <c r="EI67" s="35"/>
      <c r="EJ67" s="127"/>
      <c r="EK67" s="128"/>
      <c r="EL67" s="35">
        <f>EL18*1000/Area_Comp!EN12</f>
        <v>250.54117371021891</v>
      </c>
      <c r="EM67" s="35">
        <f>EM18*1000/Area_Comp!EN12</f>
        <v>357.74565718781685</v>
      </c>
      <c r="EN67" s="34"/>
      <c r="EO67" s="35"/>
      <c r="EP67" s="43"/>
      <c r="EQ67" s="35"/>
      <c r="ER67" s="35">
        <f>ER18*1000/Area_Comp!EV$25</f>
        <v>183.65461413923367</v>
      </c>
      <c r="ES67" s="127"/>
      <c r="ET67" s="128"/>
      <c r="EU67" s="35">
        <f>EU18*1000/Area_Comp!EW12</f>
        <v>143.03678400751443</v>
      </c>
      <c r="EV67" s="35">
        <f>EV18*1000/Area_Comp!EW12</f>
        <v>223.55199340635363</v>
      </c>
      <c r="EW67" s="34"/>
      <c r="EX67" s="35"/>
      <c r="EY67" s="43"/>
      <c r="EZ67" s="35"/>
      <c r="FA67" s="35"/>
      <c r="FB67" s="127"/>
      <c r="FC67" s="128"/>
      <c r="FD67" s="34"/>
      <c r="FE67" s="35"/>
      <c r="FF67" s="43"/>
      <c r="FG67" s="35"/>
      <c r="FH67" s="35"/>
      <c r="FI67" s="127"/>
      <c r="FJ67" s="128"/>
      <c r="FK67" s="35">
        <f>FK18*1000/Area_Comp!FN12</f>
        <v>183.83632741857843</v>
      </c>
      <c r="FL67" s="35">
        <f>FL18*1000/Area_Comp!FN12</f>
        <v>275.98813702057492</v>
      </c>
      <c r="FM67" s="34"/>
      <c r="FN67" s="35"/>
      <c r="FO67" s="43"/>
      <c r="FP67" s="35"/>
      <c r="FQ67" s="35">
        <f>FQ18*1000/Area_Comp!FV$25</f>
        <v>296.96493982208267</v>
      </c>
      <c r="FR67" s="127"/>
      <c r="FS67" s="128"/>
      <c r="FT67" s="35">
        <f>FT18*1000/Area_Comp!FW12</f>
        <v>355.40555591705822</v>
      </c>
      <c r="FU67" s="35">
        <f>FU18*1000/Area_Comp!FW12</f>
        <v>507.33884812432041</v>
      </c>
      <c r="FV67" s="34"/>
      <c r="FW67" s="35"/>
      <c r="FX67" s="43"/>
      <c r="FY67" s="35"/>
      <c r="FZ67" s="35"/>
      <c r="GA67" s="127"/>
      <c r="GB67" s="128"/>
      <c r="GC67" s="35">
        <f>GC18*1000/Area_Comp!GF12</f>
        <v>237.96274982354123</v>
      </c>
      <c r="GD67" s="35">
        <f>GD18*1000/Area_Comp!GF12</f>
        <v>349.16870097041215</v>
      </c>
      <c r="GE67" s="34"/>
      <c r="GF67" s="35"/>
      <c r="GG67" s="43"/>
      <c r="GH67" s="35"/>
      <c r="GI67" s="35"/>
      <c r="GJ67" s="127"/>
      <c r="GK67" s="128"/>
      <c r="GL67" s="35">
        <f>GL18*1000/Area_Comp!GO12</f>
        <v>68.192256608653466</v>
      </c>
      <c r="GM67" s="35">
        <f>GM18*1000/Area_Comp!GO12</f>
        <v>113.07740675845996</v>
      </c>
      <c r="GN67" s="34"/>
      <c r="GO67" s="35"/>
      <c r="GP67" s="43"/>
      <c r="GQ67" s="35"/>
      <c r="GR67" s="35">
        <f>GR18*1000/Area_Comp!GW$25</f>
        <v>288.12061198975749</v>
      </c>
      <c r="GS67" s="127"/>
      <c r="GT67" s="128"/>
      <c r="GU67" s="35">
        <f>GU18*1000/Area_Comp!GX12</f>
        <v>274.16409613838152</v>
      </c>
      <c r="GV67" s="35">
        <f>GV18*1000/Area_Comp!GX12</f>
        <v>429.81253065664424</v>
      </c>
      <c r="GW67" s="34"/>
      <c r="GX67" s="35"/>
      <c r="GY67" s="43"/>
      <c r="GZ67" s="35"/>
      <c r="HA67" s="35"/>
      <c r="HB67" s="127"/>
      <c r="HC67" s="128"/>
      <c r="HD67" s="35">
        <f>HD18*1000/Area_Comp!HG12</f>
        <v>251.75384978838241</v>
      </c>
      <c r="HE67" s="35">
        <f>HE18*1000/Area_Comp!HG12</f>
        <v>366.76514735659362</v>
      </c>
      <c r="HF67" s="34"/>
      <c r="HG67" s="35"/>
      <c r="HH67" s="43"/>
      <c r="HI67" s="35"/>
      <c r="HJ67" s="35">
        <f>HJ18*1000/Area_Comp!HO$25</f>
        <v>228.5587275025278</v>
      </c>
      <c r="HK67" s="127"/>
      <c r="HL67" s="128"/>
      <c r="HM67" s="35">
        <f>HM18*1000/Area_Comp!HP12</f>
        <v>256.06564862088055</v>
      </c>
      <c r="HN67" s="35">
        <f>HN18*1000/Area_Comp!HP12</f>
        <v>363.29932424274205</v>
      </c>
      <c r="HO67" s="34"/>
      <c r="HP67" s="35"/>
      <c r="HQ67" s="43"/>
      <c r="HR67" s="35"/>
      <c r="HS67" s="35"/>
      <c r="HT67" s="127"/>
      <c r="HU67" s="128"/>
      <c r="HV67" s="35">
        <f>HV18*1000/Area_Comp!HY12</f>
        <v>77.892599531600538</v>
      </c>
      <c r="HW67" s="35">
        <f>HW18*1000/Area_Comp!HY12</f>
        <v>110.42706917447934</v>
      </c>
      <c r="HX67" s="34"/>
      <c r="HY67" s="35"/>
      <c r="HZ67" s="43"/>
      <c r="IA67" s="35"/>
      <c r="IB67" s="35"/>
      <c r="IC67" s="127"/>
      <c r="ID67" s="128"/>
      <c r="IE67" s="35">
        <f>IE18*1000/Area_Comp!IH12</f>
        <v>114.30816370552452</v>
      </c>
      <c r="IF67" s="35">
        <f>IF18*1000/Area_Comp!IH12</f>
        <v>168.24221693680403</v>
      </c>
      <c r="IG67" s="34"/>
      <c r="IH67" s="35"/>
      <c r="II67" s="35"/>
      <c r="IJ67" s="35">
        <f>IJ18*1000/Area_Comp!IQ12</f>
        <v>159.26779912836577</v>
      </c>
      <c r="IK67" s="36">
        <f>IK18*1000/Area_Comp!IQ12</f>
        <v>234.26955878543384</v>
      </c>
      <c r="IL67" s="46">
        <v>2008</v>
      </c>
      <c r="IM67" s="507"/>
      <c r="IN67" s="66"/>
    </row>
    <row r="68" spans="1:249" x14ac:dyDescent="0.2">
      <c r="A68" s="200">
        <v>2009</v>
      </c>
      <c r="B68" s="34"/>
      <c r="C68" s="35"/>
      <c r="D68" s="43"/>
      <c r="E68" s="35"/>
      <c r="F68" s="35">
        <f>F19*1000/Area_Comp!I13</f>
        <v>254.69308043726551</v>
      </c>
      <c r="G68" s="129"/>
      <c r="H68" s="130"/>
      <c r="I68" s="202">
        <f>CBM_Output!C14</f>
        <v>235.3339011359877</v>
      </c>
      <c r="J68" s="35">
        <f>J19*1000/Area_Comp!J13</f>
        <v>336.03618253794934</v>
      </c>
      <c r="K68" s="34"/>
      <c r="L68" s="35"/>
      <c r="M68" s="43"/>
      <c r="N68" s="35">
        <f>N19*1000/Area_Comp!O13</f>
        <v>154.02381530984204</v>
      </c>
      <c r="O68" s="35">
        <f>O19*1000/Area_Comp!R$25</f>
        <v>175.42204018376043</v>
      </c>
      <c r="P68" s="129"/>
      <c r="Q68" s="130"/>
      <c r="R68" s="35">
        <f>R19*1000/Area_Comp!S13</f>
        <v>164.48014769716383</v>
      </c>
      <c r="S68" s="35">
        <f>S19*1000/Area_Comp!S13</f>
        <v>246.14481755465658</v>
      </c>
      <c r="T68" s="34"/>
      <c r="U68" s="35"/>
      <c r="V68" s="43"/>
      <c r="W68" s="35"/>
      <c r="X68" s="35">
        <f>X19*1000/Area_Comp!AA$25</f>
        <v>259.35276566444804</v>
      </c>
      <c r="Y68" s="129"/>
      <c r="Z68" s="130"/>
      <c r="AA68" s="35">
        <f>AA19*1000/Area_Comp!AB13</f>
        <v>249.54044573608925</v>
      </c>
      <c r="AB68" s="35">
        <f>AB19*1000/Area_Comp!AB13</f>
        <v>358.85173033526695</v>
      </c>
      <c r="AC68" s="34"/>
      <c r="AD68" s="35"/>
      <c r="AE68" s="43"/>
      <c r="AF68" s="35"/>
      <c r="AG68" s="35"/>
      <c r="AH68" s="129"/>
      <c r="AI68" s="130"/>
      <c r="AJ68" s="35">
        <f>AJ19*1000/Area_Comp!AK13</f>
        <v>206.5709457009529</v>
      </c>
      <c r="AK68" s="35">
        <f>AK19*1000/Area_Comp!AK13</f>
        <v>294.43818241212938</v>
      </c>
      <c r="AL68" s="34"/>
      <c r="AM68" s="35"/>
      <c r="AN68" s="43"/>
      <c r="AO68" s="35"/>
      <c r="AP68" s="35"/>
      <c r="AQ68" s="129"/>
      <c r="AR68" s="130"/>
      <c r="AS68" s="35">
        <f>AS19*1000/Area_Comp!AT13</f>
        <v>379.04658297580744</v>
      </c>
      <c r="AT68" s="35">
        <f>AT19*1000/Area_Comp!AT13</f>
        <v>535.67868675893146</v>
      </c>
      <c r="AU68" s="34"/>
      <c r="AV68" s="35"/>
      <c r="AW68" s="43"/>
      <c r="AX68" s="35"/>
      <c r="AY68" s="35"/>
      <c r="AZ68" s="129"/>
      <c r="BA68" s="130"/>
      <c r="BB68" s="35">
        <f>BB19*1000/Area_Comp!BC13</f>
        <v>151.28052373077483</v>
      </c>
      <c r="BC68" s="35">
        <f>BC19*1000/Area_Comp!BC13</f>
        <v>214.08049127548077</v>
      </c>
      <c r="BD68" s="34"/>
      <c r="BE68" s="35"/>
      <c r="BF68" s="43"/>
      <c r="BG68" s="35"/>
      <c r="BH68" s="35"/>
      <c r="BI68" s="129"/>
      <c r="BJ68" s="130"/>
      <c r="BK68" s="35">
        <f>BK19*1000/Area_Comp!BL13</f>
        <v>97.883298388255398</v>
      </c>
      <c r="BL68" s="35">
        <f>BL19*1000/Area_Comp!BL13</f>
        <v>152.55662378896417</v>
      </c>
      <c r="BM68" s="34"/>
      <c r="BN68" s="35"/>
      <c r="BO68" s="43"/>
      <c r="BP68" s="35"/>
      <c r="BQ68" s="35">
        <f>BQ19*1000/Area_Comp!BT$25</f>
        <v>134.48228989583333</v>
      </c>
      <c r="BR68" s="129"/>
      <c r="BS68" s="130"/>
      <c r="BT68" s="202">
        <f>CBM_Output!DY14</f>
        <v>123.63741386141162</v>
      </c>
      <c r="BU68" s="35">
        <f>BU19*1000/Area_Comp!BU13</f>
        <v>192.01406455889008</v>
      </c>
      <c r="BV68" s="34"/>
      <c r="BW68" s="35"/>
      <c r="BX68" s="43"/>
      <c r="BY68" s="35"/>
      <c r="BZ68" s="35"/>
      <c r="CA68" s="129"/>
      <c r="CB68" s="130"/>
      <c r="CC68" s="202">
        <f>CBM_Output!EQ14</f>
        <v>68.477578912867017</v>
      </c>
      <c r="CD68" s="35">
        <f>CD19*1000/Area_Comp!CD13</f>
        <v>103.01671588058987</v>
      </c>
      <c r="CE68" s="34"/>
      <c r="CF68" s="35"/>
      <c r="CG68" s="43"/>
      <c r="CH68" s="35"/>
      <c r="CI68" s="35"/>
      <c r="CJ68" s="129"/>
      <c r="CK68" s="130"/>
      <c r="CL68" s="35">
        <f>CL19*1000/Area_Comp!CM13</f>
        <v>144.80572107515482</v>
      </c>
      <c r="CM68" s="35">
        <f>CM19*1000/Area_Comp!CM13</f>
        <v>218.62113676404664</v>
      </c>
      <c r="CN68" s="34"/>
      <c r="CO68" s="35"/>
      <c r="CP68" s="43"/>
      <c r="CQ68" s="35"/>
      <c r="CR68" s="35"/>
      <c r="CS68" s="129"/>
      <c r="CT68" s="130"/>
      <c r="CU68" s="35">
        <f>CU19*1000/Area_Comp!CV13</f>
        <v>201.09700433144064</v>
      </c>
      <c r="CV68" s="35">
        <f>CV19*1000/Area_Comp!CV13</f>
        <v>315.70092163971509</v>
      </c>
      <c r="CW68" s="34"/>
      <c r="CX68" s="35"/>
      <c r="CY68" s="43"/>
      <c r="CZ68" s="35"/>
      <c r="DA68" s="35"/>
      <c r="DB68" s="129"/>
      <c r="DC68" s="130"/>
      <c r="DD68" s="35">
        <f>DD19*1000/Area_Comp!DE13</f>
        <v>149.64378509790723</v>
      </c>
      <c r="DE68" s="35">
        <f>DE19*1000/Area_Comp!DE13</f>
        <v>227.60281603497933</v>
      </c>
      <c r="DF68" s="34"/>
      <c r="DG68" s="35"/>
      <c r="DH68" s="43"/>
      <c r="DI68" s="35"/>
      <c r="DJ68" s="35"/>
      <c r="DK68" s="129"/>
      <c r="DL68" s="130"/>
      <c r="DM68" s="34"/>
      <c r="DN68" s="35"/>
      <c r="DO68" s="43"/>
      <c r="DP68" s="35"/>
      <c r="DQ68" s="35">
        <f>DQ19*1000/Area_Comp!DU$25</f>
        <v>213.74145229566918</v>
      </c>
      <c r="DR68" s="129"/>
      <c r="DS68" s="130"/>
      <c r="DT68" s="35">
        <f>DT19*1000/Area_Comp!DV13</f>
        <v>166.67471013618297</v>
      </c>
      <c r="DU68" s="35">
        <f>DU19*1000/Area_Comp!DV13</f>
        <v>235.94296379391042</v>
      </c>
      <c r="DV68" s="34"/>
      <c r="DW68" s="35"/>
      <c r="DX68" s="43"/>
      <c r="DY68" s="35"/>
      <c r="DZ68" s="35"/>
      <c r="EA68" s="129"/>
      <c r="EB68" s="130"/>
      <c r="EC68" s="35">
        <f>EC19*1000/Area_Comp!EE13</f>
        <v>182.52712378423536</v>
      </c>
      <c r="ED68" s="35">
        <f>ED19*1000/Area_Comp!EE13</f>
        <v>259.17763786388281</v>
      </c>
      <c r="EE68" s="34"/>
      <c r="EF68" s="35"/>
      <c r="EG68" s="43"/>
      <c r="EH68" s="35"/>
      <c r="EI68" s="35"/>
      <c r="EJ68" s="129"/>
      <c r="EK68" s="130"/>
      <c r="EL68" s="35">
        <f>EL19*1000/Area_Comp!EN13</f>
        <v>252.6672829817698</v>
      </c>
      <c r="EM68" s="35">
        <f>EM19*1000/Area_Comp!EN13</f>
        <v>360.69370999553246</v>
      </c>
      <c r="EN68" s="34"/>
      <c r="EO68" s="35"/>
      <c r="EP68" s="43"/>
      <c r="EQ68" s="35"/>
      <c r="ER68" s="35">
        <f>ER19*1000/Area_Comp!EV$25</f>
        <v>185.70642201834863</v>
      </c>
      <c r="ES68" s="129"/>
      <c r="ET68" s="130"/>
      <c r="EU68" s="35">
        <f>EU19*1000/Area_Comp!EW13</f>
        <v>144.39568840662744</v>
      </c>
      <c r="EV68" s="35">
        <f>EV19*1000/Area_Comp!EW13</f>
        <v>225.54401576931974</v>
      </c>
      <c r="EW68" s="34"/>
      <c r="EX68" s="35"/>
      <c r="EY68" s="43"/>
      <c r="EZ68" s="35"/>
      <c r="FA68" s="35"/>
      <c r="FB68" s="129"/>
      <c r="FC68" s="130"/>
      <c r="FD68" s="34"/>
      <c r="FE68" s="35"/>
      <c r="FF68" s="43"/>
      <c r="FG68" s="35"/>
      <c r="FH68" s="35"/>
      <c r="FI68" s="129"/>
      <c r="FJ68" s="130"/>
      <c r="FK68" s="35">
        <f>FK19*1000/Area_Comp!FN13</f>
        <v>187.9925366367334</v>
      </c>
      <c r="FL68" s="35">
        <f>FL19*1000/Area_Comp!FN13</f>
        <v>282.21309384089653</v>
      </c>
      <c r="FM68" s="34"/>
      <c r="FN68" s="35"/>
      <c r="FO68" s="43"/>
      <c r="FP68" s="35"/>
      <c r="FQ68" s="35">
        <f>FQ19*1000/Area_Comp!FV$25</f>
        <v>306.90737833594977</v>
      </c>
      <c r="FR68" s="129"/>
      <c r="FS68" s="130"/>
      <c r="FT68" s="35">
        <f>FT19*1000/Area_Comp!FW13</f>
        <v>359.38436241492514</v>
      </c>
      <c r="FU68" s="35">
        <f>FU19*1000/Area_Comp!FW13</f>
        <v>513.06757374101483</v>
      </c>
      <c r="FV68" s="34"/>
      <c r="FW68" s="35"/>
      <c r="FX68" s="43"/>
      <c r="FY68" s="35"/>
      <c r="FZ68" s="35"/>
      <c r="GA68" s="129"/>
      <c r="GB68" s="130"/>
      <c r="GC68" s="35">
        <f>GC19*1000/Area_Comp!GF13</f>
        <v>241.00144178346267</v>
      </c>
      <c r="GD68" s="35">
        <f>GD19*1000/Area_Comp!GF13</f>
        <v>353.63834006201904</v>
      </c>
      <c r="GE68" s="34"/>
      <c r="GF68" s="35"/>
      <c r="GG68" s="43"/>
      <c r="GH68" s="35"/>
      <c r="GI68" s="35"/>
      <c r="GJ68" s="129"/>
      <c r="GK68" s="130"/>
      <c r="GL68" s="35">
        <f>GL19*1000/Area_Comp!GO13</f>
        <v>70.058535771102754</v>
      </c>
      <c r="GM68" s="35">
        <f>GM19*1000/Area_Comp!GO13</f>
        <v>116.06613332198623</v>
      </c>
      <c r="GN68" s="34"/>
      <c r="GO68" s="35"/>
      <c r="GP68" s="43"/>
      <c r="GQ68" s="35"/>
      <c r="GR68" s="35">
        <f>GR19*1000/Area_Comp!GW$25</f>
        <v>290.64095164934474</v>
      </c>
      <c r="GS68" s="129"/>
      <c r="GT68" s="130"/>
      <c r="GU68" s="35">
        <f>GU19*1000/Area_Comp!GX13</f>
        <v>277.17023770933525</v>
      </c>
      <c r="GV68" s="35">
        <f>GV19*1000/Area_Comp!GX13</f>
        <v>434.66011173748376</v>
      </c>
      <c r="GW68" s="34"/>
      <c r="GX68" s="35"/>
      <c r="GY68" s="43"/>
      <c r="GZ68" s="35"/>
      <c r="HA68" s="35"/>
      <c r="HB68" s="129"/>
      <c r="HC68" s="130"/>
      <c r="HD68" s="35">
        <f>HD19*1000/Area_Comp!HG13</f>
        <v>255.12108047597832</v>
      </c>
      <c r="HE68" s="35">
        <f>HE19*1000/Area_Comp!HG13</f>
        <v>371.60321651317236</v>
      </c>
      <c r="HF68" s="34"/>
      <c r="HG68" s="35"/>
      <c r="HH68" s="43"/>
      <c r="HI68" s="35"/>
      <c r="HJ68" s="35">
        <f>HJ19*1000/Area_Comp!HO$25</f>
        <v>230.73189383215367</v>
      </c>
      <c r="HK68" s="129"/>
      <c r="HL68" s="130"/>
      <c r="HM68" s="35">
        <f>HM19*1000/Area_Comp!HP13</f>
        <v>257.77363512915355</v>
      </c>
      <c r="HN68" s="35">
        <f>HN19*1000/Area_Comp!HP13</f>
        <v>365.68318853586123</v>
      </c>
      <c r="HO68" s="34"/>
      <c r="HP68" s="35"/>
      <c r="HQ68" s="43"/>
      <c r="HR68" s="35"/>
      <c r="HS68" s="35"/>
      <c r="HT68" s="129"/>
      <c r="HU68" s="130"/>
      <c r="HV68" s="35">
        <f>HV19*1000/Area_Comp!HY13</f>
        <v>79.789770233051712</v>
      </c>
      <c r="HW68" s="35">
        <f>HW19*1000/Area_Comp!HY13</f>
        <v>113.10000396707868</v>
      </c>
      <c r="HX68" s="34"/>
      <c r="HY68" s="35"/>
      <c r="HZ68" s="43"/>
      <c r="IA68" s="35"/>
      <c r="IB68" s="35"/>
      <c r="IC68" s="129"/>
      <c r="ID68" s="130"/>
      <c r="IE68" s="35">
        <f>IE19*1000/Area_Comp!IH13</f>
        <v>115.35174410258757</v>
      </c>
      <c r="IF68" s="35">
        <f>IF19*1000/Area_Comp!IH13</f>
        <v>169.75082183204972</v>
      </c>
      <c r="IG68" s="34"/>
      <c r="IH68" s="35"/>
      <c r="II68" s="35"/>
      <c r="IJ68" s="35">
        <f>IJ19*1000/Area_Comp!IQ13</f>
        <v>161.16519841299854</v>
      </c>
      <c r="IK68" s="36">
        <f>IK19*1000/Area_Comp!IQ13</f>
        <v>237.07785142226135</v>
      </c>
      <c r="IL68" s="46">
        <v>2009</v>
      </c>
      <c r="IM68" s="507"/>
      <c r="IN68" s="66"/>
    </row>
    <row r="69" spans="1:249" x14ac:dyDescent="0.2">
      <c r="A69" s="200">
        <v>2010</v>
      </c>
      <c r="B69" s="34"/>
      <c r="C69" s="35">
        <f>C20*1000/Area_Comp!D14</f>
        <v>258.74440111905142</v>
      </c>
      <c r="D69" s="35">
        <f>D20*1000/Area_Comp!E14</f>
        <v>248.15452571685259</v>
      </c>
      <c r="E69" s="35"/>
      <c r="F69" s="35"/>
      <c r="G69" s="131"/>
      <c r="H69" s="130"/>
      <c r="I69" s="202">
        <f>CBM_Output!C15</f>
        <v>236.94842898124566</v>
      </c>
      <c r="J69" s="35">
        <f>J20*1000/Area_Comp!J14</f>
        <v>338.42496966498368</v>
      </c>
      <c r="K69" s="34">
        <f>K20*1000/Area_Comp!K14</f>
        <v>172.73213807867273</v>
      </c>
      <c r="L69" s="35">
        <f>L20*1000/Area_Comp!M14</f>
        <v>172.5983409151726</v>
      </c>
      <c r="M69" s="35">
        <f>M20*1000/Area_Comp!N14</f>
        <v>155.84415584415584</v>
      </c>
      <c r="N69" s="35">
        <f>N20*1000/Area_Comp!O14</f>
        <v>156.0312273057371</v>
      </c>
      <c r="O69" s="35"/>
      <c r="P69" s="131"/>
      <c r="Q69" s="130"/>
      <c r="R69" s="35">
        <f>R20*1000/Area_Comp!S14</f>
        <v>165.62574607513952</v>
      </c>
      <c r="S69" s="35">
        <f>S20*1000/Area_Comp!S14</f>
        <v>247.79766833852938</v>
      </c>
      <c r="T69" s="34">
        <f>T20*1000/Area_Comp!T14</f>
        <v>283.96766740172649</v>
      </c>
      <c r="U69" s="35">
        <f>U20*1000/Area_Comp!V14</f>
        <v>283.96766740172649</v>
      </c>
      <c r="V69" s="35">
        <f>V20*1000/Area_Comp!W14</f>
        <v>289.07058176828821</v>
      </c>
      <c r="W69" s="35"/>
      <c r="X69" s="35"/>
      <c r="Y69" s="131"/>
      <c r="Z69" s="130"/>
      <c r="AA69" s="35">
        <f>AA20*1000/Area_Comp!AB14</f>
        <v>251.27954423615432</v>
      </c>
      <c r="AB69" s="35">
        <f>AB20*1000/Area_Comp!AB14</f>
        <v>361.36896624142514</v>
      </c>
      <c r="AC69" s="34">
        <f>AC20*1000/Area_Comp!AC14</f>
        <v>199.37253832119899</v>
      </c>
      <c r="AD69" s="35">
        <f>AD20*1000/Area_Comp!AE14</f>
        <v>199.37253832119899</v>
      </c>
      <c r="AE69" s="35">
        <f>AE20*1000/Area_Comp!AF14</f>
        <v>198.83566258399986</v>
      </c>
      <c r="AF69" s="35"/>
      <c r="AG69" s="35"/>
      <c r="AH69" s="131"/>
      <c r="AI69" s="130"/>
      <c r="AJ69" s="35">
        <f>AJ20*1000/Area_Comp!AK14</f>
        <v>208.2931959823724</v>
      </c>
      <c r="AK69" s="35">
        <f>AK20*1000/Area_Comp!AK14</f>
        <v>296.85667872970555</v>
      </c>
      <c r="AL69" s="34">
        <f>AL20*1000/Area_Comp!AL14</f>
        <v>317.03041458497677</v>
      </c>
      <c r="AM69" s="35">
        <f>AM20*1000/Area_Comp!AN14</f>
        <v>317.03041458497677</v>
      </c>
      <c r="AN69" s="35">
        <f>AN20*1000/Area_Comp!AO14</f>
        <v>335.24160683097227</v>
      </c>
      <c r="AO69" s="35"/>
      <c r="AP69" s="35"/>
      <c r="AQ69" s="131"/>
      <c r="AR69" s="130"/>
      <c r="AS69" s="35">
        <f>AS20*1000/Area_Comp!AT14</f>
        <v>381.70331870476514</v>
      </c>
      <c r="AT69" s="35">
        <f>AT20*1000/Area_Comp!AT14</f>
        <v>539.64206657610919</v>
      </c>
      <c r="AU69" s="34">
        <f>AU20*1000/Area_Comp!AU14</f>
        <v>195.24661603924625</v>
      </c>
      <c r="AV69" s="35">
        <f>AV20*1000/Area_Comp!AW14</f>
        <v>195.24661603924625</v>
      </c>
      <c r="AW69" s="35">
        <f>AW20*1000/Area_Comp!AX14</f>
        <v>196.18271333737991</v>
      </c>
      <c r="AX69" s="35"/>
      <c r="AY69" s="35"/>
      <c r="AZ69" s="131"/>
      <c r="BA69" s="130"/>
      <c r="BB69" s="35">
        <f>BB20*1000/Area_Comp!BC14</f>
        <v>151.18286606137517</v>
      </c>
      <c r="BC69" s="35">
        <f>BC20*1000/Area_Comp!BC14</f>
        <v>213.91258808026942</v>
      </c>
      <c r="BD69" s="34">
        <f>BD20*1000/Area_Comp!BD14</f>
        <v>131.0003053943752</v>
      </c>
      <c r="BE69" s="35">
        <f>BE20*1000/Area_Comp!BF14</f>
        <v>131.0003053943752</v>
      </c>
      <c r="BF69" s="35">
        <f>BF20*1000/Area_Comp!BG14</f>
        <v>139.27784314050407</v>
      </c>
      <c r="BG69" s="35"/>
      <c r="BH69" s="35"/>
      <c r="BI69" s="131"/>
      <c r="BJ69" s="130"/>
      <c r="BK69" s="35">
        <f>BK20*1000/Area_Comp!BL14</f>
        <v>101.0774604937528</v>
      </c>
      <c r="BL69" s="35">
        <f>BL20*1000/Area_Comp!BL14</f>
        <v>157.70632693544476</v>
      </c>
      <c r="BM69" s="34">
        <f>BM20*1000/Area_Comp!BM25</f>
        <v>153.70993589743588</v>
      </c>
      <c r="BN69" s="35">
        <f>BN20*1000/Area_Comp!BM25</f>
        <v>148.23717948717947</v>
      </c>
      <c r="BO69" s="35">
        <f>BO20*1000/Area_Comp!BM25</f>
        <v>136.53044871794873</v>
      </c>
      <c r="BP69" s="35"/>
      <c r="BQ69" s="35"/>
      <c r="BR69" s="131"/>
      <c r="BS69" s="130"/>
      <c r="BT69" s="202">
        <f>CBM_Output!DY15</f>
        <v>125.44711696692593</v>
      </c>
      <c r="BU69" s="35">
        <f>BU20*1000/Area_Comp!BU14</f>
        <v>194.75764688951267</v>
      </c>
      <c r="BV69" s="34">
        <f>BV20*1000/Area_Comp!BV14</f>
        <v>55.827501679667229</v>
      </c>
      <c r="BW69" s="35">
        <f>BW20*1000/Area_Comp!BX14</f>
        <v>55.827501679667229</v>
      </c>
      <c r="BX69" s="35">
        <f>BX20*1000/Area_Comp!BY14</f>
        <v>55.878663206569115</v>
      </c>
      <c r="BY69" s="35"/>
      <c r="BZ69" s="35"/>
      <c r="CA69" s="131"/>
      <c r="CB69" s="130"/>
      <c r="CC69" s="202">
        <f>CBM_Output!EQ15</f>
        <v>69.566408810695435</v>
      </c>
      <c r="CD69" s="35">
        <f>CD20*1000/Area_Comp!CD14</f>
        <v>104.60200548104963</v>
      </c>
      <c r="CE69" s="34">
        <f>CE20*1000/Area_Comp!CE14</f>
        <v>161.31372190754612</v>
      </c>
      <c r="CF69" s="35">
        <f>CF20*1000/Area_Comp!CG14</f>
        <v>161.33747487666727</v>
      </c>
      <c r="CG69" s="35">
        <f>CG20*1000/Area_Comp!CH14</f>
        <v>161.27378740308836</v>
      </c>
      <c r="CH69" s="35"/>
      <c r="CI69" s="35"/>
      <c r="CJ69" s="131"/>
      <c r="CK69" s="130"/>
      <c r="CL69" s="35">
        <f>CL20*1000/Area_Comp!CM14</f>
        <v>147.23398717821649</v>
      </c>
      <c r="CM69" s="35">
        <f>CM20*1000/Area_Comp!CM14</f>
        <v>222.27041430910177</v>
      </c>
      <c r="CN69" s="34">
        <f>CN20*1000/Area_Comp!CN14</f>
        <v>213.48958333333334</v>
      </c>
      <c r="CO69" s="35">
        <f>CO20*1000/Area_Comp!CP14</f>
        <v>213.48958333333334</v>
      </c>
      <c r="CP69" s="35">
        <f>CP20*1000/Area_Comp!CQ14</f>
        <v>213.04422745548536</v>
      </c>
      <c r="CQ69" s="35"/>
      <c r="CR69" s="35"/>
      <c r="CS69" s="131"/>
      <c r="CT69" s="130"/>
      <c r="CU69" s="35">
        <f>CU20*1000/Area_Comp!CV14</f>
        <v>203.30776564061051</v>
      </c>
      <c r="CV69" s="35">
        <f>CV20*1000/Area_Comp!CV14</f>
        <v>319.19349753207001</v>
      </c>
      <c r="CW69" s="34">
        <f>CW20*1000/Area_Comp!CW14</f>
        <v>141.50025919247145</v>
      </c>
      <c r="CX69" s="35">
        <f>CX20*1000/Area_Comp!CY14</f>
        <v>141.711342490031</v>
      </c>
      <c r="CY69" s="35">
        <f>CY20*1000/Area_Comp!CZ14</f>
        <v>148.91574358858668</v>
      </c>
      <c r="CZ69" s="35"/>
      <c r="DA69" s="35"/>
      <c r="DB69" s="131"/>
      <c r="DC69" s="130"/>
      <c r="DD69" s="35">
        <f>DD20*1000/Area_Comp!DE14</f>
        <v>151.6994303405512</v>
      </c>
      <c r="DE69" s="35">
        <f>DE20*1000/Area_Comp!DE14</f>
        <v>230.7126157920101</v>
      </c>
      <c r="DF69" s="34"/>
      <c r="DG69" s="35">
        <f>DG20*1000/Area_Comp!DH14</f>
        <v>57.394121731080766</v>
      </c>
      <c r="DH69" s="35">
        <f>DH20*1000/Area_Comp!DI14</f>
        <v>79.710144927536234</v>
      </c>
      <c r="DI69" s="35"/>
      <c r="DJ69" s="35"/>
      <c r="DK69" s="131"/>
      <c r="DL69" s="130"/>
      <c r="DM69" s="34">
        <f>DM20*1000/Area_Comp!DN14</f>
        <v>189.76193018042062</v>
      </c>
      <c r="DN69" s="35">
        <f>DN20*1000/Area_Comp!DP14</f>
        <v>189.76193018042062</v>
      </c>
      <c r="DO69" s="35">
        <f>DO20*1000/Area_Comp!DQ14</f>
        <v>187.38631195998181</v>
      </c>
      <c r="DP69" s="35"/>
      <c r="DQ69" s="35"/>
      <c r="DR69" s="131"/>
      <c r="DS69" s="130"/>
      <c r="DT69" s="35">
        <f>DT20*1000/Area_Comp!DV14</f>
        <v>168.02427447306081</v>
      </c>
      <c r="DU69" s="35">
        <f>DU20*1000/Area_Comp!DV14</f>
        <v>237.86302618823004</v>
      </c>
      <c r="DV69" s="34">
        <f>DV20*1000/Area_Comp!DW14</f>
        <v>225.78341013824885</v>
      </c>
      <c r="DW69" s="35">
        <f>DW20*1000/Area_Comp!DY14</f>
        <v>225.7373271889401</v>
      </c>
      <c r="DX69" s="35">
        <f>DX20*1000/Area_Comp!DZ14</f>
        <v>220.3023758099352</v>
      </c>
      <c r="DY69" s="35"/>
      <c r="DZ69" s="35"/>
      <c r="EA69" s="131"/>
      <c r="EB69" s="130"/>
      <c r="EC69" s="35">
        <f>EC20*1000/Area_Comp!EE14</f>
        <v>183.69150695328673</v>
      </c>
      <c r="ED69" s="35">
        <f>ED20*1000/Area_Comp!EE14</f>
        <v>260.70952069833885</v>
      </c>
      <c r="EE69" s="34">
        <f>EE20*1000/Area_Comp!EF14</f>
        <v>352.42390078917697</v>
      </c>
      <c r="EF69" s="35">
        <f>EF20*1000/Area_Comp!EH14</f>
        <v>352.42390078917697</v>
      </c>
      <c r="EG69" s="35"/>
      <c r="EH69" s="35"/>
      <c r="EI69" s="35"/>
      <c r="EJ69" s="131"/>
      <c r="EK69" s="130"/>
      <c r="EL69" s="35">
        <f>EL20*1000/Area_Comp!EN14</f>
        <v>251.82459041409058</v>
      </c>
      <c r="EM69" s="35">
        <f>EM20*1000/Area_Comp!EN14</f>
        <v>359.50188789234238</v>
      </c>
      <c r="EN69" s="34">
        <f>EN20*1000/Area_Comp!EO14</f>
        <v>175.43576737572016</v>
      </c>
      <c r="EO69" s="35">
        <f>EO20*1000/Area_Comp!EQ14</f>
        <v>175.43576737572016</v>
      </c>
      <c r="EP69" s="35">
        <f>EP20*1000/Area_Comp!ER14</f>
        <v>172.46287964588896</v>
      </c>
      <c r="EQ69" s="35"/>
      <c r="ER69" s="35"/>
      <c r="ES69" s="131"/>
      <c r="ET69" s="130"/>
      <c r="EU69" s="35">
        <f>EU20*1000/Area_Comp!EW14</f>
        <v>145.27703211931123</v>
      </c>
      <c r="EV69" s="35">
        <f>EV20*1000/Area_Comp!EW14</f>
        <v>226.80024994294837</v>
      </c>
      <c r="EW69" s="34"/>
      <c r="EX69" s="35">
        <f>EX20*1000/Area_Comp!EZ14</f>
        <v>228.57142857142858</v>
      </c>
      <c r="EY69" s="35"/>
      <c r="EZ69" s="35"/>
      <c r="FA69" s="35"/>
      <c r="FB69" s="131"/>
      <c r="FC69" s="130"/>
      <c r="FD69" s="34">
        <f>FD20*1000/Area_Comp!FF14</f>
        <v>203.49148548784405</v>
      </c>
      <c r="FE69" s="35">
        <f>FE20*1000/Area_Comp!FH14</f>
        <v>203.49148548784405</v>
      </c>
      <c r="FF69" s="35">
        <f>FF20*1000/Area_Comp!FI14</f>
        <v>203.4805890227577</v>
      </c>
      <c r="FG69" s="35"/>
      <c r="FH69" s="35"/>
      <c r="FI69" s="131"/>
      <c r="FJ69" s="130"/>
      <c r="FK69" s="35">
        <f>FK20*1000/Area_Comp!FN14</f>
        <v>191.86307827436895</v>
      </c>
      <c r="FL69" s="35">
        <f>FL20*1000/Area_Comp!FN14</f>
        <v>288.00892431291447</v>
      </c>
      <c r="FM69" s="34">
        <f>FM20*1000/Area_Comp!FO14</f>
        <v>291.46821288051359</v>
      </c>
      <c r="FN69" s="35">
        <f>FN20*1000/Area_Comp!FQ14</f>
        <v>291.48330313228064</v>
      </c>
      <c r="FO69" s="35">
        <f>FO20*1000/Area_Comp!FR14</f>
        <v>327.33812949640287</v>
      </c>
      <c r="FP69" s="35"/>
      <c r="FQ69" s="35">
        <f>FQ20*1000/Area_Comp!FV$25</f>
        <v>306.90737833594977</v>
      </c>
      <c r="FR69" s="131"/>
      <c r="FS69" s="130"/>
      <c r="FT69" s="35">
        <f>FT20*1000/Area_Comp!FW14</f>
        <v>362.85803077581858</v>
      </c>
      <c r="FU69" s="35">
        <f>FU20*1000/Area_Comp!FW14</f>
        <v>518.07943861287526</v>
      </c>
      <c r="FV69" s="34">
        <f>FV20*1000/Area_Comp!FX14</f>
        <v>254.23196484081896</v>
      </c>
      <c r="FW69" s="35">
        <f>FW20*1000/Area_Comp!FZ14</f>
        <v>254.26090684960874</v>
      </c>
      <c r="FX69" s="35">
        <f>FX20*1000/Area_Comp!GA14</f>
        <v>249.50787401574803</v>
      </c>
      <c r="FY69" s="35"/>
      <c r="FZ69" s="35">
        <f>FZ20*1000/Area_Comp!GE$25</f>
        <v>268.06602031394277</v>
      </c>
      <c r="GA69" s="131"/>
      <c r="GB69" s="130"/>
      <c r="GC69" s="35">
        <f>GC20*1000/Area_Comp!GF14</f>
        <v>243.73011778865086</v>
      </c>
      <c r="GD69" s="35">
        <f>GD20*1000/Area_Comp!GF14</f>
        <v>357.65463359734298</v>
      </c>
      <c r="GE69" s="34">
        <f>GE20*1000/Area_Comp!GG14</f>
        <v>52.398523985239855</v>
      </c>
      <c r="GF69" s="35">
        <f>GF20*1000/Area_Comp!GI14</f>
        <v>52.322094729040252</v>
      </c>
      <c r="GG69" s="35">
        <f>GG20*1000/Area_Comp!GJ14</f>
        <v>64.052885647858517</v>
      </c>
      <c r="GH69" s="35"/>
      <c r="GI69" s="35"/>
      <c r="GJ69" s="131"/>
      <c r="GK69" s="130"/>
      <c r="GL69" s="35">
        <f>GL20*1000/Area_Comp!GO14</f>
        <v>71.820234911190738</v>
      </c>
      <c r="GM69" s="35">
        <f>GM20*1000/Area_Comp!GO14</f>
        <v>118.90053798767511</v>
      </c>
      <c r="GN69" s="34">
        <f>GN20*1000/Area_Comp!GP14</f>
        <v>211.49654643131237</v>
      </c>
      <c r="GO69" s="35">
        <f>GO20*1000/Area_Comp!GR14</f>
        <v>211.49654643131237</v>
      </c>
      <c r="GP69" s="35">
        <f>GP20*1000/Area_Comp!GS14</f>
        <v>211.49018845929669</v>
      </c>
      <c r="GQ69" s="35"/>
      <c r="GR69" s="35">
        <f>GR20*1000/Area_Comp!GW$25</f>
        <v>293.23326510016568</v>
      </c>
      <c r="GS69" s="131"/>
      <c r="GT69" s="130"/>
      <c r="GU69" s="35">
        <f>GU20*1000/Area_Comp!GX14</f>
        <v>279.82397380843929</v>
      </c>
      <c r="GV69" s="35">
        <f>GV20*1000/Area_Comp!GX14</f>
        <v>438.97473352601008</v>
      </c>
      <c r="GW69" s="34">
        <f>GW20*1000/Area_Comp!GY14</f>
        <v>325.67762630312751</v>
      </c>
      <c r="GX69" s="35">
        <f>GX20*1000/Area_Comp!HA14</f>
        <v>325.67762630312751</v>
      </c>
      <c r="GY69" s="35">
        <f>GY20*1000/Area_Comp!HB14</f>
        <v>325.67659574468087</v>
      </c>
      <c r="GZ69" s="35"/>
      <c r="HA69" s="35"/>
      <c r="HB69" s="131"/>
      <c r="HC69" s="130"/>
      <c r="HD69" s="35">
        <f>HD20*1000/Area_Comp!HG14</f>
        <v>258.37022717501696</v>
      </c>
      <c r="HE69" s="35">
        <f>HE20*1000/Area_Comp!HG14</f>
        <v>376.26897835901224</v>
      </c>
      <c r="HF69" s="34">
        <f>HF20*1000/Area_Comp!HH14</f>
        <v>269.65811742991065</v>
      </c>
      <c r="HG69" s="35">
        <f>HG20*1000/Area_Comp!HJ14</f>
        <v>269.65811742991065</v>
      </c>
      <c r="HH69" s="35">
        <f>HH20*1000/Area_Comp!HK14</f>
        <v>270.24869132026248</v>
      </c>
      <c r="HI69" s="35"/>
      <c r="HJ69" s="35"/>
      <c r="HK69" s="131"/>
      <c r="HL69" s="130"/>
      <c r="HM69" s="35">
        <f>HM20*1000/Area_Comp!HP14</f>
        <v>258.62101113170917</v>
      </c>
      <c r="HN69" s="35">
        <f>HN20*1000/Area_Comp!HP14</f>
        <v>366.82008444344387</v>
      </c>
      <c r="HO69" s="34">
        <f>HO20*1000/Area_Comp!HQ14</f>
        <v>105.34439348979409</v>
      </c>
      <c r="HP69" s="35">
        <f>HP20*1000/Area_Comp!HS14</f>
        <v>105.34124629080118</v>
      </c>
      <c r="HQ69" s="35">
        <f>HQ20*1000/Area_Comp!HT14</f>
        <v>108.81347968196788</v>
      </c>
      <c r="HR69" s="35"/>
      <c r="HS69" s="35"/>
      <c r="HT69" s="131"/>
      <c r="HU69" s="130"/>
      <c r="HV69" s="35">
        <f>HV20*1000/Area_Comp!HY14</f>
        <v>81.204054492353933</v>
      </c>
      <c r="HW69" s="35">
        <f>HW20*1000/Area_Comp!HY14</f>
        <v>115.08496968990933</v>
      </c>
      <c r="HX69" s="34">
        <f>HX20*1000/Area_Comp!HZ14</f>
        <v>117.36009689025042</v>
      </c>
      <c r="HY69" s="35">
        <f>HY20*1000/Area_Comp!IB14</f>
        <v>117.36009689025042</v>
      </c>
      <c r="HZ69" s="35">
        <f>HZ20*1000/Area_Comp!IC14</f>
        <v>133.79384223260624</v>
      </c>
      <c r="IA69" s="35"/>
      <c r="IB69" s="35">
        <f>IB20*1000/Area_Comp!IG$25</f>
        <v>116.84177007896939</v>
      </c>
      <c r="IC69" s="131"/>
      <c r="ID69" s="130"/>
      <c r="IE69" s="35">
        <f>IE20*1000/Area_Comp!IH14</f>
        <v>116.13888018110787</v>
      </c>
      <c r="IF69" s="35">
        <f>IF20*1000/Area_Comp!IH14</f>
        <v>170.87911451274698</v>
      </c>
      <c r="IG69" s="34">
        <f>IG20*1000/Area_Comp!II14</f>
        <v>134.0535608780489</v>
      </c>
      <c r="IH69" s="35">
        <f>IH20*1000/Area_Comp!IK14</f>
        <v>135.35869700398902</v>
      </c>
      <c r="II69" s="35">
        <f>II20*1000/Area_Comp!IL14</f>
        <v>165.06914604764168</v>
      </c>
      <c r="IJ69" s="35">
        <f>IJ20*1000/Area_Comp!IQ14</f>
        <v>159.43713511843305</v>
      </c>
      <c r="IK69" s="36">
        <f>IK20*1000/Area_Comp!IQ14</f>
        <v>234.32202758762025</v>
      </c>
      <c r="IL69" s="46">
        <v>2010</v>
      </c>
      <c r="IM69" s="530">
        <f>IG69/IH69</f>
        <v>0.99035794407874911</v>
      </c>
      <c r="IN69" s="530">
        <f>IJ69/IG69</f>
        <v>1.1893539722042601</v>
      </c>
      <c r="IO69" s="530">
        <f>IK69/IJ69</f>
        <v>1.4696828779164981</v>
      </c>
    </row>
    <row r="70" spans="1:249" x14ac:dyDescent="0.2">
      <c r="A70" s="200">
        <v>2011</v>
      </c>
      <c r="B70" s="34"/>
      <c r="C70" s="35"/>
      <c r="D70" s="43"/>
      <c r="E70" s="35"/>
      <c r="F70" s="35"/>
      <c r="G70" s="131"/>
      <c r="H70" s="130"/>
      <c r="I70" s="202">
        <f>CBM_Output!C16</f>
        <v>238.40767995664126</v>
      </c>
      <c r="J70" s="35">
        <f>J21*1000/Area_Comp!J15</f>
        <v>340.60689778207109</v>
      </c>
      <c r="K70" s="34"/>
      <c r="L70" s="35"/>
      <c r="M70" s="43"/>
      <c r="N70" s="35">
        <f>N21*1000/Area_Comp!O15</f>
        <v>158.36660222329627</v>
      </c>
      <c r="O70" s="35"/>
      <c r="P70" s="131"/>
      <c r="Q70" s="130"/>
      <c r="R70" s="35">
        <f>R21*1000/Area_Comp!S15</f>
        <v>166.56041641329222</v>
      </c>
      <c r="S70" s="35">
        <f>S21*1000/Area_Comp!S15</f>
        <v>249.14607716447048</v>
      </c>
      <c r="T70" s="34"/>
      <c r="U70" s="35"/>
      <c r="V70" s="43"/>
      <c r="W70" s="35"/>
      <c r="X70" s="35"/>
      <c r="Y70" s="131"/>
      <c r="Z70" s="130"/>
      <c r="AA70" s="35">
        <f>AA21*1000/Area_Comp!AB15</f>
        <v>253.62734727087269</v>
      </c>
      <c r="AB70" s="35">
        <f>AB21*1000/Area_Comp!AB15</f>
        <v>364.76218845641989</v>
      </c>
      <c r="AC70" s="34"/>
      <c r="AD70" s="35"/>
      <c r="AE70" s="43"/>
      <c r="AF70" s="35"/>
      <c r="AG70" s="35"/>
      <c r="AH70" s="131"/>
      <c r="AI70" s="130"/>
      <c r="AJ70" s="35">
        <f>AJ21*1000/Area_Comp!AK15</f>
        <v>210.54019624478352</v>
      </c>
      <c r="AK70" s="35">
        <f>AK21*1000/Area_Comp!AK15</f>
        <v>300.05627392056306</v>
      </c>
      <c r="AL70" s="34"/>
      <c r="AM70" s="35"/>
      <c r="AN70" s="43"/>
      <c r="AO70" s="35"/>
      <c r="AP70" s="35"/>
      <c r="AQ70" s="131"/>
      <c r="AR70" s="130"/>
      <c r="AS70" s="35">
        <f>AS21*1000/Area_Comp!AT15</f>
        <v>383.55616659833561</v>
      </c>
      <c r="AT70" s="35">
        <f>AT21*1000/Area_Comp!AT15</f>
        <v>542.50961517246424</v>
      </c>
      <c r="AU70" s="34"/>
      <c r="AV70" s="35"/>
      <c r="AW70" s="43"/>
      <c r="AX70" s="35"/>
      <c r="AY70" s="35"/>
      <c r="AZ70" s="131"/>
      <c r="BA70" s="130"/>
      <c r="BB70" s="35">
        <f>BB21*1000/Area_Comp!BC15</f>
        <v>151.26474942210075</v>
      </c>
      <c r="BC70" s="35">
        <f>BC21*1000/Area_Comp!BC15</f>
        <v>213.99903163635648</v>
      </c>
      <c r="BD70" s="34"/>
      <c r="BE70" s="35"/>
      <c r="BF70" s="43"/>
      <c r="BG70" s="35"/>
      <c r="BH70" s="35"/>
      <c r="BI70" s="131"/>
      <c r="BJ70" s="130"/>
      <c r="BK70" s="35">
        <f>BK21*1000/Area_Comp!BL15</f>
        <v>104.67793599606043</v>
      </c>
      <c r="BL70" s="35">
        <f>BL21*1000/Area_Comp!BL15</f>
        <v>163.50020511304064</v>
      </c>
      <c r="BM70" s="34"/>
      <c r="BN70" s="35"/>
      <c r="BO70" s="43"/>
      <c r="BP70" s="35"/>
      <c r="BQ70" s="35"/>
      <c r="BR70" s="131"/>
      <c r="BS70" s="130"/>
      <c r="BT70" s="202">
        <f>CBM_Output!DY16</f>
        <v>127.71449271995579</v>
      </c>
      <c r="BU70" s="35">
        <f>BU21*1000/Area_Comp!BU15</f>
        <v>198.23956715881033</v>
      </c>
      <c r="BV70" s="34"/>
      <c r="BW70" s="35"/>
      <c r="BX70" s="43"/>
      <c r="BY70" s="35"/>
      <c r="BZ70" s="35"/>
      <c r="CA70" s="131"/>
      <c r="CB70" s="130"/>
      <c r="CC70" s="202">
        <f>CBM_Output!EQ16</f>
        <v>70.665215190113344</v>
      </c>
      <c r="CD70" s="35">
        <f>CD21*1000/Area_Comp!CD15</f>
        <v>106.19938588667988</v>
      </c>
      <c r="CE70" s="34"/>
      <c r="CF70" s="35"/>
      <c r="CG70" s="43"/>
      <c r="CH70" s="35"/>
      <c r="CI70" s="35"/>
      <c r="CJ70" s="131"/>
      <c r="CK70" s="130"/>
      <c r="CL70" s="35">
        <f>CL21*1000/Area_Comp!CM15</f>
        <v>149.88403790171921</v>
      </c>
      <c r="CM70" s="35">
        <f>CM21*1000/Area_Comp!CM15</f>
        <v>226.26954654652943</v>
      </c>
      <c r="CN70" s="34"/>
      <c r="CO70" s="35"/>
      <c r="CP70" s="43"/>
      <c r="CQ70" s="35"/>
      <c r="CR70" s="35"/>
      <c r="CS70" s="131"/>
      <c r="CT70" s="130"/>
      <c r="CU70" s="35">
        <f>CU21*1000/Area_Comp!CV15</f>
        <v>205.02815699045061</v>
      </c>
      <c r="CV70" s="35">
        <f>CV21*1000/Area_Comp!CV15</f>
        <v>321.90783963025427</v>
      </c>
      <c r="CW70" s="34"/>
      <c r="CX70" s="35"/>
      <c r="CY70" s="43"/>
      <c r="CZ70" s="35"/>
      <c r="DA70" s="35"/>
      <c r="DB70" s="131"/>
      <c r="DC70" s="130"/>
      <c r="DD70" s="35">
        <f>DD21*1000/Area_Comp!DE15</f>
        <v>153.79112334398135</v>
      </c>
      <c r="DE70" s="35">
        <f>DE21*1000/Area_Comp!DE15</f>
        <v>233.88659585760652</v>
      </c>
      <c r="DF70" s="34"/>
      <c r="DG70" s="35"/>
      <c r="DH70" s="43"/>
      <c r="DI70" s="35"/>
      <c r="DJ70" s="35"/>
      <c r="DK70" s="131"/>
      <c r="DL70" s="130"/>
      <c r="DM70" s="34"/>
      <c r="DN70" s="35"/>
      <c r="DO70" s="43"/>
      <c r="DP70" s="35"/>
      <c r="DQ70" s="35"/>
      <c r="DR70" s="131"/>
      <c r="DS70" s="130"/>
      <c r="DT70" s="35">
        <f>DT21*1000/Area_Comp!DV15</f>
        <v>169.20795849115868</v>
      </c>
      <c r="DU70" s="35">
        <f>DU21*1000/Area_Comp!DV15</f>
        <v>239.57617648147703</v>
      </c>
      <c r="DV70" s="34"/>
      <c r="DW70" s="35"/>
      <c r="DX70" s="43"/>
      <c r="DY70" s="35"/>
      <c r="DZ70" s="35"/>
      <c r="EA70" s="131"/>
      <c r="EB70" s="130"/>
      <c r="EC70" s="35">
        <f>EC21*1000/Area_Comp!EE15</f>
        <v>184.82805697325139</v>
      </c>
      <c r="ED70" s="35">
        <f>ED21*1000/Area_Comp!EE15</f>
        <v>262.20827192794656</v>
      </c>
      <c r="EE70" s="34"/>
      <c r="EF70" s="35"/>
      <c r="EG70" s="43"/>
      <c r="EH70" s="35"/>
      <c r="EI70" s="35"/>
      <c r="EJ70" s="131"/>
      <c r="EK70" s="130"/>
      <c r="EL70" s="35">
        <f>EL21*1000/Area_Comp!EN15</f>
        <v>252.7631471480021</v>
      </c>
      <c r="EM70" s="35">
        <f>EM21*1000/Area_Comp!EN15</f>
        <v>360.76051659177085</v>
      </c>
      <c r="EN70" s="34"/>
      <c r="EO70" s="35"/>
      <c r="EP70" s="43"/>
      <c r="EQ70" s="35"/>
      <c r="ER70" s="35"/>
      <c r="ES70" s="131"/>
      <c r="ET70" s="130"/>
      <c r="EU70" s="35">
        <f>EU21*1000/Area_Comp!EW15</f>
        <v>145.83330415921026</v>
      </c>
      <c r="EV70" s="35">
        <f>EV21*1000/Area_Comp!EW15</f>
        <v>227.48179536648982</v>
      </c>
      <c r="EW70" s="34"/>
      <c r="EX70" s="35"/>
      <c r="EY70" s="43"/>
      <c r="EZ70" s="35"/>
      <c r="FA70" s="35"/>
      <c r="FB70" s="131"/>
      <c r="FC70" s="130"/>
      <c r="FD70" s="34"/>
      <c r="FE70" s="35"/>
      <c r="FF70" s="43"/>
      <c r="FG70" s="35"/>
      <c r="FH70" s="35"/>
      <c r="FI70" s="131"/>
      <c r="FJ70" s="130"/>
      <c r="FK70" s="35">
        <f>FK21*1000/Area_Comp!FN15</f>
        <v>195.99124579246484</v>
      </c>
      <c r="FL70" s="35">
        <f>FL21*1000/Area_Comp!FN15</f>
        <v>294.19258313055786</v>
      </c>
      <c r="FM70" s="34"/>
      <c r="FN70" s="35"/>
      <c r="FO70" s="43"/>
      <c r="FP70" s="35"/>
      <c r="FQ70" s="35">
        <f>FQ21*1000/Area_Comp!FV$25</f>
        <v>306.90737833594977</v>
      </c>
      <c r="FR70" s="131"/>
      <c r="FS70" s="130"/>
      <c r="FT70" s="35">
        <f>FT21*1000/Area_Comp!FW15</f>
        <v>366.05987897887042</v>
      </c>
      <c r="FU70" s="35">
        <f>FU21*1000/Area_Comp!FW15</f>
        <v>522.69784531872153</v>
      </c>
      <c r="FV70" s="34"/>
      <c r="FW70" s="35"/>
      <c r="FX70" s="43"/>
      <c r="FY70" s="35"/>
      <c r="FZ70" s="35"/>
      <c r="GA70" s="131"/>
      <c r="GB70" s="130"/>
      <c r="GC70" s="35">
        <f>GC21*1000/Area_Comp!GF15</f>
        <v>246.27822767507513</v>
      </c>
      <c r="GD70" s="35">
        <f>GD21*1000/Area_Comp!GF15</f>
        <v>361.40613953291586</v>
      </c>
      <c r="GE70" s="34"/>
      <c r="GF70" s="35"/>
      <c r="GG70" s="43"/>
      <c r="GH70" s="35"/>
      <c r="GI70" s="35"/>
      <c r="GJ70" s="131"/>
      <c r="GK70" s="130"/>
      <c r="GL70" s="35">
        <f>GL21*1000/Area_Comp!GO15</f>
        <v>73.375334223450153</v>
      </c>
      <c r="GM70" s="35">
        <f>GM21*1000/Area_Comp!GO15</f>
        <v>121.35173947212901</v>
      </c>
      <c r="GN70" s="34"/>
      <c r="GO70" s="35"/>
      <c r="GP70" s="43"/>
      <c r="GQ70" s="35"/>
      <c r="GR70" s="35">
        <f>GR21*1000/Area_Comp!GW$25</f>
        <v>295.96633574333487</v>
      </c>
      <c r="GS70" s="131"/>
      <c r="GT70" s="130"/>
      <c r="GU70" s="35">
        <f>GU21*1000/Area_Comp!GX15</f>
        <v>282.31943058402442</v>
      </c>
      <c r="GV70" s="35">
        <f>GV21*1000/Area_Comp!GX15</f>
        <v>443.05112133127432</v>
      </c>
      <c r="GW70" s="34"/>
      <c r="GX70" s="35"/>
      <c r="GY70" s="43"/>
      <c r="GZ70" s="35"/>
      <c r="HA70" s="35"/>
      <c r="HB70" s="131"/>
      <c r="HC70" s="130"/>
      <c r="HD70" s="35">
        <f>HD21*1000/Area_Comp!HG15</f>
        <v>261.19749288194998</v>
      </c>
      <c r="HE70" s="35">
        <f>HE21*1000/Area_Comp!HG15</f>
        <v>380.30655967742325</v>
      </c>
      <c r="HF70" s="34"/>
      <c r="HG70" s="35"/>
      <c r="HH70" s="43"/>
      <c r="HI70" s="35"/>
      <c r="HJ70" s="35"/>
      <c r="HK70" s="131"/>
      <c r="HL70" s="130"/>
      <c r="HM70" s="35">
        <f>HM21*1000/Area_Comp!HP15</f>
        <v>260.06012884139199</v>
      </c>
      <c r="HN70" s="35">
        <f>HN21*1000/Area_Comp!HP15</f>
        <v>368.81019865724261</v>
      </c>
      <c r="HO70" s="34"/>
      <c r="HP70" s="35"/>
      <c r="HQ70" s="43"/>
      <c r="HR70" s="35"/>
      <c r="HS70" s="35"/>
      <c r="HT70" s="131"/>
      <c r="HU70" s="130"/>
      <c r="HV70" s="35">
        <f>HV21*1000/Area_Comp!HY15</f>
        <v>82.629856402968144</v>
      </c>
      <c r="HW70" s="35">
        <f>HW21*1000/Area_Comp!HY15</f>
        <v>117.08648845415641</v>
      </c>
      <c r="HX70" s="34"/>
      <c r="HY70" s="35"/>
      <c r="HZ70" s="43"/>
      <c r="IA70" s="35"/>
      <c r="IB70" s="35"/>
      <c r="IC70" s="131"/>
      <c r="ID70" s="130"/>
      <c r="IE70" s="35">
        <f>IE21*1000/Area_Comp!IH15</f>
        <v>116.97160642503705</v>
      </c>
      <c r="IF70" s="35">
        <f>IF21*1000/Area_Comp!IH15</f>
        <v>172.07670712438741</v>
      </c>
      <c r="IG70" s="34"/>
      <c r="IH70" s="35"/>
      <c r="II70" s="35"/>
      <c r="IJ70" s="35">
        <f>IJ21*1000/Area_Comp!IQ15</f>
        <v>164.52250591228409</v>
      </c>
      <c r="IK70" s="36">
        <f>IK21*1000/Area_Comp!IQ15</f>
        <v>242.05587902395777</v>
      </c>
      <c r="IL70" s="46">
        <v>2011</v>
      </c>
      <c r="IM70" s="507"/>
      <c r="IN70" s="66"/>
    </row>
    <row r="71" spans="1:249" x14ac:dyDescent="0.2">
      <c r="A71" s="200">
        <v>2012</v>
      </c>
      <c r="B71" s="34"/>
      <c r="C71" s="35"/>
      <c r="D71" s="43"/>
      <c r="E71" s="35"/>
      <c r="F71" s="35"/>
      <c r="G71" s="131"/>
      <c r="H71" s="130"/>
      <c r="I71" s="202">
        <f>CBM_Output!C17</f>
        <v>240.16876560479412</v>
      </c>
      <c r="J71" s="35">
        <f>J22*1000/Area_Comp!J16</f>
        <v>343.2582992155086</v>
      </c>
      <c r="K71" s="34"/>
      <c r="L71" s="35"/>
      <c r="M71" s="43"/>
      <c r="N71" s="35">
        <f>N22*1000/Area_Comp!O16</f>
        <v>160.5781099324976</v>
      </c>
      <c r="O71" s="35"/>
      <c r="P71" s="131"/>
      <c r="Q71" s="130"/>
      <c r="R71" s="35">
        <f>R22*1000/Area_Comp!S16</f>
        <v>167.52847817167623</v>
      </c>
      <c r="S71" s="35">
        <f>S22*1000/Area_Comp!S16</f>
        <v>250.53736268507646</v>
      </c>
      <c r="T71" s="34"/>
      <c r="U71" s="35"/>
      <c r="V71" s="43"/>
      <c r="W71" s="35"/>
      <c r="X71" s="35"/>
      <c r="Y71" s="131"/>
      <c r="Z71" s="130"/>
      <c r="AA71" s="35">
        <f>AA22*1000/Area_Comp!AB16</f>
        <v>256.17357115191288</v>
      </c>
      <c r="AB71" s="35">
        <f>AB22*1000/Area_Comp!AB16</f>
        <v>368.44056726663069</v>
      </c>
      <c r="AC71" s="34"/>
      <c r="AD71" s="35"/>
      <c r="AE71" s="43"/>
      <c r="AF71" s="35"/>
      <c r="AG71" s="35"/>
      <c r="AH71" s="131"/>
      <c r="AI71" s="130"/>
      <c r="AJ71" s="35">
        <f>AJ22*1000/Area_Comp!AK16</f>
        <v>211.41118353495349</v>
      </c>
      <c r="AK71" s="35">
        <f>AK22*1000/Area_Comp!AK16</f>
        <v>301.29286577083275</v>
      </c>
      <c r="AL71" s="34"/>
      <c r="AM71" s="35"/>
      <c r="AN71" s="43"/>
      <c r="AO71" s="35"/>
      <c r="AP71" s="35"/>
      <c r="AQ71" s="131"/>
      <c r="AR71" s="130"/>
      <c r="AS71" s="35">
        <f>AS22*1000/Area_Comp!AT16</f>
        <v>385.61433124481334</v>
      </c>
      <c r="AT71" s="35">
        <f>AT22*1000/Area_Comp!AT16</f>
        <v>545.56837064240096</v>
      </c>
      <c r="AU71" s="34"/>
      <c r="AV71" s="35"/>
      <c r="AW71" s="43"/>
      <c r="AX71" s="35"/>
      <c r="AY71" s="35"/>
      <c r="AZ71" s="131"/>
      <c r="BA71" s="130"/>
      <c r="BB71" s="35">
        <f>BB22*1000/Area_Comp!BC16</f>
        <v>152.15150239926666</v>
      </c>
      <c r="BC71" s="35">
        <f>BC22*1000/Area_Comp!BC16</f>
        <v>215.27332393336511</v>
      </c>
      <c r="BD71" s="34"/>
      <c r="BE71" s="35"/>
      <c r="BF71" s="43"/>
      <c r="BG71" s="35"/>
      <c r="BH71" s="35"/>
      <c r="BI71" s="131"/>
      <c r="BJ71" s="130"/>
      <c r="BK71" s="35">
        <f>BK22*1000/Area_Comp!BL16</f>
        <v>108.77255929200098</v>
      </c>
      <c r="BL71" s="35">
        <f>BL22*1000/Area_Comp!BL16</f>
        <v>170.03194958485705</v>
      </c>
      <c r="BM71" s="34"/>
      <c r="BN71" s="35"/>
      <c r="BO71" s="43"/>
      <c r="BP71" s="35"/>
      <c r="BQ71" s="35"/>
      <c r="BR71" s="131"/>
      <c r="BS71" s="130"/>
      <c r="BT71" s="202">
        <f>CBM_Output!DY17</f>
        <v>128.86822574030785</v>
      </c>
      <c r="BU71" s="35">
        <f>BU22*1000/Area_Comp!BU16</f>
        <v>199.94959986393386</v>
      </c>
      <c r="BV71" s="34"/>
      <c r="BW71" s="35"/>
      <c r="BX71" s="43"/>
      <c r="BY71" s="35"/>
      <c r="BZ71" s="35"/>
      <c r="CA71" s="131"/>
      <c r="CB71" s="130"/>
      <c r="CC71" s="202">
        <f>CBM_Output!EQ17</f>
        <v>71.822100797169625</v>
      </c>
      <c r="CD71" s="35">
        <f>CD22*1000/Area_Comp!CD16</f>
        <v>107.89446207231622</v>
      </c>
      <c r="CE71" s="34"/>
      <c r="CF71" s="35"/>
      <c r="CG71" s="43"/>
      <c r="CH71" s="35"/>
      <c r="CI71" s="35"/>
      <c r="CJ71" s="131"/>
      <c r="CK71" s="130"/>
      <c r="CL71" s="35">
        <f>CL22*1000/Area_Comp!CM16</f>
        <v>152.51258116184559</v>
      </c>
      <c r="CM71" s="35">
        <f>CM22*1000/Area_Comp!CM16</f>
        <v>230.20763866272415</v>
      </c>
      <c r="CN71" s="34"/>
      <c r="CO71" s="35"/>
      <c r="CP71" s="43"/>
      <c r="CQ71" s="35"/>
      <c r="CR71" s="35"/>
      <c r="CS71" s="131"/>
      <c r="CT71" s="130"/>
      <c r="CU71" s="35">
        <f>CU22*1000/Area_Comp!CV16</f>
        <v>206.44508673022167</v>
      </c>
      <c r="CV71" s="35">
        <f>CV22*1000/Area_Comp!CV16</f>
        <v>324.14525616417006</v>
      </c>
      <c r="CW71" s="34"/>
      <c r="CX71" s="35"/>
      <c r="CY71" s="43"/>
      <c r="CZ71" s="35"/>
      <c r="DA71" s="35"/>
      <c r="DB71" s="131"/>
      <c r="DC71" s="130"/>
      <c r="DD71" s="35">
        <f>DD22*1000/Area_Comp!DE16</f>
        <v>155.56856245027865</v>
      </c>
      <c r="DE71" s="35">
        <f>DE22*1000/Area_Comp!DE16</f>
        <v>236.56853645984333</v>
      </c>
      <c r="DF71" s="34"/>
      <c r="DG71" s="35"/>
      <c r="DH71" s="43"/>
      <c r="DI71" s="35"/>
      <c r="DJ71" s="35"/>
      <c r="DK71" s="131"/>
      <c r="DL71" s="130"/>
      <c r="DM71" s="34"/>
      <c r="DN71" s="35"/>
      <c r="DO71" s="43"/>
      <c r="DP71" s="35"/>
      <c r="DQ71" s="35"/>
      <c r="DR71" s="131"/>
      <c r="DS71" s="130"/>
      <c r="DT71" s="35">
        <f>DT22*1000/Area_Comp!DV16</f>
        <v>170.41162383769978</v>
      </c>
      <c r="DU71" s="35">
        <f>DU22*1000/Area_Comp!DV16</f>
        <v>241.32307799649433</v>
      </c>
      <c r="DV71" s="34"/>
      <c r="DW71" s="35"/>
      <c r="DX71" s="43"/>
      <c r="DY71" s="35"/>
      <c r="DZ71" s="35"/>
      <c r="EA71" s="131"/>
      <c r="EB71" s="130"/>
      <c r="EC71" s="35">
        <f>EC22*1000/Area_Comp!EE16</f>
        <v>186.15532480586847</v>
      </c>
      <c r="ED71" s="35">
        <f>ED22*1000/Area_Comp!EE16</f>
        <v>263.97248940588753</v>
      </c>
      <c r="EE71" s="34"/>
      <c r="EF71" s="35"/>
      <c r="EG71" s="43"/>
      <c r="EH71" s="35"/>
      <c r="EI71" s="35"/>
      <c r="EJ71" s="131"/>
      <c r="EK71" s="130"/>
      <c r="EL71" s="35">
        <f>EL22*1000/Area_Comp!EN16</f>
        <v>254.37339474342895</v>
      </c>
      <c r="EM71" s="35">
        <f>EM22*1000/Area_Comp!EN16</f>
        <v>362.97289047371487</v>
      </c>
      <c r="EN71" s="34"/>
      <c r="EO71" s="35"/>
      <c r="EP71" s="43"/>
      <c r="EQ71" s="35"/>
      <c r="ER71" s="35"/>
      <c r="ES71" s="131"/>
      <c r="ET71" s="130"/>
      <c r="EU71" s="35">
        <f>EU22*1000/Area_Comp!EW16</f>
        <v>146.64460959509421</v>
      </c>
      <c r="EV71" s="35">
        <f>EV22*1000/Area_Comp!EW16</f>
        <v>228.58977076720024</v>
      </c>
      <c r="EW71" s="34"/>
      <c r="EX71" s="35"/>
      <c r="EY71" s="43"/>
      <c r="EZ71" s="35"/>
      <c r="FA71" s="35"/>
      <c r="FB71" s="131"/>
      <c r="FC71" s="130"/>
      <c r="FD71" s="34"/>
      <c r="FE71" s="35"/>
      <c r="FF71" s="43"/>
      <c r="FG71" s="35"/>
      <c r="FH71" s="35"/>
      <c r="FI71" s="131"/>
      <c r="FJ71" s="130"/>
      <c r="FK71" s="35">
        <f>FK22*1000/Area_Comp!FN16</f>
        <v>200.22116423336541</v>
      </c>
      <c r="FL71" s="35">
        <f>FL22*1000/Area_Comp!FN16</f>
        <v>300.53064253870878</v>
      </c>
      <c r="FM71" s="34"/>
      <c r="FN71" s="35"/>
      <c r="FO71" s="43"/>
      <c r="FP71" s="35"/>
      <c r="FQ71" s="35">
        <f>FQ22*1000/Area_Comp!FV$25</f>
        <v>306.90737833594977</v>
      </c>
      <c r="FR71" s="131"/>
      <c r="FS71" s="130"/>
      <c r="FT71" s="35">
        <f>FT22*1000/Area_Comp!FW16</f>
        <v>369.3155350058222</v>
      </c>
      <c r="FU71" s="35">
        <f>FU22*1000/Area_Comp!FW16</f>
        <v>527.38899087488664</v>
      </c>
      <c r="FV71" s="34"/>
      <c r="FW71" s="35"/>
      <c r="FX71" s="43"/>
      <c r="FY71" s="35"/>
      <c r="FZ71" s="35"/>
      <c r="GA71" s="131"/>
      <c r="GB71" s="130"/>
      <c r="GC71" s="35">
        <f>GC22*1000/Area_Comp!GF16</f>
        <v>248.80814302660085</v>
      </c>
      <c r="GD71" s="35">
        <f>GD22*1000/Area_Comp!GF16</f>
        <v>365.12802445502263</v>
      </c>
      <c r="GE71" s="34"/>
      <c r="GF71" s="35"/>
      <c r="GG71" s="43"/>
      <c r="GH71" s="35"/>
      <c r="GI71" s="35"/>
      <c r="GJ71" s="131"/>
      <c r="GK71" s="130"/>
      <c r="GL71" s="35">
        <f>GL22*1000/Area_Comp!GO16</f>
        <v>74.49286460734892</v>
      </c>
      <c r="GM71" s="35">
        <f>GM22*1000/Area_Comp!GO16</f>
        <v>123.00009418240001</v>
      </c>
      <c r="GN71" s="34"/>
      <c r="GO71" s="35"/>
      <c r="GP71" s="43"/>
      <c r="GQ71" s="35"/>
      <c r="GR71" s="35">
        <f>GR22*1000/Area_Comp!GW$25</f>
        <v>298.72637565898481</v>
      </c>
      <c r="GS71" s="131"/>
      <c r="GT71" s="130"/>
      <c r="GU71" s="35">
        <f>GU22*1000/Area_Comp!GX16</f>
        <v>284.41926304726252</v>
      </c>
      <c r="GV71" s="35">
        <f>GV22*1000/Area_Comp!GX16</f>
        <v>446.4917812664292</v>
      </c>
      <c r="GW71" s="34"/>
      <c r="GX71" s="35"/>
      <c r="GY71" s="43"/>
      <c r="GZ71" s="35">
        <f>GZ22*1000/Area_Comp!HC16</f>
        <v>288.45765117339954</v>
      </c>
      <c r="HA71" s="35">
        <f>HA22*1000/Area_Comp!HF$25</f>
        <v>334.20646061814551</v>
      </c>
      <c r="HB71" s="131"/>
      <c r="HC71" s="130"/>
      <c r="HD71" s="35">
        <f>HD22*1000/Area_Comp!HG16</f>
        <v>264.05172146299685</v>
      </c>
      <c r="HE71" s="35">
        <f>HE22*1000/Area_Comp!HG16</f>
        <v>384.40924688192825</v>
      </c>
      <c r="HF71" s="34"/>
      <c r="HG71" s="35"/>
      <c r="HH71" s="43"/>
      <c r="HI71" s="35"/>
      <c r="HJ71" s="35"/>
      <c r="HK71" s="131"/>
      <c r="HL71" s="130"/>
      <c r="HM71" s="35">
        <f>HM22*1000/Area_Comp!HP16</f>
        <v>261.80492002725919</v>
      </c>
      <c r="HN71" s="35">
        <f>HN22*1000/Area_Comp!HP16</f>
        <v>371.24010787408724</v>
      </c>
      <c r="HO71" s="34"/>
      <c r="HP71" s="35"/>
      <c r="HQ71" s="43"/>
      <c r="HR71" s="35"/>
      <c r="HS71" s="35"/>
      <c r="HT71" s="131"/>
      <c r="HU71" s="130"/>
      <c r="HV71" s="35">
        <f>HV22*1000/Area_Comp!HY16</f>
        <v>84.116493754704621</v>
      </c>
      <c r="HW71" s="35">
        <f>HW22*1000/Area_Comp!HY16</f>
        <v>119.17442153837867</v>
      </c>
      <c r="HX71" s="34"/>
      <c r="HY71" s="35"/>
      <c r="HZ71" s="43"/>
      <c r="IA71" s="35"/>
      <c r="IB71" s="35"/>
      <c r="IC71" s="131"/>
      <c r="ID71" s="130"/>
      <c r="IE71" s="35">
        <f>IE22*1000/Area_Comp!IH16</f>
        <v>117.94155862042913</v>
      </c>
      <c r="IF71" s="35">
        <f>IF22*1000/Area_Comp!IH16</f>
        <v>173.4755627016643</v>
      </c>
      <c r="IG71" s="34"/>
      <c r="IH71" s="35"/>
      <c r="II71" s="35"/>
      <c r="IJ71" s="35">
        <f>IJ22*1000/Area_Comp!IQ16</f>
        <v>166.15837796867001</v>
      </c>
      <c r="IK71" s="36">
        <f>IK22*1000/Area_Comp!IQ16</f>
        <v>244.46665068719855</v>
      </c>
      <c r="IL71" s="46">
        <v>2012</v>
      </c>
      <c r="IM71" s="507"/>
      <c r="IN71" s="66"/>
    </row>
    <row r="72" spans="1:249" x14ac:dyDescent="0.2">
      <c r="A72" s="200">
        <v>2013</v>
      </c>
      <c r="B72" s="34"/>
      <c r="C72" s="35"/>
      <c r="D72" s="43"/>
      <c r="E72" s="35"/>
      <c r="F72" s="35"/>
      <c r="G72" s="131"/>
      <c r="H72" s="130"/>
      <c r="I72" s="202">
        <f>CBM_Output!C18</f>
        <v>240.87820945184157</v>
      </c>
      <c r="J72" s="35">
        <f>J23*1000/Area_Comp!J17</f>
        <v>344.46759280587469</v>
      </c>
      <c r="K72" s="34"/>
      <c r="L72" s="35"/>
      <c r="M72" s="43"/>
      <c r="N72" s="35">
        <f>N23*1000/Area_Comp!O17</f>
        <v>179.98302837443649</v>
      </c>
      <c r="O72" s="35"/>
      <c r="P72" s="131"/>
      <c r="Q72" s="130"/>
      <c r="R72" s="35">
        <f>R23*1000/Area_Comp!S17</f>
        <v>168.45712202177992</v>
      </c>
      <c r="S72" s="35">
        <f>S23*1000/Area_Comp!S17</f>
        <v>251.87211937639455</v>
      </c>
      <c r="T72" s="34"/>
      <c r="U72" s="35"/>
      <c r="V72" s="43"/>
      <c r="W72" s="35"/>
      <c r="X72" s="35"/>
      <c r="Y72" s="131"/>
      <c r="Z72" s="130"/>
      <c r="AA72" s="35">
        <f>AA23*1000/Area_Comp!AB17</f>
        <v>258.65328181272855</v>
      </c>
      <c r="AB72" s="35">
        <f>AB23*1000/Area_Comp!AB17</f>
        <v>372.02311527136806</v>
      </c>
      <c r="AC72" s="34"/>
      <c r="AD72" s="35"/>
      <c r="AE72" s="43"/>
      <c r="AF72" s="35"/>
      <c r="AG72" s="35"/>
      <c r="AH72" s="131"/>
      <c r="AI72" s="130"/>
      <c r="AJ72" s="35">
        <f>AJ23*1000/Area_Comp!AK17</f>
        <v>211.40633167107941</v>
      </c>
      <c r="AK72" s="35">
        <f>AK23*1000/Area_Comp!AK17</f>
        <v>301.26238553362896</v>
      </c>
      <c r="AL72" s="34"/>
      <c r="AM72" s="35"/>
      <c r="AN72" s="43"/>
      <c r="AO72" s="35"/>
      <c r="AP72" s="35"/>
      <c r="AQ72" s="131"/>
      <c r="AR72" s="130"/>
      <c r="AS72" s="35">
        <f>AS23*1000/Area_Comp!AT17</f>
        <v>388.0097197551392</v>
      </c>
      <c r="AT72" s="35">
        <f>AT23*1000/Area_Comp!AT17</f>
        <v>549.15411773415303</v>
      </c>
      <c r="AU72" s="34"/>
      <c r="AV72" s="35"/>
      <c r="AW72" s="43"/>
      <c r="AX72" s="35"/>
      <c r="AY72" s="35"/>
      <c r="AZ72" s="131"/>
      <c r="BA72" s="130"/>
      <c r="BB72" s="35">
        <f>BB23*1000/Area_Comp!BC17</f>
        <v>152.86486889935048</v>
      </c>
      <c r="BC72" s="35">
        <f>BC23*1000/Area_Comp!BC17</f>
        <v>216.33489227471611</v>
      </c>
      <c r="BD72" s="34"/>
      <c r="BE72" s="35"/>
      <c r="BF72" s="43"/>
      <c r="BG72" s="35"/>
      <c r="BH72" s="35"/>
      <c r="BI72" s="131"/>
      <c r="BJ72" s="130"/>
      <c r="BK72" s="35">
        <f>BK23*1000/Area_Comp!BL17</f>
        <v>112.65056100650295</v>
      </c>
      <c r="BL72" s="35">
        <f>BL23*1000/Area_Comp!BL17</f>
        <v>176.22229011065136</v>
      </c>
      <c r="BM72" s="34"/>
      <c r="BN72" s="35"/>
      <c r="BO72" s="43"/>
      <c r="BP72" s="35"/>
      <c r="BQ72" s="35"/>
      <c r="BR72" s="131"/>
      <c r="BS72" s="130"/>
      <c r="BT72" s="202">
        <f>CBM_Output!DY18</f>
        <v>130.7836965123752</v>
      </c>
      <c r="BU72" s="35">
        <f>BU23*1000/Area_Comp!BU17</f>
        <v>202.88522568483216</v>
      </c>
      <c r="BV72" s="34"/>
      <c r="BW72" s="35"/>
      <c r="BX72" s="43"/>
      <c r="BY72" s="35"/>
      <c r="BZ72" s="35"/>
      <c r="CA72" s="131"/>
      <c r="CB72" s="130"/>
      <c r="CC72" s="202">
        <f>CBM_Output!EQ18</f>
        <v>73.009575361068585</v>
      </c>
      <c r="CD72" s="35">
        <f>CD23*1000/Area_Comp!CD17</f>
        <v>109.63764252215141</v>
      </c>
      <c r="CE72" s="34"/>
      <c r="CF72" s="35"/>
      <c r="CG72" s="43"/>
      <c r="CH72" s="35"/>
      <c r="CI72" s="35"/>
      <c r="CJ72" s="131"/>
      <c r="CK72" s="130"/>
      <c r="CL72" s="35">
        <f>CL23*1000/Area_Comp!CM17</f>
        <v>154.76970698340895</v>
      </c>
      <c r="CM72" s="35">
        <f>CM23*1000/Area_Comp!CM17</f>
        <v>233.58875969224846</v>
      </c>
      <c r="CN72" s="34"/>
      <c r="CO72" s="35"/>
      <c r="CP72" s="43"/>
      <c r="CQ72" s="35"/>
      <c r="CR72" s="35"/>
      <c r="CS72" s="131"/>
      <c r="CT72" s="130"/>
      <c r="CU72" s="35">
        <f>CU23*1000/Area_Comp!CV17</f>
        <v>208.02078297437066</v>
      </c>
      <c r="CV72" s="35">
        <f>CV23*1000/Area_Comp!CV17</f>
        <v>326.63726303620604</v>
      </c>
      <c r="CW72" s="34"/>
      <c r="CX72" s="35"/>
      <c r="CY72" s="43"/>
      <c r="CZ72" s="35"/>
      <c r="DA72" s="35"/>
      <c r="DB72" s="131"/>
      <c r="DC72" s="130"/>
      <c r="DD72" s="35">
        <f>DD23*1000/Area_Comp!DE17</f>
        <v>157.59161330360178</v>
      </c>
      <c r="DE72" s="35">
        <f>DE23*1000/Area_Comp!DE17</f>
        <v>239.62142307292154</v>
      </c>
      <c r="DF72" s="34"/>
      <c r="DG72" s="35"/>
      <c r="DH72" s="43"/>
      <c r="DI72" s="35"/>
      <c r="DJ72" s="35"/>
      <c r="DK72" s="131"/>
      <c r="DL72" s="130"/>
      <c r="DM72" s="34"/>
      <c r="DN72" s="35"/>
      <c r="DO72" s="43"/>
      <c r="DP72" s="35"/>
      <c r="DQ72" s="35"/>
      <c r="DR72" s="131"/>
      <c r="DS72" s="130"/>
      <c r="DT72" s="35">
        <f>DT23*1000/Area_Comp!DV17</f>
        <v>171.68189357418083</v>
      </c>
      <c r="DU72" s="35">
        <f>DU23*1000/Area_Comp!DV17</f>
        <v>243.1525843343434</v>
      </c>
      <c r="DV72" s="34"/>
      <c r="DW72" s="35"/>
      <c r="DX72" s="43"/>
      <c r="DY72" s="35"/>
      <c r="DZ72" s="35"/>
      <c r="EA72" s="131"/>
      <c r="EB72" s="130"/>
      <c r="EC72" s="35">
        <f>EC23*1000/Area_Comp!EE17</f>
        <v>187.39634145147946</v>
      </c>
      <c r="ED72" s="35">
        <f>ED23*1000/Area_Comp!EE17</f>
        <v>265.624518810344</v>
      </c>
      <c r="EE72" s="34"/>
      <c r="EF72" s="35"/>
      <c r="EG72" s="43"/>
      <c r="EH72" s="35"/>
      <c r="EI72" s="35"/>
      <c r="EJ72" s="131"/>
      <c r="EK72" s="130"/>
      <c r="EL72" s="35">
        <f>EL23*1000/Area_Comp!EN17</f>
        <v>256.96560125997684</v>
      </c>
      <c r="EM72" s="35">
        <f>EM23*1000/Area_Comp!EN17</f>
        <v>366.59653389282767</v>
      </c>
      <c r="EN72" s="34"/>
      <c r="EO72" s="35"/>
      <c r="EP72" s="43"/>
      <c r="EQ72" s="35"/>
      <c r="ER72" s="35"/>
      <c r="ES72" s="131"/>
      <c r="ET72" s="130"/>
      <c r="EU72" s="35">
        <f>EU23*1000/Area_Comp!EW17</f>
        <v>147.46794905613353</v>
      </c>
      <c r="EV72" s="35">
        <f>EV23*1000/Area_Comp!EW17</f>
        <v>229.67209614819893</v>
      </c>
      <c r="EW72" s="34"/>
      <c r="EX72" s="35"/>
      <c r="EY72" s="43"/>
      <c r="EZ72" s="35"/>
      <c r="FA72" s="35"/>
      <c r="FB72" s="131"/>
      <c r="FC72" s="130"/>
      <c r="FD72" s="34"/>
      <c r="FE72" s="35"/>
      <c r="FF72" s="43"/>
      <c r="FG72" s="35"/>
      <c r="FH72" s="35"/>
      <c r="FI72" s="131"/>
      <c r="FJ72" s="130"/>
      <c r="FK72" s="35">
        <f>FK23*1000/Area_Comp!FN17</f>
        <v>203.76123629016556</v>
      </c>
      <c r="FL72" s="35">
        <f>FL23*1000/Area_Comp!FN17</f>
        <v>305.83088762816851</v>
      </c>
      <c r="FM72" s="34"/>
      <c r="FN72" s="35"/>
      <c r="FO72" s="43"/>
      <c r="FP72" s="35"/>
      <c r="FQ72" s="35">
        <f>FQ23*1000/Area_Comp!FV$25</f>
        <v>306.90737833594977</v>
      </c>
      <c r="FR72" s="131"/>
      <c r="FS72" s="130"/>
      <c r="FT72" s="35">
        <f>FT23*1000/Area_Comp!FW17</f>
        <v>374.04094938932343</v>
      </c>
      <c r="FU72" s="35">
        <f>FU23*1000/Area_Comp!FW17</f>
        <v>534.18186570909381</v>
      </c>
      <c r="FV72" s="34"/>
      <c r="FW72" s="35"/>
      <c r="FX72" s="43"/>
      <c r="FY72" s="35"/>
      <c r="FZ72" s="35"/>
      <c r="GA72" s="131"/>
      <c r="GB72" s="130"/>
      <c r="GC72" s="35">
        <f>GC23*1000/Area_Comp!GF17</f>
        <v>251.27990299969406</v>
      </c>
      <c r="GD72" s="35">
        <f>GD23*1000/Area_Comp!GF17</f>
        <v>368.76471056003436</v>
      </c>
      <c r="GE72" s="34"/>
      <c r="GF72" s="35"/>
      <c r="GG72" s="43"/>
      <c r="GH72" s="35"/>
      <c r="GI72" s="35"/>
      <c r="GJ72" s="131"/>
      <c r="GK72" s="130"/>
      <c r="GL72" s="35">
        <f>GL23*1000/Area_Comp!GO17</f>
        <v>75.604072108860649</v>
      </c>
      <c r="GM72" s="35">
        <f>GM23*1000/Area_Comp!GO17</f>
        <v>124.55931493731129</v>
      </c>
      <c r="GN72" s="34"/>
      <c r="GO72" s="35"/>
      <c r="GP72" s="43"/>
      <c r="GQ72" s="35"/>
      <c r="GR72" s="35">
        <f>GR23*1000/Area_Comp!GW$25</f>
        <v>301.50410483506556</v>
      </c>
      <c r="GS72" s="131"/>
      <c r="GT72" s="130"/>
      <c r="GU72" s="35">
        <f>GU23*1000/Area_Comp!GX17</f>
        <v>286.74328933027738</v>
      </c>
      <c r="GV72" s="35">
        <f>GV23*1000/Area_Comp!GX17</f>
        <v>450.28437362193358</v>
      </c>
      <c r="GW72" s="34"/>
      <c r="GX72" s="35"/>
      <c r="GY72" s="43"/>
      <c r="GZ72" s="35">
        <f>GZ23*1000/Area_Comp!HC17</f>
        <v>291.48845302654036</v>
      </c>
      <c r="HA72" s="35"/>
      <c r="HB72" s="131"/>
      <c r="HC72" s="130"/>
      <c r="HD72" s="35">
        <f>HD23*1000/Area_Comp!HG17</f>
        <v>266.91811923081275</v>
      </c>
      <c r="HE72" s="35">
        <f>HE23*1000/Area_Comp!HG17</f>
        <v>388.53488091184994</v>
      </c>
      <c r="HF72" s="34"/>
      <c r="HG72" s="35"/>
      <c r="HH72" s="43"/>
      <c r="HI72" s="35"/>
      <c r="HJ72" s="35"/>
      <c r="HK72" s="131"/>
      <c r="HL72" s="130"/>
      <c r="HM72" s="35">
        <f>HM23*1000/Area_Comp!HP17</f>
        <v>263.35271788833251</v>
      </c>
      <c r="HN72" s="35">
        <f>HN23*1000/Area_Comp!HP17</f>
        <v>373.37885541286164</v>
      </c>
      <c r="HO72" s="34"/>
      <c r="HP72" s="35"/>
      <c r="HQ72" s="43"/>
      <c r="HR72" s="35"/>
      <c r="HS72" s="35"/>
      <c r="HT72" s="131"/>
      <c r="HU72" s="130"/>
      <c r="HV72" s="35">
        <f>HV23*1000/Area_Comp!HY17</f>
        <v>85.332254296242027</v>
      </c>
      <c r="HW72" s="35">
        <f>HW23*1000/Area_Comp!HY17</f>
        <v>120.87740304475061</v>
      </c>
      <c r="HX72" s="34"/>
      <c r="HY72" s="35"/>
      <c r="HZ72" s="43"/>
      <c r="IA72" s="35"/>
      <c r="IB72" s="35"/>
      <c r="IC72" s="131"/>
      <c r="ID72" s="130"/>
      <c r="IE72" s="35">
        <f>IE23*1000/Area_Comp!IH17</f>
        <v>118.88436365027788</v>
      </c>
      <c r="IF72" s="35">
        <f>IF23*1000/Area_Comp!IH17</f>
        <v>174.83281361863598</v>
      </c>
      <c r="IG72" s="34"/>
      <c r="IH72" s="35"/>
      <c r="II72" s="35"/>
      <c r="IJ72" s="35">
        <f>IJ23*1000/Area_Comp!IQ17</f>
        <v>167.78889792211206</v>
      </c>
      <c r="IK72" s="36">
        <f>IK23*1000/Area_Comp!IQ17</f>
        <v>246.87258255814587</v>
      </c>
      <c r="IL72" s="46">
        <v>2013</v>
      </c>
      <c r="IM72" s="507"/>
      <c r="IN72" s="66"/>
    </row>
    <row r="73" spans="1:249" x14ac:dyDescent="0.2">
      <c r="A73" s="200">
        <v>2014</v>
      </c>
      <c r="B73" s="34"/>
      <c r="C73" s="35"/>
      <c r="D73" s="43"/>
      <c r="E73" s="35"/>
      <c r="F73" s="35"/>
      <c r="G73" s="131"/>
      <c r="H73" s="130"/>
      <c r="I73" s="202">
        <f>CBM_Output!C19</f>
        <v>241.80749694813687</v>
      </c>
      <c r="J73" s="35">
        <f>J24*1000/Area_Comp!J18</f>
        <v>345.9723429157952</v>
      </c>
      <c r="K73" s="34"/>
      <c r="L73" s="35"/>
      <c r="M73" s="43"/>
      <c r="N73" s="35">
        <f>N24*1000/Area_Comp!O18</f>
        <v>181.18453009503696</v>
      </c>
      <c r="O73" s="35"/>
      <c r="P73" s="131"/>
      <c r="Q73" s="130"/>
      <c r="R73" s="35">
        <f>R24*1000/Area_Comp!S18</f>
        <v>169.443669728618</v>
      </c>
      <c r="S73" s="35">
        <f>S24*1000/Area_Comp!S18</f>
        <v>253.3119230362397</v>
      </c>
      <c r="T73" s="34"/>
      <c r="U73" s="35"/>
      <c r="V73" s="43"/>
      <c r="W73" s="35"/>
      <c r="X73" s="35"/>
      <c r="Y73" s="131"/>
      <c r="Z73" s="130"/>
      <c r="AA73" s="35">
        <f>AA24*1000/Area_Comp!AB18</f>
        <v>261.07310508928015</v>
      </c>
      <c r="AB73" s="35">
        <f>AB24*1000/Area_Comp!AB18</f>
        <v>375.52179508146196</v>
      </c>
      <c r="AC73" s="34"/>
      <c r="AD73" s="35"/>
      <c r="AE73" s="43"/>
      <c r="AF73" s="35"/>
      <c r="AG73" s="35"/>
      <c r="AH73" s="131"/>
      <c r="AI73" s="130"/>
      <c r="AJ73" s="35">
        <f>AJ24*1000/Area_Comp!AK18</f>
        <v>210.91122063784329</v>
      </c>
      <c r="AK73" s="35">
        <f>AK24*1000/Area_Comp!AK18</f>
        <v>300.47936969407209</v>
      </c>
      <c r="AL73" s="34"/>
      <c r="AM73" s="35"/>
      <c r="AN73" s="43"/>
      <c r="AO73" s="35">
        <f>AO24*1000/Area_Comp!AP18</f>
        <v>327.91586077311496</v>
      </c>
      <c r="AP73" s="35"/>
      <c r="AQ73" s="131"/>
      <c r="AR73" s="130"/>
      <c r="AS73" s="35">
        <f>AS24*1000/Area_Comp!AT18</f>
        <v>390.40673236339188</v>
      </c>
      <c r="AT73" s="35">
        <f>AT24*1000/Area_Comp!AT18</f>
        <v>552.78974212846651</v>
      </c>
      <c r="AU73" s="34"/>
      <c r="AV73" s="35"/>
      <c r="AW73" s="43"/>
      <c r="AX73" s="35"/>
      <c r="AY73" s="35"/>
      <c r="AZ73" s="131"/>
      <c r="BA73" s="130"/>
      <c r="BB73" s="35">
        <f>BB24*1000/Area_Comp!BC18</f>
        <v>153.57148086790986</v>
      </c>
      <c r="BC73" s="35">
        <f>BC24*1000/Area_Comp!BC18</f>
        <v>217.3999546892816</v>
      </c>
      <c r="BD73" s="34"/>
      <c r="BE73" s="35"/>
      <c r="BF73" s="43"/>
      <c r="BG73" s="35">
        <f>BG24*1000/Area_Comp!BH18</f>
        <v>138.44803788903926</v>
      </c>
      <c r="BH73" s="35"/>
      <c r="BI73" s="131"/>
      <c r="BJ73" s="130"/>
      <c r="BK73" s="35">
        <f>BK24*1000/Area_Comp!BL18</f>
        <v>116.65572714095705</v>
      </c>
      <c r="BL73" s="35">
        <f>BL24*1000/Area_Comp!BL18</f>
        <v>182.56837044046515</v>
      </c>
      <c r="BM73" s="34"/>
      <c r="BN73" s="35"/>
      <c r="BO73" s="43"/>
      <c r="BP73" s="35"/>
      <c r="BQ73" s="35"/>
      <c r="BR73" s="131"/>
      <c r="BS73" s="130"/>
      <c r="BT73" s="202">
        <f>CBM_Output!DY19</f>
        <v>132.79393200017915</v>
      </c>
      <c r="BU73" s="35">
        <f>BU24*1000/Area_Comp!BU18</f>
        <v>205.98251903076928</v>
      </c>
      <c r="BV73" s="34"/>
      <c r="BW73" s="35"/>
      <c r="BX73" s="43"/>
      <c r="BY73" s="35"/>
      <c r="BZ73" s="35"/>
      <c r="CA73" s="131"/>
      <c r="CB73" s="130"/>
      <c r="CC73" s="202">
        <f>CBM_Output!EQ19</f>
        <v>74.283457917239105</v>
      </c>
      <c r="CD73" s="35">
        <f>CD24*1000/Area_Comp!CD18</f>
        <v>111.52582113812105</v>
      </c>
      <c r="CE73" s="34"/>
      <c r="CF73" s="35"/>
      <c r="CG73" s="43"/>
      <c r="CH73" s="35"/>
      <c r="CI73" s="35"/>
      <c r="CJ73" s="131"/>
      <c r="CK73" s="130"/>
      <c r="CL73" s="35">
        <f>CL24*1000/Area_Comp!CM18</f>
        <v>157.16706525868858</v>
      </c>
      <c r="CM73" s="35">
        <f>CM24*1000/Area_Comp!CM18</f>
        <v>237.20194951936747</v>
      </c>
      <c r="CN73" s="34"/>
      <c r="CO73" s="35"/>
      <c r="CP73" s="43"/>
      <c r="CQ73" s="35">
        <f>CQ24*1000/Area_Comp!CR18</f>
        <v>216.70380010411245</v>
      </c>
      <c r="CR73" s="35"/>
      <c r="CS73" s="131"/>
      <c r="CT73" s="130"/>
      <c r="CU73" s="35">
        <f>CU24*1000/Area_Comp!CV18</f>
        <v>209.82441481567037</v>
      </c>
      <c r="CV73" s="35">
        <f>CV24*1000/Area_Comp!CV18</f>
        <v>329.47460453386225</v>
      </c>
      <c r="CW73" s="34"/>
      <c r="CX73" s="35"/>
      <c r="CY73" s="43"/>
      <c r="CZ73" s="35"/>
      <c r="DA73" s="35"/>
      <c r="DB73" s="131"/>
      <c r="DC73" s="130"/>
      <c r="DD73" s="35">
        <f>DD24*1000/Area_Comp!DE18</f>
        <v>159.50632779418297</v>
      </c>
      <c r="DE73" s="35">
        <f>DE24*1000/Area_Comp!DE18</f>
        <v>242.51583675394667</v>
      </c>
      <c r="DF73" s="34"/>
      <c r="DG73" s="35"/>
      <c r="DH73" s="43"/>
      <c r="DI73" s="35">
        <f>DI24*1000/Area_Comp!DJ18</f>
        <v>63.196531791907518</v>
      </c>
      <c r="DJ73" s="35"/>
      <c r="DK73" s="131"/>
      <c r="DL73" s="130"/>
      <c r="DM73" s="34"/>
      <c r="DN73" s="35"/>
      <c r="DO73" s="43"/>
      <c r="DP73" s="35"/>
      <c r="DQ73" s="35"/>
      <c r="DR73" s="131"/>
      <c r="DS73" s="130"/>
      <c r="DT73" s="35">
        <f>DT24*1000/Area_Comp!DV18</f>
        <v>172.68266488007154</v>
      </c>
      <c r="DU73" s="35">
        <f>DU24*1000/Area_Comp!DV18</f>
        <v>244.59960832057334</v>
      </c>
      <c r="DV73" s="34"/>
      <c r="DW73" s="35"/>
      <c r="DX73" s="43"/>
      <c r="DY73" s="35">
        <f>DY24*1000/Area_Comp!EA18</f>
        <v>242.94350022967387</v>
      </c>
      <c r="DZ73" s="35"/>
      <c r="EA73" s="131"/>
      <c r="EB73" s="130"/>
      <c r="EC73" s="35">
        <f>EC24*1000/Area_Comp!EE18</f>
        <v>188.39315680893577</v>
      </c>
      <c r="ED73" s="35">
        <f>ED24*1000/Area_Comp!EE18</f>
        <v>266.92495104118319</v>
      </c>
      <c r="EE73" s="34"/>
      <c r="EF73" s="35"/>
      <c r="EG73" s="43"/>
      <c r="EH73" s="35"/>
      <c r="EI73" s="35"/>
      <c r="EJ73" s="131"/>
      <c r="EK73" s="130"/>
      <c r="EL73" s="35">
        <f>EL24*1000/Area_Comp!EN18</f>
        <v>258.91387482766265</v>
      </c>
      <c r="EM73" s="35">
        <f>EM24*1000/Area_Comp!EN18</f>
        <v>369.27738186159462</v>
      </c>
      <c r="EN73" s="34"/>
      <c r="EO73" s="35"/>
      <c r="EP73" s="43"/>
      <c r="EQ73" s="35"/>
      <c r="ER73" s="35"/>
      <c r="ES73" s="131"/>
      <c r="ET73" s="130"/>
      <c r="EU73" s="35">
        <f>EU24*1000/Area_Comp!EW18</f>
        <v>148.49448542160675</v>
      </c>
      <c r="EV73" s="35">
        <f>EV24*1000/Area_Comp!EW18</f>
        <v>231.08715723369176</v>
      </c>
      <c r="EW73" s="34"/>
      <c r="EX73" s="35"/>
      <c r="EY73" s="43"/>
      <c r="EZ73" s="35"/>
      <c r="FA73" s="35"/>
      <c r="FB73" s="131"/>
      <c r="FC73" s="130"/>
      <c r="FD73" s="34"/>
      <c r="FE73" s="35"/>
      <c r="FF73" s="43"/>
      <c r="FG73" s="35"/>
      <c r="FH73" s="35"/>
      <c r="FI73" s="131"/>
      <c r="FJ73" s="130"/>
      <c r="FK73" s="35">
        <f>FK24*1000/Area_Comp!FN18</f>
        <v>206.92428918817401</v>
      </c>
      <c r="FL73" s="35">
        <f>FL24*1000/Area_Comp!FN18</f>
        <v>310.56727586219802</v>
      </c>
      <c r="FM73" s="34"/>
      <c r="FN73" s="35"/>
      <c r="FO73" s="43"/>
      <c r="FP73" s="35"/>
      <c r="FQ73" s="35">
        <f>FQ24*1000/Area_Comp!FV$25</f>
        <v>306.90737833594977</v>
      </c>
      <c r="FR73" s="131"/>
      <c r="FS73" s="130"/>
      <c r="FT73" s="35">
        <f>FT24*1000/Area_Comp!FW18</f>
        <v>378.86373829491225</v>
      </c>
      <c r="FU73" s="35">
        <f>FU24*1000/Area_Comp!FW18</f>
        <v>541.103065852545</v>
      </c>
      <c r="FV73" s="34"/>
      <c r="FW73" s="35"/>
      <c r="FX73" s="43"/>
      <c r="FY73" s="35">
        <f>FY24*1000/Area_Comp!GB18</f>
        <v>267.54433550037299</v>
      </c>
      <c r="FZ73" s="35"/>
      <c r="GA73" s="131"/>
      <c r="GB73" s="130"/>
      <c r="GC73" s="35">
        <f>GC24*1000/Area_Comp!GF18</f>
        <v>253.56988777076478</v>
      </c>
      <c r="GD73" s="35">
        <f>GD24*1000/Area_Comp!GF18</f>
        <v>372.13490769074338</v>
      </c>
      <c r="GE73" s="34"/>
      <c r="GF73" s="35"/>
      <c r="GG73" s="43"/>
      <c r="GH73" s="35"/>
      <c r="GI73" s="35"/>
      <c r="GJ73" s="131"/>
      <c r="GK73" s="130"/>
      <c r="GL73" s="35">
        <f>GL24*1000/Area_Comp!GO18</f>
        <v>76.669894956331532</v>
      </c>
      <c r="GM73" s="35">
        <f>GM24*1000/Area_Comp!GO18</f>
        <v>126.05190023137662</v>
      </c>
      <c r="GN73" s="34"/>
      <c r="GO73" s="35"/>
      <c r="GP73" s="43"/>
      <c r="GQ73" s="35">
        <f>GQ24*1000/Area_Comp!GT18</f>
        <v>316.41329554648837</v>
      </c>
      <c r="GR73" s="35">
        <f>GR24*1000/Area_Comp!GW$25</f>
        <v>304.29323226389516</v>
      </c>
      <c r="GS73" s="131"/>
      <c r="GT73" s="130"/>
      <c r="GU73" s="35">
        <f>GU24*1000/Area_Comp!GX18</f>
        <v>289.01838789028534</v>
      </c>
      <c r="GV73" s="35">
        <f>GV24*1000/Area_Comp!GX18</f>
        <v>454.03102495989231</v>
      </c>
      <c r="GW73" s="34"/>
      <c r="GX73" s="35"/>
      <c r="GY73" s="43"/>
      <c r="GZ73" s="35">
        <f>GZ24*1000/Area_Comp!HC18</f>
        <v>293.37870793167599</v>
      </c>
      <c r="HA73" s="35"/>
      <c r="HB73" s="131"/>
      <c r="HC73" s="130"/>
      <c r="HD73" s="35">
        <f>HD24*1000/Area_Comp!HG18</f>
        <v>265.86276950101478</v>
      </c>
      <c r="HE73" s="35">
        <f>HE24*1000/Area_Comp!HG18</f>
        <v>386.81995649304127</v>
      </c>
      <c r="HF73" s="34"/>
      <c r="HG73" s="35"/>
      <c r="HH73" s="43"/>
      <c r="HI73" s="35">
        <f>HI24*1000/Area_Comp!HL18</f>
        <v>274.47880011537353</v>
      </c>
      <c r="HJ73" s="35"/>
      <c r="HK73" s="131"/>
      <c r="HL73" s="130"/>
      <c r="HM73" s="35">
        <f>HM24*1000/Area_Comp!HP18</f>
        <v>263.67399122919397</v>
      </c>
      <c r="HN73" s="35">
        <f>HN24*1000/Area_Comp!HP18</f>
        <v>373.76374061152291</v>
      </c>
      <c r="HO73" s="34"/>
      <c r="HP73" s="35"/>
      <c r="HQ73" s="43"/>
      <c r="HR73" s="35"/>
      <c r="HS73" s="35"/>
      <c r="HT73" s="131"/>
      <c r="HU73" s="130"/>
      <c r="HV73" s="35">
        <f>HV24*1000/Area_Comp!HY18</f>
        <v>86.56262285265305</v>
      </c>
      <c r="HW73" s="35">
        <f>HW24*1000/Area_Comp!HY18</f>
        <v>122.60073569389955</v>
      </c>
      <c r="HX73" s="34"/>
      <c r="HY73" s="35"/>
      <c r="HZ73" s="43"/>
      <c r="IA73" s="35"/>
      <c r="IB73" s="35"/>
      <c r="IC73" s="131"/>
      <c r="ID73" s="130"/>
      <c r="IE73" s="35">
        <f>IE24*1000/Area_Comp!IH18</f>
        <v>119.6318317345397</v>
      </c>
      <c r="IF73" s="35">
        <f>IF24*1000/Area_Comp!IH18</f>
        <v>175.89853860754414</v>
      </c>
      <c r="IG73" s="34"/>
      <c r="IH73" s="35"/>
      <c r="II73" s="35"/>
      <c r="IJ73" s="35">
        <f>IJ24*1000/Area_Comp!IQ18</f>
        <v>169.33940958978494</v>
      </c>
      <c r="IK73" s="36">
        <f>IK24*1000/Area_Comp!IQ18</f>
        <v>249.17036185457434</v>
      </c>
      <c r="IL73" s="46">
        <v>2014</v>
      </c>
      <c r="IM73" s="507"/>
      <c r="IN73" s="66"/>
    </row>
    <row r="74" spans="1:249" x14ac:dyDescent="0.2">
      <c r="A74" s="200">
        <v>2015</v>
      </c>
      <c r="B74" s="34">
        <f>B25*1000/Area_Comp!B19</f>
        <v>260.40911069200638</v>
      </c>
      <c r="C74" s="35">
        <f>C25*1000/Area_Comp!D19</f>
        <v>260.39400005802651</v>
      </c>
      <c r="D74" s="35">
        <f>D25*1000/Area_Comp!E19</f>
        <v>250.30776159735774</v>
      </c>
      <c r="E74" s="35"/>
      <c r="F74" s="35"/>
      <c r="G74" s="131"/>
      <c r="H74" s="130"/>
      <c r="I74" s="202">
        <f>CBM_Output!C20</f>
        <v>242.68877166839422</v>
      </c>
      <c r="J74" s="35">
        <f>J25*1000/Area_Comp!J19</f>
        <v>347.4061394912523</v>
      </c>
      <c r="K74" s="34">
        <f>K25*1000/Area_Comp!K19</f>
        <v>177.50065223062876</v>
      </c>
      <c r="L74" s="35">
        <f>L25*1000/Area_Comp!M19</f>
        <v>177.4067310200887</v>
      </c>
      <c r="M74" s="35">
        <f>M25*1000/Area_Comp!N19</f>
        <v>168.65552903739061</v>
      </c>
      <c r="N74" s="35">
        <f>N25*1000/Area_Comp!O19</f>
        <v>178.52098635886674</v>
      </c>
      <c r="O74" s="35"/>
      <c r="P74" s="131"/>
      <c r="Q74" s="130"/>
      <c r="R74" s="35">
        <f>R25*1000/Area_Comp!S19</f>
        <v>170.18031155890546</v>
      </c>
      <c r="S74" s="35">
        <f>S25*1000/Area_Comp!S19</f>
        <v>254.3954437184961</v>
      </c>
      <c r="T74" s="34">
        <f>T25*1000/Area_Comp!T19</f>
        <v>287.87021387428376</v>
      </c>
      <c r="U74" s="35">
        <f>U25*1000/Area_Comp!V19</f>
        <v>287.87021387428376</v>
      </c>
      <c r="V74" s="35">
        <f>V25*1000/Area_Comp!W19</f>
        <v>293.32857621469691</v>
      </c>
      <c r="W74" s="35"/>
      <c r="X74" s="35"/>
      <c r="Y74" s="131"/>
      <c r="Z74" s="130"/>
      <c r="AA74" s="35">
        <f>AA25*1000/Area_Comp!AB19</f>
        <v>263.20222064987411</v>
      </c>
      <c r="AB74" s="35">
        <f>AB25*1000/Area_Comp!AB19</f>
        <v>378.59762775741763</v>
      </c>
      <c r="AC74" s="34">
        <f>AC25*1000/Area_Comp!AC19</f>
        <v>209.96350131267209</v>
      </c>
      <c r="AD74" s="35">
        <f>AD25*1000/Area_Comp!AE19</f>
        <v>209.96350131267209</v>
      </c>
      <c r="AE74" s="35">
        <f>AE25*1000/Area_Comp!AF19</f>
        <v>209.44139238660119</v>
      </c>
      <c r="AF74" s="35"/>
      <c r="AG74" s="35"/>
      <c r="AH74" s="131"/>
      <c r="AI74" s="130"/>
      <c r="AJ74" s="35">
        <f>AJ25*1000/Area_Comp!AK19</f>
        <v>210.08752293857353</v>
      </c>
      <c r="AK74" s="35">
        <f>AK25*1000/Area_Comp!AK19</f>
        <v>299.24605413770195</v>
      </c>
      <c r="AL74" s="34">
        <f>AL25*1000/Area_Comp!AL19</f>
        <v>320.78115421665643</v>
      </c>
      <c r="AM74" s="35">
        <f>AM25*1000/Area_Comp!AN19</f>
        <v>320.78115421665643</v>
      </c>
      <c r="AN74" s="35">
        <f>AN25*1000/Area_Comp!AO19</f>
        <v>346.20703279336232</v>
      </c>
      <c r="AO74" s="35">
        <f>AO25*1000/Area_Comp!AP19</f>
        <v>329.12539498672214</v>
      </c>
      <c r="AP74" s="35"/>
      <c r="AQ74" s="131"/>
      <c r="AR74" s="130"/>
      <c r="AS74" s="35">
        <f>AS25*1000/Area_Comp!AT19</f>
        <v>393.95430186733159</v>
      </c>
      <c r="AT74" s="35">
        <f>AT25*1000/Area_Comp!AT19</f>
        <v>558.07448207162031</v>
      </c>
      <c r="AU74" s="34">
        <f>AU25*1000/Area_Comp!AU19</f>
        <v>203.13009859521438</v>
      </c>
      <c r="AV74" s="35">
        <f>AV25*1000/Area_Comp!AW19</f>
        <v>203.13009859521438</v>
      </c>
      <c r="AW74" s="35">
        <f>AW25*1000/Area_Comp!AX19</f>
        <v>201.9199332856351</v>
      </c>
      <c r="AX74" s="35"/>
      <c r="AY74" s="35"/>
      <c r="AZ74" s="131"/>
      <c r="BA74" s="130"/>
      <c r="BB74" s="35">
        <f>BB25*1000/Area_Comp!BC19</f>
        <v>154.0109108563033</v>
      </c>
      <c r="BC74" s="35">
        <f>BC25*1000/Area_Comp!BC19</f>
        <v>218.08249705047075</v>
      </c>
      <c r="BD74" s="34">
        <f>BD25*1000/Area_Comp!BD19</f>
        <v>151.00640014840926</v>
      </c>
      <c r="BE74" s="35">
        <f>BE25*1000/Area_Comp!BF19</f>
        <v>151.00640014840926</v>
      </c>
      <c r="BF74" s="35">
        <f>BF25*1000/Area_Comp!BG19</f>
        <v>163.36557653922924</v>
      </c>
      <c r="BG74" s="35">
        <f>BG25*1000/Area_Comp!BH19</f>
        <v>143.60114360704912</v>
      </c>
      <c r="BH74" s="35"/>
      <c r="BI74" s="131"/>
      <c r="BJ74" s="130"/>
      <c r="BK74" s="35">
        <f>BK25*1000/Area_Comp!BL19</f>
        <v>120.73014130107242</v>
      </c>
      <c r="BL74" s="35">
        <f>BL25*1000/Area_Comp!BL19</f>
        <v>189.05175417856969</v>
      </c>
      <c r="BM74" s="34">
        <f>BM25*1000/Area_Comp!BM25</f>
        <v>153.70993589743588</v>
      </c>
      <c r="BN74" s="35">
        <f>BN25*1000/Area_Comp!BM25</f>
        <v>148.23717948717947</v>
      </c>
      <c r="BO74" s="35">
        <f>BO25*1000/Area_Comp!BM25</f>
        <v>136.21794871794873</v>
      </c>
      <c r="BP74" s="35"/>
      <c r="BQ74" s="35"/>
      <c r="BR74" s="131"/>
      <c r="BS74" s="130"/>
      <c r="BT74" s="202">
        <f>CBM_Output!DY20</f>
        <v>134.62390693824091</v>
      </c>
      <c r="BU74" s="35">
        <f>BU25*1000/Area_Comp!BU19</f>
        <v>208.82940587049038</v>
      </c>
      <c r="BV74" s="34">
        <f>BV25*1000/Area_Comp!BV19</f>
        <v>57.10957470090851</v>
      </c>
      <c r="BW74" s="35">
        <f>BW25*1000/Area_Comp!BX19</f>
        <v>57.10957470090851</v>
      </c>
      <c r="BX74" s="35">
        <f>BX25*1000/Area_Comp!BY19</f>
        <v>57.130897776268682</v>
      </c>
      <c r="BY74" s="35"/>
      <c r="BZ74" s="35"/>
      <c r="CA74" s="131"/>
      <c r="CB74" s="130"/>
      <c r="CC74" s="202">
        <f>CBM_Output!EQ20</f>
        <v>75.437106959485305</v>
      </c>
      <c r="CD74" s="35">
        <f>CD25*1000/Area_Comp!CD19</f>
        <v>113.24354715872448</v>
      </c>
      <c r="CE74" s="34">
        <f>CE25*1000/Area_Comp!CE19</f>
        <v>169.62520788785935</v>
      </c>
      <c r="CF74" s="35">
        <f>CF25*1000/Area_Comp!CG19</f>
        <v>169.63649322879544</v>
      </c>
      <c r="CG74" s="35">
        <f>CG25*1000/Area_Comp!CH19</f>
        <v>169.59100842959725</v>
      </c>
      <c r="CH74" s="35"/>
      <c r="CI74" s="35"/>
      <c r="CJ74" s="131"/>
      <c r="CK74" s="130"/>
      <c r="CL74" s="35">
        <f>CL25*1000/Area_Comp!CM19</f>
        <v>159.4832762699134</v>
      </c>
      <c r="CM74" s="35">
        <f>CM25*1000/Area_Comp!CM19</f>
        <v>240.6792935211902</v>
      </c>
      <c r="CN74" s="34">
        <f>CN25*1000/Area_Comp!CN19</f>
        <v>215.88969823100936</v>
      </c>
      <c r="CO74" s="35">
        <f>CO25*1000/Area_Comp!CP19</f>
        <v>215.88969823100936</v>
      </c>
      <c r="CP74" s="35">
        <f>CP25*1000/Area_Comp!CQ19</f>
        <v>223.43103448275863</v>
      </c>
      <c r="CQ74" s="35">
        <f>CQ25*1000/Area_Comp!CR19</f>
        <v>217.80332986472425</v>
      </c>
      <c r="CR74" s="35"/>
      <c r="CS74" s="131"/>
      <c r="CT74" s="130"/>
      <c r="CU74" s="35">
        <f>CU25*1000/Area_Comp!CV19</f>
        <v>211.5127297136728</v>
      </c>
      <c r="CV74" s="35">
        <f>CV25*1000/Area_Comp!CV19</f>
        <v>332.13980736259401</v>
      </c>
      <c r="CW74" s="34">
        <f>CW25*1000/Area_Comp!CW19</f>
        <v>148.90051500040875</v>
      </c>
      <c r="CX74" s="35">
        <f>CX25*1000/Area_Comp!CY19</f>
        <v>148.93836721523073</v>
      </c>
      <c r="CY74" s="35">
        <f>CY25*1000/Area_Comp!CZ19</f>
        <v>156.51003411440681</v>
      </c>
      <c r="CZ74" s="35"/>
      <c r="DA74" s="35"/>
      <c r="DB74" s="131"/>
      <c r="DC74" s="130"/>
      <c r="DD74" s="35">
        <f>DD25*1000/Area_Comp!DE19</f>
        <v>161.29470828092485</v>
      </c>
      <c r="DE74" s="35">
        <f>DE25*1000/Area_Comp!DE19</f>
        <v>245.21115843581504</v>
      </c>
      <c r="DF74" s="34">
        <f>DF25*1000/Area_Comp!DF19</f>
        <v>64.385385907011752</v>
      </c>
      <c r="DG74" s="35">
        <f>DG25*1000/Area_Comp!DH19</f>
        <v>64.389114070642734</v>
      </c>
      <c r="DH74" s="35">
        <f>DH25*1000/Area_Comp!DI19</f>
        <v>86.575875486381335</v>
      </c>
      <c r="DI74" s="35">
        <f>DI25*1000/Area_Comp!DJ19</f>
        <v>64.289017341040463</v>
      </c>
      <c r="DJ74" s="35"/>
      <c r="DK74" s="131"/>
      <c r="DL74" s="130"/>
      <c r="DM74" s="34">
        <f>DM25*1000/Area_Comp!DN19</f>
        <v>193.46059490953695</v>
      </c>
      <c r="DN74" s="35">
        <f>DN25*1000/Area_Comp!DP19</f>
        <v>193.46059490953695</v>
      </c>
      <c r="DO74" s="35">
        <f>DO25*1000/Area_Comp!DQ19</f>
        <v>190.44247007764235</v>
      </c>
      <c r="DP74" s="35"/>
      <c r="DQ74" s="35"/>
      <c r="DR74" s="131"/>
      <c r="DS74" s="130"/>
      <c r="DT74" s="35">
        <f>DT25*1000/Area_Comp!DV19</f>
        <v>173.85510200638774</v>
      </c>
      <c r="DU74" s="35">
        <f>DU25*1000/Area_Comp!DV19</f>
        <v>246.29949334318025</v>
      </c>
      <c r="DV74" s="34">
        <f>DV25*1000/Area_Comp!DW19</f>
        <v>245.5647005029721</v>
      </c>
      <c r="DW74" s="35">
        <f>DW25*1000/Area_Comp!DY19</f>
        <v>245.5647005029721</v>
      </c>
      <c r="DX74" s="35">
        <f>DX25*1000/Area_Comp!DZ19</f>
        <v>236.59043659043658</v>
      </c>
      <c r="DY74" s="35">
        <f>DY25*1000/Area_Comp!EA19</f>
        <v>246.35137614678899</v>
      </c>
      <c r="DZ74" s="35"/>
      <c r="EA74" s="131"/>
      <c r="EB74" s="130"/>
      <c r="EC74" s="35">
        <f>EC25*1000/Area_Comp!EE19</f>
        <v>189.89845846293787</v>
      </c>
      <c r="ED74" s="35">
        <f>ED25*1000/Area_Comp!EE19</f>
        <v>268.97335951474338</v>
      </c>
      <c r="EE74" s="34">
        <f>EE25*1000/Area_Comp!EF19</f>
        <v>368.99661781285226</v>
      </c>
      <c r="EF74" s="35">
        <f>EF25*1000/Area_Comp!EH19</f>
        <v>368.99661781285226</v>
      </c>
      <c r="EG74" s="35"/>
      <c r="EH74" s="35"/>
      <c r="EI74" s="35"/>
      <c r="EJ74" s="131"/>
      <c r="EK74" s="130"/>
      <c r="EL74" s="35">
        <f>EL25*1000/Area_Comp!EN19</f>
        <v>260.48970495883088</v>
      </c>
      <c r="EM74" s="35">
        <f>EM25*1000/Area_Comp!EN19</f>
        <v>371.39556834289903</v>
      </c>
      <c r="EN74" s="34">
        <f>EN25*1000/Area_Comp!EO19</f>
        <v>183.6793121184771</v>
      </c>
      <c r="EO74" s="35">
        <f>EO25*1000/Area_Comp!EQ19</f>
        <v>183.6793121184771</v>
      </c>
      <c r="EP74" s="35">
        <f>EP25*1000/Area_Comp!ER19</f>
        <v>180.66731936147599</v>
      </c>
      <c r="EQ74" s="35"/>
      <c r="ER74" s="35"/>
      <c r="ES74" s="131"/>
      <c r="ET74" s="130"/>
      <c r="EU74" s="35">
        <f>EU25*1000/Area_Comp!EW19</f>
        <v>149.76427975843245</v>
      </c>
      <c r="EV74" s="35">
        <f>EV25*1000/Area_Comp!EW19</f>
        <v>232.91222176744944</v>
      </c>
      <c r="EW74" s="34"/>
      <c r="EX74" s="35">
        <f>EX25*1000/Area_Comp!EZ19</f>
        <v>228.57142857142858</v>
      </c>
      <c r="EY74" s="35"/>
      <c r="EZ74" s="35"/>
      <c r="FA74" s="35"/>
      <c r="FB74" s="131"/>
      <c r="FC74" s="130"/>
      <c r="FD74" s="34">
        <f>FD25*1000/Area_Comp!FF19</f>
        <v>216.5940300962092</v>
      </c>
      <c r="FE74" s="35">
        <f>FE25*1000/Area_Comp!FH19</f>
        <v>216.5940300962092</v>
      </c>
      <c r="FF74" s="35">
        <f>FF25*1000/Area_Comp!FI19</f>
        <v>216.6006298892614</v>
      </c>
      <c r="FG74" s="35"/>
      <c r="FH74" s="35"/>
      <c r="FI74" s="131"/>
      <c r="FJ74" s="130"/>
      <c r="FK74" s="35">
        <f>FK25*1000/Area_Comp!FN19</f>
        <v>207.68127964087276</v>
      </c>
      <c r="FL74" s="35">
        <f>FL25*1000/Area_Comp!FN19</f>
        <v>311.68966072200993</v>
      </c>
      <c r="FM74" s="34">
        <f>FM25*1000/Area_Comp!FO19</f>
        <v>295.27026504757561</v>
      </c>
      <c r="FN74" s="35">
        <f>FN25*1000/Area_Comp!FQ19</f>
        <v>295.28472043287815</v>
      </c>
      <c r="FO74" s="35">
        <f>FO25*1000/Area_Comp!FR19</f>
        <v>336.24585718589935</v>
      </c>
      <c r="FP74" s="35"/>
      <c r="FQ74" s="35"/>
      <c r="FR74" s="131"/>
      <c r="FS74" s="130"/>
      <c r="FT74" s="35">
        <f>FT25*1000/Area_Comp!FW19</f>
        <v>383.39920614531036</v>
      </c>
      <c r="FU74" s="35">
        <f>FU25*1000/Area_Comp!FW19</f>
        <v>547.61879192371021</v>
      </c>
      <c r="FV74" s="34">
        <f>FV25*1000/Area_Comp!FX19</f>
        <v>270.67303609341826</v>
      </c>
      <c r="FW74" s="35">
        <f>FW25*1000/Area_Comp!FZ19</f>
        <v>270.70063694267515</v>
      </c>
      <c r="FX74" s="35">
        <f>FX25*1000/Area_Comp!GA19</f>
        <v>265.72327044025155</v>
      </c>
      <c r="FY74" s="35">
        <f>FY25*1000/Area_Comp!GB19</f>
        <v>271.15996852101961</v>
      </c>
      <c r="FZ74" s="35"/>
      <c r="GA74" s="131"/>
      <c r="GB74" s="130"/>
      <c r="GC74" s="35">
        <f>GC25*1000/Area_Comp!GF19</f>
        <v>255.81571109710879</v>
      </c>
      <c r="GD74" s="35">
        <f>GD25*1000/Area_Comp!GF19</f>
        <v>375.44136503683018</v>
      </c>
      <c r="GE74" s="34">
        <f>GE25*1000/Area_Comp!GG19</f>
        <v>51.64855072463768</v>
      </c>
      <c r="GF74" s="35"/>
      <c r="GG74" s="35"/>
      <c r="GH74" s="35"/>
      <c r="GI74" s="35"/>
      <c r="GJ74" s="131"/>
      <c r="GK74" s="130"/>
      <c r="GL74" s="35">
        <f>GL25*1000/Area_Comp!GO19</f>
        <v>77.518496094434084</v>
      </c>
      <c r="GM74" s="35">
        <f>GM25*1000/Area_Comp!GO19</f>
        <v>127.19949284872587</v>
      </c>
      <c r="GN74" s="34">
        <f>GN25*1000/Area_Comp!GP19</f>
        <v>321.93057197839141</v>
      </c>
      <c r="GO74" s="35">
        <f>GO25*1000/Area_Comp!GR19</f>
        <v>321.92290972322854</v>
      </c>
      <c r="GP74" s="35">
        <f>GP25*1000/Area_Comp!GS19</f>
        <v>379.30840717527553</v>
      </c>
      <c r="GQ74" s="35">
        <f>GQ25*1000/Area_Comp!GT19</f>
        <v>321.24142552886929</v>
      </c>
      <c r="GR74" s="35"/>
      <c r="GS74" s="131"/>
      <c r="GT74" s="130"/>
      <c r="GU74" s="35">
        <f>GU25*1000/Area_Comp!GX19</f>
        <v>291.47158525431763</v>
      </c>
      <c r="GV74" s="35">
        <f>GV25*1000/Area_Comp!GX19</f>
        <v>458.03162707656145</v>
      </c>
      <c r="GW74" s="34">
        <f>GW25*1000/Area_Comp!GY19</f>
        <v>332.3878205128205</v>
      </c>
      <c r="GX74" s="35">
        <f>GX25*1000/Area_Comp!HA19</f>
        <v>332.39583333333331</v>
      </c>
      <c r="GY74" s="35">
        <f>GY25*1000/Area_Comp!HB19</f>
        <v>340.64091308165058</v>
      </c>
      <c r="GZ74" s="35">
        <f>GZ25*1000/Area_Comp!HC19</f>
        <v>295.42835488487498</v>
      </c>
      <c r="HA74" s="35"/>
      <c r="HB74" s="131"/>
      <c r="HC74" s="130"/>
      <c r="HD74" s="35">
        <f>HD25*1000/Area_Comp!HG19</f>
        <v>268.50342140109882</v>
      </c>
      <c r="HE74" s="35">
        <f>HE25*1000/Area_Comp!HG19</f>
        <v>390.72273140265594</v>
      </c>
      <c r="HF74" s="34">
        <f>HF25*1000/Area_Comp!HH19</f>
        <v>278.53779107584234</v>
      </c>
      <c r="HG74" s="35">
        <f>HG25*1000/Area_Comp!HJ19</f>
        <v>278.53779107584234</v>
      </c>
      <c r="HH74" s="35">
        <f>HH25*1000/Area_Comp!HK19</f>
        <v>278.00221777676239</v>
      </c>
      <c r="HI74" s="35">
        <f>HI25*1000/Area_Comp!HL19</f>
        <v>275.06230690010301</v>
      </c>
      <c r="HJ74" s="35"/>
      <c r="HK74" s="131"/>
      <c r="HL74" s="130"/>
      <c r="HM74" s="35">
        <f>HM25*1000/Area_Comp!HP19</f>
        <v>266.51667871213317</v>
      </c>
      <c r="HN74" s="35">
        <f>HN25*1000/Area_Comp!HP19</f>
        <v>377.7635013468215</v>
      </c>
      <c r="HO74" s="34">
        <f>HO25*1000/Area_Comp!HQ19</f>
        <v>109.27975367040028</v>
      </c>
      <c r="HP74" s="35">
        <f>HP25*1000/Area_Comp!HS19</f>
        <v>109.28644740952296</v>
      </c>
      <c r="HQ74" s="35">
        <f>HQ25*1000/Area_Comp!HT19</f>
        <v>111.71954792885245</v>
      </c>
      <c r="HR74" s="35"/>
      <c r="HS74" s="35"/>
      <c r="HT74" s="131"/>
      <c r="HU74" s="130"/>
      <c r="HV74" s="35">
        <f>HV25*1000/Area_Comp!HY19</f>
        <v>87.71423374796143</v>
      </c>
      <c r="HW74" s="35">
        <f>HW25*1000/Area_Comp!HY19</f>
        <v>124.21138469707576</v>
      </c>
      <c r="HX74" s="34">
        <f>HX25*1000/Area_Comp!HZ19</f>
        <v>124.28984989278055</v>
      </c>
      <c r="HY74" s="35">
        <f>HY25*1000/Area_Comp!IB19</f>
        <v>124.28984989278055</v>
      </c>
      <c r="HZ74" s="35">
        <f>HZ25*1000/Area_Comp!IC19</f>
        <v>139.03889350245956</v>
      </c>
      <c r="IA74" s="35"/>
      <c r="IB74" s="35"/>
      <c r="IC74" s="131"/>
      <c r="ID74" s="130"/>
      <c r="IE74" s="35">
        <f>IE25*1000/Area_Comp!IH19</f>
        <v>120.41442546676174</v>
      </c>
      <c r="IF74" s="35">
        <f>IF25*1000/Area_Comp!IH19</f>
        <v>177.0149798792751</v>
      </c>
      <c r="IG74" s="34">
        <f>IG25*1000/Area_Comp!II19</f>
        <v>145.70996617969442</v>
      </c>
      <c r="IH74" s="35">
        <f>IH25*1000/Area_Comp!IK19</f>
        <v>146.01536283691385</v>
      </c>
      <c r="II74" s="35">
        <f>II25*1000/Area_Comp!IL19</f>
        <v>176.61561051606793</v>
      </c>
      <c r="IJ74" s="35">
        <f>IJ25*1000/Area_Comp!IQ19</f>
        <v>167.3681561500984</v>
      </c>
      <c r="IK74" s="36">
        <f>IK25*1000/Area_Comp!IQ19</f>
        <v>246.04357350119093</v>
      </c>
      <c r="IL74" s="46">
        <v>2015</v>
      </c>
      <c r="IM74" s="530">
        <f>IG74/IH74</f>
        <v>0.99790846215572171</v>
      </c>
      <c r="IN74" s="530">
        <f>IJ74/IG74</f>
        <v>1.1486390432875015</v>
      </c>
      <c r="IO74" s="530">
        <f>IK74/IJ74</f>
        <v>1.4700739923342119</v>
      </c>
    </row>
    <row r="75" spans="1:249" x14ac:dyDescent="0.2">
      <c r="A75" s="200">
        <v>2016</v>
      </c>
      <c r="B75" s="34"/>
      <c r="C75" s="35"/>
      <c r="D75" s="44"/>
      <c r="E75" s="35"/>
      <c r="F75" s="35"/>
      <c r="G75" s="131"/>
      <c r="H75" s="130"/>
      <c r="I75" s="202">
        <f>CBM_Output!C21</f>
        <v>243.31374880199331</v>
      </c>
      <c r="J75" s="35">
        <f>J26*1000/Area_Comp!J20</f>
        <v>348.46501421711423</v>
      </c>
      <c r="K75" s="34"/>
      <c r="L75" s="35"/>
      <c r="M75" s="44"/>
      <c r="N75" s="35">
        <f>N26*1000/Area_Comp!O20</f>
        <v>179.23610748760763</v>
      </c>
      <c r="O75" s="35"/>
      <c r="P75" s="131"/>
      <c r="Q75" s="130"/>
      <c r="R75" s="35">
        <f>R26*1000/Area_Comp!S20</f>
        <v>170.95404980483019</v>
      </c>
      <c r="S75" s="35">
        <f>S26*1000/Area_Comp!S20</f>
        <v>255.54377846492642</v>
      </c>
      <c r="T75" s="34"/>
      <c r="U75" s="35"/>
      <c r="V75" s="44"/>
      <c r="W75" s="35"/>
      <c r="X75" s="35"/>
      <c r="Y75" s="131"/>
      <c r="Z75" s="130"/>
      <c r="AA75" s="35">
        <f>AA26*1000/Area_Comp!AB20</f>
        <v>264.76356506561439</v>
      </c>
      <c r="AB75" s="35">
        <f>AB26*1000/Area_Comp!AB20</f>
        <v>380.85738958078122</v>
      </c>
      <c r="AC75" s="34"/>
      <c r="AD75" s="35"/>
      <c r="AE75" s="44"/>
      <c r="AF75" s="35"/>
      <c r="AG75" s="35"/>
      <c r="AH75" s="131"/>
      <c r="AI75" s="130"/>
      <c r="AJ75" s="35">
        <f>AJ26*1000/Area_Comp!AK20</f>
        <v>210.07034880409498</v>
      </c>
      <c r="AK75" s="35">
        <f>AK26*1000/Area_Comp!AK20</f>
        <v>299.18090737398074</v>
      </c>
      <c r="AL75" s="34"/>
      <c r="AM75" s="35"/>
      <c r="AN75" s="44"/>
      <c r="AO75" s="35">
        <f>AO26*1000/Area_Comp!AP20</f>
        <v>330.58604882857475</v>
      </c>
      <c r="AP75" s="35"/>
      <c r="AQ75" s="131"/>
      <c r="AR75" s="130"/>
      <c r="AS75" s="35">
        <f>AS26*1000/Area_Comp!AT20</f>
        <v>398.03541306392071</v>
      </c>
      <c r="AT75" s="35">
        <f>AT26*1000/Area_Comp!AT20</f>
        <v>563.95523188999755</v>
      </c>
      <c r="AU75" s="34"/>
      <c r="AV75" s="35"/>
      <c r="AW75" s="44"/>
      <c r="AX75" s="35"/>
      <c r="AY75" s="35"/>
      <c r="AZ75" s="131"/>
      <c r="BA75" s="130"/>
      <c r="BB75" s="35">
        <f>BB26*1000/Area_Comp!BC20</f>
        <v>154.26472625372816</v>
      </c>
      <c r="BC75" s="35">
        <f>BC26*1000/Area_Comp!BC20</f>
        <v>218.51243859926822</v>
      </c>
      <c r="BD75" s="34"/>
      <c r="BE75" s="35"/>
      <c r="BF75" s="44"/>
      <c r="BG75" s="35">
        <f>BG26*1000/Area_Comp!BH20</f>
        <v>148.41950404898543</v>
      </c>
      <c r="BH75" s="35"/>
      <c r="BI75" s="131"/>
      <c r="BJ75" s="130"/>
      <c r="BK75" s="35">
        <f>BK26*1000/Area_Comp!BL20</f>
        <v>125.98140377310266</v>
      </c>
      <c r="BL75" s="35">
        <f>BL26*1000/Area_Comp!BL20</f>
        <v>197.452081926923</v>
      </c>
      <c r="BM75" s="34"/>
      <c r="BN75" s="35"/>
      <c r="BO75" s="44"/>
      <c r="BP75" s="35"/>
      <c r="BQ75" s="35"/>
      <c r="BR75" s="131"/>
      <c r="BS75" s="130"/>
      <c r="BT75" s="202">
        <f>CBM_Output!DY21</f>
        <v>136.66759343094546</v>
      </c>
      <c r="BU75" s="35">
        <f>BU26*1000/Area_Comp!BU20</f>
        <v>211.96862422292688</v>
      </c>
      <c r="BV75" s="34"/>
      <c r="BW75" s="35"/>
      <c r="BX75" s="44"/>
      <c r="BY75" s="35"/>
      <c r="BZ75" s="35"/>
      <c r="CA75" s="131"/>
      <c r="CB75" s="130"/>
      <c r="CC75" s="202">
        <f>CBM_Output!EQ21</f>
        <v>76.599512234271685</v>
      </c>
      <c r="CD75" s="35">
        <f>CD26*1000/Area_Comp!CD20</f>
        <v>114.96651327663939</v>
      </c>
      <c r="CE75" s="34"/>
      <c r="CF75" s="35"/>
      <c r="CG75" s="44"/>
      <c r="CH75" s="35"/>
      <c r="CI75" s="35"/>
      <c r="CJ75" s="131"/>
      <c r="CK75" s="130"/>
      <c r="CL75" s="35">
        <f>CL26*1000/Area_Comp!CM20</f>
        <v>161.68211986112578</v>
      </c>
      <c r="CM75" s="35">
        <f>CM26*1000/Area_Comp!CM20</f>
        <v>243.96642406072775</v>
      </c>
      <c r="CN75" s="34"/>
      <c r="CO75" s="35"/>
      <c r="CP75" s="44"/>
      <c r="CQ75" s="35">
        <f>CQ26*1000/Area_Comp!CR20</f>
        <v>219.05487075466792</v>
      </c>
      <c r="CR75" s="35"/>
      <c r="CS75" s="131"/>
      <c r="CT75" s="130"/>
      <c r="CU75" s="35">
        <f>CU26*1000/Area_Comp!CV20</f>
        <v>213.22887075445581</v>
      </c>
      <c r="CV75" s="35">
        <f>CV26*1000/Area_Comp!CV20</f>
        <v>334.835146219894</v>
      </c>
      <c r="CW75" s="34"/>
      <c r="CX75" s="35"/>
      <c r="CY75" s="44"/>
      <c r="CZ75" s="35"/>
      <c r="DA75" s="35"/>
      <c r="DB75" s="131"/>
      <c r="DC75" s="130"/>
      <c r="DD75" s="35">
        <f>DD26*1000/Area_Comp!DE20</f>
        <v>162.93122608058101</v>
      </c>
      <c r="DE75" s="35">
        <f>DE26*1000/Area_Comp!DE20</f>
        <v>247.67498999201496</v>
      </c>
      <c r="DF75" s="34"/>
      <c r="DG75" s="35"/>
      <c r="DH75" s="44"/>
      <c r="DI75" s="35">
        <f>DI26*1000/Area_Comp!DJ20</f>
        <v>65.460335842501451</v>
      </c>
      <c r="DJ75" s="35"/>
      <c r="DK75" s="131"/>
      <c r="DL75" s="130"/>
      <c r="DM75" s="34"/>
      <c r="DN75" s="35"/>
      <c r="DO75" s="44"/>
      <c r="DP75" s="35"/>
      <c r="DQ75" s="35"/>
      <c r="DR75" s="131"/>
      <c r="DS75" s="130"/>
      <c r="DT75" s="35">
        <f>DT26*1000/Area_Comp!DV20</f>
        <v>174.85101212696185</v>
      </c>
      <c r="DU75" s="35">
        <f>DU26*1000/Area_Comp!DV20</f>
        <v>247.80348980138976</v>
      </c>
      <c r="DV75" s="34"/>
      <c r="DW75" s="35"/>
      <c r="DX75" s="44"/>
      <c r="DY75" s="35">
        <f>DY26*1000/Area_Comp!EA20</f>
        <v>248.1743637818681</v>
      </c>
      <c r="DZ75" s="35"/>
      <c r="EA75" s="131"/>
      <c r="EB75" s="130"/>
      <c r="EC75" s="35">
        <f>EC26*1000/Area_Comp!EE20</f>
        <v>191.25632113039887</v>
      </c>
      <c r="ED75" s="35">
        <f>ED26*1000/Area_Comp!EE20</f>
        <v>270.85990301701526</v>
      </c>
      <c r="EE75" s="34"/>
      <c r="EF75" s="35"/>
      <c r="EG75" s="44"/>
      <c r="EH75" s="35"/>
      <c r="EI75" s="35"/>
      <c r="EJ75" s="131"/>
      <c r="EK75" s="130"/>
      <c r="EL75" s="35">
        <f>EL26*1000/Area_Comp!EN20</f>
        <v>262.91949927801295</v>
      </c>
      <c r="EM75" s="35">
        <f>EM26*1000/Area_Comp!EN20</f>
        <v>374.74472150410105</v>
      </c>
      <c r="EN75" s="34"/>
      <c r="EO75" s="35"/>
      <c r="EP75" s="44"/>
      <c r="EQ75" s="35"/>
      <c r="ER75" s="35"/>
      <c r="ES75" s="131"/>
      <c r="ET75" s="130"/>
      <c r="EU75" s="35">
        <f>EU26*1000/Area_Comp!EW20</f>
        <v>151.06941727070492</v>
      </c>
      <c r="EV75" s="35">
        <f>EV26*1000/Area_Comp!EW20</f>
        <v>234.76466615921069</v>
      </c>
      <c r="EW75" s="34"/>
      <c r="EX75" s="35"/>
      <c r="EY75" s="44"/>
      <c r="EZ75" s="35"/>
      <c r="FA75" s="35"/>
      <c r="FB75" s="131"/>
      <c r="FC75" s="130"/>
      <c r="FD75" s="34"/>
      <c r="FE75" s="35"/>
      <c r="FF75" s="44"/>
      <c r="FG75" s="35">
        <f>FG26*1000/Area_Comp!FJ20</f>
        <v>219.87095363079615</v>
      </c>
      <c r="FH75" s="35"/>
      <c r="FI75" s="131"/>
      <c r="FJ75" s="130"/>
      <c r="FK75" s="35">
        <f>FK26*1000/Area_Comp!FN20</f>
        <v>206.56620794967779</v>
      </c>
      <c r="FL75" s="35">
        <f>FL26*1000/Area_Comp!FN20</f>
        <v>309.99075785494676</v>
      </c>
      <c r="FM75" s="34"/>
      <c r="FN75" s="35"/>
      <c r="FO75" s="44"/>
      <c r="FP75" s="35"/>
      <c r="FQ75" s="35"/>
      <c r="FR75" s="131"/>
      <c r="FS75" s="130"/>
      <c r="FT75" s="35">
        <f>FT26*1000/Area_Comp!FW20</f>
        <v>388.46690836540762</v>
      </c>
      <c r="FU75" s="35">
        <f>FU26*1000/Area_Comp!FW20</f>
        <v>554.89469721503735</v>
      </c>
      <c r="FV75" s="34"/>
      <c r="FW75" s="35"/>
      <c r="FX75" s="44"/>
      <c r="FY75" s="35">
        <f>FY26*1000/Area_Comp!GB20</f>
        <v>274.60875149945326</v>
      </c>
      <c r="FZ75" s="35"/>
      <c r="GA75" s="131"/>
      <c r="GB75" s="130"/>
      <c r="GC75" s="35">
        <f>GC26*1000/Area_Comp!GF20</f>
        <v>257.87773399910651</v>
      </c>
      <c r="GD75" s="35">
        <f>GD26*1000/Area_Comp!GF20</f>
        <v>378.47634710637493</v>
      </c>
      <c r="GE75" s="34"/>
      <c r="GF75" s="35"/>
      <c r="GG75" s="44"/>
      <c r="GH75" s="35"/>
      <c r="GI75" s="35"/>
      <c r="GJ75" s="131"/>
      <c r="GK75" s="130"/>
      <c r="GL75" s="35">
        <f>GL26*1000/Area_Comp!GO20</f>
        <v>78.093083755216455</v>
      </c>
      <c r="GM75" s="35">
        <f>GM26*1000/Area_Comp!GO20</f>
        <v>128.01628935770037</v>
      </c>
      <c r="GN75" s="34"/>
      <c r="GO75" s="35"/>
      <c r="GP75" s="44"/>
      <c r="GQ75" s="35">
        <f>GQ26*1000/Area_Comp!GT20</f>
        <v>325.5370793198108</v>
      </c>
      <c r="GR75" s="35"/>
      <c r="GS75" s="131"/>
      <c r="GT75" s="130"/>
      <c r="GU75" s="35">
        <f>GU26*1000/Area_Comp!GX20</f>
        <v>293.80509069138873</v>
      </c>
      <c r="GV75" s="35">
        <f>GV26*1000/Area_Comp!GX20</f>
        <v>461.81778640051499</v>
      </c>
      <c r="GW75" s="34"/>
      <c r="GX75" s="35"/>
      <c r="GY75" s="44"/>
      <c r="GZ75" s="35">
        <f>GZ26*1000/Area_Comp!HC20</f>
        <v>296.62733912807965</v>
      </c>
      <c r="HA75" s="35"/>
      <c r="HB75" s="131"/>
      <c r="HC75" s="130"/>
      <c r="HD75" s="35">
        <f>HD26*1000/Area_Comp!HG20</f>
        <v>270.46352024468302</v>
      </c>
      <c r="HE75" s="35">
        <f>HE26*1000/Area_Comp!HG20</f>
        <v>393.68477792364337</v>
      </c>
      <c r="HF75" s="34"/>
      <c r="HG75" s="35"/>
      <c r="HH75" s="44"/>
      <c r="HI75" s="35">
        <f>HI26*1000/Area_Comp!HL20</f>
        <v>277.12257473347165</v>
      </c>
      <c r="HJ75" s="35"/>
      <c r="HK75" s="131"/>
      <c r="HL75" s="130"/>
      <c r="HM75" s="35">
        <f>HM26*1000/Area_Comp!HP20</f>
        <v>266.50801917839692</v>
      </c>
      <c r="HN75" s="35">
        <f>HN26*1000/Area_Comp!HP20</f>
        <v>377.62853052149978</v>
      </c>
      <c r="HO75" s="34"/>
      <c r="HP75" s="35"/>
      <c r="HQ75" s="44"/>
      <c r="HR75" s="35"/>
      <c r="HS75" s="35"/>
      <c r="HT75" s="131"/>
      <c r="HU75" s="130"/>
      <c r="HV75" s="35">
        <f>HV26*1000/Area_Comp!HY20</f>
        <v>88.788006764562837</v>
      </c>
      <c r="HW75" s="35">
        <f>HW26*1000/Area_Comp!HY20</f>
        <v>125.7111011800677</v>
      </c>
      <c r="HX75" s="34"/>
      <c r="HY75" s="35"/>
      <c r="HZ75" s="44"/>
      <c r="IA75" s="35"/>
      <c r="IB75" s="35"/>
      <c r="IC75" s="131"/>
      <c r="ID75" s="130"/>
      <c r="IE75" s="35">
        <f>IE26*1000/Area_Comp!IH20</f>
        <v>121.27236990124455</v>
      </c>
      <c r="IF75" s="35">
        <f>IF26*1000/Area_Comp!IH20</f>
        <v>178.24399862081788</v>
      </c>
      <c r="IG75" s="34"/>
      <c r="IH75" s="35"/>
      <c r="II75" s="35"/>
      <c r="IJ75" s="35">
        <f>IJ26*1000/Area_Comp!IQ20</f>
        <v>168.92754924617475</v>
      </c>
      <c r="IK75" s="36">
        <f>IK26*1000/Area_Comp!IQ20</f>
        <v>247.82528973240477</v>
      </c>
      <c r="IL75" s="46">
        <v>2016</v>
      </c>
      <c r="IM75" s="530"/>
      <c r="IN75" s="530"/>
    </row>
    <row r="76" spans="1:249" x14ac:dyDescent="0.2">
      <c r="A76" s="200">
        <v>2017</v>
      </c>
      <c r="B76" s="34"/>
      <c r="C76" s="35"/>
      <c r="D76" s="44"/>
      <c r="E76" s="35"/>
      <c r="F76" s="35"/>
      <c r="G76" s="131"/>
      <c r="H76" s="130"/>
      <c r="I76" s="202">
        <f>CBM_Output!C22</f>
        <v>243.41407061886656</v>
      </c>
      <c r="J76" s="35">
        <f>J27*1000/Area_Comp!J21</f>
        <v>348.75326509709151</v>
      </c>
      <c r="K76" s="34"/>
      <c r="L76" s="35"/>
      <c r="M76" s="44"/>
      <c r="N76" s="35">
        <f>N27*1000/Area_Comp!O21</f>
        <v>180.58578495183545</v>
      </c>
      <c r="O76" s="35"/>
      <c r="P76" s="131"/>
      <c r="Q76" s="130"/>
      <c r="R76" s="35">
        <f>R27*1000/Area_Comp!S21</f>
        <v>171.79056993584544</v>
      </c>
      <c r="S76" s="35">
        <f>S27*1000/Area_Comp!S21</f>
        <v>256.77828988305203</v>
      </c>
      <c r="T76" s="34"/>
      <c r="U76" s="35"/>
      <c r="V76" s="44"/>
      <c r="W76" s="35"/>
      <c r="X76" s="35"/>
      <c r="Y76" s="131"/>
      <c r="Z76" s="130"/>
      <c r="AA76" s="35">
        <f>AA27*1000/Area_Comp!AB21</f>
        <v>265.54628929109498</v>
      </c>
      <c r="AB76" s="35">
        <f>AB27*1000/Area_Comp!AB21</f>
        <v>381.99913504072157</v>
      </c>
      <c r="AC76" s="34"/>
      <c r="AD76" s="35"/>
      <c r="AE76" s="44"/>
      <c r="AF76" s="35"/>
      <c r="AG76" s="35"/>
      <c r="AH76" s="131"/>
      <c r="AI76" s="130"/>
      <c r="AJ76" s="35">
        <f>AJ27*1000/Area_Comp!AK21</f>
        <v>210.39166985812329</v>
      </c>
      <c r="AK76" s="35">
        <f>AK27*1000/Area_Comp!AK21</f>
        <v>299.60912192467293</v>
      </c>
      <c r="AL76" s="34"/>
      <c r="AM76" s="35"/>
      <c r="AN76" s="44"/>
      <c r="AO76" s="35">
        <f>AO27*1000/Area_Comp!AP21</f>
        <v>332.21954506526464</v>
      </c>
      <c r="AP76" s="35"/>
      <c r="AQ76" s="131"/>
      <c r="AR76" s="130"/>
      <c r="AS76" s="35">
        <f>AS27*1000/Area_Comp!AT21</f>
        <v>401.91886055150019</v>
      </c>
      <c r="AT76" s="35">
        <f>AT27*1000/Area_Comp!AT21</f>
        <v>569.55859605892408</v>
      </c>
      <c r="AU76" s="34"/>
      <c r="AV76" s="35"/>
      <c r="AW76" s="44"/>
      <c r="AX76" s="35"/>
      <c r="AY76" s="35"/>
      <c r="AZ76" s="131"/>
      <c r="BA76" s="130"/>
      <c r="BB76" s="35">
        <f>BB27*1000/Area_Comp!BC21</f>
        <v>154.45876473765114</v>
      </c>
      <c r="BC76" s="35">
        <f>BC27*1000/Area_Comp!BC21</f>
        <v>218.84374466003487</v>
      </c>
      <c r="BD76" s="34"/>
      <c r="BE76" s="35"/>
      <c r="BF76" s="44"/>
      <c r="BG76" s="35">
        <f>BG27*1000/Area_Comp!BH21</f>
        <v>152.86778789389447</v>
      </c>
      <c r="BH76" s="35"/>
      <c r="BI76" s="131"/>
      <c r="BJ76" s="130"/>
      <c r="BK76" s="35">
        <f>BK27*1000/Area_Comp!BL21</f>
        <v>130.37171654181603</v>
      </c>
      <c r="BL76" s="35">
        <f>BL27*1000/Area_Comp!BL21</f>
        <v>204.49580177274353</v>
      </c>
      <c r="BM76" s="34"/>
      <c r="BN76" s="35"/>
      <c r="BO76" s="44"/>
      <c r="BP76" s="35"/>
      <c r="BQ76" s="35"/>
      <c r="BR76" s="131"/>
      <c r="BS76" s="130"/>
      <c r="BT76" s="202">
        <f>CBM_Output!DY22</f>
        <v>138.3466555275466</v>
      </c>
      <c r="BU76" s="35">
        <f>BU27*1000/Area_Comp!BU21</f>
        <v>214.51687871888043</v>
      </c>
      <c r="BV76" s="34"/>
      <c r="BW76" s="35"/>
      <c r="BX76" s="44"/>
      <c r="BY76" s="35"/>
      <c r="BZ76" s="35"/>
      <c r="CA76" s="131"/>
      <c r="CB76" s="130"/>
      <c r="CC76" s="202">
        <f>CBM_Output!EQ22</f>
        <v>77.808654513418929</v>
      </c>
      <c r="CD76" s="35">
        <f>CD27*1000/Area_Comp!CD21</f>
        <v>116.76854621381004</v>
      </c>
      <c r="CE76" s="34"/>
      <c r="CF76" s="35"/>
      <c r="CG76" s="44"/>
      <c r="CH76" s="35"/>
      <c r="CI76" s="35"/>
      <c r="CJ76" s="131"/>
      <c r="CK76" s="130"/>
      <c r="CL76" s="35">
        <f>CL27*1000/Area_Comp!CM21</f>
        <v>164.00990147075638</v>
      </c>
      <c r="CM76" s="35">
        <f>CM27*1000/Area_Comp!CM21</f>
        <v>247.47928054866546</v>
      </c>
      <c r="CN76" s="34"/>
      <c r="CO76" s="35"/>
      <c r="CP76" s="44"/>
      <c r="CQ76" s="35">
        <f>CQ27*1000/Area_Comp!CR21</f>
        <v>219.95291305025728</v>
      </c>
      <c r="CR76" s="35"/>
      <c r="CS76" s="131"/>
      <c r="CT76" s="130"/>
      <c r="CU76" s="35">
        <f>CU27*1000/Area_Comp!CV21</f>
        <v>214.77778775911705</v>
      </c>
      <c r="CV76" s="35">
        <f>CV27*1000/Area_Comp!CV21</f>
        <v>337.2322690375708</v>
      </c>
      <c r="CW76" s="34"/>
      <c r="CX76" s="35"/>
      <c r="CY76" s="44"/>
      <c r="CZ76" s="35"/>
      <c r="DA76" s="35"/>
      <c r="DB76" s="131"/>
      <c r="DC76" s="130"/>
      <c r="DD76" s="35">
        <f>DD27*1000/Area_Comp!DE21</f>
        <v>164.50886800791793</v>
      </c>
      <c r="DE76" s="35">
        <f>DE27*1000/Area_Comp!DE21</f>
        <v>250.05083900552333</v>
      </c>
      <c r="DF76" s="34"/>
      <c r="DG76" s="35"/>
      <c r="DH76" s="44"/>
      <c r="DI76" s="35"/>
      <c r="DJ76" s="35"/>
      <c r="DK76" s="131"/>
      <c r="DL76" s="130"/>
      <c r="DM76" s="34"/>
      <c r="DN76" s="35"/>
      <c r="DO76" s="44"/>
      <c r="DP76" s="35"/>
      <c r="DQ76" s="35"/>
      <c r="DR76" s="131"/>
      <c r="DS76" s="130"/>
      <c r="DT76" s="35">
        <f>DT27*1000/Area_Comp!DV21</f>
        <v>175.91825847519567</v>
      </c>
      <c r="DU76" s="35">
        <f>DU27*1000/Area_Comp!DV21</f>
        <v>249.38521152230251</v>
      </c>
      <c r="DV76" s="34"/>
      <c r="DW76" s="35"/>
      <c r="DX76" s="44"/>
      <c r="DY76" s="35"/>
      <c r="DZ76" s="35"/>
      <c r="EA76" s="131"/>
      <c r="EB76" s="130"/>
      <c r="EC76" s="35">
        <f>EC27*1000/Area_Comp!EE21</f>
        <v>192.46779723066663</v>
      </c>
      <c r="ED76" s="35">
        <f>ED27*1000/Area_Comp!EE21</f>
        <v>272.56017091532033</v>
      </c>
      <c r="EE76" s="34"/>
      <c r="EF76" s="35"/>
      <c r="EG76" s="44"/>
      <c r="EH76" s="35"/>
      <c r="EI76" s="35"/>
      <c r="EJ76" s="131"/>
      <c r="EK76" s="130"/>
      <c r="EL76" s="35">
        <f>EL27*1000/Area_Comp!EN21</f>
        <v>264.8283775426878</v>
      </c>
      <c r="EM76" s="35">
        <f>EM27*1000/Area_Comp!EN21</f>
        <v>377.38126288611994</v>
      </c>
      <c r="EN76" s="34"/>
      <c r="EO76" s="35"/>
      <c r="EP76" s="44"/>
      <c r="EQ76" s="35"/>
      <c r="ER76" s="35"/>
      <c r="ES76" s="131"/>
      <c r="ET76" s="130"/>
      <c r="EU76" s="35">
        <f>EU27*1000/Area_Comp!EW21</f>
        <v>152.4230086615797</v>
      </c>
      <c r="EV76" s="35">
        <f>EV27*1000/Area_Comp!EW21</f>
        <v>236.71764699742613</v>
      </c>
      <c r="EW76" s="34"/>
      <c r="EX76" s="35"/>
      <c r="EY76" s="44"/>
      <c r="EZ76" s="35"/>
      <c r="FA76" s="35"/>
      <c r="FB76" s="131"/>
      <c r="FC76" s="130"/>
      <c r="FD76" s="34"/>
      <c r="FE76" s="35"/>
      <c r="FF76" s="44"/>
      <c r="FG76" s="35">
        <f>FG27*1000/Area_Comp!FJ21</f>
        <v>221.82578740157481</v>
      </c>
      <c r="FH76" s="35"/>
      <c r="FI76" s="131"/>
      <c r="FJ76" s="130"/>
      <c r="FK76" s="35">
        <f>FK27*1000/Area_Comp!FN21</f>
        <v>205.63554666516683</v>
      </c>
      <c r="FL76" s="35">
        <f>FL27*1000/Area_Comp!FN21</f>
        <v>308.50988377180352</v>
      </c>
      <c r="FM76" s="34"/>
      <c r="FN76" s="35"/>
      <c r="FO76" s="44"/>
      <c r="FP76" s="35"/>
      <c r="FQ76" s="35"/>
      <c r="FR76" s="131"/>
      <c r="FS76" s="130"/>
      <c r="FT76" s="35">
        <f>FT27*1000/Area_Comp!FW21</f>
        <v>393.16994077671609</v>
      </c>
      <c r="FU76" s="35">
        <f>FU27*1000/Area_Comp!FW21</f>
        <v>561.64729884608096</v>
      </c>
      <c r="FV76" s="34"/>
      <c r="FW76" s="35"/>
      <c r="FX76" s="44"/>
      <c r="FY76" s="35">
        <f>FY27*1000/Area_Comp!GB21</f>
        <v>277.47548437698737</v>
      </c>
      <c r="FZ76" s="35"/>
      <c r="GA76" s="131"/>
      <c r="GB76" s="130"/>
      <c r="GC76" s="35">
        <f>GC27*1000/Area_Comp!GF21</f>
        <v>259.48472052782455</v>
      </c>
      <c r="GD76" s="35">
        <f>GD27*1000/Area_Comp!GF21</f>
        <v>380.84440753582027</v>
      </c>
      <c r="GE76" s="34"/>
      <c r="GF76" s="35"/>
      <c r="GG76" s="44"/>
      <c r="GH76" s="35"/>
      <c r="GI76" s="35"/>
      <c r="GJ76" s="131"/>
      <c r="GK76" s="130"/>
      <c r="GL76" s="35">
        <f>GL27*1000/Area_Comp!GO21</f>
        <v>78.415165737250561</v>
      </c>
      <c r="GM76" s="35">
        <f>GM27*1000/Area_Comp!GO21</f>
        <v>128.42612316514675</v>
      </c>
      <c r="GN76" s="34"/>
      <c r="GO76" s="35"/>
      <c r="GP76" s="44"/>
      <c r="GQ76" s="35">
        <f>GQ27*1000/Area_Comp!GT21</f>
        <v>330.26061952836704</v>
      </c>
      <c r="GR76" s="35"/>
      <c r="GS76" s="131"/>
      <c r="GT76" s="130"/>
      <c r="GU76" s="35">
        <f>GU27*1000/Area_Comp!GX21</f>
        <v>296.2832448271667</v>
      </c>
      <c r="GV76" s="35">
        <f>GV27*1000/Area_Comp!GX21</f>
        <v>465.83490800382049</v>
      </c>
      <c r="GW76" s="34"/>
      <c r="GX76" s="35"/>
      <c r="GY76" s="44"/>
      <c r="GZ76" s="35">
        <f>GZ27*1000/Area_Comp!HC21</f>
        <v>298.82953583640858</v>
      </c>
      <c r="HA76" s="35"/>
      <c r="HB76" s="131"/>
      <c r="HC76" s="130"/>
      <c r="HD76" s="35">
        <f>HD27*1000/Area_Comp!HG21</f>
        <v>272.12255656532955</v>
      </c>
      <c r="HE76" s="35">
        <f>HE27*1000/Area_Comp!HG21</f>
        <v>396.12472673645806</v>
      </c>
      <c r="HF76" s="34"/>
      <c r="HG76" s="35"/>
      <c r="HH76" s="44"/>
      <c r="HI76" s="35">
        <f>HI27*1000/Area_Comp!HL21</f>
        <v>276.66862127852193</v>
      </c>
      <c r="HJ76" s="35"/>
      <c r="HK76" s="131"/>
      <c r="HL76" s="130"/>
      <c r="HM76" s="35">
        <f>HM27*1000/Area_Comp!HP21</f>
        <v>266.19917013360566</v>
      </c>
      <c r="HN76" s="35">
        <f>HN27*1000/Area_Comp!HP21</f>
        <v>377.140304633119</v>
      </c>
      <c r="HO76" s="34"/>
      <c r="HP76" s="35"/>
      <c r="HQ76" s="44"/>
      <c r="HR76" s="35"/>
      <c r="HS76" s="35"/>
      <c r="HT76" s="131"/>
      <c r="HU76" s="130"/>
      <c r="HV76" s="35">
        <f>HV27*1000/Area_Comp!HY21</f>
        <v>89.785905543392829</v>
      </c>
      <c r="HW76" s="35">
        <f>HW27*1000/Area_Comp!HY21</f>
        <v>127.10421474695158</v>
      </c>
      <c r="HX76" s="34"/>
      <c r="HY76" s="35"/>
      <c r="HZ76" s="44"/>
      <c r="IA76" s="35"/>
      <c r="IB76" s="35"/>
      <c r="IC76" s="131"/>
      <c r="ID76" s="130"/>
      <c r="IE76" s="35">
        <f>IE27*1000/Area_Comp!IH21</f>
        <v>122.08091636435736</v>
      </c>
      <c r="IF76" s="35">
        <f>IF27*1000/Area_Comp!IH21</f>
        <v>179.41162368879168</v>
      </c>
      <c r="IG76" s="34"/>
      <c r="IH76" s="35"/>
      <c r="II76" s="35"/>
      <c r="IJ76" s="35">
        <f>IJ27*1000/Area_Comp!IQ21</f>
        <v>170.40054002118592</v>
      </c>
      <c r="IK76" s="36">
        <f>IK27*1000/Area_Comp!IQ21</f>
        <v>249.99415610299334</v>
      </c>
      <c r="IL76" s="46">
        <v>2017</v>
      </c>
      <c r="IM76" s="530"/>
      <c r="IN76" s="530"/>
    </row>
    <row r="77" spans="1:249" x14ac:dyDescent="0.2">
      <c r="A77" s="200">
        <v>2018</v>
      </c>
      <c r="B77" s="34"/>
      <c r="C77" s="35"/>
      <c r="D77" s="44"/>
      <c r="E77" s="35"/>
      <c r="F77" s="35"/>
      <c r="G77" s="131"/>
      <c r="H77" s="130"/>
      <c r="I77" s="202">
        <f>CBM_Output!C23</f>
        <v>243.95651207674737</v>
      </c>
      <c r="J77" s="35">
        <f>J28*1000/Area_Comp!J22</f>
        <v>349.63659496737193</v>
      </c>
      <c r="K77" s="34"/>
      <c r="L77" s="35"/>
      <c r="M77" s="44"/>
      <c r="N77" s="35"/>
      <c r="O77" s="35"/>
      <c r="P77" s="131"/>
      <c r="Q77" s="130"/>
      <c r="R77" s="35">
        <f>R28*1000/Area_Comp!S22</f>
        <v>172.57262449100043</v>
      </c>
      <c r="S77" s="35">
        <f>S28*1000/Area_Comp!S22</f>
        <v>257.93790224288477</v>
      </c>
      <c r="T77" s="34"/>
      <c r="U77" s="35"/>
      <c r="V77" s="44"/>
      <c r="W77" s="35"/>
      <c r="X77" s="35"/>
      <c r="Y77" s="131"/>
      <c r="Z77" s="130"/>
      <c r="AA77" s="35">
        <f>AA28*1000/Area_Comp!AB22</f>
        <v>263.72520720902781</v>
      </c>
      <c r="AB77" s="35">
        <f>AB28*1000/Area_Comp!AB22</f>
        <v>379.39689354157161</v>
      </c>
      <c r="AC77" s="34"/>
      <c r="AD77" s="35"/>
      <c r="AE77" s="44"/>
      <c r="AF77" s="35"/>
      <c r="AG77" s="35"/>
      <c r="AH77" s="131"/>
      <c r="AI77" s="130"/>
      <c r="AJ77" s="35">
        <f>AJ28*1000/Area_Comp!AK22</f>
        <v>210.70367009958525</v>
      </c>
      <c r="AK77" s="35">
        <f>AK28*1000/Area_Comp!AK22</f>
        <v>300.02242345739518</v>
      </c>
      <c r="AL77" s="34"/>
      <c r="AM77" s="35"/>
      <c r="AN77" s="44"/>
      <c r="AO77" s="35"/>
      <c r="AP77" s="35"/>
      <c r="AQ77" s="131"/>
      <c r="AR77" s="130"/>
      <c r="AS77" s="35">
        <f>AS28*1000/Area_Comp!AT22</f>
        <v>403.458866168876</v>
      </c>
      <c r="AT77" s="35">
        <f>AT28*1000/Area_Comp!AT22</f>
        <v>572.10121460061669</v>
      </c>
      <c r="AU77" s="34"/>
      <c r="AV77" s="35"/>
      <c r="AW77" s="44"/>
      <c r="AX77" s="35"/>
      <c r="AY77" s="35"/>
      <c r="AZ77" s="131"/>
      <c r="BA77" s="130"/>
      <c r="BB77" s="35">
        <f>BB28*1000/Area_Comp!BC22</f>
        <v>154.52414373063849</v>
      </c>
      <c r="BC77" s="35">
        <f>BC28*1000/Area_Comp!BC22</f>
        <v>219.00385717628785</v>
      </c>
      <c r="BD77" s="34"/>
      <c r="BE77" s="35"/>
      <c r="BF77" s="44"/>
      <c r="BG77" s="35"/>
      <c r="BH77" s="35"/>
      <c r="BI77" s="131"/>
      <c r="BJ77" s="130"/>
      <c r="BK77" s="35">
        <f>BK28*1000/Area_Comp!BL22</f>
        <v>134.68065579947043</v>
      </c>
      <c r="BL77" s="35">
        <f>BL28*1000/Area_Comp!BL22</f>
        <v>211.43175067962642</v>
      </c>
      <c r="BM77" s="34"/>
      <c r="BN77" s="35"/>
      <c r="BO77" s="44"/>
      <c r="BP77" s="35"/>
      <c r="BQ77" s="35"/>
      <c r="BR77" s="131"/>
      <c r="BS77" s="130"/>
      <c r="BT77" s="202">
        <f>CBM_Output!DY23</f>
        <v>139.88639903156914</v>
      </c>
      <c r="BU77" s="35">
        <f>BU28*1000/Area_Comp!BU22</f>
        <v>216.84430556760401</v>
      </c>
      <c r="BV77" s="34"/>
      <c r="BW77" s="35"/>
      <c r="BX77" s="44"/>
      <c r="BY77" s="35"/>
      <c r="BZ77" s="35"/>
      <c r="CA77" s="131"/>
      <c r="CB77" s="130"/>
      <c r="CC77" s="202">
        <f>CBM_Output!EQ23</f>
        <v>78.825976268852443</v>
      </c>
      <c r="CD77" s="35">
        <f>CD28*1000/Area_Comp!CD22</f>
        <v>118.28446340706036</v>
      </c>
      <c r="CE77" s="34"/>
      <c r="CF77" s="35"/>
      <c r="CG77" s="44"/>
      <c r="CH77" s="35"/>
      <c r="CI77" s="35"/>
      <c r="CJ77" s="131"/>
      <c r="CK77" s="130"/>
      <c r="CL77" s="35">
        <f>CL28*1000/Area_Comp!CM22</f>
        <v>166.35973399321801</v>
      </c>
      <c r="CM77" s="35">
        <f>CM28*1000/Area_Comp!CM22</f>
        <v>251.01841311804233</v>
      </c>
      <c r="CN77" s="34"/>
      <c r="CO77" s="35"/>
      <c r="CP77" s="44"/>
      <c r="CQ77" s="35"/>
      <c r="CR77" s="35"/>
      <c r="CS77" s="131"/>
      <c r="CT77" s="130"/>
      <c r="CU77" s="35">
        <f>CU28*1000/Area_Comp!CV22</f>
        <v>216.35886178234426</v>
      </c>
      <c r="CV77" s="35">
        <f>CV28*1000/Area_Comp!CV22</f>
        <v>339.69834610633848</v>
      </c>
      <c r="CW77" s="34"/>
      <c r="CX77" s="35"/>
      <c r="CY77" s="44"/>
      <c r="CZ77" s="35"/>
      <c r="DA77" s="35"/>
      <c r="DB77" s="131"/>
      <c r="DC77" s="130"/>
      <c r="DD77" s="35">
        <f>DD28*1000/Area_Comp!DE22</f>
        <v>166.06760126699959</v>
      </c>
      <c r="DE77" s="35">
        <f>DE28*1000/Area_Comp!DE22</f>
        <v>252.3957830948423</v>
      </c>
      <c r="DF77" s="34"/>
      <c r="DG77" s="35"/>
      <c r="DH77" s="44"/>
      <c r="DI77" s="35"/>
      <c r="DJ77" s="35"/>
      <c r="DK77" s="131"/>
      <c r="DL77" s="130"/>
      <c r="DM77" s="34"/>
      <c r="DN77" s="35"/>
      <c r="DO77" s="44"/>
      <c r="DP77" s="35"/>
      <c r="DQ77" s="35"/>
      <c r="DR77" s="131"/>
      <c r="DS77" s="130"/>
      <c r="DT77" s="35">
        <f>DT28*1000/Area_Comp!DV22</f>
        <v>177.08140062425218</v>
      </c>
      <c r="DU77" s="35">
        <f>DU28*1000/Area_Comp!DV22</f>
        <v>251.05295959119812</v>
      </c>
      <c r="DV77" s="34"/>
      <c r="DW77" s="35"/>
      <c r="DX77" s="44"/>
      <c r="DY77" s="35"/>
      <c r="DZ77" s="35"/>
      <c r="EA77" s="131"/>
      <c r="EB77" s="130"/>
      <c r="EC77" s="35">
        <f>EC28*1000/Area_Comp!EE22</f>
        <v>193.48794247961689</v>
      </c>
      <c r="ED77" s="35">
        <f>ED28*1000/Area_Comp!EE22</f>
        <v>273.98686751309231</v>
      </c>
      <c r="EE77" s="34"/>
      <c r="EF77" s="35"/>
      <c r="EG77" s="44"/>
      <c r="EH77" s="35"/>
      <c r="EI77" s="35"/>
      <c r="EJ77" s="131"/>
      <c r="EK77" s="130"/>
      <c r="EL77" s="35">
        <f>EL28*1000/Area_Comp!EN22</f>
        <v>265.57457319592294</v>
      </c>
      <c r="EM77" s="35">
        <f>EM28*1000/Area_Comp!EN22</f>
        <v>378.38251627037238</v>
      </c>
      <c r="EN77" s="34"/>
      <c r="EO77" s="35"/>
      <c r="EP77" s="44"/>
      <c r="EQ77" s="35"/>
      <c r="ER77" s="35"/>
      <c r="ES77" s="131"/>
      <c r="ET77" s="130"/>
      <c r="EU77" s="35">
        <f>EU28*1000/Area_Comp!EW22</f>
        <v>152.96232346106723</v>
      </c>
      <c r="EV77" s="35">
        <f>EV28*1000/Area_Comp!EW22</f>
        <v>237.42970481124229</v>
      </c>
      <c r="EW77" s="34"/>
      <c r="EX77" s="35"/>
      <c r="EY77" s="44"/>
      <c r="EZ77" s="35"/>
      <c r="FA77" s="35"/>
      <c r="FB77" s="131"/>
      <c r="FC77" s="130"/>
      <c r="FD77" s="34"/>
      <c r="FE77" s="35"/>
      <c r="FF77" s="44"/>
      <c r="FG77" s="35"/>
      <c r="FH77" s="35"/>
      <c r="FI77" s="131"/>
      <c r="FJ77" s="130"/>
      <c r="FK77" s="35">
        <f>FK28*1000/Area_Comp!FN22</f>
        <v>204.96488022667612</v>
      </c>
      <c r="FL77" s="35">
        <f>FL28*1000/Area_Comp!FN22</f>
        <v>307.44677972285677</v>
      </c>
      <c r="FM77" s="34"/>
      <c r="FN77" s="35"/>
      <c r="FO77" s="44"/>
      <c r="FP77" s="35"/>
      <c r="FQ77" s="35"/>
      <c r="FR77" s="131"/>
      <c r="FS77" s="130"/>
      <c r="FT77" s="35">
        <f>FT28*1000/Area_Comp!FW22</f>
        <v>397.3631740403261</v>
      </c>
      <c r="FU77" s="35">
        <f>FU28*1000/Area_Comp!FW22</f>
        <v>567.67659924989721</v>
      </c>
      <c r="FV77" s="34"/>
      <c r="FW77" s="35"/>
      <c r="FX77" s="44"/>
      <c r="FY77" s="35"/>
      <c r="FZ77" s="35"/>
      <c r="GA77" s="131"/>
      <c r="GB77" s="130"/>
      <c r="GC77" s="35">
        <f>GC28*1000/Area_Comp!GF22</f>
        <v>260.90597724866626</v>
      </c>
      <c r="GD77" s="35">
        <f>GD28*1000/Area_Comp!GF22</f>
        <v>382.93765341324553</v>
      </c>
      <c r="GE77" s="34"/>
      <c r="GF77" s="35"/>
      <c r="GG77" s="44"/>
      <c r="GH77" s="35"/>
      <c r="GI77" s="35"/>
      <c r="GJ77" s="131"/>
      <c r="GK77" s="130"/>
      <c r="GL77" s="35">
        <f>GL28*1000/Area_Comp!GO22</f>
        <v>78.675685904897762</v>
      </c>
      <c r="GM77" s="35">
        <f>GM28*1000/Area_Comp!GO22</f>
        <v>128.73971916087305</v>
      </c>
      <c r="GN77" s="34"/>
      <c r="GO77" s="35"/>
      <c r="GP77" s="44"/>
      <c r="GQ77" s="35"/>
      <c r="GR77" s="35"/>
      <c r="GS77" s="131"/>
      <c r="GT77" s="130"/>
      <c r="GU77" s="35">
        <f>GU28*1000/Area_Comp!GX22</f>
        <v>298.3894120577757</v>
      </c>
      <c r="GV77" s="35">
        <f>GV28*1000/Area_Comp!GX22</f>
        <v>469.26699837187664</v>
      </c>
      <c r="GW77" s="34"/>
      <c r="GX77" s="35"/>
      <c r="GY77" s="44"/>
      <c r="GZ77" s="35"/>
      <c r="HA77" s="35"/>
      <c r="HB77" s="131"/>
      <c r="HC77" s="130"/>
      <c r="HD77" s="35">
        <f>HD28*1000/Area_Comp!HG22</f>
        <v>273.23048720508763</v>
      </c>
      <c r="HE77" s="35">
        <f>HE28*1000/Area_Comp!HG22</f>
        <v>397.8262320607119</v>
      </c>
      <c r="HF77" s="34"/>
      <c r="HG77" s="35"/>
      <c r="HH77" s="44"/>
      <c r="HI77" s="35"/>
      <c r="HJ77" s="35"/>
      <c r="HK77" s="131"/>
      <c r="HL77" s="130"/>
      <c r="HM77" s="35">
        <f>HM28*1000/Area_Comp!HP22</f>
        <v>265.26413502892586</v>
      </c>
      <c r="HN77" s="35">
        <f>HN28*1000/Area_Comp!HP22</f>
        <v>375.8627847291512</v>
      </c>
      <c r="HO77" s="34"/>
      <c r="HP77" s="35"/>
      <c r="HQ77" s="44"/>
      <c r="HR77" s="35"/>
      <c r="HS77" s="35"/>
      <c r="HT77" s="131"/>
      <c r="HU77" s="130"/>
      <c r="HV77" s="35">
        <f>HV28*1000/Area_Comp!HY22</f>
        <v>90.51115017128383</v>
      </c>
      <c r="HW77" s="35">
        <f>HW28*1000/Area_Comp!HY22</f>
        <v>128.1086152635452</v>
      </c>
      <c r="HX77" s="34"/>
      <c r="HY77" s="35"/>
      <c r="HZ77" s="44"/>
      <c r="IA77" s="35"/>
      <c r="IB77" s="35"/>
      <c r="IC77" s="131"/>
      <c r="ID77" s="130"/>
      <c r="IE77" s="35">
        <f>IE28*1000/Area_Comp!IH22</f>
        <v>122.8259094533493</v>
      </c>
      <c r="IF77" s="35">
        <f>IF28*1000/Area_Comp!IH22</f>
        <v>180.48786323061083</v>
      </c>
      <c r="IG77" s="34"/>
      <c r="IH77" s="35"/>
      <c r="II77" s="35"/>
      <c r="IJ77" s="35">
        <f>IJ28*1000/Area_Comp!IQ22</f>
        <v>171.52903703646635</v>
      </c>
      <c r="IK77" s="36">
        <f>IK28*1000/Area_Comp!IQ22</f>
        <v>251.6858970230416</v>
      </c>
      <c r="IL77" s="46">
        <v>2018</v>
      </c>
      <c r="IM77" s="530"/>
      <c r="IN77" s="530"/>
    </row>
    <row r="78" spans="1:249" x14ac:dyDescent="0.2">
      <c r="A78" s="200">
        <v>2019</v>
      </c>
      <c r="B78" s="34"/>
      <c r="C78" s="35"/>
      <c r="D78" s="44"/>
      <c r="E78" s="35"/>
      <c r="F78" s="35"/>
      <c r="G78" s="131"/>
      <c r="H78" s="130"/>
      <c r="I78" s="202">
        <f>CBM_Output!C24</f>
        <v>244.65785116721909</v>
      </c>
      <c r="J78" s="35">
        <f>J29*1000/Area_Comp!J23</f>
        <v>350.72853580882645</v>
      </c>
      <c r="K78" s="34"/>
      <c r="L78" s="35"/>
      <c r="M78" s="44"/>
      <c r="N78" s="35"/>
      <c r="O78" s="35"/>
      <c r="P78" s="131"/>
      <c r="Q78" s="130"/>
      <c r="R78" s="35">
        <f>R29*1000/Area_Comp!S23</f>
        <v>173.37057131790527</v>
      </c>
      <c r="S78" s="35">
        <f>S29*1000/Area_Comp!S23</f>
        <v>259.1022322714789</v>
      </c>
      <c r="T78" s="34"/>
      <c r="U78" s="35"/>
      <c r="V78" s="44"/>
      <c r="W78" s="35"/>
      <c r="X78" s="35"/>
      <c r="Y78" s="131"/>
      <c r="Z78" s="130"/>
      <c r="AA78" s="35">
        <f>AA29*1000/Area_Comp!AB23</f>
        <v>259.01954679421101</v>
      </c>
      <c r="AB78" s="35">
        <f>AB29*1000/Area_Comp!AB23</f>
        <v>372.6472623168595</v>
      </c>
      <c r="AC78" s="34"/>
      <c r="AD78" s="35"/>
      <c r="AE78" s="44"/>
      <c r="AF78" s="35"/>
      <c r="AG78" s="35"/>
      <c r="AH78" s="131"/>
      <c r="AI78" s="130"/>
      <c r="AJ78" s="35">
        <f>AJ29*1000/Area_Comp!AK23</f>
        <v>211.19101592222577</v>
      </c>
      <c r="AK78" s="35">
        <f>AK29*1000/Area_Comp!AK23</f>
        <v>300.6979621605883</v>
      </c>
      <c r="AL78" s="34"/>
      <c r="AM78" s="35"/>
      <c r="AN78" s="44"/>
      <c r="AO78" s="35"/>
      <c r="AP78" s="35"/>
      <c r="AQ78" s="131"/>
      <c r="AR78" s="130"/>
      <c r="AS78" s="35">
        <f>AS29*1000/Area_Comp!AT23</f>
        <v>405.08854310121421</v>
      </c>
      <c r="AT78" s="35">
        <f>AT29*1000/Area_Comp!AT23</f>
        <v>574.76474853938009</v>
      </c>
      <c r="AU78" s="34"/>
      <c r="AV78" s="35"/>
      <c r="AW78" s="44"/>
      <c r="AX78" s="35"/>
      <c r="AY78" s="35"/>
      <c r="AZ78" s="131"/>
      <c r="BA78" s="130"/>
      <c r="BB78" s="35">
        <f>BB29*1000/Area_Comp!BC23</f>
        <v>154.99707523563345</v>
      </c>
      <c r="BC78" s="35">
        <f>BC29*1000/Area_Comp!BC23</f>
        <v>219.7231031925605</v>
      </c>
      <c r="BD78" s="34"/>
      <c r="BE78" s="35"/>
      <c r="BF78" s="44"/>
      <c r="BG78" s="35"/>
      <c r="BH78" s="35"/>
      <c r="BI78" s="131"/>
      <c r="BJ78" s="130"/>
      <c r="BK78" s="35">
        <f>BK29*1000/Area_Comp!BL23</f>
        <v>138.74136254336673</v>
      </c>
      <c r="BL78" s="35">
        <f>BL29*1000/Area_Comp!BL23</f>
        <v>218.0090345900754</v>
      </c>
      <c r="BM78" s="34"/>
      <c r="BN78" s="35"/>
      <c r="BO78" s="44"/>
      <c r="BP78" s="35"/>
      <c r="BQ78" s="35"/>
      <c r="BR78" s="131"/>
      <c r="BS78" s="130"/>
      <c r="BT78" s="202">
        <f>CBM_Output!DY24</f>
        <v>140.41034442216608</v>
      </c>
      <c r="BU78" s="35">
        <f>BU29*1000/Area_Comp!BU23</f>
        <v>217.8864222940289</v>
      </c>
      <c r="BV78" s="34"/>
      <c r="BW78" s="35"/>
      <c r="BX78" s="44"/>
      <c r="BY78" s="35"/>
      <c r="BZ78" s="35"/>
      <c r="CA78" s="131"/>
      <c r="CB78" s="130"/>
      <c r="CC78" s="202">
        <f>CBM_Output!EQ24</f>
        <v>79.924425831605618</v>
      </c>
      <c r="CD78" s="35">
        <f>CD29*1000/Area_Comp!CD23</f>
        <v>119.92116671332658</v>
      </c>
      <c r="CE78" s="34"/>
      <c r="CF78" s="35"/>
      <c r="CG78" s="44"/>
      <c r="CH78" s="35"/>
      <c r="CI78" s="35"/>
      <c r="CJ78" s="131"/>
      <c r="CK78" s="130"/>
      <c r="CL78" s="35">
        <f>CL29*1000/Area_Comp!CM23</f>
        <v>168.72893448065028</v>
      </c>
      <c r="CM78" s="35">
        <f>CM29*1000/Area_Comp!CM23</f>
        <v>254.569894070907</v>
      </c>
      <c r="CN78" s="34"/>
      <c r="CO78" s="35"/>
      <c r="CP78" s="44"/>
      <c r="CQ78" s="35"/>
      <c r="CR78" s="35"/>
      <c r="CS78" s="131"/>
      <c r="CT78" s="130"/>
      <c r="CU78" s="35">
        <f>CU29*1000/Area_Comp!CV23</f>
        <v>217.9157959886646</v>
      </c>
      <c r="CV78" s="35">
        <f>CV29*1000/Area_Comp!CV23</f>
        <v>342.11911576533288</v>
      </c>
      <c r="CW78" s="34"/>
      <c r="CX78" s="35"/>
      <c r="CY78" s="44"/>
      <c r="CZ78" s="35"/>
      <c r="DA78" s="35"/>
      <c r="DB78" s="131"/>
      <c r="DC78" s="130"/>
      <c r="DD78" s="35">
        <f>DD29*1000/Area_Comp!DE23</f>
        <v>166.82364652424016</v>
      </c>
      <c r="DE78" s="35">
        <f>DE29*1000/Area_Comp!DE23</f>
        <v>253.59518300090886</v>
      </c>
      <c r="DF78" s="34"/>
      <c r="DG78" s="35"/>
      <c r="DH78" s="44"/>
      <c r="DI78" s="35"/>
      <c r="DJ78" s="35"/>
      <c r="DK78" s="131"/>
      <c r="DL78" s="130"/>
      <c r="DM78" s="34"/>
      <c r="DN78" s="35"/>
      <c r="DO78" s="44"/>
      <c r="DP78" s="35"/>
      <c r="DQ78" s="35"/>
      <c r="DR78" s="131"/>
      <c r="DS78" s="130"/>
      <c r="DT78" s="35">
        <f>DT29*1000/Area_Comp!DV23</f>
        <v>177.63955532036616</v>
      </c>
      <c r="DU78" s="35">
        <f>DU29*1000/Area_Comp!DV23</f>
        <v>251.87163819488518</v>
      </c>
      <c r="DV78" s="34"/>
      <c r="DW78" s="35"/>
      <c r="DX78" s="44"/>
      <c r="DY78" s="35"/>
      <c r="DZ78" s="35"/>
      <c r="EA78" s="131"/>
      <c r="EB78" s="130"/>
      <c r="EC78" s="35">
        <f>EC29*1000/Area_Comp!EE23</f>
        <v>194.69199950119835</v>
      </c>
      <c r="ED78" s="35">
        <f>ED29*1000/Area_Comp!EE23</f>
        <v>275.68686769901558</v>
      </c>
      <c r="EE78" s="34"/>
      <c r="EF78" s="35"/>
      <c r="EG78" s="44"/>
      <c r="EH78" s="35"/>
      <c r="EI78" s="35"/>
      <c r="EJ78" s="131"/>
      <c r="EK78" s="130"/>
      <c r="EL78" s="35">
        <f>EL29*1000/Area_Comp!EN23</f>
        <v>266.80031217350648</v>
      </c>
      <c r="EM78" s="35">
        <f>EM29*1000/Area_Comp!EN23</f>
        <v>380.07811687506751</v>
      </c>
      <c r="EN78" s="34"/>
      <c r="EO78" s="35"/>
      <c r="EP78" s="44"/>
      <c r="EQ78" s="35"/>
      <c r="ER78" s="35"/>
      <c r="ES78" s="131"/>
      <c r="ET78" s="130"/>
      <c r="EU78" s="35">
        <f>EU29*1000/Area_Comp!EW23</f>
        <v>153.72538634987237</v>
      </c>
      <c r="EV78" s="35">
        <f>EV29*1000/Area_Comp!EW23</f>
        <v>238.47863320115891</v>
      </c>
      <c r="EW78" s="34"/>
      <c r="EX78" s="35"/>
      <c r="EY78" s="44"/>
      <c r="EZ78" s="35"/>
      <c r="FA78" s="35"/>
      <c r="FB78" s="131"/>
      <c r="FC78" s="130"/>
      <c r="FD78" s="34"/>
      <c r="FE78" s="35"/>
      <c r="FF78" s="44"/>
      <c r="FG78" s="35"/>
      <c r="FH78" s="35"/>
      <c r="FI78" s="131"/>
      <c r="FJ78" s="130"/>
      <c r="FK78" s="35">
        <f>FK29*1000/Area_Comp!FN23</f>
        <v>204.05825678234487</v>
      </c>
      <c r="FL78" s="35">
        <f>FL29*1000/Area_Comp!FN23</f>
        <v>306.11366916141179</v>
      </c>
      <c r="FM78" s="34"/>
      <c r="FN78" s="35"/>
      <c r="FO78" s="44"/>
      <c r="FP78" s="35"/>
      <c r="FQ78" s="35"/>
      <c r="FR78" s="131"/>
      <c r="FS78" s="130"/>
      <c r="FT78" s="35">
        <f>FT29*1000/Area_Comp!FW23</f>
        <v>401.77955154943913</v>
      </c>
      <c r="FU78" s="35">
        <f>FU29*1000/Area_Comp!FW23</f>
        <v>574.0296224744344</v>
      </c>
      <c r="FV78" s="34"/>
      <c r="FW78" s="35"/>
      <c r="FX78" s="44"/>
      <c r="FY78" s="35"/>
      <c r="FZ78" s="35"/>
      <c r="GA78" s="131"/>
      <c r="GB78" s="130"/>
      <c r="GC78" s="35">
        <f>GC29*1000/Area_Comp!GF23</f>
        <v>262.46841685009218</v>
      </c>
      <c r="GD78" s="35">
        <f>GD29*1000/Area_Comp!GF23</f>
        <v>385.2381113738453</v>
      </c>
      <c r="GE78" s="34"/>
      <c r="GF78" s="35"/>
      <c r="GG78" s="44"/>
      <c r="GH78" s="35"/>
      <c r="GI78" s="35"/>
      <c r="GJ78" s="131"/>
      <c r="GK78" s="130"/>
      <c r="GL78" s="35">
        <f>GL29*1000/Area_Comp!GO23</f>
        <v>78.894121353118578</v>
      </c>
      <c r="GM78" s="35">
        <f>GM29*1000/Area_Comp!GO23</f>
        <v>128.99898266074484</v>
      </c>
      <c r="GN78" s="34"/>
      <c r="GO78" s="35"/>
      <c r="GP78" s="44"/>
      <c r="GQ78" s="35"/>
      <c r="GR78" s="35"/>
      <c r="GS78" s="131"/>
      <c r="GT78" s="130"/>
      <c r="GU78" s="35">
        <f>GU29*1000/Area_Comp!GX23</f>
        <v>300.52376367250588</v>
      </c>
      <c r="GV78" s="35">
        <f>GV29*1000/Area_Comp!GX23</f>
        <v>472.71722671067863</v>
      </c>
      <c r="GW78" s="34"/>
      <c r="GX78" s="35"/>
      <c r="GY78" s="44"/>
      <c r="GZ78" s="35"/>
      <c r="HA78" s="35"/>
      <c r="HB78" s="131"/>
      <c r="HC78" s="130"/>
      <c r="HD78" s="35">
        <f>HD29*1000/Area_Comp!HG23</f>
        <v>274.69006045174064</v>
      </c>
      <c r="HE78" s="35">
        <f>HE29*1000/Area_Comp!HG23</f>
        <v>399.91870565829828</v>
      </c>
      <c r="HF78" s="34"/>
      <c r="HG78" s="35"/>
      <c r="HH78" s="44"/>
      <c r="HI78" s="35"/>
      <c r="HJ78" s="35"/>
      <c r="HK78" s="131"/>
      <c r="HL78" s="130"/>
      <c r="HM78" s="35">
        <f>HM29*1000/Area_Comp!HP23</f>
        <v>264.45099824077386</v>
      </c>
      <c r="HN78" s="35">
        <f>HN29*1000/Area_Comp!HP23</f>
        <v>374.76040210626257</v>
      </c>
      <c r="HO78" s="34"/>
      <c r="HP78" s="35"/>
      <c r="HQ78" s="44"/>
      <c r="HR78" s="35"/>
      <c r="HS78" s="35"/>
      <c r="HT78" s="131"/>
      <c r="HU78" s="130"/>
      <c r="HV78" s="35">
        <f>HV29*1000/Area_Comp!HY23</f>
        <v>91.535059880483018</v>
      </c>
      <c r="HW78" s="35">
        <f>HW29*1000/Area_Comp!HY23</f>
        <v>129.53878639565104</v>
      </c>
      <c r="HX78" s="34"/>
      <c r="HY78" s="35"/>
      <c r="HZ78" s="44"/>
      <c r="IA78" s="35"/>
      <c r="IB78" s="35"/>
      <c r="IC78" s="131"/>
      <c r="ID78" s="130"/>
      <c r="IE78" s="35">
        <f>IE29*1000/Area_Comp!IH23</f>
        <v>123.41503237143301</v>
      </c>
      <c r="IF78" s="35">
        <f>IF29*1000/Area_Comp!IH23</f>
        <v>181.32966558912247</v>
      </c>
      <c r="IG78" s="34"/>
      <c r="IH78" s="35"/>
      <c r="II78" s="35"/>
      <c r="IJ78" s="35">
        <f>IJ29*1000/Area_Comp!IQ23</f>
        <v>172.63903770649327</v>
      </c>
      <c r="IK78" s="36">
        <f>IK29*1000/Area_Comp!IQ23</f>
        <v>253.34696906909915</v>
      </c>
      <c r="IL78" s="46">
        <v>2019</v>
      </c>
      <c r="IM78" s="530"/>
      <c r="IN78" s="530"/>
    </row>
    <row r="79" spans="1:249" ht="13.5" thickBot="1" x14ac:dyDescent="0.25">
      <c r="A79" s="200">
        <v>2020</v>
      </c>
      <c r="B79" s="34"/>
      <c r="C79" s="35">
        <f>C30*1000/Area_Comp!D24</f>
        <v>262.04613754155719</v>
      </c>
      <c r="D79" s="35">
        <f>D30*1000/Area_Comp!E24</f>
        <v>252.47234138631745</v>
      </c>
      <c r="E79" s="35"/>
      <c r="F79" s="35"/>
      <c r="G79" s="131"/>
      <c r="H79" s="130"/>
      <c r="I79" s="202">
        <f>CBM_Output!C25</f>
        <v>245.27020943451626</v>
      </c>
      <c r="J79" s="35">
        <f>J30*1000/Area_Comp!J24</f>
        <v>351.69375326628881</v>
      </c>
      <c r="K79" s="34">
        <f>K30*1000/Area_Comp!K24</f>
        <v>196.99974312869253</v>
      </c>
      <c r="L79" s="35">
        <f>L30*1000/Area_Comp!M24</f>
        <v>196.99974312869253</v>
      </c>
      <c r="M79" s="35">
        <f>M30*1000/Area_Comp!N24</f>
        <v>0</v>
      </c>
      <c r="N79" s="40"/>
      <c r="O79" s="40"/>
      <c r="P79" s="132"/>
      <c r="Q79" s="133"/>
      <c r="R79" s="35">
        <f>R30*1000/Area_Comp!S24</f>
        <v>174.39308446799038</v>
      </c>
      <c r="S79" s="35">
        <f>S30*1000/Area_Comp!S24</f>
        <v>260.60610975475294</v>
      </c>
      <c r="T79" s="34">
        <f>T30*1000/Area_Comp!T24</f>
        <v>295.35054854338102</v>
      </c>
      <c r="U79" s="35">
        <f>U30*1000/Area_Comp!V24</f>
        <v>295.35054854338102</v>
      </c>
      <c r="V79" s="35">
        <f>V30*1000/Area_Comp!W24</f>
        <v>295.77153073711798</v>
      </c>
      <c r="W79" s="40"/>
      <c r="X79" s="40"/>
      <c r="Y79" s="132"/>
      <c r="Z79" s="133"/>
      <c r="AA79" s="35">
        <f>AA30*1000/Area_Comp!AB24</f>
        <v>254.25316773701442</v>
      </c>
      <c r="AB79" s="35">
        <f>AB30*1000/Area_Comp!AB24</f>
        <v>365.81134377524177</v>
      </c>
      <c r="AC79" s="34">
        <f>AC30*1000/Area_Comp!AC24</f>
        <v>211.14187511934313</v>
      </c>
      <c r="AD79" s="35">
        <f>AD30*1000/Area_Comp!AE24</f>
        <v>211.14187511934313</v>
      </c>
      <c r="AE79" s="35">
        <f>AE30*1000/Area_Comp!AF24</f>
        <v>210.25281814035316</v>
      </c>
      <c r="AF79" s="40"/>
      <c r="AG79" s="40"/>
      <c r="AH79" s="132"/>
      <c r="AI79" s="133"/>
      <c r="AJ79" s="35">
        <f>AJ30*1000/Area_Comp!AK24</f>
        <v>211.19253589306535</v>
      </c>
      <c r="AK79" s="35">
        <f>AK30*1000/Area_Comp!AK24</f>
        <v>300.66878654580944</v>
      </c>
      <c r="AL79" s="34">
        <f>AL30*1000/Area_Comp!AL24</f>
        <v>320.78115421665643</v>
      </c>
      <c r="AM79" s="35">
        <f>AM30*1000/Area_Comp!AN24</f>
        <v>320.78115421665643</v>
      </c>
      <c r="AN79" s="35">
        <f>AN30*1000/Area_Comp!AO24</f>
        <v>352.54475960571312</v>
      </c>
      <c r="AO79" s="40"/>
      <c r="AP79" s="40"/>
      <c r="AQ79" s="132"/>
      <c r="AR79" s="133"/>
      <c r="AS79" s="35">
        <f>AS30*1000/Area_Comp!AT24</f>
        <v>405.20232794217128</v>
      </c>
      <c r="AT79" s="35">
        <f>AT30*1000/Area_Comp!AT24</f>
        <v>575.3490802398403</v>
      </c>
      <c r="AU79" s="34">
        <f>AU30*1000/Area_Comp!AU24</f>
        <v>202.65337926509184</v>
      </c>
      <c r="AV79" s="35">
        <f>AV30*1000/Area_Comp!AW24</f>
        <v>202.65337926509184</v>
      </c>
      <c r="AW79" s="35">
        <f>AW30*1000/Area_Comp!AX24</f>
        <v>200.61347362823119</v>
      </c>
      <c r="AX79" s="40"/>
      <c r="AY79" s="40"/>
      <c r="AZ79" s="132"/>
      <c r="BA79" s="133"/>
      <c r="BB79" s="35">
        <f>BB30*1000/Area_Comp!BC24</f>
        <v>155.27271478133636</v>
      </c>
      <c r="BC79" s="35">
        <f>BC30*1000/Area_Comp!BC24</f>
        <v>220.12877581705249</v>
      </c>
      <c r="BD79" s="34">
        <f>BD30*1000/Area_Comp!BD24</f>
        <v>156.00624024960999</v>
      </c>
      <c r="BE79" s="35">
        <f>BE30*1000/Area_Comp!BF24</f>
        <v>155.20063425487839</v>
      </c>
      <c r="BF79" s="35">
        <f>BF30*1000/Area_Comp!BG24</f>
        <v>167.90688485726517</v>
      </c>
      <c r="BG79" s="40"/>
      <c r="BH79" s="40"/>
      <c r="BI79" s="132"/>
      <c r="BJ79" s="133"/>
      <c r="BK79" s="35">
        <f>BK30*1000/Area_Comp!BL24</f>
        <v>142.99726596499565</v>
      </c>
      <c r="BL79" s="35">
        <f>BL30*1000/Area_Comp!BL24</f>
        <v>224.8499906563743</v>
      </c>
      <c r="BM79" s="34">
        <f>BM30*1000/Area_Comp!BM25</f>
        <v>153.70993589743588</v>
      </c>
      <c r="BN79" s="35"/>
      <c r="BO79" s="35"/>
      <c r="BP79" s="40"/>
      <c r="BQ79" s="40"/>
      <c r="BR79" s="132"/>
      <c r="BS79" s="133"/>
      <c r="BT79" s="202">
        <f>CBM_Output!DY25</f>
        <v>142.35307423480216</v>
      </c>
      <c r="BU79" s="35">
        <f>BU30*1000/Area_Comp!BU24</f>
        <v>220.86275769323012</v>
      </c>
      <c r="BV79" s="34">
        <f>BV30*1000/Area_Comp!BV24</f>
        <v>59.704924088030644</v>
      </c>
      <c r="BW79" s="35">
        <f>BW30*1000/Area_Comp!BX24</f>
        <v>59.704924088030644</v>
      </c>
      <c r="BX79" s="35">
        <f>BX30*1000/Area_Comp!BY24</f>
        <v>57.295923744393825</v>
      </c>
      <c r="BY79" s="40"/>
      <c r="BZ79" s="40"/>
      <c r="CA79" s="132"/>
      <c r="CB79" s="133"/>
      <c r="CC79" s="202">
        <f>CBM_Output!EQ25</f>
        <v>81.051479770742404</v>
      </c>
      <c r="CD79" s="35">
        <f>CD30*1000/Area_Comp!CD24</f>
        <v>121.6013141159646</v>
      </c>
      <c r="CE79" s="34">
        <f>CE30*1000/Area_Comp!CE24</f>
        <v>177.1187619544427</v>
      </c>
      <c r="CF79" s="35">
        <f>CF30*1000/Area_Comp!CG24</f>
        <v>177.12861531327886</v>
      </c>
      <c r="CG79" s="35">
        <f>CG30*1000/Area_Comp!CH24</f>
        <v>177.12847874855998</v>
      </c>
      <c r="CH79" s="40"/>
      <c r="CI79" s="40"/>
      <c r="CJ79" s="132"/>
      <c r="CK79" s="133"/>
      <c r="CL79" s="35">
        <f>CL30*1000/Area_Comp!CM24</f>
        <v>171.18112601745915</v>
      </c>
      <c r="CM79" s="35">
        <f>CM30*1000/Area_Comp!CM24</f>
        <v>258.24040294088417</v>
      </c>
      <c r="CN79" s="34">
        <f>CN30*1000/Area_Comp!CN24</f>
        <v>220.31756836899405</v>
      </c>
      <c r="CO79" s="35">
        <f>CO30*1000/Area_Comp!CP24</f>
        <v>220.31756836899405</v>
      </c>
      <c r="CP79" s="35">
        <f>CP30*1000/Area_Comp!CQ24</f>
        <v>230.92682926829269</v>
      </c>
      <c r="CQ79" s="40"/>
      <c r="CR79" s="40"/>
      <c r="CS79" s="132"/>
      <c r="CT79" s="133"/>
      <c r="CU79" s="35">
        <f>CU30*1000/Area_Comp!CV24</f>
        <v>219.59966084650071</v>
      </c>
      <c r="CV79" s="35">
        <f>CV30*1000/Area_Comp!CV24</f>
        <v>344.7449241337581</v>
      </c>
      <c r="CW79" s="34">
        <f>CW30*1000/Area_Comp!CW24</f>
        <v>148.9003390085646</v>
      </c>
      <c r="CX79" s="35">
        <f>CX30*1000/Area_Comp!CY24</f>
        <v>0</v>
      </c>
      <c r="CY79" s="35">
        <f>CY30*1000/Area_Comp!CZ24</f>
        <v>0</v>
      </c>
      <c r="CZ79" s="40"/>
      <c r="DA79" s="40"/>
      <c r="DB79" s="132"/>
      <c r="DC79" s="133"/>
      <c r="DD79" s="35">
        <f>DD30*1000/Area_Comp!DE24</f>
        <v>167.92431733085311</v>
      </c>
      <c r="DE79" s="35">
        <f>DE30*1000/Area_Comp!DE24</f>
        <v>255.28177294803524</v>
      </c>
      <c r="DF79" s="34"/>
      <c r="DG79" s="35">
        <f>DG30*1000/Area_Comp!DH24</f>
        <v>0</v>
      </c>
      <c r="DH79" s="35">
        <f>DH30*1000/Area_Comp!DI24</f>
        <v>0</v>
      </c>
      <c r="DI79" s="40"/>
      <c r="DJ79" s="40"/>
      <c r="DK79" s="132"/>
      <c r="DL79" s="133"/>
      <c r="DM79" s="34">
        <f>DM30*1000/Area_Comp!DN24</f>
        <v>197.11562423954567</v>
      </c>
      <c r="DN79" s="35">
        <f>DN30*1000/Area_Comp!DP24</f>
        <v>197.11562423954567</v>
      </c>
      <c r="DO79" s="35">
        <f>DO30*1000/Area_Comp!DQ24</f>
        <v>193.25603133763298</v>
      </c>
      <c r="DP79" s="40"/>
      <c r="DQ79" s="40"/>
      <c r="DR79" s="132"/>
      <c r="DS79" s="133"/>
      <c r="DT79" s="35">
        <f>DT30*1000/Area_Comp!DV24</f>
        <v>177.99308733659407</v>
      </c>
      <c r="DU79" s="35">
        <f>DU30*1000/Area_Comp!DV24</f>
        <v>252.39769461730836</v>
      </c>
      <c r="DV79" s="34">
        <f>DV30*1000/Area_Comp!DW24</f>
        <v>254.03452975920035</v>
      </c>
      <c r="DW79" s="35">
        <f>DW30*1000/Area_Comp!DY24</f>
        <v>254.03452975920035</v>
      </c>
      <c r="DX79" s="35">
        <f>DX30*1000/Area_Comp!DZ24</f>
        <v>244.79855371900825</v>
      </c>
      <c r="DY79" s="40"/>
      <c r="DZ79" s="40"/>
      <c r="EA79" s="132"/>
      <c r="EB79" s="133"/>
      <c r="EC79" s="35">
        <f>EC30*1000/Area_Comp!EE24</f>
        <v>196.15014429858039</v>
      </c>
      <c r="ED79" s="35">
        <f>ED30*1000/Area_Comp!EE24</f>
        <v>277.73491108690189</v>
      </c>
      <c r="EE79" s="34">
        <f>EE30*1000/Area_Comp!EF24</f>
        <v>390.07891770011275</v>
      </c>
      <c r="EF79" s="35">
        <f>EF30*1000/Area_Comp!EH24</f>
        <v>390.07891770011275</v>
      </c>
      <c r="EG79" s="39"/>
      <c r="EH79" s="40"/>
      <c r="EI79" s="40"/>
      <c r="EJ79" s="132"/>
      <c r="EK79" s="133"/>
      <c r="EL79" s="35">
        <f>EL30*1000/Area_Comp!EN24</f>
        <v>268.61710884174369</v>
      </c>
      <c r="EM79" s="35">
        <f>EM30*1000/Area_Comp!EN24</f>
        <v>382.63316037043683</v>
      </c>
      <c r="EN79" s="34">
        <f>EN30*1000/Area_Comp!EO24</f>
        <v>193.38921875684969</v>
      </c>
      <c r="EO79" s="35">
        <f>EO30*1000/Area_Comp!EQ24</f>
        <v>193.38921875684969</v>
      </c>
      <c r="EP79" s="35">
        <f>EP30*1000/Area_Comp!ER24</f>
        <v>190.59707554833469</v>
      </c>
      <c r="EQ79" s="40"/>
      <c r="ER79" s="40"/>
      <c r="ES79" s="132"/>
      <c r="ET79" s="133"/>
      <c r="EU79" s="35">
        <f>EU30*1000/Area_Comp!EW24</f>
        <v>154.37904351958531</v>
      </c>
      <c r="EV79" s="35">
        <f>EV30*1000/Area_Comp!EW24</f>
        <v>239.35770241752681</v>
      </c>
      <c r="EW79" s="38"/>
      <c r="EX79" s="35">
        <f>EX30*1000/Area_Comp!EZ24</f>
        <v>0</v>
      </c>
      <c r="EY79" s="39"/>
      <c r="EZ79" s="40"/>
      <c r="FA79" s="40"/>
      <c r="FB79" s="132"/>
      <c r="FC79" s="133"/>
      <c r="FD79" s="34">
        <f>FD30*1000/Area_Comp!FF24</f>
        <v>223.92422192151557</v>
      </c>
      <c r="FE79" s="35">
        <f>FE30*1000/Area_Comp!FH24</f>
        <v>223.92422192151557</v>
      </c>
      <c r="FF79" s="35">
        <f>FF30*1000/Area_Comp!FI24</f>
        <v>223.9275086100244</v>
      </c>
      <c r="FG79" s="40"/>
      <c r="FH79" s="40"/>
      <c r="FI79" s="132"/>
      <c r="FJ79" s="133"/>
      <c r="FK79" s="35">
        <f>FK30*1000/Area_Comp!FN24</f>
        <v>203.47646994232579</v>
      </c>
      <c r="FL79" s="35">
        <f>FL30*1000/Area_Comp!FN24</f>
        <v>305.18740576975517</v>
      </c>
      <c r="FM79" s="34">
        <f>FM30*1000/Area_Comp!FO24</f>
        <v>299.03953425746636</v>
      </c>
      <c r="FN79" s="35">
        <f>FN30*1000/Area_Comp!FQ24</f>
        <v>299.05103872787896</v>
      </c>
      <c r="FO79" s="35">
        <f>FO30*1000/Area_Comp!FR24</f>
        <v>345.23449319213313</v>
      </c>
      <c r="FP79" s="40"/>
      <c r="FQ79" s="40"/>
      <c r="FR79" s="132"/>
      <c r="FS79" s="133"/>
      <c r="FT79" s="35">
        <f>FT30*1000/Area_Comp!FW24</f>
        <v>406.93358757612822</v>
      </c>
      <c r="FU79" s="35">
        <f>FU30*1000/Area_Comp!FW24</f>
        <v>581.42035777943306</v>
      </c>
      <c r="FV79" s="34">
        <f>FV30*1000/Area_Comp!FX24</f>
        <v>287.88358114520719</v>
      </c>
      <c r="FW79" s="35">
        <f>FW30*1000/Area_Comp!FZ24</f>
        <v>287.88358114520719</v>
      </c>
      <c r="FX79" s="35">
        <f>FX30*1000/Area_Comp!GA24</f>
        <v>283.99951986556238</v>
      </c>
      <c r="FY79" s="40"/>
      <c r="FZ79" s="40"/>
      <c r="GA79" s="132"/>
      <c r="GB79" s="133"/>
      <c r="GC79" s="35">
        <f>GC30*1000/Area_Comp!GF24</f>
        <v>264.49358191729578</v>
      </c>
      <c r="GD79" s="35">
        <f>GD30*1000/Area_Comp!GF24</f>
        <v>388.21872850593229</v>
      </c>
      <c r="GE79" s="34"/>
      <c r="GF79" s="35"/>
      <c r="GG79" s="35"/>
      <c r="GH79" s="40"/>
      <c r="GI79" s="40"/>
      <c r="GJ79" s="132"/>
      <c r="GK79" s="133"/>
      <c r="GL79" s="35">
        <f>GL30*1000/Area_Comp!GO24</f>
        <v>79.240971012669505</v>
      </c>
      <c r="GM79" s="35">
        <f>GM30*1000/Area_Comp!GO24</f>
        <v>129.45502030829417</v>
      </c>
      <c r="GN79" s="34">
        <f>GN30*1000/Area_Comp!GP24</f>
        <v>339.84312423781034</v>
      </c>
      <c r="GO79" s="35">
        <f>GO30*1000/Area_Comp!GR24</f>
        <v>339.84312423781034</v>
      </c>
      <c r="GP79" s="35">
        <f>GP30*1000/Area_Comp!GS24</f>
        <v>333.87457706009775</v>
      </c>
      <c r="GQ79" s="40"/>
      <c r="GR79" s="40"/>
      <c r="GS79" s="132"/>
      <c r="GT79" s="133"/>
      <c r="GU79" s="35">
        <f>GU30*1000/Area_Comp!GX24</f>
        <v>302.65360698742603</v>
      </c>
      <c r="GV79" s="35">
        <f>GV30*1000/Area_Comp!GX24</f>
        <v>476.21444958348076</v>
      </c>
      <c r="GW79" s="34">
        <f>GW30*1000/Area_Comp!GY24</f>
        <v>334.60168197571556</v>
      </c>
      <c r="GX79" s="35">
        <f>GX30*1000/Area_Comp!HA24</f>
        <v>334.59360332194245</v>
      </c>
      <c r="GY79" s="35">
        <f>GY30*1000/Area_Comp!HB24</f>
        <v>339.6986437196785</v>
      </c>
      <c r="GZ79" s="40"/>
      <c r="HA79" s="40"/>
      <c r="HB79" s="132"/>
      <c r="HC79" s="133"/>
      <c r="HD79" s="35">
        <f>HD30*1000/Area_Comp!HG24</f>
        <v>276.75743458117211</v>
      </c>
      <c r="HE79" s="35">
        <f>HE30*1000/Area_Comp!HG24</f>
        <v>402.84008919089433</v>
      </c>
      <c r="HF79" s="34">
        <f>HF30*1000/Area_Comp!HH24</f>
        <v>279.17856586530974</v>
      </c>
      <c r="HG79" s="35">
        <f>HG30*1000/Area_Comp!HJ24</f>
        <v>279.17856586530974</v>
      </c>
      <c r="HH79" s="35">
        <f>HH30*1000/Area_Comp!HK24</f>
        <v>278.86157135221805</v>
      </c>
      <c r="HI79" s="40"/>
      <c r="HJ79" s="40"/>
      <c r="HK79" s="132"/>
      <c r="HL79" s="133"/>
      <c r="HM79" s="35">
        <f>HM30*1000/Area_Comp!HP24</f>
        <v>266.12629197467459</v>
      </c>
      <c r="HN79" s="35">
        <f>HN30*1000/Area_Comp!HP24</f>
        <v>377.16104305988682</v>
      </c>
      <c r="HO79" s="34">
        <f>HO30*1000/Area_Comp!HQ24</f>
        <v>109.27975367040028</v>
      </c>
      <c r="HP79" s="35">
        <f>HP30*1000/Area_Comp!HS24</f>
        <v>109.28644740952296</v>
      </c>
      <c r="HQ79" s="35">
        <f>HQ30*1000/Area_Comp!HT24</f>
        <v>111.71954792885245</v>
      </c>
      <c r="HR79" s="35"/>
      <c r="HS79" s="35"/>
      <c r="HT79" s="131"/>
      <c r="HU79" s="130"/>
      <c r="HV79" s="35">
        <f>HV30*1000/Area_Comp!HY24</f>
        <v>92.801987818450314</v>
      </c>
      <c r="HW79" s="35">
        <f>HW30*1000/Area_Comp!HY24</f>
        <v>131.3147247417636</v>
      </c>
      <c r="HX79" s="34">
        <f>HX30*1000/Area_Comp!HZ24</f>
        <v>130.59006433166547</v>
      </c>
      <c r="HY79" s="35">
        <f>HY30*1000/Area_Comp!IB24</f>
        <v>130.59006433166547</v>
      </c>
      <c r="HZ79" s="35">
        <f>HZ30*1000/Area_Comp!IC24</f>
        <v>139.03896717504088</v>
      </c>
      <c r="IA79" s="40"/>
      <c r="IB79" s="40"/>
      <c r="IC79" s="132"/>
      <c r="ID79" s="133"/>
      <c r="IE79" s="35">
        <f>IE30*1000/Area_Comp!IH24</f>
        <v>124.00830219985939</v>
      </c>
      <c r="IF79" s="35">
        <f>IF30*1000/Area_Comp!IH24</f>
        <v>182.17324457678566</v>
      </c>
      <c r="IG79" s="38">
        <f>IG30*1000/Area_Comp!II24</f>
        <v>149.04715407456695</v>
      </c>
      <c r="IH79" s="40">
        <f>IH30*1000/Area_Comp!IK24</f>
        <v>140.13539550987431</v>
      </c>
      <c r="II79" s="40">
        <f>II30*1000/Area_Comp!IL24</f>
        <v>164.64385012213862</v>
      </c>
      <c r="IJ79" s="40">
        <f>IJ30*1000/Area_Comp!IQ24</f>
        <v>173.81114003178476</v>
      </c>
      <c r="IK79" s="534">
        <f>IK30*1000/Area_Comp!IQ24</f>
        <v>255.6329913431058</v>
      </c>
      <c r="IL79" s="46">
        <v>2020</v>
      </c>
      <c r="IM79" s="530">
        <f>IG79/IH79</f>
        <v>1.063593915957262</v>
      </c>
      <c r="IN79" s="530">
        <f>IJ79/IG79</f>
        <v>1.1661486669167036</v>
      </c>
      <c r="IO79" s="530">
        <f>IK79/IJ79</f>
        <v>1.4707514794296748</v>
      </c>
    </row>
    <row r="80" spans="1:249" x14ac:dyDescent="0.2">
      <c r="A80" s="222" t="s">
        <v>153</v>
      </c>
      <c r="B80" s="223">
        <f>(C59+C69*2+C74*3+C79*4)/(I59+I69*2+I74*3+I79*4)</f>
        <v>1.0761389176363592</v>
      </c>
      <c r="C80" s="224"/>
      <c r="D80" s="224"/>
      <c r="E80" s="224"/>
      <c r="F80" s="224"/>
      <c r="G80" s="224"/>
      <c r="H80" s="225"/>
      <c r="I80" s="225"/>
      <c r="J80" s="225"/>
      <c r="K80" s="223">
        <f>(K59+K69*2+K74*3+K79*4)/(R59+R69*2+R74*3+R79*4)</f>
        <v>1.0764448415424319</v>
      </c>
      <c r="L80" s="349"/>
      <c r="M80" s="224"/>
      <c r="N80" s="224"/>
      <c r="O80" s="224"/>
      <c r="P80" s="224"/>
      <c r="Q80" s="225"/>
      <c r="R80" s="225"/>
      <c r="S80" s="225"/>
      <c r="T80" s="223">
        <f>(T59+T69*2+T74*3+T79*4)/(AA59+AA69*2+AA74*3+AA79*4)</f>
        <v>1.1325147035970842</v>
      </c>
      <c r="U80" s="224"/>
      <c r="V80" s="224"/>
      <c r="W80" s="224"/>
      <c r="X80" s="224"/>
      <c r="Y80" s="224"/>
      <c r="Z80" s="225"/>
      <c r="AA80" s="225"/>
      <c r="AB80" s="225"/>
      <c r="AC80" s="223">
        <f>(AC59+AC69*2+AC74*3+AC79*4)/(AJ59+AJ69*2+AJ74*3+AJ79*4)</f>
        <v>0.98005514885497336</v>
      </c>
      <c r="AD80" s="224"/>
      <c r="AE80" s="224"/>
      <c r="AF80" s="224"/>
      <c r="AG80" s="224"/>
      <c r="AH80" s="224"/>
      <c r="AI80" s="225"/>
      <c r="AJ80" s="225"/>
      <c r="AK80" s="225"/>
      <c r="AL80" s="223">
        <f>(AL59+AL69*2+AL74*3+AL79*4)/(AS59+AS69*2+AS74*3+AS79*4)</f>
        <v>0.81066953097825123</v>
      </c>
      <c r="AM80" s="224"/>
      <c r="AN80" s="224"/>
      <c r="AO80" s="224"/>
      <c r="AP80" s="224"/>
      <c r="AQ80" s="224"/>
      <c r="AR80" s="225"/>
      <c r="AS80" s="225"/>
      <c r="AT80" s="225"/>
      <c r="AU80" s="223">
        <f>(AU59+AU69*2+AU74*3+AU79*4)/(BB59+BB69*2+BB74*3+BB79*4)</f>
        <v>1.3112703598072624</v>
      </c>
      <c r="AV80" s="224"/>
      <c r="AW80" s="224"/>
      <c r="AX80" s="224"/>
      <c r="AY80" s="224"/>
      <c r="AZ80" s="224"/>
      <c r="BA80" s="225"/>
      <c r="BB80" s="225"/>
      <c r="BC80" s="225"/>
      <c r="BD80" s="223">
        <f>(BD69*2+BD74*3+BD79*4)/(BK69*2+BK74*3+BK79*4)</f>
        <v>1.1783897081006056</v>
      </c>
      <c r="BE80" s="224"/>
      <c r="BF80" s="224"/>
      <c r="BG80" s="224"/>
      <c r="BH80" s="224"/>
      <c r="BI80" s="224"/>
      <c r="BJ80" s="225"/>
      <c r="BK80" s="225"/>
      <c r="BL80" s="225"/>
      <c r="BM80" s="223">
        <f>(BM59+BM69*2+BM74*3+BM79*4)/(BT59+BT69*2+BT74*3+BT79*4)</f>
        <v>1.1445210722864849</v>
      </c>
      <c r="BN80" s="224"/>
      <c r="BO80" s="224"/>
      <c r="BP80" s="224"/>
      <c r="BQ80" s="224"/>
      <c r="BR80" s="224"/>
      <c r="BS80" s="225"/>
      <c r="BT80" s="225"/>
      <c r="BU80" s="225"/>
      <c r="BV80" s="223">
        <f>(BV59+BV69*2+BV74*3+BV79*4)/(CC59+CC69*2+CC74*3+CC79*4)</f>
        <v>0.76783249813381083</v>
      </c>
      <c r="BW80" s="224"/>
      <c r="BX80" s="224"/>
      <c r="BY80" s="224"/>
      <c r="BZ80" s="224"/>
      <c r="CA80" s="224"/>
      <c r="CB80" s="225"/>
      <c r="CC80" s="225"/>
      <c r="CD80" s="225"/>
      <c r="CE80" s="223">
        <f>(CE59+CE69*2+CE74*3+CE79*4)/(CL59+CL69*2+CL74*3+CL79*4)</f>
        <v>1.0663174977815584</v>
      </c>
      <c r="CF80" s="224"/>
      <c r="CG80" s="224"/>
      <c r="CH80" s="223"/>
      <c r="CI80" s="224"/>
      <c r="CJ80" s="224"/>
      <c r="CK80" s="225"/>
      <c r="CL80" s="225"/>
      <c r="CM80" s="225"/>
      <c r="CN80" s="223">
        <f>(CN59+CN69*2+CN74*3+CN79*4)/(CU59+CU69*2+CU74*3+CU79*4)</f>
        <v>1.0227822942587368</v>
      </c>
      <c r="CO80" s="224"/>
      <c r="CP80" s="224"/>
      <c r="CQ80" s="224"/>
      <c r="CR80" s="224"/>
      <c r="CS80" s="224"/>
      <c r="CT80" s="225"/>
      <c r="CU80" s="225"/>
      <c r="CV80" s="225"/>
      <c r="CW80" s="223">
        <f>(CW59+CW69*2+CW74*3+CW79*4)/(DD59+DD69*2+DD74*3+DD79*4)</f>
        <v>0.9156790884764574</v>
      </c>
      <c r="CX80" s="224"/>
      <c r="CY80" s="224"/>
      <c r="CZ80" s="224"/>
      <c r="DA80" s="224"/>
      <c r="DB80" s="224"/>
      <c r="DC80" s="225"/>
      <c r="DD80" s="225"/>
      <c r="DE80" s="225"/>
      <c r="DF80" s="224"/>
      <c r="DG80" s="224"/>
      <c r="DH80" s="224"/>
      <c r="DI80" s="224"/>
      <c r="DJ80" s="224"/>
      <c r="DK80" s="224"/>
      <c r="DL80" s="225"/>
      <c r="DM80" s="223">
        <f>(DM59+DM69*2+DM74*3+DM79*4)/(DT59+DT69*2+DT74*3+DT79*4)</f>
        <v>1.1109063080790231</v>
      </c>
      <c r="DN80" s="224"/>
      <c r="DO80" s="224"/>
      <c r="DP80" s="224"/>
      <c r="DQ80" s="224"/>
      <c r="DR80" s="224"/>
      <c r="DS80" s="225"/>
      <c r="DT80" s="225"/>
      <c r="DU80" s="225"/>
      <c r="DV80" s="223">
        <f>(DV59+DV69*2+DV74*3+DV79*4)/(EC59+EC69*2+EC74*3+EC79*4)</f>
        <v>1.2848060253903972</v>
      </c>
      <c r="DW80" s="224"/>
      <c r="DX80" s="224"/>
      <c r="DY80" s="224"/>
      <c r="DZ80" s="224"/>
      <c r="EA80" s="224"/>
      <c r="EB80" s="225"/>
      <c r="EC80" s="225"/>
      <c r="ED80" s="225"/>
      <c r="EE80" s="223">
        <f>(EE59+EE69*2+EE74*3+EE79*4)/(EL59+EL69*2+EL74*3+EL79*4)</f>
        <v>1.4190518185406371</v>
      </c>
      <c r="EF80" s="224"/>
      <c r="EG80" s="224"/>
      <c r="EH80" s="224"/>
      <c r="EI80" s="224"/>
      <c r="EJ80" s="224"/>
      <c r="EK80" s="225"/>
      <c r="EL80" s="225"/>
      <c r="EM80" s="225"/>
      <c r="EN80" s="223">
        <f>(EN59+EN69*2+EN74*3+EN79*4)/(EU59+EU69*2+EU74*3+EU79*4)</f>
        <v>1.2341642183976855</v>
      </c>
      <c r="EO80" s="224"/>
      <c r="EP80" s="224"/>
      <c r="EQ80" s="224"/>
      <c r="ER80" s="224"/>
      <c r="ES80" s="224"/>
      <c r="ET80" s="225"/>
      <c r="EU80" s="225"/>
      <c r="EV80" s="225"/>
      <c r="EW80" s="223">
        <f>(EW59+EW69+EW74)/(FD59+FD69+FD74)</f>
        <v>0</v>
      </c>
      <c r="EX80" s="224"/>
      <c r="EY80" s="224"/>
      <c r="EZ80" s="224"/>
      <c r="FA80" s="224"/>
      <c r="FB80" s="224"/>
      <c r="FC80" s="225"/>
      <c r="FD80" s="223">
        <f>(FD59+FD69*2+FD74*3+FD79*4)/(FK59+FK69*2+FK74*3+FK79*4)</f>
        <v>1.0766150480590428</v>
      </c>
      <c r="FE80" s="224"/>
      <c r="FF80" s="224"/>
      <c r="FG80" s="224"/>
      <c r="FH80" s="224"/>
      <c r="FI80" s="224"/>
      <c r="FJ80" s="225"/>
      <c r="FK80" s="225"/>
      <c r="FL80" s="225"/>
      <c r="FM80" s="223">
        <f>(FM59+FM69*2+FM74*3+FM79*4)/(FT59+FT69*2+FT74*3+FT79*4)</f>
        <v>0.76791015710181287</v>
      </c>
      <c r="FN80" s="224"/>
      <c r="FO80" s="224"/>
      <c r="FP80" s="224"/>
      <c r="FQ80" s="224"/>
      <c r="FR80" s="224"/>
      <c r="FS80" s="225"/>
      <c r="FT80" s="225"/>
      <c r="FU80" s="225"/>
      <c r="FV80" s="223">
        <f>(FV59+FV69*2+FV74*3+FV79*4)/(GC59+GC69*2+GC74*3+GC79*4)</f>
        <v>1.0554782578572848</v>
      </c>
      <c r="FW80" s="224"/>
      <c r="FX80" s="224"/>
      <c r="FY80" s="224"/>
      <c r="FZ80" s="224"/>
      <c r="GA80" s="224"/>
      <c r="GB80" s="225"/>
      <c r="GC80" s="225"/>
      <c r="GD80" s="225"/>
      <c r="GE80" s="223">
        <f>(GE69*2+GE74*3)/(GL69*2+GL74*3)</f>
        <v>0.69044521757308175</v>
      </c>
      <c r="GF80" s="224"/>
      <c r="GG80" s="224"/>
      <c r="GH80" s="224"/>
      <c r="GI80" s="224"/>
      <c r="GJ80" s="224"/>
      <c r="GK80" s="225"/>
      <c r="GL80" s="225"/>
      <c r="GM80" s="225"/>
      <c r="GN80" s="223">
        <f>(GN59+GN69*2+GN74*3+GN79*4)/(GU59+GU69*2+GU74*3+GU79*4)</f>
        <v>1.0208268496497319</v>
      </c>
      <c r="GO80" s="224"/>
      <c r="GP80" s="224"/>
      <c r="GQ80" s="224"/>
      <c r="GR80" s="224"/>
      <c r="GS80" s="224"/>
      <c r="GT80" s="225"/>
      <c r="GU80" s="225"/>
      <c r="GV80" s="225"/>
      <c r="GW80" s="223">
        <f>(GW59+GW69*2+GW74*3+GW79*4)/(HD59+HD69*2+HD74*3+HD79*4)</f>
        <v>1.2274104603447025</v>
      </c>
      <c r="GX80" s="224"/>
      <c r="GY80" s="224"/>
      <c r="GZ80" s="224"/>
      <c r="HA80" s="224"/>
      <c r="HB80" s="224"/>
      <c r="HC80" s="225"/>
      <c r="HD80" s="225"/>
      <c r="HE80" s="225"/>
      <c r="HF80" s="223">
        <f>(HF59+HF69*2+HF74*3+HF79*4)/(HM59+HM69*2+HM74*3+HM79*4)</f>
        <v>1.0448162168074036</v>
      </c>
      <c r="HG80" s="224"/>
      <c r="HH80" s="224"/>
      <c r="HI80" s="224"/>
      <c r="HJ80" s="224"/>
      <c r="HK80" s="224"/>
      <c r="HL80" s="225"/>
      <c r="HM80" s="225"/>
      <c r="HN80" s="225"/>
      <c r="HO80" s="223">
        <f>(HO59+HO69*2+HO74*3+HO79*4)/(HV59+HV69*2+HV74*3+HV79*4)</f>
        <v>1.2342287478671479</v>
      </c>
      <c r="HP80" s="224"/>
      <c r="HQ80" s="224"/>
      <c r="HR80" s="224"/>
      <c r="HS80" s="224"/>
      <c r="HT80" s="224"/>
      <c r="HU80" s="225"/>
      <c r="HV80" s="225"/>
      <c r="HW80" s="225"/>
      <c r="HX80" s="223">
        <f>(HX59+HX69*2+HX74*3+HX79*4)/(IE59+IE69*2+IE74*3+IE79*4)</f>
        <v>1.03753723044518</v>
      </c>
      <c r="HY80" s="224"/>
      <c r="HZ80" s="224"/>
      <c r="IA80" s="224"/>
      <c r="IB80" s="224"/>
      <c r="IC80" s="224"/>
      <c r="ID80" s="225"/>
      <c r="IE80" s="225"/>
      <c r="IF80" s="225"/>
      <c r="IG80" s="535">
        <f>((IG79-IG59)/IG59)/20</f>
        <v>1.2071543267222241E-2</v>
      </c>
      <c r="IH80" s="535">
        <f>((IH79-IH59)/IH59)/20</f>
        <v>1.8864369377981669E-2</v>
      </c>
      <c r="II80" s="535">
        <f>((II79-II59)/II59)/20</f>
        <v>2.0416338348234462E-3</v>
      </c>
      <c r="IJ80" s="535">
        <f>((IJ79-IJ59)/IJ59)/20</f>
        <v>1.1114524968051324E-2</v>
      </c>
      <c r="IK80" s="535">
        <f>((IK79-IK59)/IK59)/20</f>
        <v>1.1225420684683473E-2</v>
      </c>
      <c r="IM80" s="66"/>
      <c r="IN80" s="66">
        <f>AVERAGE(IN59:IN79)</f>
        <v>1.1721378916283334</v>
      </c>
      <c r="IO80" s="66"/>
    </row>
    <row r="81" spans="80:233" x14ac:dyDescent="0.2">
      <c r="CB81" s="66"/>
      <c r="DW81" s="83"/>
      <c r="HF81" s="35"/>
      <c r="HG81" s="35"/>
      <c r="HH81" s="35"/>
      <c r="HJ81" s="35"/>
      <c r="HK81" s="35"/>
    </row>
    <row r="82" spans="80:233" x14ac:dyDescent="0.2">
      <c r="CB82" s="66"/>
      <c r="EF82" s="41"/>
      <c r="HY82" s="35"/>
    </row>
    <row r="83" spans="80:233" x14ac:dyDescent="0.2">
      <c r="DF83" s="84"/>
      <c r="EF83" s="41"/>
      <c r="HY83" s="35"/>
    </row>
    <row r="84" spans="80:233" x14ac:dyDescent="0.2">
      <c r="EF84" s="41"/>
      <c r="HY84" s="35"/>
    </row>
    <row r="85" spans="80:233" x14ac:dyDescent="0.2">
      <c r="EF85" s="41"/>
      <c r="HY85" s="35"/>
    </row>
    <row r="86" spans="80:233" x14ac:dyDescent="0.2">
      <c r="EF86" s="41"/>
      <c r="HY86" s="35"/>
    </row>
    <row r="87" spans="80:233" x14ac:dyDescent="0.2">
      <c r="EF87" s="41"/>
      <c r="HY87" s="35"/>
    </row>
    <row r="88" spans="80:233" x14ac:dyDescent="0.2">
      <c r="EF88" s="41"/>
      <c r="HY88" s="35"/>
    </row>
    <row r="89" spans="80:233" x14ac:dyDescent="0.2">
      <c r="EF89" s="41"/>
      <c r="HY89" s="35"/>
    </row>
    <row r="90" spans="80:233" x14ac:dyDescent="0.2">
      <c r="EF90" s="41"/>
      <c r="HY90" s="35"/>
    </row>
    <row r="91" spans="80:233" x14ac:dyDescent="0.2">
      <c r="EF91" s="41"/>
      <c r="HY91" s="35"/>
    </row>
    <row r="92" spans="80:233" x14ac:dyDescent="0.2">
      <c r="EF92" s="41"/>
    </row>
    <row r="99" spans="33:48" x14ac:dyDescent="0.2">
      <c r="AG99" s="85"/>
      <c r="AH99" s="85"/>
      <c r="AV99" s="86"/>
    </row>
    <row r="100" spans="33:48" x14ac:dyDescent="0.2">
      <c r="AG100" s="85"/>
      <c r="AH100" s="85"/>
      <c r="AV100" s="86"/>
    </row>
    <row r="101" spans="33:48" x14ac:dyDescent="0.2">
      <c r="AG101" s="85"/>
      <c r="AH101" s="85"/>
      <c r="AV101" s="86"/>
    </row>
    <row r="102" spans="33:48" x14ac:dyDescent="0.2">
      <c r="AG102" s="85"/>
      <c r="AH102" s="85"/>
      <c r="AV102" s="86"/>
    </row>
    <row r="103" spans="33:48" x14ac:dyDescent="0.2">
      <c r="AG103" s="85"/>
      <c r="AH103" s="85"/>
      <c r="AV103" s="86"/>
    </row>
  </sheetData>
  <mergeCells count="56">
    <mergeCell ref="IN2:IO2"/>
    <mergeCell ref="IL2:IM2"/>
    <mergeCell ref="IE2:IF2"/>
    <mergeCell ref="HK2:HL2"/>
    <mergeCell ref="HM2:HN2"/>
    <mergeCell ref="HT2:HU2"/>
    <mergeCell ref="HV2:HW2"/>
    <mergeCell ref="IC2:ID2"/>
    <mergeCell ref="GL2:GM2"/>
    <mergeCell ref="GS2:GT2"/>
    <mergeCell ref="GU2:GV2"/>
    <mergeCell ref="HB2:HC2"/>
    <mergeCell ref="HD2:HE2"/>
    <mergeCell ref="FR2:FS2"/>
    <mergeCell ref="FT2:FU2"/>
    <mergeCell ref="GA2:GB2"/>
    <mergeCell ref="GC2:GD2"/>
    <mergeCell ref="GJ2:GK2"/>
    <mergeCell ref="EL2:EM2"/>
    <mergeCell ref="ES2:ET2"/>
    <mergeCell ref="EU2:EV2"/>
    <mergeCell ref="FI2:FJ2"/>
    <mergeCell ref="FK2:FL2"/>
    <mergeCell ref="FB2:FC2"/>
    <mergeCell ref="DT2:DU2"/>
    <mergeCell ref="DJ2:DK2"/>
    <mergeCell ref="EA2:EB2"/>
    <mergeCell ref="EC2:ED2"/>
    <mergeCell ref="EJ2:EK2"/>
    <mergeCell ref="CS2:CT2"/>
    <mergeCell ref="CU2:CV2"/>
    <mergeCell ref="DB2:DC2"/>
    <mergeCell ref="DD2:DE2"/>
    <mergeCell ref="DR2:DS2"/>
    <mergeCell ref="BT2:BU2"/>
    <mergeCell ref="CA2:CB2"/>
    <mergeCell ref="CC2:CD2"/>
    <mergeCell ref="CJ2:CK2"/>
    <mergeCell ref="CL2:CM2"/>
    <mergeCell ref="G2:H2"/>
    <mergeCell ref="I2:J2"/>
    <mergeCell ref="P2:Q2"/>
    <mergeCell ref="R2:S2"/>
    <mergeCell ref="Y2:Z2"/>
    <mergeCell ref="BR9:BS9"/>
    <mergeCell ref="AA2:AB2"/>
    <mergeCell ref="AH2:AI2"/>
    <mergeCell ref="AJ2:AK2"/>
    <mergeCell ref="AQ2:AR2"/>
    <mergeCell ref="AS2:AT2"/>
    <mergeCell ref="BR2:BS2"/>
    <mergeCell ref="P9:Q9"/>
    <mergeCell ref="AZ2:BA2"/>
    <mergeCell ref="BB2:BC2"/>
    <mergeCell ref="BI2:BJ2"/>
    <mergeCell ref="BK2:BL2"/>
  </mergeCells>
  <phoneticPr fontId="103" type="noConversion"/>
  <pageMargins left="0.7" right="0.7" top="0.75" bottom="0.75" header="0.3" footer="0.3"/>
  <pageSetup orientation="portrait"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6">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88"/>
      <c r="B1" s="676" t="s">
        <v>82</v>
      </c>
      <c r="C1" s="676"/>
      <c r="D1" s="676"/>
      <c r="E1" s="677"/>
      <c r="F1" s="680" t="s">
        <v>71</v>
      </c>
      <c r="G1" s="675"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89"/>
      <c r="B2" s="676"/>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83" t="s">
        <v>150</v>
      </c>
      <c r="F3" s="681" t="s">
        <v>251</v>
      </c>
      <c r="G3" s="227"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2"/>
      <c r="D4" s="690"/>
      <c r="E4" s="683"/>
      <c r="F4" s="682"/>
      <c r="G4" s="188" t="s">
        <v>172</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157">
        <f>FORECAST(A5,B6:B16,A6:A16)</f>
        <v>22466.004000000008</v>
      </c>
      <c r="C5" s="176"/>
      <c r="D5" s="176"/>
      <c r="E5" s="176"/>
      <c r="F5" s="144"/>
      <c r="G5" s="178">
        <f>CBM_Output!QK4</f>
        <v>67.796811299148018</v>
      </c>
      <c r="H5" s="219">
        <f>Growing_Stock_Comp!HO80</f>
        <v>1.2342287478671479</v>
      </c>
      <c r="I5" s="145">
        <f t="shared" ref="I5:I21" si="0">G5*(H5)</f>
        <v>83.676773519132766</v>
      </c>
      <c r="J5" s="146"/>
      <c r="K5" s="147"/>
      <c r="N5" s="233"/>
      <c r="P5" s="148">
        <f>I5*B5</f>
        <v>1879882.7285879315</v>
      </c>
      <c r="Q5" s="209">
        <f>I5</f>
        <v>83.676773519132766</v>
      </c>
      <c r="R5" s="181"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3" x14ac:dyDescent="0.25">
      <c r="A6" s="143">
        <v>2000</v>
      </c>
      <c r="B6" s="149">
        <f>Area_Comp!HQ4</f>
        <v>22445.64</v>
      </c>
      <c r="C6" s="177">
        <f>Growing_Stock_Comp!HO10*1000</f>
        <v>2078000</v>
      </c>
      <c r="D6" s="192">
        <f>C6*0.9</f>
        <v>1870200</v>
      </c>
      <c r="E6" s="203">
        <f>C6*1.2</f>
        <v>2493600</v>
      </c>
      <c r="F6" s="193"/>
      <c r="G6" s="211">
        <f>CBM_Output!QK5</f>
        <v>68.742298561460927</v>
      </c>
      <c r="H6" s="220">
        <f>H5</f>
        <v>1.2342287478671479</v>
      </c>
      <c r="I6" s="145">
        <f t="shared" si="0"/>
        <v>84.843721079021563</v>
      </c>
      <c r="J6" s="160">
        <f>Growing_Stock_Comp!HQ10/Growing_Stock_Comp!HP10</f>
        <v>0.92396535129932622</v>
      </c>
      <c r="K6" s="218">
        <f>L6/B5</f>
        <v>4.5955804660976343</v>
      </c>
      <c r="L6" s="164">
        <f>I6*B6-I5*B5+M6+O6</f>
        <v>103244.32913367134</v>
      </c>
      <c r="M6" s="165">
        <f t="shared" ref="M6:M26" si="1">IF(T6&lt;&gt;"",T6,IF(S6&lt;&gt;"",S6,IF(R6&lt;&gt;"",R6*W$28,U6*W$28)))</f>
        <v>62443.483030499796</v>
      </c>
      <c r="N6" s="151">
        <f>CBM_Output!RA5</f>
        <v>0.26122750204382572</v>
      </c>
      <c r="O6" s="150">
        <f>N6*M6</f>
        <v>16311.955090973483</v>
      </c>
      <c r="P6" s="148">
        <f>(P5+L6-M6-O6)</f>
        <v>1904371.6196001293</v>
      </c>
      <c r="Q6" s="162">
        <f t="shared" ref="Q6:Q25" si="2">P6/B6</f>
        <v>84.843721079021549</v>
      </c>
      <c r="R6" s="171">
        <f>Harvest_Comparison!GT5</f>
        <v>54542.26</v>
      </c>
      <c r="S6" s="172"/>
      <c r="T6" s="172"/>
      <c r="U6" s="172">
        <f>Harvest_Comparison!GW5</f>
        <v>54261.855000000003</v>
      </c>
      <c r="V6" s="172">
        <f>Harvest_Comparison!GY5</f>
        <v>63722</v>
      </c>
      <c r="W6" s="180" t="str">
        <f>Harvest_Comparison!HA5</f>
        <v/>
      </c>
    </row>
    <row r="7" spans="1:23" x14ac:dyDescent="0.25">
      <c r="A7" s="143">
        <v>2001</v>
      </c>
      <c r="B7" s="144">
        <f>(9*B$6+1*B$16)/10</f>
        <v>22425.276000000002</v>
      </c>
      <c r="C7" s="177"/>
      <c r="D7" s="177"/>
      <c r="E7" s="177"/>
      <c r="F7" s="149"/>
      <c r="G7" s="211">
        <f>CBM_Output!QK6</f>
        <v>69.711353954073161</v>
      </c>
      <c r="H7" s="220">
        <f t="shared" ref="H7:H26" si="3">H6</f>
        <v>1.2342287478671479</v>
      </c>
      <c r="I7" s="145">
        <f t="shared" si="0"/>
        <v>86.039757102859269</v>
      </c>
      <c r="J7" s="161">
        <f>(4*J$6+1*J$11)/5</f>
        <v>0.92303289543652656</v>
      </c>
      <c r="K7" s="218">
        <f t="shared" ref="K7:K21" si="4">L7/B6</f>
        <v>4.6870244516229462</v>
      </c>
      <c r="L7" s="164">
        <f t="shared" ref="L7:L21" si="5">I7*B7-I6*B6+M7+O7</f>
        <v>105203.26351232606</v>
      </c>
      <c r="M7" s="165">
        <f t="shared" si="1"/>
        <v>60146.793776372353</v>
      </c>
      <c r="N7" s="151">
        <f>CBM_Output!RA6</f>
        <v>0.33190113850001585</v>
      </c>
      <c r="O7" s="150">
        <f t="shared" ref="O7:O21" si="6">N7*M7</f>
        <v>19962.789331503653</v>
      </c>
      <c r="P7" s="148">
        <f t="shared" ref="P7:P25" si="7">(P6+L7-M7-O7)</f>
        <v>1929465.3000045791</v>
      </c>
      <c r="Q7" s="162">
        <f t="shared" si="2"/>
        <v>86.039757102859241</v>
      </c>
      <c r="R7" s="171">
        <f>Harvest_Comparison!GT6</f>
        <v>52536.18</v>
      </c>
      <c r="S7" s="172"/>
      <c r="T7" s="172"/>
      <c r="U7" s="172">
        <f>Harvest_Comparison!GW6</f>
        <v>52210</v>
      </c>
      <c r="V7" s="172"/>
      <c r="W7" s="180" t="str">
        <f>Harvest_Comparison!HA6</f>
        <v/>
      </c>
    </row>
    <row r="8" spans="1:23" x14ac:dyDescent="0.25">
      <c r="A8" s="143">
        <v>2002</v>
      </c>
      <c r="B8" s="144">
        <f>(8*B$6+2*B$16)/10</f>
        <v>22404.912</v>
      </c>
      <c r="C8" s="177"/>
      <c r="D8" s="177"/>
      <c r="E8" s="177"/>
      <c r="F8" s="149"/>
      <c r="G8" s="211">
        <f>CBM_Output!QK7</f>
        <v>70.794912968780864</v>
      </c>
      <c r="H8" s="220">
        <f t="shared" si="3"/>
        <v>1.2342287478671479</v>
      </c>
      <c r="I8" s="145">
        <f t="shared" si="0"/>
        <v>87.377116788822107</v>
      </c>
      <c r="J8" s="161">
        <f>(3*J$6+2*J$11)/5</f>
        <v>0.92210043957372678</v>
      </c>
      <c r="K8" s="218">
        <f t="shared" si="4"/>
        <v>4.6892018815586765</v>
      </c>
      <c r="L8" s="164">
        <f t="shared" si="5"/>
        <v>105156.64641367263</v>
      </c>
      <c r="M8" s="165">
        <f t="shared" si="1"/>
        <v>61122.664605713995</v>
      </c>
      <c r="N8" s="151">
        <f>CBM_Output!RA7</f>
        <v>0.25886746671343674</v>
      </c>
      <c r="O8" s="150">
        <f t="shared" si="6"/>
        <v>15822.669345256227</v>
      </c>
      <c r="P8" s="148">
        <f t="shared" si="7"/>
        <v>1957676.6124672818</v>
      </c>
      <c r="Q8" s="162">
        <f t="shared" si="2"/>
        <v>87.377116788822093</v>
      </c>
      <c r="R8" s="171">
        <f>Harvest_Comparison!GT7</f>
        <v>53388.57</v>
      </c>
      <c r="S8" s="172"/>
      <c r="T8" s="172"/>
      <c r="U8" s="172">
        <f>Harvest_Comparison!GW7</f>
        <v>53388.565999999999</v>
      </c>
      <c r="V8" s="172"/>
      <c r="W8" s="180" t="str">
        <f>Harvest_Comparison!HA7</f>
        <v/>
      </c>
    </row>
    <row r="9" spans="1:23" x14ac:dyDescent="0.25">
      <c r="A9" s="143">
        <v>2003</v>
      </c>
      <c r="B9" s="144">
        <f>(7*B$6+3*B$16)/10</f>
        <v>22384.547999999999</v>
      </c>
      <c r="C9" s="177"/>
      <c r="D9" s="177"/>
      <c r="E9" s="177"/>
      <c r="F9" s="149"/>
      <c r="G9" s="211">
        <f>CBM_Output!QK8</f>
        <v>71.856757814629418</v>
      </c>
      <c r="H9" s="220">
        <f t="shared" si="3"/>
        <v>1.2342287478671479</v>
      </c>
      <c r="I9" s="145">
        <f t="shared" si="0"/>
        <v>88.687676223342962</v>
      </c>
      <c r="J9" s="161">
        <f>(2*J$6+3*J$11)/5</f>
        <v>0.92116798371092723</v>
      </c>
      <c r="K9" s="218">
        <f t="shared" si="4"/>
        <v>4.7206190761311673</v>
      </c>
      <c r="L9" s="164">
        <f t="shared" si="5"/>
        <v>105765.05498624011</v>
      </c>
      <c r="M9" s="165">
        <f t="shared" si="1"/>
        <v>62097.928657008561</v>
      </c>
      <c r="N9" s="151">
        <f>CBM_Output!RA8</f>
        <v>0.25943205699528882</v>
      </c>
      <c r="O9" s="150">
        <f t="shared" si="6"/>
        <v>16110.193366634423</v>
      </c>
      <c r="P9" s="148">
        <f t="shared" si="7"/>
        <v>1985233.5454298789</v>
      </c>
      <c r="Q9" s="162">
        <f t="shared" si="2"/>
        <v>88.687676223342947</v>
      </c>
      <c r="R9" s="171">
        <f>Harvest_Comparison!GT8</f>
        <v>54240.43</v>
      </c>
      <c r="S9" s="172"/>
      <c r="T9" s="172"/>
      <c r="U9" s="172">
        <f>Harvest_Comparison!GW8</f>
        <v>54240.434000000001</v>
      </c>
      <c r="V9" s="172"/>
      <c r="W9" s="180" t="str">
        <f>Harvest_Comparison!HA8</f>
        <v/>
      </c>
    </row>
    <row r="10" spans="1:23" x14ac:dyDescent="0.25">
      <c r="A10" s="143">
        <v>2004</v>
      </c>
      <c r="B10" s="144">
        <f>(6*B$6+4*B$16)/10</f>
        <v>22364.184000000001</v>
      </c>
      <c r="C10" s="177"/>
      <c r="D10" s="177"/>
      <c r="E10" s="177"/>
      <c r="F10" s="149"/>
      <c r="G10" s="211">
        <f>CBM_Output!QK9</f>
        <v>72.932546860008685</v>
      </c>
      <c r="H10" s="220">
        <f t="shared" si="3"/>
        <v>1.2342287478671479</v>
      </c>
      <c r="I10" s="145">
        <f t="shared" si="0"/>
        <v>90.015445989790607</v>
      </c>
      <c r="J10" s="161">
        <f>(1*J$6+4*J$11)/5</f>
        <v>0.92023552784812745</v>
      </c>
      <c r="K10" s="218">
        <f t="shared" si="4"/>
        <v>4.7535130684073303</v>
      </c>
      <c r="L10" s="164">
        <f t="shared" si="5"/>
        <v>106405.24144839116</v>
      </c>
      <c r="M10" s="165">
        <f t="shared" si="1"/>
        <v>62278.634028614615</v>
      </c>
      <c r="N10" s="151">
        <f>CBM_Output!RA9</f>
        <v>0.26073397634982637</v>
      </c>
      <c r="O10" s="150">
        <f t="shared" si="6"/>
        <v>16238.155891916294</v>
      </c>
      <c r="P10" s="148">
        <f t="shared" si="7"/>
        <v>2013121.9969577393</v>
      </c>
      <c r="Q10" s="162">
        <f t="shared" si="2"/>
        <v>90.015445989790607</v>
      </c>
      <c r="R10" s="171">
        <f>Harvest_Comparison!GT9</f>
        <v>54398.27</v>
      </c>
      <c r="S10" s="172"/>
      <c r="T10" s="172"/>
      <c r="U10" s="172">
        <f>Harvest_Comparison!GW9</f>
        <v>54398.264999999999</v>
      </c>
      <c r="V10" s="172"/>
      <c r="W10" s="180" t="str">
        <f>Harvest_Comparison!HA9</f>
        <v/>
      </c>
    </row>
    <row r="11" spans="1:23" x14ac:dyDescent="0.25">
      <c r="A11" s="143">
        <v>2005</v>
      </c>
      <c r="B11" s="144">
        <f>(5*B$6+5*B$16)/10</f>
        <v>22343.82</v>
      </c>
      <c r="C11" s="177"/>
      <c r="D11" s="177"/>
      <c r="E11" s="177"/>
      <c r="F11" s="149"/>
      <c r="G11" s="211">
        <f>CBM_Output!QK10</f>
        <v>74.151722852201843</v>
      </c>
      <c r="H11" s="220">
        <f t="shared" si="3"/>
        <v>1.2342287478671479</v>
      </c>
      <c r="I11" s="145">
        <f t="shared" si="0"/>
        <v>91.520188048064853</v>
      </c>
      <c r="J11" s="160">
        <f>Growing_Stock_Comp!HQ15/Growing_Stock_Comp!HP15</f>
        <v>0.91930307198532779</v>
      </c>
      <c r="K11" s="218">
        <f t="shared" si="4"/>
        <v>4.7874721476407034</v>
      </c>
      <c r="L11" s="164">
        <f t="shared" si="5"/>
        <v>107067.90800471186</v>
      </c>
      <c r="M11" s="165">
        <f t="shared" si="1"/>
        <v>59819.362603796755</v>
      </c>
      <c r="N11" s="151">
        <f>CBM_Output!RA10</f>
        <v>0.25844364723406166</v>
      </c>
      <c r="O11" s="150">
        <f t="shared" si="6"/>
        <v>15459.934246542069</v>
      </c>
      <c r="P11" s="148">
        <f t="shared" si="7"/>
        <v>2044910.6081121124</v>
      </c>
      <c r="Q11" s="162">
        <f t="shared" si="2"/>
        <v>91.520188048064853</v>
      </c>
      <c r="R11" s="171">
        <f>Harvest_Comparison!GT10</f>
        <v>52250.18</v>
      </c>
      <c r="S11" s="172"/>
      <c r="T11" s="172"/>
      <c r="U11" s="172">
        <f>Harvest_Comparison!GW10</f>
        <v>52250.182000000001</v>
      </c>
      <c r="V11" s="172">
        <f>Harvest_Comparison!GY10</f>
        <v>63781.8</v>
      </c>
      <c r="W11" s="180" t="str">
        <f>Harvest_Comparison!HA10</f>
        <v/>
      </c>
    </row>
    <row r="12" spans="1:23" x14ac:dyDescent="0.25">
      <c r="A12" s="143">
        <v>2006</v>
      </c>
      <c r="B12" s="144">
        <f>(4*B$6+6*B$16)/10</f>
        <v>22323.455999999998</v>
      </c>
      <c r="C12" s="177"/>
      <c r="D12" s="177"/>
      <c r="E12" s="177"/>
      <c r="F12" s="149"/>
      <c r="G12" s="211">
        <f>CBM_Output!QK11</f>
        <v>75.47566584575678</v>
      </c>
      <c r="H12" s="220">
        <f t="shared" si="3"/>
        <v>1.2342287478671479</v>
      </c>
      <c r="I12" s="145">
        <f t="shared" si="0"/>
        <v>93.154236551247649</v>
      </c>
      <c r="J12" s="161">
        <f>(4*J$11+1*J$16)/5</f>
        <v>0.91572414772910737</v>
      </c>
      <c r="K12" s="218">
        <f t="shared" si="4"/>
        <v>4.8247772996424496</v>
      </c>
      <c r="L12" s="164">
        <f t="shared" si="5"/>
        <v>107803.95552329696</v>
      </c>
      <c r="M12" s="165">
        <f t="shared" si="1"/>
        <v>58172.406703026318</v>
      </c>
      <c r="N12" s="151">
        <f>CBM_Output!RA11</f>
        <v>0.258157723191352</v>
      </c>
      <c r="O12" s="150">
        <f t="shared" si="6"/>
        <v>15017.656067014617</v>
      </c>
      <c r="P12" s="148">
        <f t="shared" si="7"/>
        <v>2079524.5008653684</v>
      </c>
      <c r="Q12" s="162">
        <f t="shared" si="2"/>
        <v>93.154236551247649</v>
      </c>
      <c r="R12" s="171">
        <f>Harvest_Comparison!GT11</f>
        <v>50811.62</v>
      </c>
      <c r="S12" s="172"/>
      <c r="T12" s="172"/>
      <c r="U12" s="172">
        <f>Harvest_Comparison!GW11</f>
        <v>50811.616999999998</v>
      </c>
      <c r="V12" s="172"/>
      <c r="W12" s="180" t="str">
        <f>Harvest_Comparison!HA11</f>
        <v/>
      </c>
    </row>
    <row r="13" spans="1:23" x14ac:dyDescent="0.25">
      <c r="A13" s="143">
        <v>2007</v>
      </c>
      <c r="B13" s="144">
        <f>(3*B$6+7*B$16)/10</f>
        <v>22303.091999999997</v>
      </c>
      <c r="C13" s="177"/>
      <c r="D13" s="177"/>
      <c r="E13" s="177"/>
      <c r="F13" s="177"/>
      <c r="G13" s="211">
        <f>CBM_Output!QK12</f>
        <v>76.510375653380734</v>
      </c>
      <c r="H13" s="220">
        <f t="shared" si="3"/>
        <v>1.2342287478671479</v>
      </c>
      <c r="I13" s="145">
        <f t="shared" si="0"/>
        <v>94.431305141517214</v>
      </c>
      <c r="J13" s="161">
        <f>(3*J$11+2*J$16)/5</f>
        <v>0.91214522347288685</v>
      </c>
      <c r="K13" s="218">
        <f t="shared" si="4"/>
        <v>4.8357668586977258</v>
      </c>
      <c r="L13" s="164">
        <f t="shared" si="5"/>
        <v>107951.02869639688</v>
      </c>
      <c r="M13" s="165">
        <f t="shared" si="1"/>
        <v>64675</v>
      </c>
      <c r="N13" s="151">
        <f>CBM_Output!RA12</f>
        <v>0.25806638284397776</v>
      </c>
      <c r="O13" s="150">
        <f t="shared" si="6"/>
        <v>16690.443310434261</v>
      </c>
      <c r="P13" s="148">
        <f t="shared" si="7"/>
        <v>2106110.086251331</v>
      </c>
      <c r="Q13" s="162">
        <f t="shared" si="2"/>
        <v>94.431305141517214</v>
      </c>
      <c r="R13" s="171">
        <f>Harvest_Comparison!GT12</f>
        <v>56612.18</v>
      </c>
      <c r="S13" s="172">
        <f>Harvest_Comparison!GU12</f>
        <v>64675</v>
      </c>
      <c r="T13" s="172"/>
      <c r="U13" s="172">
        <f>Harvest_Comparison!GW12</f>
        <v>56612.178999999996</v>
      </c>
      <c r="V13" s="172"/>
      <c r="W13" s="173">
        <f>Harvest_Comparison!HA12</f>
        <v>1.142422001767111</v>
      </c>
    </row>
    <row r="14" spans="1:23" x14ac:dyDescent="0.25">
      <c r="A14" s="143">
        <v>2008</v>
      </c>
      <c r="B14" s="144">
        <f>(2*B$6+8*B$16)/10</f>
        <v>22282.727999999999</v>
      </c>
      <c r="C14" s="177"/>
      <c r="D14" s="177"/>
      <c r="E14" s="177"/>
      <c r="F14" s="177"/>
      <c r="G14" s="211">
        <f>CBM_Output!QK13</f>
        <v>77.892599531600538</v>
      </c>
      <c r="H14" s="220">
        <f t="shared" si="3"/>
        <v>1.2342287478671479</v>
      </c>
      <c r="I14" s="145">
        <f t="shared" si="0"/>
        <v>96.137285588004517</v>
      </c>
      <c r="J14" s="161">
        <f>(2*J$11+3*J$16)/5</f>
        <v>0.90856629921666632</v>
      </c>
      <c r="K14" s="218">
        <f t="shared" si="4"/>
        <v>4.8779430827486987</v>
      </c>
      <c r="L14" s="164">
        <f t="shared" si="5"/>
        <v>108793.21334530783</v>
      </c>
      <c r="M14" s="165">
        <f t="shared" si="1"/>
        <v>58327.44</v>
      </c>
      <c r="N14" s="151">
        <f>CBM_Output!RA13</f>
        <v>0.24645131315233718</v>
      </c>
      <c r="O14" s="150">
        <f t="shared" si="6"/>
        <v>14374.874180814159</v>
      </c>
      <c r="P14" s="148">
        <f t="shared" si="7"/>
        <v>2142200.9854158247</v>
      </c>
      <c r="Q14" s="162">
        <f t="shared" si="2"/>
        <v>96.137285588004517</v>
      </c>
      <c r="R14" s="171">
        <f>Harvest_Comparison!GT13</f>
        <v>50931.62</v>
      </c>
      <c r="S14" s="172">
        <f>Harvest_Comparison!GU13</f>
        <v>58327.44</v>
      </c>
      <c r="T14" s="172"/>
      <c r="U14" s="172">
        <f>Harvest_Comparison!GW13</f>
        <v>50931.6</v>
      </c>
      <c r="V14" s="172"/>
      <c r="W14" s="173">
        <f>Harvest_Comparison!HA13</f>
        <v>1.145210774760355</v>
      </c>
    </row>
    <row r="15" spans="1:23" x14ac:dyDescent="0.25">
      <c r="A15" s="143">
        <v>2009</v>
      </c>
      <c r="B15" s="144">
        <f>(1*B$6+9*B$16)/10</f>
        <v>22262.364000000001</v>
      </c>
      <c r="C15" s="177"/>
      <c r="D15" s="177"/>
      <c r="E15" s="177"/>
      <c r="F15" s="177"/>
      <c r="G15" s="211">
        <f>CBM_Output!QK14</f>
        <v>79.789770233051712</v>
      </c>
      <c r="H15" s="220">
        <f t="shared" si="3"/>
        <v>1.2342287478671479</v>
      </c>
      <c r="I15" s="145">
        <f t="shared" si="0"/>
        <v>98.478828207346837</v>
      </c>
      <c r="J15" s="161">
        <f>(1*J$11+4*J$16)/5</f>
        <v>0.90498737496044579</v>
      </c>
      <c r="K15" s="218">
        <f t="shared" si="4"/>
        <v>4.9400169876519238</v>
      </c>
      <c r="L15" s="164">
        <f t="shared" si="5"/>
        <v>110077.05485122716</v>
      </c>
      <c r="M15" s="165">
        <f t="shared" si="1"/>
        <v>48296.28</v>
      </c>
      <c r="N15" s="151">
        <f>CBM_Output!RA14</f>
        <v>0.2403961634649508</v>
      </c>
      <c r="O15" s="150">
        <f t="shared" si="6"/>
        <v>11610.240421629034</v>
      </c>
      <c r="P15" s="148">
        <f t="shared" si="7"/>
        <v>2192371.5198454228</v>
      </c>
      <c r="Q15" s="162">
        <f t="shared" si="2"/>
        <v>98.478828207346837</v>
      </c>
      <c r="R15" s="171">
        <f>Harvest_Comparison!GT14</f>
        <v>42157.8</v>
      </c>
      <c r="S15" s="172">
        <f>Harvest_Comparison!GU14</f>
        <v>48296.28</v>
      </c>
      <c r="T15" s="172"/>
      <c r="U15" s="172">
        <f>Harvest_Comparison!GW14</f>
        <v>42157.8</v>
      </c>
      <c r="V15" s="172"/>
      <c r="W15" s="173">
        <f>Harvest_Comparison!HA14</f>
        <v>1.1456072185930004</v>
      </c>
    </row>
    <row r="16" spans="1:23" x14ac:dyDescent="0.25">
      <c r="A16" s="143">
        <v>2010</v>
      </c>
      <c r="B16" s="149">
        <f>Area_Comp!HQ14</f>
        <v>22242</v>
      </c>
      <c r="C16" s="177">
        <f>Growing_Stock_Comp!HO20*1000</f>
        <v>2343070</v>
      </c>
      <c r="D16" s="192">
        <f>C16*0.9</f>
        <v>2108763</v>
      </c>
      <c r="E16" s="203">
        <f>C16*1.2</f>
        <v>2811684</v>
      </c>
      <c r="F16" s="177"/>
      <c r="G16" s="211">
        <f>CBM_Output!QK15</f>
        <v>81.204054492353933</v>
      </c>
      <c r="H16" s="220">
        <f t="shared" si="3"/>
        <v>1.2342287478671479</v>
      </c>
      <c r="I16" s="145">
        <f t="shared" si="0"/>
        <v>100.22437849783364</v>
      </c>
      <c r="J16" s="160">
        <f>Growing_Stock_Comp!HQ20/Growing_Stock_Comp!HP20</f>
        <v>0.90140845070422537</v>
      </c>
      <c r="K16" s="218">
        <f t="shared" si="4"/>
        <v>4.9919266866688998</v>
      </c>
      <c r="L16" s="164">
        <f t="shared" si="5"/>
        <v>111132.088959937</v>
      </c>
      <c r="M16" s="165">
        <f t="shared" si="1"/>
        <v>59690.45</v>
      </c>
      <c r="N16" s="151">
        <f>CBM_Output!RA15</f>
        <v>0.24497272606495404</v>
      </c>
      <c r="O16" s="150">
        <f t="shared" si="6"/>
        <v>14622.532256543835</v>
      </c>
      <c r="P16" s="148">
        <f t="shared" si="7"/>
        <v>2229190.626548816</v>
      </c>
      <c r="Q16" s="162">
        <f t="shared" si="2"/>
        <v>100.22437849783364</v>
      </c>
      <c r="R16" s="171">
        <f>Harvest_Comparison!GT15</f>
        <v>52124.66</v>
      </c>
      <c r="S16" s="172">
        <f>Harvest_Comparison!GU15</f>
        <v>59690.45</v>
      </c>
      <c r="T16" s="172"/>
      <c r="U16" s="172">
        <f>Harvest_Comparison!GW15</f>
        <v>52124.6</v>
      </c>
      <c r="V16" s="172">
        <f>Harvest_Comparison!GY15</f>
        <v>63591.8</v>
      </c>
      <c r="W16" s="173">
        <f>Harvest_Comparison!HA15</f>
        <v>1.1451479971284224</v>
      </c>
    </row>
    <row r="17" spans="1:23" x14ac:dyDescent="0.25">
      <c r="A17" s="143">
        <v>2011</v>
      </c>
      <c r="B17" s="144">
        <f>(4*B$16+1*B$21)/5</f>
        <v>22275.4</v>
      </c>
      <c r="C17" s="177"/>
      <c r="D17" s="177"/>
      <c r="E17" s="177"/>
      <c r="F17" s="177"/>
      <c r="G17" s="211">
        <f>CBM_Output!QK16</f>
        <v>82.629856402968144</v>
      </c>
      <c r="H17" s="220">
        <f t="shared" si="3"/>
        <v>1.2342287478671479</v>
      </c>
      <c r="I17" s="145">
        <f t="shared" si="0"/>
        <v>101.98414420467761</v>
      </c>
      <c r="J17" s="161">
        <f>(4*J$16+1*J$21)/5</f>
        <v>0.90103692797865187</v>
      </c>
      <c r="K17" s="218">
        <f t="shared" si="4"/>
        <v>5.2661228309885555</v>
      </c>
      <c r="L17" s="164">
        <f t="shared" si="5"/>
        <v>117129.10400684745</v>
      </c>
      <c r="M17" s="165">
        <f t="shared" si="1"/>
        <v>60437.74</v>
      </c>
      <c r="N17" s="151">
        <f>CBM_Output!RA16</f>
        <v>0.23403232382262901</v>
      </c>
      <c r="O17" s="150">
        <f t="shared" si="6"/>
        <v>14144.384738787858</v>
      </c>
      <c r="P17" s="148">
        <f t="shared" si="7"/>
        <v>2271737.6058168751</v>
      </c>
      <c r="Q17" s="162">
        <f t="shared" si="2"/>
        <v>101.98414420467758</v>
      </c>
      <c r="R17" s="171">
        <f>Harvest_Comparison!GT16</f>
        <v>52777.93</v>
      </c>
      <c r="S17" s="172">
        <f>Harvest_Comparison!GU16</f>
        <v>60437.74</v>
      </c>
      <c r="T17" s="172"/>
      <c r="U17" s="172">
        <f>Harvest_Comparison!GW16</f>
        <v>52777.9</v>
      </c>
      <c r="V17" s="172"/>
      <c r="W17" s="173">
        <f>Harvest_Comparison!HA16</f>
        <v>1.1451328235116458</v>
      </c>
    </row>
    <row r="18" spans="1:23" x14ac:dyDescent="0.25">
      <c r="A18" s="143">
        <v>2012</v>
      </c>
      <c r="B18" s="144">
        <f>(3*B$16+2*B$21)/5</f>
        <v>22308.799999999999</v>
      </c>
      <c r="C18" s="177"/>
      <c r="D18" s="177"/>
      <c r="E18" s="177"/>
      <c r="F18" s="177"/>
      <c r="G18" s="211">
        <f>CBM_Output!QK17</f>
        <v>84.116493754704621</v>
      </c>
      <c r="H18" s="220">
        <f t="shared" si="3"/>
        <v>1.2342287478671479</v>
      </c>
      <c r="I18" s="145">
        <f t="shared" si="0"/>
        <v>103.81899476184385</v>
      </c>
      <c r="J18" s="161">
        <f>(3*J$16+2*J$21)/5</f>
        <v>0.90066540525307826</v>
      </c>
      <c r="K18" s="218">
        <f t="shared" si="4"/>
        <v>5.3253446228857086</v>
      </c>
      <c r="L18" s="164">
        <f t="shared" si="5"/>
        <v>118624.18161262832</v>
      </c>
      <c r="M18" s="165">
        <f t="shared" si="1"/>
        <v>59902.239999999998</v>
      </c>
      <c r="N18" s="151">
        <f>CBM_Output!RA17</f>
        <v>0.24009714973066185</v>
      </c>
      <c r="O18" s="150">
        <f t="shared" si="6"/>
        <v>14382.357086482041</v>
      </c>
      <c r="P18" s="148">
        <f t="shared" si="7"/>
        <v>2316077.1903430214</v>
      </c>
      <c r="Q18" s="162">
        <f t="shared" si="2"/>
        <v>103.81899476184383</v>
      </c>
      <c r="R18" s="171">
        <f>Harvest_Comparison!GT17</f>
        <v>52309.5</v>
      </c>
      <c r="S18" s="172">
        <f>Harvest_Comparison!GU17</f>
        <v>59902.239999999998</v>
      </c>
      <c r="T18" s="172"/>
      <c r="U18" s="172">
        <f>Harvest_Comparison!GW17</f>
        <v>52309.504999999997</v>
      </c>
      <c r="V18" s="172"/>
      <c r="W18" s="173">
        <f>Harvest_Comparison!HA17</f>
        <v>1.1451503073055562</v>
      </c>
    </row>
    <row r="19" spans="1:23" x14ac:dyDescent="0.25">
      <c r="A19" s="143">
        <v>2013</v>
      </c>
      <c r="B19" s="144">
        <f>(2*B$16+3*B$21)/5</f>
        <v>22342.2</v>
      </c>
      <c r="C19" s="177"/>
      <c r="D19" s="177"/>
      <c r="E19" s="177"/>
      <c r="F19" s="177"/>
      <c r="G19" s="211">
        <f>CBM_Output!QK18</f>
        <v>85.332254296242027</v>
      </c>
      <c r="H19" s="220">
        <f t="shared" si="3"/>
        <v>1.2342287478671479</v>
      </c>
      <c r="I19" s="145">
        <f t="shared" si="0"/>
        <v>105.31952137273184</v>
      </c>
      <c r="J19" s="161">
        <f>(2*J$16+3*J$21)/5</f>
        <v>0.90029388252750486</v>
      </c>
      <c r="K19" s="218">
        <f t="shared" si="4"/>
        <v>5.2906923311089775</v>
      </c>
      <c r="L19" s="164">
        <f t="shared" si="5"/>
        <v>118028.99707624396</v>
      </c>
      <c r="M19" s="165">
        <f t="shared" si="1"/>
        <v>65251.76</v>
      </c>
      <c r="N19" s="151">
        <f>CBM_Output!RA18</f>
        <v>0.24190331426181147</v>
      </c>
      <c r="O19" s="150">
        <f t="shared" si="6"/>
        <v>15784.617005416299</v>
      </c>
      <c r="P19" s="148">
        <f t="shared" si="7"/>
        <v>2353069.8104138495</v>
      </c>
      <c r="Q19" s="162">
        <f t="shared" si="2"/>
        <v>105.31952137273184</v>
      </c>
      <c r="R19" s="171">
        <f>Harvest_Comparison!GT18</f>
        <v>56991.58</v>
      </c>
      <c r="S19" s="172">
        <f>Harvest_Comparison!GU18</f>
        <v>65251.76</v>
      </c>
      <c r="T19" s="172"/>
      <c r="U19" s="172">
        <f>Harvest_Comparison!GW18</f>
        <v>56991.58</v>
      </c>
      <c r="V19" s="172"/>
      <c r="W19" s="173">
        <f>Harvest_Comparison!HA18</f>
        <v>1.1449368485660514</v>
      </c>
    </row>
    <row r="20" spans="1:23" x14ac:dyDescent="0.25">
      <c r="A20" s="143">
        <v>2014</v>
      </c>
      <c r="B20" s="144">
        <f>(1*B$16+4*B$21)/5</f>
        <v>22375.599999999999</v>
      </c>
      <c r="C20" s="177"/>
      <c r="D20" s="177"/>
      <c r="E20" s="177"/>
      <c r="F20" s="177"/>
      <c r="G20" s="211">
        <f>CBM_Output!QK19</f>
        <v>86.56262285265305</v>
      </c>
      <c r="H20" s="220">
        <f t="shared" si="3"/>
        <v>1.2342287478671479</v>
      </c>
      <c r="I20" s="145">
        <f t="shared" si="0"/>
        <v>106.83807761552613</v>
      </c>
      <c r="J20" s="161">
        <f>(1*J$16+4*J$21)/5</f>
        <v>0.89992235980193125</v>
      </c>
      <c r="K20" s="218">
        <f t="shared" si="4"/>
        <v>5.3094420410964211</v>
      </c>
      <c r="L20" s="164">
        <f t="shared" si="5"/>
        <v>118624.61597058446</v>
      </c>
      <c r="M20" s="165">
        <f t="shared" si="1"/>
        <v>65294.48</v>
      </c>
      <c r="N20" s="151">
        <f>CBM_Output!RA19</f>
        <v>0.24249916517395956</v>
      </c>
      <c r="O20" s="150">
        <f t="shared" si="6"/>
        <v>15833.8568904678</v>
      </c>
      <c r="P20" s="148">
        <f t="shared" si="7"/>
        <v>2390566.0894939662</v>
      </c>
      <c r="Q20" s="162">
        <f t="shared" si="2"/>
        <v>106.83807761552613</v>
      </c>
      <c r="R20" s="171">
        <f>Harvest_Comparison!GT19</f>
        <v>57033.45</v>
      </c>
      <c r="S20" s="172">
        <f>Harvest_Comparison!GU19</f>
        <v>65294.48</v>
      </c>
      <c r="T20" s="172"/>
      <c r="U20" s="172">
        <f>Harvest_Comparison!GW19</f>
        <v>57033.45</v>
      </c>
      <c r="V20" s="172"/>
      <c r="W20" s="173">
        <f>Harvest_Comparison!HA19</f>
        <v>1.144845349527339</v>
      </c>
    </row>
    <row r="21" spans="1:23" x14ac:dyDescent="0.25">
      <c r="A21" s="143">
        <v>2015</v>
      </c>
      <c r="B21" s="149">
        <f>Area_Comp!HQ19</f>
        <v>22409</v>
      </c>
      <c r="C21" s="177">
        <f>Growing_Stock_Comp!HO25*1000</f>
        <v>2448850</v>
      </c>
      <c r="D21" s="192">
        <f t="shared" ref="D21:D26" si="8">C21*0.9</f>
        <v>2203965</v>
      </c>
      <c r="E21" s="203">
        <f t="shared" ref="E21:E26" si="9">C21*1.2</f>
        <v>2938620</v>
      </c>
      <c r="F21" s="177"/>
      <c r="G21" s="211">
        <f>CBM_Output!QK20</f>
        <v>87.71423374796143</v>
      </c>
      <c r="H21" s="220">
        <f t="shared" si="3"/>
        <v>1.2342287478671479</v>
      </c>
      <c r="I21" s="145">
        <f t="shared" si="0"/>
        <v>108.25942888887276</v>
      </c>
      <c r="J21" s="160">
        <f>Growing_Stock_Comp!HQ25/Growing_Stock_Comp!HP25</f>
        <v>0.89955083707635775</v>
      </c>
      <c r="K21" s="218">
        <f t="shared" si="4"/>
        <v>5.3565551738377746</v>
      </c>
      <c r="L21" s="164">
        <f t="shared" si="5"/>
        <v>119856.1359477245</v>
      </c>
      <c r="M21" s="165">
        <f t="shared" si="1"/>
        <v>68035.17</v>
      </c>
      <c r="N21" s="151">
        <f>CBM_Output!RA20</f>
        <v>0.24107404260092016</v>
      </c>
      <c r="O21" s="150">
        <f t="shared" si="6"/>
        <v>16401.513470940845</v>
      </c>
      <c r="P21" s="148">
        <f t="shared" si="7"/>
        <v>2425985.5419707499</v>
      </c>
      <c r="Q21" s="162">
        <f t="shared" si="2"/>
        <v>108.25942888887276</v>
      </c>
      <c r="R21" s="171">
        <f>Harvest_Comparison!GT20</f>
        <v>59410.879999999997</v>
      </c>
      <c r="S21" s="172">
        <f>Harvest_Comparison!GU20</f>
        <v>68035.17</v>
      </c>
      <c r="T21" s="172"/>
      <c r="U21" s="172">
        <f>Harvest_Comparison!GW20</f>
        <v>59410.883999999998</v>
      </c>
      <c r="V21" s="172">
        <f>Harvest_Comparison!GY20</f>
        <v>76190.600000000006</v>
      </c>
      <c r="W21" s="173">
        <f>Harvest_Comparison!HA20</f>
        <v>1.1451634784739766</v>
      </c>
    </row>
    <row r="22" spans="1:23" x14ac:dyDescent="0.25">
      <c r="A22" s="143">
        <v>2016</v>
      </c>
      <c r="B22" s="149">
        <f>Area_Comp!HQ20</f>
        <v>22409</v>
      </c>
      <c r="C22" s="177">
        <f>Growing_Stock_Comp!HO26*1000</f>
        <v>2448850</v>
      </c>
      <c r="D22" s="192">
        <f t="shared" si="8"/>
        <v>2203965</v>
      </c>
      <c r="E22" s="203">
        <f t="shared" si="9"/>
        <v>2938620</v>
      </c>
      <c r="F22" s="177"/>
      <c r="G22" s="211">
        <f>CBM_Output!QK21</f>
        <v>88.788006764562837</v>
      </c>
      <c r="H22" s="220">
        <f t="shared" si="3"/>
        <v>1.2342287478671479</v>
      </c>
      <c r="I22" s="145">
        <f t="shared" ref="I22:I26" si="10">G22*(H22)</f>
        <v>109.58471041464624</v>
      </c>
      <c r="J22" s="161">
        <f>(4*J$21+1*J$26)/5</f>
        <v>0.89955083707635775</v>
      </c>
      <c r="K22" s="218">
        <f t="shared" ref="K22:K26" si="11">L22/B21</f>
        <v>5.2109034578351796</v>
      </c>
      <c r="L22" s="164">
        <f t="shared" ref="L22:L26" si="12">I22*B22-I21*B21+M22+O22</f>
        <v>116771.13558662854</v>
      </c>
      <c r="M22" s="165">
        <f t="shared" si="1"/>
        <v>70322.62</v>
      </c>
      <c r="N22" s="151">
        <f>CBM_Output!RA21</f>
        <v>0.23819194841675034</v>
      </c>
      <c r="O22" s="150">
        <f t="shared" ref="O22:O26" si="13">N22*M22</f>
        <v>16750.281875570734</v>
      </c>
      <c r="P22" s="148">
        <f t="shared" si="7"/>
        <v>2455683.7756818077</v>
      </c>
      <c r="Q22" s="162">
        <f t="shared" si="2"/>
        <v>109.58471041464624</v>
      </c>
      <c r="R22" s="171">
        <f>Harvest_Comparison!GT21</f>
        <v>61433.88</v>
      </c>
      <c r="S22" s="172">
        <f>Harvest_Comparison!GU21</f>
        <v>70322.62</v>
      </c>
      <c r="T22" s="172"/>
      <c r="U22" s="172">
        <f>Harvest_Comparison!GW21</f>
        <v>61433.874000000003</v>
      </c>
      <c r="V22" s="172"/>
      <c r="W22" s="173">
        <f>Harvest_Comparison!HA21</f>
        <v>1.1446879148769376</v>
      </c>
    </row>
    <row r="23" spans="1:23" x14ac:dyDescent="0.25">
      <c r="A23" s="143">
        <v>2017</v>
      </c>
      <c r="B23" s="149">
        <f>Area_Comp!HQ21</f>
        <v>22409</v>
      </c>
      <c r="C23" s="177">
        <f>Growing_Stock_Comp!HO27*1000</f>
        <v>2448850</v>
      </c>
      <c r="D23" s="192">
        <f t="shared" si="8"/>
        <v>2203965</v>
      </c>
      <c r="E23" s="203">
        <f t="shared" si="9"/>
        <v>2938620</v>
      </c>
      <c r="F23" s="177"/>
      <c r="G23" s="211">
        <f>CBM_Output!QK22</f>
        <v>89.785905543392829</v>
      </c>
      <c r="H23" s="220">
        <f t="shared" si="3"/>
        <v>1.2342287478671479</v>
      </c>
      <c r="I23" s="145">
        <f t="shared" si="10"/>
        <v>110.81634577493975</v>
      </c>
      <c r="J23" s="161">
        <f>(3*J$21+2*J$26)/5</f>
        <v>0.89955083707635775</v>
      </c>
      <c r="K23" s="218">
        <f t="shared" si="11"/>
        <v>5.2241272080202057</v>
      </c>
      <c r="L23" s="164">
        <f t="shared" si="12"/>
        <v>117067.46660452479</v>
      </c>
      <c r="M23" s="165">
        <f t="shared" si="1"/>
        <v>72426.490000000005</v>
      </c>
      <c r="N23" s="151">
        <f>CBM_Output!RA22</f>
        <v>0.23529042779385809</v>
      </c>
      <c r="O23" s="150">
        <f t="shared" si="13"/>
        <v>17041.259815707584</v>
      </c>
      <c r="P23" s="148">
        <f t="shared" si="7"/>
        <v>2483283.4924706244</v>
      </c>
      <c r="Q23" s="162">
        <f t="shared" si="2"/>
        <v>110.81634577493973</v>
      </c>
      <c r="R23" s="171">
        <f>Harvest_Comparison!GT22</f>
        <v>63279</v>
      </c>
      <c r="S23" s="172">
        <f>Harvest_Comparison!GU22</f>
        <v>72426.490000000005</v>
      </c>
      <c r="T23" s="172"/>
      <c r="U23" s="172">
        <f>Harvest_Comparison!GW22</f>
        <v>63279.358</v>
      </c>
      <c r="V23" s="172"/>
      <c r="W23" s="173">
        <f>Harvest_Comparison!HA22</f>
        <v>1.1445580682374881</v>
      </c>
    </row>
    <row r="24" spans="1:23" x14ac:dyDescent="0.25">
      <c r="A24" s="143">
        <v>2018</v>
      </c>
      <c r="B24" s="149">
        <f>Area_Comp!HQ22</f>
        <v>22409</v>
      </c>
      <c r="C24" s="177">
        <f>Growing_Stock_Comp!HO28*1000</f>
        <v>2448850</v>
      </c>
      <c r="D24" s="192">
        <f t="shared" si="8"/>
        <v>2203965</v>
      </c>
      <c r="E24" s="203">
        <f t="shared" si="9"/>
        <v>2938620</v>
      </c>
      <c r="F24" s="177"/>
      <c r="G24" s="211">
        <f>CBM_Output!QK23</f>
        <v>90.51115017128383</v>
      </c>
      <c r="H24" s="220">
        <f t="shared" si="3"/>
        <v>1.2342287478671479</v>
      </c>
      <c r="I24" s="145">
        <f t="shared" si="10"/>
        <v>111.71146354391902</v>
      </c>
      <c r="J24" s="161">
        <f>(2*J$21+3*J$26)/5</f>
        <v>0.89955083707635775</v>
      </c>
      <c r="K24" s="218">
        <f t="shared" si="11"/>
        <v>5.1996613815695865</v>
      </c>
      <c r="L24" s="164">
        <f t="shared" si="12"/>
        <v>116519.21189959286</v>
      </c>
      <c r="M24" s="165">
        <f t="shared" si="1"/>
        <v>78167.429999999993</v>
      </c>
      <c r="N24" s="151">
        <f>CBM_Output!RA23</f>
        <v>0.23402442442506347</v>
      </c>
      <c r="O24" s="150">
        <f t="shared" si="13"/>
        <v>18293.087814536437</v>
      </c>
      <c r="P24" s="148">
        <f t="shared" si="7"/>
        <v>2503342.1865556808</v>
      </c>
      <c r="Q24" s="162">
        <f t="shared" si="2"/>
        <v>111.711463543919</v>
      </c>
      <c r="R24" s="171">
        <f>Harvest_Comparison!GT23</f>
        <v>68289.17</v>
      </c>
      <c r="S24" s="172">
        <f>Harvest_Comparison!GU23</f>
        <v>78167.429999999993</v>
      </c>
      <c r="T24" s="172"/>
      <c r="U24" s="172">
        <f>Harvest_Comparison!GW23</f>
        <v>68289.164999999994</v>
      </c>
      <c r="V24" s="172"/>
      <c r="W24" s="173">
        <f>Harvest_Comparison!HA23</f>
        <v>1.1446533908671024</v>
      </c>
    </row>
    <row r="25" spans="1:23" x14ac:dyDescent="0.25">
      <c r="A25" s="143">
        <v>2019</v>
      </c>
      <c r="B25" s="149">
        <f>Area_Comp!HQ23</f>
        <v>22409</v>
      </c>
      <c r="C25" s="177">
        <f>Growing_Stock_Comp!HO29*1000</f>
        <v>2448850</v>
      </c>
      <c r="D25" s="192">
        <f t="shared" si="8"/>
        <v>2203965</v>
      </c>
      <c r="E25" s="203">
        <f t="shared" si="9"/>
        <v>2938620</v>
      </c>
      <c r="F25" s="177"/>
      <c r="G25" s="211">
        <f>CBM_Output!QK24</f>
        <v>91.535059880483033</v>
      </c>
      <c r="H25" s="220">
        <f t="shared" si="3"/>
        <v>1.2342287478671479</v>
      </c>
      <c r="I25" s="145">
        <f t="shared" si="10"/>
        <v>112.97520234223298</v>
      </c>
      <c r="J25" s="161">
        <f>(1*J$21+4*J$26)/5</f>
        <v>0.89955083707635775</v>
      </c>
      <c r="K25" s="218">
        <f t="shared" si="11"/>
        <v>5.2605823659961457</v>
      </c>
      <c r="L25" s="164">
        <f t="shared" si="12"/>
        <v>117884.39023960763</v>
      </c>
      <c r="M25" s="165">
        <f t="shared" si="1"/>
        <v>72926.63</v>
      </c>
      <c r="N25" s="151">
        <f>CBM_Output!RA24</f>
        <v>0.22815585346793363</v>
      </c>
      <c r="O25" s="150">
        <f t="shared" si="13"/>
        <v>16638.637508190215</v>
      </c>
      <c r="P25" s="148">
        <f t="shared" si="7"/>
        <v>2531661.3092870982</v>
      </c>
      <c r="Q25" s="162">
        <f t="shared" si="2"/>
        <v>112.97520234223295</v>
      </c>
      <c r="R25" s="171">
        <f>Harvest_Comparison!GT24</f>
        <v>63666.86</v>
      </c>
      <c r="S25" s="172">
        <f>Harvest_Comparison!GU24</f>
        <v>72926.63</v>
      </c>
      <c r="T25" s="172"/>
      <c r="U25" s="172">
        <f>Harvest_Comparison!GW24</f>
        <v>63666.864000000001</v>
      </c>
      <c r="V25" s="172"/>
      <c r="W25" s="173">
        <f>Harvest_Comparison!HA24</f>
        <v>1.1454409719593521</v>
      </c>
    </row>
    <row r="26" spans="1:23" x14ac:dyDescent="0.25">
      <c r="A26" s="143">
        <v>2020</v>
      </c>
      <c r="B26" s="149">
        <f>Area_Comp!HQ24</f>
        <v>22409</v>
      </c>
      <c r="C26" s="177">
        <f>Growing_Stock_Comp!HO30*1000</f>
        <v>2448850</v>
      </c>
      <c r="D26" s="192">
        <f t="shared" si="8"/>
        <v>2203965</v>
      </c>
      <c r="E26" s="203">
        <f t="shared" si="9"/>
        <v>2938620</v>
      </c>
      <c r="F26" s="177"/>
      <c r="G26" s="211">
        <f>CBM_Output!QK25</f>
        <v>92.801987818450314</v>
      </c>
      <c r="H26" s="220">
        <f t="shared" si="3"/>
        <v>1.2342287478671479</v>
      </c>
      <c r="I26" s="145">
        <f t="shared" si="10"/>
        <v>114.53888122474824</v>
      </c>
      <c r="J26" s="160">
        <f>Growing_Stock_Comp!HQ30/Growing_Stock_Comp!HP30</f>
        <v>0.89955083707635775</v>
      </c>
      <c r="K26" s="218">
        <f t="shared" si="11"/>
        <v>5.3334884651846171</v>
      </c>
      <c r="L26" s="164">
        <f t="shared" si="12"/>
        <v>119518.14301632208</v>
      </c>
      <c r="M26" s="165">
        <f t="shared" si="1"/>
        <v>68975.66</v>
      </c>
      <c r="N26" s="151">
        <f>CBM_Output!RA25</f>
        <v>0.22474598920891006</v>
      </c>
      <c r="O26" s="150">
        <f t="shared" si="13"/>
        <v>15502.002938037451</v>
      </c>
      <c r="P26" s="148">
        <f t="shared" ref="P26" si="14">(P25+L26-M26-O26)</f>
        <v>2566701.7893653829</v>
      </c>
      <c r="Q26" s="162">
        <f t="shared" ref="Q26" si="15">P26/B26</f>
        <v>114.53888122474822</v>
      </c>
      <c r="R26" s="171">
        <f>Harvest_Comparison!GT25</f>
        <v>60233.27</v>
      </c>
      <c r="S26" s="172">
        <f>Harvest_Comparison!GU25</f>
        <v>68975.66</v>
      </c>
      <c r="T26" s="472"/>
      <c r="U26" s="172">
        <f>Harvest_Comparison!GW25</f>
        <v>60233.267999999996</v>
      </c>
      <c r="W26" s="173">
        <f>Harvest_Comparison!HA25</f>
        <v>1.1451422112729395</v>
      </c>
    </row>
    <row r="27" spans="1:23" s="485" customFormat="1" ht="15.75" thickBot="1" x14ac:dyDescent="0.3">
      <c r="A27" s="474">
        <v>2021</v>
      </c>
      <c r="B27" s="475">
        <f>B26</f>
        <v>22409</v>
      </c>
      <c r="C27" s="476"/>
      <c r="D27" s="476"/>
      <c r="E27" s="477"/>
      <c r="F27" s="476"/>
      <c r="G27" s="478"/>
      <c r="H27" s="479">
        <f t="shared" ref="H27" si="16">H26</f>
        <v>1.2342287478671479</v>
      </c>
      <c r="I27" s="478"/>
      <c r="J27" s="480">
        <f t="shared" ref="J27" si="17">J26</f>
        <v>0.89955083707635775</v>
      </c>
      <c r="K27" s="481"/>
      <c r="L27" s="478"/>
      <c r="M27" s="478"/>
      <c r="N27" s="478"/>
      <c r="O27" s="478"/>
      <c r="P27" s="478"/>
      <c r="Q27" s="482">
        <f t="shared" ref="Q27" si="18">P27/B27</f>
        <v>0</v>
      </c>
      <c r="R27" s="483"/>
      <c r="S27" s="484"/>
      <c r="T27" s="484"/>
      <c r="U27" s="478"/>
      <c r="V27" s="484"/>
      <c r="W27" s="175"/>
    </row>
    <row r="28" spans="1:23" x14ac:dyDescent="0.25">
      <c r="A28" s="286"/>
      <c r="Q28" s="153"/>
      <c r="V28" s="473" t="str">
        <f>Harvest_Comparison!H26</f>
        <v>Bark frac.</v>
      </c>
      <c r="W28" s="443">
        <f>AVERAGE(W5:W26)</f>
        <v>1.1448642397748057</v>
      </c>
    </row>
    <row r="29" spans="1:23" x14ac:dyDescent="0.25">
      <c r="Q29" s="153"/>
    </row>
    <row r="30" spans="1:23" x14ac:dyDescent="0.25">
      <c r="A30" s="267" t="s">
        <v>245</v>
      </c>
      <c r="W30" s="153"/>
    </row>
    <row r="31" spans="1:23" x14ac:dyDescent="0.25">
      <c r="A31" s="548" t="s">
        <v>491</v>
      </c>
      <c r="O31" s="154"/>
      <c r="W31" s="153"/>
    </row>
    <row r="32" spans="1:23" x14ac:dyDescent="0.25">
      <c r="W32" s="153"/>
    </row>
    <row r="33" spans="13:23" x14ac:dyDescent="0.25">
      <c r="W33" s="153"/>
    </row>
    <row r="34" spans="13:23" x14ac:dyDescent="0.25">
      <c r="W34" s="153"/>
    </row>
    <row r="35" spans="13:23" x14ac:dyDescent="0.25">
      <c r="W35" s="153"/>
    </row>
    <row r="36" spans="13:23" x14ac:dyDescent="0.25">
      <c r="W36" s="153"/>
    </row>
    <row r="37" spans="13:23" x14ac:dyDescent="0.25">
      <c r="W37" s="153"/>
    </row>
    <row r="38" spans="13:23" x14ac:dyDescent="0.25">
      <c r="W38" s="153"/>
    </row>
    <row r="39" spans="13:23" x14ac:dyDescent="0.25">
      <c r="W39" s="153"/>
    </row>
    <row r="40" spans="13:23" x14ac:dyDescent="0.25">
      <c r="W40" s="153"/>
    </row>
    <row r="41" spans="13:23" x14ac:dyDescent="0.25">
      <c r="W41" s="153"/>
    </row>
    <row r="42" spans="13:23" x14ac:dyDescent="0.25">
      <c r="M42" s="186" t="s">
        <v>133</v>
      </c>
      <c r="W42" s="153"/>
    </row>
    <row r="43" spans="13:23" x14ac:dyDescent="0.25">
      <c r="W43" s="153"/>
    </row>
  </sheetData>
  <mergeCells count="22">
    <mergeCell ref="G1:J2"/>
    <mergeCell ref="B1:E2"/>
    <mergeCell ref="A1:A2"/>
    <mergeCell ref="K1:K2"/>
    <mergeCell ref="P3:P4"/>
    <mergeCell ref="P1:Q2"/>
    <mergeCell ref="Q3:Q4"/>
    <mergeCell ref="L1:O2"/>
    <mergeCell ref="A3:A4"/>
    <mergeCell ref="B3:B4"/>
    <mergeCell ref="C3:C4"/>
    <mergeCell ref="D3:D4"/>
    <mergeCell ref="E3:E4"/>
    <mergeCell ref="F1:F2"/>
    <mergeCell ref="F3:F4"/>
    <mergeCell ref="R1:W1"/>
    <mergeCell ref="R2:R3"/>
    <mergeCell ref="S2:S3"/>
    <mergeCell ref="T2:T3"/>
    <mergeCell ref="U2:U3"/>
    <mergeCell ref="V2:V3"/>
    <mergeCell ref="W2:W3"/>
  </mergeCells>
  <pageMargins left="0.7" right="0.7" top="0.75" bottom="0.75" header="0.3" footer="0.3"/>
  <pageSetup orientation="portrait" verticalDpi="0" r:id="rId1"/>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glio37">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88"/>
      <c r="B1" s="676" t="s">
        <v>82</v>
      </c>
      <c r="C1" s="676"/>
      <c r="D1" s="676"/>
      <c r="E1" s="677"/>
      <c r="F1" s="680" t="s">
        <v>71</v>
      </c>
      <c r="G1" s="675"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89"/>
      <c r="B2" s="676"/>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83" t="s">
        <v>150</v>
      </c>
      <c r="F3" s="681" t="s">
        <v>251</v>
      </c>
      <c r="G3" s="227"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2"/>
      <c r="D4" s="690"/>
      <c r="E4" s="683"/>
      <c r="F4" s="682"/>
      <c r="G4" s="188" t="s">
        <v>172</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157">
        <f>FORECAST(A5,B6:B16,A6:A16)</f>
        <v>28172</v>
      </c>
      <c r="C5" s="176"/>
      <c r="D5" s="176"/>
      <c r="E5" s="176"/>
      <c r="F5" s="144"/>
      <c r="G5" s="178">
        <f>CBM_Output!RC4</f>
        <v>107.43205026986433</v>
      </c>
      <c r="H5" s="219">
        <f>Growing_Stock_Comp!HX80</f>
        <v>1.03753723044518</v>
      </c>
      <c r="I5" s="145">
        <f t="shared" ref="I5:I21" si="0">G5*(H5)</f>
        <v>111.46475189804239</v>
      </c>
      <c r="J5" s="146"/>
      <c r="K5" s="147"/>
      <c r="N5" s="233"/>
      <c r="P5" s="148">
        <f>I5*B5</f>
        <v>3140184.9904716504</v>
      </c>
      <c r="Q5" s="209">
        <f>I5</f>
        <v>111.46475189804239</v>
      </c>
      <c r="R5" s="181"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3" x14ac:dyDescent="0.25">
      <c r="A6" s="143">
        <v>2000</v>
      </c>
      <c r="B6" s="149">
        <f>Area_Comp!HZ4</f>
        <v>28163</v>
      </c>
      <c r="C6" s="177">
        <f>Growing_Stock_Comp!HX10*1000</f>
        <v>3184670</v>
      </c>
      <c r="D6" s="192">
        <f>C6*0.9</f>
        <v>2866203</v>
      </c>
      <c r="E6" s="203">
        <f>C6*1.2</f>
        <v>3821604</v>
      </c>
      <c r="F6" s="193"/>
      <c r="G6" s="211">
        <f>CBM_Output!RC5</f>
        <v>108.50389816046825</v>
      </c>
      <c r="H6" s="220">
        <f>H5</f>
        <v>1.03753723044518</v>
      </c>
      <c r="I6" s="145">
        <f t="shared" si="0"/>
        <v>112.57683398991809</v>
      </c>
      <c r="J6" s="182">
        <f>J7</f>
        <v>0.81559784844269567</v>
      </c>
      <c r="K6" s="218">
        <f>L6/B5</f>
        <v>4.4872713503175969</v>
      </c>
      <c r="L6" s="164">
        <f>I6*B6-I5*B5+M6+O6</f>
        <v>126415.40848114734</v>
      </c>
      <c r="M6" s="165">
        <f t="shared" ref="M6:M26" si="1">IF(T6&lt;&gt;"",T6,IF(S6&lt;&gt;"",S6,IF(R6&lt;&gt;"",R6*W$28,U6*W$28)))</f>
        <v>73791.47866423933</v>
      </c>
      <c r="N6" s="151">
        <f>CBM_Output!RS5</f>
        <v>0.30230515818767312</v>
      </c>
      <c r="O6" s="150">
        <f>N6*M6</f>
        <v>22307.544630495177</v>
      </c>
      <c r="P6" s="148">
        <f>(P5+L6-M6-O6)</f>
        <v>3170501.3756580628</v>
      </c>
      <c r="Q6" s="162">
        <f t="shared" ref="Q6:Q25" si="2">P6/B6</f>
        <v>112.57683398991807</v>
      </c>
      <c r="R6" s="171">
        <f>Harvest_Comparison!HB5</f>
        <v>63300</v>
      </c>
      <c r="S6" s="172"/>
      <c r="T6" s="172"/>
      <c r="U6" s="172">
        <f>Harvest_Comparison!HE5</f>
        <v>63300</v>
      </c>
      <c r="V6" s="172"/>
      <c r="W6" s="180" t="str">
        <f>Harvest_Comparison!HI5</f>
        <v/>
      </c>
    </row>
    <row r="7" spans="1:23" x14ac:dyDescent="0.25">
      <c r="A7" s="143">
        <v>2001</v>
      </c>
      <c r="B7" s="144">
        <f>(9*B$6+1*B$16)/10</f>
        <v>28154</v>
      </c>
      <c r="C7" s="177"/>
      <c r="D7" s="177"/>
      <c r="E7" s="177"/>
      <c r="F7" s="149"/>
      <c r="G7" s="211">
        <f>CBM_Output!RC6</f>
        <v>109.58422013594006</v>
      </c>
      <c r="H7" s="220">
        <f t="shared" ref="H7:H26" si="3">H6</f>
        <v>1.03753723044518</v>
      </c>
      <c r="I7" s="145">
        <f t="shared" si="0"/>
        <v>113.69770826033817</v>
      </c>
      <c r="J7" s="182">
        <f>J8</f>
        <v>0.81559784844269567</v>
      </c>
      <c r="K7" s="218">
        <f t="shared" ref="K7:K21" si="4">L7/B6</f>
        <v>4.4931940143334259</v>
      </c>
      <c r="L7" s="164">
        <f t="shared" ref="L7:L21" si="5">I7*B7-I6*B6+M7+O7</f>
        <v>126541.82302567227</v>
      </c>
      <c r="M7" s="165">
        <f t="shared" si="1"/>
        <v>73674.90444834005</v>
      </c>
      <c r="N7" s="151">
        <f>CBM_Output!RS6</f>
        <v>0.30299348252955377</v>
      </c>
      <c r="O7" s="150">
        <f t="shared" ref="O7:O21" si="6">N7*M7</f>
        <v>22323.015873834665</v>
      </c>
      <c r="P7" s="148">
        <f t="shared" ref="P7:P25" si="7">(P6+L7-M7-O7)</f>
        <v>3201045.2783615603</v>
      </c>
      <c r="Q7" s="162">
        <f t="shared" si="2"/>
        <v>113.69770826033815</v>
      </c>
      <c r="R7" s="171">
        <f>Harvest_Comparison!HB6</f>
        <v>63200</v>
      </c>
      <c r="S7" s="172"/>
      <c r="T7" s="172"/>
      <c r="U7" s="172">
        <f>Harvest_Comparison!HE6</f>
        <v>63200</v>
      </c>
      <c r="V7" s="172"/>
      <c r="W7" s="180" t="str">
        <f>Harvest_Comparison!HI6</f>
        <v/>
      </c>
    </row>
    <row r="8" spans="1:23" x14ac:dyDescent="0.25">
      <c r="A8" s="143">
        <v>2002</v>
      </c>
      <c r="B8" s="144">
        <f>(8*B$6+2*B$16)/10</f>
        <v>28145</v>
      </c>
      <c r="C8" s="177"/>
      <c r="D8" s="177"/>
      <c r="E8" s="177"/>
      <c r="F8" s="149"/>
      <c r="G8" s="211">
        <f>CBM_Output!RC7</f>
        <v>110.51642205592985</v>
      </c>
      <c r="H8" s="220">
        <f t="shared" si="3"/>
        <v>1.03753723044518</v>
      </c>
      <c r="I8" s="145">
        <f t="shared" si="0"/>
        <v>114.66490245862006</v>
      </c>
      <c r="J8" s="182">
        <f>J9</f>
        <v>0.81559784844269567</v>
      </c>
      <c r="K8" s="218">
        <f t="shared" si="4"/>
        <v>4.5262736187165764</v>
      </c>
      <c r="L8" s="164">
        <f t="shared" si="5"/>
        <v>127432.70746134649</v>
      </c>
      <c r="M8" s="165">
        <f t="shared" si="1"/>
        <v>77638.427788915316</v>
      </c>
      <c r="N8" s="151">
        <f>CBM_Output!RS7</f>
        <v>0.30392009483091792</v>
      </c>
      <c r="O8" s="150">
        <f t="shared" si="6"/>
        <v>23595.878336130518</v>
      </c>
      <c r="P8" s="148">
        <f t="shared" si="7"/>
        <v>3227243.679697861</v>
      </c>
      <c r="Q8" s="162">
        <f t="shared" si="2"/>
        <v>114.66490245862003</v>
      </c>
      <c r="R8" s="171">
        <f>Harvest_Comparison!HB7</f>
        <v>66600</v>
      </c>
      <c r="S8" s="172"/>
      <c r="T8" s="172"/>
      <c r="U8" s="172">
        <f>Harvest_Comparison!HE7</f>
        <v>66600</v>
      </c>
      <c r="V8" s="172"/>
      <c r="W8" s="180" t="str">
        <f>Harvest_Comparison!HI7</f>
        <v/>
      </c>
    </row>
    <row r="9" spans="1:23" x14ac:dyDescent="0.25">
      <c r="A9" s="143">
        <v>2003</v>
      </c>
      <c r="B9" s="144">
        <f>(7*B$6+3*B$16)/10</f>
        <v>28136</v>
      </c>
      <c r="C9" s="177"/>
      <c r="D9" s="177"/>
      <c r="E9" s="177"/>
      <c r="F9" s="149"/>
      <c r="G9" s="211">
        <f>CBM_Output!RC8</f>
        <v>111.42718328415179</v>
      </c>
      <c r="H9" s="220">
        <f t="shared" si="3"/>
        <v>1.03753723044518</v>
      </c>
      <c r="I9" s="145">
        <f t="shared" si="0"/>
        <v>115.6098511409463</v>
      </c>
      <c r="J9" s="182">
        <f>J10</f>
        <v>0.81559784844269567</v>
      </c>
      <c r="K9" s="218">
        <f t="shared" si="4"/>
        <v>4.5323223058257014</v>
      </c>
      <c r="L9" s="164">
        <f t="shared" si="5"/>
        <v>127562.21129746435</v>
      </c>
      <c r="M9" s="165">
        <f t="shared" si="1"/>
        <v>78221.298868411672</v>
      </c>
      <c r="N9" s="151">
        <f>CBM_Output!RS8</f>
        <v>0.30408368014014747</v>
      </c>
      <c r="O9" s="150">
        <f t="shared" si="6"/>
        <v>23785.820425248974</v>
      </c>
      <c r="P9" s="148">
        <f t="shared" si="7"/>
        <v>3252798.7717016647</v>
      </c>
      <c r="Q9" s="162">
        <f t="shared" si="2"/>
        <v>115.60985114094629</v>
      </c>
      <c r="R9" s="171">
        <f>Harvest_Comparison!HB8</f>
        <v>67100</v>
      </c>
      <c r="S9" s="172"/>
      <c r="T9" s="172"/>
      <c r="U9" s="172">
        <f>Harvest_Comparison!HE8</f>
        <v>67100</v>
      </c>
      <c r="V9" s="172"/>
      <c r="W9" s="180" t="str">
        <f>Harvest_Comparison!HI8</f>
        <v/>
      </c>
    </row>
    <row r="10" spans="1:23" x14ac:dyDescent="0.25">
      <c r="A10" s="143">
        <v>2004</v>
      </c>
      <c r="B10" s="144">
        <f>(6*B$6+4*B$16)/10</f>
        <v>28127</v>
      </c>
      <c r="C10" s="177"/>
      <c r="D10" s="177"/>
      <c r="E10" s="177"/>
      <c r="F10" s="149"/>
      <c r="G10" s="211">
        <f>CBM_Output!RC9</f>
        <v>112.32438686225935</v>
      </c>
      <c r="H10" s="220">
        <f t="shared" si="3"/>
        <v>1.03753723044518</v>
      </c>
      <c r="I10" s="145">
        <f t="shared" si="0"/>
        <v>116.54073325652152</v>
      </c>
      <c r="J10" s="182">
        <f>J11</f>
        <v>0.81559784844269567</v>
      </c>
      <c r="K10" s="218">
        <f t="shared" si="4"/>
        <v>4.531079639157328</v>
      </c>
      <c r="L10" s="164">
        <f t="shared" si="5"/>
        <v>127486.45672733057</v>
      </c>
      <c r="M10" s="165">
        <f t="shared" si="1"/>
        <v>78454.447300210217</v>
      </c>
      <c r="N10" s="151">
        <f>CBM_Output!RS9</f>
        <v>0.30450251890998781</v>
      </c>
      <c r="O10" s="150">
        <f t="shared" si="6"/>
        <v>23889.576822604904</v>
      </c>
      <c r="P10" s="148">
        <f t="shared" si="7"/>
        <v>3277941.2043061801</v>
      </c>
      <c r="Q10" s="162">
        <f t="shared" si="2"/>
        <v>116.54073325652149</v>
      </c>
      <c r="R10" s="171">
        <f>Harvest_Comparison!HB9</f>
        <v>67300</v>
      </c>
      <c r="S10" s="172"/>
      <c r="T10" s="172"/>
      <c r="U10" s="172">
        <f>Harvest_Comparison!HE9</f>
        <v>67300</v>
      </c>
      <c r="V10" s="172"/>
      <c r="W10" s="180" t="str">
        <f>Harvest_Comparison!HI9</f>
        <v/>
      </c>
    </row>
    <row r="11" spans="1:23" x14ac:dyDescent="0.25">
      <c r="A11" s="143">
        <v>2005</v>
      </c>
      <c r="B11" s="144">
        <f>(5*B$6+5*B$16)/10</f>
        <v>28118</v>
      </c>
      <c r="C11" s="177"/>
      <c r="D11" s="177"/>
      <c r="E11" s="177"/>
      <c r="F11" s="149"/>
      <c r="G11" s="211">
        <f>CBM_Output!RC10</f>
        <v>112.05678820113582</v>
      </c>
      <c r="H11" s="220">
        <f t="shared" si="3"/>
        <v>1.03753723044518</v>
      </c>
      <c r="I11" s="145">
        <f t="shared" si="0"/>
        <v>116.26308968278857</v>
      </c>
      <c r="J11" s="160">
        <f>Growing_Stock_Comp!HZ15/Growing_Stock_Comp!HY15</f>
        <v>0.81559784844269567</v>
      </c>
      <c r="K11" s="218">
        <f t="shared" si="4"/>
        <v>5.0054165289540054</v>
      </c>
      <c r="L11" s="164">
        <f t="shared" si="5"/>
        <v>140787.35070988932</v>
      </c>
      <c r="M11" s="165">
        <f t="shared" si="1"/>
        <v>114475.88001308533</v>
      </c>
      <c r="N11" s="151">
        <f>CBM_Output!RS10</f>
        <v>0.30720112654574655</v>
      </c>
      <c r="O11" s="150">
        <f t="shared" si="6"/>
        <v>35167.119302335523</v>
      </c>
      <c r="P11" s="148">
        <f t="shared" si="7"/>
        <v>3269085.5557006486</v>
      </c>
      <c r="Q11" s="162">
        <f t="shared" si="2"/>
        <v>116.26308968278856</v>
      </c>
      <c r="R11" s="171">
        <f>Harvest_Comparison!HB10</f>
        <v>98200</v>
      </c>
      <c r="S11" s="172"/>
      <c r="T11" s="172"/>
      <c r="U11" s="172">
        <f>Harvest_Comparison!HE10</f>
        <v>98200</v>
      </c>
      <c r="V11" s="172">
        <f>Harvest_Comparison!HG10</f>
        <v>92837.91</v>
      </c>
      <c r="W11" s="180" t="str">
        <f>Harvest_Comparison!HI10</f>
        <v/>
      </c>
    </row>
    <row r="12" spans="1:23" x14ac:dyDescent="0.25">
      <c r="A12" s="143">
        <v>2006</v>
      </c>
      <c r="B12" s="144">
        <f>(4*B$6+6*B$16)/10</f>
        <v>28109</v>
      </c>
      <c r="C12" s="177"/>
      <c r="D12" s="177"/>
      <c r="E12" s="177"/>
      <c r="F12" s="149"/>
      <c r="G12" s="211">
        <f>CBM_Output!RC11</f>
        <v>113.15229072786225</v>
      </c>
      <c r="H12" s="220">
        <f t="shared" si="3"/>
        <v>1.03753723044518</v>
      </c>
      <c r="I12" s="145">
        <f t="shared" si="0"/>
        <v>117.39971434031402</v>
      </c>
      <c r="J12" s="161">
        <f>(4*J$11+1*J$16)/5</f>
        <v>0.81518327017964931</v>
      </c>
      <c r="K12" s="218">
        <f t="shared" si="4"/>
        <v>4.5319123718643519</v>
      </c>
      <c r="L12" s="164">
        <f t="shared" si="5"/>
        <v>127428.31207208186</v>
      </c>
      <c r="M12" s="165">
        <f t="shared" si="1"/>
        <v>75306.943470929866</v>
      </c>
      <c r="N12" s="151">
        <f>CBM_Output!RS11</f>
        <v>0.281758267325043</v>
      </c>
      <c r="O12" s="150">
        <f t="shared" si="6"/>
        <v>21218.35390991416</v>
      </c>
      <c r="P12" s="148">
        <f t="shared" si="7"/>
        <v>3299988.5703918864</v>
      </c>
      <c r="Q12" s="162">
        <f t="shared" si="2"/>
        <v>117.39971434031401</v>
      </c>
      <c r="R12" s="171">
        <f>Harvest_Comparison!HB11</f>
        <v>64600</v>
      </c>
      <c r="S12" s="172"/>
      <c r="T12" s="172"/>
      <c r="U12" s="172">
        <f>Harvest_Comparison!HE11</f>
        <v>64600</v>
      </c>
      <c r="V12" s="172"/>
      <c r="W12" s="180" t="str">
        <f>Harvest_Comparison!HI11</f>
        <v/>
      </c>
    </row>
    <row r="13" spans="1:23" x14ac:dyDescent="0.25">
      <c r="A13" s="143">
        <v>2007</v>
      </c>
      <c r="B13" s="144">
        <f>(3*B$6+7*B$16)/10</f>
        <v>28100</v>
      </c>
      <c r="C13" s="177"/>
      <c r="D13" s="177"/>
      <c r="E13" s="177"/>
      <c r="F13" s="177"/>
      <c r="G13" s="211">
        <f>CBM_Output!RC12</f>
        <v>113.49215279027145</v>
      </c>
      <c r="H13" s="220">
        <f t="shared" si="3"/>
        <v>1.03753723044518</v>
      </c>
      <c r="I13" s="145">
        <f t="shared" si="0"/>
        <v>117.75233388327945</v>
      </c>
      <c r="J13" s="161">
        <f>(3*J$11+2*J$16)/5</f>
        <v>0.81476869191660306</v>
      </c>
      <c r="K13" s="218">
        <f t="shared" si="4"/>
        <v>4.4114000594506946</v>
      </c>
      <c r="L13" s="164">
        <f t="shared" si="5"/>
        <v>124000.04427109958</v>
      </c>
      <c r="M13" s="165">
        <f t="shared" si="1"/>
        <v>89148</v>
      </c>
      <c r="N13" s="151">
        <f>CBM_Output!RS12</f>
        <v>0.29165020575709821</v>
      </c>
      <c r="O13" s="150">
        <f t="shared" si="6"/>
        <v>26000.032542833793</v>
      </c>
      <c r="P13" s="148">
        <f t="shared" si="7"/>
        <v>3308840.5821201522</v>
      </c>
      <c r="Q13" s="162">
        <f t="shared" si="2"/>
        <v>117.75233388327943</v>
      </c>
      <c r="R13" s="171">
        <f>Harvest_Comparison!HB12</f>
        <v>78200</v>
      </c>
      <c r="S13" s="172">
        <f>Harvest_Comparison!HC12</f>
        <v>89148</v>
      </c>
      <c r="T13" s="172"/>
      <c r="U13" s="172">
        <f>Harvest_Comparison!HE12</f>
        <v>78200</v>
      </c>
      <c r="V13" s="172"/>
      <c r="W13" s="173">
        <f>Harvest_Comparison!HI12</f>
        <v>1.1399999999999999</v>
      </c>
    </row>
    <row r="14" spans="1:23" x14ac:dyDescent="0.25">
      <c r="A14" s="143">
        <v>2008</v>
      </c>
      <c r="B14" s="144">
        <f>(2*B$6+8*B$16)/10</f>
        <v>28091</v>
      </c>
      <c r="C14" s="177"/>
      <c r="D14" s="177"/>
      <c r="E14" s="177"/>
      <c r="F14" s="177"/>
      <c r="G14" s="211">
        <f>CBM_Output!RC13</f>
        <v>114.30816370552454</v>
      </c>
      <c r="H14" s="220">
        <f t="shared" si="3"/>
        <v>1.03753723044518</v>
      </c>
      <c r="I14" s="145">
        <f t="shared" si="0"/>
        <v>118.59897558830417</v>
      </c>
      <c r="J14" s="161">
        <f>(2*J$11+3*J$16)/5</f>
        <v>0.81435411365355681</v>
      </c>
      <c r="K14" s="218">
        <f t="shared" si="4"/>
        <v>4.3865464166050412</v>
      </c>
      <c r="L14" s="164">
        <f t="shared" si="5"/>
        <v>123261.95430660166</v>
      </c>
      <c r="M14" s="165">
        <f t="shared" si="1"/>
        <v>78510</v>
      </c>
      <c r="N14" s="151">
        <f>CBM_Output!RS13</f>
        <v>0.28058480672146258</v>
      </c>
      <c r="O14" s="150">
        <f t="shared" si="6"/>
        <v>22028.713175702025</v>
      </c>
      <c r="P14" s="148">
        <f t="shared" si="7"/>
        <v>3331563.8232510518</v>
      </c>
      <c r="Q14" s="162">
        <f t="shared" si="2"/>
        <v>118.59897558830414</v>
      </c>
      <c r="R14" s="171">
        <f>Harvest_Comparison!HB13</f>
        <v>70800</v>
      </c>
      <c r="S14" s="172">
        <f>Harvest_Comparison!HC13</f>
        <v>78510</v>
      </c>
      <c r="T14" s="172"/>
      <c r="U14" s="172">
        <f>Harvest_Comparison!HE13</f>
        <v>70800</v>
      </c>
      <c r="V14" s="172"/>
      <c r="W14" s="173">
        <f>Harvest_Comparison!HI13</f>
        <v>1.1088983050847459</v>
      </c>
    </row>
    <row r="15" spans="1:23" x14ac:dyDescent="0.25">
      <c r="A15" s="143">
        <v>2009</v>
      </c>
      <c r="B15" s="144">
        <f>(1*B$6+9*B$16)/10</f>
        <v>28082</v>
      </c>
      <c r="C15" s="177"/>
      <c r="D15" s="177"/>
      <c r="E15" s="177"/>
      <c r="F15" s="177"/>
      <c r="G15" s="211">
        <f>CBM_Output!RC14</f>
        <v>115.35174410258757</v>
      </c>
      <c r="H15" s="220">
        <f t="shared" si="3"/>
        <v>1.03753723044518</v>
      </c>
      <c r="I15" s="145">
        <f t="shared" si="0"/>
        <v>119.68172910321984</v>
      </c>
      <c r="J15" s="161">
        <f>(1*J$11+4*J$16)/5</f>
        <v>0.81393953539051067</v>
      </c>
      <c r="K15" s="218">
        <f t="shared" si="4"/>
        <v>4.3356620855586954</v>
      </c>
      <c r="L15" s="164">
        <f t="shared" si="5"/>
        <v>121793.0836454293</v>
      </c>
      <c r="M15" s="165">
        <f t="shared" si="1"/>
        <v>72210</v>
      </c>
      <c r="N15" s="151">
        <f>CBM_Output!RS14</f>
        <v>0.28035715579368686</v>
      </c>
      <c r="O15" s="150">
        <f t="shared" si="6"/>
        <v>20244.59021986213</v>
      </c>
      <c r="P15" s="148">
        <f t="shared" si="7"/>
        <v>3360902.316676619</v>
      </c>
      <c r="Q15" s="162">
        <f t="shared" si="2"/>
        <v>119.68172910321982</v>
      </c>
      <c r="R15" s="171">
        <f>Harvest_Comparison!HB14</f>
        <v>65100</v>
      </c>
      <c r="S15" s="172">
        <f>Harvest_Comparison!HC14</f>
        <v>72210</v>
      </c>
      <c r="T15" s="172"/>
      <c r="U15" s="172">
        <f>Harvest_Comparison!HE14</f>
        <v>65100</v>
      </c>
      <c r="V15" s="172"/>
      <c r="W15" s="173">
        <f>Harvest_Comparison!HI14</f>
        <v>1.1092165898617512</v>
      </c>
    </row>
    <row r="16" spans="1:23" x14ac:dyDescent="0.25">
      <c r="A16" s="143">
        <v>2010</v>
      </c>
      <c r="B16" s="149">
        <f>Area_Comp!HZ14</f>
        <v>28073</v>
      </c>
      <c r="C16" s="177">
        <f>Growing_Stock_Comp!HX20*1000</f>
        <v>3294650</v>
      </c>
      <c r="D16" s="192">
        <f>C16*0.9</f>
        <v>2965185</v>
      </c>
      <c r="E16" s="203">
        <f>C16*1.2</f>
        <v>3953580</v>
      </c>
      <c r="F16" s="177"/>
      <c r="G16" s="211">
        <f>CBM_Output!RC15</f>
        <v>116.13888018110787</v>
      </c>
      <c r="H16" s="220">
        <f t="shared" si="3"/>
        <v>1.03753723044518</v>
      </c>
      <c r="I16" s="145">
        <f t="shared" si="0"/>
        <v>120.49841209011126</v>
      </c>
      <c r="J16" s="160">
        <f>Growing_Stock_Comp!HZ20/Growing_Stock_Comp!HY20</f>
        <v>0.81352495712746431</v>
      </c>
      <c r="K16" s="218">
        <f t="shared" si="4"/>
        <v>4.7282678863585756</v>
      </c>
      <c r="L16" s="164">
        <f t="shared" si="5"/>
        <v>132779.21878472151</v>
      </c>
      <c r="M16" s="165">
        <f t="shared" si="1"/>
        <v>86640</v>
      </c>
      <c r="N16" s="151">
        <f>CBM_Output!RS15</f>
        <v>0.2803510255730336</v>
      </c>
      <c r="O16" s="150">
        <f t="shared" si="6"/>
        <v>24289.612855647632</v>
      </c>
      <c r="P16" s="148">
        <f t="shared" si="7"/>
        <v>3382751.9226056929</v>
      </c>
      <c r="Q16" s="162">
        <f t="shared" si="2"/>
        <v>120.49841209011124</v>
      </c>
      <c r="R16" s="171">
        <f>Harvest_Comparison!HB15</f>
        <v>72200</v>
      </c>
      <c r="S16" s="172">
        <f>Harvest_Comparison!HC15</f>
        <v>86640</v>
      </c>
      <c r="T16" s="172"/>
      <c r="U16" s="172">
        <f>Harvest_Comparison!HE15</f>
        <v>72200</v>
      </c>
      <c r="V16" s="172">
        <f>Harvest_Comparison!HG15</f>
        <v>82943.679999999993</v>
      </c>
      <c r="W16" s="173">
        <f>Harvest_Comparison!HI15</f>
        <v>1.2</v>
      </c>
    </row>
    <row r="17" spans="1:23" x14ac:dyDescent="0.25">
      <c r="A17" s="143">
        <v>2011</v>
      </c>
      <c r="B17" s="144">
        <f>(4*B$16+1*B$21)/5</f>
        <v>28054.400000000001</v>
      </c>
      <c r="C17" s="177"/>
      <c r="D17" s="177"/>
      <c r="E17" s="177"/>
      <c r="F17" s="177"/>
      <c r="G17" s="211">
        <f>CBM_Output!RC16</f>
        <v>116.97160642503707</v>
      </c>
      <c r="H17" s="220">
        <f t="shared" si="3"/>
        <v>1.03753723044518</v>
      </c>
      <c r="I17" s="145">
        <f t="shared" si="0"/>
        <v>121.36239657095658</v>
      </c>
      <c r="J17" s="161">
        <f>(4*J$16+1*J$21)/5</f>
        <v>0.80805865987012615</v>
      </c>
      <c r="K17" s="218">
        <f t="shared" si="4"/>
        <v>4.7124581883817589</v>
      </c>
      <c r="L17" s="164">
        <f t="shared" si="5"/>
        <v>132292.83872244111</v>
      </c>
      <c r="M17" s="165">
        <f t="shared" si="1"/>
        <v>86280</v>
      </c>
      <c r="N17" s="151">
        <f>CBM_Output!RS16</f>
        <v>0.27834426249293198</v>
      </c>
      <c r="O17" s="150">
        <f t="shared" si="6"/>
        <v>24015.542967890171</v>
      </c>
      <c r="P17" s="148">
        <f t="shared" si="7"/>
        <v>3404749.2183602434</v>
      </c>
      <c r="Q17" s="162">
        <f t="shared" si="2"/>
        <v>121.36239657095655</v>
      </c>
      <c r="R17" s="171">
        <f>Harvest_Comparison!HB16</f>
        <v>71900</v>
      </c>
      <c r="S17" s="172">
        <f>Harvest_Comparison!HC16</f>
        <v>86280</v>
      </c>
      <c r="T17" s="172"/>
      <c r="U17" s="172">
        <f>Harvest_Comparison!HE16</f>
        <v>71900</v>
      </c>
      <c r="V17" s="172"/>
      <c r="W17" s="173">
        <f>Harvest_Comparison!HI16</f>
        <v>1.2</v>
      </c>
    </row>
    <row r="18" spans="1:23" x14ac:dyDescent="0.25">
      <c r="A18" s="143">
        <v>2012</v>
      </c>
      <c r="B18" s="144">
        <f>(3*B$16+2*B$21)/5</f>
        <v>28035.8</v>
      </c>
      <c r="C18" s="177"/>
      <c r="D18" s="177"/>
      <c r="E18" s="177"/>
      <c r="F18" s="177"/>
      <c r="G18" s="211">
        <f>CBM_Output!RC17</f>
        <v>117.94155862042915</v>
      </c>
      <c r="H18" s="220">
        <f t="shared" si="3"/>
        <v>1.03753723044518</v>
      </c>
      <c r="I18" s="145">
        <f t="shared" si="0"/>
        <v>122.3687580854279</v>
      </c>
      <c r="J18" s="161">
        <f>(3*J$16+2*J$21)/5</f>
        <v>0.8025923626127881</v>
      </c>
      <c r="K18" s="218">
        <f t="shared" si="4"/>
        <v>4.7207222292972393</v>
      </c>
      <c r="L18" s="164">
        <f t="shared" si="5"/>
        <v>132437.02970959648</v>
      </c>
      <c r="M18" s="165">
        <f t="shared" si="1"/>
        <v>83400</v>
      </c>
      <c r="N18" s="151">
        <f>CBM_Output!RS17</f>
        <v>0.27674124866188921</v>
      </c>
      <c r="O18" s="150">
        <f t="shared" si="6"/>
        <v>23080.220138401561</v>
      </c>
      <c r="P18" s="148">
        <f t="shared" si="7"/>
        <v>3430706.0279314383</v>
      </c>
      <c r="Q18" s="162">
        <f t="shared" si="2"/>
        <v>122.36875808542786</v>
      </c>
      <c r="R18" s="171">
        <f>Harvest_Comparison!HB17</f>
        <v>69499</v>
      </c>
      <c r="S18" s="172">
        <f>Harvest_Comparison!HC17</f>
        <v>83400</v>
      </c>
      <c r="T18" s="172"/>
      <c r="U18" s="172">
        <f>Harvest_Comparison!HE17</f>
        <v>69499</v>
      </c>
      <c r="V18" s="172"/>
      <c r="W18" s="173">
        <f>Harvest_Comparison!HI17</f>
        <v>1.2000172664354882</v>
      </c>
    </row>
    <row r="19" spans="1:23" x14ac:dyDescent="0.25">
      <c r="A19" s="143">
        <v>2013</v>
      </c>
      <c r="B19" s="144">
        <f>(2*B$16+3*B$21)/5</f>
        <v>28017.200000000001</v>
      </c>
      <c r="C19" s="177"/>
      <c r="D19" s="177"/>
      <c r="E19" s="177"/>
      <c r="F19" s="177"/>
      <c r="G19" s="211">
        <f>CBM_Output!RC18</f>
        <v>118.88436365027788</v>
      </c>
      <c r="H19" s="220">
        <f t="shared" si="3"/>
        <v>1.03753723044518</v>
      </c>
      <c r="I19" s="145">
        <f t="shared" si="0"/>
        <v>123.34695340494693</v>
      </c>
      <c r="J19" s="161">
        <f>(2*J$16+3*J$21)/5</f>
        <v>0.79712606535544994</v>
      </c>
      <c r="K19" s="218">
        <f t="shared" si="4"/>
        <v>4.6715192684460369</v>
      </c>
      <c r="L19" s="164">
        <f t="shared" si="5"/>
        <v>130969.7799062994</v>
      </c>
      <c r="M19" s="165">
        <f t="shared" si="1"/>
        <v>83520</v>
      </c>
      <c r="N19" s="151">
        <f>CBM_Output!RS18</f>
        <v>0.26723593032398751</v>
      </c>
      <c r="O19" s="150">
        <f t="shared" si="6"/>
        <v>22319.544900659435</v>
      </c>
      <c r="P19" s="148">
        <f t="shared" si="7"/>
        <v>3455836.2629370783</v>
      </c>
      <c r="Q19" s="162">
        <f t="shared" si="2"/>
        <v>123.3469534049469</v>
      </c>
      <c r="R19" s="171">
        <f>Harvest_Comparison!HB18</f>
        <v>69600</v>
      </c>
      <c r="S19" s="172">
        <f>Harvest_Comparison!HC18</f>
        <v>83520</v>
      </c>
      <c r="T19" s="172"/>
      <c r="U19" s="172">
        <f>Harvest_Comparison!HE18</f>
        <v>69600</v>
      </c>
      <c r="V19" s="172"/>
      <c r="W19" s="173">
        <f>Harvest_Comparison!HI18</f>
        <v>1.2</v>
      </c>
    </row>
    <row r="20" spans="1:23" x14ac:dyDescent="0.25">
      <c r="A20" s="143">
        <v>2014</v>
      </c>
      <c r="B20" s="144">
        <f>(1*B$16+4*B$21)/5</f>
        <v>27998.6</v>
      </c>
      <c r="C20" s="177"/>
      <c r="D20" s="177"/>
      <c r="E20" s="177"/>
      <c r="F20" s="177"/>
      <c r="G20" s="211">
        <f>CBM_Output!RC19</f>
        <v>119.6318317345397</v>
      </c>
      <c r="H20" s="220">
        <f t="shared" si="3"/>
        <v>1.03753723044518</v>
      </c>
      <c r="I20" s="145">
        <f t="shared" si="0"/>
        <v>124.12247937093811</v>
      </c>
      <c r="J20" s="161">
        <f>(1*J$16+4*J$21)/5</f>
        <v>0.79165976809811178</v>
      </c>
      <c r="K20" s="218">
        <f t="shared" si="4"/>
        <v>4.6817629495614472</v>
      </c>
      <c r="L20" s="164">
        <f t="shared" si="5"/>
        <v>131169.88891045298</v>
      </c>
      <c r="M20" s="165">
        <f t="shared" si="1"/>
        <v>87960</v>
      </c>
      <c r="N20" s="151">
        <f>CBM_Output!RS19</f>
        <v>0.27046954220537084</v>
      </c>
      <c r="O20" s="150">
        <f t="shared" si="6"/>
        <v>23790.500932384421</v>
      </c>
      <c r="P20" s="148">
        <f t="shared" si="7"/>
        <v>3475255.6509151468</v>
      </c>
      <c r="Q20" s="162">
        <f t="shared" si="2"/>
        <v>124.12247937093808</v>
      </c>
      <c r="R20" s="171">
        <f>Harvest_Comparison!HB19</f>
        <v>73300</v>
      </c>
      <c r="S20" s="172">
        <f>Harvest_Comparison!HC19</f>
        <v>87960</v>
      </c>
      <c r="T20" s="172"/>
      <c r="U20" s="172">
        <f>Harvest_Comparison!HE19</f>
        <v>73300</v>
      </c>
      <c r="V20" s="172"/>
      <c r="W20" s="173">
        <f>Harvest_Comparison!HI19</f>
        <v>1.2</v>
      </c>
    </row>
    <row r="21" spans="1:23" x14ac:dyDescent="0.25">
      <c r="A21" s="143">
        <v>2015</v>
      </c>
      <c r="B21" s="149">
        <f>Area_Comp!HZ19</f>
        <v>27980</v>
      </c>
      <c r="C21" s="177">
        <f>Growing_Stock_Comp!HX25*1000</f>
        <v>3477630</v>
      </c>
      <c r="D21" s="192">
        <f>C21*0.9</f>
        <v>3129867</v>
      </c>
      <c r="E21" s="203">
        <f>C21*1.2</f>
        <v>4173156</v>
      </c>
      <c r="F21" s="177"/>
      <c r="G21" s="211">
        <f>CBM_Output!RC20</f>
        <v>120.41442546676174</v>
      </c>
      <c r="H21" s="220">
        <f t="shared" si="3"/>
        <v>1.03753723044518</v>
      </c>
      <c r="I21" s="145">
        <f t="shared" si="0"/>
        <v>124.93444950443153</v>
      </c>
      <c r="J21" s="160">
        <f>Growing_Stock_Comp!HZ25/Growing_Stock_Comp!HY25</f>
        <v>0.78619347084077373</v>
      </c>
      <c r="K21" s="218">
        <f t="shared" si="4"/>
        <v>4.7780779035614964</v>
      </c>
      <c r="L21" s="164">
        <f t="shared" si="5"/>
        <v>133779.49199065691</v>
      </c>
      <c r="M21" s="165">
        <f t="shared" si="1"/>
        <v>89160</v>
      </c>
      <c r="N21" s="151">
        <f>CBM_Output!RS20</f>
        <v>0.27152586105664789</v>
      </c>
      <c r="O21" s="150">
        <f t="shared" si="6"/>
        <v>24209.245771810725</v>
      </c>
      <c r="P21" s="148">
        <f t="shared" si="7"/>
        <v>3495665.897133993</v>
      </c>
      <c r="Q21" s="162">
        <f t="shared" si="2"/>
        <v>124.93444950443148</v>
      </c>
      <c r="R21" s="171">
        <f>Harvest_Comparison!HB20</f>
        <v>74300</v>
      </c>
      <c r="S21" s="172">
        <f>Harvest_Comparison!HC20</f>
        <v>89160</v>
      </c>
      <c r="T21" s="172"/>
      <c r="U21" s="172">
        <f>Harvest_Comparison!HE20</f>
        <v>74300</v>
      </c>
      <c r="V21" s="172">
        <f>Harvest_Comparison!HG20</f>
        <v>89176.28</v>
      </c>
      <c r="W21" s="173">
        <f>Harvest_Comparison!HI20</f>
        <v>1.2</v>
      </c>
    </row>
    <row r="22" spans="1:23" x14ac:dyDescent="0.25">
      <c r="A22" s="143">
        <v>2016</v>
      </c>
      <c r="B22" s="149">
        <f>Area_Comp!HZ20</f>
        <v>27980</v>
      </c>
      <c r="C22" s="177"/>
      <c r="D22" s="177"/>
      <c r="E22" s="177"/>
      <c r="F22" s="177"/>
      <c r="G22" s="211">
        <f>CBM_Output!RC21</f>
        <v>121.27236990124453</v>
      </c>
      <c r="H22" s="220">
        <f t="shared" si="3"/>
        <v>1.03753723044518</v>
      </c>
      <c r="I22" s="145">
        <f t="shared" ref="I22:I26" si="8">G22*(H22)</f>
        <v>125.82459879686066</v>
      </c>
      <c r="J22" s="161">
        <f>(4*J$21+1*J$26)/5</f>
        <v>0.77778767075046984</v>
      </c>
      <c r="K22" s="218">
        <f t="shared" ref="K22:K26" si="9">L22/B21</f>
        <v>4.9646482936629273</v>
      </c>
      <c r="L22" s="164">
        <f t="shared" ref="L22:L26" si="10">I22*B22-I21*B21+M22+O22</f>
        <v>138910.85925668871</v>
      </c>
      <c r="M22" s="165">
        <f t="shared" si="1"/>
        <v>89760</v>
      </c>
      <c r="N22" s="151">
        <f>CBM_Output!RS21</f>
        <v>0.27010340969832375</v>
      </c>
      <c r="O22" s="150">
        <f t="shared" ref="O22:O26" si="11">N22*M22</f>
        <v>24244.482054521541</v>
      </c>
      <c r="P22" s="148">
        <f t="shared" si="7"/>
        <v>3520572.2743361602</v>
      </c>
      <c r="Q22" s="162">
        <f t="shared" si="2"/>
        <v>125.82459879686063</v>
      </c>
      <c r="R22" s="171">
        <f>Harvest_Comparison!HB21</f>
        <v>74800</v>
      </c>
      <c r="S22" s="172">
        <f>Harvest_Comparison!HC21</f>
        <v>89760</v>
      </c>
      <c r="T22" s="172"/>
      <c r="U22" s="172">
        <f>Harvest_Comparison!HE21</f>
        <v>74800</v>
      </c>
      <c r="V22" s="172"/>
      <c r="W22" s="173">
        <f>Harvest_Comparison!HI21</f>
        <v>1.2</v>
      </c>
    </row>
    <row r="23" spans="1:23" x14ac:dyDescent="0.25">
      <c r="A23" s="143">
        <v>2017</v>
      </c>
      <c r="B23" s="149">
        <f>Area_Comp!HZ21</f>
        <v>27980</v>
      </c>
      <c r="C23" s="177"/>
      <c r="D23" s="177"/>
      <c r="E23" s="177"/>
      <c r="F23" s="177"/>
      <c r="G23" s="211">
        <f>CBM_Output!RC22</f>
        <v>122.08091636435736</v>
      </c>
      <c r="H23" s="220">
        <f t="shared" si="3"/>
        <v>1.03753723044518</v>
      </c>
      <c r="I23" s="145">
        <f t="shared" si="8"/>
        <v>126.66349585488499</v>
      </c>
      <c r="J23" s="161">
        <f>(3*J$21+2*J$26)/5</f>
        <v>0.76938187066016595</v>
      </c>
      <c r="K23" s="218">
        <f t="shared" si="9"/>
        <v>4.6608721686227943</v>
      </c>
      <c r="L23" s="164">
        <f t="shared" si="10"/>
        <v>130411.20327806579</v>
      </c>
      <c r="M23" s="165">
        <f t="shared" si="1"/>
        <v>84702</v>
      </c>
      <c r="N23" s="151">
        <f>CBM_Output!RS22</f>
        <v>0.26253056119743556</v>
      </c>
      <c r="O23" s="150">
        <f t="shared" si="11"/>
        <v>22236.863594545186</v>
      </c>
      <c r="P23" s="148">
        <f t="shared" si="7"/>
        <v>3544044.6140196808</v>
      </c>
      <c r="Q23" s="162">
        <f t="shared" si="2"/>
        <v>126.66349585488494</v>
      </c>
      <c r="R23" s="171">
        <f>Harvest_Comparison!HB22</f>
        <v>74300</v>
      </c>
      <c r="S23" s="172">
        <f>Harvest_Comparison!HC22</f>
        <v>84702</v>
      </c>
      <c r="T23" s="172"/>
      <c r="U23" s="172">
        <f>Harvest_Comparison!HE22</f>
        <v>74180</v>
      </c>
      <c r="V23" s="172"/>
      <c r="W23" s="173">
        <f>Harvest_Comparison!HI22</f>
        <v>1.1399999999999999</v>
      </c>
    </row>
    <row r="24" spans="1:23" x14ac:dyDescent="0.25">
      <c r="A24" s="143">
        <v>2018</v>
      </c>
      <c r="B24" s="149">
        <f>Area_Comp!HZ22</f>
        <v>27980</v>
      </c>
      <c r="C24" s="177"/>
      <c r="D24" s="177"/>
      <c r="E24" s="177"/>
      <c r="F24" s="177"/>
      <c r="G24" s="211">
        <f>CBM_Output!RC23</f>
        <v>122.82590945334928</v>
      </c>
      <c r="H24" s="220">
        <f t="shared" si="3"/>
        <v>1.03753723044518</v>
      </c>
      <c r="I24" s="145">
        <f t="shared" si="8"/>
        <v>127.43645392113847</v>
      </c>
      <c r="J24" s="161">
        <f>(2*J$21+3*J$26)/5</f>
        <v>0.76097607056986205</v>
      </c>
      <c r="K24" s="218">
        <f t="shared" si="9"/>
        <v>4.5122875101645743</v>
      </c>
      <c r="L24" s="164">
        <f t="shared" si="10"/>
        <v>126253.8045344048</v>
      </c>
      <c r="M24" s="165">
        <f t="shared" si="1"/>
        <v>83422.92</v>
      </c>
      <c r="N24" s="151">
        <f>CBM_Output!RS23</f>
        <v>0.25416897227563395</v>
      </c>
      <c r="O24" s="150">
        <f t="shared" si="11"/>
        <v>21203.51784063243</v>
      </c>
      <c r="P24" s="148">
        <f t="shared" si="7"/>
        <v>3565671.9807134536</v>
      </c>
      <c r="Q24" s="162">
        <f t="shared" si="2"/>
        <v>127.43645392113844</v>
      </c>
      <c r="R24" s="171">
        <f>Harvest_Comparison!HB23</f>
        <v>73178</v>
      </c>
      <c r="S24" s="172">
        <f>Harvest_Comparison!HC23</f>
        <v>83422.92</v>
      </c>
      <c r="T24" s="172"/>
      <c r="U24" s="172">
        <f>Harvest_Comparison!HE23</f>
        <v>73178</v>
      </c>
      <c r="V24" s="172"/>
      <c r="W24" s="173">
        <f>Harvest_Comparison!HI23</f>
        <v>1.1399999999999999</v>
      </c>
    </row>
    <row r="25" spans="1:23" x14ac:dyDescent="0.25">
      <c r="A25" s="143">
        <v>2019</v>
      </c>
      <c r="B25" s="149">
        <f>Area_Comp!HZ23</f>
        <v>27980</v>
      </c>
      <c r="C25" s="177"/>
      <c r="D25" s="177"/>
      <c r="E25" s="177"/>
      <c r="F25" s="177"/>
      <c r="G25" s="211">
        <f>CBM_Output!RC24</f>
        <v>123.41503237143301</v>
      </c>
      <c r="H25" s="220">
        <f t="shared" si="3"/>
        <v>1.03753723044518</v>
      </c>
      <c r="I25" s="145">
        <f t="shared" si="8"/>
        <v>128.04769088195883</v>
      </c>
      <c r="J25" s="161">
        <f>(1*J$21+4*J$26)/5</f>
        <v>0.75257027047955816</v>
      </c>
      <c r="K25" s="218">
        <f t="shared" si="9"/>
        <v>4.4207273228949022</v>
      </c>
      <c r="L25" s="164">
        <f t="shared" si="10"/>
        <v>123691.95049459935</v>
      </c>
      <c r="M25" s="165">
        <f t="shared" si="1"/>
        <v>84900</v>
      </c>
      <c r="N25" s="151">
        <f>CBM_Output!RS24</f>
        <v>0.25547161756001446</v>
      </c>
      <c r="O25" s="150">
        <f t="shared" si="11"/>
        <v>21689.54033084523</v>
      </c>
      <c r="P25" s="148">
        <f t="shared" si="7"/>
        <v>3582774.3908772077</v>
      </c>
      <c r="Q25" s="162">
        <f t="shared" si="2"/>
        <v>128.04769088195883</v>
      </c>
      <c r="R25" s="171">
        <f>Harvest_Comparison!HB24</f>
        <v>74400</v>
      </c>
      <c r="S25" s="172">
        <f>Harvest_Comparison!HC24</f>
        <v>84900</v>
      </c>
      <c r="T25" s="172"/>
      <c r="U25" s="172">
        <f>Harvest_Comparison!HE24</f>
        <v>75472</v>
      </c>
      <c r="V25" s="172"/>
      <c r="W25" s="173">
        <f>Harvest_Comparison!HI24</f>
        <v>1.1411290322580645</v>
      </c>
    </row>
    <row r="26" spans="1:23" x14ac:dyDescent="0.25">
      <c r="A26" s="143">
        <v>2020</v>
      </c>
      <c r="B26" s="149">
        <f>Area_Comp!HZ24</f>
        <v>27980</v>
      </c>
      <c r="C26" s="177">
        <f>Growing_Stock_Comp!HX30*1000</f>
        <v>3653910</v>
      </c>
      <c r="D26" s="192">
        <f>C26*0.9</f>
        <v>3288519</v>
      </c>
      <c r="E26" s="203">
        <f>C26*1.2</f>
        <v>4384692</v>
      </c>
      <c r="F26" s="177"/>
      <c r="G26" s="211">
        <f>CBM_Output!RC25</f>
        <v>124.00830219985939</v>
      </c>
      <c r="H26" s="220">
        <f t="shared" si="3"/>
        <v>1.03753723044518</v>
      </c>
      <c r="I26" s="145">
        <f t="shared" si="8"/>
        <v>128.66323041665103</v>
      </c>
      <c r="J26" s="160">
        <f>Growing_Stock_Comp!HZ30/Growing_Stock_Comp!HY30</f>
        <v>0.74416447038925426</v>
      </c>
      <c r="K26" s="218">
        <f t="shared" si="9"/>
        <v>4.433026938124879</v>
      </c>
      <c r="L26" s="164">
        <f t="shared" si="10"/>
        <v>124036.09372873411</v>
      </c>
      <c r="M26" s="165">
        <f t="shared" si="1"/>
        <v>84900</v>
      </c>
      <c r="N26" s="151">
        <f>CBM_Output!RS25</f>
        <v>0.25810715604294771</v>
      </c>
      <c r="O26" s="150">
        <f t="shared" si="11"/>
        <v>21913.297548046259</v>
      </c>
      <c r="P26" s="148">
        <f t="shared" ref="P26" si="12">(P25+L26-M26-O26)</f>
        <v>3599997.1870578956</v>
      </c>
      <c r="Q26" s="162">
        <f t="shared" ref="Q26" si="13">P26/B26</f>
        <v>128.66323041665103</v>
      </c>
      <c r="R26" s="171">
        <f>Harvest_Comparison!HB25</f>
        <v>74400</v>
      </c>
      <c r="S26" s="172">
        <f>Harvest_Comparison!HC25</f>
        <v>84900</v>
      </c>
      <c r="T26" s="472"/>
      <c r="U26" s="172">
        <f>Harvest_Comparison!HE25</f>
        <v>76060</v>
      </c>
      <c r="W26" s="173">
        <f>Harvest_Comparison!HI25</f>
        <v>1.1411290322580645</v>
      </c>
    </row>
    <row r="27" spans="1:23" s="485" customFormat="1" ht="15.75" thickBot="1" x14ac:dyDescent="0.3">
      <c r="A27" s="474">
        <v>2021</v>
      </c>
      <c r="B27" s="475">
        <f>B26</f>
        <v>27980</v>
      </c>
      <c r="C27" s="476"/>
      <c r="D27" s="476"/>
      <c r="E27" s="477"/>
      <c r="F27" s="476"/>
      <c r="G27" s="478"/>
      <c r="H27" s="479">
        <f t="shared" ref="H27" si="14">H26</f>
        <v>1.03753723044518</v>
      </c>
      <c r="I27" s="478"/>
      <c r="J27" s="480">
        <f t="shared" ref="J27" si="15">J26</f>
        <v>0.74416447038925426</v>
      </c>
      <c r="K27" s="481"/>
      <c r="L27" s="478"/>
      <c r="M27" s="478"/>
      <c r="N27" s="478"/>
      <c r="O27" s="478"/>
      <c r="P27" s="478"/>
      <c r="Q27" s="482">
        <f t="shared" ref="Q27" si="16">P27/B27</f>
        <v>0</v>
      </c>
      <c r="R27" s="483"/>
      <c r="S27" s="484"/>
      <c r="T27" s="484"/>
      <c r="U27" s="478"/>
      <c r="V27" s="484"/>
      <c r="W27" s="175"/>
    </row>
    <row r="28" spans="1:23" x14ac:dyDescent="0.25">
      <c r="A28" s="286"/>
      <c r="Q28" s="153"/>
      <c r="V28" s="473" t="str">
        <f>Harvest_Comparison!H26</f>
        <v>Bark frac.</v>
      </c>
      <c r="W28" s="443">
        <f>AVERAGE(W5:W26)</f>
        <v>1.1657421589927224</v>
      </c>
    </row>
    <row r="29" spans="1:23" x14ac:dyDescent="0.25">
      <c r="Q29" s="153"/>
    </row>
    <row r="30" spans="1:23" x14ac:dyDescent="0.25">
      <c r="A30" s="267" t="s">
        <v>245</v>
      </c>
      <c r="W30" s="153"/>
    </row>
    <row r="31" spans="1:23" x14ac:dyDescent="0.25">
      <c r="A31" s="548" t="s">
        <v>485</v>
      </c>
      <c r="O31" s="154"/>
      <c r="W31" s="153"/>
    </row>
    <row r="32" spans="1:23" x14ac:dyDescent="0.25">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A1:A2"/>
    <mergeCell ref="G1:J2"/>
    <mergeCell ref="A3:A4"/>
    <mergeCell ref="B3:B4"/>
    <mergeCell ref="C3:C4"/>
    <mergeCell ref="D3:D4"/>
    <mergeCell ref="E3:E4"/>
    <mergeCell ref="P3:P4"/>
    <mergeCell ref="P1:Q2"/>
    <mergeCell ref="R1:W1"/>
    <mergeCell ref="R2:R3"/>
    <mergeCell ref="S2:S3"/>
    <mergeCell ref="T2:T3"/>
    <mergeCell ref="U2:U3"/>
    <mergeCell ref="V2:V3"/>
    <mergeCell ref="W2:W3"/>
    <mergeCell ref="Q3:Q4"/>
    <mergeCell ref="L1:O2"/>
    <mergeCell ref="K1:K2"/>
    <mergeCell ref="B1:E2"/>
    <mergeCell ref="F1:F2"/>
    <mergeCell ref="F3:F4"/>
  </mergeCells>
  <pageMargins left="0.7" right="0.7" top="0.75" bottom="0.75" header="0.3" footer="0.3"/>
  <pageSetup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25912-4749-431B-AB32-DD70B8997399}">
  <sheetPr>
    <tabColor rgb="FFFFFF00"/>
  </sheetPr>
  <dimension ref="A1:BN923"/>
  <sheetViews>
    <sheetView zoomScale="50" zoomScaleNormal="50" workbookViewId="0"/>
  </sheetViews>
  <sheetFormatPr defaultRowHeight="14.25" x14ac:dyDescent="0.2"/>
  <sheetData>
    <row r="1" spans="1:66" ht="14.25" customHeight="1" x14ac:dyDescent="0.2">
      <c r="C1" s="706" t="s">
        <v>507</v>
      </c>
      <c r="D1" s="706"/>
      <c r="E1" s="706"/>
      <c r="F1" s="706"/>
      <c r="G1" s="706"/>
      <c r="H1" s="706"/>
      <c r="I1" s="706"/>
      <c r="J1" s="706"/>
      <c r="K1" s="706"/>
      <c r="L1" s="706"/>
      <c r="M1" s="706"/>
      <c r="N1" s="706"/>
    </row>
    <row r="2" spans="1:66" ht="14.25" customHeight="1" x14ac:dyDescent="0.2">
      <c r="C2" s="706"/>
      <c r="D2" s="706"/>
      <c r="E2" s="706"/>
      <c r="F2" s="706"/>
      <c r="G2" s="706"/>
      <c r="H2" s="706"/>
      <c r="I2" s="706"/>
      <c r="J2" s="706"/>
      <c r="K2" s="706"/>
      <c r="L2" s="706"/>
      <c r="M2" s="706"/>
      <c r="N2" s="706"/>
    </row>
    <row r="3" spans="1:66" ht="14.25" customHeight="1" x14ac:dyDescent="0.2">
      <c r="C3" s="706"/>
      <c r="D3" s="706"/>
      <c r="E3" s="706"/>
      <c r="F3" s="706"/>
      <c r="G3" s="706"/>
      <c r="H3" s="706"/>
      <c r="I3" s="706"/>
      <c r="J3" s="706"/>
      <c r="K3" s="706"/>
      <c r="L3" s="706"/>
      <c r="M3" s="706"/>
      <c r="N3" s="706"/>
    </row>
    <row r="4" spans="1:66" ht="14.25" customHeight="1" x14ac:dyDescent="0.2">
      <c r="C4" s="706"/>
      <c r="D4" s="706"/>
      <c r="E4" s="706"/>
      <c r="F4" s="706"/>
      <c r="G4" s="706"/>
      <c r="H4" s="706"/>
      <c r="I4" s="706"/>
      <c r="J4" s="706"/>
      <c r="K4" s="706"/>
      <c r="L4" s="706"/>
      <c r="M4" s="706"/>
      <c r="N4" s="706"/>
    </row>
    <row r="5" spans="1:66" ht="14.25" customHeight="1" x14ac:dyDescent="0.2">
      <c r="C5" s="706"/>
      <c r="D5" s="706"/>
      <c r="E5" s="706"/>
      <c r="F5" s="706"/>
      <c r="G5" s="706"/>
      <c r="H5" s="706"/>
      <c r="I5" s="706"/>
      <c r="J5" s="706"/>
      <c r="K5" s="706"/>
      <c r="L5" s="706"/>
      <c r="M5" s="706"/>
      <c r="N5" s="706"/>
    </row>
    <row r="6" spans="1:66" ht="15" x14ac:dyDescent="0.25">
      <c r="A6" s="565" t="s">
        <v>496</v>
      </c>
      <c r="B6" s="565">
        <v>2021</v>
      </c>
      <c r="X6" s="565" t="s">
        <v>496</v>
      </c>
      <c r="Y6" s="565">
        <v>2022</v>
      </c>
    </row>
    <row r="7" spans="1:66" ht="15.75" thickBot="1" x14ac:dyDescent="0.3">
      <c r="A7" s="550" t="s">
        <v>65</v>
      </c>
      <c r="B7" s="550" t="s">
        <v>64</v>
      </c>
      <c r="C7" s="551" t="s">
        <v>508</v>
      </c>
      <c r="D7" s="551" t="s">
        <v>508</v>
      </c>
      <c r="E7" s="551" t="s">
        <v>508</v>
      </c>
      <c r="F7" s="551" t="s">
        <v>508</v>
      </c>
      <c r="G7" s="551" t="s">
        <v>508</v>
      </c>
      <c r="H7" s="551" t="s">
        <v>508</v>
      </c>
      <c r="I7" s="551" t="s">
        <v>508</v>
      </c>
      <c r="J7" s="551" t="s">
        <v>508</v>
      </c>
      <c r="K7" s="551" t="s">
        <v>508</v>
      </c>
      <c r="L7" s="551" t="s">
        <v>508</v>
      </c>
      <c r="M7" s="551" t="s">
        <v>508</v>
      </c>
      <c r="N7" s="551" t="s">
        <v>508</v>
      </c>
      <c r="O7" s="551" t="s">
        <v>508</v>
      </c>
      <c r="P7" s="551" t="s">
        <v>508</v>
      </c>
      <c r="Q7" s="551" t="s">
        <v>508</v>
      </c>
      <c r="R7" s="551" t="s">
        <v>508</v>
      </c>
      <c r="S7" s="551" t="s">
        <v>508</v>
      </c>
      <c r="T7" s="551" t="s">
        <v>508</v>
      </c>
      <c r="U7" s="551" t="s">
        <v>508</v>
      </c>
      <c r="V7" s="551" t="s">
        <v>508</v>
      </c>
      <c r="X7" s="550" t="s">
        <v>65</v>
      </c>
      <c r="Y7" s="550" t="s">
        <v>64</v>
      </c>
      <c r="Z7" s="551" t="str">
        <f>[3]Summary!$C$1</f>
        <v>EST</v>
      </c>
      <c r="AA7" s="551" t="str">
        <f>[3]Summary!$D$1</f>
        <v>EST</v>
      </c>
      <c r="AB7" s="551" t="str">
        <f>[3]Summary!$E$1</f>
        <v>EST</v>
      </c>
      <c r="AC7" s="551" t="str">
        <f>[3]Summary!$F$1</f>
        <v>EST</v>
      </c>
      <c r="AD7" s="551" t="str">
        <f>[3]Summary!$G$1</f>
        <v>EST</v>
      </c>
      <c r="AE7" s="551" t="str">
        <f>[3]Summary!$H$1</f>
        <v>EST</v>
      </c>
      <c r="AF7" s="551" t="str">
        <f>[3]Summary!$I$1</f>
        <v>EST</v>
      </c>
      <c r="AG7" s="551" t="str">
        <f>[3]Summary!$J$1</f>
        <v>EST</v>
      </c>
      <c r="AH7" s="551" t="str">
        <f>[3]Summary!$K$1</f>
        <v>EST</v>
      </c>
      <c r="AI7" s="551" t="str">
        <f>[3]Summary!$L$1</f>
        <v>EST</v>
      </c>
      <c r="AJ7" s="551" t="str">
        <f>[3]Summary!$M$1</f>
        <v>EST</v>
      </c>
      <c r="AK7" s="551" t="str">
        <f>[3]Summary!$N$1</f>
        <v>EST</v>
      </c>
      <c r="AL7" s="551" t="str">
        <f>[3]Summary!$O$1</f>
        <v>EST</v>
      </c>
      <c r="AM7" s="551" t="str">
        <f>[3]Summary!$P$1</f>
        <v>EST</v>
      </c>
      <c r="AN7" s="551" t="str">
        <f>[3]Summary!$Q$1</f>
        <v>EST</v>
      </c>
      <c r="AO7" s="551" t="str">
        <f>[3]Summary!$R$1</f>
        <v>EST</v>
      </c>
      <c r="AP7" s="551" t="str">
        <f>[3]Summary!$S$1</f>
        <v>EST</v>
      </c>
      <c r="AQ7" s="551" t="str">
        <f>[3]Summary!$T$1</f>
        <v>EST</v>
      </c>
      <c r="AR7" s="551" t="str">
        <f>[3]Summary!$U$1</f>
        <v>EST</v>
      </c>
      <c r="AS7" s="551" t="str">
        <f>[3]Summary!$V$1</f>
        <v>EST</v>
      </c>
      <c r="AU7" s="704" t="s">
        <v>504</v>
      </c>
      <c r="AV7" s="704"/>
      <c r="AW7" s="704"/>
      <c r="AX7" s="704"/>
      <c r="AY7" s="704"/>
      <c r="AZ7" s="704"/>
      <c r="BA7" s="704"/>
      <c r="BB7" s="704"/>
      <c r="BC7" s="704"/>
      <c r="BD7" s="704"/>
      <c r="BE7" s="704"/>
      <c r="BF7" s="704"/>
      <c r="BG7" s="704"/>
      <c r="BH7" s="704"/>
      <c r="BI7" s="704"/>
      <c r="BJ7" s="704"/>
      <c r="BK7" s="704"/>
      <c r="BL7" s="704"/>
      <c r="BM7" s="704"/>
      <c r="BN7" s="704"/>
    </row>
    <row r="8" spans="1:66" ht="15" x14ac:dyDescent="0.25">
      <c r="A8" s="552" t="s">
        <v>497</v>
      </c>
      <c r="B8" s="553"/>
      <c r="C8" s="553">
        <v>2000</v>
      </c>
      <c r="D8" s="553">
        <v>2001</v>
      </c>
      <c r="E8" s="553">
        <v>2002</v>
      </c>
      <c r="F8" s="553">
        <v>2003</v>
      </c>
      <c r="G8" s="553">
        <v>2004</v>
      </c>
      <c r="H8" s="553">
        <v>2005</v>
      </c>
      <c r="I8" s="553">
        <v>2006</v>
      </c>
      <c r="J8" s="553">
        <v>2007</v>
      </c>
      <c r="K8" s="553">
        <v>2008</v>
      </c>
      <c r="L8" s="553">
        <v>2009</v>
      </c>
      <c r="M8" s="553">
        <v>2010</v>
      </c>
      <c r="N8" s="553">
        <v>2011</v>
      </c>
      <c r="O8" s="553">
        <v>2012</v>
      </c>
      <c r="P8" s="553">
        <v>2013</v>
      </c>
      <c r="Q8" s="553">
        <v>2014</v>
      </c>
      <c r="R8" s="553">
        <v>2015</v>
      </c>
      <c r="S8" s="553">
        <v>2016</v>
      </c>
      <c r="T8" s="553">
        <v>2017</v>
      </c>
      <c r="U8" s="553">
        <v>2018</v>
      </c>
      <c r="V8" s="554">
        <v>2019</v>
      </c>
      <c r="X8" s="552" t="s">
        <v>497</v>
      </c>
      <c r="Y8" s="553"/>
      <c r="Z8" s="553">
        <v>2000</v>
      </c>
      <c r="AA8" s="553">
        <v>2001</v>
      </c>
      <c r="AB8" s="553">
        <v>2002</v>
      </c>
      <c r="AC8" s="553">
        <v>2003</v>
      </c>
      <c r="AD8" s="553">
        <v>2004</v>
      </c>
      <c r="AE8" s="553">
        <v>2005</v>
      </c>
      <c r="AF8" s="553">
        <v>2006</v>
      </c>
      <c r="AG8" s="553">
        <v>2007</v>
      </c>
      <c r="AH8" s="553">
        <v>2008</v>
      </c>
      <c r="AI8" s="553">
        <v>2009</v>
      </c>
      <c r="AJ8" s="553">
        <v>2010</v>
      </c>
      <c r="AK8" s="553">
        <v>2011</v>
      </c>
      <c r="AL8" s="553">
        <v>2012</v>
      </c>
      <c r="AM8" s="553">
        <v>2013</v>
      </c>
      <c r="AN8" s="553">
        <v>2014</v>
      </c>
      <c r="AO8" s="553">
        <v>2015</v>
      </c>
      <c r="AP8" s="553">
        <v>2016</v>
      </c>
      <c r="AQ8" s="553">
        <v>2017</v>
      </c>
      <c r="AR8" s="553">
        <v>2018</v>
      </c>
      <c r="AS8" s="553">
        <v>2019</v>
      </c>
      <c r="AU8" s="553">
        <v>2000</v>
      </c>
      <c r="AV8" s="553">
        <v>2001</v>
      </c>
      <c r="AW8" s="553">
        <v>2002</v>
      </c>
      <c r="AX8" s="553">
        <v>2003</v>
      </c>
      <c r="AY8" s="553">
        <v>2004</v>
      </c>
      <c r="AZ8" s="553">
        <v>2005</v>
      </c>
      <c r="BA8" s="553">
        <v>2006</v>
      </c>
      <c r="BB8" s="553">
        <v>2007</v>
      </c>
      <c r="BC8" s="553">
        <v>2008</v>
      </c>
      <c r="BD8" s="553">
        <v>2009</v>
      </c>
      <c r="BE8" s="553">
        <v>2010</v>
      </c>
      <c r="BF8" s="553">
        <v>2011</v>
      </c>
      <c r="BG8" s="553">
        <v>2012</v>
      </c>
      <c r="BH8" s="553">
        <v>2013</v>
      </c>
      <c r="BI8" s="553">
        <v>2014</v>
      </c>
      <c r="BJ8" s="553">
        <v>2015</v>
      </c>
      <c r="BK8" s="553">
        <v>2016</v>
      </c>
      <c r="BL8" s="553">
        <v>2017</v>
      </c>
      <c r="BM8" s="553">
        <v>2018</v>
      </c>
      <c r="BN8" s="553">
        <v>2019</v>
      </c>
    </row>
    <row r="9" spans="1:66" ht="15" x14ac:dyDescent="0.25">
      <c r="A9" s="555"/>
      <c r="B9" s="550" t="s">
        <v>498</v>
      </c>
      <c r="C9" s="556">
        <v>988573.90686744847</v>
      </c>
      <c r="D9" s="556">
        <v>1006402.4030478129</v>
      </c>
      <c r="E9" s="556">
        <v>1024141.43481249</v>
      </c>
      <c r="F9" s="556">
        <v>1038332.0552254888</v>
      </c>
      <c r="G9" s="556">
        <v>1050115.9353412362</v>
      </c>
      <c r="H9" s="556">
        <v>1061348.1122893197</v>
      </c>
      <c r="I9" s="556">
        <v>1073554.8616981269</v>
      </c>
      <c r="J9" s="556">
        <v>1081561.5809302914</v>
      </c>
      <c r="K9" s="556">
        <v>1085789.9863661921</v>
      </c>
      <c r="L9" s="556">
        <v>1092131.2208261678</v>
      </c>
      <c r="M9" s="556">
        <v>1104327.2619132113</v>
      </c>
      <c r="N9" s="556">
        <v>1115124.566404863</v>
      </c>
      <c r="O9" s="556">
        <v>1125477.5711907395</v>
      </c>
      <c r="P9" s="556">
        <v>1136972.3959395979</v>
      </c>
      <c r="Q9" s="556">
        <v>1149195.1674559987</v>
      </c>
      <c r="R9" s="556">
        <v>1161709.2444900144</v>
      </c>
      <c r="S9" s="556">
        <v>1173709.8126107175</v>
      </c>
      <c r="T9" s="556">
        <v>1186882.3678822224</v>
      </c>
      <c r="U9" s="556">
        <v>1198872.0772476702</v>
      </c>
      <c r="V9" s="557">
        <v>1208827.1785756981</v>
      </c>
      <c r="X9" s="555"/>
      <c r="Y9" s="550" t="s">
        <v>498</v>
      </c>
      <c r="Z9" s="556">
        <f>[3]Summary!$C$3</f>
        <v>951806.65554013674</v>
      </c>
      <c r="AA9" s="556">
        <f>[3]Summary!$D$3</f>
        <v>968814.42416594247</v>
      </c>
      <c r="AB9" s="556">
        <f>[3]Summary!$E$3</f>
        <v>985980.87369118736</v>
      </c>
      <c r="AC9" s="556">
        <f>[3]Summary!$F$3</f>
        <v>999152.71503645892</v>
      </c>
      <c r="AD9" s="556">
        <f>[3]Summary!$G$3</f>
        <v>1010916.1753826126</v>
      </c>
      <c r="AE9" s="556">
        <f>[3]Summary!$H$3</f>
        <v>1022513.6718153732</v>
      </c>
      <c r="AF9" s="556">
        <f>[3]Summary!$I$3</f>
        <v>1034750.0177401595</v>
      </c>
      <c r="AG9" s="556">
        <f>[3]Summary!$J$3</f>
        <v>1042580.7194279012</v>
      </c>
      <c r="AH9" s="556">
        <f>[3]Summary!$K$3</f>
        <v>1046807.4578223581</v>
      </c>
      <c r="AI9" s="556">
        <f>[3]Summary!$L$3</f>
        <v>1052974.8798376862</v>
      </c>
      <c r="AJ9" s="556">
        <f>[3]Summary!$M$3</f>
        <v>1065454.649081771</v>
      </c>
      <c r="AK9" s="556">
        <f>[3]Summary!$N$3</f>
        <v>1076451.1938119736</v>
      </c>
      <c r="AL9" s="556">
        <f>[3]Summary!$O$3</f>
        <v>1086961.168088987</v>
      </c>
      <c r="AM9" s="556">
        <f>[3]Summary!$P$3</f>
        <v>1097648.7585156048</v>
      </c>
      <c r="AN9" s="556">
        <f>[3]Summary!$Q$3</f>
        <v>1112726.693082985</v>
      </c>
      <c r="AO9" s="556">
        <f>[3]Summary!$R$3</f>
        <v>1128120.6862243894</v>
      </c>
      <c r="AP9" s="556">
        <f>[3]Summary!$S$3</f>
        <v>1142684.9963522742</v>
      </c>
      <c r="AQ9" s="556">
        <f>[3]Summary!$T$3</f>
        <v>1158862.7101805208</v>
      </c>
      <c r="AR9" s="556">
        <f>[3]Summary!$U$3</f>
        <v>1173976.5438599798</v>
      </c>
      <c r="AS9" s="556">
        <f>[3]Summary!$V$3</f>
        <v>1187592.6799589971</v>
      </c>
      <c r="AU9" s="566">
        <f>(Z9-C9)/C9</f>
        <v>-3.7192213017050245E-2</v>
      </c>
      <c r="AV9" s="566">
        <f t="shared" ref="AV9:BN9" si="0">(AA9-D9)/D9</f>
        <v>-3.7348856449505759E-2</v>
      </c>
      <c r="AW9" s="566">
        <f t="shared" si="0"/>
        <v>-3.7261026479501309E-2</v>
      </c>
      <c r="AX9" s="566">
        <f t="shared" si="0"/>
        <v>-3.7732958345894047E-2</v>
      </c>
      <c r="AY9" s="566">
        <f t="shared" si="0"/>
        <v>-3.7328983057366483E-2</v>
      </c>
      <c r="AZ9" s="566">
        <f t="shared" si="0"/>
        <v>-3.6589729631855583E-2</v>
      </c>
      <c r="BA9" s="566">
        <f t="shared" si="0"/>
        <v>-3.6146121025046322E-2</v>
      </c>
      <c r="BB9" s="566">
        <f t="shared" si="0"/>
        <v>-3.6041277898260164E-2</v>
      </c>
      <c r="BC9" s="566">
        <f t="shared" si="0"/>
        <v>-3.5902457227752323E-2</v>
      </c>
      <c r="BD9" s="566">
        <f t="shared" si="0"/>
        <v>-3.5853146803056263E-2</v>
      </c>
      <c r="BE9" s="566">
        <f t="shared" si="0"/>
        <v>-3.5200265511959511E-2</v>
      </c>
      <c r="BF9" s="566">
        <f t="shared" si="0"/>
        <v>-3.4680764605134265E-2</v>
      </c>
      <c r="BG9" s="566">
        <f t="shared" si="0"/>
        <v>-3.4222275136947151E-2</v>
      </c>
      <c r="BH9" s="566">
        <f t="shared" si="0"/>
        <v>-3.4586272775334971E-2</v>
      </c>
      <c r="BI9" s="566">
        <f t="shared" si="0"/>
        <v>-3.1733925973379144E-2</v>
      </c>
      <c r="BJ9" s="566">
        <f t="shared" si="0"/>
        <v>-2.8913050683667646E-2</v>
      </c>
      <c r="BK9" s="566">
        <f t="shared" si="0"/>
        <v>-2.6433123353918179E-2</v>
      </c>
      <c r="BL9" s="566">
        <f t="shared" si="0"/>
        <v>-2.3607779894563311E-2</v>
      </c>
      <c r="BM9" s="566">
        <f t="shared" si="0"/>
        <v>-2.0765796334872223E-2</v>
      </c>
      <c r="BN9" s="566">
        <f t="shared" si="0"/>
        <v>-1.7566198868659261E-2</v>
      </c>
    </row>
    <row r="10" spans="1:66" ht="15" x14ac:dyDescent="0.25">
      <c r="A10" s="555"/>
      <c r="B10" s="550" t="s">
        <v>87</v>
      </c>
      <c r="C10" s="556">
        <v>885478.38102824567</v>
      </c>
      <c r="D10" s="556">
        <v>901447.59468469513</v>
      </c>
      <c r="E10" s="556">
        <v>915691.57212339644</v>
      </c>
      <c r="F10" s="556">
        <v>926711.60237587569</v>
      </c>
      <c r="G10" s="556">
        <v>935541.89291589276</v>
      </c>
      <c r="H10" s="556">
        <v>943843.70324463607</v>
      </c>
      <c r="I10" s="556">
        <v>952974.53828372445</v>
      </c>
      <c r="J10" s="556">
        <v>957908.97781470302</v>
      </c>
      <c r="K10" s="556">
        <v>959472.48831829976</v>
      </c>
      <c r="L10" s="556">
        <v>962881.79219732457</v>
      </c>
      <c r="M10" s="556">
        <v>971415.76599070034</v>
      </c>
      <c r="N10" s="556">
        <v>978673.15223209444</v>
      </c>
      <c r="O10" s="556">
        <v>987620.48971056403</v>
      </c>
      <c r="P10" s="556">
        <v>997567.09336734761</v>
      </c>
      <c r="Q10" s="556">
        <v>1008149.4639224334</v>
      </c>
      <c r="R10" s="556">
        <v>1008149.4639224334</v>
      </c>
      <c r="S10" s="556">
        <v>1029365.7627214217</v>
      </c>
      <c r="T10" s="556">
        <v>1040918.3434857269</v>
      </c>
      <c r="U10" s="556">
        <v>1051433.5459601101</v>
      </c>
      <c r="V10" s="557">
        <v>1060164.3586033997</v>
      </c>
      <c r="X10" s="555"/>
      <c r="Y10" s="550" t="s">
        <v>87</v>
      </c>
      <c r="Z10" s="556">
        <f>[3]Summary!$C$4</f>
        <v>895761.4243294464</v>
      </c>
      <c r="AA10" s="556">
        <f>[3]Summary!$D$4</f>
        <v>911767.72451682191</v>
      </c>
      <c r="AB10" s="556">
        <f>[3]Summary!$E$4</f>
        <v>926218.99549763242</v>
      </c>
      <c r="AC10" s="556">
        <f>[3]Summary!$F$4</f>
        <v>936865.3351227243</v>
      </c>
      <c r="AD10" s="556">
        <f>[3]Summary!$G$4</f>
        <v>946147.98934011534</v>
      </c>
      <c r="AE10" s="556">
        <f>[3]Summary!$H$4</f>
        <v>955234.93100390409</v>
      </c>
      <c r="AF10" s="556">
        <f>[3]Summary!$I$4</f>
        <v>964877.48834537214</v>
      </c>
      <c r="AG10" s="556">
        <f>[3]Summary!$J$4</f>
        <v>970548.79886745429</v>
      </c>
      <c r="AH10" s="556">
        <f>[3]Summary!$K$4</f>
        <v>972846.28592910338</v>
      </c>
      <c r="AI10" s="556">
        <f>[3]Summary!$L$4</f>
        <v>976931.08282514452</v>
      </c>
      <c r="AJ10" s="556">
        <f>[3]Summary!$M$4</f>
        <v>986843.19696898025</v>
      </c>
      <c r="AK10" s="556">
        <f>[3]Summary!$N$4</f>
        <v>995344.80459547846</v>
      </c>
      <c r="AL10" s="556">
        <f>[3]Summary!$O$4</f>
        <v>1002231.9964261459</v>
      </c>
      <c r="AM10" s="556">
        <f>[3]Summary!$P$4</f>
        <v>1009227.7519019088</v>
      </c>
      <c r="AN10" s="556">
        <f>[3]Summary!$Q$4</f>
        <v>1020193.0836065651</v>
      </c>
      <c r="AO10" s="556">
        <f>[3]Summary!$R$4</f>
        <v>1031368.8291474731</v>
      </c>
      <c r="AP10" s="556">
        <f>[3]Summary!$S$4</f>
        <v>1041708.0245720096</v>
      </c>
      <c r="AQ10" s="556">
        <f>[3]Summary!$T$4</f>
        <v>1053353.3179220352</v>
      </c>
      <c r="AR10" s="556">
        <f>[3]Summary!$U$4</f>
        <v>1063947.8104391722</v>
      </c>
      <c r="AS10" s="556">
        <f>[3]Summary!$V$4</f>
        <v>1073108.0504828424</v>
      </c>
      <c r="AU10" s="566">
        <f t="shared" ref="AU10:AU11" si="1">(Z10-C10)/C10</f>
        <v>1.1612980645851263E-2</v>
      </c>
      <c r="AV10" s="566">
        <f t="shared" ref="AV10:AV11" si="2">(AA10-D10)/D10</f>
        <v>1.1448396881835951E-2</v>
      </c>
      <c r="AW10" s="566">
        <f t="shared" ref="AW10:AW11" si="3">(AB10-E10)/E10</f>
        <v>1.1496691347528672E-2</v>
      </c>
      <c r="AX10" s="566">
        <f t="shared" ref="AX10:AX11" si="4">(AC10-F10)/F10</f>
        <v>1.0956734242688627E-2</v>
      </c>
      <c r="AY10" s="566">
        <f t="shared" ref="AY10:AY11" si="5">(AD10-G10)/G10</f>
        <v>1.133684819945961E-2</v>
      </c>
      <c r="AZ10" s="566">
        <f t="shared" ref="AZ10:AZ11" si="6">(AE10-H10)/H10</f>
        <v>1.2068976802100371E-2</v>
      </c>
      <c r="BA10" s="566">
        <f t="shared" ref="BA10:BA11" si="7">(AF10-I10)/I10</f>
        <v>1.2490312787458629E-2</v>
      </c>
      <c r="BB10" s="566">
        <f t="shared" ref="BB10:BB11" si="8">(AG10-J10)/J10</f>
        <v>1.3195221409853313E-2</v>
      </c>
      <c r="BC10" s="566">
        <f t="shared" ref="BC10:BC11" si="9">(AH10-K10)/K10</f>
        <v>1.3938698371898433E-2</v>
      </c>
      <c r="BD10" s="566">
        <f t="shared" ref="BD10:BD11" si="10">(AI10-L10)/L10</f>
        <v>1.4590877864414755E-2</v>
      </c>
      <c r="BE10" s="566">
        <f t="shared" ref="BE10:BE11" si="11">(AJ10-M10)/M10</f>
        <v>1.5881388297776095E-2</v>
      </c>
      <c r="BF10" s="566">
        <f t="shared" ref="BF10:BF11" si="12">(AK10-N10)/N10</f>
        <v>1.7034954239176173E-2</v>
      </c>
      <c r="BG10" s="566">
        <f t="shared" ref="BG10:BG11" si="13">(AL10-O10)/O10</f>
        <v>1.4794657328205063E-2</v>
      </c>
      <c r="BH10" s="566">
        <f t="shared" ref="BH10:BH11" si="14">(AM10-P10)/P10</f>
        <v>1.168909701622165E-2</v>
      </c>
      <c r="BI10" s="566">
        <f t="shared" ref="BI10:BI11" si="15">(AN10-Q10)/Q10</f>
        <v>1.1946264036359523E-2</v>
      </c>
      <c r="BJ10" s="566">
        <f t="shared" ref="BJ10:BJ11" si="16">(AO10-R10)/R10</f>
        <v>2.303166946565588E-2</v>
      </c>
      <c r="BK10" s="566">
        <f t="shared" ref="BK10:BK11" si="17">(AP10-S10)/S10</f>
        <v>1.1990161609764077E-2</v>
      </c>
      <c r="BL10" s="566">
        <f t="shared" ref="BL10:BL11" si="18">(AQ10-T10)/T10</f>
        <v>1.1946157461945892E-2</v>
      </c>
      <c r="BM10" s="566">
        <f t="shared" ref="BM10:BM11" si="19">(AR10-U10)/U10</f>
        <v>1.1902097405152438E-2</v>
      </c>
      <c r="BN10" s="566">
        <f t="shared" ref="BN10:BN11" si="20">(AS10-V10)/V10</f>
        <v>1.2209136983716321E-2</v>
      </c>
    </row>
    <row r="11" spans="1:66" ht="15.75" thickBot="1" x14ac:dyDescent="0.3">
      <c r="A11" s="558"/>
      <c r="B11" s="559" t="s">
        <v>499</v>
      </c>
      <c r="C11" s="560">
        <v>103095.5258392028</v>
      </c>
      <c r="D11" s="560">
        <v>104954.80836311774</v>
      </c>
      <c r="E11" s="560">
        <v>108449.86268909357</v>
      </c>
      <c r="F11" s="560">
        <v>111620.45284961315</v>
      </c>
      <c r="G11" s="560">
        <v>114574.04242534342</v>
      </c>
      <c r="H11" s="560">
        <v>117504.40904468368</v>
      </c>
      <c r="I11" s="560">
        <v>120580.32341440243</v>
      </c>
      <c r="J11" s="560">
        <v>123652.60311558843</v>
      </c>
      <c r="K11" s="560">
        <v>126317.49804789235</v>
      </c>
      <c r="L11" s="560">
        <v>129249.42862884328</v>
      </c>
      <c r="M11" s="560">
        <v>132911.49592251098</v>
      </c>
      <c r="N11" s="560">
        <v>136451.41417276859</v>
      </c>
      <c r="O11" s="560">
        <v>137857.08148017549</v>
      </c>
      <c r="P11" s="560">
        <v>139405.30257225025</v>
      </c>
      <c r="Q11" s="560">
        <v>141045.70353356528</v>
      </c>
      <c r="R11" s="560">
        <v>142724.9090107127</v>
      </c>
      <c r="S11" s="560">
        <v>144344.04988929583</v>
      </c>
      <c r="T11" s="560">
        <v>145964.02439649554</v>
      </c>
      <c r="U11" s="560">
        <v>147438.53128756001</v>
      </c>
      <c r="V11" s="561">
        <v>148662.81997229834</v>
      </c>
      <c r="X11" s="558"/>
      <c r="Y11" s="559" t="s">
        <v>499</v>
      </c>
      <c r="Z11" s="560">
        <f>[3]Summary!$C$5</f>
        <v>56045.231210690341</v>
      </c>
      <c r="AA11" s="560">
        <f>[3]Summary!$D$5</f>
        <v>57046.699649120565</v>
      </c>
      <c r="AB11" s="560">
        <f>[3]Summary!$E$5</f>
        <v>59761.878193554934</v>
      </c>
      <c r="AC11" s="560">
        <f>[3]Summary!$F$5</f>
        <v>62287.379913734621</v>
      </c>
      <c r="AD11" s="560">
        <f>[3]Summary!$G$5</f>
        <v>64768.186042497284</v>
      </c>
      <c r="AE11" s="560">
        <f>[3]Summary!$H$5</f>
        <v>67278.74081146915</v>
      </c>
      <c r="AF11" s="560">
        <f>[3]Summary!$I$5</f>
        <v>69872.529394787387</v>
      </c>
      <c r="AG11" s="560">
        <f>[3]Summary!$J$5</f>
        <v>72031.920560446917</v>
      </c>
      <c r="AH11" s="560">
        <f>[3]Summary!$K$5</f>
        <v>73961.171893254737</v>
      </c>
      <c r="AI11" s="560">
        <f>[3]Summary!$L$5</f>
        <v>76043.797012541676</v>
      </c>
      <c r="AJ11" s="560">
        <f>[3]Summary!$M$5</f>
        <v>78611.452112790779</v>
      </c>
      <c r="AK11" s="560">
        <f>[3]Summary!$N$5</f>
        <v>81106.389216495096</v>
      </c>
      <c r="AL11" s="560">
        <f>[3]Summary!$O$5</f>
        <v>84729.171662841109</v>
      </c>
      <c r="AM11" s="560">
        <f>[3]Summary!$P$5</f>
        <v>88421.006613695994</v>
      </c>
      <c r="AN11" s="560">
        <f>[3]Summary!$Q$5</f>
        <v>92533.609476419864</v>
      </c>
      <c r="AO11" s="560">
        <f>[3]Summary!$R$5</f>
        <v>96751.857076916305</v>
      </c>
      <c r="AP11" s="560">
        <f>[3]Summary!$S$5</f>
        <v>100976.97178026463</v>
      </c>
      <c r="AQ11" s="560">
        <f>[3]Summary!$T$5</f>
        <v>105509.39225848555</v>
      </c>
      <c r="AR11" s="560">
        <f>[3]Summary!$U$5</f>
        <v>110028.73342080764</v>
      </c>
      <c r="AS11" s="560">
        <f>[3]Summary!$V$5</f>
        <v>114484.62947615469</v>
      </c>
      <c r="AU11" s="566">
        <f t="shared" si="1"/>
        <v>-0.45637571801026944</v>
      </c>
      <c r="AV11" s="566">
        <f t="shared" si="2"/>
        <v>-0.45646416263509282</v>
      </c>
      <c r="AW11" s="566">
        <f t="shared" si="3"/>
        <v>-0.44894463937790691</v>
      </c>
      <c r="AX11" s="566">
        <f t="shared" si="4"/>
        <v>-0.44197162506001703</v>
      </c>
      <c r="AY11" s="566">
        <f t="shared" si="5"/>
        <v>-0.43470453977653523</v>
      </c>
      <c r="AZ11" s="566">
        <f t="shared" si="6"/>
        <v>-0.42743645656832413</v>
      </c>
      <c r="BA11" s="566">
        <f t="shared" si="7"/>
        <v>-0.42053124907739609</v>
      </c>
      <c r="BB11" s="566">
        <f t="shared" si="8"/>
        <v>-0.41746539300015661</v>
      </c>
      <c r="BC11" s="566">
        <f t="shared" si="9"/>
        <v>-0.41448197568627504</v>
      </c>
      <c r="BD11" s="566">
        <f t="shared" si="10"/>
        <v>-0.41165080713113683</v>
      </c>
      <c r="BE11" s="566">
        <f t="shared" si="11"/>
        <v>-0.40854286856704847</v>
      </c>
      <c r="BF11" s="566">
        <f t="shared" si="12"/>
        <v>-0.40560242846730876</v>
      </c>
      <c r="BG11" s="566">
        <f t="shared" si="13"/>
        <v>-0.38538397336501301</v>
      </c>
      <c r="BH11" s="566">
        <f t="shared" si="14"/>
        <v>-0.36572709228280886</v>
      </c>
      <c r="BI11" s="566">
        <f t="shared" si="15"/>
        <v>-0.34394591853413509</v>
      </c>
      <c r="BJ11" s="566">
        <f t="shared" si="16"/>
        <v>-0.3221095200021864</v>
      </c>
      <c r="BK11" s="566">
        <f t="shared" si="17"/>
        <v>-0.30044243695733508</v>
      </c>
      <c r="BL11" s="566">
        <f t="shared" si="18"/>
        <v>-0.27715481472420456</v>
      </c>
      <c r="BM11" s="566">
        <f t="shared" si="19"/>
        <v>-0.25373148755659636</v>
      </c>
      <c r="BN11" s="566">
        <f t="shared" si="20"/>
        <v>-0.22990409103306647</v>
      </c>
    </row>
    <row r="12" spans="1:66" ht="15" x14ac:dyDescent="0.25">
      <c r="A12" s="552" t="s">
        <v>500</v>
      </c>
      <c r="B12" s="562"/>
      <c r="C12" s="553">
        <v>2000</v>
      </c>
      <c r="D12" s="553">
        <v>2001</v>
      </c>
      <c r="E12" s="553">
        <v>2002</v>
      </c>
      <c r="F12" s="553">
        <v>2003</v>
      </c>
      <c r="G12" s="553">
        <v>2004</v>
      </c>
      <c r="H12" s="553">
        <v>2005</v>
      </c>
      <c r="I12" s="553">
        <v>2006</v>
      </c>
      <c r="J12" s="553">
        <v>2007</v>
      </c>
      <c r="K12" s="553">
        <v>2008</v>
      </c>
      <c r="L12" s="553">
        <v>2009</v>
      </c>
      <c r="M12" s="553">
        <v>2010</v>
      </c>
      <c r="N12" s="553">
        <v>2011</v>
      </c>
      <c r="O12" s="553">
        <v>2012</v>
      </c>
      <c r="P12" s="553">
        <v>2013</v>
      </c>
      <c r="Q12" s="553">
        <v>2014</v>
      </c>
      <c r="R12" s="553">
        <v>2015</v>
      </c>
      <c r="S12" s="553">
        <v>2016</v>
      </c>
      <c r="T12" s="553">
        <v>2017</v>
      </c>
      <c r="U12" s="553">
        <v>2018</v>
      </c>
      <c r="V12" s="554">
        <v>2019</v>
      </c>
      <c r="X12" s="552" t="s">
        <v>500</v>
      </c>
      <c r="Y12" s="562"/>
      <c r="Z12" s="553">
        <v>2000</v>
      </c>
      <c r="AA12" s="553">
        <v>2001</v>
      </c>
      <c r="AB12" s="553">
        <v>2002</v>
      </c>
      <c r="AC12" s="553">
        <v>2003</v>
      </c>
      <c r="AD12" s="553">
        <v>2004</v>
      </c>
      <c r="AE12" s="553">
        <v>2005</v>
      </c>
      <c r="AF12" s="553">
        <v>2006</v>
      </c>
      <c r="AG12" s="553">
        <v>2007</v>
      </c>
      <c r="AH12" s="553">
        <v>2008</v>
      </c>
      <c r="AI12" s="553">
        <v>2009</v>
      </c>
      <c r="AJ12" s="553">
        <v>2010</v>
      </c>
      <c r="AK12" s="553">
        <v>2011</v>
      </c>
      <c r="AL12" s="553">
        <v>2012</v>
      </c>
      <c r="AM12" s="553">
        <v>2013</v>
      </c>
      <c r="AN12" s="553">
        <v>2014</v>
      </c>
      <c r="AO12" s="553">
        <v>2015</v>
      </c>
      <c r="AP12" s="553">
        <v>2016</v>
      </c>
      <c r="AQ12" s="553">
        <v>2017</v>
      </c>
      <c r="AR12" s="553">
        <v>2018</v>
      </c>
      <c r="AS12" s="553">
        <v>2019</v>
      </c>
      <c r="AU12" s="553">
        <v>2000</v>
      </c>
      <c r="AV12" s="553">
        <v>2001</v>
      </c>
      <c r="AW12" s="553">
        <v>2002</v>
      </c>
      <c r="AX12" s="553">
        <v>2003</v>
      </c>
      <c r="AY12" s="553">
        <v>2004</v>
      </c>
      <c r="AZ12" s="553">
        <v>2005</v>
      </c>
      <c r="BA12" s="553">
        <v>2006</v>
      </c>
      <c r="BB12" s="553">
        <v>2007</v>
      </c>
      <c r="BC12" s="553">
        <v>2008</v>
      </c>
      <c r="BD12" s="553">
        <v>2009</v>
      </c>
      <c r="BE12" s="553">
        <v>2010</v>
      </c>
      <c r="BF12" s="553">
        <v>2011</v>
      </c>
      <c r="BG12" s="553">
        <v>2012</v>
      </c>
      <c r="BH12" s="553">
        <v>2013</v>
      </c>
      <c r="BI12" s="553">
        <v>2014</v>
      </c>
      <c r="BJ12" s="553">
        <v>2015</v>
      </c>
      <c r="BK12" s="553">
        <v>2016</v>
      </c>
      <c r="BL12" s="553">
        <v>2017</v>
      </c>
      <c r="BM12" s="553">
        <v>2018</v>
      </c>
      <c r="BN12" s="553">
        <v>2019</v>
      </c>
    </row>
    <row r="13" spans="1:66" ht="15" x14ac:dyDescent="0.25">
      <c r="A13" s="563"/>
      <c r="B13" s="550" t="s">
        <v>498</v>
      </c>
      <c r="C13" s="556">
        <v>36935.771644452019</v>
      </c>
      <c r="D13" s="556">
        <v>36966.132943064673</v>
      </c>
      <c r="E13" s="556">
        <v>37788.396578303502</v>
      </c>
      <c r="F13" s="556">
        <v>37822.489680253799</v>
      </c>
      <c r="G13" s="556">
        <v>37145.611910439206</v>
      </c>
      <c r="H13" s="556">
        <v>38193.683176612627</v>
      </c>
      <c r="I13" s="556">
        <v>38596.313301469061</v>
      </c>
      <c r="J13" s="556">
        <v>38935.675321204879</v>
      </c>
      <c r="K13" s="556">
        <v>38893.433187672061</v>
      </c>
      <c r="L13" s="556">
        <v>37777.410247577413</v>
      </c>
      <c r="M13" s="556">
        <v>37937.372453620119</v>
      </c>
      <c r="N13" s="556">
        <v>38632.610126850232</v>
      </c>
      <c r="O13" s="556">
        <v>39094.649362823882</v>
      </c>
      <c r="P13" s="556">
        <v>35436.858909594244</v>
      </c>
      <c r="Q13" s="556">
        <v>35310.482608538048</v>
      </c>
      <c r="R13" s="556">
        <v>35441.262533967878</v>
      </c>
      <c r="S13" s="556">
        <v>35474.148320455279</v>
      </c>
      <c r="T13" s="556">
        <v>35507.052386979623</v>
      </c>
      <c r="U13" s="556">
        <v>35539.865053319183</v>
      </c>
      <c r="V13" s="557">
        <v>35572.677719658743</v>
      </c>
      <c r="X13" s="563"/>
      <c r="Y13" s="550" t="s">
        <v>498</v>
      </c>
      <c r="Z13" s="556">
        <f>[3]Summary!$C$7</f>
        <v>36141.377576874191</v>
      </c>
      <c r="AA13" s="556">
        <f>[3]Summary!$D$7</f>
        <v>36352.829899541226</v>
      </c>
      <c r="AB13" s="556">
        <f>[3]Summary!$E$7</f>
        <v>36920.984146229574</v>
      </c>
      <c r="AC13" s="556">
        <f>[3]Summary!$F$7</f>
        <v>37801.03782393923</v>
      </c>
      <c r="AD13" s="556">
        <f>[3]Summary!$G$7</f>
        <v>37637.345576314779</v>
      </c>
      <c r="AE13" s="556">
        <f>[3]Summary!$H$7</f>
        <v>38546.228185225504</v>
      </c>
      <c r="AF13" s="556">
        <f>[3]Summary!$I$7</f>
        <v>38576.790865663002</v>
      </c>
      <c r="AG13" s="556">
        <f>[3]Summary!$J$7</f>
        <v>39176.611531522103</v>
      </c>
      <c r="AH13" s="556">
        <f>[3]Summary!$K$7</f>
        <v>38797.774695882414</v>
      </c>
      <c r="AI13" s="556">
        <f>[3]Summary!$L$7</f>
        <v>38290.915981561317</v>
      </c>
      <c r="AJ13" s="556">
        <f>[3]Summary!$M$7</f>
        <v>38162.775184143997</v>
      </c>
      <c r="AK13" s="556">
        <f>[3]Summary!$N$7</f>
        <v>39091.443353033217</v>
      </c>
      <c r="AL13" s="556">
        <f>[3]Summary!$O$7</f>
        <v>38323.654655673796</v>
      </c>
      <c r="AM13" s="556">
        <f>[3]Summary!$P$7</f>
        <v>38316.333394927817</v>
      </c>
      <c r="AN13" s="556">
        <f>[3]Summary!$Q$7</f>
        <v>38250.664427463191</v>
      </c>
      <c r="AO13" s="556">
        <f>[3]Summary!$R$7</f>
        <v>38067.544553679509</v>
      </c>
      <c r="AP13" s="556">
        <f>[3]Summary!$S$7</f>
        <v>38559.268337450187</v>
      </c>
      <c r="AQ13" s="556">
        <f>[3]Summary!$T$7</f>
        <v>38709.052141936285</v>
      </c>
      <c r="AR13" s="556">
        <f>[3]Summary!$U$7</f>
        <v>39219.732869956177</v>
      </c>
      <c r="AS13" s="556">
        <f>[3]Summary!$V$7</f>
        <v>39489.594121528848</v>
      </c>
      <c r="AU13" s="566">
        <f>(Z13-C13)/C13</f>
        <v>-2.150744474014939E-2</v>
      </c>
      <c r="AV13" s="566">
        <f t="shared" ref="AV13:AV15" si="21">(AA13-D13)/D13</f>
        <v>-1.6590944053251597E-2</v>
      </c>
      <c r="AW13" s="566">
        <f t="shared" ref="AW13:AW15" si="22">(AB13-E13)/E13</f>
        <v>-2.295446514319583E-2</v>
      </c>
      <c r="AX13" s="566">
        <f t="shared" ref="AX13:AX15" si="23">(AC13-F13)/F13</f>
        <v>-5.671719787861539E-4</v>
      </c>
      <c r="AY13" s="566">
        <f t="shared" ref="AY13:AY15" si="24">(AD13-G13)/G13</f>
        <v>1.3238001491567291E-2</v>
      </c>
      <c r="AZ13" s="566">
        <f t="shared" ref="AZ13:AZ15" si="25">(AE13-H13)/H13</f>
        <v>9.2304532920447109E-3</v>
      </c>
      <c r="BA13" s="566">
        <f t="shared" ref="BA13:BA15" si="26">(AF13-I13)/I13</f>
        <v>-5.0581089581205082E-4</v>
      </c>
      <c r="BB13" s="566">
        <f t="shared" ref="BB13:BB15" si="27">(AG13-J13)/J13</f>
        <v>6.1880578243369341E-3</v>
      </c>
      <c r="BC13" s="566">
        <f t="shared" ref="BC13:BC15" si="28">(AH13-K13)/K13</f>
        <v>-2.4595023876670184E-3</v>
      </c>
      <c r="BD13" s="566">
        <f t="shared" ref="BD13:BD15" si="29">(AI13-L13)/L13</f>
        <v>1.3592931082850873E-2</v>
      </c>
      <c r="BE13" s="566">
        <f t="shared" ref="BE13:BE15" si="30">(AJ13-M13)/M13</f>
        <v>5.9414428555757586E-3</v>
      </c>
      <c r="BF13" s="566">
        <f t="shared" ref="BF13:BF15" si="31">(AK13-N13)/N13</f>
        <v>1.1876837331891528E-2</v>
      </c>
      <c r="BG13" s="566">
        <f t="shared" ref="BG13:BG15" si="32">(AL13-O13)/O13</f>
        <v>-1.9721233460741699E-2</v>
      </c>
      <c r="BH13" s="566">
        <f t="shared" ref="BH13:BH15" si="33">(AM13-P13)/P13</f>
        <v>8.1256481921256798E-2</v>
      </c>
      <c r="BI13" s="566">
        <f t="shared" ref="BI13:BI15" si="34">(AN13-Q13)/Q13</f>
        <v>8.3266543012759861E-2</v>
      </c>
      <c r="BJ13" s="566">
        <f t="shared" ref="BJ13:BJ15" si="35">(AO13-R13)/R13</f>
        <v>7.4102383265678806E-2</v>
      </c>
      <c r="BK13" s="566">
        <f t="shared" ref="BK13:BK15" si="36">(AP13-S13)/S13</f>
        <v>8.6968120816474981E-2</v>
      </c>
      <c r="BL13" s="566">
        <f t="shared" ref="BL13:BL15" si="37">(AQ13-T13)/T13</f>
        <v>9.0179261293196769E-2</v>
      </c>
      <c r="BM13" s="566">
        <f t="shared" ref="BM13:BM15" si="38">(AR13-U13)/U13</f>
        <v>0.10354197493761499</v>
      </c>
      <c r="BN13" s="566">
        <f t="shared" ref="BN13:BN15" si="39">(AS13-V13)/V13</f>
        <v>0.11011024901579101</v>
      </c>
    </row>
    <row r="14" spans="1:66" ht="15" x14ac:dyDescent="0.25">
      <c r="A14" s="563"/>
      <c r="B14" s="550" t="s">
        <v>87</v>
      </c>
      <c r="C14" s="556">
        <v>35076.48912053708</v>
      </c>
      <c r="D14" s="556">
        <v>33471.078617088846</v>
      </c>
      <c r="E14" s="556">
        <v>34617.806417783919</v>
      </c>
      <c r="F14" s="556">
        <v>34868.900104523302</v>
      </c>
      <c r="G14" s="556">
        <v>34215.245291098712</v>
      </c>
      <c r="H14" s="556">
        <v>35117.768806893873</v>
      </c>
      <c r="I14" s="556">
        <v>35524.033600282834</v>
      </c>
      <c r="J14" s="556">
        <v>36270.780388900952</v>
      </c>
      <c r="K14" s="556">
        <v>35961.502606721369</v>
      </c>
      <c r="L14" s="556">
        <v>34115.342953909712</v>
      </c>
      <c r="M14" s="556">
        <v>34397.454203362737</v>
      </c>
      <c r="N14" s="556">
        <v>37226.942819443335</v>
      </c>
      <c r="O14" s="556">
        <v>37546.428270749355</v>
      </c>
      <c r="P14" s="556">
        <v>33796.457948279451</v>
      </c>
      <c r="Q14" s="556">
        <v>33631.277131390802</v>
      </c>
      <c r="R14" s="556">
        <v>34378.024657948838</v>
      </c>
      <c r="S14" s="556">
        <v>33854.173813255562</v>
      </c>
      <c r="T14" s="556">
        <v>34032.545495915074</v>
      </c>
      <c r="U14" s="556">
        <v>34315.576368580761</v>
      </c>
      <c r="V14" s="557">
        <v>34291.144087430876</v>
      </c>
      <c r="X14" s="563"/>
      <c r="Y14" s="550" t="s">
        <v>87</v>
      </c>
      <c r="Z14" s="556">
        <f>[3]Summary!$C$8</f>
        <v>35139.909138443967</v>
      </c>
      <c r="AA14" s="556">
        <f>[3]Summary!$D$8</f>
        <v>33637.651355106856</v>
      </c>
      <c r="AB14" s="556">
        <f>[3]Summary!$E$8</f>
        <v>34395.482426049886</v>
      </c>
      <c r="AC14" s="556">
        <f>[3]Summary!$F$8</f>
        <v>35320.231695176568</v>
      </c>
      <c r="AD14" s="556">
        <f>[3]Summary!$G$8</f>
        <v>35126.79080734303</v>
      </c>
      <c r="AE14" s="556">
        <f>[3]Summary!$H$8</f>
        <v>35952.439601907266</v>
      </c>
      <c r="AF14" s="556">
        <f>[3]Summary!$I$8</f>
        <v>36417.399700003472</v>
      </c>
      <c r="AG14" s="556">
        <f>[3]Summary!$J$8</f>
        <v>37247.360198714283</v>
      </c>
      <c r="AH14" s="556">
        <f>[3]Summary!$K$8</f>
        <v>36715.149576595591</v>
      </c>
      <c r="AI14" s="556">
        <f>[3]Summary!$L$8</f>
        <v>35723.260881312213</v>
      </c>
      <c r="AJ14" s="556">
        <f>[3]Summary!$M$8</f>
        <v>35667.83808043968</v>
      </c>
      <c r="AK14" s="556">
        <f>[3]Summary!$N$8</f>
        <v>35468.660906687204</v>
      </c>
      <c r="AL14" s="556">
        <f>[3]Summary!$O$8</f>
        <v>34631.81970481891</v>
      </c>
      <c r="AM14" s="556">
        <f>[3]Summary!$P$8</f>
        <v>34203.730532203946</v>
      </c>
      <c r="AN14" s="556">
        <f>[3]Summary!$Q$8</f>
        <v>34032.416826966793</v>
      </c>
      <c r="AO14" s="556">
        <f>[3]Summary!$R$8</f>
        <v>33842.429850331137</v>
      </c>
      <c r="AP14" s="556">
        <f>[3]Summary!$S$8</f>
        <v>34026.847859229274</v>
      </c>
      <c r="AQ14" s="556">
        <f>[3]Summary!$T$8</f>
        <v>34189.710979614189</v>
      </c>
      <c r="AR14" s="556">
        <f>[3]Summary!$U$8</f>
        <v>34763.836814609123</v>
      </c>
      <c r="AS14" s="556">
        <f>[3]Summary!$V$8</f>
        <v>34892.356832339945</v>
      </c>
      <c r="AU14" s="566">
        <f t="shared" ref="AU14:AU15" si="40">(Z14-C14)/C14</f>
        <v>1.8080491946884899E-3</v>
      </c>
      <c r="AV14" s="566">
        <f t="shared" si="21"/>
        <v>4.976616975019321E-3</v>
      </c>
      <c r="AW14" s="566">
        <f t="shared" si="22"/>
        <v>-6.4222437739388308E-3</v>
      </c>
      <c r="AX14" s="566">
        <f t="shared" si="23"/>
        <v>1.2943671561200694E-2</v>
      </c>
      <c r="AY14" s="566">
        <f t="shared" si="24"/>
        <v>2.6641501719160885E-2</v>
      </c>
      <c r="AZ14" s="566">
        <f t="shared" si="25"/>
        <v>2.3767762684557034E-2</v>
      </c>
      <c r="BA14" s="566">
        <f t="shared" si="26"/>
        <v>2.5148216831816252E-2</v>
      </c>
      <c r="BB14" s="566">
        <f t="shared" si="27"/>
        <v>2.6924698044604782E-2</v>
      </c>
      <c r="BC14" s="566">
        <f t="shared" si="28"/>
        <v>2.0957048934138866E-2</v>
      </c>
      <c r="BD14" s="566">
        <f t="shared" si="29"/>
        <v>4.7131811911573618E-2</v>
      </c>
      <c r="BE14" s="566">
        <f t="shared" si="30"/>
        <v>3.6932497084413568E-2</v>
      </c>
      <c r="BF14" s="566">
        <f t="shared" si="31"/>
        <v>-4.723143453611222E-2</v>
      </c>
      <c r="BG14" s="566">
        <f t="shared" si="32"/>
        <v>-7.7626786359358657E-2</v>
      </c>
      <c r="BH14" s="566">
        <f t="shared" si="33"/>
        <v>1.2050747582713168E-2</v>
      </c>
      <c r="BI14" s="566">
        <f t="shared" si="34"/>
        <v>1.1927578426737048E-2</v>
      </c>
      <c r="BJ14" s="566">
        <f t="shared" si="35"/>
        <v>-1.5579569010922259E-2</v>
      </c>
      <c r="BK14" s="566">
        <f t="shared" si="36"/>
        <v>5.1005245889681628E-3</v>
      </c>
      <c r="BL14" s="566">
        <f t="shared" si="37"/>
        <v>4.6180936926383974E-3</v>
      </c>
      <c r="BM14" s="566">
        <f t="shared" si="38"/>
        <v>1.3062885530863117E-2</v>
      </c>
      <c r="BN14" s="566">
        <f t="shared" si="39"/>
        <v>1.7532595103160725E-2</v>
      </c>
    </row>
    <row r="15" spans="1:66" ht="15.75" thickBot="1" x14ac:dyDescent="0.3">
      <c r="A15" s="564"/>
      <c r="B15" s="559" t="s">
        <v>499</v>
      </c>
      <c r="C15" s="560">
        <v>1859.2825239149097</v>
      </c>
      <c r="D15" s="560">
        <v>3495.0543259758706</v>
      </c>
      <c r="E15" s="560">
        <v>3170.5901605195686</v>
      </c>
      <c r="F15" s="560">
        <v>2953.5895757302787</v>
      </c>
      <c r="G15" s="560">
        <v>2930.3666193402169</v>
      </c>
      <c r="H15" s="560">
        <v>3075.9143697187392</v>
      </c>
      <c r="I15" s="560">
        <v>3072.2797011859511</v>
      </c>
      <c r="J15" s="560">
        <v>2664.8949323039269</v>
      </c>
      <c r="K15" s="560">
        <v>2931.9305809508951</v>
      </c>
      <c r="L15" s="560">
        <v>3662.0672936677292</v>
      </c>
      <c r="M15" s="560">
        <v>3539.9182502575568</v>
      </c>
      <c r="N15" s="560">
        <v>1405.6673074069549</v>
      </c>
      <c r="O15" s="560">
        <v>1548.2210920747893</v>
      </c>
      <c r="P15" s="560">
        <v>1640.4009613147937</v>
      </c>
      <c r="Q15" s="560">
        <v>1679.2054771472467</v>
      </c>
      <c r="R15" s="560">
        <v>1619.1408785830718</v>
      </c>
      <c r="S15" s="560">
        <v>1619.9745071997459</v>
      </c>
      <c r="T15" s="560">
        <v>1474.5068910643749</v>
      </c>
      <c r="U15" s="560">
        <v>1224.2886847383925</v>
      </c>
      <c r="V15" s="561">
        <v>1281.5336322279472</v>
      </c>
      <c r="X15" s="564"/>
      <c r="Y15" s="559" t="s">
        <v>499</v>
      </c>
      <c r="Z15" s="560">
        <f>[3]Summary!$C$9</f>
        <v>1001.4684384301727</v>
      </c>
      <c r="AA15" s="560">
        <f>[3]Summary!$D$9</f>
        <v>2715.1785444343914</v>
      </c>
      <c r="AB15" s="560">
        <f>[3]Summary!$E$9</f>
        <v>2525.5017201797382</v>
      </c>
      <c r="AC15" s="560">
        <f>[3]Summary!$F$9</f>
        <v>2480.8061287626551</v>
      </c>
      <c r="AD15" s="560">
        <f>[3]Summary!$G$9</f>
        <v>2510.5547689718369</v>
      </c>
      <c r="AE15" s="560">
        <f>[3]Summary!$H$9</f>
        <v>2593.7885833182227</v>
      </c>
      <c r="AF15" s="560">
        <f>[3]Summary!$I$9</f>
        <v>2159.3911656594864</v>
      </c>
      <c r="AG15" s="560">
        <f>[3]Summary!$J$9</f>
        <v>1929.2513328077766</v>
      </c>
      <c r="AH15" s="560">
        <f>[3]Summary!$K$9</f>
        <v>2082.6251192869531</v>
      </c>
      <c r="AI15" s="560">
        <f>[3]Summary!$L$9</f>
        <v>2567.6551002490887</v>
      </c>
      <c r="AJ15" s="560">
        <f>[3]Summary!$M$9</f>
        <v>2494.9371037042729</v>
      </c>
      <c r="AK15" s="560">
        <f>[3]Summary!$N$9</f>
        <v>3622.782446346042</v>
      </c>
      <c r="AL15" s="560">
        <f>[3]Summary!$O$9</f>
        <v>3691.834950854929</v>
      </c>
      <c r="AM15" s="560">
        <f>[3]Summary!$P$9</f>
        <v>4112.6028627238702</v>
      </c>
      <c r="AN15" s="560">
        <f>[3]Summary!$Q$9</f>
        <v>4218.2476004963974</v>
      </c>
      <c r="AO15" s="560">
        <f>[3]Summary!$R$9</f>
        <v>4225.1147033483139</v>
      </c>
      <c r="AP15" s="560">
        <f>[3]Summary!$S$9</f>
        <v>4532.4204782208835</v>
      </c>
      <c r="AQ15" s="560">
        <f>[3]Summary!$T$9</f>
        <v>4519.3411623220891</v>
      </c>
      <c r="AR15" s="560">
        <f>[3]Summary!$U$9</f>
        <v>4455.8960553470679</v>
      </c>
      <c r="AS15" s="560">
        <f>[3]Summary!$V$9</f>
        <v>4597.2372891889099</v>
      </c>
      <c r="AU15" s="566">
        <f t="shared" si="40"/>
        <v>-0.46136833668426119</v>
      </c>
      <c r="AV15" s="566">
        <f t="shared" si="21"/>
        <v>-0.22313695548172244</v>
      </c>
      <c r="AW15" s="566">
        <f t="shared" si="22"/>
        <v>-0.20346005244465876</v>
      </c>
      <c r="AX15" s="566">
        <f t="shared" si="23"/>
        <v>-0.16007080023998504</v>
      </c>
      <c r="AY15" s="566">
        <f t="shared" si="24"/>
        <v>-0.14326256912621471</v>
      </c>
      <c r="AZ15" s="566">
        <f t="shared" si="25"/>
        <v>-0.15674226537216704</v>
      </c>
      <c r="BA15" s="566">
        <f t="shared" si="26"/>
        <v>-0.29713718291146296</v>
      </c>
      <c r="BB15" s="566">
        <f t="shared" si="27"/>
        <v>-0.27604975737642001</v>
      </c>
      <c r="BC15" s="566">
        <f t="shared" si="28"/>
        <v>-0.28967447837339039</v>
      </c>
      <c r="BD15" s="566">
        <f t="shared" si="29"/>
        <v>-0.29885092371487698</v>
      </c>
      <c r="BE15" s="566">
        <f t="shared" si="30"/>
        <v>-0.29519923136000481</v>
      </c>
      <c r="BF15" s="566">
        <f t="shared" si="31"/>
        <v>1.5772687657003392</v>
      </c>
      <c r="BG15" s="566">
        <f t="shared" si="32"/>
        <v>1.3845657249814738</v>
      </c>
      <c r="BH15" s="566">
        <f t="shared" si="33"/>
        <v>1.5070717219207115</v>
      </c>
      <c r="BI15" s="566">
        <f t="shared" si="34"/>
        <v>1.5120496912996351</v>
      </c>
      <c r="BJ15" s="566">
        <f t="shared" si="35"/>
        <v>1.6094793598477724</v>
      </c>
      <c r="BK15" s="566">
        <f t="shared" si="36"/>
        <v>1.7978344462071387</v>
      </c>
      <c r="BL15" s="566">
        <f t="shared" si="37"/>
        <v>2.0649847686095222</v>
      </c>
      <c r="BM15" s="566">
        <f t="shared" si="38"/>
        <v>2.6395795459787403</v>
      </c>
      <c r="BN15" s="566">
        <f t="shared" si="39"/>
        <v>2.5872935158140247</v>
      </c>
    </row>
    <row r="16" spans="1:66" ht="15" x14ac:dyDescent="0.25">
      <c r="A16" s="552" t="s">
        <v>58</v>
      </c>
      <c r="B16" s="562"/>
      <c r="C16" s="553">
        <v>2000</v>
      </c>
      <c r="D16" s="553">
        <v>2001</v>
      </c>
      <c r="E16" s="553">
        <v>2002</v>
      </c>
      <c r="F16" s="553">
        <v>2003</v>
      </c>
      <c r="G16" s="553">
        <v>2004</v>
      </c>
      <c r="H16" s="553">
        <v>2005</v>
      </c>
      <c r="I16" s="553">
        <v>2006</v>
      </c>
      <c r="J16" s="553">
        <v>2007</v>
      </c>
      <c r="K16" s="553">
        <v>2008</v>
      </c>
      <c r="L16" s="553">
        <v>2009</v>
      </c>
      <c r="M16" s="553">
        <v>2010</v>
      </c>
      <c r="N16" s="553">
        <v>2011</v>
      </c>
      <c r="O16" s="553">
        <v>2012</v>
      </c>
      <c r="P16" s="553">
        <v>2013</v>
      </c>
      <c r="Q16" s="553">
        <v>2014</v>
      </c>
      <c r="R16" s="553">
        <v>2015</v>
      </c>
      <c r="S16" s="553">
        <v>2016</v>
      </c>
      <c r="T16" s="553">
        <v>2017</v>
      </c>
      <c r="U16" s="553">
        <v>2018</v>
      </c>
      <c r="V16" s="554">
        <v>2019</v>
      </c>
      <c r="X16" s="552" t="s">
        <v>58</v>
      </c>
      <c r="Y16" s="562"/>
      <c r="Z16" s="553">
        <v>2000</v>
      </c>
      <c r="AA16" s="553">
        <v>2001</v>
      </c>
      <c r="AB16" s="553">
        <v>2002</v>
      </c>
      <c r="AC16" s="553">
        <v>2003</v>
      </c>
      <c r="AD16" s="553">
        <v>2004</v>
      </c>
      <c r="AE16" s="553">
        <v>2005</v>
      </c>
      <c r="AF16" s="553">
        <v>2006</v>
      </c>
      <c r="AG16" s="553">
        <v>2007</v>
      </c>
      <c r="AH16" s="553">
        <v>2008</v>
      </c>
      <c r="AI16" s="553">
        <v>2009</v>
      </c>
      <c r="AJ16" s="553">
        <v>2010</v>
      </c>
      <c r="AK16" s="553">
        <v>2011</v>
      </c>
      <c r="AL16" s="553">
        <v>2012</v>
      </c>
      <c r="AM16" s="553">
        <v>2013</v>
      </c>
      <c r="AN16" s="553">
        <v>2014</v>
      </c>
      <c r="AO16" s="553">
        <v>2015</v>
      </c>
      <c r="AP16" s="553">
        <v>2016</v>
      </c>
      <c r="AQ16" s="553">
        <v>2017</v>
      </c>
      <c r="AR16" s="553">
        <v>2018</v>
      </c>
      <c r="AS16" s="553">
        <v>2019</v>
      </c>
      <c r="AU16" s="553">
        <v>2000</v>
      </c>
      <c r="AV16" s="553">
        <v>2001</v>
      </c>
      <c r="AW16" s="553">
        <v>2002</v>
      </c>
      <c r="AX16" s="553">
        <v>2003</v>
      </c>
      <c r="AY16" s="553">
        <v>2004</v>
      </c>
      <c r="AZ16" s="553">
        <v>2005</v>
      </c>
      <c r="BA16" s="553">
        <v>2006</v>
      </c>
      <c r="BB16" s="553">
        <v>2007</v>
      </c>
      <c r="BC16" s="553">
        <v>2008</v>
      </c>
      <c r="BD16" s="553">
        <v>2009</v>
      </c>
      <c r="BE16" s="553">
        <v>2010</v>
      </c>
      <c r="BF16" s="553">
        <v>2011</v>
      </c>
      <c r="BG16" s="553">
        <v>2012</v>
      </c>
      <c r="BH16" s="553">
        <v>2013</v>
      </c>
      <c r="BI16" s="553">
        <v>2014</v>
      </c>
      <c r="BJ16" s="553">
        <v>2015</v>
      </c>
      <c r="BK16" s="553">
        <v>2016</v>
      </c>
      <c r="BL16" s="553">
        <v>2017</v>
      </c>
      <c r="BM16" s="553">
        <v>2018</v>
      </c>
      <c r="BN16" s="553">
        <v>2019</v>
      </c>
    </row>
    <row r="17" spans="1:66" ht="15" x14ac:dyDescent="0.25">
      <c r="A17" s="563"/>
      <c r="B17" s="550" t="s">
        <v>498</v>
      </c>
      <c r="C17" s="556">
        <v>14869.12075929889</v>
      </c>
      <c r="D17" s="556">
        <v>15083.04077022282</v>
      </c>
      <c r="E17" s="556">
        <v>16627.520849092445</v>
      </c>
      <c r="F17" s="556">
        <v>19101.600975432553</v>
      </c>
      <c r="G17" s="556">
        <v>18460.960942717957</v>
      </c>
      <c r="H17" s="556">
        <v>18447.520942031639</v>
      </c>
      <c r="I17" s="556">
        <v>21431.201094394717</v>
      </c>
      <c r="J17" s="556">
        <v>23875.42</v>
      </c>
      <c r="K17" s="556">
        <v>24410.880000000001</v>
      </c>
      <c r="L17" s="556">
        <v>18734.73</v>
      </c>
      <c r="M17" s="556">
        <v>19970.669999999998</v>
      </c>
      <c r="N17" s="556">
        <v>20939.150000000001</v>
      </c>
      <c r="O17" s="556">
        <v>20183.16</v>
      </c>
      <c r="P17" s="556">
        <v>19476.5</v>
      </c>
      <c r="Q17" s="556">
        <v>19139.169999999998</v>
      </c>
      <c r="R17" s="556">
        <v>19655.47</v>
      </c>
      <c r="S17" s="556">
        <v>18774.599999999999</v>
      </c>
      <c r="T17" s="556">
        <v>19764.77</v>
      </c>
      <c r="U17" s="556">
        <v>21495.11</v>
      </c>
      <c r="V17" s="557">
        <v>21172.161881166754</v>
      </c>
      <c r="X17" s="563"/>
      <c r="Y17" s="550" t="s">
        <v>498</v>
      </c>
      <c r="Z17" s="556">
        <f>[3]Summary!$C$11</f>
        <v>14869.120281716252</v>
      </c>
      <c r="AA17" s="556">
        <f>[3]Summary!$D$11</f>
        <v>15083.040285769266</v>
      </c>
      <c r="AB17" s="556">
        <f>[3]Summary!$E$11</f>
        <v>16627.520315031597</v>
      </c>
      <c r="AC17" s="556">
        <f>[3]Summary!$F$11</f>
        <v>19101.600361906498</v>
      </c>
      <c r="AD17" s="556">
        <f>[3]Summary!$G$11</f>
        <v>18460.96034976868</v>
      </c>
      <c r="AE17" s="556">
        <f>[3]Summary!$H$11</f>
        <v>18447.520349514041</v>
      </c>
      <c r="AF17" s="556">
        <f>[3]Summary!$I$11</f>
        <v>21431.200406044027</v>
      </c>
      <c r="AG17" s="556">
        <f>[3]Summary!$J$11</f>
        <v>23875.42</v>
      </c>
      <c r="AH17" s="556">
        <f>[3]Summary!$K$11</f>
        <v>24410.880000000001</v>
      </c>
      <c r="AI17" s="556">
        <f>[3]Summary!$L$11</f>
        <v>18734.73</v>
      </c>
      <c r="AJ17" s="556">
        <f>[3]Summary!$M$11</f>
        <v>19970.669999999998</v>
      </c>
      <c r="AK17" s="556">
        <f>[3]Summary!$N$11</f>
        <v>20939.150000000001</v>
      </c>
      <c r="AL17" s="556">
        <f>[3]Summary!$O$11</f>
        <v>20183.16</v>
      </c>
      <c r="AM17" s="556">
        <f>[3]Summary!$P$11</f>
        <v>19476.5</v>
      </c>
      <c r="AN17" s="556">
        <f>[3]Summary!$Q$11</f>
        <v>19139.169999999998</v>
      </c>
      <c r="AO17" s="556">
        <f>[3]Summary!$R$11</f>
        <v>19655.47</v>
      </c>
      <c r="AP17" s="556">
        <f>[3]Summary!$S$11</f>
        <v>18774.599999999999</v>
      </c>
      <c r="AQ17" s="556">
        <f>[3]Summary!$T$11</f>
        <v>19764.77</v>
      </c>
      <c r="AR17" s="556">
        <f>[3]Summary!$U$11</f>
        <v>21495.11</v>
      </c>
      <c r="AS17" s="556">
        <f>[3]Summary!$V$11</f>
        <v>21172.16</v>
      </c>
      <c r="AU17" s="566">
        <f>(Z17-C17)/C17</f>
        <v>-3.2119090698062093E-8</v>
      </c>
      <c r="AV17" s="566">
        <f t="shared" ref="AV17:AV18" si="41">(AA17-D17)/D17</f>
        <v>-3.2119090680475598E-8</v>
      </c>
      <c r="AW17" s="566">
        <f t="shared" ref="AW17:AW18" si="42">(AB17-E17)/E17</f>
        <v>-3.2119090546311389E-8</v>
      </c>
      <c r="AX17" s="566">
        <f t="shared" ref="AX17:AX18" si="43">(AC17-F17)/F17</f>
        <v>-3.2119090767323362E-8</v>
      </c>
      <c r="AY17" s="566">
        <f t="shared" ref="AY17:AY18" si="44">(AD17-G17)/G17</f>
        <v>-3.2119090558948082E-8</v>
      </c>
      <c r="AZ17" s="566">
        <f t="shared" ref="AZ17:AZ18" si="45">(AE17-H17)/H17</f>
        <v>-3.2119090649577358E-8</v>
      </c>
      <c r="BA17" s="566">
        <f t="shared" ref="BA17:BA18" si="46">(AF17-I17)/I17</f>
        <v>-3.2119090633005172E-8</v>
      </c>
      <c r="BB17" s="566">
        <f t="shared" ref="BB17:BB18" si="47">(AG17-J17)/J17</f>
        <v>0</v>
      </c>
      <c r="BC17" s="566">
        <f t="shared" ref="BC17:BC18" si="48">(AH17-K17)/K17</f>
        <v>0</v>
      </c>
      <c r="BD17" s="566">
        <f t="shared" ref="BD17:BD18" si="49">(AI17-L17)/L17</f>
        <v>0</v>
      </c>
      <c r="BE17" s="566">
        <f t="shared" ref="BE17:BE18" si="50">(AJ17-M17)/M17</f>
        <v>0</v>
      </c>
      <c r="BF17" s="566">
        <f t="shared" ref="BF17:BF18" si="51">(AK17-N17)/N17</f>
        <v>0</v>
      </c>
      <c r="BG17" s="566">
        <f t="shared" ref="BG17:BG18" si="52">(AL17-O17)/O17</f>
        <v>0</v>
      </c>
      <c r="BH17" s="566">
        <f t="shared" ref="BH17:BH18" si="53">(AM17-P17)/P17</f>
        <v>0</v>
      </c>
      <c r="BI17" s="566">
        <f t="shared" ref="BI17:BI18" si="54">(AN17-Q17)/Q17</f>
        <v>0</v>
      </c>
      <c r="BJ17" s="566">
        <f t="shared" ref="BJ17:BJ18" si="55">(AO17-R17)/R17</f>
        <v>0</v>
      </c>
      <c r="BK17" s="566">
        <f t="shared" ref="BK17:BK18" si="56">(AP17-S17)/S17</f>
        <v>0</v>
      </c>
      <c r="BL17" s="566">
        <f t="shared" ref="BL17:BL18" si="57">(AQ17-T17)/T17</f>
        <v>0</v>
      </c>
      <c r="BM17" s="566">
        <f t="shared" ref="BM17:BM18" si="58">(AR17-U17)/U17</f>
        <v>0</v>
      </c>
      <c r="BN17" s="566">
        <f t="shared" ref="BN17:BN18" si="59">(AS17-V17)/V17</f>
        <v>-8.8850952714819274E-8</v>
      </c>
    </row>
    <row r="18" spans="1:66" ht="15" x14ac:dyDescent="0.25">
      <c r="A18" s="563"/>
      <c r="B18" s="550" t="s">
        <v>87</v>
      </c>
      <c r="C18" s="556">
        <v>14869.12075929889</v>
      </c>
      <c r="D18" s="556">
        <v>15083.04077022282</v>
      </c>
      <c r="E18" s="556">
        <v>16627.520849092445</v>
      </c>
      <c r="F18" s="556">
        <v>19101.600975432553</v>
      </c>
      <c r="G18" s="556">
        <v>18460.960942717957</v>
      </c>
      <c r="H18" s="556">
        <v>18447.520942031639</v>
      </c>
      <c r="I18" s="556">
        <v>21431.201094394717</v>
      </c>
      <c r="J18" s="556">
        <v>23875.42</v>
      </c>
      <c r="K18" s="556">
        <v>24410.880000000001</v>
      </c>
      <c r="L18" s="556">
        <v>18734.73</v>
      </c>
      <c r="M18" s="556">
        <v>19970.669999999998</v>
      </c>
      <c r="N18" s="556">
        <v>20939.150000000001</v>
      </c>
      <c r="O18" s="556">
        <v>20183.16</v>
      </c>
      <c r="P18" s="556">
        <v>19476.5</v>
      </c>
      <c r="Q18" s="556">
        <v>19139.169999999998</v>
      </c>
      <c r="R18" s="556">
        <v>19655.47</v>
      </c>
      <c r="S18" s="556">
        <v>18774.599999999999</v>
      </c>
      <c r="T18" s="556">
        <v>19764.77</v>
      </c>
      <c r="U18" s="556">
        <v>21495.11</v>
      </c>
      <c r="V18" s="557">
        <v>21172.161881166754</v>
      </c>
      <c r="X18" s="563"/>
      <c r="Y18" s="550" t="s">
        <v>87</v>
      </c>
      <c r="Z18" s="556">
        <f>[3]Summary!$C$12</f>
        <v>14869.120281716252</v>
      </c>
      <c r="AA18" s="556">
        <f>[3]Summary!$D$12</f>
        <v>15083.040285769266</v>
      </c>
      <c r="AB18" s="556">
        <f>[3]Summary!$E$12</f>
        <v>16627.520315031597</v>
      </c>
      <c r="AC18" s="556">
        <f>[3]Summary!$F$12</f>
        <v>19101.600361906498</v>
      </c>
      <c r="AD18" s="556">
        <f>[3]Summary!$G$12</f>
        <v>18460.96034976868</v>
      </c>
      <c r="AE18" s="556">
        <f>[3]Summary!$H$12</f>
        <v>18447.520349514041</v>
      </c>
      <c r="AF18" s="556">
        <f>[3]Summary!$I$12</f>
        <v>21431.200406044027</v>
      </c>
      <c r="AG18" s="556">
        <f>[3]Summary!$J$12</f>
        <v>23875.42</v>
      </c>
      <c r="AH18" s="556">
        <f>[3]Summary!$K$12</f>
        <v>24410.880000000001</v>
      </c>
      <c r="AI18" s="556">
        <f>[3]Summary!$L$12</f>
        <v>18734.73</v>
      </c>
      <c r="AJ18" s="556">
        <f>[3]Summary!$M$12</f>
        <v>19970.669999999998</v>
      </c>
      <c r="AK18" s="556">
        <f>[3]Summary!$N$12</f>
        <v>20939.150000000001</v>
      </c>
      <c r="AL18" s="556">
        <f>[3]Summary!$O$12</f>
        <v>20183.16</v>
      </c>
      <c r="AM18" s="556">
        <f>[3]Summary!$P$12</f>
        <v>19476.5</v>
      </c>
      <c r="AN18" s="556">
        <f>[3]Summary!$Q$12</f>
        <v>19139.169999999998</v>
      </c>
      <c r="AO18" s="556">
        <f>[3]Summary!$R$12</f>
        <v>19655.47</v>
      </c>
      <c r="AP18" s="556">
        <f>[3]Summary!$S$12</f>
        <v>18774.599999999999</v>
      </c>
      <c r="AQ18" s="556">
        <f>[3]Summary!$T$12</f>
        <v>19764.77</v>
      </c>
      <c r="AR18" s="556">
        <f>[3]Summary!$U$12</f>
        <v>21495.11</v>
      </c>
      <c r="AS18" s="556">
        <f>[3]Summary!$V$12</f>
        <v>21172.16</v>
      </c>
      <c r="AU18" s="566">
        <f t="shared" ref="AU18" si="60">(Z18-C18)/C18</f>
        <v>-3.2119090698062093E-8</v>
      </c>
      <c r="AV18" s="566">
        <f t="shared" si="41"/>
        <v>-3.2119090680475598E-8</v>
      </c>
      <c r="AW18" s="566">
        <f t="shared" si="42"/>
        <v>-3.2119090546311389E-8</v>
      </c>
      <c r="AX18" s="566">
        <f t="shared" si="43"/>
        <v>-3.2119090767323362E-8</v>
      </c>
      <c r="AY18" s="566">
        <f t="shared" si="44"/>
        <v>-3.2119090558948082E-8</v>
      </c>
      <c r="AZ18" s="566">
        <f t="shared" si="45"/>
        <v>-3.2119090649577358E-8</v>
      </c>
      <c r="BA18" s="566">
        <f t="shared" si="46"/>
        <v>-3.2119090633005172E-8</v>
      </c>
      <c r="BB18" s="566">
        <f t="shared" si="47"/>
        <v>0</v>
      </c>
      <c r="BC18" s="566">
        <f t="shared" si="48"/>
        <v>0</v>
      </c>
      <c r="BD18" s="566">
        <f t="shared" si="49"/>
        <v>0</v>
      </c>
      <c r="BE18" s="566">
        <f t="shared" si="50"/>
        <v>0</v>
      </c>
      <c r="BF18" s="566">
        <f t="shared" si="51"/>
        <v>0</v>
      </c>
      <c r="BG18" s="566">
        <f t="shared" si="52"/>
        <v>0</v>
      </c>
      <c r="BH18" s="566">
        <f t="shared" si="53"/>
        <v>0</v>
      </c>
      <c r="BI18" s="566">
        <f t="shared" si="54"/>
        <v>0</v>
      </c>
      <c r="BJ18" s="566">
        <f t="shared" si="55"/>
        <v>0</v>
      </c>
      <c r="BK18" s="566">
        <f t="shared" si="56"/>
        <v>0</v>
      </c>
      <c r="BL18" s="566">
        <f t="shared" si="57"/>
        <v>0</v>
      </c>
      <c r="BM18" s="566">
        <f t="shared" si="58"/>
        <v>0</v>
      </c>
      <c r="BN18" s="566">
        <f t="shared" si="59"/>
        <v>-8.8850952714819274E-8</v>
      </c>
    </row>
    <row r="19" spans="1:66" ht="15.75" thickBot="1" x14ac:dyDescent="0.3">
      <c r="A19" s="564"/>
      <c r="B19" s="559" t="s">
        <v>499</v>
      </c>
      <c r="C19" s="560">
        <v>0</v>
      </c>
      <c r="D19" s="560">
        <v>0</v>
      </c>
      <c r="E19" s="560">
        <v>0</v>
      </c>
      <c r="F19" s="560">
        <v>0</v>
      </c>
      <c r="G19" s="560">
        <v>0</v>
      </c>
      <c r="H19" s="560">
        <v>0</v>
      </c>
      <c r="I19" s="560">
        <v>0</v>
      </c>
      <c r="J19" s="560">
        <v>0</v>
      </c>
      <c r="K19" s="560">
        <v>0</v>
      </c>
      <c r="L19" s="560">
        <v>0</v>
      </c>
      <c r="M19" s="560">
        <v>0</v>
      </c>
      <c r="N19" s="560">
        <v>0</v>
      </c>
      <c r="O19" s="560">
        <v>0</v>
      </c>
      <c r="P19" s="560">
        <v>0</v>
      </c>
      <c r="Q19" s="560">
        <v>0</v>
      </c>
      <c r="R19" s="560">
        <v>0</v>
      </c>
      <c r="S19" s="560">
        <v>0</v>
      </c>
      <c r="T19" s="560">
        <v>0</v>
      </c>
      <c r="U19" s="560">
        <v>0</v>
      </c>
      <c r="V19" s="561">
        <v>0</v>
      </c>
      <c r="X19" s="564"/>
      <c r="Y19" s="559" t="s">
        <v>499</v>
      </c>
      <c r="Z19" s="560">
        <f>[3]Summary!$C$13</f>
        <v>0</v>
      </c>
      <c r="AA19" s="560">
        <f>[3]Summary!$D$13</f>
        <v>0</v>
      </c>
      <c r="AB19" s="560">
        <f>[3]Summary!$E$13</f>
        <v>0</v>
      </c>
      <c r="AC19" s="560">
        <f>[3]Summary!$F$13</f>
        <v>0</v>
      </c>
      <c r="AD19" s="560">
        <f>[3]Summary!$G$13</f>
        <v>0</v>
      </c>
      <c r="AE19" s="560">
        <f>[3]Summary!$H$13</f>
        <v>0</v>
      </c>
      <c r="AF19" s="560">
        <f>[3]Summary!$I$13</f>
        <v>0</v>
      </c>
      <c r="AG19" s="560">
        <f>[3]Summary!$J$13</f>
        <v>0</v>
      </c>
      <c r="AH19" s="560">
        <f>[3]Summary!$K$13</f>
        <v>0</v>
      </c>
      <c r="AI19" s="560">
        <f>[3]Summary!$L$13</f>
        <v>0</v>
      </c>
      <c r="AJ19" s="560">
        <f>[3]Summary!$M$13</f>
        <v>0</v>
      </c>
      <c r="AK19" s="560">
        <f>[3]Summary!$N$13</f>
        <v>0</v>
      </c>
      <c r="AL19" s="560">
        <f>[3]Summary!$O$13</f>
        <v>0</v>
      </c>
      <c r="AM19" s="560">
        <f>[3]Summary!$P$13</f>
        <v>0</v>
      </c>
      <c r="AN19" s="560">
        <f>[3]Summary!$Q$13</f>
        <v>0</v>
      </c>
      <c r="AO19" s="560">
        <f>[3]Summary!$R$13</f>
        <v>0</v>
      </c>
      <c r="AP19" s="560">
        <f>[3]Summary!$S$13</f>
        <v>0</v>
      </c>
      <c r="AQ19" s="560">
        <f>[3]Summary!$T$13</f>
        <v>0</v>
      </c>
      <c r="AR19" s="560">
        <f>[3]Summary!$U$13</f>
        <v>0</v>
      </c>
      <c r="AS19" s="560">
        <f>[3]Summary!$V$13</f>
        <v>0</v>
      </c>
      <c r="AU19" s="566"/>
      <c r="AV19" s="566"/>
      <c r="AW19" s="566"/>
      <c r="AX19" s="566"/>
      <c r="AY19" s="566"/>
      <c r="AZ19" s="566"/>
      <c r="BA19" s="566"/>
      <c r="BB19" s="566"/>
      <c r="BC19" s="566"/>
      <c r="BD19" s="566"/>
      <c r="BE19" s="566"/>
      <c r="BF19" s="566"/>
      <c r="BG19" s="566"/>
      <c r="BH19" s="566"/>
      <c r="BI19" s="566"/>
      <c r="BJ19" s="566"/>
      <c r="BK19" s="566"/>
      <c r="BL19" s="566"/>
      <c r="BM19" s="566"/>
      <c r="BN19" s="566"/>
    </row>
    <row r="20" spans="1:66" ht="15" x14ac:dyDescent="0.25">
      <c r="A20" s="552" t="s">
        <v>501</v>
      </c>
      <c r="B20" s="562"/>
      <c r="C20" s="553">
        <v>2000</v>
      </c>
      <c r="D20" s="553">
        <v>2001</v>
      </c>
      <c r="E20" s="553">
        <v>2002</v>
      </c>
      <c r="F20" s="553">
        <v>2003</v>
      </c>
      <c r="G20" s="553">
        <v>2004</v>
      </c>
      <c r="H20" s="553">
        <v>2005</v>
      </c>
      <c r="I20" s="553">
        <v>2006</v>
      </c>
      <c r="J20" s="553">
        <v>2007</v>
      </c>
      <c r="K20" s="553">
        <v>2008</v>
      </c>
      <c r="L20" s="553">
        <v>2009</v>
      </c>
      <c r="M20" s="553">
        <v>2010</v>
      </c>
      <c r="N20" s="553">
        <v>2011</v>
      </c>
      <c r="O20" s="553">
        <v>2012</v>
      </c>
      <c r="P20" s="553">
        <v>2013</v>
      </c>
      <c r="Q20" s="553">
        <v>2014</v>
      </c>
      <c r="R20" s="553">
        <v>2015</v>
      </c>
      <c r="S20" s="553">
        <v>2016</v>
      </c>
      <c r="T20" s="553">
        <v>2017</v>
      </c>
      <c r="U20" s="553">
        <v>2018</v>
      </c>
      <c r="V20" s="554">
        <v>2019</v>
      </c>
      <c r="X20" s="552" t="s">
        <v>501</v>
      </c>
      <c r="Y20" s="562"/>
      <c r="Z20" s="553">
        <v>2000</v>
      </c>
      <c r="AA20" s="553">
        <v>2001</v>
      </c>
      <c r="AB20" s="553">
        <v>2002</v>
      </c>
      <c r="AC20" s="553">
        <v>2003</v>
      </c>
      <c r="AD20" s="553">
        <v>2004</v>
      </c>
      <c r="AE20" s="553">
        <v>2005</v>
      </c>
      <c r="AF20" s="553">
        <v>2006</v>
      </c>
      <c r="AG20" s="553">
        <v>2007</v>
      </c>
      <c r="AH20" s="553">
        <v>2008</v>
      </c>
      <c r="AI20" s="553">
        <v>2009</v>
      </c>
      <c r="AJ20" s="553">
        <v>2010</v>
      </c>
      <c r="AK20" s="553">
        <v>2011</v>
      </c>
      <c r="AL20" s="553">
        <v>2012</v>
      </c>
      <c r="AM20" s="553">
        <v>2013</v>
      </c>
      <c r="AN20" s="553">
        <v>2014</v>
      </c>
      <c r="AO20" s="553">
        <v>2015</v>
      </c>
      <c r="AP20" s="553">
        <v>2016</v>
      </c>
      <c r="AQ20" s="553">
        <v>2017</v>
      </c>
      <c r="AR20" s="553">
        <v>2018</v>
      </c>
      <c r="AS20" s="553">
        <v>2019</v>
      </c>
      <c r="AU20" s="553">
        <v>2000</v>
      </c>
      <c r="AV20" s="553">
        <v>2001</v>
      </c>
      <c r="AW20" s="553">
        <v>2002</v>
      </c>
      <c r="AX20" s="553">
        <v>2003</v>
      </c>
      <c r="AY20" s="553">
        <v>2004</v>
      </c>
      <c r="AZ20" s="553">
        <v>2005</v>
      </c>
      <c r="BA20" s="553">
        <v>2006</v>
      </c>
      <c r="BB20" s="553">
        <v>2007</v>
      </c>
      <c r="BC20" s="553">
        <v>2008</v>
      </c>
      <c r="BD20" s="553">
        <v>2009</v>
      </c>
      <c r="BE20" s="553">
        <v>2010</v>
      </c>
      <c r="BF20" s="553">
        <v>2011</v>
      </c>
      <c r="BG20" s="553">
        <v>2012</v>
      </c>
      <c r="BH20" s="553">
        <v>2013</v>
      </c>
      <c r="BI20" s="553">
        <v>2014</v>
      </c>
      <c r="BJ20" s="553">
        <v>2015</v>
      </c>
      <c r="BK20" s="553">
        <v>2016</v>
      </c>
      <c r="BL20" s="553">
        <v>2017</v>
      </c>
      <c r="BM20" s="553">
        <v>2018</v>
      </c>
      <c r="BN20" s="553">
        <v>2019</v>
      </c>
    </row>
    <row r="21" spans="1:66" ht="15" x14ac:dyDescent="0.25">
      <c r="A21" s="563"/>
      <c r="B21" s="550" t="s">
        <v>498</v>
      </c>
      <c r="C21" s="556">
        <v>4238.1547047887316</v>
      </c>
      <c r="D21" s="556">
        <v>4144.0604081647098</v>
      </c>
      <c r="E21" s="556">
        <v>6970.2553162122222</v>
      </c>
      <c r="F21" s="556">
        <v>6937.0085890736809</v>
      </c>
      <c r="G21" s="556">
        <v>7452.4740196374523</v>
      </c>
      <c r="H21" s="556">
        <v>7539.4128257738457</v>
      </c>
      <c r="I21" s="556">
        <v>9158.3929749095569</v>
      </c>
      <c r="J21" s="556">
        <v>10831.849885304207</v>
      </c>
      <c r="K21" s="556">
        <v>8141.3187276965591</v>
      </c>
      <c r="L21" s="556">
        <v>6846.6391605339431</v>
      </c>
      <c r="M21" s="556">
        <v>7169.3979619686443</v>
      </c>
      <c r="N21" s="556">
        <v>7340.4553409737418</v>
      </c>
      <c r="O21" s="556">
        <v>7416.6646139657723</v>
      </c>
      <c r="P21" s="556">
        <v>3737.5873931936189</v>
      </c>
      <c r="Q21" s="556">
        <v>3657.2355745226091</v>
      </c>
      <c r="R21" s="556">
        <v>3785.2244132647784</v>
      </c>
      <c r="S21" s="556">
        <v>3526.9930489503649</v>
      </c>
      <c r="T21" s="556">
        <v>3752.5730215317858</v>
      </c>
      <c r="U21" s="556">
        <v>4089.6537252911958</v>
      </c>
      <c r="V21" s="557">
        <v>3979.9366702470757</v>
      </c>
      <c r="X21" s="563"/>
      <c r="Y21" s="550" t="s">
        <v>498</v>
      </c>
      <c r="Z21" s="556">
        <f>[3]Summary!$C$15</f>
        <v>4264.4886693521985</v>
      </c>
      <c r="AA21" s="556">
        <f>[3]Summary!$D$15</f>
        <v>4103.3400885270739</v>
      </c>
      <c r="AB21" s="556">
        <f>[3]Summary!$E$15</f>
        <v>7121.6224859264121</v>
      </c>
      <c r="AC21" s="556">
        <f>[3]Summary!$F$15</f>
        <v>6935.977115879029</v>
      </c>
      <c r="AD21" s="556">
        <f>[3]Summary!$G$15</f>
        <v>7578.8887937856034</v>
      </c>
      <c r="AE21" s="556">
        <f>[3]Summary!$H$15</f>
        <v>7862.3619109251731</v>
      </c>
      <c r="AF21" s="556">
        <f>[3]Summary!$I$15</f>
        <v>9314.8887718773003</v>
      </c>
      <c r="AG21" s="556">
        <f>[3]Summary!$J$15</f>
        <v>11074.453137065188</v>
      </c>
      <c r="AH21" s="556">
        <f>[3]Summary!$K$15</f>
        <v>8219.4726805544506</v>
      </c>
      <c r="AI21" s="556">
        <f>[3]Summary!$L$15</f>
        <v>7076.4167374764866</v>
      </c>
      <c r="AJ21" s="556">
        <f>[3]Summary!$M$15</f>
        <v>7195.5604539414689</v>
      </c>
      <c r="AK21" s="556">
        <f>[3]Summary!$N$15</f>
        <v>7642.3190760197722</v>
      </c>
      <c r="AL21" s="556">
        <f>[3]Summary!$O$15</f>
        <v>7452.904229056031</v>
      </c>
      <c r="AM21" s="556">
        <f>[3]Summary!$P$15</f>
        <v>3761.8988275475831</v>
      </c>
      <c r="AN21" s="556">
        <f>[3]Summary!$Q$15</f>
        <v>3717.5012860588427</v>
      </c>
      <c r="AO21" s="556">
        <f>[3]Summary!$R$15</f>
        <v>3847.7644257946613</v>
      </c>
      <c r="AP21" s="556">
        <f>[3]Summary!$S$15</f>
        <v>3606.9545092036155</v>
      </c>
      <c r="AQ21" s="556">
        <f>[3]Summary!$T$15</f>
        <v>3830.4484624772199</v>
      </c>
      <c r="AR21" s="556">
        <f>[3]Summary!$U$15</f>
        <v>4108.48677093895</v>
      </c>
      <c r="AS21" s="556">
        <f>[3]Summary!$V$15</f>
        <v>4010.6555906501276</v>
      </c>
      <c r="AU21" s="566">
        <f>(Z21-C21)/C21</f>
        <v>6.2135449028587622E-3</v>
      </c>
      <c r="AV21" s="566">
        <f t="shared" ref="AV21:AV22" si="61">(AA21-D21)/D21</f>
        <v>-9.826188719982908E-3</v>
      </c>
      <c r="AW21" s="566">
        <f t="shared" ref="AW21:AW22" si="62">(AB21-E21)/E21</f>
        <v>2.1716158569130565E-2</v>
      </c>
      <c r="AX21" s="566">
        <f t="shared" ref="AX21:AX22" si="63">(AC21-F21)/F21</f>
        <v>-1.486913532551379E-4</v>
      </c>
      <c r="AY21" s="566">
        <f t="shared" ref="AY21:AY22" si="64">(AD21-G21)/G21</f>
        <v>1.6962793002034633E-2</v>
      </c>
      <c r="AZ21" s="566">
        <f t="shared" ref="AZ21:AZ22" si="65">(AE21-H21)/H21</f>
        <v>4.283477939386876E-2</v>
      </c>
      <c r="BA21" s="566">
        <f t="shared" ref="BA21:BA22" si="66">(AF21-I21)/I21</f>
        <v>1.7087691846864532E-2</v>
      </c>
      <c r="BB21" s="566">
        <f t="shared" ref="BB21:BB22" si="67">(AG21-J21)/J21</f>
        <v>2.2397213248876807E-2</v>
      </c>
      <c r="BC21" s="566">
        <f t="shared" ref="BC21:BC22" si="68">(AH21-K21)/K21</f>
        <v>9.5996675074289488E-3</v>
      </c>
      <c r="BD21" s="566">
        <f t="shared" ref="BD21:BD22" si="69">(AI21-L21)/L21</f>
        <v>3.3560637789566805E-2</v>
      </c>
      <c r="BE21" s="566">
        <f t="shared" ref="BE21:BE22" si="70">(AJ21-M21)/M21</f>
        <v>3.6491895291080657E-3</v>
      </c>
      <c r="BF21" s="566">
        <f t="shared" ref="BF21:BF22" si="71">(AK21-N21)/N21</f>
        <v>4.1123298354674938E-2</v>
      </c>
      <c r="BG21" s="566">
        <f t="shared" ref="BG21:BG22" si="72">(AL21-O21)/O21</f>
        <v>4.8862415892473457E-3</v>
      </c>
      <c r="BH21" s="566">
        <f t="shared" ref="BH21:BH22" si="73">(AM21-P21)/P21</f>
        <v>6.5045795044784251E-3</v>
      </c>
      <c r="BI21" s="566">
        <f t="shared" ref="BI21:BI22" si="74">(AN21-Q21)/Q21</f>
        <v>1.6478487728836068E-2</v>
      </c>
      <c r="BJ21" s="566">
        <f t="shared" ref="BJ21:BJ22" si="75">(AO21-R21)/R21</f>
        <v>1.6522141279317646E-2</v>
      </c>
      <c r="BK21" s="566">
        <f t="shared" ref="BK21:BK22" si="76">(AP21-S21)/S21</f>
        <v>2.2671283765939708E-2</v>
      </c>
      <c r="BL21" s="566">
        <f t="shared" ref="BL21:BL22" si="77">(AQ21-T21)/T21</f>
        <v>2.075254512000026E-2</v>
      </c>
      <c r="BM21" s="566">
        <f t="shared" ref="BM21:BM22" si="78">(AR21-U21)/U21</f>
        <v>4.6050465180675635E-3</v>
      </c>
      <c r="BN21" s="566">
        <f t="shared" ref="BN21:BN22" si="79">(AS21-V21)/V21</f>
        <v>7.7184445251850921E-3</v>
      </c>
    </row>
    <row r="22" spans="1:66" ht="15" x14ac:dyDescent="0.25">
      <c r="A22" s="563"/>
      <c r="B22" s="550" t="s">
        <v>87</v>
      </c>
      <c r="C22" s="556">
        <v>4238.1547047887316</v>
      </c>
      <c r="D22" s="556">
        <v>4144.0604081647098</v>
      </c>
      <c r="E22" s="556">
        <v>6970.2553162122222</v>
      </c>
      <c r="F22" s="556">
        <v>6937.0085890736809</v>
      </c>
      <c r="G22" s="556">
        <v>7452.4740196374523</v>
      </c>
      <c r="H22" s="556">
        <v>7539.4128257738457</v>
      </c>
      <c r="I22" s="556">
        <v>9158.3929749095569</v>
      </c>
      <c r="J22" s="556">
        <v>10831.849885304207</v>
      </c>
      <c r="K22" s="556">
        <v>8141.3187276965591</v>
      </c>
      <c r="L22" s="556">
        <v>6846.6391605339431</v>
      </c>
      <c r="M22" s="556">
        <v>7169.3979619686443</v>
      </c>
      <c r="N22" s="556">
        <v>7340.4553409737418</v>
      </c>
      <c r="O22" s="556">
        <v>7416.6646139657723</v>
      </c>
      <c r="P22" s="556">
        <v>3737.5873931936189</v>
      </c>
      <c r="Q22" s="556">
        <v>3657.2355745226091</v>
      </c>
      <c r="R22" s="556">
        <v>3785.2244132647784</v>
      </c>
      <c r="S22" s="556">
        <v>3526.9930489503649</v>
      </c>
      <c r="T22" s="556">
        <v>3752.5730215317858</v>
      </c>
      <c r="U22" s="556">
        <v>4089.6537252911958</v>
      </c>
      <c r="V22" s="557">
        <v>3979.9366702470757</v>
      </c>
      <c r="X22" s="563"/>
      <c r="Y22" s="550" t="s">
        <v>87</v>
      </c>
      <c r="Z22" s="556">
        <f>[3]Summary!$C$16</f>
        <v>4264.4886693521985</v>
      </c>
      <c r="AA22" s="556">
        <f>[3]Summary!$D$16</f>
        <v>4103.3400885270739</v>
      </c>
      <c r="AB22" s="556">
        <f>[3]Summary!$E$16</f>
        <v>7121.6224859264121</v>
      </c>
      <c r="AC22" s="556">
        <f>[3]Summary!$F$16</f>
        <v>6935.977115879029</v>
      </c>
      <c r="AD22" s="556">
        <f>[3]Summary!$G$16</f>
        <v>7578.8887937856034</v>
      </c>
      <c r="AE22" s="556">
        <f>[3]Summary!$H$16</f>
        <v>7862.3619109251731</v>
      </c>
      <c r="AF22" s="556">
        <f>[3]Summary!$I$16</f>
        <v>9314.8887718773003</v>
      </c>
      <c r="AG22" s="556">
        <f>[3]Summary!$J$16</f>
        <v>11074.453137065188</v>
      </c>
      <c r="AH22" s="556">
        <f>[3]Summary!$K$16</f>
        <v>8219.4726805544506</v>
      </c>
      <c r="AI22" s="556">
        <f>[3]Summary!$L$16</f>
        <v>7076.4167374764866</v>
      </c>
      <c r="AJ22" s="556">
        <f>[3]Summary!$M$16</f>
        <v>7195.5604539414689</v>
      </c>
      <c r="AK22" s="556">
        <f>[3]Summary!$N$16</f>
        <v>7642.3190760197722</v>
      </c>
      <c r="AL22" s="556">
        <f>[3]Summary!$O$16</f>
        <v>7452.904229056031</v>
      </c>
      <c r="AM22" s="556">
        <f>[3]Summary!$P$16</f>
        <v>3761.8988275475831</v>
      </c>
      <c r="AN22" s="556">
        <f>[3]Summary!$Q$16</f>
        <v>3717.5012860588427</v>
      </c>
      <c r="AO22" s="556">
        <f>[3]Summary!$R$16</f>
        <v>3847.7644257946613</v>
      </c>
      <c r="AP22" s="556">
        <f>[3]Summary!$S$16</f>
        <v>3606.9545092036155</v>
      </c>
      <c r="AQ22" s="556">
        <f>[3]Summary!$T$16</f>
        <v>3830.4484624772199</v>
      </c>
      <c r="AR22" s="556">
        <f>[3]Summary!$U$16</f>
        <v>4108.48677093895</v>
      </c>
      <c r="AS22" s="556">
        <f>[3]Summary!$V$16</f>
        <v>4010.6555906501276</v>
      </c>
      <c r="AU22" s="566">
        <f t="shared" ref="AU22" si="80">(Z22-C22)/C22</f>
        <v>6.2135449028587622E-3</v>
      </c>
      <c r="AV22" s="566">
        <f t="shared" si="61"/>
        <v>-9.826188719982908E-3</v>
      </c>
      <c r="AW22" s="566">
        <f t="shared" si="62"/>
        <v>2.1716158569130565E-2</v>
      </c>
      <c r="AX22" s="566">
        <f t="shared" si="63"/>
        <v>-1.486913532551379E-4</v>
      </c>
      <c r="AY22" s="566">
        <f t="shared" si="64"/>
        <v>1.6962793002034633E-2</v>
      </c>
      <c r="AZ22" s="566">
        <f t="shared" si="65"/>
        <v>4.283477939386876E-2</v>
      </c>
      <c r="BA22" s="566">
        <f t="shared" si="66"/>
        <v>1.7087691846864532E-2</v>
      </c>
      <c r="BB22" s="566">
        <f t="shared" si="67"/>
        <v>2.2397213248876807E-2</v>
      </c>
      <c r="BC22" s="566">
        <f t="shared" si="68"/>
        <v>9.5996675074289488E-3</v>
      </c>
      <c r="BD22" s="566">
        <f t="shared" si="69"/>
        <v>3.3560637789566805E-2</v>
      </c>
      <c r="BE22" s="566">
        <f t="shared" si="70"/>
        <v>3.6491895291080657E-3</v>
      </c>
      <c r="BF22" s="566">
        <f t="shared" si="71"/>
        <v>4.1123298354674938E-2</v>
      </c>
      <c r="BG22" s="566">
        <f t="shared" si="72"/>
        <v>4.8862415892473457E-3</v>
      </c>
      <c r="BH22" s="566">
        <f t="shared" si="73"/>
        <v>6.5045795044784251E-3</v>
      </c>
      <c r="BI22" s="566">
        <f t="shared" si="74"/>
        <v>1.6478487728836068E-2</v>
      </c>
      <c r="BJ22" s="566">
        <f t="shared" si="75"/>
        <v>1.6522141279317646E-2</v>
      </c>
      <c r="BK22" s="566">
        <f t="shared" si="76"/>
        <v>2.2671283765939708E-2</v>
      </c>
      <c r="BL22" s="566">
        <f t="shared" si="77"/>
        <v>2.075254512000026E-2</v>
      </c>
      <c r="BM22" s="566">
        <f t="shared" si="78"/>
        <v>4.6050465180675635E-3</v>
      </c>
      <c r="BN22" s="566">
        <f t="shared" si="79"/>
        <v>7.7184445251850921E-3</v>
      </c>
    </row>
    <row r="23" spans="1:66" ht="15.75" thickBot="1" x14ac:dyDescent="0.3">
      <c r="A23" s="564"/>
      <c r="B23" s="559" t="s">
        <v>499</v>
      </c>
      <c r="C23" s="560">
        <v>0</v>
      </c>
      <c r="D23" s="560">
        <v>0</v>
      </c>
      <c r="E23" s="560">
        <v>0</v>
      </c>
      <c r="F23" s="560">
        <v>0</v>
      </c>
      <c r="G23" s="560">
        <v>0</v>
      </c>
      <c r="H23" s="560">
        <v>0</v>
      </c>
      <c r="I23" s="560">
        <v>0</v>
      </c>
      <c r="J23" s="560">
        <v>0</v>
      </c>
      <c r="K23" s="560">
        <v>0</v>
      </c>
      <c r="L23" s="560">
        <v>0</v>
      </c>
      <c r="M23" s="560">
        <v>0</v>
      </c>
      <c r="N23" s="560">
        <v>0</v>
      </c>
      <c r="O23" s="560">
        <v>0</v>
      </c>
      <c r="P23" s="560">
        <v>0</v>
      </c>
      <c r="Q23" s="560">
        <v>0</v>
      </c>
      <c r="R23" s="560">
        <v>0</v>
      </c>
      <c r="S23" s="560">
        <v>0</v>
      </c>
      <c r="T23" s="560">
        <v>0</v>
      </c>
      <c r="U23" s="560">
        <v>0</v>
      </c>
      <c r="V23" s="561">
        <v>0</v>
      </c>
      <c r="X23" s="564"/>
      <c r="Y23" s="559" t="s">
        <v>499</v>
      </c>
      <c r="Z23" s="560">
        <f>[3]Summary!$C$17</f>
        <v>0</v>
      </c>
      <c r="AA23" s="560">
        <f>[3]Summary!$D$17</f>
        <v>0</v>
      </c>
      <c r="AB23" s="560">
        <f>[3]Summary!$E$17</f>
        <v>0</v>
      </c>
      <c r="AC23" s="560">
        <f>[3]Summary!$F$17</f>
        <v>0</v>
      </c>
      <c r="AD23" s="560">
        <f>[3]Summary!$G$17</f>
        <v>0</v>
      </c>
      <c r="AE23" s="560">
        <f>[3]Summary!$H$17</f>
        <v>0</v>
      </c>
      <c r="AF23" s="560">
        <f>[3]Summary!$I$17</f>
        <v>0</v>
      </c>
      <c r="AG23" s="560">
        <f>[3]Summary!$J$17</f>
        <v>0</v>
      </c>
      <c r="AH23" s="560">
        <f>[3]Summary!$K$17</f>
        <v>0</v>
      </c>
      <c r="AI23" s="560">
        <f>[3]Summary!$L$17</f>
        <v>0</v>
      </c>
      <c r="AJ23" s="560">
        <f>[3]Summary!$M$17</f>
        <v>0</v>
      </c>
      <c r="AK23" s="560">
        <f>[3]Summary!$N$17</f>
        <v>0</v>
      </c>
      <c r="AL23" s="560">
        <f>[3]Summary!$O$17</f>
        <v>0</v>
      </c>
      <c r="AM23" s="560">
        <f>[3]Summary!$P$17</f>
        <v>0</v>
      </c>
      <c r="AN23" s="560">
        <f>[3]Summary!$Q$17</f>
        <v>0</v>
      </c>
      <c r="AO23" s="560">
        <f>[3]Summary!$R$17</f>
        <v>0</v>
      </c>
      <c r="AP23" s="560">
        <f>[3]Summary!$S$17</f>
        <v>0</v>
      </c>
      <c r="AQ23" s="560">
        <f>[3]Summary!$T$17</f>
        <v>0</v>
      </c>
      <c r="AR23" s="560">
        <f>[3]Summary!$U$17</f>
        <v>0</v>
      </c>
      <c r="AS23" s="560">
        <f>[3]Summary!$V$17</f>
        <v>0</v>
      </c>
      <c r="AU23" s="566"/>
      <c r="AV23" s="566"/>
      <c r="AW23" s="566"/>
      <c r="AX23" s="566"/>
      <c r="AY23" s="566"/>
      <c r="AZ23" s="566"/>
      <c r="BA23" s="566"/>
      <c r="BB23" s="566"/>
      <c r="BC23" s="566"/>
      <c r="BD23" s="566"/>
      <c r="BE23" s="566"/>
      <c r="BF23" s="566"/>
      <c r="BG23" s="566"/>
      <c r="BH23" s="566"/>
      <c r="BI23" s="566"/>
      <c r="BJ23" s="566"/>
      <c r="BK23" s="566"/>
      <c r="BL23" s="566"/>
      <c r="BM23" s="566"/>
      <c r="BN23" s="566"/>
    </row>
    <row r="24" spans="1:66" ht="15" x14ac:dyDescent="0.25">
      <c r="A24" s="552" t="s">
        <v>502</v>
      </c>
      <c r="B24" s="562"/>
      <c r="C24" s="553">
        <v>2000</v>
      </c>
      <c r="D24" s="553">
        <v>2001</v>
      </c>
      <c r="E24" s="553">
        <v>2002</v>
      </c>
      <c r="F24" s="553">
        <v>2003</v>
      </c>
      <c r="G24" s="553">
        <v>2004</v>
      </c>
      <c r="H24" s="553">
        <v>2005</v>
      </c>
      <c r="I24" s="553">
        <v>2006</v>
      </c>
      <c r="J24" s="553">
        <v>2007</v>
      </c>
      <c r="K24" s="553">
        <v>2008</v>
      </c>
      <c r="L24" s="553">
        <v>2009</v>
      </c>
      <c r="M24" s="553">
        <v>2010</v>
      </c>
      <c r="N24" s="553">
        <v>2011</v>
      </c>
      <c r="O24" s="553">
        <v>2012</v>
      </c>
      <c r="P24" s="553">
        <v>2013</v>
      </c>
      <c r="Q24" s="553">
        <v>2014</v>
      </c>
      <c r="R24" s="553">
        <v>2015</v>
      </c>
      <c r="S24" s="553">
        <v>2016</v>
      </c>
      <c r="T24" s="553">
        <v>2017</v>
      </c>
      <c r="U24" s="553">
        <v>2018</v>
      </c>
      <c r="V24" s="554">
        <v>2019</v>
      </c>
      <c r="X24" s="552" t="s">
        <v>502</v>
      </c>
      <c r="Y24" s="562"/>
      <c r="Z24" s="553">
        <v>2000</v>
      </c>
      <c r="AA24" s="553">
        <v>2001</v>
      </c>
      <c r="AB24" s="553">
        <v>2002</v>
      </c>
      <c r="AC24" s="553">
        <v>2003</v>
      </c>
      <c r="AD24" s="553">
        <v>2004</v>
      </c>
      <c r="AE24" s="553">
        <v>2005</v>
      </c>
      <c r="AF24" s="553">
        <v>2006</v>
      </c>
      <c r="AG24" s="553">
        <v>2007</v>
      </c>
      <c r="AH24" s="553">
        <v>2008</v>
      </c>
      <c r="AI24" s="553">
        <v>2009</v>
      </c>
      <c r="AJ24" s="553">
        <v>2010</v>
      </c>
      <c r="AK24" s="553">
        <v>2011</v>
      </c>
      <c r="AL24" s="553">
        <v>2012</v>
      </c>
      <c r="AM24" s="553">
        <v>2013</v>
      </c>
      <c r="AN24" s="553">
        <v>2014</v>
      </c>
      <c r="AO24" s="553">
        <v>2015</v>
      </c>
      <c r="AP24" s="553">
        <v>2016</v>
      </c>
      <c r="AQ24" s="553">
        <v>2017</v>
      </c>
      <c r="AR24" s="553">
        <v>2018</v>
      </c>
      <c r="AS24" s="553">
        <v>2019</v>
      </c>
      <c r="AU24" s="553">
        <v>2000</v>
      </c>
      <c r="AV24" s="553">
        <v>2001</v>
      </c>
      <c r="AW24" s="553">
        <v>2002</v>
      </c>
      <c r="AX24" s="553">
        <v>2003</v>
      </c>
      <c r="AY24" s="553">
        <v>2004</v>
      </c>
      <c r="AZ24" s="553">
        <v>2005</v>
      </c>
      <c r="BA24" s="553">
        <v>2006</v>
      </c>
      <c r="BB24" s="553">
        <v>2007</v>
      </c>
      <c r="BC24" s="553">
        <v>2008</v>
      </c>
      <c r="BD24" s="553">
        <v>2009</v>
      </c>
      <c r="BE24" s="553">
        <v>2010</v>
      </c>
      <c r="BF24" s="553">
        <v>2011</v>
      </c>
      <c r="BG24" s="553">
        <v>2012</v>
      </c>
      <c r="BH24" s="553">
        <v>2013</v>
      </c>
      <c r="BI24" s="553">
        <v>2014</v>
      </c>
      <c r="BJ24" s="553">
        <v>2015</v>
      </c>
      <c r="BK24" s="553">
        <v>2016</v>
      </c>
      <c r="BL24" s="553">
        <v>2017</v>
      </c>
      <c r="BM24" s="553">
        <v>2018</v>
      </c>
      <c r="BN24" s="553">
        <v>2019</v>
      </c>
    </row>
    <row r="25" spans="1:66" ht="15" x14ac:dyDescent="0.25">
      <c r="A25" s="563"/>
      <c r="B25" s="550" t="s">
        <v>498</v>
      </c>
      <c r="C25" s="556">
        <v>0</v>
      </c>
      <c r="D25" s="556">
        <v>0</v>
      </c>
      <c r="E25" s="556">
        <v>0</v>
      </c>
      <c r="F25" s="556">
        <v>0</v>
      </c>
      <c r="G25" s="556">
        <v>0</v>
      </c>
      <c r="H25" s="556">
        <v>0</v>
      </c>
      <c r="I25" s="556">
        <v>0</v>
      </c>
      <c r="J25" s="556">
        <v>0</v>
      </c>
      <c r="K25" s="556">
        <v>0</v>
      </c>
      <c r="L25" s="556">
        <v>0</v>
      </c>
      <c r="M25" s="556">
        <v>0</v>
      </c>
      <c r="N25" s="556">
        <v>0</v>
      </c>
      <c r="O25" s="556">
        <v>0</v>
      </c>
      <c r="P25" s="556">
        <v>0</v>
      </c>
      <c r="Q25" s="556">
        <v>0</v>
      </c>
      <c r="R25" s="556">
        <v>0</v>
      </c>
      <c r="S25" s="556">
        <v>0</v>
      </c>
      <c r="T25" s="556">
        <v>0</v>
      </c>
      <c r="U25" s="556">
        <v>0</v>
      </c>
      <c r="V25" s="557">
        <v>0</v>
      </c>
      <c r="X25" s="563"/>
      <c r="Y25" s="550" t="s">
        <v>498</v>
      </c>
      <c r="Z25" s="556">
        <f>[3]Summary!$C$19</f>
        <v>0</v>
      </c>
      <c r="AA25" s="556">
        <f>[3]Summary!$D$19</f>
        <v>0</v>
      </c>
      <c r="AB25" s="556">
        <f>[3]Summary!$E$19</f>
        <v>0</v>
      </c>
      <c r="AC25" s="556">
        <f>[3]Summary!$F$19</f>
        <v>0</v>
      </c>
      <c r="AD25" s="556">
        <f>[3]Summary!$G$19</f>
        <v>0</v>
      </c>
      <c r="AE25" s="556">
        <f>[3]Summary!$H$19</f>
        <v>0</v>
      </c>
      <c r="AF25" s="556">
        <f>[3]Summary!$I$19</f>
        <v>0</v>
      </c>
      <c r="AG25" s="556">
        <f>[3]Summary!$J$19</f>
        <v>0</v>
      </c>
      <c r="AH25" s="556">
        <f>[3]Summary!$K$19</f>
        <v>0</v>
      </c>
      <c r="AI25" s="556">
        <f>[3]Summary!$L$19</f>
        <v>0</v>
      </c>
      <c r="AJ25" s="556">
        <f>[3]Summary!$M$19</f>
        <v>0</v>
      </c>
      <c r="AK25" s="556">
        <f>[3]Summary!$N$19</f>
        <v>0</v>
      </c>
      <c r="AL25" s="556">
        <f>[3]Summary!$O$19</f>
        <v>0</v>
      </c>
      <c r="AM25" s="556">
        <f>[3]Summary!$P$19</f>
        <v>0</v>
      </c>
      <c r="AN25" s="556">
        <f>[3]Summary!$Q$19</f>
        <v>0</v>
      </c>
      <c r="AO25" s="556">
        <f>[3]Summary!$R$19</f>
        <v>0</v>
      </c>
      <c r="AP25" s="556">
        <f>[3]Summary!$S$19</f>
        <v>0</v>
      </c>
      <c r="AQ25" s="556">
        <f>[3]Summary!$T$19</f>
        <v>0</v>
      </c>
      <c r="AR25" s="556">
        <f>[3]Summary!$U$19</f>
        <v>0</v>
      </c>
      <c r="AS25" s="556">
        <f>[3]Summary!$V$19</f>
        <v>0</v>
      </c>
      <c r="AU25" s="566"/>
      <c r="AV25" s="566"/>
      <c r="AW25" s="566"/>
      <c r="AX25" s="566"/>
      <c r="AY25" s="566"/>
      <c r="AZ25" s="566"/>
      <c r="BA25" s="566"/>
      <c r="BB25" s="566"/>
      <c r="BC25" s="566"/>
      <c r="BD25" s="566"/>
      <c r="BE25" s="566"/>
      <c r="BF25" s="566"/>
      <c r="BG25" s="566"/>
      <c r="BH25" s="566"/>
      <c r="BI25" s="566"/>
      <c r="BJ25" s="566"/>
      <c r="BK25" s="566"/>
      <c r="BL25" s="566"/>
      <c r="BM25" s="566"/>
      <c r="BN25" s="566"/>
    </row>
    <row r="26" spans="1:66" ht="15" x14ac:dyDescent="0.25">
      <c r="A26" s="563"/>
      <c r="B26" s="550" t="s">
        <v>87</v>
      </c>
      <c r="C26" s="556">
        <v>0</v>
      </c>
      <c r="D26" s="556">
        <v>0</v>
      </c>
      <c r="E26" s="556">
        <v>0</v>
      </c>
      <c r="F26" s="556">
        <v>0</v>
      </c>
      <c r="G26" s="556">
        <v>0</v>
      </c>
      <c r="H26" s="556">
        <v>0</v>
      </c>
      <c r="I26" s="556">
        <v>0</v>
      </c>
      <c r="J26" s="556">
        <v>0</v>
      </c>
      <c r="K26" s="556">
        <v>0</v>
      </c>
      <c r="L26" s="556">
        <v>0</v>
      </c>
      <c r="M26" s="556">
        <v>0</v>
      </c>
      <c r="N26" s="556">
        <v>0</v>
      </c>
      <c r="O26" s="556">
        <v>0</v>
      </c>
      <c r="P26" s="556">
        <v>0</v>
      </c>
      <c r="Q26" s="556">
        <v>0</v>
      </c>
      <c r="R26" s="556">
        <v>0</v>
      </c>
      <c r="S26" s="556">
        <v>0</v>
      </c>
      <c r="T26" s="556">
        <v>0</v>
      </c>
      <c r="U26" s="556">
        <v>0</v>
      </c>
      <c r="V26" s="557">
        <v>0</v>
      </c>
      <c r="X26" s="563"/>
      <c r="Y26" s="550" t="s">
        <v>87</v>
      </c>
      <c r="Z26" s="556">
        <f>[3]Summary!$C$20</f>
        <v>0</v>
      </c>
      <c r="AA26" s="556">
        <f>[3]Summary!$D$20</f>
        <v>0</v>
      </c>
      <c r="AB26" s="556">
        <f>[3]Summary!$E$20</f>
        <v>0</v>
      </c>
      <c r="AC26" s="556">
        <f>[3]Summary!$F$20</f>
        <v>0</v>
      </c>
      <c r="AD26" s="556">
        <f>[3]Summary!$G$20</f>
        <v>0</v>
      </c>
      <c r="AE26" s="556">
        <f>[3]Summary!$H$20</f>
        <v>0</v>
      </c>
      <c r="AF26" s="556">
        <f>[3]Summary!$I$20</f>
        <v>0</v>
      </c>
      <c r="AG26" s="556">
        <f>[3]Summary!$J$20</f>
        <v>0</v>
      </c>
      <c r="AH26" s="556">
        <f>[3]Summary!$K$20</f>
        <v>0</v>
      </c>
      <c r="AI26" s="556">
        <f>[3]Summary!$L$20</f>
        <v>0</v>
      </c>
      <c r="AJ26" s="556">
        <f>[3]Summary!$M$20</f>
        <v>0</v>
      </c>
      <c r="AK26" s="556">
        <f>[3]Summary!$N$20</f>
        <v>0</v>
      </c>
      <c r="AL26" s="556">
        <f>[3]Summary!$O$20</f>
        <v>0</v>
      </c>
      <c r="AM26" s="556">
        <f>[3]Summary!$P$20</f>
        <v>0</v>
      </c>
      <c r="AN26" s="556">
        <f>[3]Summary!$Q$20</f>
        <v>0</v>
      </c>
      <c r="AO26" s="556">
        <f>[3]Summary!$R$20</f>
        <v>0</v>
      </c>
      <c r="AP26" s="556">
        <f>[3]Summary!$S$20</f>
        <v>0</v>
      </c>
      <c r="AQ26" s="556">
        <f>[3]Summary!$T$20</f>
        <v>0</v>
      </c>
      <c r="AR26" s="556">
        <f>[3]Summary!$U$20</f>
        <v>0</v>
      </c>
      <c r="AS26" s="556">
        <f>[3]Summary!$V$20</f>
        <v>0</v>
      </c>
      <c r="AU26" s="566"/>
      <c r="AV26" s="566"/>
      <c r="AW26" s="566"/>
      <c r="AX26" s="566"/>
      <c r="AY26" s="566"/>
      <c r="AZ26" s="566"/>
      <c r="BA26" s="566"/>
      <c r="BB26" s="566"/>
      <c r="BC26" s="566"/>
      <c r="BD26" s="566"/>
      <c r="BE26" s="566"/>
      <c r="BF26" s="566"/>
      <c r="BG26" s="566"/>
      <c r="BH26" s="566"/>
      <c r="BI26" s="566"/>
      <c r="BJ26" s="566"/>
      <c r="BK26" s="566"/>
      <c r="BL26" s="566"/>
      <c r="BM26" s="566"/>
      <c r="BN26" s="566"/>
    </row>
    <row r="27" spans="1:66" ht="15.75" thickBot="1" x14ac:dyDescent="0.3">
      <c r="A27" s="564"/>
      <c r="B27" s="559" t="s">
        <v>499</v>
      </c>
      <c r="C27" s="560">
        <v>0</v>
      </c>
      <c r="D27" s="560">
        <v>0</v>
      </c>
      <c r="E27" s="560">
        <v>0</v>
      </c>
      <c r="F27" s="560">
        <v>0</v>
      </c>
      <c r="G27" s="560">
        <v>0</v>
      </c>
      <c r="H27" s="560">
        <v>0</v>
      </c>
      <c r="I27" s="560">
        <v>0</v>
      </c>
      <c r="J27" s="560">
        <v>0</v>
      </c>
      <c r="K27" s="560">
        <v>0</v>
      </c>
      <c r="L27" s="560">
        <v>0</v>
      </c>
      <c r="M27" s="560">
        <v>0</v>
      </c>
      <c r="N27" s="560">
        <v>0</v>
      </c>
      <c r="O27" s="560">
        <v>0</v>
      </c>
      <c r="P27" s="560">
        <v>0</v>
      </c>
      <c r="Q27" s="560">
        <v>0</v>
      </c>
      <c r="R27" s="560">
        <v>0</v>
      </c>
      <c r="S27" s="560">
        <v>0</v>
      </c>
      <c r="T27" s="560">
        <v>0</v>
      </c>
      <c r="U27" s="560">
        <v>0</v>
      </c>
      <c r="V27" s="561">
        <v>0</v>
      </c>
      <c r="X27" s="564"/>
      <c r="Y27" s="559" t="s">
        <v>499</v>
      </c>
      <c r="Z27" s="560">
        <f>[3]Summary!$C$21</f>
        <v>0</v>
      </c>
      <c r="AA27" s="560">
        <f>[3]Summary!$D$21</f>
        <v>0</v>
      </c>
      <c r="AB27" s="560">
        <f>[3]Summary!$E$21</f>
        <v>0</v>
      </c>
      <c r="AC27" s="560">
        <f>[3]Summary!$F$21</f>
        <v>0</v>
      </c>
      <c r="AD27" s="560">
        <f>[3]Summary!$G$21</f>
        <v>0</v>
      </c>
      <c r="AE27" s="560">
        <f>[3]Summary!$H$21</f>
        <v>0</v>
      </c>
      <c r="AF27" s="560">
        <f>[3]Summary!$I$21</f>
        <v>0</v>
      </c>
      <c r="AG27" s="560">
        <f>[3]Summary!$J$21</f>
        <v>0</v>
      </c>
      <c r="AH27" s="560">
        <f>[3]Summary!$K$21</f>
        <v>0</v>
      </c>
      <c r="AI27" s="560">
        <f>[3]Summary!$L$21</f>
        <v>0</v>
      </c>
      <c r="AJ27" s="560">
        <f>[3]Summary!$M$21</f>
        <v>0</v>
      </c>
      <c r="AK27" s="560">
        <f>[3]Summary!$N$21</f>
        <v>0</v>
      </c>
      <c r="AL27" s="560">
        <f>[3]Summary!$O$21</f>
        <v>0</v>
      </c>
      <c r="AM27" s="560">
        <f>[3]Summary!$P$21</f>
        <v>0</v>
      </c>
      <c r="AN27" s="560">
        <f>[3]Summary!$Q$21</f>
        <v>0</v>
      </c>
      <c r="AO27" s="560">
        <f>[3]Summary!$R$21</f>
        <v>0</v>
      </c>
      <c r="AP27" s="560">
        <f>[3]Summary!$S$21</f>
        <v>0</v>
      </c>
      <c r="AQ27" s="560">
        <f>[3]Summary!$T$21</f>
        <v>0</v>
      </c>
      <c r="AR27" s="560">
        <f>[3]Summary!$U$21</f>
        <v>0</v>
      </c>
      <c r="AS27" s="560">
        <f>[3]Summary!$V$21</f>
        <v>0</v>
      </c>
      <c r="AU27" s="567"/>
      <c r="AV27" s="567"/>
      <c r="AW27" s="567"/>
      <c r="AX27" s="567"/>
      <c r="AY27" s="567"/>
      <c r="AZ27" s="567"/>
      <c r="BA27" s="567"/>
      <c r="BB27" s="567"/>
      <c r="BC27" s="567"/>
      <c r="BD27" s="567"/>
      <c r="BE27" s="567"/>
      <c r="BF27" s="567"/>
      <c r="BG27" s="567"/>
      <c r="BH27" s="567"/>
      <c r="BI27" s="567"/>
      <c r="BJ27" s="567"/>
      <c r="BK27" s="567"/>
      <c r="BL27" s="567"/>
      <c r="BM27" s="567"/>
      <c r="BN27" s="567"/>
    </row>
    <row r="28" spans="1:66" ht="15" x14ac:dyDescent="0.25">
      <c r="A28" s="552" t="s">
        <v>503</v>
      </c>
      <c r="B28" s="562"/>
      <c r="C28" s="553">
        <v>2000</v>
      </c>
      <c r="D28" s="553">
        <v>2001</v>
      </c>
      <c r="E28" s="553">
        <v>2002</v>
      </c>
      <c r="F28" s="553">
        <v>2003</v>
      </c>
      <c r="G28" s="553">
        <v>2004</v>
      </c>
      <c r="H28" s="553">
        <v>2005</v>
      </c>
      <c r="I28" s="553">
        <v>2006</v>
      </c>
      <c r="J28" s="553">
        <v>2007</v>
      </c>
      <c r="K28" s="553">
        <v>2008</v>
      </c>
      <c r="L28" s="553">
        <v>2009</v>
      </c>
      <c r="M28" s="553">
        <v>2010</v>
      </c>
      <c r="N28" s="553">
        <v>2011</v>
      </c>
      <c r="O28" s="553">
        <v>2012</v>
      </c>
      <c r="P28" s="553">
        <v>2013</v>
      </c>
      <c r="Q28" s="553">
        <v>2014</v>
      </c>
      <c r="R28" s="553">
        <v>2015</v>
      </c>
      <c r="S28" s="553">
        <v>2016</v>
      </c>
      <c r="T28" s="553">
        <v>2017</v>
      </c>
      <c r="U28" s="553">
        <v>2018</v>
      </c>
      <c r="V28" s="554">
        <v>2019</v>
      </c>
      <c r="X28" s="552" t="s">
        <v>503</v>
      </c>
      <c r="Y28" s="562"/>
      <c r="Z28" s="553">
        <v>2000</v>
      </c>
      <c r="AA28" s="553">
        <v>2001</v>
      </c>
      <c r="AB28" s="553">
        <v>2002</v>
      </c>
      <c r="AC28" s="553">
        <v>2003</v>
      </c>
      <c r="AD28" s="553">
        <v>2004</v>
      </c>
      <c r="AE28" s="553">
        <v>2005</v>
      </c>
      <c r="AF28" s="553">
        <v>2006</v>
      </c>
      <c r="AG28" s="553">
        <v>2007</v>
      </c>
      <c r="AH28" s="553">
        <v>2008</v>
      </c>
      <c r="AI28" s="553">
        <v>2009</v>
      </c>
      <c r="AJ28" s="553">
        <v>2010</v>
      </c>
      <c r="AK28" s="553">
        <v>2011</v>
      </c>
      <c r="AL28" s="553">
        <v>2012</v>
      </c>
      <c r="AM28" s="553">
        <v>2013</v>
      </c>
      <c r="AN28" s="553">
        <v>2014</v>
      </c>
      <c r="AO28" s="553">
        <v>2015</v>
      </c>
      <c r="AP28" s="553">
        <v>2016</v>
      </c>
      <c r="AQ28" s="553">
        <v>2017</v>
      </c>
      <c r="AR28" s="553">
        <v>2018</v>
      </c>
      <c r="AS28" s="553">
        <v>2019</v>
      </c>
      <c r="AU28" s="553">
        <v>2000</v>
      </c>
      <c r="AV28" s="553">
        <v>2001</v>
      </c>
      <c r="AW28" s="553">
        <v>2002</v>
      </c>
      <c r="AX28" s="553">
        <v>2003</v>
      </c>
      <c r="AY28" s="553">
        <v>2004</v>
      </c>
      <c r="AZ28" s="553">
        <v>2005</v>
      </c>
      <c r="BA28" s="553">
        <v>2006</v>
      </c>
      <c r="BB28" s="553">
        <v>2007</v>
      </c>
      <c r="BC28" s="553">
        <v>2008</v>
      </c>
      <c r="BD28" s="553">
        <v>2009</v>
      </c>
      <c r="BE28" s="553">
        <v>2010</v>
      </c>
      <c r="BF28" s="553">
        <v>2011</v>
      </c>
      <c r="BG28" s="553">
        <v>2012</v>
      </c>
      <c r="BH28" s="553">
        <v>2013</v>
      </c>
      <c r="BI28" s="553">
        <v>2014</v>
      </c>
      <c r="BJ28" s="553">
        <v>2015</v>
      </c>
      <c r="BK28" s="553">
        <v>2016</v>
      </c>
      <c r="BL28" s="553">
        <v>2017</v>
      </c>
      <c r="BM28" s="553">
        <v>2018</v>
      </c>
      <c r="BN28" s="553">
        <v>2019</v>
      </c>
    </row>
    <row r="29" spans="1:66" ht="15" x14ac:dyDescent="0.25">
      <c r="A29" s="555"/>
      <c r="B29" s="550" t="s">
        <v>498</v>
      </c>
      <c r="C29" s="556">
        <v>1006402.4030478129</v>
      </c>
      <c r="D29" s="556">
        <v>1024141.43481249</v>
      </c>
      <c r="E29" s="556">
        <v>1038332.0552254888</v>
      </c>
      <c r="F29" s="556">
        <v>1050115.9353412362</v>
      </c>
      <c r="G29" s="556">
        <v>1061348.1122893197</v>
      </c>
      <c r="H29" s="556">
        <v>1073554.8616981269</v>
      </c>
      <c r="I29" s="556">
        <v>1081561.5809302914</v>
      </c>
      <c r="J29" s="556">
        <v>1085789.9863661921</v>
      </c>
      <c r="K29" s="556">
        <v>1092131.2208261678</v>
      </c>
      <c r="L29" s="556">
        <v>1104327.2619132113</v>
      </c>
      <c r="M29" s="556">
        <v>1115124.566404863</v>
      </c>
      <c r="N29" s="556">
        <v>1125477.5711907395</v>
      </c>
      <c r="O29" s="556">
        <v>1136972.3959395979</v>
      </c>
      <c r="P29" s="556">
        <v>1149195.1674559987</v>
      </c>
      <c r="Q29" s="556">
        <v>1161709.2444900144</v>
      </c>
      <c r="R29" s="556">
        <v>1173709.8126107175</v>
      </c>
      <c r="S29" s="556">
        <v>1186882.3678822224</v>
      </c>
      <c r="T29" s="556">
        <v>1198872.0772476702</v>
      </c>
      <c r="U29" s="556">
        <v>1208827.1785756981</v>
      </c>
      <c r="V29" s="557">
        <v>1219247.757743943</v>
      </c>
      <c r="X29" s="555"/>
      <c r="Y29" s="550" t="s">
        <v>498</v>
      </c>
      <c r="Z29" s="556">
        <f>[3]Summary!$C$23</f>
        <v>968814.42416594247</v>
      </c>
      <c r="AA29" s="556">
        <f>[3]Summary!$D$23</f>
        <v>985980.87369118736</v>
      </c>
      <c r="AB29" s="556">
        <f>[3]Summary!$E$23</f>
        <v>999152.71503645892</v>
      </c>
      <c r="AC29" s="556">
        <f>[3]Summary!$F$23</f>
        <v>1010916.1753826126</v>
      </c>
      <c r="AD29" s="556">
        <f>[3]Summary!$G$23</f>
        <v>1022513.6718153732</v>
      </c>
      <c r="AE29" s="556">
        <f>[3]Summary!$H$23</f>
        <v>1034750.0177401595</v>
      </c>
      <c r="AF29" s="556">
        <f>[3]Summary!$I$23</f>
        <v>1042580.7194279012</v>
      </c>
      <c r="AG29" s="556">
        <f>[3]Summary!$J$23</f>
        <v>1046807.4578223581</v>
      </c>
      <c r="AH29" s="556">
        <f>[3]Summary!$K$23</f>
        <v>1052974.8798376862</v>
      </c>
      <c r="AI29" s="556">
        <f>[3]Summary!$L$23</f>
        <v>1065454.649081771</v>
      </c>
      <c r="AJ29" s="556">
        <f>[3]Summary!$M$23</f>
        <v>1076451.1938119736</v>
      </c>
      <c r="AK29" s="556">
        <f>[3]Summary!$N$23</f>
        <v>1086961.168088987</v>
      </c>
      <c r="AL29" s="556">
        <f>[3]Summary!$O$23</f>
        <v>1097648.7585156048</v>
      </c>
      <c r="AM29" s="556">
        <f>[3]Summary!$P$23</f>
        <v>1112726.693082985</v>
      </c>
      <c r="AN29" s="556">
        <f>[3]Summary!$Q$23</f>
        <v>1128120.6862243894</v>
      </c>
      <c r="AO29" s="556">
        <f>[3]Summary!$R$23</f>
        <v>1142684.9963522742</v>
      </c>
      <c r="AP29" s="556">
        <f>[3]Summary!$S$23</f>
        <v>1158862.7101805208</v>
      </c>
      <c r="AQ29" s="556">
        <f>[3]Summary!$T$23</f>
        <v>1173976.5438599798</v>
      </c>
      <c r="AR29" s="556">
        <f>[3]Summary!$U$23</f>
        <v>1187592.6799589971</v>
      </c>
      <c r="AS29" s="556">
        <f>[3]Summary!$V$23</f>
        <v>1201899.4584898758</v>
      </c>
      <c r="AU29" s="566">
        <f>(Z29-C29)/C29</f>
        <v>-3.7348856449505759E-2</v>
      </c>
      <c r="AV29" s="566">
        <f t="shared" ref="AV29:AV31" si="81">(AA29-D29)/D29</f>
        <v>-3.7261026479501309E-2</v>
      </c>
      <c r="AW29" s="566">
        <f t="shared" ref="AW29:AW31" si="82">(AB29-E29)/E29</f>
        <v>-3.7732958345894047E-2</v>
      </c>
      <c r="AX29" s="566">
        <f t="shared" ref="AX29:AX31" si="83">(AC29-F29)/F29</f>
        <v>-3.7328983057366483E-2</v>
      </c>
      <c r="AY29" s="566">
        <f t="shared" ref="AY29:AY31" si="84">(AD29-G29)/G29</f>
        <v>-3.6589729631855583E-2</v>
      </c>
      <c r="AZ29" s="566">
        <f t="shared" ref="AZ29:AZ31" si="85">(AE29-H29)/H29</f>
        <v>-3.6146121025046322E-2</v>
      </c>
      <c r="BA29" s="566">
        <f t="shared" ref="BA29:BA31" si="86">(AF29-I29)/I29</f>
        <v>-3.6041277898260164E-2</v>
      </c>
      <c r="BB29" s="566">
        <f t="shared" ref="BB29:BB31" si="87">(AG29-J29)/J29</f>
        <v>-3.5902457227752323E-2</v>
      </c>
      <c r="BC29" s="566">
        <f t="shared" ref="BC29:BC31" si="88">(AH29-K29)/K29</f>
        <v>-3.5853146803056263E-2</v>
      </c>
      <c r="BD29" s="566">
        <f t="shared" ref="BD29:BD31" si="89">(AI29-L29)/L29</f>
        <v>-3.5200265511959511E-2</v>
      </c>
      <c r="BE29" s="566">
        <f t="shared" ref="BE29:BE31" si="90">(AJ29-M29)/M29</f>
        <v>-3.4680764605134265E-2</v>
      </c>
      <c r="BF29" s="566">
        <f t="shared" ref="BF29:BF31" si="91">(AK29-N29)/N29</f>
        <v>-3.4222275136947151E-2</v>
      </c>
      <c r="BG29" s="566">
        <f t="shared" ref="BG29:BG31" si="92">(AL29-O29)/O29</f>
        <v>-3.4586272775334971E-2</v>
      </c>
      <c r="BH29" s="566">
        <f t="shared" ref="BH29:BH31" si="93">(AM29-P29)/P29</f>
        <v>-3.1733925973379144E-2</v>
      </c>
      <c r="BI29" s="566">
        <f t="shared" ref="BI29:BI31" si="94">(AN29-Q29)/Q29</f>
        <v>-2.8913050683667646E-2</v>
      </c>
      <c r="BJ29" s="566">
        <f t="shared" ref="BJ29:BJ31" si="95">(AO29-R29)/R29</f>
        <v>-2.6433123353918179E-2</v>
      </c>
      <c r="BK29" s="566">
        <f t="shared" ref="BK29:BK31" si="96">(AP29-S29)/S29</f>
        <v>-2.3607779894563311E-2</v>
      </c>
      <c r="BL29" s="566">
        <f t="shared" ref="BL29:BL31" si="97">(AQ29-T29)/T29</f>
        <v>-2.0765796334872223E-2</v>
      </c>
      <c r="BM29" s="566">
        <f t="shared" ref="BM29:BM31" si="98">(AR29-U29)/U29</f>
        <v>-1.7566198868659261E-2</v>
      </c>
      <c r="BN29" s="566">
        <f t="shared" ref="BN29:BN31" si="99">(AS29-V29)/V29</f>
        <v>-1.4228690718421316E-2</v>
      </c>
    </row>
    <row r="30" spans="1:66" ht="15" x14ac:dyDescent="0.25">
      <c r="A30" s="555"/>
      <c r="B30" s="550" t="s">
        <v>87</v>
      </c>
      <c r="C30" s="556">
        <v>901447.59468469513</v>
      </c>
      <c r="D30" s="556">
        <v>915691.57212339644</v>
      </c>
      <c r="E30" s="556">
        <v>926711.60237587569</v>
      </c>
      <c r="F30" s="556">
        <v>935541.89291589276</v>
      </c>
      <c r="G30" s="556">
        <v>943843.70324463607</v>
      </c>
      <c r="H30" s="556">
        <v>952974.53828372445</v>
      </c>
      <c r="I30" s="556">
        <v>957908.97781470302</v>
      </c>
      <c r="J30" s="556">
        <v>959472.48831829976</v>
      </c>
      <c r="K30" s="556">
        <v>962881.79219732457</v>
      </c>
      <c r="L30" s="556">
        <v>971415.76599070034</v>
      </c>
      <c r="M30" s="556">
        <v>978673.15223209444</v>
      </c>
      <c r="N30" s="556">
        <v>987620.48971056403</v>
      </c>
      <c r="O30" s="556">
        <v>997567.09336734761</v>
      </c>
      <c r="P30" s="556">
        <v>1008149.4639224334</v>
      </c>
      <c r="Q30" s="556">
        <v>1018984.3354793016</v>
      </c>
      <c r="R30" s="556">
        <v>1029365.7627214217</v>
      </c>
      <c r="S30" s="556">
        <v>1040918.3434857269</v>
      </c>
      <c r="T30" s="556">
        <v>1051433.5459601101</v>
      </c>
      <c r="U30" s="556">
        <v>1060164.3586033997</v>
      </c>
      <c r="V30" s="557">
        <v>1069303.4041394168</v>
      </c>
      <c r="X30" s="555"/>
      <c r="Y30" s="550" t="s">
        <v>87</v>
      </c>
      <c r="Z30" s="556">
        <f>[3]Summary!$C$24</f>
        <v>911767.72451682191</v>
      </c>
      <c r="AA30" s="556">
        <f>[3]Summary!$D$24</f>
        <v>926218.99549763242</v>
      </c>
      <c r="AB30" s="556">
        <f>[3]Summary!$E$24</f>
        <v>936865.3351227243</v>
      </c>
      <c r="AC30" s="556">
        <f>[3]Summary!$F$24</f>
        <v>946147.98934011534</v>
      </c>
      <c r="AD30" s="556">
        <f>[3]Summary!$G$24</f>
        <v>955234.93100390409</v>
      </c>
      <c r="AE30" s="556">
        <f>[3]Summary!$H$24</f>
        <v>964877.48834537214</v>
      </c>
      <c r="AF30" s="556">
        <f>[3]Summary!$I$24</f>
        <v>970548.79886745429</v>
      </c>
      <c r="AG30" s="556">
        <f>[3]Summary!$J$24</f>
        <v>972846.28592910338</v>
      </c>
      <c r="AH30" s="556">
        <f>[3]Summary!$K$24</f>
        <v>976931.08282514452</v>
      </c>
      <c r="AI30" s="556">
        <f>[3]Summary!$L$24</f>
        <v>986843.19696898025</v>
      </c>
      <c r="AJ30" s="556">
        <f>[3]Summary!$M$24</f>
        <v>995344.80459547846</v>
      </c>
      <c r="AK30" s="556">
        <f>[3]Summary!$N$24</f>
        <v>1002231.9964261459</v>
      </c>
      <c r="AL30" s="556">
        <f>[3]Summary!$O$24</f>
        <v>1009227.7519019088</v>
      </c>
      <c r="AM30" s="556">
        <f>[3]Summary!$P$24</f>
        <v>1020193.0836065651</v>
      </c>
      <c r="AN30" s="556">
        <f>[3]Summary!$Q$24</f>
        <v>1031368.8291474731</v>
      </c>
      <c r="AO30" s="556">
        <f>[3]Summary!$R$24</f>
        <v>1041708.0245720096</v>
      </c>
      <c r="AP30" s="556">
        <f>[3]Summary!$S$24</f>
        <v>1053353.3179220352</v>
      </c>
      <c r="AQ30" s="556">
        <f>[3]Summary!$T$24</f>
        <v>1063947.8104391722</v>
      </c>
      <c r="AR30" s="556">
        <f>[3]Summary!$U$24</f>
        <v>1073108.0504828424</v>
      </c>
      <c r="AS30" s="556">
        <f>[3]Summary!$V$24</f>
        <v>1082817.5917245322</v>
      </c>
      <c r="AU30" s="566">
        <f t="shared" ref="AU30:AU31" si="100">(Z30-C30)/C30</f>
        <v>1.1448396881835951E-2</v>
      </c>
      <c r="AV30" s="566">
        <f t="shared" si="81"/>
        <v>1.1496691347528672E-2</v>
      </c>
      <c r="AW30" s="566">
        <f t="shared" si="82"/>
        <v>1.0956734242688627E-2</v>
      </c>
      <c r="AX30" s="566">
        <f t="shared" si="83"/>
        <v>1.133684819945961E-2</v>
      </c>
      <c r="AY30" s="566">
        <f t="shared" si="84"/>
        <v>1.2068976802100371E-2</v>
      </c>
      <c r="AZ30" s="566">
        <f t="shared" si="85"/>
        <v>1.2490312787458629E-2</v>
      </c>
      <c r="BA30" s="566">
        <f t="shared" si="86"/>
        <v>1.3195221409853313E-2</v>
      </c>
      <c r="BB30" s="566">
        <f t="shared" si="87"/>
        <v>1.3938698371898433E-2</v>
      </c>
      <c r="BC30" s="566">
        <f t="shared" si="88"/>
        <v>1.4590877864414755E-2</v>
      </c>
      <c r="BD30" s="566">
        <f t="shared" si="89"/>
        <v>1.5881388297776095E-2</v>
      </c>
      <c r="BE30" s="566">
        <f t="shared" si="90"/>
        <v>1.7034954239176173E-2</v>
      </c>
      <c r="BF30" s="566">
        <f t="shared" si="91"/>
        <v>1.4794657328205063E-2</v>
      </c>
      <c r="BG30" s="566">
        <f t="shared" si="92"/>
        <v>1.168909701622165E-2</v>
      </c>
      <c r="BH30" s="566">
        <f t="shared" si="93"/>
        <v>1.1946264036359523E-2</v>
      </c>
      <c r="BI30" s="566">
        <f t="shared" si="94"/>
        <v>1.2153762562351993E-2</v>
      </c>
      <c r="BJ30" s="566">
        <f t="shared" si="95"/>
        <v>1.1990161609764077E-2</v>
      </c>
      <c r="BK30" s="566">
        <f t="shared" si="96"/>
        <v>1.1946157461945892E-2</v>
      </c>
      <c r="BL30" s="566">
        <f t="shared" si="97"/>
        <v>1.1902097405152438E-2</v>
      </c>
      <c r="BM30" s="566">
        <f t="shared" si="98"/>
        <v>1.2209136983716321E-2</v>
      </c>
      <c r="BN30" s="566">
        <f t="shared" si="99"/>
        <v>1.2638309700315365E-2</v>
      </c>
    </row>
    <row r="31" spans="1:66" ht="15.75" thickBot="1" x14ac:dyDescent="0.3">
      <c r="A31" s="558"/>
      <c r="B31" s="559" t="s">
        <v>499</v>
      </c>
      <c r="C31" s="560">
        <v>104954.80836311771</v>
      </c>
      <c r="D31" s="560">
        <v>108449.86268909361</v>
      </c>
      <c r="E31" s="560">
        <v>111620.45284961314</v>
      </c>
      <c r="F31" s="560">
        <v>114574.04242534343</v>
      </c>
      <c r="G31" s="560">
        <v>117504.40904468363</v>
      </c>
      <c r="H31" s="560">
        <v>120580.32341440242</v>
      </c>
      <c r="I31" s="560">
        <v>123652.60311558838</v>
      </c>
      <c r="J31" s="560">
        <v>126317.49804789235</v>
      </c>
      <c r="K31" s="560">
        <v>129249.42862884325</v>
      </c>
      <c r="L31" s="560">
        <v>132911.49592251101</v>
      </c>
      <c r="M31" s="560">
        <v>136451.41417276853</v>
      </c>
      <c r="N31" s="560">
        <v>137857.08148017555</v>
      </c>
      <c r="O31" s="560">
        <v>139405.30257225028</v>
      </c>
      <c r="P31" s="560">
        <v>141045.70353356531</v>
      </c>
      <c r="Q31" s="560">
        <v>142724.9090107127</v>
      </c>
      <c r="R31" s="560">
        <v>144344.04988929577</v>
      </c>
      <c r="S31" s="560">
        <v>145964.02439649557</v>
      </c>
      <c r="T31" s="560">
        <v>147438.53128755992</v>
      </c>
      <c r="U31" s="560">
        <v>148662.8199722984</v>
      </c>
      <c r="V31" s="561">
        <v>149944.35360452629</v>
      </c>
      <c r="X31" s="558"/>
      <c r="Y31" s="559" t="s">
        <v>499</v>
      </c>
      <c r="Z31" s="560">
        <f>[3]Summary!$C$25</f>
        <v>57046.699649120514</v>
      </c>
      <c r="AA31" s="560">
        <f>[3]Summary!$D$25</f>
        <v>59761.878193554956</v>
      </c>
      <c r="AB31" s="560">
        <f>[3]Summary!$E$25</f>
        <v>62287.379913734672</v>
      </c>
      <c r="AC31" s="560">
        <f>[3]Summary!$F$25</f>
        <v>64768.186042497277</v>
      </c>
      <c r="AD31" s="560">
        <f>[3]Summary!$G$25</f>
        <v>67278.740811469121</v>
      </c>
      <c r="AE31" s="560">
        <f>[3]Summary!$H$25</f>
        <v>69872.529394787372</v>
      </c>
      <c r="AF31" s="560">
        <f>[3]Summary!$I$25</f>
        <v>72031.920560446873</v>
      </c>
      <c r="AG31" s="560">
        <f>[3]Summary!$J$25</f>
        <v>73961.171893254694</v>
      </c>
      <c r="AH31" s="560">
        <f>[3]Summary!$K$25</f>
        <v>76043.79701254169</v>
      </c>
      <c r="AI31" s="560">
        <f>[3]Summary!$L$25</f>
        <v>78611.452112790765</v>
      </c>
      <c r="AJ31" s="560">
        <f>[3]Summary!$M$25</f>
        <v>81106.389216495052</v>
      </c>
      <c r="AK31" s="560">
        <f>[3]Summary!$N$25</f>
        <v>84729.171662841138</v>
      </c>
      <c r="AL31" s="560">
        <f>[3]Summary!$O$25</f>
        <v>88421.006613696038</v>
      </c>
      <c r="AM31" s="560">
        <f>[3]Summary!$P$25</f>
        <v>92533.609476419893</v>
      </c>
      <c r="AN31" s="560">
        <f>[3]Summary!$Q$25</f>
        <v>96751.857076916305</v>
      </c>
      <c r="AO31" s="560">
        <f>[3]Summary!$R$25</f>
        <v>100976.97178026462</v>
      </c>
      <c r="AP31" s="560">
        <f>[3]Summary!$S$25</f>
        <v>105509.39225848552</v>
      </c>
      <c r="AQ31" s="560">
        <f>[3]Summary!$T$25</f>
        <v>110028.73342080764</v>
      </c>
      <c r="AR31" s="560">
        <f>[3]Summary!$U$25</f>
        <v>114484.6294761547</v>
      </c>
      <c r="AS31" s="560">
        <f>[3]Summary!$V$25</f>
        <v>119081.8667653436</v>
      </c>
      <c r="AU31" s="566">
        <f t="shared" si="100"/>
        <v>-0.45646416263509315</v>
      </c>
      <c r="AV31" s="566">
        <f t="shared" si="81"/>
        <v>-0.44894463937790696</v>
      </c>
      <c r="AW31" s="566">
        <f t="shared" si="82"/>
        <v>-0.44197162506001647</v>
      </c>
      <c r="AX31" s="566">
        <f t="shared" si="83"/>
        <v>-0.43470453977653539</v>
      </c>
      <c r="AY31" s="566">
        <f t="shared" si="84"/>
        <v>-0.42743645656832419</v>
      </c>
      <c r="AZ31" s="566">
        <f t="shared" si="85"/>
        <v>-0.42053124907739614</v>
      </c>
      <c r="BA31" s="566">
        <f t="shared" si="86"/>
        <v>-0.41746539300015673</v>
      </c>
      <c r="BB31" s="566">
        <f t="shared" si="87"/>
        <v>-0.41448197568627543</v>
      </c>
      <c r="BC31" s="566">
        <f t="shared" si="88"/>
        <v>-0.41165080713113661</v>
      </c>
      <c r="BD31" s="566">
        <f t="shared" si="89"/>
        <v>-0.40854286856704869</v>
      </c>
      <c r="BE31" s="566">
        <f t="shared" si="90"/>
        <v>-0.40560242846730887</v>
      </c>
      <c r="BF31" s="566">
        <f t="shared" si="91"/>
        <v>-0.38538397336501307</v>
      </c>
      <c r="BG31" s="566">
        <f t="shared" si="92"/>
        <v>-0.36572709228280864</v>
      </c>
      <c r="BH31" s="566">
        <f t="shared" si="93"/>
        <v>-0.34394591853413503</v>
      </c>
      <c r="BI31" s="566">
        <f t="shared" si="94"/>
        <v>-0.3221095200021864</v>
      </c>
      <c r="BJ31" s="566">
        <f t="shared" si="95"/>
        <v>-0.30044243695733491</v>
      </c>
      <c r="BK31" s="566">
        <f t="shared" si="96"/>
        <v>-0.27715481472420489</v>
      </c>
      <c r="BL31" s="566">
        <f t="shared" si="97"/>
        <v>-0.25373148755659591</v>
      </c>
      <c r="BM31" s="566">
        <f t="shared" si="98"/>
        <v>-0.22990409103306669</v>
      </c>
      <c r="BN31" s="566">
        <f t="shared" si="99"/>
        <v>-0.20582626886092403</v>
      </c>
    </row>
    <row r="33" spans="1:66" ht="15" x14ac:dyDescent="0.25">
      <c r="A33" s="565" t="s">
        <v>321</v>
      </c>
      <c r="B33" s="565">
        <v>2021</v>
      </c>
      <c r="X33" s="565" t="str">
        <f>A33</f>
        <v>BE</v>
      </c>
      <c r="Y33" s="565">
        <v>2022</v>
      </c>
    </row>
    <row r="34" spans="1:66" ht="15.75" thickBot="1" x14ac:dyDescent="0.3">
      <c r="A34" s="550" t="s">
        <v>65</v>
      </c>
      <c r="B34" s="550" t="s">
        <v>64</v>
      </c>
      <c r="C34" s="551" t="s">
        <v>508</v>
      </c>
      <c r="D34" s="551" t="s">
        <v>508</v>
      </c>
      <c r="E34" s="551" t="s">
        <v>508</v>
      </c>
      <c r="F34" s="551" t="s">
        <v>508</v>
      </c>
      <c r="G34" s="551" t="s">
        <v>508</v>
      </c>
      <c r="H34" s="551" t="s">
        <v>508</v>
      </c>
      <c r="I34" s="551" t="s">
        <v>508</v>
      </c>
      <c r="J34" s="551" t="s">
        <v>508</v>
      </c>
      <c r="K34" s="551" t="s">
        <v>508</v>
      </c>
      <c r="L34" s="551" t="s">
        <v>508</v>
      </c>
      <c r="M34" s="551" t="s">
        <v>508</v>
      </c>
      <c r="N34" s="551" t="s">
        <v>508</v>
      </c>
      <c r="O34" s="551" t="s">
        <v>508</v>
      </c>
      <c r="P34" s="551" t="s">
        <v>508</v>
      </c>
      <c r="Q34" s="551" t="s">
        <v>508</v>
      </c>
      <c r="R34" s="551" t="s">
        <v>508</v>
      </c>
      <c r="S34" s="551" t="s">
        <v>508</v>
      </c>
      <c r="T34" s="551" t="s">
        <v>508</v>
      </c>
      <c r="U34" s="551" t="s">
        <v>508</v>
      </c>
      <c r="V34" s="551" t="s">
        <v>508</v>
      </c>
      <c r="X34" s="550" t="s">
        <v>65</v>
      </c>
      <c r="Y34" s="550" t="s">
        <v>64</v>
      </c>
      <c r="Z34" s="551" t="str">
        <f>[4]Summary!$C$1</f>
        <v>EST</v>
      </c>
      <c r="AA34" s="551" t="str">
        <f>[4]Summary!$D$1</f>
        <v>EST</v>
      </c>
      <c r="AB34" s="551" t="str">
        <f>[4]Summary!$E$1</f>
        <v>EST</v>
      </c>
      <c r="AC34" s="551" t="str">
        <f>[4]Summary!$F$1</f>
        <v>EST</v>
      </c>
      <c r="AD34" s="551" t="str">
        <f>[4]Summary!$G$1</f>
        <v>EST</v>
      </c>
      <c r="AE34" s="551" t="str">
        <f>[4]Summary!$H$1</f>
        <v>EST</v>
      </c>
      <c r="AF34" s="551" t="str">
        <f>[4]Summary!$I$1</f>
        <v>EST</v>
      </c>
      <c r="AG34" s="551" t="str">
        <f>[4]Summary!$J$1</f>
        <v>EST</v>
      </c>
      <c r="AH34" s="551" t="str">
        <f>[4]Summary!$K$1</f>
        <v>EST</v>
      </c>
      <c r="AI34" s="551" t="str">
        <f>[4]Summary!$L$1</f>
        <v>EST</v>
      </c>
      <c r="AJ34" s="551" t="str">
        <f>[4]Summary!$M$1</f>
        <v>EST</v>
      </c>
      <c r="AK34" s="551" t="str">
        <f>[4]Summary!$N$1</f>
        <v>EST</v>
      </c>
      <c r="AL34" s="551" t="str">
        <f>[4]Summary!$O$1</f>
        <v>EST</v>
      </c>
      <c r="AM34" s="551" t="str">
        <f>[4]Summary!$P$1</f>
        <v>EST</v>
      </c>
      <c r="AN34" s="551" t="str">
        <f>[4]Summary!$Q$1</f>
        <v>EST</v>
      </c>
      <c r="AO34" s="551" t="str">
        <f>[4]Summary!$R$1</f>
        <v>EST</v>
      </c>
      <c r="AP34" s="551" t="str">
        <f>[4]Summary!$S$1</f>
        <v>EST</v>
      </c>
      <c r="AQ34" s="551" t="str">
        <f>[4]Summary!$T$1</f>
        <v>EST</v>
      </c>
      <c r="AR34" s="551" t="str">
        <f>[4]Summary!$U$1</f>
        <v>EST</v>
      </c>
      <c r="AS34" s="551" t="str">
        <f>[4]Summary!$V$1</f>
        <v>EST</v>
      </c>
      <c r="AU34" s="704" t="s">
        <v>504</v>
      </c>
      <c r="AV34" s="704"/>
      <c r="AW34" s="704"/>
      <c r="AX34" s="704"/>
      <c r="AY34" s="704"/>
      <c r="AZ34" s="704"/>
      <c r="BA34" s="704"/>
      <c r="BB34" s="704"/>
      <c r="BC34" s="704"/>
      <c r="BD34" s="704"/>
      <c r="BE34" s="704"/>
      <c r="BF34" s="704"/>
      <c r="BG34" s="704"/>
      <c r="BH34" s="704"/>
      <c r="BI34" s="704"/>
      <c r="BJ34" s="704"/>
      <c r="BK34" s="704"/>
      <c r="BL34" s="704"/>
      <c r="BM34" s="704"/>
      <c r="BN34" s="704"/>
    </row>
    <row r="35" spans="1:66" ht="15" x14ac:dyDescent="0.25">
      <c r="A35" s="552" t="s">
        <v>497</v>
      </c>
      <c r="B35" s="553"/>
      <c r="C35" s="553">
        <v>2000</v>
      </c>
      <c r="D35" s="553">
        <v>2001</v>
      </c>
      <c r="E35" s="553">
        <v>2002</v>
      </c>
      <c r="F35" s="553">
        <v>2003</v>
      </c>
      <c r="G35" s="553">
        <v>2004</v>
      </c>
      <c r="H35" s="553">
        <v>2005</v>
      </c>
      <c r="I35" s="553">
        <v>2006</v>
      </c>
      <c r="J35" s="553">
        <v>2007</v>
      </c>
      <c r="K35" s="553">
        <v>2008</v>
      </c>
      <c r="L35" s="553">
        <v>2009</v>
      </c>
      <c r="M35" s="553">
        <v>2010</v>
      </c>
      <c r="N35" s="553">
        <v>2011</v>
      </c>
      <c r="O35" s="553">
        <v>2012</v>
      </c>
      <c r="P35" s="553">
        <v>2013</v>
      </c>
      <c r="Q35" s="553">
        <v>2014</v>
      </c>
      <c r="R35" s="553">
        <v>2015</v>
      </c>
      <c r="S35" s="553">
        <v>2016</v>
      </c>
      <c r="T35" s="553">
        <v>2017</v>
      </c>
      <c r="U35" s="553">
        <v>2018</v>
      </c>
      <c r="V35" s="554">
        <v>2019</v>
      </c>
      <c r="X35" s="552" t="s">
        <v>497</v>
      </c>
      <c r="Y35" s="553"/>
      <c r="Z35" s="553">
        <v>2000</v>
      </c>
      <c r="AA35" s="553">
        <v>2001</v>
      </c>
      <c r="AB35" s="553">
        <v>2002</v>
      </c>
      <c r="AC35" s="553">
        <v>2003</v>
      </c>
      <c r="AD35" s="553">
        <v>2004</v>
      </c>
      <c r="AE35" s="553">
        <v>2005</v>
      </c>
      <c r="AF35" s="553">
        <v>2006</v>
      </c>
      <c r="AG35" s="553">
        <v>2007</v>
      </c>
      <c r="AH35" s="553">
        <v>2008</v>
      </c>
      <c r="AI35" s="553">
        <v>2009</v>
      </c>
      <c r="AJ35" s="553">
        <v>2010</v>
      </c>
      <c r="AK35" s="553">
        <v>2011</v>
      </c>
      <c r="AL35" s="553">
        <v>2012</v>
      </c>
      <c r="AM35" s="553">
        <v>2013</v>
      </c>
      <c r="AN35" s="553">
        <v>2014</v>
      </c>
      <c r="AO35" s="553">
        <v>2015</v>
      </c>
      <c r="AP35" s="553">
        <v>2016</v>
      </c>
      <c r="AQ35" s="553">
        <v>2017</v>
      </c>
      <c r="AR35" s="553">
        <v>2018</v>
      </c>
      <c r="AS35" s="553">
        <v>2019</v>
      </c>
      <c r="AU35" s="553">
        <v>2000</v>
      </c>
      <c r="AV35" s="553">
        <v>2001</v>
      </c>
      <c r="AW35" s="553">
        <v>2002</v>
      </c>
      <c r="AX35" s="553">
        <v>2003</v>
      </c>
      <c r="AY35" s="553">
        <v>2004</v>
      </c>
      <c r="AZ35" s="553">
        <v>2005</v>
      </c>
      <c r="BA35" s="553">
        <v>2006</v>
      </c>
      <c r="BB35" s="553">
        <v>2007</v>
      </c>
      <c r="BC35" s="553">
        <v>2008</v>
      </c>
      <c r="BD35" s="553">
        <v>2009</v>
      </c>
      <c r="BE35" s="553">
        <v>2010</v>
      </c>
      <c r="BF35" s="553">
        <v>2011</v>
      </c>
      <c r="BG35" s="553">
        <v>2012</v>
      </c>
      <c r="BH35" s="553">
        <v>2013</v>
      </c>
      <c r="BI35" s="553">
        <v>2014</v>
      </c>
      <c r="BJ35" s="553">
        <v>2015</v>
      </c>
      <c r="BK35" s="553">
        <v>2016</v>
      </c>
      <c r="BL35" s="553">
        <v>2017</v>
      </c>
      <c r="BM35" s="553">
        <v>2018</v>
      </c>
      <c r="BN35" s="553">
        <v>2019</v>
      </c>
    </row>
    <row r="36" spans="1:66" ht="15" x14ac:dyDescent="0.25">
      <c r="A36" s="555"/>
      <c r="B36" s="550" t="s">
        <v>498</v>
      </c>
      <c r="C36" s="556">
        <v>135946.63681877154</v>
      </c>
      <c r="D36" s="556">
        <v>140527.38583999797</v>
      </c>
      <c r="E36" s="556">
        <v>144703.76687190647</v>
      </c>
      <c r="F36" s="556">
        <v>147049.74283114006</v>
      </c>
      <c r="G36" s="556">
        <v>149457.68445866648</v>
      </c>
      <c r="H36" s="556">
        <v>152433.99323443405</v>
      </c>
      <c r="I36" s="556">
        <v>155811.91914441326</v>
      </c>
      <c r="J36" s="556">
        <v>159428.66052711429</v>
      </c>
      <c r="K36" s="556">
        <v>162971.49529704053</v>
      </c>
      <c r="L36" s="556">
        <v>166663.30429197761</v>
      </c>
      <c r="M36" s="556">
        <v>170562.95488965989</v>
      </c>
      <c r="N36" s="556">
        <v>173845.19487442519</v>
      </c>
      <c r="O36" s="556">
        <v>175451.33880853141</v>
      </c>
      <c r="P36" s="556">
        <v>176900.89737252041</v>
      </c>
      <c r="Q36" s="556">
        <v>177709.30661410146</v>
      </c>
      <c r="R36" s="556">
        <v>178628.23659777417</v>
      </c>
      <c r="S36" s="556">
        <v>179500.00000000003</v>
      </c>
      <c r="T36" s="556">
        <v>180348.62788372725</v>
      </c>
      <c r="U36" s="556">
        <v>181142.54694550234</v>
      </c>
      <c r="V36" s="557">
        <v>182226.46287824586</v>
      </c>
      <c r="X36" s="555"/>
      <c r="Y36" s="550" t="s">
        <v>498</v>
      </c>
      <c r="Z36" s="556">
        <f>[4]Summary!$C$3</f>
        <v>153365.92402915095</v>
      </c>
      <c r="AA36" s="556">
        <f>[4]Summary!$D$3</f>
        <v>155796.3004280389</v>
      </c>
      <c r="AB36" s="556">
        <f>[4]Summary!$E$3</f>
        <v>158688.4573547391</v>
      </c>
      <c r="AC36" s="556">
        <f>[4]Summary!$F$3</f>
        <v>161161.5162800671</v>
      </c>
      <c r="AD36" s="556">
        <f>[4]Summary!$G$3</f>
        <v>163146.48735172255</v>
      </c>
      <c r="AE36" s="556">
        <f>[4]Summary!$H$3</f>
        <v>164961.81750104</v>
      </c>
      <c r="AF36" s="556">
        <f>[4]Summary!$I$3</f>
        <v>166602.98907882671</v>
      </c>
      <c r="AG36" s="556">
        <f>[4]Summary!$J$3</f>
        <v>167999.86204259426</v>
      </c>
      <c r="AH36" s="556">
        <f>[4]Summary!$K$3</f>
        <v>169550.33190661896</v>
      </c>
      <c r="AI36" s="556">
        <f>[4]Summary!$L$3</f>
        <v>171577.7939812103</v>
      </c>
      <c r="AJ36" s="556">
        <f>[4]Summary!$M$3</f>
        <v>174139.34660806201</v>
      </c>
      <c r="AK36" s="556">
        <f>[4]Summary!$N$3</f>
        <v>175909.55524529735</v>
      </c>
      <c r="AL36" s="556">
        <f>[4]Summary!$O$3</f>
        <v>176963.64945169727</v>
      </c>
      <c r="AM36" s="556">
        <f>[4]Summary!$P$3</f>
        <v>178241.39239886496</v>
      </c>
      <c r="AN36" s="556">
        <f>[4]Summary!$Q$3</f>
        <v>178738.35567300141</v>
      </c>
      <c r="AO36" s="556">
        <f>[4]Summary!$R$3</f>
        <v>179398.24803265376</v>
      </c>
      <c r="AP36" s="556">
        <f>[4]Summary!$S$3</f>
        <v>180022.29734290307</v>
      </c>
      <c r="AQ36" s="556">
        <f>[4]Summary!$T$3</f>
        <v>180485.89447845999</v>
      </c>
      <c r="AR36" s="556">
        <f>[4]Summary!$U$3</f>
        <v>180560.31145219543</v>
      </c>
      <c r="AS36" s="556">
        <f>[4]Summary!$V$3</f>
        <v>180962.68506326288</v>
      </c>
      <c r="AU36" s="566">
        <f>(Z36-C36)/C36</f>
        <v>0.12813327065678573</v>
      </c>
      <c r="AV36" s="566">
        <f t="shared" ref="AV36:AV38" si="101">(AA36-D36)/D36</f>
        <v>0.10865437008431833</v>
      </c>
      <c r="AW36" s="566">
        <f t="shared" ref="AW36:AW38" si="102">(AB36-E36)/E36</f>
        <v>9.6643582853043863E-2</v>
      </c>
      <c r="AX36" s="566">
        <f t="shared" ref="AX36:AX38" si="103">(AC36-F36)/F36</f>
        <v>9.596598523216629E-2</v>
      </c>
      <c r="AY36" s="566">
        <f t="shared" ref="AY36:AY38" si="104">(AD36-G36)/G36</f>
        <v>9.1589823183978195E-2</v>
      </c>
      <c r="AZ36" s="566">
        <f t="shared" ref="AZ36:AZ38" si="105">(AE36-H36)/H36</f>
        <v>8.2185239661988874E-2</v>
      </c>
      <c r="BA36" s="566">
        <f t="shared" ref="BA36:BA38" si="106">(AF36-I36)/I36</f>
        <v>6.9257024710746393E-2</v>
      </c>
      <c r="BB36" s="566">
        <f t="shared" ref="BB36:BB38" si="107">(AG36-J36)/J36</f>
        <v>5.3761986628635419E-2</v>
      </c>
      <c r="BC36" s="566">
        <f t="shared" ref="BC36:BC38" si="108">(AH36-K36)/K36</f>
        <v>4.036802017179441E-2</v>
      </c>
      <c r="BD36" s="566">
        <f t="shared" ref="BD36:BD38" si="109">(AI36-L36)/L36</f>
        <v>2.9487533024204267E-2</v>
      </c>
      <c r="BE36" s="566">
        <f t="shared" ref="BE36:BE38" si="110">(AJ36-M36)/M36</f>
        <v>2.0968162287735671E-2</v>
      </c>
      <c r="BF36" s="566">
        <f t="shared" ref="BF36:BF38" si="111">(AK36-N36)/N36</f>
        <v>1.1874704804831262E-2</v>
      </c>
      <c r="BG36" s="566">
        <f t="shared" ref="BG36:BG38" si="112">(AL36-O36)/O36</f>
        <v>8.6195446181019982E-3</v>
      </c>
      <c r="BH36" s="566">
        <f t="shared" ref="BH36:BH38" si="113">(AM36-P36)/P36</f>
        <v>7.5776609743347795E-3</v>
      </c>
      <c r="BI36" s="566">
        <f t="shared" ref="BI36:BI38" si="114">(AN36-Q36)/Q36</f>
        <v>5.7906312196386485E-3</v>
      </c>
      <c r="BJ36" s="566">
        <f t="shared" ref="BJ36:BJ38" si="115">(AO36-R36)/R36</f>
        <v>4.3106926964378116E-3</v>
      </c>
      <c r="BK36" s="566">
        <f t="shared" ref="BK36:BK38" si="116">(AP36-S36)/S36</f>
        <v>2.9097345008525844E-3</v>
      </c>
      <c r="BL36" s="566">
        <f t="shared" ref="BL36:BL38" si="117">(AQ36-T36)/T36</f>
        <v>7.6111804311164758E-4</v>
      </c>
      <c r="BM36" s="566">
        <f t="shared" ref="BM36:BM38" si="118">(AR36-U36)/U36</f>
        <v>-3.2142393000694812E-3</v>
      </c>
      <c r="BN36" s="566">
        <f t="shared" ref="BN36:BN38" si="119">(AS36-V36)/V36</f>
        <v>-6.935204662493903E-3</v>
      </c>
    </row>
    <row r="37" spans="1:66" ht="15" x14ac:dyDescent="0.25">
      <c r="A37" s="555"/>
      <c r="B37" s="550" t="s">
        <v>87</v>
      </c>
      <c r="C37" s="556">
        <v>135258.84822530477</v>
      </c>
      <c r="D37" s="556">
        <v>139816.42207280081</v>
      </c>
      <c r="E37" s="556">
        <v>142596.69421993702</v>
      </c>
      <c r="F37" s="556">
        <v>143511.23871179187</v>
      </c>
      <c r="G37" s="556">
        <v>144441.08590582327</v>
      </c>
      <c r="H37" s="556">
        <v>145869.06150137211</v>
      </c>
      <c r="I37" s="556">
        <v>147620.97950835136</v>
      </c>
      <c r="J37" s="556">
        <v>150443.18963381666</v>
      </c>
      <c r="K37" s="556">
        <v>153168.51627678913</v>
      </c>
      <c r="L37" s="556">
        <v>156006.42925814068</v>
      </c>
      <c r="M37" s="556">
        <v>159010.11435278977</v>
      </c>
      <c r="N37" s="556">
        <v>161410.98139461683</v>
      </c>
      <c r="O37" s="556">
        <v>162114.29017782054</v>
      </c>
      <c r="P37" s="556">
        <v>162659.19329512306</v>
      </c>
      <c r="Q37" s="556">
        <v>162604.42330464933</v>
      </c>
      <c r="R37" s="556">
        <v>162643.02252363454</v>
      </c>
      <c r="S37" s="556">
        <v>162630.63399041028</v>
      </c>
      <c r="T37" s="556">
        <v>163399.50803359968</v>
      </c>
      <c r="U37" s="556">
        <v>164118.8147765164</v>
      </c>
      <c r="V37" s="557">
        <v>165100.86455553805</v>
      </c>
      <c r="X37" s="555"/>
      <c r="Y37" s="550" t="s">
        <v>87</v>
      </c>
      <c r="Z37" s="556">
        <f>[4]Summary!$C$4</f>
        <v>152586.42759189985</v>
      </c>
      <c r="AA37" s="556">
        <f>[4]Summary!$D$4</f>
        <v>155004.45137884936</v>
      </c>
      <c r="AB37" s="556">
        <f>[4]Summary!$E$4</f>
        <v>156374.78688543645</v>
      </c>
      <c r="AC37" s="556">
        <f>[4]Summary!$F$4</f>
        <v>157281.17942183925</v>
      </c>
      <c r="AD37" s="556">
        <f>[4]Summary!$G$4</f>
        <v>157668.89642452146</v>
      </c>
      <c r="AE37" s="556">
        <f>[4]Summary!$H$4</f>
        <v>157856.57530696658</v>
      </c>
      <c r="AF37" s="556">
        <f>[4]Summary!$I$4</f>
        <v>157844.76933398584</v>
      </c>
      <c r="AG37" s="556">
        <f>[4]Summary!$J$4</f>
        <v>158530.77729205717</v>
      </c>
      <c r="AH37" s="556">
        <f>[4]Summary!$K$4</f>
        <v>159350.54193546611</v>
      </c>
      <c r="AI37" s="556">
        <f>[4]Summary!$L$4</f>
        <v>160605.02840354425</v>
      </c>
      <c r="AJ37" s="556">
        <f>[4]Summary!$M$4</f>
        <v>162342.03735994792</v>
      </c>
      <c r="AK37" s="556">
        <f>[4]Summary!$N$4</f>
        <v>163324.87725940128</v>
      </c>
      <c r="AL37" s="556">
        <f>[4]Summary!$O$4</f>
        <v>164317.66686492189</v>
      </c>
      <c r="AM37" s="556">
        <f>[4]Summary!$P$4</f>
        <v>165518.30894279131</v>
      </c>
      <c r="AN37" s="556">
        <f>[4]Summary!$Q$4</f>
        <v>165994.04579674001</v>
      </c>
      <c r="AO37" s="556">
        <f>[4]Summary!$R$4</f>
        <v>166621.18686485122</v>
      </c>
      <c r="AP37" s="556">
        <f>[4]Summary!$S$4</f>
        <v>167215.14003332716</v>
      </c>
      <c r="AQ37" s="556">
        <f>[4]Summary!$T$4</f>
        <v>167659.98321340594</v>
      </c>
      <c r="AR37" s="556">
        <f>[4]Summary!$U$4</f>
        <v>167743.34504283298</v>
      </c>
      <c r="AS37" s="556">
        <f>[4]Summary!$V$4</f>
        <v>168131.42128691918</v>
      </c>
      <c r="AU37" s="566">
        <f t="shared" ref="AU37:AU38" si="120">(Z37-C37)/C37</f>
        <v>0.12810680849309025</v>
      </c>
      <c r="AV37" s="566">
        <f t="shared" si="101"/>
        <v>0.10862836482927823</v>
      </c>
      <c r="AW37" s="566">
        <f t="shared" si="102"/>
        <v>9.6622805604795386E-2</v>
      </c>
      <c r="AX37" s="566">
        <f t="shared" si="103"/>
        <v>9.5950260297738926E-2</v>
      </c>
      <c r="AY37" s="566">
        <f t="shared" si="104"/>
        <v>9.157927909322712E-2</v>
      </c>
      <c r="AZ37" s="566">
        <f t="shared" si="105"/>
        <v>8.2179961139200924E-2</v>
      </c>
      <c r="BA37" s="566">
        <f t="shared" si="106"/>
        <v>6.9257024710746393E-2</v>
      </c>
      <c r="BB37" s="566">
        <f t="shared" si="107"/>
        <v>5.3758416568579506E-2</v>
      </c>
      <c r="BC37" s="566">
        <f t="shared" si="108"/>
        <v>4.0360942372161604E-2</v>
      </c>
      <c r="BD37" s="566">
        <f t="shared" si="109"/>
        <v>2.9476984809352694E-2</v>
      </c>
      <c r="BE37" s="566">
        <f t="shared" si="110"/>
        <v>2.0954157669277204E-2</v>
      </c>
      <c r="BF37" s="566">
        <f t="shared" si="111"/>
        <v>1.1857284109470668E-2</v>
      </c>
      <c r="BG37" s="566">
        <f t="shared" si="112"/>
        <v>1.3591501925490357E-2</v>
      </c>
      <c r="BH37" s="566">
        <f t="shared" si="113"/>
        <v>1.7577338174060497E-2</v>
      </c>
      <c r="BI37" s="566">
        <f t="shared" si="114"/>
        <v>2.0845819708975675E-2</v>
      </c>
      <c r="BJ37" s="566">
        <f t="shared" si="115"/>
        <v>2.4459483594745573E-2</v>
      </c>
      <c r="BK37" s="566">
        <f t="shared" si="116"/>
        <v>2.8189683151497842E-2</v>
      </c>
      <c r="BL37" s="566">
        <f t="shared" si="117"/>
        <v>2.6073978013019399E-2</v>
      </c>
      <c r="BM37" s="566">
        <f t="shared" si="118"/>
        <v>2.2084794307417877E-2</v>
      </c>
      <c r="BN37" s="566">
        <f t="shared" si="119"/>
        <v>1.835578959286242E-2</v>
      </c>
    </row>
    <row r="38" spans="1:66" ht="15.75" thickBot="1" x14ac:dyDescent="0.3">
      <c r="A38" s="558"/>
      <c r="B38" s="559" t="s">
        <v>499</v>
      </c>
      <c r="C38" s="560">
        <v>687.788593466772</v>
      </c>
      <c r="D38" s="560">
        <v>710.96376719715772</v>
      </c>
      <c r="E38" s="560">
        <v>2107.0726519694435</v>
      </c>
      <c r="F38" s="560">
        <v>3538.5041193481884</v>
      </c>
      <c r="G38" s="560">
        <v>5016.5985528432066</v>
      </c>
      <c r="H38" s="560">
        <v>6564.9317330619378</v>
      </c>
      <c r="I38" s="560">
        <v>8190.9396360618994</v>
      </c>
      <c r="J38" s="560">
        <v>8985.4708932976355</v>
      </c>
      <c r="K38" s="560">
        <v>9802.9790202513977</v>
      </c>
      <c r="L38" s="560">
        <v>10656.875033836928</v>
      </c>
      <c r="M38" s="560">
        <v>11552.840536870121</v>
      </c>
      <c r="N38" s="560">
        <v>12434.213479808357</v>
      </c>
      <c r="O38" s="560">
        <v>13337.048630710866</v>
      </c>
      <c r="P38" s="560">
        <v>14241.704077397357</v>
      </c>
      <c r="Q38" s="560">
        <v>15104.883309452125</v>
      </c>
      <c r="R38" s="560">
        <v>15985.214074139629</v>
      </c>
      <c r="S38" s="560">
        <v>16869.36600958975</v>
      </c>
      <c r="T38" s="560">
        <v>16949.119850127579</v>
      </c>
      <c r="U38" s="560">
        <v>17023.732168985938</v>
      </c>
      <c r="V38" s="561">
        <v>17125.59832270781</v>
      </c>
      <c r="X38" s="558"/>
      <c r="Y38" s="559" t="s">
        <v>499</v>
      </c>
      <c r="Z38" s="560">
        <f>[4]Summary!$C$5</f>
        <v>779.49643725110218</v>
      </c>
      <c r="AA38" s="560">
        <f>[4]Summary!$D$5</f>
        <v>791.84904918953544</v>
      </c>
      <c r="AB38" s="560">
        <f>[4]Summary!$E$5</f>
        <v>2313.670469302655</v>
      </c>
      <c r="AC38" s="560">
        <f>[4]Summary!$F$5</f>
        <v>3880.336858227849</v>
      </c>
      <c r="AD38" s="560">
        <f>[4]Summary!$G$5</f>
        <v>5477.5909272010904</v>
      </c>
      <c r="AE38" s="560">
        <f>[4]Summary!$H$5</f>
        <v>7105.2421940734203</v>
      </c>
      <c r="AF38" s="560">
        <f>[4]Summary!$I$5</f>
        <v>8758.2197448408697</v>
      </c>
      <c r="AG38" s="560">
        <f>[4]Summary!$J$5</f>
        <v>9469.0847505370912</v>
      </c>
      <c r="AH38" s="560">
        <f>[4]Summary!$K$5</f>
        <v>10199.789971152844</v>
      </c>
      <c r="AI38" s="560">
        <f>[4]Summary!$L$5</f>
        <v>10972.765577666054</v>
      </c>
      <c r="AJ38" s="560">
        <f>[4]Summary!$M$5</f>
        <v>11797.309248114092</v>
      </c>
      <c r="AK38" s="560">
        <f>[4]Summary!$N$5</f>
        <v>12584.677985896065</v>
      </c>
      <c r="AL38" s="560">
        <f>[4]Summary!$O$5</f>
        <v>12645.982586775383</v>
      </c>
      <c r="AM38" s="560">
        <f>[4]Summary!$P$5</f>
        <v>12723.083456073655</v>
      </c>
      <c r="AN38" s="560">
        <f>[4]Summary!$Q$5</f>
        <v>12744.309876261395</v>
      </c>
      <c r="AO38" s="560">
        <f>[4]Summary!$R$5</f>
        <v>12777.061167802545</v>
      </c>
      <c r="AP38" s="560">
        <f>[4]Summary!$S$5</f>
        <v>12807.157309575909</v>
      </c>
      <c r="AQ38" s="560">
        <f>[4]Summary!$T$5</f>
        <v>12825.911265054048</v>
      </c>
      <c r="AR38" s="560">
        <f>[4]Summary!$U$5</f>
        <v>12816.966409362445</v>
      </c>
      <c r="AS38" s="560">
        <f>[4]Summary!$V$5</f>
        <v>12831.263776343694</v>
      </c>
      <c r="AU38" s="566">
        <f t="shared" si="120"/>
        <v>0.13333725603398031</v>
      </c>
      <c r="AV38" s="566">
        <f t="shared" si="101"/>
        <v>0.11376850090582376</v>
      </c>
      <c r="AW38" s="566">
        <f t="shared" si="102"/>
        <v>9.8049688576285252E-2</v>
      </c>
      <c r="AX38" s="566">
        <f t="shared" si="103"/>
        <v>9.6603741962755729E-2</v>
      </c>
      <c r="AY38" s="566">
        <f t="shared" si="104"/>
        <v>9.1893415329518821E-2</v>
      </c>
      <c r="AZ38" s="566">
        <f t="shared" si="105"/>
        <v>8.2302525445984667E-2</v>
      </c>
      <c r="BA38" s="566">
        <f t="shared" si="106"/>
        <v>6.9257024710746309E-2</v>
      </c>
      <c r="BB38" s="566">
        <f t="shared" si="107"/>
        <v>5.3821759925814096E-2</v>
      </c>
      <c r="BC38" s="566">
        <f t="shared" si="108"/>
        <v>4.0478608602721504E-2</v>
      </c>
      <c r="BD38" s="566">
        <f t="shared" si="109"/>
        <v>2.9641948772612357E-2</v>
      </c>
      <c r="BE38" s="566">
        <f t="shared" si="110"/>
        <v>2.1160917997938764E-2</v>
      </c>
      <c r="BF38" s="566">
        <f t="shared" si="111"/>
        <v>1.210084629253344E-2</v>
      </c>
      <c r="BG38" s="566">
        <f t="shared" si="112"/>
        <v>-5.1815515041625022E-2</v>
      </c>
      <c r="BH38" s="566">
        <f t="shared" si="113"/>
        <v>-0.10663194608388653</v>
      </c>
      <c r="BI38" s="566">
        <f t="shared" si="114"/>
        <v>-0.1562788261802435</v>
      </c>
      <c r="BJ38" s="566">
        <f t="shared" si="115"/>
        <v>-0.20069502300423561</v>
      </c>
      <c r="BK38" s="566">
        <f t="shared" si="116"/>
        <v>-0.24080387476948409</v>
      </c>
      <c r="BL38" s="566">
        <f t="shared" si="117"/>
        <v>-0.24326977574841416</v>
      </c>
      <c r="BM38" s="566">
        <f t="shared" si="118"/>
        <v>-0.24711183880626569</v>
      </c>
      <c r="BN38" s="566">
        <f t="shared" si="119"/>
        <v>-0.2507553000743929</v>
      </c>
    </row>
    <row r="39" spans="1:66" ht="15" x14ac:dyDescent="0.25">
      <c r="A39" s="552" t="s">
        <v>500</v>
      </c>
      <c r="B39" s="562"/>
      <c r="C39" s="553">
        <v>2000</v>
      </c>
      <c r="D39" s="553">
        <v>2001</v>
      </c>
      <c r="E39" s="553">
        <v>2002</v>
      </c>
      <c r="F39" s="553">
        <v>2003</v>
      </c>
      <c r="G39" s="553">
        <v>2004</v>
      </c>
      <c r="H39" s="553">
        <v>2005</v>
      </c>
      <c r="I39" s="553">
        <v>2006</v>
      </c>
      <c r="J39" s="553">
        <v>2007</v>
      </c>
      <c r="K39" s="553">
        <v>2008</v>
      </c>
      <c r="L39" s="553">
        <v>2009</v>
      </c>
      <c r="M39" s="553">
        <v>2010</v>
      </c>
      <c r="N39" s="553">
        <v>2011</v>
      </c>
      <c r="O39" s="553">
        <v>2012</v>
      </c>
      <c r="P39" s="553">
        <v>2013</v>
      </c>
      <c r="Q39" s="553">
        <v>2014</v>
      </c>
      <c r="R39" s="553">
        <v>2015</v>
      </c>
      <c r="S39" s="553">
        <v>2016</v>
      </c>
      <c r="T39" s="553">
        <v>2017</v>
      </c>
      <c r="U39" s="553">
        <v>2018</v>
      </c>
      <c r="V39" s="554">
        <v>2019</v>
      </c>
      <c r="X39" s="552" t="s">
        <v>500</v>
      </c>
      <c r="Y39" s="562"/>
      <c r="Z39" s="553">
        <v>2000</v>
      </c>
      <c r="AA39" s="553">
        <v>2001</v>
      </c>
      <c r="AB39" s="553">
        <v>2002</v>
      </c>
      <c r="AC39" s="553">
        <v>2003</v>
      </c>
      <c r="AD39" s="553">
        <v>2004</v>
      </c>
      <c r="AE39" s="553">
        <v>2005</v>
      </c>
      <c r="AF39" s="553">
        <v>2006</v>
      </c>
      <c r="AG39" s="553">
        <v>2007</v>
      </c>
      <c r="AH39" s="553">
        <v>2008</v>
      </c>
      <c r="AI39" s="553">
        <v>2009</v>
      </c>
      <c r="AJ39" s="553">
        <v>2010</v>
      </c>
      <c r="AK39" s="553">
        <v>2011</v>
      </c>
      <c r="AL39" s="553">
        <v>2012</v>
      </c>
      <c r="AM39" s="553">
        <v>2013</v>
      </c>
      <c r="AN39" s="553">
        <v>2014</v>
      </c>
      <c r="AO39" s="553">
        <v>2015</v>
      </c>
      <c r="AP39" s="553">
        <v>2016</v>
      </c>
      <c r="AQ39" s="553">
        <v>2017</v>
      </c>
      <c r="AR39" s="553">
        <v>2018</v>
      </c>
      <c r="AS39" s="553">
        <v>2019</v>
      </c>
      <c r="AU39" s="553">
        <v>2000</v>
      </c>
      <c r="AV39" s="553">
        <v>2001</v>
      </c>
      <c r="AW39" s="553">
        <v>2002</v>
      </c>
      <c r="AX39" s="553">
        <v>2003</v>
      </c>
      <c r="AY39" s="553">
        <v>2004</v>
      </c>
      <c r="AZ39" s="553">
        <v>2005</v>
      </c>
      <c r="BA39" s="553">
        <v>2006</v>
      </c>
      <c r="BB39" s="553">
        <v>2007</v>
      </c>
      <c r="BC39" s="553">
        <v>2008</v>
      </c>
      <c r="BD39" s="553">
        <v>2009</v>
      </c>
      <c r="BE39" s="553">
        <v>2010</v>
      </c>
      <c r="BF39" s="553">
        <v>2011</v>
      </c>
      <c r="BG39" s="553">
        <v>2012</v>
      </c>
      <c r="BH39" s="553">
        <v>2013</v>
      </c>
      <c r="BI39" s="553">
        <v>2014</v>
      </c>
      <c r="BJ39" s="553">
        <v>2015</v>
      </c>
      <c r="BK39" s="553">
        <v>2016</v>
      </c>
      <c r="BL39" s="553">
        <v>2017</v>
      </c>
      <c r="BM39" s="553">
        <v>2018</v>
      </c>
      <c r="BN39" s="553">
        <v>2019</v>
      </c>
    </row>
    <row r="40" spans="1:66" ht="15" x14ac:dyDescent="0.25">
      <c r="A40" s="563"/>
      <c r="B40" s="550" t="s">
        <v>498</v>
      </c>
      <c r="C40" s="556">
        <v>10880.428318166303</v>
      </c>
      <c r="D40" s="556">
        <v>10097.380666562296</v>
      </c>
      <c r="E40" s="556">
        <v>8699.1787523143175</v>
      </c>
      <c r="F40" s="556">
        <v>9133.6300462095769</v>
      </c>
      <c r="G40" s="556">
        <v>9803.7437997743364</v>
      </c>
      <c r="H40" s="556">
        <v>10329.187867141532</v>
      </c>
      <c r="I40" s="556">
        <v>10732.140630676102</v>
      </c>
      <c r="J40" s="556">
        <v>10568.055169220452</v>
      </c>
      <c r="K40" s="556">
        <v>10269.943398201678</v>
      </c>
      <c r="L40" s="556">
        <v>9912.6865694395783</v>
      </c>
      <c r="M40" s="556">
        <v>10107.107854657517</v>
      </c>
      <c r="N40" s="556">
        <v>8845.2677834197602</v>
      </c>
      <c r="O40" s="556">
        <v>8629.9617820605108</v>
      </c>
      <c r="P40" s="556">
        <v>8562.9320354657848</v>
      </c>
      <c r="Q40" s="556">
        <v>8517.9954442479684</v>
      </c>
      <c r="R40" s="556">
        <v>8466.0702131582912</v>
      </c>
      <c r="S40" s="556">
        <v>8464.670282196199</v>
      </c>
      <c r="T40" s="556">
        <v>8464.670282196199</v>
      </c>
      <c r="U40" s="556">
        <v>8464.670282196199</v>
      </c>
      <c r="V40" s="557">
        <v>8464.670282196199</v>
      </c>
      <c r="X40" s="563"/>
      <c r="Y40" s="550" t="s">
        <v>498</v>
      </c>
      <c r="Z40" s="556">
        <f>[4]Summary!$C$7</f>
        <v>8695.9776638414078</v>
      </c>
      <c r="AA40" s="556">
        <f>[4]Summary!$D$7</f>
        <v>8808.6676329302991</v>
      </c>
      <c r="AB40" s="556">
        <f>[4]Summary!$E$7</f>
        <v>8802.9899358271014</v>
      </c>
      <c r="AC40" s="556">
        <f>[4]Summary!$F$7</f>
        <v>8697.4808664443117</v>
      </c>
      <c r="AD40" s="556">
        <f>[4]Summary!$G$7</f>
        <v>8681.2901270417224</v>
      </c>
      <c r="AE40" s="556">
        <f>[4]Summary!$H$7</f>
        <v>8635.3891804620635</v>
      </c>
      <c r="AF40" s="556">
        <f>[4]Summary!$I$7</f>
        <v>8563.8680413742513</v>
      </c>
      <c r="AG40" s="556">
        <f>[4]Summary!$J$7</f>
        <v>8624.6998765518401</v>
      </c>
      <c r="AH40" s="556">
        <f>[4]Summary!$K$7</f>
        <v>8656.1578411013688</v>
      </c>
      <c r="AI40" s="556">
        <f>[4]Summary!$L$7</f>
        <v>8621.8719424394585</v>
      </c>
      <c r="AJ40" s="556">
        <f>[4]Summary!$M$7</f>
        <v>8642.138622928378</v>
      </c>
      <c r="AK40" s="556">
        <f>[4]Summary!$N$7</f>
        <v>8394.9368553833247</v>
      </c>
      <c r="AL40" s="556">
        <f>[4]Summary!$O$7</f>
        <v>8586.7665841739436</v>
      </c>
      <c r="AM40" s="556">
        <f>[4]Summary!$P$7</f>
        <v>8380.0602900652866</v>
      </c>
      <c r="AN40" s="556">
        <f>[4]Summary!$Q$7</f>
        <v>8383.614758777625</v>
      </c>
      <c r="AO40" s="556">
        <f>[4]Summary!$R$7</f>
        <v>8351.8034342937262</v>
      </c>
      <c r="AP40" s="556">
        <f>[4]Summary!$S$7</f>
        <v>8155.557252247695</v>
      </c>
      <c r="AQ40" s="556">
        <f>[4]Summary!$T$7</f>
        <v>7606.7700875241799</v>
      </c>
      <c r="AR40" s="556">
        <f>[4]Summary!$U$7</f>
        <v>7916.5463075798571</v>
      </c>
      <c r="AS40" s="556">
        <f>[4]Summary!$V$7</f>
        <v>8069.5867201447854</v>
      </c>
      <c r="AU40" s="566">
        <f>(Z40-C40)/C40</f>
        <v>-0.20076881079007416</v>
      </c>
      <c r="AV40" s="566">
        <f t="shared" ref="AV40:AV42" si="121">(AA40-D40)/D40</f>
        <v>-0.12762844901941742</v>
      </c>
      <c r="AW40" s="566">
        <f t="shared" ref="AW40:AW42" si="122">(AB40-E40)/E40</f>
        <v>1.1933446417015634E-2</v>
      </c>
      <c r="AX40" s="566">
        <f t="shared" ref="AX40:AX42" si="123">(AC40-F40)/F40</f>
        <v>-4.7752008517825344E-2</v>
      </c>
      <c r="AY40" s="566">
        <f t="shared" ref="AY40:AY42" si="124">(AD40-G40)/G40</f>
        <v>-0.11449235064246077</v>
      </c>
      <c r="AZ40" s="566">
        <f t="shared" ref="AZ40:AZ42" si="125">(AE40-H40)/H40</f>
        <v>-0.16398178719041981</v>
      </c>
      <c r="BA40" s="566">
        <f t="shared" ref="BA40:BA42" si="126">(AF40-I40)/I40</f>
        <v>-0.2020354246108359</v>
      </c>
      <c r="BB40" s="566">
        <f t="shared" ref="BB40:BB42" si="127">(AG40-J40)/J40</f>
        <v>-0.18388958626263135</v>
      </c>
      <c r="BC40" s="566">
        <f t="shared" ref="BC40:BC42" si="128">(AH40-K40)/K40</f>
        <v>-0.15713675280653364</v>
      </c>
      <c r="BD40" s="566">
        <f t="shared" ref="BD40:BD42" si="129">(AI40-L40)/L40</f>
        <v>-0.13021844461214485</v>
      </c>
      <c r="BE40" s="566">
        <f t="shared" ref="BE40:BE42" si="130">(AJ40-M40)/M40</f>
        <v>-0.14494445421932031</v>
      </c>
      <c r="BF40" s="566">
        <f t="shared" ref="BF40:BF42" si="131">(AK40-N40)/N40</f>
        <v>-5.0912074010983591E-2</v>
      </c>
      <c r="BG40" s="566">
        <f t="shared" ref="BG40:BG42" si="132">(AL40-O40)/O40</f>
        <v>-5.0052594643418997E-3</v>
      </c>
      <c r="BH40" s="566">
        <f t="shared" ref="BH40:BH42" si="133">(AM40-P40)/P40</f>
        <v>-2.1356206570726424E-2</v>
      </c>
      <c r="BI40" s="566">
        <f t="shared" ref="BI40:BI42" si="134">(AN40-Q40)/Q40</f>
        <v>-1.5776092667563944E-2</v>
      </c>
      <c r="BJ40" s="566">
        <f t="shared" ref="BJ40:BJ42" si="135">(AO40-R40)/R40</f>
        <v>-1.3497027072486015E-2</v>
      </c>
      <c r="BK40" s="566">
        <f t="shared" ref="BK40:BK42" si="136">(AP40-S40)/S40</f>
        <v>-3.6518023696524078E-2</v>
      </c>
      <c r="BL40" s="566">
        <f t="shared" ref="BL40:BL42" si="137">(AQ40-T40)/T40</f>
        <v>-0.10135069247486776</v>
      </c>
      <c r="BM40" s="566">
        <f t="shared" ref="BM40:BM42" si="138">(AR40-U40)/U40</f>
        <v>-6.4754320764178488E-2</v>
      </c>
      <c r="BN40" s="566">
        <f t="shared" ref="BN40:BN42" si="139">(AS40-V40)/V40</f>
        <v>-4.6674418362448872E-2</v>
      </c>
    </row>
    <row r="41" spans="1:66" ht="15" x14ac:dyDescent="0.25">
      <c r="A41" s="563"/>
      <c r="B41" s="550" t="s">
        <v>87</v>
      </c>
      <c r="C41" s="556">
        <v>10857.253144435888</v>
      </c>
      <c r="D41" s="556">
        <v>8701.2717817900102</v>
      </c>
      <c r="E41" s="556">
        <v>7267.7472849356018</v>
      </c>
      <c r="F41" s="556">
        <v>7655.5356127145587</v>
      </c>
      <c r="G41" s="556">
        <v>8255.4106195556051</v>
      </c>
      <c r="H41" s="556">
        <v>8703.179964141571</v>
      </c>
      <c r="I41" s="556">
        <v>9937.6093734403657</v>
      </c>
      <c r="J41" s="556">
        <v>9750.5470422667186</v>
      </c>
      <c r="K41" s="556">
        <v>9416.0473846161767</v>
      </c>
      <c r="L41" s="556">
        <v>9016.7210664063859</v>
      </c>
      <c r="M41" s="556">
        <v>9225.7349117192825</v>
      </c>
      <c r="N41" s="556">
        <v>7942.4326325172506</v>
      </c>
      <c r="O41" s="556">
        <v>7725.3063353739917</v>
      </c>
      <c r="P41" s="556">
        <v>7699.7528034110164</v>
      </c>
      <c r="Q41" s="556">
        <v>7637.6646795604638</v>
      </c>
      <c r="R41" s="556">
        <v>7581.9182777081687</v>
      </c>
      <c r="S41" s="556">
        <v>8384.9164416583662</v>
      </c>
      <c r="T41" s="556">
        <v>8390.0579633378493</v>
      </c>
      <c r="U41" s="556">
        <v>8362.8041284743158</v>
      </c>
      <c r="V41" s="557">
        <v>8354.6189887472592</v>
      </c>
      <c r="X41" s="563"/>
      <c r="Y41" s="550" t="s">
        <v>87</v>
      </c>
      <c r="Z41" s="556">
        <f>[4]Summary!$C$8</f>
        <v>8683.6250519029745</v>
      </c>
      <c r="AA41" s="556">
        <f>[4]Summary!$D$8</f>
        <v>7286.8462128171795</v>
      </c>
      <c r="AB41" s="556">
        <f>[4]Summary!$E$8</f>
        <v>7236.3235469019073</v>
      </c>
      <c r="AC41" s="556">
        <f>[4]Summary!$F$8</f>
        <v>7100.2267974710412</v>
      </c>
      <c r="AD41" s="556">
        <f>[4]Summary!$G$8</f>
        <v>7053.6388601693925</v>
      </c>
      <c r="AE41" s="556">
        <f>[4]Summary!$H$8</f>
        <v>6982.411629694614</v>
      </c>
      <c r="AF41" s="556">
        <f>[4]Summary!$I$8</f>
        <v>7853.0030356780599</v>
      </c>
      <c r="AG41" s="556">
        <f>[4]Summary!$J$8</f>
        <v>7893.9946559360869</v>
      </c>
      <c r="AH41" s="556">
        <f>[4]Summary!$K$8</f>
        <v>7883.1822345881883</v>
      </c>
      <c r="AI41" s="556">
        <f>[4]Summary!$L$8</f>
        <v>7797.3282719914196</v>
      </c>
      <c r="AJ41" s="556">
        <f>[4]Summary!$M$8</f>
        <v>7854.7698851464047</v>
      </c>
      <c r="AK41" s="556">
        <f>[4]Summary!$N$8</f>
        <v>8333.6322545040075</v>
      </c>
      <c r="AL41" s="556">
        <f>[4]Summary!$O$8</f>
        <v>8509.6657148756713</v>
      </c>
      <c r="AM41" s="556">
        <f>[4]Summary!$P$8</f>
        <v>8358.833869877546</v>
      </c>
      <c r="AN41" s="556">
        <f>[4]Summary!$Q$8</f>
        <v>8350.8634672364751</v>
      </c>
      <c r="AO41" s="556">
        <f>[4]Summary!$R$8</f>
        <v>8321.7072925203629</v>
      </c>
      <c r="AP41" s="556">
        <f>[4]Summary!$S$8</f>
        <v>8136.8032967695553</v>
      </c>
      <c r="AQ41" s="556">
        <f>[4]Summary!$T$8</f>
        <v>7615.714943215783</v>
      </c>
      <c r="AR41" s="556">
        <f>[4]Summary!$U$8</f>
        <v>7902.248940598608</v>
      </c>
      <c r="AS41" s="556">
        <f>[4]Summary!$V$8</f>
        <v>8047.0046181757662</v>
      </c>
      <c r="AU41" s="566">
        <f t="shared" ref="AU41:AU42" si="140">(Z41-C41)/C41</f>
        <v>-0.20020055382487348</v>
      </c>
      <c r="AV41" s="566">
        <f t="shared" si="121"/>
        <v>-0.16255388918352548</v>
      </c>
      <c r="AW41" s="566">
        <f t="shared" si="122"/>
        <v>-4.323724642824163E-3</v>
      </c>
      <c r="AX41" s="566">
        <f t="shared" si="123"/>
        <v>-7.2536899223777734E-2</v>
      </c>
      <c r="AY41" s="566">
        <f t="shared" si="124"/>
        <v>-0.14557383209254646</v>
      </c>
      <c r="AZ41" s="566">
        <f t="shared" si="125"/>
        <v>-0.19771719550058542</v>
      </c>
      <c r="BA41" s="566">
        <f t="shared" si="126"/>
        <v>-0.20976939819487214</v>
      </c>
      <c r="BB41" s="566">
        <f t="shared" si="127"/>
        <v>-0.1904049463361224</v>
      </c>
      <c r="BC41" s="566">
        <f t="shared" si="128"/>
        <v>-0.16279284581047934</v>
      </c>
      <c r="BD41" s="566">
        <f t="shared" si="129"/>
        <v>-0.13523683226245739</v>
      </c>
      <c r="BE41" s="566">
        <f t="shared" si="130"/>
        <v>-0.14860225658894297</v>
      </c>
      <c r="BF41" s="566">
        <f t="shared" si="131"/>
        <v>4.9254383396988448E-2</v>
      </c>
      <c r="BG41" s="566">
        <f t="shared" si="132"/>
        <v>0.10153116853245248</v>
      </c>
      <c r="BH41" s="566">
        <f t="shared" si="133"/>
        <v>8.5597691678433424E-2</v>
      </c>
      <c r="BI41" s="566">
        <f t="shared" si="134"/>
        <v>9.337916989006316E-2</v>
      </c>
      <c r="BJ41" s="566">
        <f t="shared" si="135"/>
        <v>9.7572802517177037E-2</v>
      </c>
      <c r="BK41" s="566">
        <f t="shared" si="136"/>
        <v>-2.9590413525902609E-2</v>
      </c>
      <c r="BL41" s="566">
        <f t="shared" si="137"/>
        <v>-9.2292928547779235E-2</v>
      </c>
      <c r="BM41" s="566">
        <f t="shared" si="138"/>
        <v>-5.5071861160489725E-2</v>
      </c>
      <c r="BN41" s="566">
        <f t="shared" si="139"/>
        <v>-3.6819676754357718E-2</v>
      </c>
    </row>
    <row r="42" spans="1:66" ht="15.75" thickBot="1" x14ac:dyDescent="0.3">
      <c r="A42" s="564"/>
      <c r="B42" s="559" t="s">
        <v>499</v>
      </c>
      <c r="C42" s="560">
        <v>23.175173730373785</v>
      </c>
      <c r="D42" s="560">
        <v>1396.108884772299</v>
      </c>
      <c r="E42" s="560">
        <v>1431.4314673787344</v>
      </c>
      <c r="F42" s="560">
        <v>1478.09443349503</v>
      </c>
      <c r="G42" s="560">
        <v>1548.3331802187186</v>
      </c>
      <c r="H42" s="560">
        <v>1626.0079029999533</v>
      </c>
      <c r="I42" s="560">
        <v>794.53125723573248</v>
      </c>
      <c r="J42" s="560">
        <v>817.50812695377681</v>
      </c>
      <c r="K42" s="560">
        <v>853.896013585525</v>
      </c>
      <c r="L42" s="560">
        <v>895.96550303319236</v>
      </c>
      <c r="M42" s="560">
        <v>881.37294293823106</v>
      </c>
      <c r="N42" s="560">
        <v>902.83515090252149</v>
      </c>
      <c r="O42" s="560">
        <v>904.65544668647999</v>
      </c>
      <c r="P42" s="560">
        <v>863.17923205476654</v>
      </c>
      <c r="Q42" s="560">
        <v>880.33076468749823</v>
      </c>
      <c r="R42" s="560">
        <v>884.15193545013244</v>
      </c>
      <c r="S42" s="560">
        <v>79.753840537825454</v>
      </c>
      <c r="T42" s="560">
        <v>74.612318858347862</v>
      </c>
      <c r="U42" s="560">
        <v>101.86615372186498</v>
      </c>
      <c r="V42" s="561">
        <v>110.05129344891611</v>
      </c>
      <c r="X42" s="564"/>
      <c r="Y42" s="559" t="s">
        <v>499</v>
      </c>
      <c r="Z42" s="560">
        <f>[4]Summary!$C$9</f>
        <v>12.352611938428936</v>
      </c>
      <c r="AA42" s="560">
        <f>[4]Summary!$D$9</f>
        <v>1521.8214201131245</v>
      </c>
      <c r="AB42" s="560">
        <f>[4]Summary!$E$9</f>
        <v>1566.6663889252004</v>
      </c>
      <c r="AC42" s="560">
        <f>[4]Summary!$F$9</f>
        <v>1597.2540689732296</v>
      </c>
      <c r="AD42" s="560">
        <f>[4]Summary!$G$9</f>
        <v>1627.6512668723371</v>
      </c>
      <c r="AE42" s="560">
        <f>[4]Summary!$H$9</f>
        <v>1652.9775507674422</v>
      </c>
      <c r="AF42" s="560">
        <f>[4]Summary!$I$9</f>
        <v>710.86500569620875</v>
      </c>
      <c r="AG42" s="560">
        <f>[4]Summary!$J$9</f>
        <v>730.70522061573865</v>
      </c>
      <c r="AH42" s="560">
        <f>[4]Summary!$K$9</f>
        <v>772.97560651320964</v>
      </c>
      <c r="AI42" s="560">
        <f>[4]Summary!$L$9</f>
        <v>824.54367044803075</v>
      </c>
      <c r="AJ42" s="560">
        <f>[4]Summary!$M$9</f>
        <v>787.3687377819806</v>
      </c>
      <c r="AK42" s="560">
        <f>[4]Summary!$N$9</f>
        <v>61.304600879311693</v>
      </c>
      <c r="AL42" s="560">
        <f>[4]Summary!$O$9</f>
        <v>77.100869298259568</v>
      </c>
      <c r="AM42" s="560">
        <f>[4]Summary!$P$9</f>
        <v>21.226420187731492</v>
      </c>
      <c r="AN42" s="560">
        <f>[4]Summary!$Q$9</f>
        <v>32.751291541135288</v>
      </c>
      <c r="AO42" s="560">
        <f>[4]Summary!$R$9</f>
        <v>30.096141773363343</v>
      </c>
      <c r="AP42" s="560">
        <f>[4]Summary!$S$9</f>
        <v>18.753955478141506</v>
      </c>
      <c r="AQ42" s="560">
        <f>[4]Summary!$T$9</f>
        <v>-8.9448556915922381</v>
      </c>
      <c r="AR42" s="560">
        <f>[4]Summary!$U$9</f>
        <v>14.297366981236337</v>
      </c>
      <c r="AS42" s="560">
        <f>[4]Summary!$V$9</f>
        <v>22.582101969006544</v>
      </c>
      <c r="AU42" s="566">
        <f t="shared" si="140"/>
        <v>-0.46698945681518722</v>
      </c>
      <c r="AV42" s="566">
        <f t="shared" si="121"/>
        <v>9.0044936116375221E-2</v>
      </c>
      <c r="AW42" s="566">
        <f t="shared" si="122"/>
        <v>9.4475302959568769E-2</v>
      </c>
      <c r="AX42" s="566">
        <f t="shared" si="123"/>
        <v>8.0617065309176825E-2</v>
      </c>
      <c r="AY42" s="566">
        <f t="shared" si="124"/>
        <v>5.122804811456283E-2</v>
      </c>
      <c r="AZ42" s="566">
        <f t="shared" si="125"/>
        <v>1.6586418625475524E-2</v>
      </c>
      <c r="BA42" s="566">
        <f t="shared" si="126"/>
        <v>-0.1053026558459241</v>
      </c>
      <c r="BB42" s="566">
        <f t="shared" si="127"/>
        <v>-0.10617986962586627</v>
      </c>
      <c r="BC42" s="566">
        <f t="shared" si="128"/>
        <v>-9.4766114122642506E-2</v>
      </c>
      <c r="BD42" s="566">
        <f t="shared" si="129"/>
        <v>-7.9714935835554918E-2</v>
      </c>
      <c r="BE42" s="566">
        <f t="shared" si="130"/>
        <v>-0.10665655884882154</v>
      </c>
      <c r="BF42" s="566">
        <f t="shared" si="131"/>
        <v>-0.93209768049235964</v>
      </c>
      <c r="BG42" s="566">
        <f t="shared" si="132"/>
        <v>-0.91477322158324459</v>
      </c>
      <c r="BH42" s="566">
        <f t="shared" si="133"/>
        <v>-0.97540902352666348</v>
      </c>
      <c r="BI42" s="566">
        <f t="shared" si="134"/>
        <v>-0.96279660684951596</v>
      </c>
      <c r="BJ42" s="566">
        <f t="shared" si="135"/>
        <v>-0.96596044122434566</v>
      </c>
      <c r="BK42" s="566">
        <f t="shared" si="136"/>
        <v>-0.76485200773187934</v>
      </c>
      <c r="BL42" s="566">
        <f t="shared" si="137"/>
        <v>-1.1198844350163426</v>
      </c>
      <c r="BM42" s="566">
        <f t="shared" si="138"/>
        <v>-0.85964555979728241</v>
      </c>
      <c r="BN42" s="566">
        <f t="shared" si="139"/>
        <v>-0.79480384772134671</v>
      </c>
    </row>
    <row r="43" spans="1:66" ht="15" x14ac:dyDescent="0.25">
      <c r="A43" s="552" t="s">
        <v>58</v>
      </c>
      <c r="B43" s="562"/>
      <c r="C43" s="553">
        <v>2000</v>
      </c>
      <c r="D43" s="553">
        <v>2001</v>
      </c>
      <c r="E43" s="553">
        <v>2002</v>
      </c>
      <c r="F43" s="553">
        <v>2003</v>
      </c>
      <c r="G43" s="553">
        <v>2004</v>
      </c>
      <c r="H43" s="553">
        <v>2005</v>
      </c>
      <c r="I43" s="553">
        <v>2006</v>
      </c>
      <c r="J43" s="553">
        <v>2007</v>
      </c>
      <c r="K43" s="553">
        <v>2008</v>
      </c>
      <c r="L43" s="553">
        <v>2009</v>
      </c>
      <c r="M43" s="553">
        <v>2010</v>
      </c>
      <c r="N43" s="553">
        <v>2011</v>
      </c>
      <c r="O43" s="553">
        <v>2012</v>
      </c>
      <c r="P43" s="553">
        <v>2013</v>
      </c>
      <c r="Q43" s="553">
        <v>2014</v>
      </c>
      <c r="R43" s="553">
        <v>2015</v>
      </c>
      <c r="S43" s="553">
        <v>2016</v>
      </c>
      <c r="T43" s="553">
        <v>2017</v>
      </c>
      <c r="U43" s="553">
        <v>2018</v>
      </c>
      <c r="V43" s="554">
        <v>2019</v>
      </c>
      <c r="X43" s="552" t="s">
        <v>58</v>
      </c>
      <c r="Y43" s="562"/>
      <c r="Z43" s="553">
        <v>2000</v>
      </c>
      <c r="AA43" s="553">
        <v>2001</v>
      </c>
      <c r="AB43" s="553">
        <v>2002</v>
      </c>
      <c r="AC43" s="553">
        <v>2003</v>
      </c>
      <c r="AD43" s="553">
        <v>2004</v>
      </c>
      <c r="AE43" s="553">
        <v>2005</v>
      </c>
      <c r="AF43" s="553">
        <v>2006</v>
      </c>
      <c r="AG43" s="553">
        <v>2007</v>
      </c>
      <c r="AH43" s="553">
        <v>2008</v>
      </c>
      <c r="AI43" s="553">
        <v>2009</v>
      </c>
      <c r="AJ43" s="553">
        <v>2010</v>
      </c>
      <c r="AK43" s="553">
        <v>2011</v>
      </c>
      <c r="AL43" s="553">
        <v>2012</v>
      </c>
      <c r="AM43" s="553">
        <v>2013</v>
      </c>
      <c r="AN43" s="553">
        <v>2014</v>
      </c>
      <c r="AO43" s="553">
        <v>2015</v>
      </c>
      <c r="AP43" s="553">
        <v>2016</v>
      </c>
      <c r="AQ43" s="553">
        <v>2017</v>
      </c>
      <c r="AR43" s="553">
        <v>2018</v>
      </c>
      <c r="AS43" s="553">
        <v>2019</v>
      </c>
      <c r="AU43" s="553">
        <v>2000</v>
      </c>
      <c r="AV43" s="553">
        <v>2001</v>
      </c>
      <c r="AW43" s="553">
        <v>2002</v>
      </c>
      <c r="AX43" s="553">
        <v>2003</v>
      </c>
      <c r="AY43" s="553">
        <v>2004</v>
      </c>
      <c r="AZ43" s="553">
        <v>2005</v>
      </c>
      <c r="BA43" s="553">
        <v>2006</v>
      </c>
      <c r="BB43" s="553">
        <v>2007</v>
      </c>
      <c r="BC43" s="553">
        <v>2008</v>
      </c>
      <c r="BD43" s="553">
        <v>2009</v>
      </c>
      <c r="BE43" s="553">
        <v>2010</v>
      </c>
      <c r="BF43" s="553">
        <v>2011</v>
      </c>
      <c r="BG43" s="553">
        <v>2012</v>
      </c>
      <c r="BH43" s="553">
        <v>2013</v>
      </c>
      <c r="BI43" s="553">
        <v>2014</v>
      </c>
      <c r="BJ43" s="553">
        <v>2015</v>
      </c>
      <c r="BK43" s="553">
        <v>2016</v>
      </c>
      <c r="BL43" s="553">
        <v>2017</v>
      </c>
      <c r="BM43" s="553">
        <v>2018</v>
      </c>
      <c r="BN43" s="553">
        <v>2019</v>
      </c>
    </row>
    <row r="44" spans="1:66" ht="15" x14ac:dyDescent="0.25">
      <c r="A44" s="563"/>
      <c r="B44" s="550" t="s">
        <v>498</v>
      </c>
      <c r="C44" s="556">
        <v>5065.8600998844722</v>
      </c>
      <c r="D44" s="556">
        <v>4734.50117982551</v>
      </c>
      <c r="E44" s="556">
        <v>5054.6275941197609</v>
      </c>
      <c r="F44" s="556">
        <v>5352.2889968845921</v>
      </c>
      <c r="G44" s="556">
        <v>5447.765295884632</v>
      </c>
      <c r="H44" s="556">
        <v>5560.0903535317375</v>
      </c>
      <c r="I44" s="556">
        <v>5700.4966755906198</v>
      </c>
      <c r="J44" s="556">
        <v>5633.1016410023567</v>
      </c>
      <c r="K44" s="556">
        <v>5279.2777094139728</v>
      </c>
      <c r="L44" s="556">
        <v>4834.5</v>
      </c>
      <c r="M44" s="556">
        <v>5474.12</v>
      </c>
      <c r="N44" s="556">
        <v>5824.32</v>
      </c>
      <c r="O44" s="556">
        <v>5760.0300793941624</v>
      </c>
      <c r="P44" s="556">
        <v>6191.5144325891788</v>
      </c>
      <c r="Q44" s="556">
        <v>6079.1893749420724</v>
      </c>
      <c r="R44" s="556">
        <v>6079.1893749420724</v>
      </c>
      <c r="S44" s="556">
        <v>6079.1893749420724</v>
      </c>
      <c r="T44" s="556">
        <v>6079.1893749420724</v>
      </c>
      <c r="U44" s="556">
        <v>5854.5392596478614</v>
      </c>
      <c r="V44" s="557">
        <v>5854.5392596478614</v>
      </c>
      <c r="X44" s="563"/>
      <c r="Y44" s="550" t="s">
        <v>498</v>
      </c>
      <c r="Z44" s="556">
        <f>[4]Summary!$C$11</f>
        <v>5065.8600998844722</v>
      </c>
      <c r="AA44" s="556">
        <f>[4]Summary!$D$11</f>
        <v>4734.50117982551</v>
      </c>
      <c r="AB44" s="556">
        <f>[4]Summary!$E$11</f>
        <v>5054.6275941197609</v>
      </c>
      <c r="AC44" s="556">
        <f>[4]Summary!$F$11</f>
        <v>5352.2889968845921</v>
      </c>
      <c r="AD44" s="556">
        <f>[4]Summary!$G$11</f>
        <v>5447.765295884632</v>
      </c>
      <c r="AE44" s="556">
        <f>[4]Summary!$H$11</f>
        <v>5560.0903535317375</v>
      </c>
      <c r="AF44" s="556">
        <f>[4]Summary!$I$11</f>
        <v>5700.4966755906198</v>
      </c>
      <c r="AG44" s="556">
        <f>[4]Summary!$J$11</f>
        <v>5633.1016410023567</v>
      </c>
      <c r="AH44" s="556">
        <f>[4]Summary!$K$11</f>
        <v>5279.2777094139728</v>
      </c>
      <c r="AI44" s="556">
        <f>[4]Summary!$L$11</f>
        <v>4834.5</v>
      </c>
      <c r="AJ44" s="556">
        <f>[4]Summary!$M$11</f>
        <v>5474.12</v>
      </c>
      <c r="AK44" s="556">
        <f>[4]Summary!$N$11</f>
        <v>5824.32</v>
      </c>
      <c r="AL44" s="556">
        <f>[4]Summary!$O$11</f>
        <v>5760.0300793941624</v>
      </c>
      <c r="AM44" s="556">
        <f>[4]Summary!$P$11</f>
        <v>6191.5144325891788</v>
      </c>
      <c r="AN44" s="556">
        <f>[4]Summary!$Q$11</f>
        <v>6079.1893749420724</v>
      </c>
      <c r="AO44" s="556">
        <f>[4]Summary!$R$11</f>
        <v>6079.1893749420724</v>
      </c>
      <c r="AP44" s="556">
        <f>[4]Summary!$S$11</f>
        <v>6079.1893749420724</v>
      </c>
      <c r="AQ44" s="556">
        <f>[4]Summary!$T$11</f>
        <v>6010.8508098695729</v>
      </c>
      <c r="AR44" s="556">
        <f>[4]Summary!$U$11</f>
        <v>6010.8508098695729</v>
      </c>
      <c r="AS44" s="556">
        <f>[4]Summary!$V$11</f>
        <v>6010.8508098695729</v>
      </c>
      <c r="AU44" s="566">
        <f>(Z44-C44)/C44</f>
        <v>0</v>
      </c>
      <c r="AV44" s="566">
        <f t="shared" ref="AV44:AV45" si="141">(AA44-D44)/D44</f>
        <v>0</v>
      </c>
      <c r="AW44" s="566">
        <f t="shared" ref="AW44:AW45" si="142">(AB44-E44)/E44</f>
        <v>0</v>
      </c>
      <c r="AX44" s="566">
        <f t="shared" ref="AX44:AX45" si="143">(AC44-F44)/F44</f>
        <v>0</v>
      </c>
      <c r="AY44" s="566">
        <f t="shared" ref="AY44:AY45" si="144">(AD44-G44)/G44</f>
        <v>0</v>
      </c>
      <c r="AZ44" s="566">
        <f t="shared" ref="AZ44:AZ45" si="145">(AE44-H44)/H44</f>
        <v>0</v>
      </c>
      <c r="BA44" s="566">
        <f t="shared" ref="BA44:BA45" si="146">(AF44-I44)/I44</f>
        <v>0</v>
      </c>
      <c r="BB44" s="566">
        <f t="shared" ref="BB44:BB45" si="147">(AG44-J44)/J44</f>
        <v>0</v>
      </c>
      <c r="BC44" s="566">
        <f t="shared" ref="BC44:BC45" si="148">(AH44-K44)/K44</f>
        <v>0</v>
      </c>
      <c r="BD44" s="566">
        <f t="shared" ref="BD44:BD45" si="149">(AI44-L44)/L44</f>
        <v>0</v>
      </c>
      <c r="BE44" s="566">
        <f t="shared" ref="BE44:BE45" si="150">(AJ44-M44)/M44</f>
        <v>0</v>
      </c>
      <c r="BF44" s="566">
        <f t="shared" ref="BF44:BF45" si="151">(AK44-N44)/N44</f>
        <v>0</v>
      </c>
      <c r="BG44" s="566">
        <f t="shared" ref="BG44:BG45" si="152">(AL44-O44)/O44</f>
        <v>0</v>
      </c>
      <c r="BH44" s="566">
        <f t="shared" ref="BH44:BH45" si="153">(AM44-P44)/P44</f>
        <v>0</v>
      </c>
      <c r="BI44" s="566">
        <f t="shared" ref="BI44:BI45" si="154">(AN44-Q44)/Q44</f>
        <v>0</v>
      </c>
      <c r="BJ44" s="566">
        <f t="shared" ref="BJ44:BJ45" si="155">(AO44-R44)/R44</f>
        <v>0</v>
      </c>
      <c r="BK44" s="566">
        <f t="shared" ref="BK44:BK45" si="156">(AP44-S44)/S44</f>
        <v>0</v>
      </c>
      <c r="BL44" s="566">
        <f t="shared" ref="BL44:BL45" si="157">(AQ44-T44)/T44</f>
        <v>-1.1241394346783392E-2</v>
      </c>
      <c r="BM44" s="566">
        <f t="shared" ref="BM44:BM45" si="158">(AR44-U44)/U44</f>
        <v>2.6699206084256976E-2</v>
      </c>
      <c r="BN44" s="566">
        <f t="shared" ref="BN44:BN45" si="159">(AS44-V44)/V44</f>
        <v>2.6699206084256976E-2</v>
      </c>
    </row>
    <row r="45" spans="1:66" ht="15" x14ac:dyDescent="0.25">
      <c r="A45" s="563"/>
      <c r="B45" s="550" t="s">
        <v>87</v>
      </c>
      <c r="C45" s="556">
        <v>5065.8600998844722</v>
      </c>
      <c r="D45" s="556">
        <v>4734.50117982551</v>
      </c>
      <c r="E45" s="556">
        <v>5054.6275941197609</v>
      </c>
      <c r="F45" s="556">
        <v>5352.2889968845921</v>
      </c>
      <c r="G45" s="556">
        <v>5447.765295884632</v>
      </c>
      <c r="H45" s="556">
        <v>5560.0903535317375</v>
      </c>
      <c r="I45" s="556">
        <v>5700.4966755906198</v>
      </c>
      <c r="J45" s="556">
        <v>5633.1016410023567</v>
      </c>
      <c r="K45" s="556">
        <v>5279.2777094139728</v>
      </c>
      <c r="L45" s="556">
        <v>4834.5</v>
      </c>
      <c r="M45" s="556">
        <v>5474.12</v>
      </c>
      <c r="N45" s="556">
        <v>5824.32</v>
      </c>
      <c r="O45" s="556">
        <v>5760.0300793941624</v>
      </c>
      <c r="P45" s="556">
        <v>6191.5144325891788</v>
      </c>
      <c r="Q45" s="556">
        <v>6079.1893749420724</v>
      </c>
      <c r="R45" s="556">
        <v>6079.1893749420724</v>
      </c>
      <c r="S45" s="556">
        <v>6079.1893749420724</v>
      </c>
      <c r="T45" s="556">
        <v>6079.1893749420724</v>
      </c>
      <c r="U45" s="556">
        <v>5854.5392596478614</v>
      </c>
      <c r="V45" s="557">
        <v>5854.5392596478614</v>
      </c>
      <c r="X45" s="563"/>
      <c r="Y45" s="550" t="s">
        <v>87</v>
      </c>
      <c r="Z45" s="556">
        <f>[4]Summary!$C$12</f>
        <v>5065.8600998844722</v>
      </c>
      <c r="AA45" s="556">
        <f>[4]Summary!$D$12</f>
        <v>4734.50117982551</v>
      </c>
      <c r="AB45" s="556">
        <f>[4]Summary!$E$12</f>
        <v>5054.6275941197609</v>
      </c>
      <c r="AC45" s="556">
        <f>[4]Summary!$F$12</f>
        <v>5352.2889968845921</v>
      </c>
      <c r="AD45" s="556">
        <f>[4]Summary!$G$12</f>
        <v>5447.765295884632</v>
      </c>
      <c r="AE45" s="556">
        <f>[4]Summary!$H$12</f>
        <v>5560.0903535317375</v>
      </c>
      <c r="AF45" s="556">
        <f>[4]Summary!$I$12</f>
        <v>5700.4966755906198</v>
      </c>
      <c r="AG45" s="556">
        <f>[4]Summary!$J$12</f>
        <v>5633.1016410023567</v>
      </c>
      <c r="AH45" s="556">
        <f>[4]Summary!$K$12</f>
        <v>5279.2777094139728</v>
      </c>
      <c r="AI45" s="556">
        <f>[4]Summary!$L$12</f>
        <v>4834.5</v>
      </c>
      <c r="AJ45" s="556">
        <f>[4]Summary!$M$12</f>
        <v>5474.12</v>
      </c>
      <c r="AK45" s="556">
        <f>[4]Summary!$N$12</f>
        <v>5824.32</v>
      </c>
      <c r="AL45" s="556">
        <f>[4]Summary!$O$12</f>
        <v>5760.0300793941624</v>
      </c>
      <c r="AM45" s="556">
        <f>[4]Summary!$P$12</f>
        <v>6191.5144325891788</v>
      </c>
      <c r="AN45" s="556">
        <f>[4]Summary!$Q$12</f>
        <v>6079.1893749420724</v>
      </c>
      <c r="AO45" s="556">
        <f>[4]Summary!$R$12</f>
        <v>6079.1893749420724</v>
      </c>
      <c r="AP45" s="556">
        <f>[4]Summary!$S$12</f>
        <v>6079.1893749420724</v>
      </c>
      <c r="AQ45" s="556">
        <f>[4]Summary!$T$12</f>
        <v>6010.8508098695729</v>
      </c>
      <c r="AR45" s="556">
        <f>[4]Summary!$U$12</f>
        <v>6010.8508098695729</v>
      </c>
      <c r="AS45" s="556">
        <f>[4]Summary!$V$12</f>
        <v>6010.8508098695729</v>
      </c>
      <c r="AU45" s="566">
        <f t="shared" ref="AU45" si="160">(Z45-C45)/C45</f>
        <v>0</v>
      </c>
      <c r="AV45" s="566">
        <f t="shared" si="141"/>
        <v>0</v>
      </c>
      <c r="AW45" s="566">
        <f t="shared" si="142"/>
        <v>0</v>
      </c>
      <c r="AX45" s="566">
        <f t="shared" si="143"/>
        <v>0</v>
      </c>
      <c r="AY45" s="566">
        <f t="shared" si="144"/>
        <v>0</v>
      </c>
      <c r="AZ45" s="566">
        <f t="shared" si="145"/>
        <v>0</v>
      </c>
      <c r="BA45" s="566">
        <f t="shared" si="146"/>
        <v>0</v>
      </c>
      <c r="BB45" s="566">
        <f t="shared" si="147"/>
        <v>0</v>
      </c>
      <c r="BC45" s="566">
        <f t="shared" si="148"/>
        <v>0</v>
      </c>
      <c r="BD45" s="566">
        <f t="shared" si="149"/>
        <v>0</v>
      </c>
      <c r="BE45" s="566">
        <f t="shared" si="150"/>
        <v>0</v>
      </c>
      <c r="BF45" s="566">
        <f t="shared" si="151"/>
        <v>0</v>
      </c>
      <c r="BG45" s="566">
        <f t="shared" si="152"/>
        <v>0</v>
      </c>
      <c r="BH45" s="566">
        <f t="shared" si="153"/>
        <v>0</v>
      </c>
      <c r="BI45" s="566">
        <f t="shared" si="154"/>
        <v>0</v>
      </c>
      <c r="BJ45" s="566">
        <f t="shared" si="155"/>
        <v>0</v>
      </c>
      <c r="BK45" s="566">
        <f t="shared" si="156"/>
        <v>0</v>
      </c>
      <c r="BL45" s="566">
        <f t="shared" si="157"/>
        <v>-1.1241394346783392E-2</v>
      </c>
      <c r="BM45" s="566">
        <f t="shared" si="158"/>
        <v>2.6699206084256976E-2</v>
      </c>
      <c r="BN45" s="566">
        <f t="shared" si="159"/>
        <v>2.6699206084256976E-2</v>
      </c>
    </row>
    <row r="46" spans="1:66" ht="15.75" thickBot="1" x14ac:dyDescent="0.3">
      <c r="A46" s="564"/>
      <c r="B46" s="559" t="s">
        <v>499</v>
      </c>
      <c r="C46" s="560">
        <v>0</v>
      </c>
      <c r="D46" s="560">
        <v>0</v>
      </c>
      <c r="E46" s="560">
        <v>0</v>
      </c>
      <c r="F46" s="560">
        <v>0</v>
      </c>
      <c r="G46" s="560">
        <v>0</v>
      </c>
      <c r="H46" s="560">
        <v>0</v>
      </c>
      <c r="I46" s="560">
        <v>0</v>
      </c>
      <c r="J46" s="560">
        <v>0</v>
      </c>
      <c r="K46" s="560">
        <v>0</v>
      </c>
      <c r="L46" s="560">
        <v>0</v>
      </c>
      <c r="M46" s="560">
        <v>0</v>
      </c>
      <c r="N46" s="560">
        <v>0</v>
      </c>
      <c r="O46" s="560">
        <v>0</v>
      </c>
      <c r="P46" s="560">
        <v>0</v>
      </c>
      <c r="Q46" s="560">
        <v>0</v>
      </c>
      <c r="R46" s="560">
        <v>0</v>
      </c>
      <c r="S46" s="560">
        <v>0</v>
      </c>
      <c r="T46" s="560">
        <v>0</v>
      </c>
      <c r="U46" s="560">
        <v>0</v>
      </c>
      <c r="V46" s="561">
        <v>0</v>
      </c>
      <c r="X46" s="564"/>
      <c r="Y46" s="559" t="s">
        <v>499</v>
      </c>
      <c r="Z46" s="560">
        <f>[4]Summary!$C$13</f>
        <v>0</v>
      </c>
      <c r="AA46" s="560">
        <f>[4]Summary!$D$13</f>
        <v>0</v>
      </c>
      <c r="AB46" s="560">
        <f>[4]Summary!$E$13</f>
        <v>0</v>
      </c>
      <c r="AC46" s="560">
        <f>[4]Summary!$F$13</f>
        <v>0</v>
      </c>
      <c r="AD46" s="560">
        <f>[4]Summary!$G$13</f>
        <v>0</v>
      </c>
      <c r="AE46" s="560">
        <f>[4]Summary!$H$13</f>
        <v>0</v>
      </c>
      <c r="AF46" s="560">
        <f>[4]Summary!$I$13</f>
        <v>0</v>
      </c>
      <c r="AG46" s="560">
        <f>[4]Summary!$J$13</f>
        <v>0</v>
      </c>
      <c r="AH46" s="560">
        <f>[4]Summary!$K$13</f>
        <v>0</v>
      </c>
      <c r="AI46" s="560">
        <f>[4]Summary!$L$13</f>
        <v>0</v>
      </c>
      <c r="AJ46" s="560">
        <f>[4]Summary!$M$13</f>
        <v>0</v>
      </c>
      <c r="AK46" s="560">
        <f>[4]Summary!$N$13</f>
        <v>0</v>
      </c>
      <c r="AL46" s="560">
        <f>[4]Summary!$O$13</f>
        <v>0</v>
      </c>
      <c r="AM46" s="560">
        <f>[4]Summary!$P$13</f>
        <v>0</v>
      </c>
      <c r="AN46" s="560">
        <f>[4]Summary!$Q$13</f>
        <v>0</v>
      </c>
      <c r="AO46" s="560">
        <f>[4]Summary!$R$13</f>
        <v>0</v>
      </c>
      <c r="AP46" s="560">
        <f>[4]Summary!$S$13</f>
        <v>0</v>
      </c>
      <c r="AQ46" s="560">
        <f>[4]Summary!$T$13</f>
        <v>0</v>
      </c>
      <c r="AR46" s="560">
        <f>[4]Summary!$U$13</f>
        <v>0</v>
      </c>
      <c r="AS46" s="560">
        <f>[4]Summary!$V$13</f>
        <v>0</v>
      </c>
      <c r="AU46" s="566"/>
      <c r="AV46" s="566"/>
      <c r="AW46" s="566"/>
      <c r="AX46" s="566"/>
      <c r="AY46" s="566"/>
      <c r="AZ46" s="566"/>
      <c r="BA46" s="566"/>
      <c r="BB46" s="566"/>
      <c r="BC46" s="566"/>
      <c r="BD46" s="566"/>
      <c r="BE46" s="566"/>
      <c r="BF46" s="566"/>
      <c r="BG46" s="566"/>
      <c r="BH46" s="566"/>
      <c r="BI46" s="566"/>
      <c r="BJ46" s="566"/>
      <c r="BK46" s="566"/>
      <c r="BL46" s="566"/>
      <c r="BM46" s="566"/>
      <c r="BN46" s="566"/>
    </row>
    <row r="47" spans="1:66" ht="15" x14ac:dyDescent="0.25">
      <c r="A47" s="552" t="s">
        <v>501</v>
      </c>
      <c r="B47" s="562"/>
      <c r="C47" s="553">
        <v>2000</v>
      </c>
      <c r="D47" s="553">
        <v>2001</v>
      </c>
      <c r="E47" s="553">
        <v>2002</v>
      </c>
      <c r="F47" s="553">
        <v>2003</v>
      </c>
      <c r="G47" s="553">
        <v>2004</v>
      </c>
      <c r="H47" s="553">
        <v>2005</v>
      </c>
      <c r="I47" s="553">
        <v>2006</v>
      </c>
      <c r="J47" s="553">
        <v>2007</v>
      </c>
      <c r="K47" s="553">
        <v>2008</v>
      </c>
      <c r="L47" s="553">
        <v>2009</v>
      </c>
      <c r="M47" s="553">
        <v>2010</v>
      </c>
      <c r="N47" s="553">
        <v>2011</v>
      </c>
      <c r="O47" s="553">
        <v>2012</v>
      </c>
      <c r="P47" s="553">
        <v>2013</v>
      </c>
      <c r="Q47" s="553">
        <v>2014</v>
      </c>
      <c r="R47" s="553">
        <v>2015</v>
      </c>
      <c r="S47" s="553">
        <v>2016</v>
      </c>
      <c r="T47" s="553">
        <v>2017</v>
      </c>
      <c r="U47" s="553">
        <v>2018</v>
      </c>
      <c r="V47" s="554">
        <v>2019</v>
      </c>
      <c r="X47" s="552" t="s">
        <v>501</v>
      </c>
      <c r="Y47" s="562"/>
      <c r="Z47" s="553">
        <v>2000</v>
      </c>
      <c r="AA47" s="553">
        <v>2001</v>
      </c>
      <c r="AB47" s="553">
        <v>2002</v>
      </c>
      <c r="AC47" s="553">
        <v>2003</v>
      </c>
      <c r="AD47" s="553">
        <v>2004</v>
      </c>
      <c r="AE47" s="553">
        <v>2005</v>
      </c>
      <c r="AF47" s="553">
        <v>2006</v>
      </c>
      <c r="AG47" s="553">
        <v>2007</v>
      </c>
      <c r="AH47" s="553">
        <v>2008</v>
      </c>
      <c r="AI47" s="553">
        <v>2009</v>
      </c>
      <c r="AJ47" s="553">
        <v>2010</v>
      </c>
      <c r="AK47" s="553">
        <v>2011</v>
      </c>
      <c r="AL47" s="553">
        <v>2012</v>
      </c>
      <c r="AM47" s="553">
        <v>2013</v>
      </c>
      <c r="AN47" s="553">
        <v>2014</v>
      </c>
      <c r="AO47" s="553">
        <v>2015</v>
      </c>
      <c r="AP47" s="553">
        <v>2016</v>
      </c>
      <c r="AQ47" s="553">
        <v>2017</v>
      </c>
      <c r="AR47" s="553">
        <v>2018</v>
      </c>
      <c r="AS47" s="553">
        <v>2019</v>
      </c>
      <c r="AU47" s="553">
        <v>2000</v>
      </c>
      <c r="AV47" s="553">
        <v>2001</v>
      </c>
      <c r="AW47" s="553">
        <v>2002</v>
      </c>
      <c r="AX47" s="553">
        <v>2003</v>
      </c>
      <c r="AY47" s="553">
        <v>2004</v>
      </c>
      <c r="AZ47" s="553">
        <v>2005</v>
      </c>
      <c r="BA47" s="553">
        <v>2006</v>
      </c>
      <c r="BB47" s="553">
        <v>2007</v>
      </c>
      <c r="BC47" s="553">
        <v>2008</v>
      </c>
      <c r="BD47" s="553">
        <v>2009</v>
      </c>
      <c r="BE47" s="553">
        <v>2010</v>
      </c>
      <c r="BF47" s="553">
        <v>2011</v>
      </c>
      <c r="BG47" s="553">
        <v>2012</v>
      </c>
      <c r="BH47" s="553">
        <v>2013</v>
      </c>
      <c r="BI47" s="553">
        <v>2014</v>
      </c>
      <c r="BJ47" s="553">
        <v>2015</v>
      </c>
      <c r="BK47" s="553">
        <v>2016</v>
      </c>
      <c r="BL47" s="553">
        <v>2017</v>
      </c>
      <c r="BM47" s="553">
        <v>2018</v>
      </c>
      <c r="BN47" s="553">
        <v>2019</v>
      </c>
    </row>
    <row r="48" spans="1:66" ht="15" x14ac:dyDescent="0.25">
      <c r="A48" s="563"/>
      <c r="B48" s="550" t="s">
        <v>498</v>
      </c>
      <c r="C48" s="556">
        <v>1233.819197055378</v>
      </c>
      <c r="D48" s="556">
        <v>1186.498454828283</v>
      </c>
      <c r="E48" s="556">
        <v>1298.5751989609955</v>
      </c>
      <c r="F48" s="556">
        <v>1373.3994217985621</v>
      </c>
      <c r="G48" s="556">
        <v>1379.6697281221377</v>
      </c>
      <c r="H48" s="556">
        <v>1391.1716036305852</v>
      </c>
      <c r="I48" s="556">
        <v>1414.9025723844507</v>
      </c>
      <c r="J48" s="556">
        <v>1392.118758291886</v>
      </c>
      <c r="K48" s="556">
        <v>1298.8566938506569</v>
      </c>
      <c r="L48" s="556">
        <v>1178.5359717572967</v>
      </c>
      <c r="M48" s="556">
        <v>1350.7478698922191</v>
      </c>
      <c r="N48" s="556">
        <v>1414.8038493135382</v>
      </c>
      <c r="O48" s="556">
        <v>1420.373138677315</v>
      </c>
      <c r="P48" s="556">
        <v>1563.0083612955616</v>
      </c>
      <c r="Q48" s="556">
        <v>1519.8760856331803</v>
      </c>
      <c r="R48" s="556">
        <v>1515.1174359903607</v>
      </c>
      <c r="S48" s="556">
        <v>1536.8530235268977</v>
      </c>
      <c r="T48" s="556">
        <v>1591.5618454790488</v>
      </c>
      <c r="U48" s="556">
        <v>1526.2150898048069</v>
      </c>
      <c r="V48" s="557">
        <v>1439.1203774030041</v>
      </c>
      <c r="X48" s="563"/>
      <c r="Y48" s="550" t="s">
        <v>498</v>
      </c>
      <c r="Z48" s="556">
        <f>[4]Summary!$C$15</f>
        <v>1199.7411650689851</v>
      </c>
      <c r="AA48" s="556">
        <f>[4]Summary!$D$15</f>
        <v>1182.009526404584</v>
      </c>
      <c r="AB48" s="556">
        <f>[4]Summary!$E$15</f>
        <v>1275.3034163793504</v>
      </c>
      <c r="AC48" s="556">
        <f>[4]Summary!$F$15</f>
        <v>1360.2207979042362</v>
      </c>
      <c r="AD48" s="556">
        <f>[4]Summary!$G$15</f>
        <v>1418.1946818396391</v>
      </c>
      <c r="AE48" s="556">
        <f>[4]Summary!$H$15</f>
        <v>1434.1272491436189</v>
      </c>
      <c r="AF48" s="556">
        <f>[4]Summary!$I$15</f>
        <v>1466.4984020161046</v>
      </c>
      <c r="AG48" s="556">
        <f>[4]Summary!$J$15</f>
        <v>1441.1283715247896</v>
      </c>
      <c r="AH48" s="556">
        <f>[4]Summary!$K$15</f>
        <v>1349.4180570960837</v>
      </c>
      <c r="AI48" s="556">
        <f>[4]Summary!$L$15</f>
        <v>1225.8193155877445</v>
      </c>
      <c r="AJ48" s="556">
        <f>[4]Summary!$M$15</f>
        <v>1397.8099856930414</v>
      </c>
      <c r="AK48" s="556">
        <f>[4]Summary!$N$15</f>
        <v>1516.5226489834004</v>
      </c>
      <c r="AL48" s="556">
        <f>[4]Summary!$O$15</f>
        <v>1548.9935576120931</v>
      </c>
      <c r="AM48" s="556">
        <f>[4]Summary!$P$15</f>
        <v>1691.5825833396607</v>
      </c>
      <c r="AN48" s="556">
        <f>[4]Summary!$Q$15</f>
        <v>1644.5330241832007</v>
      </c>
      <c r="AO48" s="556">
        <f>[4]Summary!$R$15</f>
        <v>1648.5647491023487</v>
      </c>
      <c r="AP48" s="556">
        <f>[4]Summary!$S$15</f>
        <v>1612.7707417487027</v>
      </c>
      <c r="AQ48" s="556">
        <f>[4]Summary!$T$15</f>
        <v>1521.5023039191685</v>
      </c>
      <c r="AR48" s="556">
        <f>[4]Summary!$U$15</f>
        <v>1503.3218866428331</v>
      </c>
      <c r="AS48" s="556">
        <f>[4]Summary!$V$15</f>
        <v>1538.4948071737488</v>
      </c>
      <c r="AU48" s="566">
        <f>(Z48-C48)/C48</f>
        <v>-2.7619956041957584E-2</v>
      </c>
      <c r="AV48" s="566">
        <f t="shared" ref="AV48:AV49" si="161">(AA48-D48)/D48</f>
        <v>-3.7833411459003308E-3</v>
      </c>
      <c r="AW48" s="566">
        <f t="shared" ref="AW48:AW49" si="162">(AB48-E48)/E48</f>
        <v>-1.7921012660849441E-2</v>
      </c>
      <c r="AX48" s="566">
        <f t="shared" ref="AX48:AX49" si="163">(AC48-F48)/F48</f>
        <v>-9.5956235929294427E-3</v>
      </c>
      <c r="AY48" s="566">
        <f t="shared" ref="AY48:AY49" si="164">(AD48-G48)/G48</f>
        <v>2.7923315944561253E-2</v>
      </c>
      <c r="AZ48" s="566">
        <f t="shared" ref="AZ48:AZ49" si="165">(AE48-H48)/H48</f>
        <v>3.0877316213852382E-2</v>
      </c>
      <c r="BA48" s="566">
        <f t="shared" ref="BA48:BA49" si="166">(AF48-I48)/I48</f>
        <v>3.6465994647746365E-2</v>
      </c>
      <c r="BB48" s="566">
        <f t="shared" ref="BB48:BB49" si="167">(AG48-J48)/J48</f>
        <v>3.5205051969156582E-2</v>
      </c>
      <c r="BC48" s="566">
        <f t="shared" ref="BC48:BC49" si="168">(AH48-K48)/K48</f>
        <v>3.8927591846587721E-2</v>
      </c>
      <c r="BD48" s="566">
        <f t="shared" ref="BD48:BD49" si="169">(AI48-L48)/L48</f>
        <v>4.0120407831034967E-2</v>
      </c>
      <c r="BE48" s="566">
        <f t="shared" ref="BE48:BE49" si="170">(AJ48-M48)/M48</f>
        <v>3.4841525091264855E-2</v>
      </c>
      <c r="BF48" s="566">
        <f t="shared" ref="BF48:BF49" si="171">(AK48-N48)/N48</f>
        <v>7.1896043906875179E-2</v>
      </c>
      <c r="BG48" s="566">
        <f t="shared" ref="BG48:BG49" si="172">(AL48-O48)/O48</f>
        <v>9.0553964611406648E-2</v>
      </c>
      <c r="BH48" s="566">
        <f t="shared" ref="BH48:BH49" si="173">(AM48-P48)/P48</f>
        <v>8.2260738475848735E-2</v>
      </c>
      <c r="BI48" s="566">
        <f t="shared" ref="BI48:BI49" si="174">(AN48-Q48)/Q48</f>
        <v>8.2017830090463151E-2</v>
      </c>
      <c r="BJ48" s="566">
        <f t="shared" ref="BJ48:BJ49" si="175">(AO48-R48)/R48</f>
        <v>8.8077207708166738E-2</v>
      </c>
      <c r="BK48" s="566">
        <f t="shared" ref="BK48:BK49" si="176">(AP48-S48)/S48</f>
        <v>4.9398164339477774E-2</v>
      </c>
      <c r="BL48" s="566">
        <f t="shared" ref="BL48:BL49" si="177">(AQ48-T48)/T48</f>
        <v>-4.401936485150712E-2</v>
      </c>
      <c r="BM48" s="566">
        <f t="shared" ref="BM48:BM49" si="178">(AR48-U48)/U48</f>
        <v>-1.4999984808760939E-2</v>
      </c>
      <c r="BN48" s="566">
        <f t="shared" ref="BN48:BN49" si="179">(AS48-V48)/V48</f>
        <v>6.9052201143918857E-2</v>
      </c>
    </row>
    <row r="49" spans="1:66" ht="15" x14ac:dyDescent="0.25">
      <c r="A49" s="563"/>
      <c r="B49" s="550" t="s">
        <v>87</v>
      </c>
      <c r="C49" s="556">
        <v>1233.819197055378</v>
      </c>
      <c r="D49" s="556">
        <v>1186.498454828283</v>
      </c>
      <c r="E49" s="556">
        <v>1298.5751989609955</v>
      </c>
      <c r="F49" s="556">
        <v>1373.3994217985621</v>
      </c>
      <c r="G49" s="556">
        <v>1379.6697281221377</v>
      </c>
      <c r="H49" s="556">
        <v>1391.1716036305852</v>
      </c>
      <c r="I49" s="556">
        <v>1414.9025723844507</v>
      </c>
      <c r="J49" s="556">
        <v>1392.118758291886</v>
      </c>
      <c r="K49" s="556">
        <v>1298.8566938506569</v>
      </c>
      <c r="L49" s="556">
        <v>1178.5359717572967</v>
      </c>
      <c r="M49" s="556">
        <v>1350.7478698922191</v>
      </c>
      <c r="N49" s="556">
        <v>1414.8038493135382</v>
      </c>
      <c r="O49" s="556">
        <v>1420.373138677315</v>
      </c>
      <c r="P49" s="556">
        <v>1563.0083612955616</v>
      </c>
      <c r="Q49" s="556">
        <v>1519.8760856331803</v>
      </c>
      <c r="R49" s="556">
        <v>1515.1174359903607</v>
      </c>
      <c r="S49" s="556">
        <v>1536.8530235268977</v>
      </c>
      <c r="T49" s="556">
        <v>1591.5618454790488</v>
      </c>
      <c r="U49" s="556">
        <v>1526.2150898048069</v>
      </c>
      <c r="V49" s="557">
        <v>1439.1203774030041</v>
      </c>
      <c r="X49" s="563"/>
      <c r="Y49" s="550" t="s">
        <v>87</v>
      </c>
      <c r="Z49" s="556">
        <f>[4]Summary!$C$16</f>
        <v>1199.7411650689851</v>
      </c>
      <c r="AA49" s="556">
        <f>[4]Summary!$D$16</f>
        <v>1182.009526404584</v>
      </c>
      <c r="AB49" s="556">
        <f>[4]Summary!$E$16</f>
        <v>1275.3034163793504</v>
      </c>
      <c r="AC49" s="556">
        <f>[4]Summary!$F$16</f>
        <v>1360.2207979042362</v>
      </c>
      <c r="AD49" s="556">
        <f>[4]Summary!$G$16</f>
        <v>1418.1946818396391</v>
      </c>
      <c r="AE49" s="556">
        <f>[4]Summary!$H$16</f>
        <v>1434.1272491436189</v>
      </c>
      <c r="AF49" s="556">
        <f>[4]Summary!$I$16</f>
        <v>1466.4984020161046</v>
      </c>
      <c r="AG49" s="556">
        <f>[4]Summary!$J$16</f>
        <v>1441.1283715247896</v>
      </c>
      <c r="AH49" s="556">
        <f>[4]Summary!$K$16</f>
        <v>1349.4180570960837</v>
      </c>
      <c r="AI49" s="556">
        <f>[4]Summary!$L$16</f>
        <v>1225.8193155877445</v>
      </c>
      <c r="AJ49" s="556">
        <f>[4]Summary!$M$16</f>
        <v>1397.8099856930414</v>
      </c>
      <c r="AK49" s="556">
        <f>[4]Summary!$N$16</f>
        <v>1516.5226489834004</v>
      </c>
      <c r="AL49" s="556">
        <f>[4]Summary!$O$16</f>
        <v>1548.9935576120931</v>
      </c>
      <c r="AM49" s="556">
        <f>[4]Summary!$P$16</f>
        <v>1691.5825833396607</v>
      </c>
      <c r="AN49" s="556">
        <f>[4]Summary!$Q$16</f>
        <v>1644.5330241832007</v>
      </c>
      <c r="AO49" s="556">
        <f>[4]Summary!$R$16</f>
        <v>1648.5647491023487</v>
      </c>
      <c r="AP49" s="556">
        <f>[4]Summary!$S$16</f>
        <v>1612.7707417487027</v>
      </c>
      <c r="AQ49" s="556">
        <f>[4]Summary!$T$16</f>
        <v>1521.5023039191685</v>
      </c>
      <c r="AR49" s="556">
        <f>[4]Summary!$U$16</f>
        <v>1503.3218866428331</v>
      </c>
      <c r="AS49" s="556">
        <f>[4]Summary!$V$16</f>
        <v>1538.4948071737488</v>
      </c>
      <c r="AU49" s="566">
        <f t="shared" ref="AU49" si="180">(Z49-C49)/C49</f>
        <v>-2.7619956041957584E-2</v>
      </c>
      <c r="AV49" s="566">
        <f t="shared" si="161"/>
        <v>-3.7833411459003308E-3</v>
      </c>
      <c r="AW49" s="566">
        <f t="shared" si="162"/>
        <v>-1.7921012660849441E-2</v>
      </c>
      <c r="AX49" s="566">
        <f t="shared" si="163"/>
        <v>-9.5956235929294427E-3</v>
      </c>
      <c r="AY49" s="566">
        <f t="shared" si="164"/>
        <v>2.7923315944561253E-2</v>
      </c>
      <c r="AZ49" s="566">
        <f t="shared" si="165"/>
        <v>3.0877316213852382E-2</v>
      </c>
      <c r="BA49" s="566">
        <f t="shared" si="166"/>
        <v>3.6465994647746365E-2</v>
      </c>
      <c r="BB49" s="566">
        <f t="shared" si="167"/>
        <v>3.5205051969156582E-2</v>
      </c>
      <c r="BC49" s="566">
        <f t="shared" si="168"/>
        <v>3.8927591846587721E-2</v>
      </c>
      <c r="BD49" s="566">
        <f t="shared" si="169"/>
        <v>4.0120407831034967E-2</v>
      </c>
      <c r="BE49" s="566">
        <f t="shared" si="170"/>
        <v>3.4841525091264855E-2</v>
      </c>
      <c r="BF49" s="566">
        <f t="shared" si="171"/>
        <v>7.1896043906875179E-2</v>
      </c>
      <c r="BG49" s="566">
        <f t="shared" si="172"/>
        <v>9.0553964611406648E-2</v>
      </c>
      <c r="BH49" s="566">
        <f t="shared" si="173"/>
        <v>8.2260738475848735E-2</v>
      </c>
      <c r="BI49" s="566">
        <f t="shared" si="174"/>
        <v>8.2017830090463151E-2</v>
      </c>
      <c r="BJ49" s="566">
        <f t="shared" si="175"/>
        <v>8.8077207708166738E-2</v>
      </c>
      <c r="BK49" s="566">
        <f t="shared" si="176"/>
        <v>4.9398164339477774E-2</v>
      </c>
      <c r="BL49" s="566">
        <f t="shared" si="177"/>
        <v>-4.401936485150712E-2</v>
      </c>
      <c r="BM49" s="566">
        <f t="shared" si="178"/>
        <v>-1.4999984808760939E-2</v>
      </c>
      <c r="BN49" s="566">
        <f t="shared" si="179"/>
        <v>6.9052201143918857E-2</v>
      </c>
    </row>
    <row r="50" spans="1:66" ht="15.75" thickBot="1" x14ac:dyDescent="0.3">
      <c r="A50" s="564"/>
      <c r="B50" s="559" t="s">
        <v>499</v>
      </c>
      <c r="C50" s="560">
        <v>0</v>
      </c>
      <c r="D50" s="560">
        <v>0</v>
      </c>
      <c r="E50" s="560">
        <v>0</v>
      </c>
      <c r="F50" s="560">
        <v>0</v>
      </c>
      <c r="G50" s="560">
        <v>0</v>
      </c>
      <c r="H50" s="560">
        <v>0</v>
      </c>
      <c r="I50" s="560">
        <v>0</v>
      </c>
      <c r="J50" s="560">
        <v>0</v>
      </c>
      <c r="K50" s="560">
        <v>0</v>
      </c>
      <c r="L50" s="560">
        <v>0</v>
      </c>
      <c r="M50" s="560">
        <v>0</v>
      </c>
      <c r="N50" s="560">
        <v>0</v>
      </c>
      <c r="O50" s="560">
        <v>0</v>
      </c>
      <c r="P50" s="560">
        <v>0</v>
      </c>
      <c r="Q50" s="560">
        <v>0</v>
      </c>
      <c r="R50" s="560">
        <v>0</v>
      </c>
      <c r="S50" s="560">
        <v>0</v>
      </c>
      <c r="T50" s="560">
        <v>0</v>
      </c>
      <c r="U50" s="560">
        <v>0</v>
      </c>
      <c r="V50" s="561">
        <v>0</v>
      </c>
      <c r="X50" s="564"/>
      <c r="Y50" s="559" t="s">
        <v>499</v>
      </c>
      <c r="Z50" s="560">
        <f>[4]Summary!$C$17</f>
        <v>0</v>
      </c>
      <c r="AA50" s="560">
        <f>[4]Summary!$D$17</f>
        <v>0</v>
      </c>
      <c r="AB50" s="560">
        <f>[4]Summary!$E$17</f>
        <v>0</v>
      </c>
      <c r="AC50" s="560">
        <f>[4]Summary!$F$17</f>
        <v>0</v>
      </c>
      <c r="AD50" s="560">
        <f>[4]Summary!$G$17</f>
        <v>0</v>
      </c>
      <c r="AE50" s="560">
        <f>[4]Summary!$H$17</f>
        <v>0</v>
      </c>
      <c r="AF50" s="560">
        <f>[4]Summary!$I$17</f>
        <v>0</v>
      </c>
      <c r="AG50" s="560">
        <f>[4]Summary!$J$17</f>
        <v>0</v>
      </c>
      <c r="AH50" s="560">
        <f>[4]Summary!$K$17</f>
        <v>0</v>
      </c>
      <c r="AI50" s="560">
        <f>[4]Summary!$L$17</f>
        <v>0</v>
      </c>
      <c r="AJ50" s="560">
        <f>[4]Summary!$M$17</f>
        <v>0</v>
      </c>
      <c r="AK50" s="560">
        <f>[4]Summary!$N$17</f>
        <v>0</v>
      </c>
      <c r="AL50" s="560">
        <f>[4]Summary!$O$17</f>
        <v>0</v>
      </c>
      <c r="AM50" s="560">
        <f>[4]Summary!$P$17</f>
        <v>0</v>
      </c>
      <c r="AN50" s="560">
        <f>[4]Summary!$Q$17</f>
        <v>0</v>
      </c>
      <c r="AO50" s="560">
        <f>[4]Summary!$R$17</f>
        <v>0</v>
      </c>
      <c r="AP50" s="560">
        <f>[4]Summary!$S$17</f>
        <v>0</v>
      </c>
      <c r="AQ50" s="560">
        <f>[4]Summary!$T$17</f>
        <v>0</v>
      </c>
      <c r="AR50" s="560">
        <f>[4]Summary!$U$17</f>
        <v>0</v>
      </c>
      <c r="AS50" s="560">
        <f>[4]Summary!$V$17</f>
        <v>0</v>
      </c>
      <c r="AU50" s="566"/>
      <c r="AV50" s="566"/>
      <c r="AW50" s="566"/>
      <c r="AX50" s="566"/>
      <c r="AY50" s="566"/>
      <c r="AZ50" s="566"/>
      <c r="BA50" s="566"/>
      <c r="BB50" s="566"/>
      <c r="BC50" s="566"/>
      <c r="BD50" s="566"/>
      <c r="BE50" s="566"/>
      <c r="BF50" s="566"/>
      <c r="BG50" s="566"/>
      <c r="BH50" s="566"/>
      <c r="BI50" s="566"/>
      <c r="BJ50" s="566"/>
      <c r="BK50" s="566"/>
      <c r="BL50" s="566"/>
      <c r="BM50" s="566"/>
      <c r="BN50" s="566"/>
    </row>
    <row r="51" spans="1:66" ht="15" x14ac:dyDescent="0.25">
      <c r="A51" s="552" t="s">
        <v>502</v>
      </c>
      <c r="B51" s="562"/>
      <c r="C51" s="553">
        <v>2000</v>
      </c>
      <c r="D51" s="553">
        <v>2001</v>
      </c>
      <c r="E51" s="553">
        <v>2002</v>
      </c>
      <c r="F51" s="553">
        <v>2003</v>
      </c>
      <c r="G51" s="553">
        <v>2004</v>
      </c>
      <c r="H51" s="553">
        <v>2005</v>
      </c>
      <c r="I51" s="553">
        <v>2006</v>
      </c>
      <c r="J51" s="553">
        <v>2007</v>
      </c>
      <c r="K51" s="553">
        <v>2008</v>
      </c>
      <c r="L51" s="553">
        <v>2009</v>
      </c>
      <c r="M51" s="553">
        <v>2010</v>
      </c>
      <c r="N51" s="553">
        <v>2011</v>
      </c>
      <c r="O51" s="553">
        <v>2012</v>
      </c>
      <c r="P51" s="553">
        <v>2013</v>
      </c>
      <c r="Q51" s="553">
        <v>2014</v>
      </c>
      <c r="R51" s="553">
        <v>2015</v>
      </c>
      <c r="S51" s="553">
        <v>2016</v>
      </c>
      <c r="T51" s="553">
        <v>2017</v>
      </c>
      <c r="U51" s="553">
        <v>2018</v>
      </c>
      <c r="V51" s="554">
        <v>2019</v>
      </c>
      <c r="X51" s="552" t="s">
        <v>502</v>
      </c>
      <c r="Y51" s="562"/>
      <c r="Z51" s="553">
        <v>2000</v>
      </c>
      <c r="AA51" s="553">
        <v>2001</v>
      </c>
      <c r="AB51" s="553">
        <v>2002</v>
      </c>
      <c r="AC51" s="553">
        <v>2003</v>
      </c>
      <c r="AD51" s="553">
        <v>2004</v>
      </c>
      <c r="AE51" s="553">
        <v>2005</v>
      </c>
      <c r="AF51" s="553">
        <v>2006</v>
      </c>
      <c r="AG51" s="553">
        <v>2007</v>
      </c>
      <c r="AH51" s="553">
        <v>2008</v>
      </c>
      <c r="AI51" s="553">
        <v>2009</v>
      </c>
      <c r="AJ51" s="553">
        <v>2010</v>
      </c>
      <c r="AK51" s="553">
        <v>2011</v>
      </c>
      <c r="AL51" s="553">
        <v>2012</v>
      </c>
      <c r="AM51" s="553">
        <v>2013</v>
      </c>
      <c r="AN51" s="553">
        <v>2014</v>
      </c>
      <c r="AO51" s="553">
        <v>2015</v>
      </c>
      <c r="AP51" s="553">
        <v>2016</v>
      </c>
      <c r="AQ51" s="553">
        <v>2017</v>
      </c>
      <c r="AR51" s="553">
        <v>2018</v>
      </c>
      <c r="AS51" s="553">
        <v>2019</v>
      </c>
      <c r="AU51" s="553">
        <v>2000</v>
      </c>
      <c r="AV51" s="553">
        <v>2001</v>
      </c>
      <c r="AW51" s="553">
        <v>2002</v>
      </c>
      <c r="AX51" s="553">
        <v>2003</v>
      </c>
      <c r="AY51" s="553">
        <v>2004</v>
      </c>
      <c r="AZ51" s="553">
        <v>2005</v>
      </c>
      <c r="BA51" s="553">
        <v>2006</v>
      </c>
      <c r="BB51" s="553">
        <v>2007</v>
      </c>
      <c r="BC51" s="553">
        <v>2008</v>
      </c>
      <c r="BD51" s="553">
        <v>2009</v>
      </c>
      <c r="BE51" s="553">
        <v>2010</v>
      </c>
      <c r="BF51" s="553">
        <v>2011</v>
      </c>
      <c r="BG51" s="553">
        <v>2012</v>
      </c>
      <c r="BH51" s="553">
        <v>2013</v>
      </c>
      <c r="BI51" s="553">
        <v>2014</v>
      </c>
      <c r="BJ51" s="553">
        <v>2015</v>
      </c>
      <c r="BK51" s="553">
        <v>2016</v>
      </c>
      <c r="BL51" s="553">
        <v>2017</v>
      </c>
      <c r="BM51" s="553">
        <v>2018</v>
      </c>
      <c r="BN51" s="553">
        <v>2019</v>
      </c>
    </row>
    <row r="52" spans="1:66" ht="15" x14ac:dyDescent="0.25">
      <c r="A52" s="563"/>
      <c r="B52" s="550" t="s">
        <v>498</v>
      </c>
      <c r="C52" s="556">
        <v>0</v>
      </c>
      <c r="D52" s="556">
        <v>0</v>
      </c>
      <c r="E52" s="556">
        <v>0</v>
      </c>
      <c r="F52" s="556">
        <v>0</v>
      </c>
      <c r="G52" s="556">
        <v>0</v>
      </c>
      <c r="H52" s="556">
        <v>0</v>
      </c>
      <c r="I52" s="556">
        <v>0</v>
      </c>
      <c r="J52" s="556">
        <v>0</v>
      </c>
      <c r="K52" s="556">
        <v>0</v>
      </c>
      <c r="L52" s="556">
        <v>0</v>
      </c>
      <c r="M52" s="556">
        <v>0</v>
      </c>
      <c r="N52" s="556">
        <v>0</v>
      </c>
      <c r="O52" s="556">
        <v>0</v>
      </c>
      <c r="P52" s="556">
        <v>0</v>
      </c>
      <c r="Q52" s="556">
        <v>0</v>
      </c>
      <c r="R52" s="556">
        <v>0</v>
      </c>
      <c r="S52" s="556">
        <v>0</v>
      </c>
      <c r="T52" s="556">
        <v>0</v>
      </c>
      <c r="U52" s="556">
        <v>0</v>
      </c>
      <c r="V52" s="557">
        <v>0</v>
      </c>
      <c r="X52" s="563"/>
      <c r="Y52" s="550" t="s">
        <v>498</v>
      </c>
      <c r="Z52" s="556">
        <f>[4]Summary!$C$19</f>
        <v>0</v>
      </c>
      <c r="AA52" s="556">
        <f>[4]Summary!$D$19</f>
        <v>0</v>
      </c>
      <c r="AB52" s="556">
        <f>[4]Summary!$E$19</f>
        <v>0</v>
      </c>
      <c r="AC52" s="556">
        <f>[4]Summary!$F$19</f>
        <v>0</v>
      </c>
      <c r="AD52" s="556">
        <f>[4]Summary!$G$19</f>
        <v>0</v>
      </c>
      <c r="AE52" s="556">
        <f>[4]Summary!$H$19</f>
        <v>0</v>
      </c>
      <c r="AF52" s="556">
        <f>[4]Summary!$I$19</f>
        <v>0</v>
      </c>
      <c r="AG52" s="556">
        <f>[4]Summary!$J$19</f>
        <v>0</v>
      </c>
      <c r="AH52" s="556">
        <f>[4]Summary!$K$19</f>
        <v>0</v>
      </c>
      <c r="AI52" s="556">
        <f>[4]Summary!$L$19</f>
        <v>0</v>
      </c>
      <c r="AJ52" s="556">
        <f>[4]Summary!$M$19</f>
        <v>0</v>
      </c>
      <c r="AK52" s="556">
        <f>[4]Summary!$N$19</f>
        <v>0</v>
      </c>
      <c r="AL52" s="556">
        <f>[4]Summary!$O$19</f>
        <v>0</v>
      </c>
      <c r="AM52" s="556">
        <f>[4]Summary!$P$19</f>
        <v>0</v>
      </c>
      <c r="AN52" s="556">
        <f>[4]Summary!$Q$19</f>
        <v>0</v>
      </c>
      <c r="AO52" s="556">
        <f>[4]Summary!$R$19</f>
        <v>0</v>
      </c>
      <c r="AP52" s="556">
        <f>[4]Summary!$S$19</f>
        <v>0</v>
      </c>
      <c r="AQ52" s="556">
        <f>[4]Summary!$T$19</f>
        <v>0</v>
      </c>
      <c r="AR52" s="556">
        <f>[4]Summary!$U$19</f>
        <v>0</v>
      </c>
      <c r="AS52" s="556">
        <f>[4]Summary!$V$19</f>
        <v>0</v>
      </c>
      <c r="AU52" s="566"/>
      <c r="AV52" s="566"/>
      <c r="AW52" s="566"/>
      <c r="AX52" s="566"/>
      <c r="AY52" s="566"/>
      <c r="AZ52" s="566"/>
      <c r="BA52" s="566"/>
      <c r="BB52" s="566"/>
      <c r="BC52" s="566"/>
      <c r="BD52" s="566"/>
      <c r="BE52" s="566"/>
      <c r="BF52" s="566"/>
      <c r="BG52" s="566"/>
      <c r="BH52" s="566"/>
      <c r="BI52" s="566"/>
      <c r="BJ52" s="566"/>
      <c r="BK52" s="566"/>
      <c r="BL52" s="566"/>
      <c r="BM52" s="566"/>
      <c r="BN52" s="566"/>
    </row>
    <row r="53" spans="1:66" ht="15" x14ac:dyDescent="0.25">
      <c r="A53" s="563"/>
      <c r="B53" s="550" t="s">
        <v>87</v>
      </c>
      <c r="C53" s="556">
        <v>0</v>
      </c>
      <c r="D53" s="556">
        <v>0</v>
      </c>
      <c r="E53" s="556">
        <v>0</v>
      </c>
      <c r="F53" s="556">
        <v>0</v>
      </c>
      <c r="G53" s="556">
        <v>0</v>
      </c>
      <c r="H53" s="556">
        <v>0</v>
      </c>
      <c r="I53" s="556">
        <v>0</v>
      </c>
      <c r="J53" s="556">
        <v>0</v>
      </c>
      <c r="K53" s="556">
        <v>0</v>
      </c>
      <c r="L53" s="556">
        <v>0</v>
      </c>
      <c r="M53" s="556">
        <v>0</v>
      </c>
      <c r="N53" s="556">
        <v>0</v>
      </c>
      <c r="O53" s="556">
        <v>0</v>
      </c>
      <c r="P53" s="556">
        <v>0</v>
      </c>
      <c r="Q53" s="556">
        <v>0</v>
      </c>
      <c r="R53" s="556">
        <v>0</v>
      </c>
      <c r="S53" s="556">
        <v>0</v>
      </c>
      <c r="T53" s="556">
        <v>0</v>
      </c>
      <c r="U53" s="556">
        <v>0</v>
      </c>
      <c r="V53" s="557">
        <v>0</v>
      </c>
      <c r="X53" s="563"/>
      <c r="Y53" s="550" t="s">
        <v>87</v>
      </c>
      <c r="Z53" s="556">
        <f>[4]Summary!$C$20</f>
        <v>0</v>
      </c>
      <c r="AA53" s="556">
        <f>[4]Summary!$D$20</f>
        <v>0</v>
      </c>
      <c r="AB53" s="556">
        <f>[4]Summary!$E$20</f>
        <v>0</v>
      </c>
      <c r="AC53" s="556">
        <f>[4]Summary!$F$20</f>
        <v>0</v>
      </c>
      <c r="AD53" s="556">
        <f>[4]Summary!$G$20</f>
        <v>0</v>
      </c>
      <c r="AE53" s="556">
        <f>[4]Summary!$H$20</f>
        <v>0</v>
      </c>
      <c r="AF53" s="556">
        <f>[4]Summary!$I$20</f>
        <v>0</v>
      </c>
      <c r="AG53" s="556">
        <f>[4]Summary!$J$20</f>
        <v>0</v>
      </c>
      <c r="AH53" s="556">
        <f>[4]Summary!$K$20</f>
        <v>0</v>
      </c>
      <c r="AI53" s="556">
        <f>[4]Summary!$L$20</f>
        <v>0</v>
      </c>
      <c r="AJ53" s="556">
        <f>[4]Summary!$M$20</f>
        <v>0</v>
      </c>
      <c r="AK53" s="556">
        <f>[4]Summary!$N$20</f>
        <v>0</v>
      </c>
      <c r="AL53" s="556">
        <f>[4]Summary!$O$20</f>
        <v>0</v>
      </c>
      <c r="AM53" s="556">
        <f>[4]Summary!$P$20</f>
        <v>0</v>
      </c>
      <c r="AN53" s="556">
        <f>[4]Summary!$Q$20</f>
        <v>0</v>
      </c>
      <c r="AO53" s="556">
        <f>[4]Summary!$R$20</f>
        <v>0</v>
      </c>
      <c r="AP53" s="556">
        <f>[4]Summary!$S$20</f>
        <v>0</v>
      </c>
      <c r="AQ53" s="556">
        <f>[4]Summary!$T$20</f>
        <v>0</v>
      </c>
      <c r="AR53" s="556">
        <f>[4]Summary!$U$20</f>
        <v>0</v>
      </c>
      <c r="AS53" s="556">
        <f>[4]Summary!$V$20</f>
        <v>0</v>
      </c>
      <c r="AU53" s="566"/>
      <c r="AV53" s="566"/>
      <c r="AW53" s="566"/>
      <c r="AX53" s="566"/>
      <c r="AY53" s="566"/>
      <c r="AZ53" s="566"/>
      <c r="BA53" s="566"/>
      <c r="BB53" s="566"/>
      <c r="BC53" s="566"/>
      <c r="BD53" s="566"/>
      <c r="BE53" s="566"/>
      <c r="BF53" s="566"/>
      <c r="BG53" s="566"/>
      <c r="BH53" s="566"/>
      <c r="BI53" s="566"/>
      <c r="BJ53" s="566"/>
      <c r="BK53" s="566"/>
      <c r="BL53" s="566"/>
      <c r="BM53" s="566"/>
      <c r="BN53" s="566"/>
    </row>
    <row r="54" spans="1:66" ht="15.75" thickBot="1" x14ac:dyDescent="0.3">
      <c r="A54" s="564"/>
      <c r="B54" s="559" t="s">
        <v>499</v>
      </c>
      <c r="C54" s="560">
        <v>0</v>
      </c>
      <c r="D54" s="560">
        <v>0</v>
      </c>
      <c r="E54" s="560">
        <v>0</v>
      </c>
      <c r="F54" s="560">
        <v>0</v>
      </c>
      <c r="G54" s="560">
        <v>0</v>
      </c>
      <c r="H54" s="560">
        <v>0</v>
      </c>
      <c r="I54" s="560">
        <v>0</v>
      </c>
      <c r="J54" s="560">
        <v>0</v>
      </c>
      <c r="K54" s="560">
        <v>0</v>
      </c>
      <c r="L54" s="560">
        <v>0</v>
      </c>
      <c r="M54" s="560">
        <v>0</v>
      </c>
      <c r="N54" s="560">
        <v>0</v>
      </c>
      <c r="O54" s="560">
        <v>0</v>
      </c>
      <c r="P54" s="560">
        <v>0</v>
      </c>
      <c r="Q54" s="560">
        <v>0</v>
      </c>
      <c r="R54" s="560">
        <v>0</v>
      </c>
      <c r="S54" s="560">
        <v>0</v>
      </c>
      <c r="T54" s="560">
        <v>0</v>
      </c>
      <c r="U54" s="560">
        <v>0</v>
      </c>
      <c r="V54" s="561">
        <v>0</v>
      </c>
      <c r="X54" s="564"/>
      <c r="Y54" s="559" t="s">
        <v>499</v>
      </c>
      <c r="Z54" s="560">
        <f>[4]Summary!$C$21</f>
        <v>0</v>
      </c>
      <c r="AA54" s="560">
        <f>[4]Summary!$D$21</f>
        <v>0</v>
      </c>
      <c r="AB54" s="560">
        <f>[4]Summary!$E$21</f>
        <v>0</v>
      </c>
      <c r="AC54" s="560">
        <f>[4]Summary!$F$21</f>
        <v>0</v>
      </c>
      <c r="AD54" s="560">
        <f>[4]Summary!$G$21</f>
        <v>0</v>
      </c>
      <c r="AE54" s="560">
        <f>[4]Summary!$H$21</f>
        <v>0</v>
      </c>
      <c r="AF54" s="560">
        <f>[4]Summary!$I$21</f>
        <v>0</v>
      </c>
      <c r="AG54" s="560">
        <f>[4]Summary!$J$21</f>
        <v>0</v>
      </c>
      <c r="AH54" s="560">
        <f>[4]Summary!$K$21</f>
        <v>0</v>
      </c>
      <c r="AI54" s="560">
        <f>[4]Summary!$L$21</f>
        <v>0</v>
      </c>
      <c r="AJ54" s="560">
        <f>[4]Summary!$M$21</f>
        <v>0</v>
      </c>
      <c r="AK54" s="560">
        <f>[4]Summary!$N$21</f>
        <v>0</v>
      </c>
      <c r="AL54" s="560">
        <f>[4]Summary!$O$21</f>
        <v>0</v>
      </c>
      <c r="AM54" s="560">
        <f>[4]Summary!$P$21</f>
        <v>0</v>
      </c>
      <c r="AN54" s="560">
        <f>[4]Summary!$Q$21</f>
        <v>0</v>
      </c>
      <c r="AO54" s="560">
        <f>[4]Summary!$R$21</f>
        <v>0</v>
      </c>
      <c r="AP54" s="560">
        <f>[4]Summary!$S$21</f>
        <v>0</v>
      </c>
      <c r="AQ54" s="560">
        <f>[4]Summary!$T$21</f>
        <v>0</v>
      </c>
      <c r="AR54" s="560">
        <f>[4]Summary!$U$21</f>
        <v>0</v>
      </c>
      <c r="AS54" s="560">
        <f>[4]Summary!$V$21</f>
        <v>0</v>
      </c>
      <c r="AU54" s="567"/>
      <c r="AV54" s="567"/>
      <c r="AW54" s="567"/>
      <c r="AX54" s="567"/>
      <c r="AY54" s="567"/>
      <c r="AZ54" s="567"/>
      <c r="BA54" s="567"/>
      <c r="BB54" s="567"/>
      <c r="BC54" s="567"/>
      <c r="BD54" s="567"/>
      <c r="BE54" s="567"/>
      <c r="BF54" s="567"/>
      <c r="BG54" s="567"/>
      <c r="BH54" s="567"/>
      <c r="BI54" s="567"/>
      <c r="BJ54" s="567"/>
      <c r="BK54" s="567"/>
      <c r="BL54" s="567"/>
      <c r="BM54" s="567"/>
      <c r="BN54" s="567"/>
    </row>
    <row r="55" spans="1:66" ht="15" x14ac:dyDescent="0.25">
      <c r="A55" s="552" t="s">
        <v>503</v>
      </c>
      <c r="B55" s="562"/>
      <c r="C55" s="553">
        <v>2000</v>
      </c>
      <c r="D55" s="553">
        <v>2001</v>
      </c>
      <c r="E55" s="553">
        <v>2002</v>
      </c>
      <c r="F55" s="553">
        <v>2003</v>
      </c>
      <c r="G55" s="553">
        <v>2004</v>
      </c>
      <c r="H55" s="553">
        <v>2005</v>
      </c>
      <c r="I55" s="553">
        <v>2006</v>
      </c>
      <c r="J55" s="553">
        <v>2007</v>
      </c>
      <c r="K55" s="553">
        <v>2008</v>
      </c>
      <c r="L55" s="553">
        <v>2009</v>
      </c>
      <c r="M55" s="553">
        <v>2010</v>
      </c>
      <c r="N55" s="553">
        <v>2011</v>
      </c>
      <c r="O55" s="553">
        <v>2012</v>
      </c>
      <c r="P55" s="553">
        <v>2013</v>
      </c>
      <c r="Q55" s="553">
        <v>2014</v>
      </c>
      <c r="R55" s="553">
        <v>2015</v>
      </c>
      <c r="S55" s="553">
        <v>2016</v>
      </c>
      <c r="T55" s="553">
        <v>2017</v>
      </c>
      <c r="U55" s="553">
        <v>2018</v>
      </c>
      <c r="V55" s="554">
        <v>2019</v>
      </c>
      <c r="X55" s="552" t="s">
        <v>503</v>
      </c>
      <c r="Y55" s="562"/>
      <c r="Z55" s="553">
        <v>2000</v>
      </c>
      <c r="AA55" s="553">
        <v>2001</v>
      </c>
      <c r="AB55" s="553">
        <v>2002</v>
      </c>
      <c r="AC55" s="553">
        <v>2003</v>
      </c>
      <c r="AD55" s="553">
        <v>2004</v>
      </c>
      <c r="AE55" s="553">
        <v>2005</v>
      </c>
      <c r="AF55" s="553">
        <v>2006</v>
      </c>
      <c r="AG55" s="553">
        <v>2007</v>
      </c>
      <c r="AH55" s="553">
        <v>2008</v>
      </c>
      <c r="AI55" s="553">
        <v>2009</v>
      </c>
      <c r="AJ55" s="553">
        <v>2010</v>
      </c>
      <c r="AK55" s="553">
        <v>2011</v>
      </c>
      <c r="AL55" s="553">
        <v>2012</v>
      </c>
      <c r="AM55" s="553">
        <v>2013</v>
      </c>
      <c r="AN55" s="553">
        <v>2014</v>
      </c>
      <c r="AO55" s="553">
        <v>2015</v>
      </c>
      <c r="AP55" s="553">
        <v>2016</v>
      </c>
      <c r="AQ55" s="553">
        <v>2017</v>
      </c>
      <c r="AR55" s="553">
        <v>2018</v>
      </c>
      <c r="AS55" s="553">
        <v>2019</v>
      </c>
      <c r="AU55" s="553">
        <v>2000</v>
      </c>
      <c r="AV55" s="553">
        <v>2001</v>
      </c>
      <c r="AW55" s="553">
        <v>2002</v>
      </c>
      <c r="AX55" s="553">
        <v>2003</v>
      </c>
      <c r="AY55" s="553">
        <v>2004</v>
      </c>
      <c r="AZ55" s="553">
        <v>2005</v>
      </c>
      <c r="BA55" s="553">
        <v>2006</v>
      </c>
      <c r="BB55" s="553">
        <v>2007</v>
      </c>
      <c r="BC55" s="553">
        <v>2008</v>
      </c>
      <c r="BD55" s="553">
        <v>2009</v>
      </c>
      <c r="BE55" s="553">
        <v>2010</v>
      </c>
      <c r="BF55" s="553">
        <v>2011</v>
      </c>
      <c r="BG55" s="553">
        <v>2012</v>
      </c>
      <c r="BH55" s="553">
        <v>2013</v>
      </c>
      <c r="BI55" s="553">
        <v>2014</v>
      </c>
      <c r="BJ55" s="553">
        <v>2015</v>
      </c>
      <c r="BK55" s="553">
        <v>2016</v>
      </c>
      <c r="BL55" s="553">
        <v>2017</v>
      </c>
      <c r="BM55" s="553">
        <v>2018</v>
      </c>
      <c r="BN55" s="553">
        <v>2019</v>
      </c>
    </row>
    <row r="56" spans="1:66" ht="15" x14ac:dyDescent="0.25">
      <c r="A56" s="555"/>
      <c r="B56" s="550" t="s">
        <v>498</v>
      </c>
      <c r="C56" s="556">
        <v>140527.38583999797</v>
      </c>
      <c r="D56" s="556">
        <v>144703.76687190647</v>
      </c>
      <c r="E56" s="556">
        <v>147049.74283114006</v>
      </c>
      <c r="F56" s="556">
        <v>149457.68445866648</v>
      </c>
      <c r="G56" s="556">
        <v>152433.99323443405</v>
      </c>
      <c r="H56" s="556">
        <v>155811.91914441326</v>
      </c>
      <c r="I56" s="556">
        <v>159428.66052711429</v>
      </c>
      <c r="J56" s="556">
        <v>162971.49529704053</v>
      </c>
      <c r="K56" s="556">
        <v>166663.30429197761</v>
      </c>
      <c r="L56" s="556">
        <v>170562.95488965989</v>
      </c>
      <c r="M56" s="556">
        <v>173845.19487442519</v>
      </c>
      <c r="N56" s="556">
        <v>175451.33880853141</v>
      </c>
      <c r="O56" s="556">
        <v>176900.89737252041</v>
      </c>
      <c r="P56" s="556">
        <v>177709.30661410146</v>
      </c>
      <c r="Q56" s="556">
        <v>178628.23659777417</v>
      </c>
      <c r="R56" s="556">
        <v>179500.00000000003</v>
      </c>
      <c r="S56" s="556">
        <v>180348.62788372725</v>
      </c>
      <c r="T56" s="556">
        <v>181142.54694550234</v>
      </c>
      <c r="U56" s="556">
        <v>182226.46287824586</v>
      </c>
      <c r="V56" s="557">
        <v>183397.47352339118</v>
      </c>
      <c r="X56" s="555"/>
      <c r="Y56" s="550" t="s">
        <v>498</v>
      </c>
      <c r="Z56" s="556">
        <f>[4]Summary!$C$23</f>
        <v>155796.3004280389</v>
      </c>
      <c r="AA56" s="556">
        <f>[4]Summary!$D$23</f>
        <v>158688.4573547391</v>
      </c>
      <c r="AB56" s="556">
        <f>[4]Summary!$E$23</f>
        <v>161161.5162800671</v>
      </c>
      <c r="AC56" s="556">
        <f>[4]Summary!$F$23</f>
        <v>163146.48735172255</v>
      </c>
      <c r="AD56" s="556">
        <f>[4]Summary!$G$23</f>
        <v>164961.81750104</v>
      </c>
      <c r="AE56" s="556">
        <f>[4]Summary!$H$23</f>
        <v>166602.98907882671</v>
      </c>
      <c r="AF56" s="556">
        <f>[4]Summary!$I$23</f>
        <v>167999.86204259426</v>
      </c>
      <c r="AG56" s="556">
        <f>[4]Summary!$J$23</f>
        <v>169550.33190661896</v>
      </c>
      <c r="AH56" s="556">
        <f>[4]Summary!$K$23</f>
        <v>171577.7939812103</v>
      </c>
      <c r="AI56" s="556">
        <f>[4]Summary!$L$23</f>
        <v>174139.34660806201</v>
      </c>
      <c r="AJ56" s="556">
        <f>[4]Summary!$M$23</f>
        <v>175909.55524529735</v>
      </c>
      <c r="AK56" s="556">
        <f>[4]Summary!$N$23</f>
        <v>176963.64945169727</v>
      </c>
      <c r="AL56" s="556">
        <f>[4]Summary!$O$23</f>
        <v>178241.39239886496</v>
      </c>
      <c r="AM56" s="556">
        <f>[4]Summary!$P$23</f>
        <v>178738.35567300141</v>
      </c>
      <c r="AN56" s="556">
        <f>[4]Summary!$Q$23</f>
        <v>179398.24803265376</v>
      </c>
      <c r="AO56" s="556">
        <f>[4]Summary!$R$23</f>
        <v>180022.29734290307</v>
      </c>
      <c r="AP56" s="556">
        <f>[4]Summary!$S$23</f>
        <v>180485.89447845999</v>
      </c>
      <c r="AQ56" s="556">
        <f>[4]Summary!$T$23</f>
        <v>180560.31145219543</v>
      </c>
      <c r="AR56" s="556">
        <f>[4]Summary!$U$23</f>
        <v>180962.68506326288</v>
      </c>
      <c r="AS56" s="556">
        <f>[4]Summary!$V$23</f>
        <v>181482.92616636434</v>
      </c>
      <c r="AU56" s="566">
        <f>(Z56-C56)/C56</f>
        <v>0.10865437008431833</v>
      </c>
      <c r="AV56" s="566">
        <f t="shared" ref="AV56:AV58" si="181">(AA56-D56)/D56</f>
        <v>9.6643582853043863E-2</v>
      </c>
      <c r="AW56" s="566">
        <f t="shared" ref="AW56:AW58" si="182">(AB56-E56)/E56</f>
        <v>9.596598523216629E-2</v>
      </c>
      <c r="AX56" s="566">
        <f t="shared" ref="AX56:AX58" si="183">(AC56-F56)/F56</f>
        <v>9.1589823183978195E-2</v>
      </c>
      <c r="AY56" s="566">
        <f t="shared" ref="AY56:AY58" si="184">(AD56-G56)/G56</f>
        <v>8.2185239661988874E-2</v>
      </c>
      <c r="AZ56" s="566">
        <f t="shared" ref="AZ56:AZ58" si="185">(AE56-H56)/H56</f>
        <v>6.9257024710746393E-2</v>
      </c>
      <c r="BA56" s="566">
        <f t="shared" ref="BA56:BA58" si="186">(AF56-I56)/I56</f>
        <v>5.3761986628635419E-2</v>
      </c>
      <c r="BB56" s="566">
        <f t="shared" ref="BB56:BB58" si="187">(AG56-J56)/J56</f>
        <v>4.036802017179441E-2</v>
      </c>
      <c r="BC56" s="566">
        <f t="shared" ref="BC56:BC58" si="188">(AH56-K56)/K56</f>
        <v>2.9487533024204267E-2</v>
      </c>
      <c r="BD56" s="566">
        <f t="shared" ref="BD56:BD58" si="189">(AI56-L56)/L56</f>
        <v>2.0968162287735671E-2</v>
      </c>
      <c r="BE56" s="566">
        <f t="shared" ref="BE56:BE58" si="190">(AJ56-M56)/M56</f>
        <v>1.1874704804831262E-2</v>
      </c>
      <c r="BF56" s="566">
        <f t="shared" ref="BF56:BF58" si="191">(AK56-N56)/N56</f>
        <v>8.6195446181019982E-3</v>
      </c>
      <c r="BG56" s="566">
        <f t="shared" ref="BG56:BG58" si="192">(AL56-O56)/O56</f>
        <v>7.5776609743347795E-3</v>
      </c>
      <c r="BH56" s="566">
        <f t="shared" ref="BH56:BH58" si="193">(AM56-P56)/P56</f>
        <v>5.7906312196386485E-3</v>
      </c>
      <c r="BI56" s="566">
        <f t="shared" ref="BI56:BI58" si="194">(AN56-Q56)/Q56</f>
        <v>4.3106926964378116E-3</v>
      </c>
      <c r="BJ56" s="566">
        <f t="shared" ref="BJ56:BJ58" si="195">(AO56-R56)/R56</f>
        <v>2.9097345008525844E-3</v>
      </c>
      <c r="BK56" s="566">
        <f t="shared" ref="BK56:BK58" si="196">(AP56-S56)/S56</f>
        <v>7.6111804311164758E-4</v>
      </c>
      <c r="BL56" s="566">
        <f t="shared" ref="BL56:BL58" si="197">(AQ56-T56)/T56</f>
        <v>-3.2142393000694812E-3</v>
      </c>
      <c r="BM56" s="566">
        <f t="shared" ref="BM56:BM58" si="198">(AR56-U56)/U56</f>
        <v>-6.935204662493903E-3</v>
      </c>
      <c r="BN56" s="566">
        <f t="shared" ref="BN56:BN58" si="199">(AS56-V56)/V56</f>
        <v>-1.043933332474533E-2</v>
      </c>
    </row>
    <row r="57" spans="1:66" ht="15" x14ac:dyDescent="0.25">
      <c r="A57" s="555"/>
      <c r="B57" s="550" t="s">
        <v>87</v>
      </c>
      <c r="C57" s="556">
        <v>139816.42207280081</v>
      </c>
      <c r="D57" s="556">
        <v>142596.69421993702</v>
      </c>
      <c r="E57" s="556">
        <v>143511.23871179187</v>
      </c>
      <c r="F57" s="556">
        <v>144441.08590582327</v>
      </c>
      <c r="G57" s="556">
        <v>145869.06150137211</v>
      </c>
      <c r="H57" s="556">
        <v>147620.97950835136</v>
      </c>
      <c r="I57" s="556">
        <v>150443.18963381666</v>
      </c>
      <c r="J57" s="556">
        <v>153168.51627678913</v>
      </c>
      <c r="K57" s="556">
        <v>156006.42925814068</v>
      </c>
      <c r="L57" s="556">
        <v>159010.11435278977</v>
      </c>
      <c r="M57" s="556">
        <v>161410.98139461683</v>
      </c>
      <c r="N57" s="556">
        <v>162114.29017782054</v>
      </c>
      <c r="O57" s="556">
        <v>162659.19329512306</v>
      </c>
      <c r="P57" s="556">
        <v>162604.42330464933</v>
      </c>
      <c r="Q57" s="556">
        <v>162643.02252363454</v>
      </c>
      <c r="R57" s="556">
        <v>162630.63399041028</v>
      </c>
      <c r="S57" s="556">
        <v>163399.50803359968</v>
      </c>
      <c r="T57" s="556">
        <v>164118.8147765164</v>
      </c>
      <c r="U57" s="556">
        <v>165100.86455553805</v>
      </c>
      <c r="V57" s="557">
        <v>166161.82390723444</v>
      </c>
      <c r="X57" s="555"/>
      <c r="Y57" s="550" t="s">
        <v>87</v>
      </c>
      <c r="Z57" s="556">
        <f>[4]Summary!$C$24</f>
        <v>155004.45137884936</v>
      </c>
      <c r="AA57" s="556">
        <f>[4]Summary!$D$24</f>
        <v>156374.78688543645</v>
      </c>
      <c r="AB57" s="556">
        <f>[4]Summary!$E$24</f>
        <v>157281.17942183925</v>
      </c>
      <c r="AC57" s="556">
        <f>[4]Summary!$F$24</f>
        <v>157668.89642452146</v>
      </c>
      <c r="AD57" s="556">
        <f>[4]Summary!$G$24</f>
        <v>157856.57530696658</v>
      </c>
      <c r="AE57" s="556">
        <f>[4]Summary!$H$24</f>
        <v>157844.76933398584</v>
      </c>
      <c r="AF57" s="556">
        <f>[4]Summary!$I$24</f>
        <v>158530.77729205717</v>
      </c>
      <c r="AG57" s="556">
        <f>[4]Summary!$J$24</f>
        <v>159350.54193546611</v>
      </c>
      <c r="AH57" s="556">
        <f>[4]Summary!$K$24</f>
        <v>160605.02840354425</v>
      </c>
      <c r="AI57" s="556">
        <f>[4]Summary!$L$24</f>
        <v>162342.03735994792</v>
      </c>
      <c r="AJ57" s="556">
        <f>[4]Summary!$M$24</f>
        <v>163324.87725940128</v>
      </c>
      <c r="AK57" s="556">
        <f>[4]Summary!$N$24</f>
        <v>164317.66686492189</v>
      </c>
      <c r="AL57" s="556">
        <f>[4]Summary!$O$24</f>
        <v>165518.30894279131</v>
      </c>
      <c r="AM57" s="556">
        <f>[4]Summary!$P$24</f>
        <v>165994.04579674001</v>
      </c>
      <c r="AN57" s="556">
        <f>[4]Summary!$Q$24</f>
        <v>166621.18686485122</v>
      </c>
      <c r="AO57" s="556">
        <f>[4]Summary!$R$24</f>
        <v>167215.14003332716</v>
      </c>
      <c r="AP57" s="556">
        <f>[4]Summary!$S$24</f>
        <v>167659.98321340594</v>
      </c>
      <c r="AQ57" s="556">
        <f>[4]Summary!$T$24</f>
        <v>167743.34504283298</v>
      </c>
      <c r="AR57" s="556">
        <f>[4]Summary!$U$24</f>
        <v>168131.42128691918</v>
      </c>
      <c r="AS57" s="556">
        <f>[4]Summary!$V$24</f>
        <v>168629.08028805163</v>
      </c>
      <c r="AU57" s="566">
        <f t="shared" ref="AU57:AU58" si="200">(Z57-C57)/C57</f>
        <v>0.10862836482927823</v>
      </c>
      <c r="AV57" s="566">
        <f t="shared" si="181"/>
        <v>9.6622805604795386E-2</v>
      </c>
      <c r="AW57" s="566">
        <f t="shared" si="182"/>
        <v>9.5950260297738926E-2</v>
      </c>
      <c r="AX57" s="566">
        <f t="shared" si="183"/>
        <v>9.157927909322712E-2</v>
      </c>
      <c r="AY57" s="566">
        <f t="shared" si="184"/>
        <v>8.2179961139200924E-2</v>
      </c>
      <c r="AZ57" s="566">
        <f t="shared" si="185"/>
        <v>6.9257024710746393E-2</v>
      </c>
      <c r="BA57" s="566">
        <f t="shared" si="186"/>
        <v>5.3758416568579506E-2</v>
      </c>
      <c r="BB57" s="566">
        <f t="shared" si="187"/>
        <v>4.0360942372161604E-2</v>
      </c>
      <c r="BC57" s="566">
        <f t="shared" si="188"/>
        <v>2.9476984809352694E-2</v>
      </c>
      <c r="BD57" s="566">
        <f t="shared" si="189"/>
        <v>2.0954157669277204E-2</v>
      </c>
      <c r="BE57" s="566">
        <f t="shared" si="190"/>
        <v>1.1857284109470668E-2</v>
      </c>
      <c r="BF57" s="566">
        <f t="shared" si="191"/>
        <v>1.3591501925490357E-2</v>
      </c>
      <c r="BG57" s="566">
        <f t="shared" si="192"/>
        <v>1.7577338174060497E-2</v>
      </c>
      <c r="BH57" s="566">
        <f t="shared" si="193"/>
        <v>2.0845819708975675E-2</v>
      </c>
      <c r="BI57" s="566">
        <f t="shared" si="194"/>
        <v>2.4459483594745573E-2</v>
      </c>
      <c r="BJ57" s="566">
        <f t="shared" si="195"/>
        <v>2.8189683151497842E-2</v>
      </c>
      <c r="BK57" s="566">
        <f t="shared" si="196"/>
        <v>2.6073978013019399E-2</v>
      </c>
      <c r="BL57" s="566">
        <f t="shared" si="197"/>
        <v>2.2084794307417877E-2</v>
      </c>
      <c r="BM57" s="566">
        <f t="shared" si="198"/>
        <v>1.835578959286242E-2</v>
      </c>
      <c r="BN57" s="566">
        <f t="shared" si="199"/>
        <v>1.4848515277459968E-2</v>
      </c>
    </row>
    <row r="58" spans="1:66" ht="15.75" thickBot="1" x14ac:dyDescent="0.3">
      <c r="A58" s="558"/>
      <c r="B58" s="559" t="s">
        <v>499</v>
      </c>
      <c r="C58" s="560">
        <v>710.96376719714578</v>
      </c>
      <c r="D58" s="560">
        <v>2107.0726519694567</v>
      </c>
      <c r="E58" s="560">
        <v>3538.5041193481779</v>
      </c>
      <c r="F58" s="560">
        <v>5016.5985528432184</v>
      </c>
      <c r="G58" s="560">
        <v>6564.9317330619251</v>
      </c>
      <c r="H58" s="560">
        <v>8190.9396360618912</v>
      </c>
      <c r="I58" s="560">
        <v>8985.4708932976318</v>
      </c>
      <c r="J58" s="560">
        <v>9802.9790202514123</v>
      </c>
      <c r="K58" s="560">
        <v>10656.875033836923</v>
      </c>
      <c r="L58" s="560">
        <v>11552.840536870121</v>
      </c>
      <c r="M58" s="560">
        <v>12434.213479808352</v>
      </c>
      <c r="N58" s="560">
        <v>13337.048630710879</v>
      </c>
      <c r="O58" s="560">
        <v>14241.704077397346</v>
      </c>
      <c r="P58" s="560">
        <v>15104.883309452123</v>
      </c>
      <c r="Q58" s="560">
        <v>15985.214074139623</v>
      </c>
      <c r="R58" s="560">
        <v>16869.366009589761</v>
      </c>
      <c r="S58" s="560">
        <v>16949.119850127576</v>
      </c>
      <c r="T58" s="560">
        <v>17023.732168985927</v>
      </c>
      <c r="U58" s="560">
        <v>17125.598322707803</v>
      </c>
      <c r="V58" s="561">
        <v>17235.649616156727</v>
      </c>
      <c r="X58" s="558"/>
      <c r="Y58" s="559" t="s">
        <v>499</v>
      </c>
      <c r="Z58" s="560">
        <f>[4]Summary!$C$25</f>
        <v>791.84904918953112</v>
      </c>
      <c r="AA58" s="560">
        <f>[4]Summary!$D$25</f>
        <v>2313.67046930266</v>
      </c>
      <c r="AB58" s="560">
        <f>[4]Summary!$E$25</f>
        <v>3880.3368582278554</v>
      </c>
      <c r="AC58" s="560">
        <f>[4]Summary!$F$25</f>
        <v>5477.5909272010786</v>
      </c>
      <c r="AD58" s="560">
        <f>[4]Summary!$G$25</f>
        <v>7105.2421940734275</v>
      </c>
      <c r="AE58" s="560">
        <f>[4]Summary!$H$25</f>
        <v>8758.2197448408624</v>
      </c>
      <c r="AF58" s="560">
        <f>[4]Summary!$I$25</f>
        <v>9469.0847505370784</v>
      </c>
      <c r="AG58" s="560">
        <f>[4]Summary!$J$25</f>
        <v>10199.78997115283</v>
      </c>
      <c r="AH58" s="560">
        <f>[4]Summary!$K$25</f>
        <v>10972.765577666054</v>
      </c>
      <c r="AI58" s="560">
        <f>[4]Summary!$L$25</f>
        <v>11797.309248114085</v>
      </c>
      <c r="AJ58" s="560">
        <f>[4]Summary!$M$25</f>
        <v>12584.677985896073</v>
      </c>
      <c r="AK58" s="560">
        <f>[4]Summary!$N$25</f>
        <v>12645.982586775377</v>
      </c>
      <c r="AL58" s="560">
        <f>[4]Summary!$O$25</f>
        <v>12723.083456073642</v>
      </c>
      <c r="AM58" s="560">
        <f>[4]Summary!$P$25</f>
        <v>12744.309876261386</v>
      </c>
      <c r="AN58" s="560">
        <f>[4]Summary!$Q$25</f>
        <v>12777.061167802531</v>
      </c>
      <c r="AO58" s="560">
        <f>[4]Summary!$R$25</f>
        <v>12807.157309575909</v>
      </c>
      <c r="AP58" s="560">
        <f>[4]Summary!$S$25</f>
        <v>12825.91126505405</v>
      </c>
      <c r="AQ58" s="560">
        <f>[4]Summary!$T$25</f>
        <v>12816.966409362456</v>
      </c>
      <c r="AR58" s="560">
        <f>[4]Summary!$U$25</f>
        <v>12831.263776343681</v>
      </c>
      <c r="AS58" s="560">
        <f>[4]Summary!$V$25</f>
        <v>12853.845878312701</v>
      </c>
      <c r="AU58" s="566">
        <f t="shared" si="200"/>
        <v>0.11376850090583639</v>
      </c>
      <c r="AV58" s="566">
        <f t="shared" si="181"/>
        <v>9.8049688576280755E-2</v>
      </c>
      <c r="AW58" s="566">
        <f t="shared" si="182"/>
        <v>9.6603741962760781E-2</v>
      </c>
      <c r="AX58" s="566">
        <f t="shared" si="183"/>
        <v>9.1893415329513881E-2</v>
      </c>
      <c r="AY58" s="566">
        <f t="shared" si="184"/>
        <v>8.2302525445987887E-2</v>
      </c>
      <c r="AZ58" s="566">
        <f t="shared" si="185"/>
        <v>6.925702471074649E-2</v>
      </c>
      <c r="BA58" s="566">
        <f t="shared" si="186"/>
        <v>5.382175992581311E-2</v>
      </c>
      <c r="BB58" s="566">
        <f t="shared" si="187"/>
        <v>4.0478608602718472E-2</v>
      </c>
      <c r="BC58" s="566">
        <f t="shared" si="188"/>
        <v>2.9641948772612885E-2</v>
      </c>
      <c r="BD58" s="566">
        <f t="shared" si="189"/>
        <v>2.1160917997938136E-2</v>
      </c>
      <c r="BE58" s="566">
        <f t="shared" si="190"/>
        <v>1.2100846292534469E-2</v>
      </c>
      <c r="BF58" s="566">
        <f t="shared" si="191"/>
        <v>-5.1815515041626341E-2</v>
      </c>
      <c r="BG58" s="566">
        <f t="shared" si="192"/>
        <v>-0.10663194608388674</v>
      </c>
      <c r="BH58" s="566">
        <f t="shared" si="193"/>
        <v>-0.156278826180244</v>
      </c>
      <c r="BI58" s="566">
        <f t="shared" si="194"/>
        <v>-0.20069502300423625</v>
      </c>
      <c r="BJ58" s="566">
        <f t="shared" si="195"/>
        <v>-0.24080387476948459</v>
      </c>
      <c r="BK58" s="566">
        <f t="shared" si="196"/>
        <v>-0.24326977574841388</v>
      </c>
      <c r="BL58" s="566">
        <f t="shared" si="197"/>
        <v>-0.24711183880626458</v>
      </c>
      <c r="BM58" s="566">
        <f t="shared" si="198"/>
        <v>-0.25075530007439328</v>
      </c>
      <c r="BN58" s="566">
        <f t="shared" si="199"/>
        <v>-0.25422910278568878</v>
      </c>
    </row>
    <row r="60" spans="1:66" ht="15" x14ac:dyDescent="0.25">
      <c r="A60" s="565" t="s">
        <v>323</v>
      </c>
      <c r="B60" s="565">
        <v>2021</v>
      </c>
      <c r="X60" s="565" t="s">
        <v>323</v>
      </c>
      <c r="Y60" s="565">
        <v>2022</v>
      </c>
    </row>
    <row r="61" spans="1:66" ht="15.75" thickBot="1" x14ac:dyDescent="0.3">
      <c r="A61" s="550" t="s">
        <v>65</v>
      </c>
      <c r="B61" s="550" t="s">
        <v>64</v>
      </c>
      <c r="C61" s="551" t="s">
        <v>508</v>
      </c>
      <c r="D61" s="551" t="s">
        <v>508</v>
      </c>
      <c r="E61" s="551" t="s">
        <v>508</v>
      </c>
      <c r="F61" s="551" t="s">
        <v>508</v>
      </c>
      <c r="G61" s="551" t="s">
        <v>508</v>
      </c>
      <c r="H61" s="551" t="s">
        <v>508</v>
      </c>
      <c r="I61" s="551" t="s">
        <v>509</v>
      </c>
      <c r="J61" s="551" t="s">
        <v>509</v>
      </c>
      <c r="K61" s="551" t="s">
        <v>509</v>
      </c>
      <c r="L61" s="551" t="s">
        <v>509</v>
      </c>
      <c r="M61" s="551" t="s">
        <v>509</v>
      </c>
      <c r="N61" s="551" t="s">
        <v>509</v>
      </c>
      <c r="O61" s="551" t="s">
        <v>509</v>
      </c>
      <c r="P61" s="551" t="s">
        <v>509</v>
      </c>
      <c r="Q61" s="551" t="s">
        <v>509</v>
      </c>
      <c r="R61" s="551" t="s">
        <v>509</v>
      </c>
      <c r="S61" s="551" t="s">
        <v>509</v>
      </c>
      <c r="T61" s="551" t="s">
        <v>509</v>
      </c>
      <c r="U61" s="551" t="s">
        <v>508</v>
      </c>
      <c r="V61" s="551" t="s">
        <v>508</v>
      </c>
      <c r="X61" s="550" t="s">
        <v>65</v>
      </c>
      <c r="Y61" s="550" t="s">
        <v>64</v>
      </c>
      <c r="Z61" s="551" t="str">
        <f>[5]Summary!$C$1</f>
        <v>EST</v>
      </c>
      <c r="AA61" s="551" t="str">
        <f>[5]Summary!$D$1</f>
        <v>EST</v>
      </c>
      <c r="AB61" s="551" t="str">
        <f>[5]Summary!$E$1</f>
        <v>EST</v>
      </c>
      <c r="AC61" s="551" t="str">
        <f>[5]Summary!$F$1</f>
        <v>EST</v>
      </c>
      <c r="AD61" s="551" t="str">
        <f>[5]Summary!$G$1</f>
        <v>EST</v>
      </c>
      <c r="AE61" s="551" t="str">
        <f>[5]Summary!$H$1</f>
        <v>EST</v>
      </c>
      <c r="AF61" s="551" t="str">
        <f>[5]Summary!$I$1</f>
        <v>REP</v>
      </c>
      <c r="AG61" s="551" t="str">
        <f>[5]Summary!$J$1</f>
        <v>REP</v>
      </c>
      <c r="AH61" s="551" t="str">
        <f>[5]Summary!$K$1</f>
        <v>REP</v>
      </c>
      <c r="AI61" s="551" t="str">
        <f>[5]Summary!$L$1</f>
        <v>REP</v>
      </c>
      <c r="AJ61" s="551" t="str">
        <f>[5]Summary!$M$1</f>
        <v>REP</v>
      </c>
      <c r="AK61" s="551" t="str">
        <f>[5]Summary!$N$1</f>
        <v>REP</v>
      </c>
      <c r="AL61" s="551" t="str">
        <f>[5]Summary!$O$1</f>
        <v>REP</v>
      </c>
      <c r="AM61" s="551" t="str">
        <f>[5]Summary!$P$1</f>
        <v>REP</v>
      </c>
      <c r="AN61" s="551" t="str">
        <f>[5]Summary!$Q$1</f>
        <v>REP</v>
      </c>
      <c r="AO61" s="551" t="str">
        <f>[5]Summary!$R$1</f>
        <v>REP</v>
      </c>
      <c r="AP61" s="551" t="str">
        <f>[5]Summary!$S$1</f>
        <v>REP</v>
      </c>
      <c r="AQ61" s="551" t="str">
        <f>[5]Summary!$T$1</f>
        <v>REP</v>
      </c>
      <c r="AR61" s="551" t="str">
        <f>[5]Summary!$U$1</f>
        <v>REP</v>
      </c>
      <c r="AS61" s="551" t="str">
        <f>[5]Summary!$V$1</f>
        <v>REP</v>
      </c>
      <c r="AU61" s="704" t="s">
        <v>504</v>
      </c>
      <c r="AV61" s="704"/>
      <c r="AW61" s="704"/>
      <c r="AX61" s="704"/>
      <c r="AY61" s="704"/>
      <c r="AZ61" s="704"/>
      <c r="BA61" s="704"/>
      <c r="BB61" s="704"/>
      <c r="BC61" s="704"/>
      <c r="BD61" s="704"/>
      <c r="BE61" s="704"/>
      <c r="BF61" s="704"/>
      <c r="BG61" s="704"/>
      <c r="BH61" s="704"/>
      <c r="BI61" s="704"/>
      <c r="BJ61" s="704"/>
      <c r="BK61" s="704"/>
      <c r="BL61" s="704"/>
      <c r="BM61" s="704"/>
      <c r="BN61" s="704"/>
    </row>
    <row r="62" spans="1:66" ht="15" x14ac:dyDescent="0.25">
      <c r="A62" s="552" t="s">
        <v>497</v>
      </c>
      <c r="B62" s="553"/>
      <c r="C62" s="553">
        <v>2000</v>
      </c>
      <c r="D62" s="553">
        <v>2001</v>
      </c>
      <c r="E62" s="553">
        <v>2002</v>
      </c>
      <c r="F62" s="553">
        <v>2003</v>
      </c>
      <c r="G62" s="553">
        <v>2004</v>
      </c>
      <c r="H62" s="553">
        <v>2005</v>
      </c>
      <c r="I62" s="553">
        <v>2006</v>
      </c>
      <c r="J62" s="553">
        <v>2007</v>
      </c>
      <c r="K62" s="553">
        <v>2008</v>
      </c>
      <c r="L62" s="553">
        <v>2009</v>
      </c>
      <c r="M62" s="553">
        <v>2010</v>
      </c>
      <c r="N62" s="553">
        <v>2011</v>
      </c>
      <c r="O62" s="553">
        <v>2012</v>
      </c>
      <c r="P62" s="553">
        <v>2013</v>
      </c>
      <c r="Q62" s="553">
        <v>2014</v>
      </c>
      <c r="R62" s="553">
        <v>2015</v>
      </c>
      <c r="S62" s="553">
        <v>2016</v>
      </c>
      <c r="T62" s="553">
        <v>2017</v>
      </c>
      <c r="U62" s="553">
        <v>2018</v>
      </c>
      <c r="V62" s="554">
        <v>2019</v>
      </c>
      <c r="X62" s="552" t="s">
        <v>497</v>
      </c>
      <c r="Y62" s="553"/>
      <c r="Z62" s="553">
        <v>2000</v>
      </c>
      <c r="AA62" s="553">
        <v>2001</v>
      </c>
      <c r="AB62" s="553">
        <v>2002</v>
      </c>
      <c r="AC62" s="553">
        <v>2003</v>
      </c>
      <c r="AD62" s="553">
        <v>2004</v>
      </c>
      <c r="AE62" s="553">
        <v>2005</v>
      </c>
      <c r="AF62" s="553">
        <v>2006</v>
      </c>
      <c r="AG62" s="553">
        <v>2007</v>
      </c>
      <c r="AH62" s="553">
        <v>2008</v>
      </c>
      <c r="AI62" s="553">
        <v>2009</v>
      </c>
      <c r="AJ62" s="553">
        <v>2010</v>
      </c>
      <c r="AK62" s="553">
        <v>2011</v>
      </c>
      <c r="AL62" s="553">
        <v>2012</v>
      </c>
      <c r="AM62" s="553">
        <v>2013</v>
      </c>
      <c r="AN62" s="553">
        <v>2014</v>
      </c>
      <c r="AO62" s="553">
        <v>2015</v>
      </c>
      <c r="AP62" s="553">
        <v>2016</v>
      </c>
      <c r="AQ62" s="553">
        <v>2017</v>
      </c>
      <c r="AR62" s="553">
        <v>2018</v>
      </c>
      <c r="AS62" s="553">
        <v>2019</v>
      </c>
      <c r="AU62" s="553">
        <v>2000</v>
      </c>
      <c r="AV62" s="553">
        <v>2001</v>
      </c>
      <c r="AW62" s="553">
        <v>2002</v>
      </c>
      <c r="AX62" s="553">
        <v>2003</v>
      </c>
      <c r="AY62" s="553">
        <v>2004</v>
      </c>
      <c r="AZ62" s="553">
        <v>2005</v>
      </c>
      <c r="BA62" s="553">
        <v>2006</v>
      </c>
      <c r="BB62" s="553">
        <v>2007</v>
      </c>
      <c r="BC62" s="553">
        <v>2008</v>
      </c>
      <c r="BD62" s="553">
        <v>2009</v>
      </c>
      <c r="BE62" s="553">
        <v>2010</v>
      </c>
      <c r="BF62" s="553">
        <v>2011</v>
      </c>
      <c r="BG62" s="553">
        <v>2012</v>
      </c>
      <c r="BH62" s="553">
        <v>2013</v>
      </c>
      <c r="BI62" s="553">
        <v>2014</v>
      </c>
      <c r="BJ62" s="553">
        <v>2015</v>
      </c>
      <c r="BK62" s="553">
        <v>2016</v>
      </c>
      <c r="BL62" s="553">
        <v>2017</v>
      </c>
      <c r="BM62" s="553">
        <v>2018</v>
      </c>
      <c r="BN62" s="553">
        <v>2019</v>
      </c>
    </row>
    <row r="63" spans="1:66" ht="15" x14ac:dyDescent="0.25">
      <c r="A63" s="555"/>
      <c r="B63" s="550" t="s">
        <v>498</v>
      </c>
      <c r="C63" s="556">
        <v>525256.62554102996</v>
      </c>
      <c r="D63" s="556">
        <v>534149.32140888739</v>
      </c>
      <c r="E63" s="556">
        <v>547234.5190044099</v>
      </c>
      <c r="F63" s="556">
        <v>559331.92627812002</v>
      </c>
      <c r="G63" s="556">
        <v>570380.38904326386</v>
      </c>
      <c r="H63" s="556">
        <v>581007.60220549186</v>
      </c>
      <c r="I63" s="556">
        <v>590781</v>
      </c>
      <c r="J63" s="556">
        <v>601538</v>
      </c>
      <c r="K63" s="556">
        <v>612294</v>
      </c>
      <c r="L63" s="556">
        <v>623051</v>
      </c>
      <c r="M63" s="556">
        <v>633808</v>
      </c>
      <c r="N63" s="556">
        <v>644565</v>
      </c>
      <c r="O63" s="556">
        <v>655321</v>
      </c>
      <c r="P63" s="556">
        <v>666078</v>
      </c>
      <c r="Q63" s="556">
        <v>678716</v>
      </c>
      <c r="R63" s="556">
        <v>686327</v>
      </c>
      <c r="S63" s="556">
        <v>680522</v>
      </c>
      <c r="T63" s="556">
        <v>687012</v>
      </c>
      <c r="U63" s="556">
        <v>693630</v>
      </c>
      <c r="V63" s="557">
        <v>700995.8081545711</v>
      </c>
      <c r="X63" s="555"/>
      <c r="Y63" s="550" t="s">
        <v>498</v>
      </c>
      <c r="Z63" s="556">
        <f>[5]Summary!$C$3</f>
        <v>545297.56455324369</v>
      </c>
      <c r="AA63" s="556">
        <f>[5]Summary!$D$3</f>
        <v>556618.31488675228</v>
      </c>
      <c r="AB63" s="556">
        <f>[5]Summary!$E$3</f>
        <v>568918.67992278165</v>
      </c>
      <c r="AC63" s="556">
        <f>[5]Summary!$F$3</f>
        <v>580271.53603633796</v>
      </c>
      <c r="AD63" s="556">
        <f>[5]Summary!$G$3</f>
        <v>591650.87690391799</v>
      </c>
      <c r="AE63" s="556">
        <f>[5]Summary!$H$3</f>
        <v>601792.89235602738</v>
      </c>
      <c r="AF63" s="556">
        <f>[5]Summary!$I$3</f>
        <v>590781</v>
      </c>
      <c r="AG63" s="556">
        <f>[5]Summary!$J$3</f>
        <v>601538</v>
      </c>
      <c r="AH63" s="556">
        <f>[5]Summary!$K$3</f>
        <v>612294</v>
      </c>
      <c r="AI63" s="556">
        <f>[5]Summary!$L$3</f>
        <v>623051</v>
      </c>
      <c r="AJ63" s="556">
        <f>[5]Summary!$M$3</f>
        <v>633808</v>
      </c>
      <c r="AK63" s="556">
        <f>[5]Summary!$N$3</f>
        <v>644565</v>
      </c>
      <c r="AL63" s="556">
        <f>[5]Summary!$O$3</f>
        <v>655321</v>
      </c>
      <c r="AM63" s="556">
        <f>[5]Summary!$P$3</f>
        <v>666078</v>
      </c>
      <c r="AN63" s="556">
        <f>[5]Summary!$Q$3</f>
        <v>678716</v>
      </c>
      <c r="AO63" s="556">
        <f>[5]Summary!$R$3</f>
        <v>686327</v>
      </c>
      <c r="AP63" s="556">
        <f>[5]Summary!$S$3</f>
        <v>680522</v>
      </c>
      <c r="AQ63" s="556">
        <f>[5]Summary!$T$3</f>
        <v>687012</v>
      </c>
      <c r="AR63" s="556">
        <f>[5]Summary!$U$3</f>
        <v>693630</v>
      </c>
      <c r="AS63" s="556">
        <f>[5]Summary!$V$3</f>
        <v>699889</v>
      </c>
      <c r="AU63" s="566">
        <f>(Z63-C63)/C63</f>
        <v>3.815456681116771E-2</v>
      </c>
      <c r="AV63" s="566">
        <f t="shared" ref="AV63:AV65" si="201">(AA63-D63)/D63</f>
        <v>4.2065004254990039E-2</v>
      </c>
      <c r="AW63" s="566">
        <f t="shared" ref="AW63:AW65" si="202">(AB63-E63)/E63</f>
        <v>3.9624987396303137E-2</v>
      </c>
      <c r="AX63" s="566">
        <f t="shared" ref="AX63:AX65" si="203">(AC63-F63)/F63</f>
        <v>3.7436821991466307E-2</v>
      </c>
      <c r="AY63" s="566">
        <f t="shared" ref="AY63:AY65" si="204">(AD63-G63)/G63</f>
        <v>3.7291758744252244E-2</v>
      </c>
      <c r="AZ63" s="566">
        <f t="shared" ref="AZ63:AZ65" si="205">(AE63-H63)/H63</f>
        <v>3.5774557977615147E-2</v>
      </c>
      <c r="BA63" s="566">
        <f t="shared" ref="BA63:BA65" si="206">(AF63-I63)/I63</f>
        <v>0</v>
      </c>
      <c r="BB63" s="566">
        <f t="shared" ref="BB63:BB65" si="207">(AG63-J63)/J63</f>
        <v>0</v>
      </c>
      <c r="BC63" s="566">
        <f t="shared" ref="BC63:BC65" si="208">(AH63-K63)/K63</f>
        <v>0</v>
      </c>
      <c r="BD63" s="566">
        <f t="shared" ref="BD63:BD65" si="209">(AI63-L63)/L63</f>
        <v>0</v>
      </c>
      <c r="BE63" s="566">
        <f t="shared" ref="BE63:BE65" si="210">(AJ63-M63)/M63</f>
        <v>0</v>
      </c>
      <c r="BF63" s="566">
        <f t="shared" ref="BF63:BF65" si="211">(AK63-N63)/N63</f>
        <v>0</v>
      </c>
      <c r="BG63" s="566">
        <f t="shared" ref="BG63:BG65" si="212">(AL63-O63)/O63</f>
        <v>0</v>
      </c>
      <c r="BH63" s="566">
        <f t="shared" ref="BH63:BH65" si="213">(AM63-P63)/P63</f>
        <v>0</v>
      </c>
      <c r="BI63" s="566">
        <f t="shared" ref="BI63:BI65" si="214">(AN63-Q63)/Q63</f>
        <v>0</v>
      </c>
      <c r="BJ63" s="566">
        <f t="shared" ref="BJ63:BJ65" si="215">(AO63-R63)/R63</f>
        <v>0</v>
      </c>
      <c r="BK63" s="566">
        <f t="shared" ref="BK63:BK65" si="216">(AP63-S63)/S63</f>
        <v>0</v>
      </c>
      <c r="BL63" s="566">
        <f t="shared" ref="BL63:BL65" si="217">(AQ63-T63)/T63</f>
        <v>0</v>
      </c>
      <c r="BM63" s="566">
        <f t="shared" ref="BM63:BM65" si="218">(AR63-U63)/U63</f>
        <v>0</v>
      </c>
      <c r="BN63" s="566">
        <f t="shared" ref="BN63:BN65" si="219">(AS63-V63)/V63</f>
        <v>-1.5789083781896872E-3</v>
      </c>
    </row>
    <row r="64" spans="1:66" ht="15" x14ac:dyDescent="0.25">
      <c r="A64" s="555"/>
      <c r="B64" s="550" t="s">
        <v>87</v>
      </c>
      <c r="C64" s="556">
        <v>517926.20024550927</v>
      </c>
      <c r="D64" s="556">
        <v>526694.79060081276</v>
      </c>
      <c r="E64" s="556">
        <v>539597.37257801287</v>
      </c>
      <c r="F64" s="556">
        <v>551525.94972949836</v>
      </c>
      <c r="G64" s="556">
        <v>562420.22132980567</v>
      </c>
      <c r="H64" s="556">
        <v>572899.1222416074</v>
      </c>
      <c r="I64" s="556">
        <v>583093</v>
      </c>
      <c r="J64" s="556">
        <v>593143</v>
      </c>
      <c r="K64" s="556">
        <v>603192</v>
      </c>
      <c r="L64" s="556">
        <v>613241</v>
      </c>
      <c r="M64" s="556">
        <v>622851</v>
      </c>
      <c r="N64" s="556">
        <v>633341</v>
      </c>
      <c r="O64" s="556">
        <v>643910</v>
      </c>
      <c r="P64" s="556">
        <v>654667</v>
      </c>
      <c r="Q64" s="556">
        <v>425137</v>
      </c>
      <c r="R64" s="556">
        <v>428063</v>
      </c>
      <c r="S64" s="556">
        <v>424690</v>
      </c>
      <c r="T64" s="556">
        <v>427026</v>
      </c>
      <c r="U64" s="556">
        <v>429540</v>
      </c>
      <c r="V64" s="557">
        <v>434101.37888314301</v>
      </c>
      <c r="X64" s="555"/>
      <c r="Y64" s="550" t="s">
        <v>87</v>
      </c>
      <c r="Z64" s="556">
        <f>[5]Summary!$C$4</f>
        <v>537687.45005603076</v>
      </c>
      <c r="AA64" s="556">
        <f>[5]Summary!$D$4</f>
        <v>548850.20920851699</v>
      </c>
      <c r="AB64" s="556">
        <f>[5]Summary!$E$4</f>
        <v>560978.9116654949</v>
      </c>
      <c r="AC64" s="556">
        <f>[5]Summary!$F$4</f>
        <v>572173.32853319589</v>
      </c>
      <c r="AD64" s="556">
        <f>[5]Summary!$G$4</f>
        <v>583393.86053652572</v>
      </c>
      <c r="AE64" s="556">
        <f>[5]Summary!$H$4</f>
        <v>593394.33510556468</v>
      </c>
      <c r="AF64" s="556">
        <f>[5]Summary!$I$4</f>
        <v>583093</v>
      </c>
      <c r="AG64" s="556">
        <f>[5]Summary!$J$4</f>
        <v>593143</v>
      </c>
      <c r="AH64" s="556">
        <f>[5]Summary!$K$4</f>
        <v>603192</v>
      </c>
      <c r="AI64" s="556">
        <f>[5]Summary!$L$4</f>
        <v>613241</v>
      </c>
      <c r="AJ64" s="556">
        <f>[5]Summary!$M$4</f>
        <v>622851</v>
      </c>
      <c r="AK64" s="556">
        <f>[5]Summary!$N$4</f>
        <v>633341</v>
      </c>
      <c r="AL64" s="556">
        <f>[5]Summary!$O$4</f>
        <v>643910</v>
      </c>
      <c r="AM64" s="556">
        <f>[5]Summary!$P$4</f>
        <v>654667</v>
      </c>
      <c r="AN64" s="556">
        <f>[5]Summary!$Q$4</f>
        <v>425137</v>
      </c>
      <c r="AO64" s="556">
        <f>[5]Summary!$R$4</f>
        <v>428063</v>
      </c>
      <c r="AP64" s="556">
        <f>[5]Summary!$S$4</f>
        <v>424690</v>
      </c>
      <c r="AQ64" s="556">
        <f>[5]Summary!$T$4</f>
        <v>427026</v>
      </c>
      <c r="AR64" s="556">
        <f>[5]Summary!$U$4</f>
        <v>429540</v>
      </c>
      <c r="AS64" s="556">
        <f>[5]Summary!$V$4</f>
        <v>431736</v>
      </c>
      <c r="AU64" s="566">
        <f t="shared" ref="AU64:AU65" si="220">(Z64-C64)/C64</f>
        <v>3.8154566811167676E-2</v>
      </c>
      <c r="AV64" s="566">
        <f t="shared" si="201"/>
        <v>4.2065004254989942E-2</v>
      </c>
      <c r="AW64" s="566">
        <f t="shared" si="202"/>
        <v>3.9624987396303102E-2</v>
      </c>
      <c r="AX64" s="566">
        <f t="shared" si="203"/>
        <v>3.7436821991466133E-2</v>
      </c>
      <c r="AY64" s="566">
        <f t="shared" si="204"/>
        <v>3.7291758744252224E-2</v>
      </c>
      <c r="AZ64" s="566">
        <f t="shared" si="205"/>
        <v>3.5774557977615258E-2</v>
      </c>
      <c r="BA64" s="566">
        <f t="shared" si="206"/>
        <v>0</v>
      </c>
      <c r="BB64" s="566">
        <f t="shared" si="207"/>
        <v>0</v>
      </c>
      <c r="BC64" s="566">
        <f t="shared" si="208"/>
        <v>0</v>
      </c>
      <c r="BD64" s="566">
        <f t="shared" si="209"/>
        <v>0</v>
      </c>
      <c r="BE64" s="566">
        <f t="shared" si="210"/>
        <v>0</v>
      </c>
      <c r="BF64" s="566">
        <f t="shared" si="211"/>
        <v>0</v>
      </c>
      <c r="BG64" s="566">
        <f t="shared" si="212"/>
        <v>0</v>
      </c>
      <c r="BH64" s="566">
        <f t="shared" si="213"/>
        <v>0</v>
      </c>
      <c r="BI64" s="566">
        <f t="shared" si="214"/>
        <v>0</v>
      </c>
      <c r="BJ64" s="566">
        <f t="shared" si="215"/>
        <v>0</v>
      </c>
      <c r="BK64" s="566">
        <f t="shared" si="216"/>
        <v>0</v>
      </c>
      <c r="BL64" s="566">
        <f t="shared" si="217"/>
        <v>0</v>
      </c>
      <c r="BM64" s="566">
        <f t="shared" si="218"/>
        <v>0</v>
      </c>
      <c r="BN64" s="566">
        <f t="shared" si="219"/>
        <v>-5.4489089374207145E-3</v>
      </c>
    </row>
    <row r="65" spans="1:66" ht="15.75" thickBot="1" x14ac:dyDescent="0.3">
      <c r="A65" s="558"/>
      <c r="B65" s="559" t="s">
        <v>499</v>
      </c>
      <c r="C65" s="560">
        <v>7330.4252955206903</v>
      </c>
      <c r="D65" s="560">
        <v>7454.5308080746327</v>
      </c>
      <c r="E65" s="560">
        <v>7637.1464263970265</v>
      </c>
      <c r="F65" s="560">
        <v>7805.9765486216638</v>
      </c>
      <c r="G65" s="560">
        <v>7960.1677134581842</v>
      </c>
      <c r="H65" s="560">
        <v>8108.4799638844561</v>
      </c>
      <c r="I65" s="560">
        <v>7688</v>
      </c>
      <c r="J65" s="560">
        <v>8395</v>
      </c>
      <c r="K65" s="560">
        <v>9102</v>
      </c>
      <c r="L65" s="560">
        <v>9810</v>
      </c>
      <c r="M65" s="560">
        <v>10957</v>
      </c>
      <c r="N65" s="560">
        <v>11224</v>
      </c>
      <c r="O65" s="560">
        <v>11411</v>
      </c>
      <c r="P65" s="560">
        <v>11411</v>
      </c>
      <c r="Q65" s="560">
        <v>253579</v>
      </c>
      <c r="R65" s="560">
        <v>258264</v>
      </c>
      <c r="S65" s="560">
        <v>255832</v>
      </c>
      <c r="T65" s="560">
        <v>259986</v>
      </c>
      <c r="U65" s="560">
        <v>264090</v>
      </c>
      <c r="V65" s="561">
        <v>266894.42927142809</v>
      </c>
      <c r="X65" s="558"/>
      <c r="Y65" s="559" t="s">
        <v>499</v>
      </c>
      <c r="Z65" s="560">
        <f>[5]Summary!$C$5</f>
        <v>7610.1144972129259</v>
      </c>
      <c r="AA65" s="560">
        <f>[5]Summary!$D$5</f>
        <v>7768.1056782352971</v>
      </c>
      <c r="AB65" s="560">
        <f>[5]Summary!$E$5</f>
        <v>7939.7682572867488</v>
      </c>
      <c r="AC65" s="560">
        <f>[5]Summary!$F$5</f>
        <v>8098.2075031420682</v>
      </c>
      <c r="AD65" s="560">
        <f>[5]Summary!$G$5</f>
        <v>8257.0163673922652</v>
      </c>
      <c r="AE65" s="560">
        <f>[5]Summary!$H$5</f>
        <v>8398.5572504627053</v>
      </c>
      <c r="AF65" s="560">
        <f>[5]Summary!$I$5</f>
        <v>7688</v>
      </c>
      <c r="AG65" s="560">
        <f>[5]Summary!$J$5</f>
        <v>8395</v>
      </c>
      <c r="AH65" s="560">
        <f>[5]Summary!$K$5</f>
        <v>9102</v>
      </c>
      <c r="AI65" s="560">
        <f>[5]Summary!$L$5</f>
        <v>9810</v>
      </c>
      <c r="AJ65" s="560">
        <f>[5]Summary!$M$5</f>
        <v>10957</v>
      </c>
      <c r="AK65" s="560">
        <f>[5]Summary!$N$5</f>
        <v>11224</v>
      </c>
      <c r="AL65" s="560">
        <f>[5]Summary!$O$5</f>
        <v>11411</v>
      </c>
      <c r="AM65" s="560">
        <f>[5]Summary!$P$5</f>
        <v>11411</v>
      </c>
      <c r="AN65" s="560">
        <f>[5]Summary!$Q$5</f>
        <v>253579</v>
      </c>
      <c r="AO65" s="560">
        <f>[5]Summary!$R$5</f>
        <v>258264</v>
      </c>
      <c r="AP65" s="560">
        <f>[5]Summary!$S$5</f>
        <v>255832</v>
      </c>
      <c r="AQ65" s="560">
        <f>[5]Summary!$T$5</f>
        <v>259986</v>
      </c>
      <c r="AR65" s="560">
        <f>[5]Summary!$U$5</f>
        <v>264090</v>
      </c>
      <c r="AS65" s="560">
        <f>[5]Summary!$V$5</f>
        <v>268153</v>
      </c>
      <c r="AU65" s="566">
        <f t="shared" si="220"/>
        <v>3.8154566811170118E-2</v>
      </c>
      <c r="AV65" s="566">
        <f t="shared" si="201"/>
        <v>4.2065004254996839E-2</v>
      </c>
      <c r="AW65" s="566">
        <f t="shared" si="202"/>
        <v>3.9624987396305572E-2</v>
      </c>
      <c r="AX65" s="566">
        <f t="shared" si="203"/>
        <v>3.7436821991478422E-2</v>
      </c>
      <c r="AY65" s="566">
        <f t="shared" si="204"/>
        <v>3.7291758744253806E-2</v>
      </c>
      <c r="AZ65" s="566">
        <f t="shared" si="205"/>
        <v>3.5774557977607001E-2</v>
      </c>
      <c r="BA65" s="566">
        <f t="shared" si="206"/>
        <v>0</v>
      </c>
      <c r="BB65" s="566">
        <f t="shared" si="207"/>
        <v>0</v>
      </c>
      <c r="BC65" s="566">
        <f t="shared" si="208"/>
        <v>0</v>
      </c>
      <c r="BD65" s="566">
        <f t="shared" si="209"/>
        <v>0</v>
      </c>
      <c r="BE65" s="566">
        <f t="shared" si="210"/>
        <v>0</v>
      </c>
      <c r="BF65" s="566">
        <f t="shared" si="211"/>
        <v>0</v>
      </c>
      <c r="BG65" s="566">
        <f t="shared" si="212"/>
        <v>0</v>
      </c>
      <c r="BH65" s="566">
        <f t="shared" si="213"/>
        <v>0</v>
      </c>
      <c r="BI65" s="566">
        <f t="shared" si="214"/>
        <v>0</v>
      </c>
      <c r="BJ65" s="566">
        <f t="shared" si="215"/>
        <v>0</v>
      </c>
      <c r="BK65" s="566">
        <f t="shared" si="216"/>
        <v>0</v>
      </c>
      <c r="BL65" s="566">
        <f t="shared" si="217"/>
        <v>0</v>
      </c>
      <c r="BM65" s="566">
        <f t="shared" si="218"/>
        <v>0</v>
      </c>
      <c r="BN65" s="566">
        <f t="shared" si="219"/>
        <v>4.7156125813774897E-3</v>
      </c>
    </row>
    <row r="66" spans="1:66" ht="15" x14ac:dyDescent="0.25">
      <c r="A66" s="552" t="s">
        <v>500</v>
      </c>
      <c r="B66" s="562"/>
      <c r="C66" s="553">
        <v>2000</v>
      </c>
      <c r="D66" s="553">
        <v>2001</v>
      </c>
      <c r="E66" s="553">
        <v>2002</v>
      </c>
      <c r="F66" s="553">
        <v>2003</v>
      </c>
      <c r="G66" s="553">
        <v>2004</v>
      </c>
      <c r="H66" s="553">
        <v>2005</v>
      </c>
      <c r="I66" s="553">
        <v>2006</v>
      </c>
      <c r="J66" s="553">
        <v>2007</v>
      </c>
      <c r="K66" s="553">
        <v>2008</v>
      </c>
      <c r="L66" s="553">
        <v>2009</v>
      </c>
      <c r="M66" s="553">
        <v>2010</v>
      </c>
      <c r="N66" s="553">
        <v>2011</v>
      </c>
      <c r="O66" s="553">
        <v>2012</v>
      </c>
      <c r="P66" s="553">
        <v>2013</v>
      </c>
      <c r="Q66" s="553">
        <v>2014</v>
      </c>
      <c r="R66" s="553">
        <v>2015</v>
      </c>
      <c r="S66" s="553">
        <v>2016</v>
      </c>
      <c r="T66" s="553">
        <v>2017</v>
      </c>
      <c r="U66" s="553">
        <v>2018</v>
      </c>
      <c r="V66" s="554">
        <v>2019</v>
      </c>
      <c r="X66" s="552" t="s">
        <v>500</v>
      </c>
      <c r="Y66" s="562"/>
      <c r="Z66" s="553">
        <v>2000</v>
      </c>
      <c r="AA66" s="553">
        <v>2001</v>
      </c>
      <c r="AB66" s="553">
        <v>2002</v>
      </c>
      <c r="AC66" s="553">
        <v>2003</v>
      </c>
      <c r="AD66" s="553">
        <v>2004</v>
      </c>
      <c r="AE66" s="553">
        <v>2005</v>
      </c>
      <c r="AF66" s="553">
        <v>2006</v>
      </c>
      <c r="AG66" s="553">
        <v>2007</v>
      </c>
      <c r="AH66" s="553">
        <v>2008</v>
      </c>
      <c r="AI66" s="553">
        <v>2009</v>
      </c>
      <c r="AJ66" s="553">
        <v>2010</v>
      </c>
      <c r="AK66" s="553">
        <v>2011</v>
      </c>
      <c r="AL66" s="553">
        <v>2012</v>
      </c>
      <c r="AM66" s="553">
        <v>2013</v>
      </c>
      <c r="AN66" s="553">
        <v>2014</v>
      </c>
      <c r="AO66" s="553">
        <v>2015</v>
      </c>
      <c r="AP66" s="553">
        <v>2016</v>
      </c>
      <c r="AQ66" s="553">
        <v>2017</v>
      </c>
      <c r="AR66" s="553">
        <v>2018</v>
      </c>
      <c r="AS66" s="553">
        <v>2019</v>
      </c>
      <c r="AU66" s="553">
        <v>2000</v>
      </c>
      <c r="AV66" s="553">
        <v>2001</v>
      </c>
      <c r="AW66" s="553">
        <v>2002</v>
      </c>
      <c r="AX66" s="553">
        <v>2003</v>
      </c>
      <c r="AY66" s="553">
        <v>2004</v>
      </c>
      <c r="AZ66" s="553">
        <v>2005</v>
      </c>
      <c r="BA66" s="553">
        <v>2006</v>
      </c>
      <c r="BB66" s="553">
        <v>2007</v>
      </c>
      <c r="BC66" s="553">
        <v>2008</v>
      </c>
      <c r="BD66" s="553">
        <v>2009</v>
      </c>
      <c r="BE66" s="553">
        <v>2010</v>
      </c>
      <c r="BF66" s="553">
        <v>2011</v>
      </c>
      <c r="BG66" s="553">
        <v>2012</v>
      </c>
      <c r="BH66" s="553">
        <v>2013</v>
      </c>
      <c r="BI66" s="553">
        <v>2014</v>
      </c>
      <c r="BJ66" s="553">
        <v>2015</v>
      </c>
      <c r="BK66" s="553">
        <v>2016</v>
      </c>
      <c r="BL66" s="553">
        <v>2017</v>
      </c>
      <c r="BM66" s="553">
        <v>2018</v>
      </c>
      <c r="BN66" s="553">
        <v>2019</v>
      </c>
    </row>
    <row r="67" spans="1:66" ht="15" x14ac:dyDescent="0.25">
      <c r="A67" s="563"/>
      <c r="B67" s="550" t="s">
        <v>498</v>
      </c>
      <c r="C67" s="556">
        <v>15683.470081554591</v>
      </c>
      <c r="D67" s="556">
        <v>18761.751657718734</v>
      </c>
      <c r="E67" s="556">
        <v>18968.414009205801</v>
      </c>
      <c r="F67" s="556">
        <v>17924.009491228353</v>
      </c>
      <c r="G67" s="556">
        <v>19152.416810091549</v>
      </c>
      <c r="H67" s="556">
        <v>19152.443018698352</v>
      </c>
      <c r="I67" s="556">
        <v>15612</v>
      </c>
      <c r="J67" s="556">
        <v>15640</v>
      </c>
      <c r="K67" s="556">
        <v>15667</v>
      </c>
      <c r="L67" s="556">
        <v>15695</v>
      </c>
      <c r="M67" s="556">
        <v>15465</v>
      </c>
      <c r="N67" s="556">
        <v>15469</v>
      </c>
      <c r="O67" s="556">
        <v>15728</v>
      </c>
      <c r="P67" s="556">
        <v>14553</v>
      </c>
      <c r="Q67" s="556">
        <v>14649</v>
      </c>
      <c r="R67" s="556">
        <v>13993</v>
      </c>
      <c r="S67" s="556">
        <v>13798</v>
      </c>
      <c r="T67" s="556">
        <v>13875</v>
      </c>
      <c r="U67" s="556">
        <v>16467.356592613854</v>
      </c>
      <c r="V67" s="557">
        <v>16522.902943341403</v>
      </c>
      <c r="X67" s="563"/>
      <c r="Y67" s="550" t="s">
        <v>498</v>
      </c>
      <c r="Z67" s="556">
        <f>[5]Summary!$C$7</f>
        <v>18138.167921893313</v>
      </c>
      <c r="AA67" s="556">
        <f>[5]Summary!$D$7</f>
        <v>18000.959486155745</v>
      </c>
      <c r="AB67" s="556">
        <f>[5]Summary!$E$7</f>
        <v>18236.5982912008</v>
      </c>
      <c r="AC67" s="556">
        <f>[5]Summary!$F$7</f>
        <v>18264.822801651182</v>
      </c>
      <c r="AD67" s="556">
        <f>[5]Summary!$G$7</f>
        <v>18644.272703485469</v>
      </c>
      <c r="AE67" s="556">
        <f>[5]Summary!$H$7</f>
        <v>18811.707025831489</v>
      </c>
      <c r="AF67" s="556">
        <f>[5]Summary!$I$7</f>
        <v>15612</v>
      </c>
      <c r="AG67" s="556">
        <f>[5]Summary!$J$7</f>
        <v>15640</v>
      </c>
      <c r="AH67" s="556">
        <f>[5]Summary!$K$7</f>
        <v>15667</v>
      </c>
      <c r="AI67" s="556">
        <f>[5]Summary!$L$7</f>
        <v>15695</v>
      </c>
      <c r="AJ67" s="556">
        <f>[5]Summary!$M$7</f>
        <v>15465</v>
      </c>
      <c r="AK67" s="556">
        <f>[5]Summary!$N$7</f>
        <v>15469</v>
      </c>
      <c r="AL67" s="556">
        <f>[5]Summary!$O$7</f>
        <v>15728</v>
      </c>
      <c r="AM67" s="556">
        <f>[5]Summary!$P$7</f>
        <v>14553</v>
      </c>
      <c r="AN67" s="556">
        <f>[5]Summary!$Q$7</f>
        <v>14649</v>
      </c>
      <c r="AO67" s="556">
        <f>[5]Summary!$R$7</f>
        <v>13993</v>
      </c>
      <c r="AP67" s="556">
        <f>[5]Summary!$S$7</f>
        <v>13798</v>
      </c>
      <c r="AQ67" s="556">
        <f>[5]Summary!$T$7</f>
        <v>13875</v>
      </c>
      <c r="AR67" s="556">
        <f>[5]Summary!$U$7</f>
        <v>13641</v>
      </c>
      <c r="AS67" s="556">
        <f>[5]Summary!$V$7</f>
        <v>13928</v>
      </c>
      <c r="AU67" s="566">
        <f>(Z67-C67)/C67</f>
        <v>0.15651496942795234</v>
      </c>
      <c r="AV67" s="566">
        <f t="shared" ref="AV67:AV69" si="221">(AA67-D67)/D67</f>
        <v>-4.0550167459976645E-2</v>
      </c>
      <c r="AW67" s="566">
        <f t="shared" ref="AW67:AW69" si="222">(AB67-E67)/E67</f>
        <v>-3.8580754176381508E-2</v>
      </c>
      <c r="AX67" s="566">
        <f t="shared" ref="AX67:AX69" si="223">(AC67-F67)/F67</f>
        <v>1.901434556758164E-2</v>
      </c>
      <c r="AY67" s="566">
        <f t="shared" ref="AY67:AY69" si="224">(AD67-G67)/G67</f>
        <v>-2.6531591894884771E-2</v>
      </c>
      <c r="AZ67" s="566">
        <f t="shared" ref="AZ67:AZ69" si="225">(AE67-H67)/H67</f>
        <v>-1.7790732625295142E-2</v>
      </c>
      <c r="BA67" s="566">
        <f t="shared" ref="BA67:BA69" si="226">(AF67-I67)/I67</f>
        <v>0</v>
      </c>
      <c r="BB67" s="566">
        <f t="shared" ref="BB67:BB69" si="227">(AG67-J67)/J67</f>
        <v>0</v>
      </c>
      <c r="BC67" s="566">
        <f t="shared" ref="BC67:BC69" si="228">(AH67-K67)/K67</f>
        <v>0</v>
      </c>
      <c r="BD67" s="566">
        <f t="shared" ref="BD67:BD69" si="229">(AI67-L67)/L67</f>
        <v>0</v>
      </c>
      <c r="BE67" s="566">
        <f t="shared" ref="BE67:BE69" si="230">(AJ67-M67)/M67</f>
        <v>0</v>
      </c>
      <c r="BF67" s="566">
        <f t="shared" ref="BF67:BF69" si="231">(AK67-N67)/N67</f>
        <v>0</v>
      </c>
      <c r="BG67" s="566">
        <f t="shared" ref="BG67:BG69" si="232">(AL67-O67)/O67</f>
        <v>0</v>
      </c>
      <c r="BH67" s="566">
        <f t="shared" ref="BH67:BH69" si="233">(AM67-P67)/P67</f>
        <v>0</v>
      </c>
      <c r="BI67" s="566">
        <f t="shared" ref="BI67:BI69" si="234">(AN67-Q67)/Q67</f>
        <v>0</v>
      </c>
      <c r="BJ67" s="566">
        <f t="shared" ref="BJ67:BJ69" si="235">(AO67-R67)/R67</f>
        <v>0</v>
      </c>
      <c r="BK67" s="566">
        <f t="shared" ref="BK67:BK69" si="236">(AP67-S67)/S67</f>
        <v>0</v>
      </c>
      <c r="BL67" s="566">
        <f t="shared" ref="BL67:BL69" si="237">(AQ67-T67)/T67</f>
        <v>0</v>
      </c>
      <c r="BM67" s="566">
        <f t="shared" ref="BM67:BM69" si="238">(AR67-U67)/U67</f>
        <v>-0.17163389744542043</v>
      </c>
      <c r="BN67" s="566">
        <f t="shared" ref="BN67:BN69" si="239">(AS67-V67)/V67</f>
        <v>-0.15704885226522064</v>
      </c>
    </row>
    <row r="68" spans="1:66" ht="15" x14ac:dyDescent="0.25">
      <c r="A68" s="563"/>
      <c r="B68" s="550" t="s">
        <v>87</v>
      </c>
      <c r="C68" s="556">
        <v>15559.364569000649</v>
      </c>
      <c r="D68" s="556">
        <v>18579.13603939634</v>
      </c>
      <c r="E68" s="556">
        <v>18799.583886981163</v>
      </c>
      <c r="F68" s="556">
        <v>17769.818326391833</v>
      </c>
      <c r="G68" s="556">
        <v>19004.104559665277</v>
      </c>
      <c r="H68" s="556">
        <v>12249.785890131941</v>
      </c>
      <c r="I68" s="556">
        <v>15409</v>
      </c>
      <c r="J68" s="556">
        <v>15422</v>
      </c>
      <c r="K68" s="556">
        <v>15434</v>
      </c>
      <c r="L68" s="556">
        <v>15448</v>
      </c>
      <c r="M68" s="556">
        <v>15198</v>
      </c>
      <c r="N68" s="556">
        <v>15200</v>
      </c>
      <c r="O68" s="556">
        <v>15454</v>
      </c>
      <c r="P68" s="556">
        <v>9181</v>
      </c>
      <c r="Q68" s="556">
        <v>9268</v>
      </c>
      <c r="R68" s="556">
        <v>9177</v>
      </c>
      <c r="S68" s="556">
        <v>9050</v>
      </c>
      <c r="T68" s="556">
        <v>9101</v>
      </c>
      <c r="U68" s="556">
        <v>13662.927321185771</v>
      </c>
      <c r="V68" s="557">
        <v>13571.394859621154</v>
      </c>
      <c r="X68" s="563"/>
      <c r="Y68" s="550" t="s">
        <v>87</v>
      </c>
      <c r="Z68" s="556">
        <f>[5]Summary!$C$8</f>
        <v>17980.176740870942</v>
      </c>
      <c r="AA68" s="556">
        <f>[5]Summary!$D$8</f>
        <v>17829.296907104293</v>
      </c>
      <c r="AB68" s="556">
        <f>[5]Summary!$E$8</f>
        <v>18078.159045345597</v>
      </c>
      <c r="AC68" s="556">
        <f>[5]Summary!$F$8</f>
        <v>18106.013937401101</v>
      </c>
      <c r="AD68" s="556">
        <f>[5]Summary!$G$8</f>
        <v>18502.731820415029</v>
      </c>
      <c r="AE68" s="556">
        <f>[5]Summary!$H$8</f>
        <v>12031.853224643492</v>
      </c>
      <c r="AF68" s="556">
        <f>[5]Summary!$I$8</f>
        <v>15409</v>
      </c>
      <c r="AG68" s="556">
        <f>[5]Summary!$J$8</f>
        <v>15422</v>
      </c>
      <c r="AH68" s="556">
        <f>[5]Summary!$K$8</f>
        <v>15434</v>
      </c>
      <c r="AI68" s="556">
        <f>[5]Summary!$L$8</f>
        <v>15448</v>
      </c>
      <c r="AJ68" s="556">
        <f>[5]Summary!$M$8</f>
        <v>15198</v>
      </c>
      <c r="AK68" s="556">
        <f>[5]Summary!$N$8</f>
        <v>15200</v>
      </c>
      <c r="AL68" s="556">
        <f>[5]Summary!$O$8</f>
        <v>15454</v>
      </c>
      <c r="AM68" s="556">
        <f>[5]Summary!$P$8</f>
        <v>9181</v>
      </c>
      <c r="AN68" s="556">
        <f>[5]Summary!$Q$8</f>
        <v>9268</v>
      </c>
      <c r="AO68" s="556">
        <f>[5]Summary!$R$8</f>
        <v>9177</v>
      </c>
      <c r="AP68" s="556">
        <f>[5]Summary!$S$8</f>
        <v>9050</v>
      </c>
      <c r="AQ68" s="556">
        <f>[5]Summary!$T$8</f>
        <v>9101</v>
      </c>
      <c r="AR68" s="556">
        <f>[5]Summary!$U$8</f>
        <v>8860</v>
      </c>
      <c r="AS68" s="556">
        <f>[5]Summary!$V$8</f>
        <v>9147</v>
      </c>
      <c r="AU68" s="566">
        <f t="shared" ref="AU68:AU69" si="240">(Z68-C68)/C68</f>
        <v>0.15558554214311193</v>
      </c>
      <c r="AV68" s="566">
        <f t="shared" si="221"/>
        <v>-4.0359203501284566E-2</v>
      </c>
      <c r="AW68" s="566">
        <f t="shared" si="222"/>
        <v>-3.8374511157938836E-2</v>
      </c>
      <c r="AX68" s="566">
        <f t="shared" si="223"/>
        <v>1.8919473729787611E-2</v>
      </c>
      <c r="AY68" s="566">
        <f t="shared" si="224"/>
        <v>-2.6382339545445999E-2</v>
      </c>
      <c r="AZ68" s="566">
        <f t="shared" si="225"/>
        <v>-1.7790732625295097E-2</v>
      </c>
      <c r="BA68" s="566">
        <f t="shared" si="226"/>
        <v>0</v>
      </c>
      <c r="BB68" s="566">
        <f t="shared" si="227"/>
        <v>0</v>
      </c>
      <c r="BC68" s="566">
        <f t="shared" si="228"/>
        <v>0</v>
      </c>
      <c r="BD68" s="566">
        <f t="shared" si="229"/>
        <v>0</v>
      </c>
      <c r="BE68" s="566">
        <f t="shared" si="230"/>
        <v>0</v>
      </c>
      <c r="BF68" s="566">
        <f t="shared" si="231"/>
        <v>0</v>
      </c>
      <c r="BG68" s="566">
        <f t="shared" si="232"/>
        <v>0</v>
      </c>
      <c r="BH68" s="566">
        <f t="shared" si="233"/>
        <v>0</v>
      </c>
      <c r="BI68" s="566">
        <f t="shared" si="234"/>
        <v>0</v>
      </c>
      <c r="BJ68" s="566">
        <f t="shared" si="235"/>
        <v>0</v>
      </c>
      <c r="BK68" s="566">
        <f t="shared" si="236"/>
        <v>0</v>
      </c>
      <c r="BL68" s="566">
        <f t="shared" si="237"/>
        <v>0</v>
      </c>
      <c r="BM68" s="566">
        <f t="shared" si="238"/>
        <v>-0.35152988874780439</v>
      </c>
      <c r="BN68" s="566">
        <f t="shared" si="239"/>
        <v>-0.32600885210296365</v>
      </c>
    </row>
    <row r="69" spans="1:66" ht="15.75" thickBot="1" x14ac:dyDescent="0.3">
      <c r="A69" s="564"/>
      <c r="B69" s="559" t="s">
        <v>499</v>
      </c>
      <c r="C69" s="560">
        <v>124.10551255394421</v>
      </c>
      <c r="D69" s="560">
        <v>182.61561832238749</v>
      </c>
      <c r="E69" s="560">
        <v>168.8301222246846</v>
      </c>
      <c r="F69" s="560">
        <v>154.19116483648759</v>
      </c>
      <c r="G69" s="560">
        <v>148.31225042621372</v>
      </c>
      <c r="H69" s="560">
        <v>6902.6571285664104</v>
      </c>
      <c r="I69" s="560">
        <v>203</v>
      </c>
      <c r="J69" s="560">
        <v>218</v>
      </c>
      <c r="K69" s="560">
        <v>233</v>
      </c>
      <c r="L69" s="560">
        <v>247</v>
      </c>
      <c r="M69" s="560">
        <v>267</v>
      </c>
      <c r="N69" s="560">
        <v>269</v>
      </c>
      <c r="O69" s="560">
        <v>274</v>
      </c>
      <c r="P69" s="560">
        <v>5372</v>
      </c>
      <c r="Q69" s="560">
        <v>5381</v>
      </c>
      <c r="R69" s="560">
        <v>4816</v>
      </c>
      <c r="S69" s="560">
        <v>4748</v>
      </c>
      <c r="T69" s="560">
        <v>4774</v>
      </c>
      <c r="U69" s="560">
        <v>2804.4292714280891</v>
      </c>
      <c r="V69" s="561">
        <v>2951.5080837202258</v>
      </c>
      <c r="X69" s="564"/>
      <c r="Y69" s="559" t="s">
        <v>499</v>
      </c>
      <c r="Z69" s="560">
        <f>[5]Summary!$C$9</f>
        <v>157.99118102232205</v>
      </c>
      <c r="AA69" s="560">
        <f>[5]Summary!$D$9</f>
        <v>171.66257905142629</v>
      </c>
      <c r="AB69" s="560">
        <f>[5]Summary!$E$9</f>
        <v>158.43924585527384</v>
      </c>
      <c r="AC69" s="560">
        <f>[5]Summary!$F$9</f>
        <v>158.80886425014978</v>
      </c>
      <c r="AD69" s="560">
        <f>[5]Summary!$G$9</f>
        <v>141.54088307044549</v>
      </c>
      <c r="AE69" s="560">
        <f>[5]Summary!$H$9</f>
        <v>6779.8538011879982</v>
      </c>
      <c r="AF69" s="560">
        <f>[5]Summary!$I$9</f>
        <v>203</v>
      </c>
      <c r="AG69" s="560">
        <f>[5]Summary!$J$9</f>
        <v>218</v>
      </c>
      <c r="AH69" s="560">
        <f>[5]Summary!$K$9</f>
        <v>233</v>
      </c>
      <c r="AI69" s="560">
        <f>[5]Summary!$L$9</f>
        <v>247</v>
      </c>
      <c r="AJ69" s="560">
        <f>[5]Summary!$M$9</f>
        <v>267</v>
      </c>
      <c r="AK69" s="560">
        <f>[5]Summary!$N$9</f>
        <v>269</v>
      </c>
      <c r="AL69" s="560">
        <f>[5]Summary!$O$9</f>
        <v>274</v>
      </c>
      <c r="AM69" s="560">
        <f>[5]Summary!$P$9</f>
        <v>5372</v>
      </c>
      <c r="AN69" s="560">
        <f>[5]Summary!$Q$9</f>
        <v>5381</v>
      </c>
      <c r="AO69" s="560">
        <f>[5]Summary!$R$9</f>
        <v>4816</v>
      </c>
      <c r="AP69" s="560">
        <f>[5]Summary!$S$9</f>
        <v>4748</v>
      </c>
      <c r="AQ69" s="560">
        <f>[5]Summary!$T$9</f>
        <v>4774</v>
      </c>
      <c r="AR69" s="560">
        <f>[5]Summary!$U$9</f>
        <v>4781</v>
      </c>
      <c r="AS69" s="560">
        <f>[5]Summary!$V$9</f>
        <v>4781</v>
      </c>
      <c r="AU69" s="566">
        <f t="shared" si="240"/>
        <v>0.27303918876003963</v>
      </c>
      <c r="AV69" s="566">
        <f t="shared" si="221"/>
        <v>-5.9978655558501195E-2</v>
      </c>
      <c r="AW69" s="566">
        <f t="shared" si="222"/>
        <v>-6.1546341568018574E-2</v>
      </c>
      <c r="AX69" s="566">
        <f t="shared" si="223"/>
        <v>2.9947885915247125E-2</v>
      </c>
      <c r="AY69" s="566">
        <f t="shared" si="224"/>
        <v>-4.5656156765937768E-2</v>
      </c>
      <c r="AZ69" s="566">
        <f t="shared" si="225"/>
        <v>-1.7790732625295094E-2</v>
      </c>
      <c r="BA69" s="566">
        <f t="shared" si="226"/>
        <v>0</v>
      </c>
      <c r="BB69" s="566">
        <f t="shared" si="227"/>
        <v>0</v>
      </c>
      <c r="BC69" s="566">
        <f t="shared" si="228"/>
        <v>0</v>
      </c>
      <c r="BD69" s="566">
        <f t="shared" si="229"/>
        <v>0</v>
      </c>
      <c r="BE69" s="566">
        <f t="shared" si="230"/>
        <v>0</v>
      </c>
      <c r="BF69" s="566">
        <f t="shared" si="231"/>
        <v>0</v>
      </c>
      <c r="BG69" s="566">
        <f t="shared" si="232"/>
        <v>0</v>
      </c>
      <c r="BH69" s="566">
        <f t="shared" si="233"/>
        <v>0</v>
      </c>
      <c r="BI69" s="566">
        <f t="shared" si="234"/>
        <v>0</v>
      </c>
      <c r="BJ69" s="566">
        <f t="shared" si="235"/>
        <v>0</v>
      </c>
      <c r="BK69" s="566">
        <f t="shared" si="236"/>
        <v>0</v>
      </c>
      <c r="BL69" s="566">
        <f t="shared" si="237"/>
        <v>0</v>
      </c>
      <c r="BM69" s="566">
        <f t="shared" si="238"/>
        <v>0.70480320138913299</v>
      </c>
      <c r="BN69" s="566">
        <f t="shared" si="239"/>
        <v>0.61984987483882903</v>
      </c>
    </row>
    <row r="70" spans="1:66" ht="15" x14ac:dyDescent="0.25">
      <c r="A70" s="552" t="s">
        <v>58</v>
      </c>
      <c r="B70" s="562"/>
      <c r="C70" s="553">
        <v>2000</v>
      </c>
      <c r="D70" s="553">
        <v>2001</v>
      </c>
      <c r="E70" s="553">
        <v>2002</v>
      </c>
      <c r="F70" s="553">
        <v>2003</v>
      </c>
      <c r="G70" s="553">
        <v>2004</v>
      </c>
      <c r="H70" s="553">
        <v>2005</v>
      </c>
      <c r="I70" s="553">
        <v>2006</v>
      </c>
      <c r="J70" s="553">
        <v>2007</v>
      </c>
      <c r="K70" s="553">
        <v>2008</v>
      </c>
      <c r="L70" s="553">
        <v>2009</v>
      </c>
      <c r="M70" s="553">
        <v>2010</v>
      </c>
      <c r="N70" s="553">
        <v>2011</v>
      </c>
      <c r="O70" s="553">
        <v>2012</v>
      </c>
      <c r="P70" s="553">
        <v>2013</v>
      </c>
      <c r="Q70" s="553">
        <v>2014</v>
      </c>
      <c r="R70" s="553">
        <v>2015</v>
      </c>
      <c r="S70" s="553">
        <v>2016</v>
      </c>
      <c r="T70" s="553">
        <v>2017</v>
      </c>
      <c r="U70" s="553">
        <v>2018</v>
      </c>
      <c r="V70" s="554">
        <v>2019</v>
      </c>
      <c r="X70" s="552" t="s">
        <v>58</v>
      </c>
      <c r="Y70" s="562"/>
      <c r="Z70" s="553">
        <v>2000</v>
      </c>
      <c r="AA70" s="553">
        <v>2001</v>
      </c>
      <c r="AB70" s="553">
        <v>2002</v>
      </c>
      <c r="AC70" s="553">
        <v>2003</v>
      </c>
      <c r="AD70" s="553">
        <v>2004</v>
      </c>
      <c r="AE70" s="553">
        <v>2005</v>
      </c>
      <c r="AF70" s="553">
        <v>2006</v>
      </c>
      <c r="AG70" s="553">
        <v>2007</v>
      </c>
      <c r="AH70" s="553">
        <v>2008</v>
      </c>
      <c r="AI70" s="553">
        <v>2009</v>
      </c>
      <c r="AJ70" s="553">
        <v>2010</v>
      </c>
      <c r="AK70" s="553">
        <v>2011</v>
      </c>
      <c r="AL70" s="553">
        <v>2012</v>
      </c>
      <c r="AM70" s="553">
        <v>2013</v>
      </c>
      <c r="AN70" s="553">
        <v>2014</v>
      </c>
      <c r="AO70" s="553">
        <v>2015</v>
      </c>
      <c r="AP70" s="553">
        <v>2016</v>
      </c>
      <c r="AQ70" s="553">
        <v>2017</v>
      </c>
      <c r="AR70" s="553">
        <v>2018</v>
      </c>
      <c r="AS70" s="553">
        <v>2019</v>
      </c>
      <c r="AU70" s="553">
        <v>2000</v>
      </c>
      <c r="AV70" s="553">
        <v>2001</v>
      </c>
      <c r="AW70" s="553">
        <v>2002</v>
      </c>
      <c r="AX70" s="553">
        <v>2003</v>
      </c>
      <c r="AY70" s="553">
        <v>2004</v>
      </c>
      <c r="AZ70" s="553">
        <v>2005</v>
      </c>
      <c r="BA70" s="553">
        <v>2006</v>
      </c>
      <c r="BB70" s="553">
        <v>2007</v>
      </c>
      <c r="BC70" s="553">
        <v>2008</v>
      </c>
      <c r="BD70" s="553">
        <v>2009</v>
      </c>
      <c r="BE70" s="553">
        <v>2010</v>
      </c>
      <c r="BF70" s="553">
        <v>2011</v>
      </c>
      <c r="BG70" s="553">
        <v>2012</v>
      </c>
      <c r="BH70" s="553">
        <v>2013</v>
      </c>
      <c r="BI70" s="553">
        <v>2014</v>
      </c>
      <c r="BJ70" s="553">
        <v>2015</v>
      </c>
      <c r="BK70" s="553">
        <v>2016</v>
      </c>
      <c r="BL70" s="553">
        <v>2017</v>
      </c>
      <c r="BM70" s="553">
        <v>2018</v>
      </c>
      <c r="BN70" s="553">
        <v>2019</v>
      </c>
    </row>
    <row r="71" spans="1:66" ht="15" x14ac:dyDescent="0.25">
      <c r="A71" s="563"/>
      <c r="B71" s="550" t="s">
        <v>498</v>
      </c>
      <c r="C71" s="556">
        <v>5513.6271121863874</v>
      </c>
      <c r="D71" s="556">
        <v>4600.8053957786997</v>
      </c>
      <c r="E71" s="556">
        <v>5570.089954684353</v>
      </c>
      <c r="F71" s="556">
        <v>5570.089954684353</v>
      </c>
      <c r="G71" s="556">
        <v>6898.7128486382862</v>
      </c>
      <c r="H71" s="556">
        <v>6755.798121760402</v>
      </c>
      <c r="I71" s="556">
        <v>7234</v>
      </c>
      <c r="J71" s="556">
        <v>6785</v>
      </c>
      <c r="K71" s="556">
        <v>7318</v>
      </c>
      <c r="L71" s="556">
        <v>5465</v>
      </c>
      <c r="M71" s="556">
        <v>6726</v>
      </c>
      <c r="N71" s="556">
        <v>7414</v>
      </c>
      <c r="O71" s="556">
        <v>7892</v>
      </c>
      <c r="P71" s="556">
        <v>7643</v>
      </c>
      <c r="Q71" s="556">
        <v>6190</v>
      </c>
      <c r="R71" s="556">
        <v>7343</v>
      </c>
      <c r="S71" s="556">
        <v>7308</v>
      </c>
      <c r="T71" s="556">
        <v>7257</v>
      </c>
      <c r="U71" s="556">
        <v>7351.91</v>
      </c>
      <c r="V71" s="557">
        <v>7103.8980576007289</v>
      </c>
      <c r="X71" s="563"/>
      <c r="Y71" s="550" t="s">
        <v>498</v>
      </c>
      <c r="Z71" s="556">
        <f>[5]Summary!$C$11</f>
        <v>5497.2196871394599</v>
      </c>
      <c r="AA71" s="556">
        <f>[5]Summary!$D$11</f>
        <v>4587.1143412059482</v>
      </c>
      <c r="AB71" s="556">
        <f>[5]Summary!$E$11</f>
        <v>5553.5145077822335</v>
      </c>
      <c r="AC71" s="556">
        <f>[5]Summary!$F$11</f>
        <v>5553.5145077822335</v>
      </c>
      <c r="AD71" s="556">
        <f>[5]Summary!$G$11</f>
        <v>6878.1836921173208</v>
      </c>
      <c r="AE71" s="556">
        <f>[5]Summary!$H$11</f>
        <v>6735.6942501964422</v>
      </c>
      <c r="AF71" s="556">
        <f>[5]Summary!$I$11</f>
        <v>7234</v>
      </c>
      <c r="AG71" s="556">
        <f>[5]Summary!$J$11</f>
        <v>6785</v>
      </c>
      <c r="AH71" s="556">
        <f>[5]Summary!$K$11</f>
        <v>7318</v>
      </c>
      <c r="AI71" s="556">
        <f>[5]Summary!$L$11</f>
        <v>5465</v>
      </c>
      <c r="AJ71" s="556">
        <f>[5]Summary!$M$11</f>
        <v>6726</v>
      </c>
      <c r="AK71" s="556">
        <f>[5]Summary!$N$11</f>
        <v>7414</v>
      </c>
      <c r="AL71" s="556">
        <f>[5]Summary!$O$11</f>
        <v>7892</v>
      </c>
      <c r="AM71" s="556">
        <f>[5]Summary!$P$11</f>
        <v>7643</v>
      </c>
      <c r="AN71" s="556">
        <f>[5]Summary!$Q$11</f>
        <v>6190</v>
      </c>
      <c r="AO71" s="556">
        <f>[5]Summary!$R$11</f>
        <v>7343</v>
      </c>
      <c r="AP71" s="556">
        <f>[5]Summary!$S$11</f>
        <v>7308</v>
      </c>
      <c r="AQ71" s="556">
        <f>[5]Summary!$T$11</f>
        <v>7257</v>
      </c>
      <c r="AR71" s="556">
        <f>[5]Summary!$U$11</f>
        <v>7382</v>
      </c>
      <c r="AS71" s="556">
        <f>[5]Summary!$V$11</f>
        <v>6981</v>
      </c>
      <c r="AU71" s="566">
        <f>(Z71-C71)/C71</f>
        <v>-2.9757951912749657E-3</v>
      </c>
      <c r="AV71" s="566">
        <f t="shared" ref="AV71:AV72" si="241">(AA71-D71)/D71</f>
        <v>-2.975795191275245E-3</v>
      </c>
      <c r="AW71" s="566">
        <f t="shared" ref="AW71:AW72" si="242">(AB71-E71)/E71</f>
        <v>-2.9757951912751002E-3</v>
      </c>
      <c r="AX71" s="566">
        <f t="shared" ref="AX71:AX72" si="243">(AC71-F71)/F71</f>
        <v>-2.9757951912751002E-3</v>
      </c>
      <c r="AY71" s="566">
        <f t="shared" ref="AY71:AY72" si="244">(AD71-G71)/G71</f>
        <v>-2.9757951912750833E-3</v>
      </c>
      <c r="AZ71" s="566">
        <f t="shared" ref="AZ71:AZ72" si="245">(AE71-H71)/H71</f>
        <v>-2.9757951912750664E-3</v>
      </c>
      <c r="BA71" s="566">
        <f t="shared" ref="BA71:BA72" si="246">(AF71-I71)/I71</f>
        <v>0</v>
      </c>
      <c r="BB71" s="566">
        <f t="shared" ref="BB71:BB72" si="247">(AG71-J71)/J71</f>
        <v>0</v>
      </c>
      <c r="BC71" s="566">
        <f t="shared" ref="BC71:BC72" si="248">(AH71-K71)/K71</f>
        <v>0</v>
      </c>
      <c r="BD71" s="566">
        <f t="shared" ref="BD71:BD72" si="249">(AI71-L71)/L71</f>
        <v>0</v>
      </c>
      <c r="BE71" s="566">
        <f t="shared" ref="BE71:BE72" si="250">(AJ71-M71)/M71</f>
        <v>0</v>
      </c>
      <c r="BF71" s="566">
        <f t="shared" ref="BF71:BF72" si="251">(AK71-N71)/N71</f>
        <v>0</v>
      </c>
      <c r="BG71" s="566">
        <f t="shared" ref="BG71:BG72" si="252">(AL71-O71)/O71</f>
        <v>0</v>
      </c>
      <c r="BH71" s="566">
        <f t="shared" ref="BH71:BH72" si="253">(AM71-P71)/P71</f>
        <v>0</v>
      </c>
      <c r="BI71" s="566">
        <f t="shared" ref="BI71:BI72" si="254">(AN71-Q71)/Q71</f>
        <v>0</v>
      </c>
      <c r="BJ71" s="566">
        <f t="shared" ref="BJ71:BJ72" si="255">(AO71-R71)/R71</f>
        <v>0</v>
      </c>
      <c r="BK71" s="566">
        <f t="shared" ref="BK71:BK72" si="256">(AP71-S71)/S71</f>
        <v>0</v>
      </c>
      <c r="BL71" s="566">
        <f t="shared" ref="BL71:BL72" si="257">(AQ71-T71)/T71</f>
        <v>0</v>
      </c>
      <c r="BM71" s="566">
        <f t="shared" ref="BM71:BM72" si="258">(AR71-U71)/U71</f>
        <v>4.0928139762320464E-3</v>
      </c>
      <c r="BN71" s="566">
        <f t="shared" ref="BN71:BN72" si="259">(AS71-V71)/V71</f>
        <v>-1.7300087445544857E-2</v>
      </c>
    </row>
    <row r="72" spans="1:66" ht="15" x14ac:dyDescent="0.25">
      <c r="A72" s="563"/>
      <c r="B72" s="550" t="s">
        <v>87</v>
      </c>
      <c r="C72" s="556">
        <v>5513.6271121863874</v>
      </c>
      <c r="D72" s="556">
        <v>4600.8053957786997</v>
      </c>
      <c r="E72" s="556">
        <v>5570.089954684353</v>
      </c>
      <c r="F72" s="556">
        <v>5570.089954684353</v>
      </c>
      <c r="G72" s="556">
        <v>6898.7128486382862</v>
      </c>
      <c r="H72" s="556">
        <v>6755.798121760402</v>
      </c>
      <c r="I72" s="556">
        <v>7234</v>
      </c>
      <c r="J72" s="556">
        <v>6785</v>
      </c>
      <c r="K72" s="556">
        <v>7318</v>
      </c>
      <c r="L72" s="556">
        <v>5465</v>
      </c>
      <c r="M72" s="556">
        <v>6726</v>
      </c>
      <c r="N72" s="556">
        <v>7414</v>
      </c>
      <c r="O72" s="556">
        <v>7892</v>
      </c>
      <c r="P72" s="556">
        <v>6795</v>
      </c>
      <c r="Q72" s="556">
        <v>5494</v>
      </c>
      <c r="R72" s="556">
        <v>6863</v>
      </c>
      <c r="S72" s="556">
        <v>6714</v>
      </c>
      <c r="T72" s="556">
        <v>6587</v>
      </c>
      <c r="U72" s="556">
        <v>7351.91</v>
      </c>
      <c r="V72" s="557">
        <v>7103.8980576007289</v>
      </c>
      <c r="X72" s="563"/>
      <c r="Y72" s="550" t="s">
        <v>87</v>
      </c>
      <c r="Z72" s="556">
        <f>[5]Summary!$C$12</f>
        <v>5497.2196871394599</v>
      </c>
      <c r="AA72" s="556">
        <f>[5]Summary!$D$12</f>
        <v>4587.1143412059482</v>
      </c>
      <c r="AB72" s="556">
        <f>[5]Summary!$E$12</f>
        <v>5553.5145077822335</v>
      </c>
      <c r="AC72" s="556">
        <f>[5]Summary!$F$12</f>
        <v>5553.5145077822335</v>
      </c>
      <c r="AD72" s="556">
        <f>[5]Summary!$G$12</f>
        <v>6878.1836921173208</v>
      </c>
      <c r="AE72" s="556">
        <f>[5]Summary!$H$12</f>
        <v>6735.6942501964422</v>
      </c>
      <c r="AF72" s="556">
        <f>[5]Summary!$I$12</f>
        <v>7234</v>
      </c>
      <c r="AG72" s="556">
        <f>[5]Summary!$J$12</f>
        <v>6785</v>
      </c>
      <c r="AH72" s="556">
        <f>[5]Summary!$K$12</f>
        <v>7318</v>
      </c>
      <c r="AI72" s="556">
        <f>[5]Summary!$L$12</f>
        <v>5465</v>
      </c>
      <c r="AJ72" s="556">
        <f>[5]Summary!$M$12</f>
        <v>6726</v>
      </c>
      <c r="AK72" s="556">
        <f>[5]Summary!$N$12</f>
        <v>7414</v>
      </c>
      <c r="AL72" s="556">
        <f>[5]Summary!$O$12</f>
        <v>7892</v>
      </c>
      <c r="AM72" s="556">
        <f>[5]Summary!$P$12</f>
        <v>6795</v>
      </c>
      <c r="AN72" s="556">
        <f>[5]Summary!$Q$12</f>
        <v>5494</v>
      </c>
      <c r="AO72" s="556">
        <f>[5]Summary!$R$12</f>
        <v>6863</v>
      </c>
      <c r="AP72" s="556">
        <f>[5]Summary!$S$12</f>
        <v>6714</v>
      </c>
      <c r="AQ72" s="556">
        <f>[5]Summary!$T$12</f>
        <v>6587</v>
      </c>
      <c r="AR72" s="556">
        <f>[5]Summary!$U$12</f>
        <v>6664</v>
      </c>
      <c r="AS72" s="556">
        <f>[5]Summary!$V$12</f>
        <v>6546</v>
      </c>
      <c r="AU72" s="566">
        <f t="shared" ref="AU72" si="260">(Z72-C72)/C72</f>
        <v>-2.9757951912749657E-3</v>
      </c>
      <c r="AV72" s="566">
        <f t="shared" si="241"/>
        <v>-2.975795191275245E-3</v>
      </c>
      <c r="AW72" s="566">
        <f t="shared" si="242"/>
        <v>-2.9757951912751002E-3</v>
      </c>
      <c r="AX72" s="566">
        <f t="shared" si="243"/>
        <v>-2.9757951912751002E-3</v>
      </c>
      <c r="AY72" s="566">
        <f t="shared" si="244"/>
        <v>-2.9757951912750833E-3</v>
      </c>
      <c r="AZ72" s="566">
        <f t="shared" si="245"/>
        <v>-2.9757951912750664E-3</v>
      </c>
      <c r="BA72" s="566">
        <f t="shared" si="246"/>
        <v>0</v>
      </c>
      <c r="BB72" s="566">
        <f t="shared" si="247"/>
        <v>0</v>
      </c>
      <c r="BC72" s="566">
        <f t="shared" si="248"/>
        <v>0</v>
      </c>
      <c r="BD72" s="566">
        <f t="shared" si="249"/>
        <v>0</v>
      </c>
      <c r="BE72" s="566">
        <f t="shared" si="250"/>
        <v>0</v>
      </c>
      <c r="BF72" s="566">
        <f t="shared" si="251"/>
        <v>0</v>
      </c>
      <c r="BG72" s="566">
        <f t="shared" si="252"/>
        <v>0</v>
      </c>
      <c r="BH72" s="566">
        <f t="shared" si="253"/>
        <v>0</v>
      </c>
      <c r="BI72" s="566">
        <f t="shared" si="254"/>
        <v>0</v>
      </c>
      <c r="BJ72" s="566">
        <f t="shared" si="255"/>
        <v>0</v>
      </c>
      <c r="BK72" s="566">
        <f t="shared" si="256"/>
        <v>0</v>
      </c>
      <c r="BL72" s="566">
        <f t="shared" si="257"/>
        <v>0</v>
      </c>
      <c r="BM72" s="566">
        <f t="shared" si="258"/>
        <v>-9.3568882100025688E-2</v>
      </c>
      <c r="BN72" s="566">
        <f t="shared" si="259"/>
        <v>-7.8534074261357487E-2</v>
      </c>
    </row>
    <row r="73" spans="1:66" ht="15.75" thickBot="1" x14ac:dyDescent="0.3">
      <c r="A73" s="564"/>
      <c r="B73" s="559" t="s">
        <v>499</v>
      </c>
      <c r="C73" s="560">
        <v>0</v>
      </c>
      <c r="D73" s="560">
        <v>0</v>
      </c>
      <c r="E73" s="560">
        <v>0</v>
      </c>
      <c r="F73" s="560">
        <v>0</v>
      </c>
      <c r="G73" s="560">
        <v>0</v>
      </c>
      <c r="H73" s="560">
        <v>0</v>
      </c>
      <c r="I73" s="560">
        <v>0</v>
      </c>
      <c r="J73" s="560">
        <v>0</v>
      </c>
      <c r="K73" s="560">
        <v>0</v>
      </c>
      <c r="L73" s="560">
        <v>0</v>
      </c>
      <c r="M73" s="560">
        <v>0</v>
      </c>
      <c r="N73" s="560">
        <v>0</v>
      </c>
      <c r="O73" s="560">
        <v>0</v>
      </c>
      <c r="P73" s="560">
        <v>848</v>
      </c>
      <c r="Q73" s="560">
        <v>696</v>
      </c>
      <c r="R73" s="560">
        <v>480</v>
      </c>
      <c r="S73" s="560">
        <v>594</v>
      </c>
      <c r="T73" s="560">
        <v>670</v>
      </c>
      <c r="U73" s="560">
        <v>0</v>
      </c>
      <c r="V73" s="561">
        <v>0</v>
      </c>
      <c r="X73" s="564"/>
      <c r="Y73" s="559" t="s">
        <v>499</v>
      </c>
      <c r="Z73" s="560">
        <f>[5]Summary!$C$13</f>
        <v>0</v>
      </c>
      <c r="AA73" s="560">
        <f>[5]Summary!$D$13</f>
        <v>0</v>
      </c>
      <c r="AB73" s="560">
        <f>[5]Summary!$E$13</f>
        <v>0</v>
      </c>
      <c r="AC73" s="560">
        <f>[5]Summary!$F$13</f>
        <v>0</v>
      </c>
      <c r="AD73" s="560">
        <f>[5]Summary!$G$13</f>
        <v>0</v>
      </c>
      <c r="AE73" s="560">
        <f>[5]Summary!$H$13</f>
        <v>0</v>
      </c>
      <c r="AF73" s="560">
        <f>[5]Summary!$I$13</f>
        <v>0</v>
      </c>
      <c r="AG73" s="560">
        <f>[5]Summary!$J$13</f>
        <v>0</v>
      </c>
      <c r="AH73" s="560">
        <f>[5]Summary!$K$13</f>
        <v>0</v>
      </c>
      <c r="AI73" s="560">
        <f>[5]Summary!$L$13</f>
        <v>0</v>
      </c>
      <c r="AJ73" s="560">
        <f>[5]Summary!$M$13</f>
        <v>0</v>
      </c>
      <c r="AK73" s="560">
        <f>[5]Summary!$N$13</f>
        <v>0</v>
      </c>
      <c r="AL73" s="560">
        <f>[5]Summary!$O$13</f>
        <v>0</v>
      </c>
      <c r="AM73" s="560">
        <f>[5]Summary!$P$13</f>
        <v>848</v>
      </c>
      <c r="AN73" s="560">
        <f>[5]Summary!$Q$13</f>
        <v>696</v>
      </c>
      <c r="AO73" s="560">
        <f>[5]Summary!$R$13</f>
        <v>480</v>
      </c>
      <c r="AP73" s="560">
        <f>[5]Summary!$S$13</f>
        <v>594</v>
      </c>
      <c r="AQ73" s="560">
        <f>[5]Summary!$T$13</f>
        <v>670</v>
      </c>
      <c r="AR73" s="560">
        <f>[5]Summary!$U$13</f>
        <v>718</v>
      </c>
      <c r="AS73" s="560">
        <f>[5]Summary!$V$13</f>
        <v>435</v>
      </c>
      <c r="AU73" s="566"/>
      <c r="AV73" s="566"/>
      <c r="AW73" s="566"/>
      <c r="AX73" s="566"/>
      <c r="AY73" s="566"/>
      <c r="AZ73" s="566"/>
      <c r="BA73" s="566"/>
      <c r="BB73" s="566"/>
      <c r="BC73" s="566"/>
      <c r="BD73" s="566"/>
      <c r="BE73" s="566"/>
      <c r="BF73" s="566"/>
      <c r="BG73" s="566"/>
      <c r="BH73" s="566"/>
      <c r="BI73" s="566"/>
      <c r="BJ73" s="566"/>
      <c r="BK73" s="566"/>
      <c r="BL73" s="566"/>
      <c r="BM73" s="566"/>
      <c r="BN73" s="566"/>
    </row>
    <row r="74" spans="1:66" ht="15" x14ac:dyDescent="0.25">
      <c r="A74" s="552" t="s">
        <v>501</v>
      </c>
      <c r="B74" s="562"/>
      <c r="C74" s="553">
        <v>2000</v>
      </c>
      <c r="D74" s="553">
        <v>2001</v>
      </c>
      <c r="E74" s="553">
        <v>2002</v>
      </c>
      <c r="F74" s="553">
        <v>2003</v>
      </c>
      <c r="G74" s="553">
        <v>2004</v>
      </c>
      <c r="H74" s="553">
        <v>2005</v>
      </c>
      <c r="I74" s="553">
        <v>2006</v>
      </c>
      <c r="J74" s="553">
        <v>2007</v>
      </c>
      <c r="K74" s="553">
        <v>2008</v>
      </c>
      <c r="L74" s="553">
        <v>2009</v>
      </c>
      <c r="M74" s="553">
        <v>2010</v>
      </c>
      <c r="N74" s="553">
        <v>2011</v>
      </c>
      <c r="O74" s="553">
        <v>2012</v>
      </c>
      <c r="P74" s="553">
        <v>2013</v>
      </c>
      <c r="Q74" s="553">
        <v>2014</v>
      </c>
      <c r="R74" s="553">
        <v>2015</v>
      </c>
      <c r="S74" s="553">
        <v>2016</v>
      </c>
      <c r="T74" s="553">
        <v>2017</v>
      </c>
      <c r="U74" s="553">
        <v>2018</v>
      </c>
      <c r="V74" s="554">
        <v>2019</v>
      </c>
      <c r="X74" s="552" t="s">
        <v>501</v>
      </c>
      <c r="Y74" s="562"/>
      <c r="Z74" s="553">
        <v>2000</v>
      </c>
      <c r="AA74" s="553">
        <v>2001</v>
      </c>
      <c r="AB74" s="553">
        <v>2002</v>
      </c>
      <c r="AC74" s="553">
        <v>2003</v>
      </c>
      <c r="AD74" s="553">
        <v>2004</v>
      </c>
      <c r="AE74" s="553">
        <v>2005</v>
      </c>
      <c r="AF74" s="553">
        <v>2006</v>
      </c>
      <c r="AG74" s="553">
        <v>2007</v>
      </c>
      <c r="AH74" s="553">
        <v>2008</v>
      </c>
      <c r="AI74" s="553">
        <v>2009</v>
      </c>
      <c r="AJ74" s="553">
        <v>2010</v>
      </c>
      <c r="AK74" s="553">
        <v>2011</v>
      </c>
      <c r="AL74" s="553">
        <v>2012</v>
      </c>
      <c r="AM74" s="553">
        <v>2013</v>
      </c>
      <c r="AN74" s="553">
        <v>2014</v>
      </c>
      <c r="AO74" s="553">
        <v>2015</v>
      </c>
      <c r="AP74" s="553">
        <v>2016</v>
      </c>
      <c r="AQ74" s="553">
        <v>2017</v>
      </c>
      <c r="AR74" s="553">
        <v>2018</v>
      </c>
      <c r="AS74" s="553">
        <v>2019</v>
      </c>
      <c r="AU74" s="553">
        <v>2000</v>
      </c>
      <c r="AV74" s="553">
        <v>2001</v>
      </c>
      <c r="AW74" s="553">
        <v>2002</v>
      </c>
      <c r="AX74" s="553">
        <v>2003</v>
      </c>
      <c r="AY74" s="553">
        <v>2004</v>
      </c>
      <c r="AZ74" s="553">
        <v>2005</v>
      </c>
      <c r="BA74" s="553">
        <v>2006</v>
      </c>
      <c r="BB74" s="553">
        <v>2007</v>
      </c>
      <c r="BC74" s="553">
        <v>2008</v>
      </c>
      <c r="BD74" s="553">
        <v>2009</v>
      </c>
      <c r="BE74" s="553">
        <v>2010</v>
      </c>
      <c r="BF74" s="553">
        <v>2011</v>
      </c>
      <c r="BG74" s="553">
        <v>2012</v>
      </c>
      <c r="BH74" s="553">
        <v>2013</v>
      </c>
      <c r="BI74" s="553">
        <v>2014</v>
      </c>
      <c r="BJ74" s="553">
        <v>2015</v>
      </c>
      <c r="BK74" s="553">
        <v>2016</v>
      </c>
      <c r="BL74" s="553">
        <v>2017</v>
      </c>
      <c r="BM74" s="553">
        <v>2018</v>
      </c>
      <c r="BN74" s="553">
        <v>2019</v>
      </c>
    </row>
    <row r="75" spans="1:66" ht="15" x14ac:dyDescent="0.25">
      <c r="A75" s="563"/>
      <c r="B75" s="550" t="s">
        <v>498</v>
      </c>
      <c r="C75" s="556">
        <v>1277.1471015107752</v>
      </c>
      <c r="D75" s="556">
        <v>1075.748666417531</v>
      </c>
      <c r="E75" s="556">
        <v>1300.9167808113223</v>
      </c>
      <c r="F75" s="556">
        <v>1305.4567714001626</v>
      </c>
      <c r="G75" s="556">
        <v>1626.4907992252629</v>
      </c>
      <c r="H75" s="556">
        <v>1614.9841564584708</v>
      </c>
      <c r="I75" s="556">
        <v>0</v>
      </c>
      <c r="J75" s="556">
        <v>0</v>
      </c>
      <c r="K75" s="556">
        <v>0</v>
      </c>
      <c r="L75" s="556">
        <v>0</v>
      </c>
      <c r="M75" s="556">
        <v>0</v>
      </c>
      <c r="N75" s="556">
        <v>0</v>
      </c>
      <c r="O75" s="556">
        <v>0</v>
      </c>
      <c r="P75" s="556">
        <v>0</v>
      </c>
      <c r="Q75" s="556">
        <v>0</v>
      </c>
      <c r="R75" s="556">
        <v>18</v>
      </c>
      <c r="S75" s="556">
        <v>0</v>
      </c>
      <c r="T75" s="556">
        <v>0</v>
      </c>
      <c r="U75" s="556">
        <v>1749.6384380427564</v>
      </c>
      <c r="V75" s="557">
        <v>1666.8955589548718</v>
      </c>
      <c r="X75" s="563"/>
      <c r="Y75" s="550" t="s">
        <v>498</v>
      </c>
      <c r="Z75" s="556">
        <f>[5]Summary!$C$15</f>
        <v>1320.1979012452614</v>
      </c>
      <c r="AA75" s="556">
        <f>[5]Summary!$D$15</f>
        <v>1113.4801089204288</v>
      </c>
      <c r="AB75" s="556">
        <f>[5]Summary!$E$15</f>
        <v>1330.2276698623739</v>
      </c>
      <c r="AC75" s="556">
        <f>[5]Summary!$F$15</f>
        <v>1331.967426289033</v>
      </c>
      <c r="AD75" s="556">
        <f>[5]Summary!$G$15</f>
        <v>1624.0735592587555</v>
      </c>
      <c r="AE75" s="556">
        <f>[5]Summary!$H$15</f>
        <v>1615.9574218533699</v>
      </c>
      <c r="AF75" s="556">
        <f>[5]Summary!$I$15</f>
        <v>0</v>
      </c>
      <c r="AG75" s="556">
        <f>[5]Summary!$J$15</f>
        <v>0</v>
      </c>
      <c r="AH75" s="556">
        <f>[5]Summary!$K$15</f>
        <v>0</v>
      </c>
      <c r="AI75" s="556">
        <f>[5]Summary!$L$15</f>
        <v>0</v>
      </c>
      <c r="AJ75" s="556">
        <f>[5]Summary!$M$15</f>
        <v>0</v>
      </c>
      <c r="AK75" s="556">
        <f>[5]Summary!$N$15</f>
        <v>0</v>
      </c>
      <c r="AL75" s="556">
        <f>[5]Summary!$O$15</f>
        <v>0</v>
      </c>
      <c r="AM75" s="556">
        <f>[5]Summary!$P$15</f>
        <v>0</v>
      </c>
      <c r="AN75" s="556">
        <f>[5]Summary!$Q$15</f>
        <v>0</v>
      </c>
      <c r="AO75" s="556">
        <f>[5]Summary!$R$15</f>
        <v>18</v>
      </c>
      <c r="AP75" s="556">
        <f>[5]Summary!$S$15</f>
        <v>0</v>
      </c>
      <c r="AQ75" s="556">
        <f>[5]Summary!$T$15</f>
        <v>0</v>
      </c>
      <c r="AR75" s="556">
        <f>[5]Summary!$U$15</f>
        <v>0</v>
      </c>
      <c r="AS75" s="556">
        <f>[5]Summary!$V$15</f>
        <v>0</v>
      </c>
      <c r="AU75" s="566">
        <f>(Z75-C75)/C75</f>
        <v>3.3708567856874219E-2</v>
      </c>
      <c r="AV75" s="566">
        <f t="shared" ref="AV75:AV76" si="261">(AA75-D75)/D75</f>
        <v>3.5074589149667705E-2</v>
      </c>
      <c r="AW75" s="566">
        <f t="shared" ref="AW75:AW76" si="262">(AB75-E75)/E75</f>
        <v>2.2530948545972138E-2</v>
      </c>
      <c r="AX75" s="566">
        <f t="shared" ref="AX75:AX76" si="263">(AC75-F75)/F75</f>
        <v>2.0307570093214634E-2</v>
      </c>
      <c r="AY75" s="566">
        <f t="shared" ref="AY75:AY76" si="264">(AD75-G75)/G75</f>
        <v>-1.4861688536195751E-3</v>
      </c>
      <c r="AZ75" s="566">
        <f t="shared" ref="AZ75:AZ76" si="265">(AE75-H75)/H75</f>
        <v>6.0264702350599933E-4</v>
      </c>
      <c r="BA75" s="566"/>
      <c r="BB75" s="566"/>
      <c r="BC75" s="566"/>
      <c r="BD75" s="566"/>
      <c r="BE75" s="566"/>
      <c r="BF75" s="566"/>
      <c r="BG75" s="566"/>
      <c r="BH75" s="566"/>
      <c r="BI75" s="566"/>
      <c r="BJ75" s="566">
        <f t="shared" ref="BJ75:BJ76" si="266">(AO75-R75)/R75</f>
        <v>0</v>
      </c>
      <c r="BK75" s="566"/>
      <c r="BL75" s="566"/>
      <c r="BM75" s="566">
        <f t="shared" ref="BM75:BM76" si="267">(AR75-U75)/U75</f>
        <v>-1</v>
      </c>
      <c r="BN75" s="566">
        <f t="shared" ref="BN75:BN76" si="268">(AS75-V75)/V75</f>
        <v>-1</v>
      </c>
    </row>
    <row r="76" spans="1:66" ht="15" x14ac:dyDescent="0.25">
      <c r="A76" s="563"/>
      <c r="B76" s="550" t="s">
        <v>87</v>
      </c>
      <c r="C76" s="556">
        <v>1277.1471015107752</v>
      </c>
      <c r="D76" s="556">
        <v>1075.748666417531</v>
      </c>
      <c r="E76" s="556">
        <v>1300.9167808113223</v>
      </c>
      <c r="F76" s="556">
        <v>1305.4567714001626</v>
      </c>
      <c r="G76" s="556">
        <v>1626.4907992252629</v>
      </c>
      <c r="H76" s="556">
        <v>1614.9841564584708</v>
      </c>
      <c r="I76" s="556">
        <v>0</v>
      </c>
      <c r="J76" s="556">
        <v>0</v>
      </c>
      <c r="K76" s="556">
        <v>0</v>
      </c>
      <c r="L76" s="556">
        <v>0</v>
      </c>
      <c r="M76" s="556">
        <v>0</v>
      </c>
      <c r="N76" s="556">
        <v>0</v>
      </c>
      <c r="O76" s="556">
        <v>0</v>
      </c>
      <c r="P76" s="556">
        <v>0</v>
      </c>
      <c r="Q76" s="556">
        <v>0</v>
      </c>
      <c r="R76" s="556">
        <v>18</v>
      </c>
      <c r="S76" s="556">
        <v>0</v>
      </c>
      <c r="T76" s="556">
        <v>0</v>
      </c>
      <c r="U76" s="556">
        <v>1749.6384380427564</v>
      </c>
      <c r="V76" s="557">
        <v>1666.8955589548718</v>
      </c>
      <c r="X76" s="563"/>
      <c r="Y76" s="550" t="s">
        <v>87</v>
      </c>
      <c r="Z76" s="556">
        <f>[5]Summary!$C$16</f>
        <v>1320.1979012452614</v>
      </c>
      <c r="AA76" s="556">
        <f>[5]Summary!$D$16</f>
        <v>1113.4801089204288</v>
      </c>
      <c r="AB76" s="556">
        <f>[5]Summary!$E$16</f>
        <v>1330.2276698623739</v>
      </c>
      <c r="AC76" s="556">
        <f>[5]Summary!$F$16</f>
        <v>1331.967426289033</v>
      </c>
      <c r="AD76" s="556">
        <f>[5]Summary!$G$16</f>
        <v>1624.0735592587555</v>
      </c>
      <c r="AE76" s="556">
        <f>[5]Summary!$H$16</f>
        <v>1615.9574218533699</v>
      </c>
      <c r="AF76" s="556">
        <f>[5]Summary!$I$16</f>
        <v>0</v>
      </c>
      <c r="AG76" s="556">
        <f>[5]Summary!$J$16</f>
        <v>0</v>
      </c>
      <c r="AH76" s="556">
        <f>[5]Summary!$K$16</f>
        <v>0</v>
      </c>
      <c r="AI76" s="556">
        <f>[5]Summary!$L$16</f>
        <v>0</v>
      </c>
      <c r="AJ76" s="556">
        <f>[5]Summary!$M$16</f>
        <v>0</v>
      </c>
      <c r="AK76" s="556">
        <f>[5]Summary!$N$16</f>
        <v>0</v>
      </c>
      <c r="AL76" s="556">
        <f>[5]Summary!$O$16</f>
        <v>0</v>
      </c>
      <c r="AM76" s="556">
        <f>[5]Summary!$P$16</f>
        <v>0</v>
      </c>
      <c r="AN76" s="556">
        <f>[5]Summary!$Q$16</f>
        <v>0</v>
      </c>
      <c r="AO76" s="556">
        <f>[5]Summary!$R$16</f>
        <v>18</v>
      </c>
      <c r="AP76" s="556">
        <f>[5]Summary!$S$16</f>
        <v>0</v>
      </c>
      <c r="AQ76" s="556">
        <f>[5]Summary!$T$16</f>
        <v>0</v>
      </c>
      <c r="AR76" s="556">
        <f>[5]Summary!$U$16</f>
        <v>0</v>
      </c>
      <c r="AS76" s="556">
        <f>[5]Summary!$V$16</f>
        <v>0</v>
      </c>
      <c r="AU76" s="566">
        <f t="shared" ref="AU76" si="269">(Z76-C76)/C76</f>
        <v>3.3708567856874219E-2</v>
      </c>
      <c r="AV76" s="566">
        <f t="shared" si="261"/>
        <v>3.5074589149667705E-2</v>
      </c>
      <c r="AW76" s="566">
        <f t="shared" si="262"/>
        <v>2.2530948545972138E-2</v>
      </c>
      <c r="AX76" s="566">
        <f t="shared" si="263"/>
        <v>2.0307570093214634E-2</v>
      </c>
      <c r="AY76" s="566">
        <f t="shared" si="264"/>
        <v>-1.4861688536195751E-3</v>
      </c>
      <c r="AZ76" s="566">
        <f t="shared" si="265"/>
        <v>6.0264702350599933E-4</v>
      </c>
      <c r="BA76" s="566"/>
      <c r="BB76" s="566"/>
      <c r="BC76" s="566"/>
      <c r="BD76" s="566"/>
      <c r="BE76" s="566"/>
      <c r="BF76" s="566"/>
      <c r="BG76" s="566"/>
      <c r="BH76" s="566"/>
      <c r="BI76" s="566"/>
      <c r="BJ76" s="566">
        <f t="shared" si="266"/>
        <v>0</v>
      </c>
      <c r="BK76" s="566"/>
      <c r="BL76" s="566"/>
      <c r="BM76" s="566">
        <f t="shared" si="267"/>
        <v>-1</v>
      </c>
      <c r="BN76" s="566">
        <f t="shared" si="268"/>
        <v>-1</v>
      </c>
    </row>
    <row r="77" spans="1:66" ht="15.75" thickBot="1" x14ac:dyDescent="0.3">
      <c r="A77" s="564"/>
      <c r="B77" s="559" t="s">
        <v>499</v>
      </c>
      <c r="C77" s="560">
        <v>0</v>
      </c>
      <c r="D77" s="560">
        <v>0</v>
      </c>
      <c r="E77" s="560">
        <v>0</v>
      </c>
      <c r="F77" s="560">
        <v>0</v>
      </c>
      <c r="G77" s="560">
        <v>0</v>
      </c>
      <c r="H77" s="560">
        <v>0</v>
      </c>
      <c r="I77" s="560">
        <v>0</v>
      </c>
      <c r="J77" s="560">
        <v>0</v>
      </c>
      <c r="K77" s="560">
        <v>0</v>
      </c>
      <c r="L77" s="560">
        <v>0</v>
      </c>
      <c r="M77" s="560">
        <v>0</v>
      </c>
      <c r="N77" s="560">
        <v>0</v>
      </c>
      <c r="O77" s="560">
        <v>0</v>
      </c>
      <c r="P77" s="560">
        <v>0</v>
      </c>
      <c r="Q77" s="560">
        <v>0</v>
      </c>
      <c r="R77" s="560">
        <v>0</v>
      </c>
      <c r="S77" s="560">
        <v>0</v>
      </c>
      <c r="T77" s="560">
        <v>0</v>
      </c>
      <c r="U77" s="560">
        <v>0</v>
      </c>
      <c r="V77" s="561">
        <v>0</v>
      </c>
      <c r="X77" s="564"/>
      <c r="Y77" s="559" t="s">
        <v>499</v>
      </c>
      <c r="Z77" s="560">
        <f>[5]Summary!$C$17</f>
        <v>0</v>
      </c>
      <c r="AA77" s="560">
        <f>[5]Summary!$D$17</f>
        <v>0</v>
      </c>
      <c r="AB77" s="560">
        <f>[5]Summary!$E$17</f>
        <v>0</v>
      </c>
      <c r="AC77" s="560">
        <f>[5]Summary!$F$17</f>
        <v>0</v>
      </c>
      <c r="AD77" s="560">
        <f>[5]Summary!$G$17</f>
        <v>0</v>
      </c>
      <c r="AE77" s="560">
        <f>[5]Summary!$H$17</f>
        <v>0</v>
      </c>
      <c r="AF77" s="560">
        <f>[5]Summary!$I$17</f>
        <v>0</v>
      </c>
      <c r="AG77" s="560">
        <f>[5]Summary!$J$17</f>
        <v>0</v>
      </c>
      <c r="AH77" s="560">
        <f>[5]Summary!$K$17</f>
        <v>0</v>
      </c>
      <c r="AI77" s="560">
        <f>[5]Summary!$L$17</f>
        <v>0</v>
      </c>
      <c r="AJ77" s="560">
        <f>[5]Summary!$M$17</f>
        <v>0</v>
      </c>
      <c r="AK77" s="560">
        <f>[5]Summary!$N$17</f>
        <v>0</v>
      </c>
      <c r="AL77" s="560">
        <f>[5]Summary!$O$17</f>
        <v>0</v>
      </c>
      <c r="AM77" s="560">
        <f>[5]Summary!$P$17</f>
        <v>0</v>
      </c>
      <c r="AN77" s="560">
        <f>[5]Summary!$Q$17</f>
        <v>0</v>
      </c>
      <c r="AO77" s="560">
        <f>[5]Summary!$R$17</f>
        <v>0</v>
      </c>
      <c r="AP77" s="560">
        <f>[5]Summary!$S$17</f>
        <v>0</v>
      </c>
      <c r="AQ77" s="560">
        <f>[5]Summary!$T$17</f>
        <v>0</v>
      </c>
      <c r="AR77" s="560">
        <f>[5]Summary!$U$17</f>
        <v>0</v>
      </c>
      <c r="AS77" s="560">
        <f>[5]Summary!$V$17</f>
        <v>0</v>
      </c>
      <c r="AU77" s="566"/>
      <c r="AV77" s="566"/>
      <c r="AW77" s="566"/>
      <c r="AX77" s="566"/>
      <c r="AY77" s="566"/>
      <c r="AZ77" s="566"/>
      <c r="BA77" s="566"/>
      <c r="BB77" s="566"/>
      <c r="BC77" s="566"/>
      <c r="BD77" s="566"/>
      <c r="BE77" s="566"/>
      <c r="BF77" s="566"/>
      <c r="BG77" s="566"/>
      <c r="BH77" s="566"/>
      <c r="BI77" s="566"/>
      <c r="BJ77" s="566"/>
      <c r="BK77" s="566"/>
      <c r="BL77" s="566"/>
      <c r="BM77" s="566"/>
      <c r="BN77" s="566"/>
    </row>
    <row r="78" spans="1:66" ht="15" x14ac:dyDescent="0.25">
      <c r="A78" s="552" t="s">
        <v>502</v>
      </c>
      <c r="B78" s="562"/>
      <c r="C78" s="553">
        <v>2000</v>
      </c>
      <c r="D78" s="553">
        <v>2001</v>
      </c>
      <c r="E78" s="553">
        <v>2002</v>
      </c>
      <c r="F78" s="553">
        <v>2003</v>
      </c>
      <c r="G78" s="553">
        <v>2004</v>
      </c>
      <c r="H78" s="553">
        <v>2005</v>
      </c>
      <c r="I78" s="553">
        <v>2006</v>
      </c>
      <c r="J78" s="553">
        <v>2007</v>
      </c>
      <c r="K78" s="553">
        <v>2008</v>
      </c>
      <c r="L78" s="553">
        <v>2009</v>
      </c>
      <c r="M78" s="553">
        <v>2010</v>
      </c>
      <c r="N78" s="553">
        <v>2011</v>
      </c>
      <c r="O78" s="553">
        <v>2012</v>
      </c>
      <c r="P78" s="553">
        <v>2013</v>
      </c>
      <c r="Q78" s="553">
        <v>2014</v>
      </c>
      <c r="R78" s="553">
        <v>2015</v>
      </c>
      <c r="S78" s="553">
        <v>2016</v>
      </c>
      <c r="T78" s="553">
        <v>2017</v>
      </c>
      <c r="U78" s="553">
        <v>2018</v>
      </c>
      <c r="V78" s="554">
        <v>2019</v>
      </c>
      <c r="X78" s="552" t="s">
        <v>502</v>
      </c>
      <c r="Y78" s="562"/>
      <c r="Z78" s="553">
        <v>2000</v>
      </c>
      <c r="AA78" s="553">
        <v>2001</v>
      </c>
      <c r="AB78" s="553">
        <v>2002</v>
      </c>
      <c r="AC78" s="553">
        <v>2003</v>
      </c>
      <c r="AD78" s="553">
        <v>2004</v>
      </c>
      <c r="AE78" s="553">
        <v>2005</v>
      </c>
      <c r="AF78" s="553">
        <v>2006</v>
      </c>
      <c r="AG78" s="553">
        <v>2007</v>
      </c>
      <c r="AH78" s="553">
        <v>2008</v>
      </c>
      <c r="AI78" s="553">
        <v>2009</v>
      </c>
      <c r="AJ78" s="553">
        <v>2010</v>
      </c>
      <c r="AK78" s="553">
        <v>2011</v>
      </c>
      <c r="AL78" s="553">
        <v>2012</v>
      </c>
      <c r="AM78" s="553">
        <v>2013</v>
      </c>
      <c r="AN78" s="553">
        <v>2014</v>
      </c>
      <c r="AO78" s="553">
        <v>2015</v>
      </c>
      <c r="AP78" s="553">
        <v>2016</v>
      </c>
      <c r="AQ78" s="553">
        <v>2017</v>
      </c>
      <c r="AR78" s="553">
        <v>2018</v>
      </c>
      <c r="AS78" s="553">
        <v>2019</v>
      </c>
      <c r="AU78" s="553">
        <v>2000</v>
      </c>
      <c r="AV78" s="553">
        <v>2001</v>
      </c>
      <c r="AW78" s="553">
        <v>2002</v>
      </c>
      <c r="AX78" s="553">
        <v>2003</v>
      </c>
      <c r="AY78" s="553">
        <v>2004</v>
      </c>
      <c r="AZ78" s="553">
        <v>2005</v>
      </c>
      <c r="BA78" s="553">
        <v>2006</v>
      </c>
      <c r="BB78" s="553">
        <v>2007</v>
      </c>
      <c r="BC78" s="553">
        <v>2008</v>
      </c>
      <c r="BD78" s="553">
        <v>2009</v>
      </c>
      <c r="BE78" s="553">
        <v>2010</v>
      </c>
      <c r="BF78" s="553">
        <v>2011</v>
      </c>
      <c r="BG78" s="553">
        <v>2012</v>
      </c>
      <c r="BH78" s="553">
        <v>2013</v>
      </c>
      <c r="BI78" s="553">
        <v>2014</v>
      </c>
      <c r="BJ78" s="553">
        <v>2015</v>
      </c>
      <c r="BK78" s="553">
        <v>2016</v>
      </c>
      <c r="BL78" s="553">
        <v>2017</v>
      </c>
      <c r="BM78" s="553">
        <v>2018</v>
      </c>
      <c r="BN78" s="553">
        <v>2019</v>
      </c>
    </row>
    <row r="79" spans="1:66" ht="15" x14ac:dyDescent="0.25">
      <c r="A79" s="563"/>
      <c r="B79" s="550" t="s">
        <v>498</v>
      </c>
      <c r="C79" s="556">
        <v>0</v>
      </c>
      <c r="D79" s="556">
        <v>0</v>
      </c>
      <c r="E79" s="556">
        <v>0</v>
      </c>
      <c r="F79" s="556">
        <v>0</v>
      </c>
      <c r="G79" s="556">
        <v>0</v>
      </c>
      <c r="H79" s="556">
        <v>-1008.2629459713353</v>
      </c>
      <c r="I79" s="556">
        <v>0</v>
      </c>
      <c r="J79" s="556">
        <v>0</v>
      </c>
      <c r="K79" s="556">
        <v>0</v>
      </c>
      <c r="L79" s="556">
        <v>0</v>
      </c>
      <c r="M79" s="556">
        <v>0</v>
      </c>
      <c r="N79" s="556">
        <v>0</v>
      </c>
      <c r="O79" s="556">
        <v>0</v>
      </c>
      <c r="P79" s="556">
        <v>0</v>
      </c>
      <c r="Q79" s="556">
        <v>0</v>
      </c>
      <c r="R79" s="556">
        <v>0</v>
      </c>
      <c r="S79" s="556">
        <v>0</v>
      </c>
      <c r="T79" s="556">
        <v>0</v>
      </c>
      <c r="U79" s="556">
        <v>0</v>
      </c>
      <c r="V79" s="557">
        <v>0</v>
      </c>
      <c r="X79" s="563"/>
      <c r="Y79" s="550" t="s">
        <v>498</v>
      </c>
      <c r="Z79" s="556">
        <f>[5]Summary!$C$19</f>
        <v>0</v>
      </c>
      <c r="AA79" s="556">
        <f>[5]Summary!$D$19</f>
        <v>0</v>
      </c>
      <c r="AB79" s="556">
        <f>[5]Summary!$E$19</f>
        <v>0</v>
      </c>
      <c r="AC79" s="556">
        <f>[5]Summary!$F$19</f>
        <v>0</v>
      </c>
      <c r="AD79" s="556">
        <f>[5]Summary!$G$19</f>
        <v>0</v>
      </c>
      <c r="AE79" s="556">
        <f>[5]Summary!$H$19</f>
        <v>-21471.947709809057</v>
      </c>
      <c r="AF79" s="556">
        <f>[5]Summary!$I$19</f>
        <v>0</v>
      </c>
      <c r="AG79" s="556">
        <f>[5]Summary!$J$19</f>
        <v>0</v>
      </c>
      <c r="AH79" s="556">
        <f>[5]Summary!$K$19</f>
        <v>0</v>
      </c>
      <c r="AI79" s="556">
        <f>[5]Summary!$L$19</f>
        <v>0</v>
      </c>
      <c r="AJ79" s="556">
        <f>[5]Summary!$M$19</f>
        <v>0</v>
      </c>
      <c r="AK79" s="556">
        <f>[5]Summary!$N$19</f>
        <v>0</v>
      </c>
      <c r="AL79" s="556">
        <f>[5]Summary!$O$19</f>
        <v>0</v>
      </c>
      <c r="AM79" s="556">
        <f>[5]Summary!$P$19</f>
        <v>0</v>
      </c>
      <c r="AN79" s="556">
        <f>[5]Summary!$Q$19</f>
        <v>0</v>
      </c>
      <c r="AO79" s="556">
        <f>[5]Summary!$R$19</f>
        <v>0</v>
      </c>
      <c r="AP79" s="556">
        <f>[5]Summary!$S$19</f>
        <v>0</v>
      </c>
      <c r="AQ79" s="556">
        <f>[5]Summary!$T$19</f>
        <v>0</v>
      </c>
      <c r="AR79" s="556">
        <f>[5]Summary!$U$19</f>
        <v>0</v>
      </c>
      <c r="AS79" s="556">
        <f>[5]Summary!$V$19</f>
        <v>0</v>
      </c>
      <c r="AU79" s="566"/>
      <c r="AV79" s="566"/>
      <c r="AW79" s="566"/>
      <c r="AX79" s="566"/>
      <c r="AY79" s="566"/>
      <c r="AZ79" s="566"/>
      <c r="BA79" s="566"/>
      <c r="BB79" s="566"/>
      <c r="BC79" s="566"/>
      <c r="BD79" s="566"/>
      <c r="BE79" s="566"/>
      <c r="BF79" s="566"/>
      <c r="BG79" s="566"/>
      <c r="BH79" s="566"/>
      <c r="BI79" s="566"/>
      <c r="BJ79" s="566"/>
      <c r="BK79" s="566"/>
      <c r="BL79" s="566"/>
      <c r="BM79" s="566"/>
      <c r="BN79" s="566"/>
    </row>
    <row r="80" spans="1:66" ht="15" x14ac:dyDescent="0.25">
      <c r="A80" s="563"/>
      <c r="B80" s="550" t="s">
        <v>87</v>
      </c>
      <c r="C80" s="556">
        <v>0</v>
      </c>
      <c r="D80" s="556">
        <v>0</v>
      </c>
      <c r="E80" s="556">
        <v>0</v>
      </c>
      <c r="F80" s="556">
        <v>0</v>
      </c>
      <c r="G80" s="556">
        <v>0</v>
      </c>
      <c r="H80" s="556">
        <v>6314.8741464795312</v>
      </c>
      <c r="I80" s="556">
        <v>0</v>
      </c>
      <c r="J80" s="556">
        <v>0</v>
      </c>
      <c r="K80" s="556">
        <v>0</v>
      </c>
      <c r="L80" s="556">
        <v>0</v>
      </c>
      <c r="M80" s="556">
        <v>0</v>
      </c>
      <c r="N80" s="556">
        <v>0</v>
      </c>
      <c r="O80" s="556">
        <v>0</v>
      </c>
      <c r="P80" s="556">
        <v>0</v>
      </c>
      <c r="Q80" s="556">
        <v>0</v>
      </c>
      <c r="R80" s="556">
        <v>0</v>
      </c>
      <c r="S80" s="556">
        <v>0</v>
      </c>
      <c r="T80" s="556">
        <v>0</v>
      </c>
      <c r="U80" s="556">
        <v>0.61926387266986727</v>
      </c>
      <c r="V80" s="557">
        <v>0.61926387266986727</v>
      </c>
      <c r="X80" s="563"/>
      <c r="Y80" s="550" t="s">
        <v>87</v>
      </c>
      <c r="Z80" s="556">
        <f>[5]Summary!$C$20</f>
        <v>0</v>
      </c>
      <c r="AA80" s="556">
        <f>[5]Summary!$D$20</f>
        <v>0</v>
      </c>
      <c r="AB80" s="556">
        <f>[5]Summary!$E$20</f>
        <v>0</v>
      </c>
      <c r="AC80" s="556">
        <f>[5]Summary!$F$20</f>
        <v>0</v>
      </c>
      <c r="AD80" s="556">
        <f>[5]Summary!$G$20</f>
        <v>0</v>
      </c>
      <c r="AE80" s="556">
        <f>[5]Summary!$H$20</f>
        <v>-13981.536658158409</v>
      </c>
      <c r="AF80" s="556">
        <f>[5]Summary!$I$20</f>
        <v>0</v>
      </c>
      <c r="AG80" s="556">
        <f>[5]Summary!$J$20</f>
        <v>0</v>
      </c>
      <c r="AH80" s="556">
        <f>[5]Summary!$K$20</f>
        <v>0</v>
      </c>
      <c r="AI80" s="556">
        <f>[5]Summary!$L$20</f>
        <v>0</v>
      </c>
      <c r="AJ80" s="556">
        <f>[5]Summary!$M$20</f>
        <v>0</v>
      </c>
      <c r="AK80" s="556">
        <f>[5]Summary!$N$20</f>
        <v>0</v>
      </c>
      <c r="AL80" s="556">
        <f>[5]Summary!$O$20</f>
        <v>0</v>
      </c>
      <c r="AM80" s="556">
        <f>[5]Summary!$P$20</f>
        <v>0</v>
      </c>
      <c r="AN80" s="556">
        <f>[5]Summary!$Q$20</f>
        <v>0</v>
      </c>
      <c r="AO80" s="556">
        <f>[5]Summary!$R$20</f>
        <v>0</v>
      </c>
      <c r="AP80" s="556">
        <f>[5]Summary!$S$20</f>
        <v>0</v>
      </c>
      <c r="AQ80" s="556">
        <f>[5]Summary!$T$20</f>
        <v>0</v>
      </c>
      <c r="AR80" s="556">
        <f>[5]Summary!$U$20</f>
        <v>0</v>
      </c>
      <c r="AS80" s="556">
        <f>[5]Summary!$V$20</f>
        <v>0</v>
      </c>
      <c r="AU80" s="566"/>
      <c r="AV80" s="566"/>
      <c r="AW80" s="566"/>
      <c r="AX80" s="566"/>
      <c r="AY80" s="566"/>
      <c r="AZ80" s="566"/>
      <c r="BA80" s="566"/>
      <c r="BB80" s="566"/>
      <c r="BC80" s="566"/>
      <c r="BD80" s="566"/>
      <c r="BE80" s="566"/>
      <c r="BF80" s="566"/>
      <c r="BG80" s="566"/>
      <c r="BH80" s="566"/>
      <c r="BI80" s="566"/>
      <c r="BJ80" s="566"/>
      <c r="BK80" s="566"/>
      <c r="BL80" s="566"/>
      <c r="BM80" s="566"/>
      <c r="BN80" s="566"/>
    </row>
    <row r="81" spans="1:66" ht="15.75" thickBot="1" x14ac:dyDescent="0.3">
      <c r="A81" s="564"/>
      <c r="B81" s="559" t="s">
        <v>499</v>
      </c>
      <c r="C81" s="560">
        <v>0</v>
      </c>
      <c r="D81" s="560">
        <v>0</v>
      </c>
      <c r="E81" s="560">
        <v>0</v>
      </c>
      <c r="F81" s="560">
        <v>0</v>
      </c>
      <c r="G81" s="560">
        <v>0</v>
      </c>
      <c r="H81" s="560">
        <v>-7323.1370924508665</v>
      </c>
      <c r="I81" s="560">
        <v>0</v>
      </c>
      <c r="J81" s="560">
        <v>0</v>
      </c>
      <c r="K81" s="560">
        <v>0</v>
      </c>
      <c r="L81" s="560">
        <v>0</v>
      </c>
      <c r="M81" s="560">
        <v>0</v>
      </c>
      <c r="N81" s="560">
        <v>0</v>
      </c>
      <c r="O81" s="560">
        <v>0</v>
      </c>
      <c r="P81" s="560">
        <v>0</v>
      </c>
      <c r="Q81" s="560">
        <v>0</v>
      </c>
      <c r="R81" s="560">
        <v>0</v>
      </c>
      <c r="S81" s="560">
        <v>0</v>
      </c>
      <c r="T81" s="560">
        <v>0</v>
      </c>
      <c r="U81" s="560">
        <v>0</v>
      </c>
      <c r="V81" s="561">
        <v>0</v>
      </c>
      <c r="X81" s="564"/>
      <c r="Y81" s="559" t="s">
        <v>499</v>
      </c>
      <c r="Z81" s="560">
        <f>[5]Summary!$C$21</f>
        <v>0</v>
      </c>
      <c r="AA81" s="560">
        <f>[5]Summary!$D$21</f>
        <v>0</v>
      </c>
      <c r="AB81" s="560">
        <f>[5]Summary!$E$21</f>
        <v>0</v>
      </c>
      <c r="AC81" s="560">
        <f>[5]Summary!$F$21</f>
        <v>0</v>
      </c>
      <c r="AD81" s="560">
        <f>[5]Summary!$G$21</f>
        <v>0</v>
      </c>
      <c r="AE81" s="560">
        <f>[5]Summary!$H$21</f>
        <v>-7490.4110516507026</v>
      </c>
      <c r="AF81" s="560">
        <f>[5]Summary!$I$21</f>
        <v>0</v>
      </c>
      <c r="AG81" s="560">
        <f>[5]Summary!$J$21</f>
        <v>0</v>
      </c>
      <c r="AH81" s="560">
        <f>[5]Summary!$K$21</f>
        <v>0</v>
      </c>
      <c r="AI81" s="560">
        <f>[5]Summary!$L$21</f>
        <v>0</v>
      </c>
      <c r="AJ81" s="560">
        <f>[5]Summary!$M$21</f>
        <v>0</v>
      </c>
      <c r="AK81" s="560">
        <f>[5]Summary!$N$21</f>
        <v>0</v>
      </c>
      <c r="AL81" s="560">
        <f>[5]Summary!$O$21</f>
        <v>0</v>
      </c>
      <c r="AM81" s="560">
        <f>[5]Summary!$P$21</f>
        <v>0</v>
      </c>
      <c r="AN81" s="560">
        <f>[5]Summary!$Q$21</f>
        <v>0</v>
      </c>
      <c r="AO81" s="560">
        <f>[5]Summary!$R$21</f>
        <v>0</v>
      </c>
      <c r="AP81" s="560">
        <f>[5]Summary!$S$21</f>
        <v>0</v>
      </c>
      <c r="AQ81" s="560">
        <f>[5]Summary!$T$21</f>
        <v>0</v>
      </c>
      <c r="AR81" s="560">
        <f>[5]Summary!$U$21</f>
        <v>0</v>
      </c>
      <c r="AS81" s="560">
        <f>[5]Summary!$V$21</f>
        <v>0</v>
      </c>
      <c r="AU81" s="567"/>
      <c r="AV81" s="567"/>
      <c r="AW81" s="567"/>
      <c r="AX81" s="567"/>
      <c r="AY81" s="567"/>
      <c r="AZ81" s="567"/>
      <c r="BA81" s="567"/>
      <c r="BB81" s="567"/>
      <c r="BC81" s="567"/>
      <c r="BD81" s="567"/>
      <c r="BE81" s="567"/>
      <c r="BF81" s="567"/>
      <c r="BG81" s="567"/>
      <c r="BH81" s="567"/>
      <c r="BI81" s="567"/>
      <c r="BJ81" s="567"/>
      <c r="BK81" s="567"/>
      <c r="BL81" s="567"/>
      <c r="BM81" s="567"/>
      <c r="BN81" s="567"/>
    </row>
    <row r="82" spans="1:66" ht="15" x14ac:dyDescent="0.25">
      <c r="A82" s="552" t="s">
        <v>503</v>
      </c>
      <c r="B82" s="562"/>
      <c r="C82" s="553">
        <v>2000</v>
      </c>
      <c r="D82" s="553">
        <v>2001</v>
      </c>
      <c r="E82" s="553">
        <v>2002</v>
      </c>
      <c r="F82" s="553">
        <v>2003</v>
      </c>
      <c r="G82" s="553">
        <v>2004</v>
      </c>
      <c r="H82" s="553">
        <v>2005</v>
      </c>
      <c r="I82" s="553">
        <v>2006</v>
      </c>
      <c r="J82" s="553">
        <v>2007</v>
      </c>
      <c r="K82" s="553">
        <v>2008</v>
      </c>
      <c r="L82" s="553">
        <v>2009</v>
      </c>
      <c r="M82" s="553">
        <v>2010</v>
      </c>
      <c r="N82" s="553">
        <v>2011</v>
      </c>
      <c r="O82" s="553">
        <v>2012</v>
      </c>
      <c r="P82" s="553">
        <v>2013</v>
      </c>
      <c r="Q82" s="553">
        <v>2014</v>
      </c>
      <c r="R82" s="553">
        <v>2015</v>
      </c>
      <c r="S82" s="553">
        <v>2016</v>
      </c>
      <c r="T82" s="553">
        <v>2017</v>
      </c>
      <c r="U82" s="553">
        <v>2018</v>
      </c>
      <c r="V82" s="554">
        <v>2019</v>
      </c>
      <c r="X82" s="552" t="s">
        <v>503</v>
      </c>
      <c r="Y82" s="562"/>
      <c r="Z82" s="553">
        <v>2000</v>
      </c>
      <c r="AA82" s="553">
        <v>2001</v>
      </c>
      <c r="AB82" s="553">
        <v>2002</v>
      </c>
      <c r="AC82" s="553">
        <v>2003</v>
      </c>
      <c r="AD82" s="553">
        <v>2004</v>
      </c>
      <c r="AE82" s="553">
        <v>2005</v>
      </c>
      <c r="AF82" s="553">
        <v>2006</v>
      </c>
      <c r="AG82" s="553">
        <v>2007</v>
      </c>
      <c r="AH82" s="553">
        <v>2008</v>
      </c>
      <c r="AI82" s="553">
        <v>2009</v>
      </c>
      <c r="AJ82" s="553">
        <v>2010</v>
      </c>
      <c r="AK82" s="553">
        <v>2011</v>
      </c>
      <c r="AL82" s="553">
        <v>2012</v>
      </c>
      <c r="AM82" s="553">
        <v>2013</v>
      </c>
      <c r="AN82" s="553">
        <v>2014</v>
      </c>
      <c r="AO82" s="553">
        <v>2015</v>
      </c>
      <c r="AP82" s="553">
        <v>2016</v>
      </c>
      <c r="AQ82" s="553">
        <v>2017</v>
      </c>
      <c r="AR82" s="553">
        <v>2018</v>
      </c>
      <c r="AS82" s="553">
        <v>2019</v>
      </c>
      <c r="AU82" s="553">
        <v>2000</v>
      </c>
      <c r="AV82" s="553">
        <v>2001</v>
      </c>
      <c r="AW82" s="553">
        <v>2002</v>
      </c>
      <c r="AX82" s="553">
        <v>2003</v>
      </c>
      <c r="AY82" s="553">
        <v>2004</v>
      </c>
      <c r="AZ82" s="553">
        <v>2005</v>
      </c>
      <c r="BA82" s="553">
        <v>2006</v>
      </c>
      <c r="BB82" s="553">
        <v>2007</v>
      </c>
      <c r="BC82" s="553">
        <v>2008</v>
      </c>
      <c r="BD82" s="553">
        <v>2009</v>
      </c>
      <c r="BE82" s="553">
        <v>2010</v>
      </c>
      <c r="BF82" s="553">
        <v>2011</v>
      </c>
      <c r="BG82" s="553">
        <v>2012</v>
      </c>
      <c r="BH82" s="553">
        <v>2013</v>
      </c>
      <c r="BI82" s="553">
        <v>2014</v>
      </c>
      <c r="BJ82" s="553">
        <v>2015</v>
      </c>
      <c r="BK82" s="553">
        <v>2016</v>
      </c>
      <c r="BL82" s="553">
        <v>2017</v>
      </c>
      <c r="BM82" s="553">
        <v>2018</v>
      </c>
      <c r="BN82" s="553">
        <v>2019</v>
      </c>
    </row>
    <row r="83" spans="1:66" ht="15" x14ac:dyDescent="0.25">
      <c r="A83" s="555"/>
      <c r="B83" s="550" t="s">
        <v>498</v>
      </c>
      <c r="C83" s="556">
        <v>534149.32140888739</v>
      </c>
      <c r="D83" s="556">
        <v>547234.5190044099</v>
      </c>
      <c r="E83" s="556">
        <v>559331.92627812002</v>
      </c>
      <c r="F83" s="556">
        <v>570380.38904326386</v>
      </c>
      <c r="G83" s="556">
        <v>581007.60220549186</v>
      </c>
      <c r="H83" s="556">
        <v>590781</v>
      </c>
      <c r="I83" s="556">
        <v>601538</v>
      </c>
      <c r="J83" s="556">
        <v>612294</v>
      </c>
      <c r="K83" s="556">
        <v>623051</v>
      </c>
      <c r="L83" s="556">
        <v>633808</v>
      </c>
      <c r="M83" s="556">
        <v>644565</v>
      </c>
      <c r="N83" s="556">
        <v>655321</v>
      </c>
      <c r="O83" s="556">
        <v>666078</v>
      </c>
      <c r="P83" s="556">
        <v>678716</v>
      </c>
      <c r="Q83" s="556">
        <v>686327</v>
      </c>
      <c r="R83" s="556">
        <v>680522</v>
      </c>
      <c r="S83" s="556">
        <v>687012</v>
      </c>
      <c r="T83" s="556">
        <v>693630</v>
      </c>
      <c r="U83" s="556">
        <v>700995.8081545711</v>
      </c>
      <c r="V83" s="557">
        <v>708747.91748135688</v>
      </c>
      <c r="X83" s="555"/>
      <c r="Y83" s="550" t="s">
        <v>498</v>
      </c>
      <c r="Z83" s="556">
        <f>[5]Summary!$C$23</f>
        <v>556618.31488675228</v>
      </c>
      <c r="AA83" s="556">
        <f>[5]Summary!$D$23</f>
        <v>568918.67992278165</v>
      </c>
      <c r="AB83" s="556">
        <f>[5]Summary!$E$23</f>
        <v>580271.53603633796</v>
      </c>
      <c r="AC83" s="556">
        <f>[5]Summary!$F$23</f>
        <v>591650.87690391799</v>
      </c>
      <c r="AD83" s="556">
        <f>[5]Summary!$G$23</f>
        <v>601792.89235602738</v>
      </c>
      <c r="AE83" s="556">
        <f>[5]Summary!$H$23</f>
        <v>590781</v>
      </c>
      <c r="AF83" s="556">
        <f>[5]Summary!$I$23</f>
        <v>601538</v>
      </c>
      <c r="AG83" s="556">
        <f>[5]Summary!$J$23</f>
        <v>612294</v>
      </c>
      <c r="AH83" s="556">
        <f>[5]Summary!$K$23</f>
        <v>623051</v>
      </c>
      <c r="AI83" s="556">
        <f>[5]Summary!$L$23</f>
        <v>633808</v>
      </c>
      <c r="AJ83" s="556">
        <f>[5]Summary!$M$23</f>
        <v>644565</v>
      </c>
      <c r="AK83" s="556">
        <f>[5]Summary!$N$23</f>
        <v>655321</v>
      </c>
      <c r="AL83" s="556">
        <f>[5]Summary!$O$23</f>
        <v>666078</v>
      </c>
      <c r="AM83" s="556">
        <f>[5]Summary!$P$23</f>
        <v>678716</v>
      </c>
      <c r="AN83" s="556">
        <f>[5]Summary!$Q$23</f>
        <v>686327</v>
      </c>
      <c r="AO83" s="556">
        <f>[5]Summary!$R$23</f>
        <v>680522</v>
      </c>
      <c r="AP83" s="556">
        <f>[5]Summary!$S$23</f>
        <v>687012</v>
      </c>
      <c r="AQ83" s="556">
        <f>[5]Summary!$T$23</f>
        <v>693630</v>
      </c>
      <c r="AR83" s="556">
        <f>[5]Summary!$U$23</f>
        <v>699889</v>
      </c>
      <c r="AS83" s="556">
        <f>[5]Summary!$V$23</f>
        <v>706836</v>
      </c>
      <c r="AU83" s="566">
        <f>(Z83-C83)/C83</f>
        <v>4.2065004254990039E-2</v>
      </c>
      <c r="AV83" s="566">
        <f t="shared" ref="AV83:AV85" si="270">(AA83-D83)/D83</f>
        <v>3.9624987396303137E-2</v>
      </c>
      <c r="AW83" s="566">
        <f t="shared" ref="AW83:AW85" si="271">(AB83-E83)/E83</f>
        <v>3.7436821991466307E-2</v>
      </c>
      <c r="AX83" s="566">
        <f t="shared" ref="AX83:AX85" si="272">(AC83-F83)/F83</f>
        <v>3.7291758744252244E-2</v>
      </c>
      <c r="AY83" s="566">
        <f t="shared" ref="AY83:AY85" si="273">(AD83-G83)/G83</f>
        <v>3.5774557977615147E-2</v>
      </c>
      <c r="AZ83" s="566">
        <f t="shared" ref="AZ83:AZ85" si="274">(AE83-H83)/H83</f>
        <v>0</v>
      </c>
      <c r="BA83" s="566">
        <f t="shared" ref="BA83:BA85" si="275">(AF83-I83)/I83</f>
        <v>0</v>
      </c>
      <c r="BB83" s="566">
        <f t="shared" ref="BB83:BB85" si="276">(AG83-J83)/J83</f>
        <v>0</v>
      </c>
      <c r="BC83" s="566">
        <f t="shared" ref="BC83:BC85" si="277">(AH83-K83)/K83</f>
        <v>0</v>
      </c>
      <c r="BD83" s="566">
        <f t="shared" ref="BD83:BD85" si="278">(AI83-L83)/L83</f>
        <v>0</v>
      </c>
      <c r="BE83" s="566">
        <f t="shared" ref="BE83:BE85" si="279">(AJ83-M83)/M83</f>
        <v>0</v>
      </c>
      <c r="BF83" s="566">
        <f t="shared" ref="BF83:BF85" si="280">(AK83-N83)/N83</f>
        <v>0</v>
      </c>
      <c r="BG83" s="566">
        <f t="shared" ref="BG83:BG85" si="281">(AL83-O83)/O83</f>
        <v>0</v>
      </c>
      <c r="BH83" s="566">
        <f t="shared" ref="BH83:BH85" si="282">(AM83-P83)/P83</f>
        <v>0</v>
      </c>
      <c r="BI83" s="566">
        <f t="shared" ref="BI83:BI85" si="283">(AN83-Q83)/Q83</f>
        <v>0</v>
      </c>
      <c r="BJ83" s="566">
        <f t="shared" ref="BJ83:BJ85" si="284">(AO83-R83)/R83</f>
        <v>0</v>
      </c>
      <c r="BK83" s="566">
        <f t="shared" ref="BK83:BK85" si="285">(AP83-S83)/S83</f>
        <v>0</v>
      </c>
      <c r="BL83" s="566">
        <f t="shared" ref="BL83:BL85" si="286">(AQ83-T83)/T83</f>
        <v>0</v>
      </c>
      <c r="BM83" s="566">
        <f t="shared" ref="BM83:BM85" si="287">(AR83-U83)/U83</f>
        <v>-1.5789083781896872E-3</v>
      </c>
      <c r="BN83" s="566">
        <f t="shared" ref="BN83:BN85" si="288">(AS83-V83)/V83</f>
        <v>-2.6975987289686453E-3</v>
      </c>
    </row>
    <row r="84" spans="1:66" ht="15" x14ac:dyDescent="0.25">
      <c r="A84" s="555"/>
      <c r="B84" s="550" t="s">
        <v>87</v>
      </c>
      <c r="C84" s="556">
        <v>526694.79060081276</v>
      </c>
      <c r="D84" s="556">
        <v>539597.37257801287</v>
      </c>
      <c r="E84" s="556">
        <v>551525.94972949836</v>
      </c>
      <c r="F84" s="556">
        <v>562420.22132980567</v>
      </c>
      <c r="G84" s="556">
        <v>572899.1222416074</v>
      </c>
      <c r="H84" s="556">
        <v>583093</v>
      </c>
      <c r="I84" s="556">
        <v>593143</v>
      </c>
      <c r="J84" s="556">
        <v>603192</v>
      </c>
      <c r="K84" s="556">
        <v>613241</v>
      </c>
      <c r="L84" s="556">
        <v>622851</v>
      </c>
      <c r="M84" s="556">
        <v>633341</v>
      </c>
      <c r="N84" s="556">
        <v>643910</v>
      </c>
      <c r="O84" s="556">
        <v>654667</v>
      </c>
      <c r="P84" s="556">
        <v>425137</v>
      </c>
      <c r="Q84" s="556">
        <v>428063</v>
      </c>
      <c r="R84" s="556">
        <v>424690</v>
      </c>
      <c r="S84" s="556">
        <v>427026</v>
      </c>
      <c r="T84" s="556">
        <v>429540</v>
      </c>
      <c r="U84" s="556">
        <v>434101.37888314301</v>
      </c>
      <c r="V84" s="557">
        <v>438901.98012620857</v>
      </c>
      <c r="X84" s="555"/>
      <c r="Y84" s="550" t="s">
        <v>87</v>
      </c>
      <c r="Z84" s="556">
        <f>[5]Summary!$C$24</f>
        <v>548850.20920851699</v>
      </c>
      <c r="AA84" s="556">
        <f>[5]Summary!$D$24</f>
        <v>560978.9116654949</v>
      </c>
      <c r="AB84" s="556">
        <f>[5]Summary!$E$24</f>
        <v>572173.32853319589</v>
      </c>
      <c r="AC84" s="556">
        <f>[5]Summary!$F$24</f>
        <v>583393.86053652572</v>
      </c>
      <c r="AD84" s="556">
        <f>[5]Summary!$G$24</f>
        <v>593394.33510556468</v>
      </c>
      <c r="AE84" s="556">
        <f>[5]Summary!$H$24</f>
        <v>583093</v>
      </c>
      <c r="AF84" s="556">
        <f>[5]Summary!$I$24</f>
        <v>593143</v>
      </c>
      <c r="AG84" s="556">
        <f>[5]Summary!$J$24</f>
        <v>603192</v>
      </c>
      <c r="AH84" s="556">
        <f>[5]Summary!$K$24</f>
        <v>613241</v>
      </c>
      <c r="AI84" s="556">
        <f>[5]Summary!$L$24</f>
        <v>622851</v>
      </c>
      <c r="AJ84" s="556">
        <f>[5]Summary!$M$24</f>
        <v>633341</v>
      </c>
      <c r="AK84" s="556">
        <f>[5]Summary!$N$24</f>
        <v>643910</v>
      </c>
      <c r="AL84" s="556">
        <f>[5]Summary!$O$24</f>
        <v>654667</v>
      </c>
      <c r="AM84" s="556">
        <f>[5]Summary!$P$24</f>
        <v>425137</v>
      </c>
      <c r="AN84" s="556">
        <f>[5]Summary!$Q$24</f>
        <v>428063</v>
      </c>
      <c r="AO84" s="556">
        <f>[5]Summary!$R$24</f>
        <v>424690</v>
      </c>
      <c r="AP84" s="556">
        <f>[5]Summary!$S$24</f>
        <v>427026</v>
      </c>
      <c r="AQ84" s="556">
        <f>[5]Summary!$T$24</f>
        <v>429540</v>
      </c>
      <c r="AR84" s="556">
        <f>[5]Summary!$U$24</f>
        <v>431736</v>
      </c>
      <c r="AS84" s="556">
        <f>[5]Summary!$V$24</f>
        <v>434337</v>
      </c>
      <c r="AU84" s="566">
        <f t="shared" ref="AU84:AU85" si="289">(Z84-C84)/C84</f>
        <v>4.2065004254989942E-2</v>
      </c>
      <c r="AV84" s="566">
        <f t="shared" si="270"/>
        <v>3.9624987396303102E-2</v>
      </c>
      <c r="AW84" s="566">
        <f t="shared" si="271"/>
        <v>3.7436821991466133E-2</v>
      </c>
      <c r="AX84" s="566">
        <f t="shared" si="272"/>
        <v>3.7291758744252224E-2</v>
      </c>
      <c r="AY84" s="566">
        <f t="shared" si="273"/>
        <v>3.5774557977615258E-2</v>
      </c>
      <c r="AZ84" s="566">
        <f t="shared" si="274"/>
        <v>0</v>
      </c>
      <c r="BA84" s="566">
        <f t="shared" si="275"/>
        <v>0</v>
      </c>
      <c r="BB84" s="566">
        <f t="shared" si="276"/>
        <v>0</v>
      </c>
      <c r="BC84" s="566">
        <f t="shared" si="277"/>
        <v>0</v>
      </c>
      <c r="BD84" s="566">
        <f t="shared" si="278"/>
        <v>0</v>
      </c>
      <c r="BE84" s="566">
        <f t="shared" si="279"/>
        <v>0</v>
      </c>
      <c r="BF84" s="566">
        <f t="shared" si="280"/>
        <v>0</v>
      </c>
      <c r="BG84" s="566">
        <f t="shared" si="281"/>
        <v>0</v>
      </c>
      <c r="BH84" s="566">
        <f t="shared" si="282"/>
        <v>0</v>
      </c>
      <c r="BI84" s="566">
        <f t="shared" si="283"/>
        <v>0</v>
      </c>
      <c r="BJ84" s="566">
        <f t="shared" si="284"/>
        <v>0</v>
      </c>
      <c r="BK84" s="566">
        <f t="shared" si="285"/>
        <v>0</v>
      </c>
      <c r="BL84" s="566">
        <f t="shared" si="286"/>
        <v>0</v>
      </c>
      <c r="BM84" s="566">
        <f t="shared" si="287"/>
        <v>-5.4489089374207145E-3</v>
      </c>
      <c r="BN84" s="566">
        <f t="shared" si="288"/>
        <v>-1.0400910300964884E-2</v>
      </c>
    </row>
    <row r="85" spans="1:66" ht="15.75" thickBot="1" x14ac:dyDescent="0.3">
      <c r="A85" s="558"/>
      <c r="B85" s="559" t="s">
        <v>499</v>
      </c>
      <c r="C85" s="560">
        <v>7454.5308080746345</v>
      </c>
      <c r="D85" s="560">
        <v>7637.1464263970202</v>
      </c>
      <c r="E85" s="560">
        <v>7805.9765486217111</v>
      </c>
      <c r="F85" s="560">
        <v>7960.1677134581514</v>
      </c>
      <c r="G85" s="560">
        <v>8108.4799638843979</v>
      </c>
      <c r="H85" s="560">
        <v>7688</v>
      </c>
      <c r="I85" s="560">
        <v>8395</v>
      </c>
      <c r="J85" s="560">
        <v>9102</v>
      </c>
      <c r="K85" s="560">
        <v>9810</v>
      </c>
      <c r="L85" s="560">
        <v>10957</v>
      </c>
      <c r="M85" s="560">
        <v>11224</v>
      </c>
      <c r="N85" s="560">
        <v>11411</v>
      </c>
      <c r="O85" s="560">
        <v>11411</v>
      </c>
      <c r="P85" s="560">
        <v>253579</v>
      </c>
      <c r="Q85" s="560">
        <v>258264</v>
      </c>
      <c r="R85" s="560">
        <v>255832</v>
      </c>
      <c r="S85" s="560">
        <v>259986</v>
      </c>
      <c r="T85" s="560">
        <v>264090</v>
      </c>
      <c r="U85" s="560">
        <v>266894.42927142809</v>
      </c>
      <c r="V85" s="561">
        <v>269845.93735514831</v>
      </c>
      <c r="X85" s="558"/>
      <c r="Y85" s="559" t="s">
        <v>499</v>
      </c>
      <c r="Z85" s="560">
        <f>[5]Summary!$C$25</f>
        <v>7768.105678235248</v>
      </c>
      <c r="AA85" s="560">
        <f>[5]Summary!$D$25</f>
        <v>7939.7682572867234</v>
      </c>
      <c r="AB85" s="560">
        <f>[5]Summary!$E$25</f>
        <v>8098.2075031420227</v>
      </c>
      <c r="AC85" s="560">
        <f>[5]Summary!$F$25</f>
        <v>8257.0163673922179</v>
      </c>
      <c r="AD85" s="560">
        <f>[5]Summary!$G$25</f>
        <v>8398.5572504627107</v>
      </c>
      <c r="AE85" s="560">
        <f>[5]Summary!$H$25</f>
        <v>7688</v>
      </c>
      <c r="AF85" s="560">
        <f>[5]Summary!$I$25</f>
        <v>8395</v>
      </c>
      <c r="AG85" s="560">
        <f>[5]Summary!$J$25</f>
        <v>9102</v>
      </c>
      <c r="AH85" s="560">
        <f>[5]Summary!$K$25</f>
        <v>9810</v>
      </c>
      <c r="AI85" s="560">
        <f>[5]Summary!$L$25</f>
        <v>10957</v>
      </c>
      <c r="AJ85" s="560">
        <f>[5]Summary!$M$25</f>
        <v>11224</v>
      </c>
      <c r="AK85" s="560">
        <f>[5]Summary!$N$25</f>
        <v>11411</v>
      </c>
      <c r="AL85" s="560">
        <f>[5]Summary!$O$25</f>
        <v>11411</v>
      </c>
      <c r="AM85" s="560">
        <f>[5]Summary!$P$25</f>
        <v>253579</v>
      </c>
      <c r="AN85" s="560">
        <f>[5]Summary!$Q$25</f>
        <v>258264</v>
      </c>
      <c r="AO85" s="560">
        <f>[5]Summary!$R$25</f>
        <v>255832</v>
      </c>
      <c r="AP85" s="560">
        <f>[5]Summary!$S$25</f>
        <v>259986</v>
      </c>
      <c r="AQ85" s="560">
        <f>[5]Summary!$T$25</f>
        <v>264090</v>
      </c>
      <c r="AR85" s="560">
        <f>[5]Summary!$U$25</f>
        <v>268153</v>
      </c>
      <c r="AS85" s="560">
        <f>[5]Summary!$V$25</f>
        <v>272499</v>
      </c>
      <c r="AU85" s="566">
        <f t="shared" si="289"/>
        <v>4.2065004254989997E-2</v>
      </c>
      <c r="AV85" s="566">
        <f t="shared" si="270"/>
        <v>3.9624987396303109E-2</v>
      </c>
      <c r="AW85" s="566">
        <f t="shared" si="271"/>
        <v>3.7436821991466314E-2</v>
      </c>
      <c r="AX85" s="566">
        <f t="shared" si="272"/>
        <v>3.7291758744252133E-2</v>
      </c>
      <c r="AY85" s="566">
        <f t="shared" si="273"/>
        <v>3.5774557977615105E-2</v>
      </c>
      <c r="AZ85" s="566">
        <f t="shared" si="274"/>
        <v>0</v>
      </c>
      <c r="BA85" s="566">
        <f t="shared" si="275"/>
        <v>0</v>
      </c>
      <c r="BB85" s="566">
        <f t="shared" si="276"/>
        <v>0</v>
      </c>
      <c r="BC85" s="566">
        <f t="shared" si="277"/>
        <v>0</v>
      </c>
      <c r="BD85" s="566">
        <f t="shared" si="278"/>
        <v>0</v>
      </c>
      <c r="BE85" s="566">
        <f t="shared" si="279"/>
        <v>0</v>
      </c>
      <c r="BF85" s="566">
        <f t="shared" si="280"/>
        <v>0</v>
      </c>
      <c r="BG85" s="566">
        <f t="shared" si="281"/>
        <v>0</v>
      </c>
      <c r="BH85" s="566">
        <f t="shared" si="282"/>
        <v>0</v>
      </c>
      <c r="BI85" s="566">
        <f t="shared" si="283"/>
        <v>0</v>
      </c>
      <c r="BJ85" s="566">
        <f t="shared" si="284"/>
        <v>0</v>
      </c>
      <c r="BK85" s="566">
        <f t="shared" si="285"/>
        <v>0</v>
      </c>
      <c r="BL85" s="566">
        <f t="shared" si="286"/>
        <v>0</v>
      </c>
      <c r="BM85" s="566">
        <f t="shared" si="287"/>
        <v>4.7156125813774897E-3</v>
      </c>
      <c r="BN85" s="566">
        <f t="shared" si="288"/>
        <v>9.8317679741827986E-3</v>
      </c>
    </row>
    <row r="87" spans="1:66" ht="15" x14ac:dyDescent="0.25">
      <c r="A87" s="565" t="s">
        <v>325</v>
      </c>
      <c r="B87" s="565">
        <v>2021</v>
      </c>
      <c r="X87" s="565" t="str">
        <f>A87</f>
        <v>CY</v>
      </c>
      <c r="Y87" s="565">
        <v>2022</v>
      </c>
    </row>
    <row r="88" spans="1:66" ht="15.75" thickBot="1" x14ac:dyDescent="0.3">
      <c r="A88" s="550" t="s">
        <v>65</v>
      </c>
      <c r="B88" s="550" t="s">
        <v>64</v>
      </c>
      <c r="C88" s="551" t="s">
        <v>508</v>
      </c>
      <c r="D88" s="551" t="s">
        <v>508</v>
      </c>
      <c r="E88" s="551" t="s">
        <v>508</v>
      </c>
      <c r="F88" s="551" t="s">
        <v>508</v>
      </c>
      <c r="G88" s="551" t="s">
        <v>508</v>
      </c>
      <c r="H88" s="551" t="s">
        <v>508</v>
      </c>
      <c r="I88" s="551" t="s">
        <v>508</v>
      </c>
      <c r="J88" s="551" t="s">
        <v>508</v>
      </c>
      <c r="K88" s="551" t="s">
        <v>508</v>
      </c>
      <c r="L88" s="551" t="s">
        <v>508</v>
      </c>
      <c r="M88" s="551" t="s">
        <v>508</v>
      </c>
      <c r="N88" s="551" t="s">
        <v>508</v>
      </c>
      <c r="O88" s="551" t="s">
        <v>508</v>
      </c>
      <c r="P88" s="551" t="s">
        <v>508</v>
      </c>
      <c r="Q88" s="551" t="s">
        <v>509</v>
      </c>
      <c r="R88" s="551" t="s">
        <v>509</v>
      </c>
      <c r="S88" s="551" t="s">
        <v>509</v>
      </c>
      <c r="T88" s="551" t="s">
        <v>509</v>
      </c>
      <c r="U88" s="551" t="s">
        <v>509</v>
      </c>
      <c r="V88" s="551" t="s">
        <v>508</v>
      </c>
      <c r="X88" s="550" t="s">
        <v>65</v>
      </c>
      <c r="Y88" s="550" t="s">
        <v>64</v>
      </c>
      <c r="Z88" s="551" t="str">
        <f>[6]Summary!$C$1</f>
        <v>EST</v>
      </c>
      <c r="AA88" s="551" t="str">
        <f>[6]Summary!$D$1</f>
        <v>EST</v>
      </c>
      <c r="AB88" s="551" t="str">
        <f>[6]Summary!$E$1</f>
        <v>EST</v>
      </c>
      <c r="AC88" s="551" t="str">
        <f>[6]Summary!$F$1</f>
        <v>EST</v>
      </c>
      <c r="AD88" s="551" t="str">
        <f>[6]Summary!$G$1</f>
        <v>EST</v>
      </c>
      <c r="AE88" s="551" t="str">
        <f>[6]Summary!$H$1</f>
        <v>EST</v>
      </c>
      <c r="AF88" s="551" t="str">
        <f>[6]Summary!$I$1</f>
        <v>EST</v>
      </c>
      <c r="AG88" s="551" t="str">
        <f>[6]Summary!$J$1</f>
        <v>EST</v>
      </c>
      <c r="AH88" s="551" t="str">
        <f>[6]Summary!$K$1</f>
        <v>EST</v>
      </c>
      <c r="AI88" s="551" t="str">
        <f>[6]Summary!$L$1</f>
        <v>EST</v>
      </c>
      <c r="AJ88" s="551" t="str">
        <f>[6]Summary!$M$1</f>
        <v>EST</v>
      </c>
      <c r="AK88" s="551" t="str">
        <f>[6]Summary!$N$1</f>
        <v>EST</v>
      </c>
      <c r="AL88" s="551" t="str">
        <f>[6]Summary!$O$1</f>
        <v>EST</v>
      </c>
      <c r="AM88" s="551" t="str">
        <f>[6]Summary!$P$1</f>
        <v>EST</v>
      </c>
      <c r="AN88" s="551" t="str">
        <f>[6]Summary!$Q$1</f>
        <v>REP</v>
      </c>
      <c r="AO88" s="551" t="str">
        <f>[6]Summary!$R$1</f>
        <v>REP</v>
      </c>
      <c r="AP88" s="551" t="str">
        <f>[6]Summary!$S$1</f>
        <v>REP</v>
      </c>
      <c r="AQ88" s="551" t="str">
        <f>[6]Summary!$T$1</f>
        <v>REP</v>
      </c>
      <c r="AR88" s="551" t="str">
        <f>[6]Summary!$U$1</f>
        <v>REP</v>
      </c>
      <c r="AS88" s="551" t="str">
        <f>[6]Summary!$V$1</f>
        <v>REP</v>
      </c>
      <c r="AU88" s="704" t="s">
        <v>504</v>
      </c>
      <c r="AV88" s="704"/>
      <c r="AW88" s="704"/>
      <c r="AX88" s="704"/>
      <c r="AY88" s="704"/>
      <c r="AZ88" s="704"/>
      <c r="BA88" s="704"/>
      <c r="BB88" s="704"/>
      <c r="BC88" s="704"/>
      <c r="BD88" s="704"/>
      <c r="BE88" s="704"/>
      <c r="BF88" s="704"/>
      <c r="BG88" s="704"/>
      <c r="BH88" s="704"/>
      <c r="BI88" s="704"/>
      <c r="BJ88" s="704"/>
      <c r="BK88" s="704"/>
      <c r="BL88" s="704"/>
      <c r="BM88" s="704"/>
      <c r="BN88" s="704"/>
    </row>
    <row r="89" spans="1:66" ht="15" x14ac:dyDescent="0.25">
      <c r="A89" s="552" t="s">
        <v>497</v>
      </c>
      <c r="B89" s="553"/>
      <c r="C89" s="553">
        <v>2000</v>
      </c>
      <c r="D89" s="553">
        <v>2001</v>
      </c>
      <c r="E89" s="553">
        <v>2002</v>
      </c>
      <c r="F89" s="553">
        <v>2003</v>
      </c>
      <c r="G89" s="553">
        <v>2004</v>
      </c>
      <c r="H89" s="553">
        <v>2005</v>
      </c>
      <c r="I89" s="553">
        <v>2006</v>
      </c>
      <c r="J89" s="553">
        <v>2007</v>
      </c>
      <c r="K89" s="553">
        <v>2008</v>
      </c>
      <c r="L89" s="553">
        <v>2009</v>
      </c>
      <c r="M89" s="553">
        <v>2010</v>
      </c>
      <c r="N89" s="553">
        <v>2011</v>
      </c>
      <c r="O89" s="553">
        <v>2012</v>
      </c>
      <c r="P89" s="553">
        <v>2013</v>
      </c>
      <c r="Q89" s="553">
        <v>2014</v>
      </c>
      <c r="R89" s="553">
        <v>2015</v>
      </c>
      <c r="S89" s="553">
        <v>2016</v>
      </c>
      <c r="T89" s="553">
        <v>2017</v>
      </c>
      <c r="U89" s="553">
        <v>2018</v>
      </c>
      <c r="V89" s="554">
        <v>2019</v>
      </c>
      <c r="X89" s="552" t="s">
        <v>497</v>
      </c>
      <c r="Y89" s="553"/>
      <c r="Z89" s="553">
        <v>2000</v>
      </c>
      <c r="AA89" s="553">
        <v>2001</v>
      </c>
      <c r="AB89" s="553">
        <v>2002</v>
      </c>
      <c r="AC89" s="553">
        <v>2003</v>
      </c>
      <c r="AD89" s="553">
        <v>2004</v>
      </c>
      <c r="AE89" s="553">
        <v>2005</v>
      </c>
      <c r="AF89" s="553">
        <v>2006</v>
      </c>
      <c r="AG89" s="553">
        <v>2007</v>
      </c>
      <c r="AH89" s="553">
        <v>2008</v>
      </c>
      <c r="AI89" s="553">
        <v>2009</v>
      </c>
      <c r="AJ89" s="553">
        <v>2010</v>
      </c>
      <c r="AK89" s="553">
        <v>2011</v>
      </c>
      <c r="AL89" s="553">
        <v>2012</v>
      </c>
      <c r="AM89" s="553">
        <v>2013</v>
      </c>
      <c r="AN89" s="553">
        <v>2014</v>
      </c>
      <c r="AO89" s="553">
        <v>2015</v>
      </c>
      <c r="AP89" s="553">
        <v>2016</v>
      </c>
      <c r="AQ89" s="553">
        <v>2017</v>
      </c>
      <c r="AR89" s="553">
        <v>2018</v>
      </c>
      <c r="AS89" s="553">
        <v>2019</v>
      </c>
      <c r="AU89" s="553">
        <v>2000</v>
      </c>
      <c r="AV89" s="553">
        <v>2001</v>
      </c>
      <c r="AW89" s="553">
        <v>2002</v>
      </c>
      <c r="AX89" s="553">
        <v>2003</v>
      </c>
      <c r="AY89" s="553">
        <v>2004</v>
      </c>
      <c r="AZ89" s="553">
        <v>2005</v>
      </c>
      <c r="BA89" s="553">
        <v>2006</v>
      </c>
      <c r="BB89" s="553">
        <v>2007</v>
      </c>
      <c r="BC89" s="553">
        <v>2008</v>
      </c>
      <c r="BD89" s="553">
        <v>2009</v>
      </c>
      <c r="BE89" s="553">
        <v>2010</v>
      </c>
      <c r="BF89" s="553">
        <v>2011</v>
      </c>
      <c r="BG89" s="553">
        <v>2012</v>
      </c>
      <c r="BH89" s="553">
        <v>2013</v>
      </c>
      <c r="BI89" s="553">
        <v>2014</v>
      </c>
      <c r="BJ89" s="553">
        <v>2015</v>
      </c>
      <c r="BK89" s="553">
        <v>2016</v>
      </c>
      <c r="BL89" s="553">
        <v>2017</v>
      </c>
      <c r="BM89" s="553">
        <v>2018</v>
      </c>
      <c r="BN89" s="553">
        <v>2019</v>
      </c>
    </row>
    <row r="90" spans="1:66" ht="15" x14ac:dyDescent="0.25">
      <c r="A90" s="555"/>
      <c r="B90" s="550" t="s">
        <v>498</v>
      </c>
      <c r="C90" s="556">
        <v>7675.7010384644982</v>
      </c>
      <c r="D90" s="556">
        <v>7930</v>
      </c>
      <c r="E90" s="556">
        <v>8127.7618544432653</v>
      </c>
      <c r="F90" s="556">
        <v>8325.7988523435852</v>
      </c>
      <c r="G90" s="556">
        <v>8524.1109937009551</v>
      </c>
      <c r="H90" s="556">
        <v>8722.6982785153778</v>
      </c>
      <c r="I90" s="556">
        <v>8921.5607067868514</v>
      </c>
      <c r="J90" s="556">
        <v>9120.6982785153778</v>
      </c>
      <c r="K90" s="556">
        <v>9320.1109937009551</v>
      </c>
      <c r="L90" s="556">
        <v>9519.7988523435852</v>
      </c>
      <c r="M90" s="556">
        <v>9719.761854443268</v>
      </c>
      <c r="N90" s="556">
        <v>9920</v>
      </c>
      <c r="O90" s="556">
        <v>10160.14541829486</v>
      </c>
      <c r="P90" s="556">
        <v>10400.218127442289</v>
      </c>
      <c r="Q90" s="556">
        <v>10741</v>
      </c>
      <c r="R90" s="556">
        <v>10933</v>
      </c>
      <c r="S90" s="556">
        <v>11122</v>
      </c>
      <c r="T90" s="556">
        <v>11305</v>
      </c>
      <c r="U90" s="556">
        <v>11488.833916850002</v>
      </c>
      <c r="V90" s="557">
        <v>11677.937332950001</v>
      </c>
      <c r="X90" s="555"/>
      <c r="Y90" s="550" t="s">
        <v>498</v>
      </c>
      <c r="Z90" s="556">
        <f>[6]Summary!$C$3</f>
        <v>7666.5418441214024</v>
      </c>
      <c r="AA90" s="556">
        <f>[6]Summary!$D$3</f>
        <v>7930</v>
      </c>
      <c r="AB90" s="556">
        <f>[6]Summary!$E$3</f>
        <v>8127.7618544432653</v>
      </c>
      <c r="AC90" s="556">
        <f>[6]Summary!$F$3</f>
        <v>8325.7988523435852</v>
      </c>
      <c r="AD90" s="556">
        <f>[6]Summary!$G$3</f>
        <v>8524.1109937009551</v>
      </c>
      <c r="AE90" s="556">
        <f>[6]Summary!$H$3</f>
        <v>8722.6982785153778</v>
      </c>
      <c r="AF90" s="556">
        <f>[6]Summary!$I$3</f>
        <v>8921.5607067868514</v>
      </c>
      <c r="AG90" s="556">
        <f>[6]Summary!$J$3</f>
        <v>9120.6982785153778</v>
      </c>
      <c r="AH90" s="556">
        <f>[6]Summary!$K$3</f>
        <v>9320.1109937009551</v>
      </c>
      <c r="AI90" s="556">
        <f>[6]Summary!$L$3</f>
        <v>9519.7988523435852</v>
      </c>
      <c r="AJ90" s="556">
        <f>[6]Summary!$M$3</f>
        <v>9719.761854443268</v>
      </c>
      <c r="AK90" s="556">
        <f>[6]Summary!$N$3</f>
        <v>9920</v>
      </c>
      <c r="AL90" s="556">
        <f>[6]Summary!$O$3</f>
        <v>10160.14541829486</v>
      </c>
      <c r="AM90" s="556">
        <f>[6]Summary!$P$3</f>
        <v>10400.218127442289</v>
      </c>
      <c r="AN90" s="556">
        <f>[6]Summary!$Q$3</f>
        <v>10741</v>
      </c>
      <c r="AO90" s="556">
        <f>[6]Summary!$R$3</f>
        <v>10933</v>
      </c>
      <c r="AP90" s="556">
        <f>[6]Summary!$S$3</f>
        <v>11122</v>
      </c>
      <c r="AQ90" s="556">
        <f>[6]Summary!$T$3</f>
        <v>11305.42</v>
      </c>
      <c r="AR90" s="556">
        <f>[6]Summary!$U$3</f>
        <v>11488.83</v>
      </c>
      <c r="AS90" s="556">
        <f>[6]Summary!$V$3</f>
        <v>11677.94</v>
      </c>
      <c r="AU90" s="566">
        <f>(Z90-C90)/C90</f>
        <v>-1.1932713764120334E-3</v>
      </c>
      <c r="AV90" s="566">
        <f t="shared" ref="AV90:AV92" si="290">(AA90-D90)/D90</f>
        <v>0</v>
      </c>
      <c r="AW90" s="566">
        <f t="shared" ref="AW90:AW92" si="291">(AB90-E90)/E90</f>
        <v>0</v>
      </c>
      <c r="AX90" s="566">
        <f t="shared" ref="AX90:AX92" si="292">(AC90-F90)/F90</f>
        <v>0</v>
      </c>
      <c r="AY90" s="566">
        <f t="shared" ref="AY90:AY92" si="293">(AD90-G90)/G90</f>
        <v>0</v>
      </c>
      <c r="AZ90" s="566">
        <f t="shared" ref="AZ90:AZ92" si="294">(AE90-H90)/H90</f>
        <v>0</v>
      </c>
      <c r="BA90" s="566">
        <f t="shared" ref="BA90:BA92" si="295">(AF90-I90)/I90</f>
        <v>0</v>
      </c>
      <c r="BB90" s="566">
        <f t="shared" ref="BB90:BB92" si="296">(AG90-J90)/J90</f>
        <v>0</v>
      </c>
      <c r="BC90" s="566">
        <f t="shared" ref="BC90:BC92" si="297">(AH90-K90)/K90</f>
        <v>0</v>
      </c>
      <c r="BD90" s="566">
        <f t="shared" ref="BD90:BD92" si="298">(AI90-L90)/L90</f>
        <v>0</v>
      </c>
      <c r="BE90" s="566">
        <f t="shared" ref="BE90:BE92" si="299">(AJ90-M90)/M90</f>
        <v>0</v>
      </c>
      <c r="BF90" s="566">
        <f t="shared" ref="BF90:BF92" si="300">(AK90-N90)/N90</f>
        <v>0</v>
      </c>
      <c r="BG90" s="566">
        <f t="shared" ref="BG90:BG92" si="301">(AL90-O90)/O90</f>
        <v>0</v>
      </c>
      <c r="BH90" s="566">
        <f t="shared" ref="BH90:BH92" si="302">(AM90-P90)/P90</f>
        <v>0</v>
      </c>
      <c r="BI90" s="566">
        <f t="shared" ref="BI90:BI92" si="303">(AN90-Q90)/Q90</f>
        <v>0</v>
      </c>
      <c r="BJ90" s="566">
        <f t="shared" ref="BJ90:BJ92" si="304">(AO90-R90)/R90</f>
        <v>0</v>
      </c>
      <c r="BK90" s="566">
        <f t="shared" ref="BK90:BK92" si="305">(AP90-S90)/S90</f>
        <v>0</v>
      </c>
      <c r="BL90" s="566">
        <f t="shared" ref="BL90:BL92" si="306">(AQ90-T90)/T90</f>
        <v>3.7151702786384146E-5</v>
      </c>
      <c r="BM90" s="566">
        <f t="shared" ref="BM90:BM92" si="307">(AR90-U90)/U90</f>
        <v>-3.4092667983932383E-7</v>
      </c>
      <c r="BN90" s="566">
        <f t="shared" ref="BN90:BN92" si="308">(AS90-V90)/V90</f>
        <v>2.2838365399449527E-7</v>
      </c>
    </row>
    <row r="91" spans="1:66" ht="15" x14ac:dyDescent="0.25">
      <c r="A91" s="555"/>
      <c r="B91" s="550" t="s">
        <v>87</v>
      </c>
      <c r="C91" s="556">
        <v>2989.9420564712277</v>
      </c>
      <c r="D91" s="556">
        <v>3089</v>
      </c>
      <c r="E91" s="556">
        <v>3138.7984353724369</v>
      </c>
      <c r="F91" s="556">
        <v>3187.3767904362112</v>
      </c>
      <c r="G91" s="556">
        <v>3234.7322991451374</v>
      </c>
      <c r="H91" s="556">
        <v>3280.8621954530363</v>
      </c>
      <c r="I91" s="556">
        <v>3325.7637133137205</v>
      </c>
      <c r="J91" s="556">
        <v>3327.064026507147</v>
      </c>
      <c r="K91" s="556">
        <v>3325.2776919069292</v>
      </c>
      <c r="L91" s="556">
        <v>3320.3981089430999</v>
      </c>
      <c r="M91" s="556">
        <v>3312.4186770456881</v>
      </c>
      <c r="N91" s="556">
        <v>3301.332795644722</v>
      </c>
      <c r="O91" s="556">
        <v>3354.7540243423628</v>
      </c>
      <c r="P91" s="556">
        <v>3406.8988146986685</v>
      </c>
      <c r="Q91" s="556">
        <v>3463</v>
      </c>
      <c r="R91" s="556">
        <v>3513</v>
      </c>
      <c r="S91" s="556">
        <v>3563</v>
      </c>
      <c r="T91" s="556">
        <v>3606</v>
      </c>
      <c r="U91" s="556">
        <v>3646.918713999999</v>
      </c>
      <c r="V91" s="557">
        <v>3692.5093899999988</v>
      </c>
      <c r="X91" s="555"/>
      <c r="Y91" s="550" t="s">
        <v>87</v>
      </c>
      <c r="Z91" s="556">
        <f>[6]Summary!$C$4</f>
        <v>2987.3410212276335</v>
      </c>
      <c r="AA91" s="556">
        <f>[6]Summary!$D$4</f>
        <v>3090</v>
      </c>
      <c r="AB91" s="556">
        <f>[6]Summary!$E$4</f>
        <v>3140.8052206756911</v>
      </c>
      <c r="AC91" s="556">
        <f>[6]Summary!$F$4</f>
        <v>3190.4382421225564</v>
      </c>
      <c r="AD91" s="556">
        <f>[6]Summary!$G$4</f>
        <v>3238.8963980077424</v>
      </c>
      <c r="AE91" s="556">
        <f>[6]Summary!$H$4</f>
        <v>3286.1770219983991</v>
      </c>
      <c r="AF91" s="556">
        <f>[6]Summary!$I$4</f>
        <v>3332.2774477616749</v>
      </c>
      <c r="AG91" s="556">
        <f>[6]Summary!$J$4</f>
        <v>3332.1462469888666</v>
      </c>
      <c r="AH91" s="556">
        <f>[6]Summary!$K$4</f>
        <v>3328.8596451075528</v>
      </c>
      <c r="AI91" s="556">
        <f>[6]Summary!$L$4</f>
        <v>3322.4108988364751</v>
      </c>
      <c r="AJ91" s="556">
        <f>[6]Summary!$M$4</f>
        <v>3312.793264894377</v>
      </c>
      <c r="AK91" s="556">
        <f>[6]Summary!$N$4</f>
        <v>3300</v>
      </c>
      <c r="AL91" s="556">
        <f>[6]Summary!$O$4</f>
        <v>3354.4513528283087</v>
      </c>
      <c r="AM91" s="556">
        <f>[6]Summary!$P$4</f>
        <v>3407.6764831645378</v>
      </c>
      <c r="AN91" s="556">
        <f>[6]Summary!$Q$4</f>
        <v>3463</v>
      </c>
      <c r="AO91" s="556">
        <f>[6]Summary!$R$4</f>
        <v>3513</v>
      </c>
      <c r="AP91" s="556">
        <f>[6]Summary!$S$4</f>
        <v>3563</v>
      </c>
      <c r="AQ91" s="556">
        <f>[6]Summary!$T$4</f>
        <v>3605.83</v>
      </c>
      <c r="AR91" s="556">
        <f>[6]Summary!$U$4</f>
        <v>3646.92</v>
      </c>
      <c r="AS91" s="556">
        <f>[6]Summary!$V$4</f>
        <v>3692.51</v>
      </c>
      <c r="AU91" s="566">
        <f t="shared" ref="AU91:AU92" si="309">(Z91-C91)/C91</f>
        <v>-8.6992831114057637E-4</v>
      </c>
      <c r="AV91" s="566">
        <f t="shared" si="290"/>
        <v>3.2372936225315638E-4</v>
      </c>
      <c r="AW91" s="566">
        <f t="shared" si="291"/>
        <v>6.393482552555504E-4</v>
      </c>
      <c r="AX91" s="566">
        <f t="shared" si="292"/>
        <v>9.6049255787114855E-4</v>
      </c>
      <c r="AY91" s="566">
        <f t="shared" si="293"/>
        <v>1.2873086479847063E-3</v>
      </c>
      <c r="AZ91" s="566">
        <f t="shared" si="294"/>
        <v>1.6199481199572153E-3</v>
      </c>
      <c r="BA91" s="566">
        <f t="shared" si="295"/>
        <v>1.9585680190924632E-3</v>
      </c>
      <c r="BB91" s="566">
        <f t="shared" si="296"/>
        <v>1.5275391279605248E-3</v>
      </c>
      <c r="BC91" s="566">
        <f t="shared" si="297"/>
        <v>1.0771891951584286E-3</v>
      </c>
      <c r="BD91" s="566">
        <f t="shared" si="298"/>
        <v>6.0618932650092312E-4</v>
      </c>
      <c r="BE91" s="566">
        <f t="shared" si="299"/>
        <v>1.1308590042818875E-4</v>
      </c>
      <c r="BF91" s="566">
        <f t="shared" si="300"/>
        <v>-4.0371441694101346E-4</v>
      </c>
      <c r="BG91" s="566">
        <f t="shared" si="301"/>
        <v>-9.0221671054821278E-5</v>
      </c>
      <c r="BH91" s="566">
        <f t="shared" si="302"/>
        <v>2.2826285961711655E-4</v>
      </c>
      <c r="BI91" s="566">
        <f t="shared" si="303"/>
        <v>0</v>
      </c>
      <c r="BJ91" s="566">
        <f t="shared" si="304"/>
        <v>0</v>
      </c>
      <c r="BK91" s="566">
        <f t="shared" si="305"/>
        <v>0</v>
      </c>
      <c r="BL91" s="566">
        <f t="shared" si="306"/>
        <v>-4.7143649473120567E-5</v>
      </c>
      <c r="BM91" s="566">
        <f t="shared" si="307"/>
        <v>3.5262645041593388E-7</v>
      </c>
      <c r="BN91" s="566">
        <f t="shared" si="308"/>
        <v>1.6519930946357216E-7</v>
      </c>
    </row>
    <row r="92" spans="1:66" ht="15.75" thickBot="1" x14ac:dyDescent="0.3">
      <c r="A92" s="558"/>
      <c r="B92" s="559" t="s">
        <v>499</v>
      </c>
      <c r="C92" s="560">
        <v>4685.7589819932709</v>
      </c>
      <c r="D92" s="560">
        <v>4841</v>
      </c>
      <c r="E92" s="560">
        <v>4988.9634190708284</v>
      </c>
      <c r="F92" s="560">
        <v>5138.422061907374</v>
      </c>
      <c r="G92" s="560">
        <v>5289.3786945558177</v>
      </c>
      <c r="H92" s="560">
        <v>5441.8360830623415</v>
      </c>
      <c r="I92" s="560">
        <v>5595.7969934731309</v>
      </c>
      <c r="J92" s="560">
        <v>5793.6342520082308</v>
      </c>
      <c r="K92" s="560">
        <v>5994.8333017940258</v>
      </c>
      <c r="L92" s="560">
        <v>6199.4007434004852</v>
      </c>
      <c r="M92" s="560">
        <v>6407.3431773975799</v>
      </c>
      <c r="N92" s="560">
        <v>6618.667204355278</v>
      </c>
      <c r="O92" s="560">
        <v>6805.3913939524973</v>
      </c>
      <c r="P92" s="560">
        <v>6993.3193127436207</v>
      </c>
      <c r="Q92" s="560">
        <v>7278</v>
      </c>
      <c r="R92" s="560">
        <v>7420</v>
      </c>
      <c r="S92" s="560">
        <v>7560</v>
      </c>
      <c r="T92" s="560">
        <v>7699.5818097500005</v>
      </c>
      <c r="U92" s="560">
        <v>7841.9152028500002</v>
      </c>
      <c r="V92" s="561">
        <v>7985.427942950002</v>
      </c>
      <c r="X92" s="558"/>
      <c r="Y92" s="559" t="s">
        <v>499</v>
      </c>
      <c r="Z92" s="560">
        <f>[6]Summary!$C$5</f>
        <v>4679.2008228937684</v>
      </c>
      <c r="AA92" s="560">
        <f>[6]Summary!$D$5</f>
        <v>4840</v>
      </c>
      <c r="AB92" s="560">
        <f>[6]Summary!$E$5</f>
        <v>4986.9566337675742</v>
      </c>
      <c r="AC92" s="560">
        <f>[6]Summary!$F$5</f>
        <v>5135.3606102210288</v>
      </c>
      <c r="AD92" s="560">
        <f>[6]Summary!$G$5</f>
        <v>5285.2145956932127</v>
      </c>
      <c r="AE92" s="560">
        <f>[6]Summary!$H$5</f>
        <v>5436.5212565169786</v>
      </c>
      <c r="AF92" s="560">
        <f>[6]Summary!$I$5</f>
        <v>5589.2832590251764</v>
      </c>
      <c r="AG92" s="560">
        <f>[6]Summary!$J$5</f>
        <v>5788.5520315265112</v>
      </c>
      <c r="AH92" s="560">
        <f>[6]Summary!$K$5</f>
        <v>5991.2513485934023</v>
      </c>
      <c r="AI92" s="560">
        <f>[6]Summary!$L$5</f>
        <v>6197.3879535071101</v>
      </c>
      <c r="AJ92" s="560">
        <f>[6]Summary!$M$5</f>
        <v>6406.968589548891</v>
      </c>
      <c r="AK92" s="560">
        <f>[6]Summary!$N$5</f>
        <v>6620</v>
      </c>
      <c r="AL92" s="560">
        <f>[6]Summary!$O$5</f>
        <v>6805.6940654665514</v>
      </c>
      <c r="AM92" s="560">
        <f>[6]Summary!$P$5</f>
        <v>6992.5416442777514</v>
      </c>
      <c r="AN92" s="560">
        <f>[6]Summary!$Q$5</f>
        <v>7278</v>
      </c>
      <c r="AO92" s="560">
        <f>[6]Summary!$R$5</f>
        <v>7420</v>
      </c>
      <c r="AP92" s="560">
        <f>[6]Summary!$S$5</f>
        <v>7560</v>
      </c>
      <c r="AQ92" s="560">
        <f>[6]Summary!$T$5</f>
        <v>7699.58</v>
      </c>
      <c r="AR92" s="560">
        <f>[6]Summary!$U$5</f>
        <v>7841.92</v>
      </c>
      <c r="AS92" s="560">
        <f>[6]Summary!$V$5</f>
        <v>7985.43</v>
      </c>
      <c r="AU92" s="566">
        <f t="shared" si="309"/>
        <v>-1.3995937743927129E-3</v>
      </c>
      <c r="AV92" s="566">
        <f t="shared" si="290"/>
        <v>-2.065688907250568E-4</v>
      </c>
      <c r="AW92" s="566">
        <f t="shared" si="291"/>
        <v>-4.0224494242292389E-4</v>
      </c>
      <c r="AX92" s="566">
        <f t="shared" si="292"/>
        <v>-5.9579607308645301E-4</v>
      </c>
      <c r="AY92" s="566">
        <f t="shared" si="293"/>
        <v>-7.8725670878716943E-4</v>
      </c>
      <c r="AZ92" s="566">
        <f t="shared" si="294"/>
        <v>-9.7666053593660983E-4</v>
      </c>
      <c r="BA92" s="566">
        <f t="shared" si="295"/>
        <v>-1.1640405210467763E-3</v>
      </c>
      <c r="BB92" s="566">
        <f t="shared" si="296"/>
        <v>-8.7720768358097933E-4</v>
      </c>
      <c r="BC92" s="566">
        <f t="shared" si="297"/>
        <v>-5.975067229228142E-4</v>
      </c>
      <c r="BD92" s="566">
        <f t="shared" si="298"/>
        <v>-3.246749124127608E-4</v>
      </c>
      <c r="BE92" s="566">
        <f t="shared" si="299"/>
        <v>-5.84622734131442E-5</v>
      </c>
      <c r="BF92" s="566">
        <f t="shared" si="300"/>
        <v>2.0136918862530753E-4</v>
      </c>
      <c r="BG92" s="566">
        <f t="shared" si="301"/>
        <v>4.4475254475887869E-5</v>
      </c>
      <c r="BH92" s="566">
        <f t="shared" si="302"/>
        <v>-1.1120162416324558E-4</v>
      </c>
      <c r="BI92" s="566">
        <f t="shared" si="303"/>
        <v>0</v>
      </c>
      <c r="BJ92" s="566">
        <f t="shared" si="304"/>
        <v>0</v>
      </c>
      <c r="BK92" s="566">
        <f t="shared" si="305"/>
        <v>0</v>
      </c>
      <c r="BL92" s="566">
        <f t="shared" si="306"/>
        <v>-2.3504523301297464E-7</v>
      </c>
      <c r="BM92" s="566">
        <f t="shared" si="307"/>
        <v>6.1173193993321001E-7</v>
      </c>
      <c r="BN92" s="566">
        <f t="shared" si="308"/>
        <v>2.5760047087682086E-7</v>
      </c>
    </row>
    <row r="93" spans="1:66" ht="15" x14ac:dyDescent="0.25">
      <c r="A93" s="552" t="s">
        <v>500</v>
      </c>
      <c r="B93" s="562"/>
      <c r="C93" s="553">
        <v>2000</v>
      </c>
      <c r="D93" s="553">
        <v>2001</v>
      </c>
      <c r="E93" s="553">
        <v>2002</v>
      </c>
      <c r="F93" s="553">
        <v>2003</v>
      </c>
      <c r="G93" s="553">
        <v>2004</v>
      </c>
      <c r="H93" s="553">
        <v>2005</v>
      </c>
      <c r="I93" s="553">
        <v>2006</v>
      </c>
      <c r="J93" s="553">
        <v>2007</v>
      </c>
      <c r="K93" s="553">
        <v>2008</v>
      </c>
      <c r="L93" s="553">
        <v>2009</v>
      </c>
      <c r="M93" s="553">
        <v>2010</v>
      </c>
      <c r="N93" s="553">
        <v>2011</v>
      </c>
      <c r="O93" s="553">
        <v>2012</v>
      </c>
      <c r="P93" s="553">
        <v>2013</v>
      </c>
      <c r="Q93" s="553">
        <v>2014</v>
      </c>
      <c r="R93" s="553">
        <v>2015</v>
      </c>
      <c r="S93" s="553">
        <v>2016</v>
      </c>
      <c r="T93" s="553">
        <v>2017</v>
      </c>
      <c r="U93" s="553">
        <v>2018</v>
      </c>
      <c r="V93" s="554">
        <v>2019</v>
      </c>
      <c r="X93" s="552" t="s">
        <v>500</v>
      </c>
      <c r="Y93" s="562"/>
      <c r="Z93" s="553">
        <v>2000</v>
      </c>
      <c r="AA93" s="553">
        <v>2001</v>
      </c>
      <c r="AB93" s="553">
        <v>2002</v>
      </c>
      <c r="AC93" s="553">
        <v>2003</v>
      </c>
      <c r="AD93" s="553">
        <v>2004</v>
      </c>
      <c r="AE93" s="553">
        <v>2005</v>
      </c>
      <c r="AF93" s="553">
        <v>2006</v>
      </c>
      <c r="AG93" s="553">
        <v>2007</v>
      </c>
      <c r="AH93" s="553">
        <v>2008</v>
      </c>
      <c r="AI93" s="553">
        <v>2009</v>
      </c>
      <c r="AJ93" s="553">
        <v>2010</v>
      </c>
      <c r="AK93" s="553">
        <v>2011</v>
      </c>
      <c r="AL93" s="553">
        <v>2012</v>
      </c>
      <c r="AM93" s="553">
        <v>2013</v>
      </c>
      <c r="AN93" s="553">
        <v>2014</v>
      </c>
      <c r="AO93" s="553">
        <v>2015</v>
      </c>
      <c r="AP93" s="553">
        <v>2016</v>
      </c>
      <c r="AQ93" s="553">
        <v>2017</v>
      </c>
      <c r="AR93" s="553">
        <v>2018</v>
      </c>
      <c r="AS93" s="553">
        <v>2019</v>
      </c>
      <c r="AU93" s="553">
        <v>2000</v>
      </c>
      <c r="AV93" s="553">
        <v>2001</v>
      </c>
      <c r="AW93" s="553">
        <v>2002</v>
      </c>
      <c r="AX93" s="553">
        <v>2003</v>
      </c>
      <c r="AY93" s="553">
        <v>2004</v>
      </c>
      <c r="AZ93" s="553">
        <v>2005</v>
      </c>
      <c r="BA93" s="553">
        <v>2006</v>
      </c>
      <c r="BB93" s="553">
        <v>2007</v>
      </c>
      <c r="BC93" s="553">
        <v>2008</v>
      </c>
      <c r="BD93" s="553">
        <v>2009</v>
      </c>
      <c r="BE93" s="553">
        <v>2010</v>
      </c>
      <c r="BF93" s="553">
        <v>2011</v>
      </c>
      <c r="BG93" s="553">
        <v>2012</v>
      </c>
      <c r="BH93" s="553">
        <v>2013</v>
      </c>
      <c r="BI93" s="553">
        <v>2014</v>
      </c>
      <c r="BJ93" s="553">
        <v>2015</v>
      </c>
      <c r="BK93" s="553">
        <v>2016</v>
      </c>
      <c r="BL93" s="553">
        <v>2017</v>
      </c>
      <c r="BM93" s="553">
        <v>2018</v>
      </c>
      <c r="BN93" s="553">
        <v>2019</v>
      </c>
    </row>
    <row r="94" spans="1:66" ht="15" x14ac:dyDescent="0.25">
      <c r="A94" s="563"/>
      <c r="B94" s="550" t="s">
        <v>498</v>
      </c>
      <c r="C94" s="556">
        <v>279.85233540607709</v>
      </c>
      <c r="D94" s="556">
        <v>220.49665889274212</v>
      </c>
      <c r="E94" s="556">
        <v>217.18340339518241</v>
      </c>
      <c r="F94" s="556">
        <v>213.19965120713655</v>
      </c>
      <c r="G94" s="556">
        <v>211.07838982598668</v>
      </c>
      <c r="H94" s="556">
        <v>210.85686906786609</v>
      </c>
      <c r="I94" s="556">
        <v>208.37552613071688</v>
      </c>
      <c r="J94" s="556">
        <v>223.43271518557734</v>
      </c>
      <c r="K94" s="556">
        <v>224.43785864263009</v>
      </c>
      <c r="L94" s="556">
        <v>212.25300209968285</v>
      </c>
      <c r="M94" s="556">
        <v>211.41814555673199</v>
      </c>
      <c r="N94" s="556">
        <v>250.73541829486007</v>
      </c>
      <c r="O94" s="556">
        <v>253.75270914742913</v>
      </c>
      <c r="P94" s="556">
        <v>251.67160905652918</v>
      </c>
      <c r="Q94" s="556">
        <v>203</v>
      </c>
      <c r="R94" s="556">
        <v>203</v>
      </c>
      <c r="S94" s="556">
        <v>203</v>
      </c>
      <c r="T94" s="556">
        <v>202.78219010000001</v>
      </c>
      <c r="U94" s="556">
        <v>202.75472009999999</v>
      </c>
      <c r="V94" s="557">
        <v>252.61158742159128</v>
      </c>
      <c r="X94" s="563"/>
      <c r="Y94" s="550" t="s">
        <v>498</v>
      </c>
      <c r="Z94" s="556">
        <f>[6]Summary!$C$7</f>
        <v>288.90571570871919</v>
      </c>
      <c r="AA94" s="556">
        <f>[6]Summary!$D$7</f>
        <v>220.40251627463198</v>
      </c>
      <c r="AB94" s="556">
        <f>[6]Summary!$E$7</f>
        <v>217.10411998877834</v>
      </c>
      <c r="AC94" s="556">
        <f>[6]Summary!$F$7</f>
        <v>213.13800347414144</v>
      </c>
      <c r="AD94" s="556">
        <f>[6]Summary!$G$7</f>
        <v>211.02666537278145</v>
      </c>
      <c r="AE94" s="556">
        <f>[6]Summary!$H$7</f>
        <v>210.80720125295926</v>
      </c>
      <c r="AF94" s="556">
        <f>[6]Summary!$I$7</f>
        <v>208.33727265836626</v>
      </c>
      <c r="AG94" s="556">
        <f>[6]Summary!$J$7</f>
        <v>223.43271518557734</v>
      </c>
      <c r="AH94" s="556">
        <f>[6]Summary!$K$7</f>
        <v>224.43785864263009</v>
      </c>
      <c r="AI94" s="556">
        <f>[6]Summary!$L$7</f>
        <v>212.25300209968285</v>
      </c>
      <c r="AJ94" s="556">
        <f>[6]Summary!$M$7</f>
        <v>211.41814555673199</v>
      </c>
      <c r="AK94" s="556">
        <f>[6]Summary!$N$7</f>
        <v>250.73541829486007</v>
      </c>
      <c r="AL94" s="556">
        <f>[6]Summary!$O$7</f>
        <v>253.75270914742913</v>
      </c>
      <c r="AM94" s="556">
        <f>[6]Summary!$P$7</f>
        <v>251.62327805651631</v>
      </c>
      <c r="AN94" s="556">
        <f>[6]Summary!$Q$7</f>
        <v>203</v>
      </c>
      <c r="AO94" s="556">
        <f>[6]Summary!$R$7</f>
        <v>203</v>
      </c>
      <c r="AP94" s="556">
        <f>[6]Summary!$S$7</f>
        <v>202.79</v>
      </c>
      <c r="AQ94" s="556">
        <f>[6]Summary!$T$7</f>
        <v>202.78</v>
      </c>
      <c r="AR94" s="556">
        <f>[6]Summary!$U$7</f>
        <v>202.75</v>
      </c>
      <c r="AS94" s="556">
        <f>[6]Summary!$V$7</f>
        <v>202.77</v>
      </c>
      <c r="AU94" s="566">
        <f>(Z94-C94)/C94</f>
        <v>3.2350561911535507E-2</v>
      </c>
      <c r="AV94" s="566">
        <f t="shared" ref="AV94:AV96" si="310">(AA94-D94)/D94</f>
        <v>-4.2695711845654356E-4</v>
      </c>
      <c r="AW94" s="566">
        <f t="shared" ref="AW94:AW96" si="311">(AB94-E94)/E94</f>
        <v>-3.6505278563947555E-4</v>
      </c>
      <c r="AX94" s="566">
        <f t="shared" ref="AX94:AX96" si="312">(AC94-F94)/F94</f>
        <v>-2.8915494301263105E-4</v>
      </c>
      <c r="AY94" s="566">
        <f t="shared" ref="AY94:AY96" si="313">(AD94-G94)/G94</f>
        <v>-2.4504854925161347E-4</v>
      </c>
      <c r="AZ94" s="566">
        <f t="shared" ref="AZ94:AZ96" si="314">(AE94-H94)/H94</f>
        <v>-2.3555227357018147E-4</v>
      </c>
      <c r="BA94" s="566">
        <f t="shared" ref="BA94:BA96" si="315">(AF94-I94)/I94</f>
        <v>-1.8357948776873793E-4</v>
      </c>
      <c r="BB94" s="566">
        <f t="shared" ref="BB94:BB96" si="316">(AG94-J94)/J94</f>
        <v>0</v>
      </c>
      <c r="BC94" s="566">
        <f t="shared" ref="BC94:BC96" si="317">(AH94-K94)/K94</f>
        <v>0</v>
      </c>
      <c r="BD94" s="566">
        <f t="shared" ref="BD94:BD96" si="318">(AI94-L94)/L94</f>
        <v>0</v>
      </c>
      <c r="BE94" s="566">
        <f t="shared" ref="BE94:BE96" si="319">(AJ94-M94)/M94</f>
        <v>0</v>
      </c>
      <c r="BF94" s="566">
        <f t="shared" ref="BF94:BF96" si="320">(AK94-N94)/N94</f>
        <v>0</v>
      </c>
      <c r="BG94" s="566">
        <f t="shared" ref="BG94:BG96" si="321">(AL94-O94)/O94</f>
        <v>0</v>
      </c>
      <c r="BH94" s="566">
        <f t="shared" ref="BH94:BH96" si="322">(AM94-P94)/P94</f>
        <v>-1.9203993725811768E-4</v>
      </c>
      <c r="BI94" s="566">
        <f t="shared" ref="BI94:BI96" si="323">(AN94-Q94)/Q94</f>
        <v>0</v>
      </c>
      <c r="BJ94" s="566">
        <f t="shared" ref="BJ94:BJ96" si="324">(AO94-R94)/R94</f>
        <v>0</v>
      </c>
      <c r="BK94" s="566">
        <f t="shared" ref="BK94:BK96" si="325">(AP94-S94)/S94</f>
        <v>-1.0344827586207289E-3</v>
      </c>
      <c r="BL94" s="566">
        <f t="shared" ref="BL94:BL96" si="326">(AQ94-T94)/T94</f>
        <v>-1.0800258143612377E-5</v>
      </c>
      <c r="BM94" s="566">
        <f t="shared" ref="BM94:BM96" si="327">(AR94-U94)/U94</f>
        <v>-2.3279852610375336E-5</v>
      </c>
      <c r="BN94" s="566">
        <f t="shared" ref="BN94:BN96" si="328">(AS94-V94)/V94</f>
        <v>-0.19730523025616045</v>
      </c>
    </row>
    <row r="95" spans="1:66" ht="15" x14ac:dyDescent="0.25">
      <c r="A95" s="563"/>
      <c r="B95" s="550" t="s">
        <v>87</v>
      </c>
      <c r="C95" s="556">
        <v>124.61131739934757</v>
      </c>
      <c r="D95" s="556">
        <v>72.53323982191371</v>
      </c>
      <c r="E95" s="556">
        <v>67.724760558636859</v>
      </c>
      <c r="F95" s="556">
        <v>62.24301855869286</v>
      </c>
      <c r="G95" s="556">
        <v>58.621001319462898</v>
      </c>
      <c r="H95" s="556">
        <v>56.895958657076662</v>
      </c>
      <c r="I95" s="556">
        <v>10.538267595617</v>
      </c>
      <c r="J95" s="556">
        <v>22.233665399782257</v>
      </c>
      <c r="K95" s="556">
        <v>19.870417036170693</v>
      </c>
      <c r="L95" s="556">
        <v>4.310568102588185</v>
      </c>
      <c r="M95" s="556">
        <v>9.4118599033826911E-2</v>
      </c>
      <c r="N95" s="556">
        <v>64.011228697640803</v>
      </c>
      <c r="O95" s="556">
        <v>65.824790356305755</v>
      </c>
      <c r="P95" s="556">
        <v>81.786102440680594</v>
      </c>
      <c r="Q95" s="556">
        <v>55</v>
      </c>
      <c r="R95" s="556">
        <v>55</v>
      </c>
      <c r="S95" s="556">
        <v>55</v>
      </c>
      <c r="T95" s="556">
        <v>55.343657999999998</v>
      </c>
      <c r="U95" s="556">
        <v>55.343657999999998</v>
      </c>
      <c r="V95" s="557">
        <v>87.826840130120743</v>
      </c>
      <c r="X95" s="563"/>
      <c r="Y95" s="550" t="s">
        <v>87</v>
      </c>
      <c r="Z95" s="556">
        <f>[6]Summary!$C$8</f>
        <v>128.10653860248809</v>
      </c>
      <c r="AA95" s="556">
        <f>[6]Summary!$D$8</f>
        <v>73.445882507057789</v>
      </c>
      <c r="AB95" s="556">
        <f>[6]Summary!$E$8</f>
        <v>68.700143535323775</v>
      </c>
      <c r="AC95" s="556">
        <f>[6]Summary!$F$8</f>
        <v>63.28401800195752</v>
      </c>
      <c r="AD95" s="556">
        <f>[6]Summary!$G$8</f>
        <v>59.720004549015513</v>
      </c>
      <c r="AE95" s="556">
        <f>[6]Summary!$H$8</f>
        <v>58.045198744761436</v>
      </c>
      <c r="AF95" s="556">
        <f>[6]Summary!$I$8</f>
        <v>9.0685001570315116</v>
      </c>
      <c r="AG95" s="556">
        <f>[6]Summary!$J$8</f>
        <v>20.7333981186862</v>
      </c>
      <c r="AH95" s="556">
        <f>[6]Summary!$K$8</f>
        <v>18.301253728922347</v>
      </c>
      <c r="AI95" s="556">
        <f>[6]Summary!$L$8</f>
        <v>2.6723660579018897</v>
      </c>
      <c r="AJ95" s="556">
        <f>[6]Summary!$M$8</f>
        <v>-1.6132648943769894</v>
      </c>
      <c r="AK95" s="556">
        <f>[6]Summary!$N$8</f>
        <v>65.041352828308703</v>
      </c>
      <c r="AL95" s="556">
        <f>[6]Summary!$O$8</f>
        <v>66.905130336229092</v>
      </c>
      <c r="AM95" s="556">
        <f>[6]Summary!$P$8</f>
        <v>81.815522001168148</v>
      </c>
      <c r="AN95" s="556">
        <f>[6]Summary!$Q$8</f>
        <v>55</v>
      </c>
      <c r="AO95" s="556">
        <f>[6]Summary!$R$8</f>
        <v>55</v>
      </c>
      <c r="AP95" s="556">
        <f>[6]Summary!$S$8</f>
        <v>55.34</v>
      </c>
      <c r="AQ95" s="556">
        <f>[6]Summary!$T$8</f>
        <v>55.34</v>
      </c>
      <c r="AR95" s="556">
        <f>[6]Summary!$U$8</f>
        <v>55.34</v>
      </c>
      <c r="AS95" s="556">
        <f>[6]Summary!$V$8</f>
        <v>55.34</v>
      </c>
      <c r="AU95" s="566">
        <f t="shared" ref="AU95:AU96" si="329">(Z95-C95)/C95</f>
        <v>2.8048986850361449E-2</v>
      </c>
      <c r="AV95" s="566">
        <f t="shared" si="310"/>
        <v>1.2582406182115018E-2</v>
      </c>
      <c r="AW95" s="566">
        <f t="shared" si="311"/>
        <v>1.4402162054783766E-2</v>
      </c>
      <c r="AX95" s="566">
        <f t="shared" si="312"/>
        <v>1.6724758332262373E-2</v>
      </c>
      <c r="AY95" s="566">
        <f t="shared" si="313"/>
        <v>1.8747602477198425E-2</v>
      </c>
      <c r="AZ95" s="566">
        <f t="shared" si="314"/>
        <v>2.0198975723591795E-2</v>
      </c>
      <c r="BA95" s="566">
        <f t="shared" si="315"/>
        <v>-0.13946954992837568</v>
      </c>
      <c r="BB95" s="566">
        <f t="shared" si="316"/>
        <v>-6.747728069662999E-2</v>
      </c>
      <c r="BC95" s="566">
        <f t="shared" si="317"/>
        <v>-7.8969822545342266E-2</v>
      </c>
      <c r="BD95" s="566">
        <f t="shared" si="318"/>
        <v>-0.38004318820590566</v>
      </c>
      <c r="BE95" s="566">
        <f t="shared" si="319"/>
        <v>-18.140766128458523</v>
      </c>
      <c r="BF95" s="566">
        <f t="shared" si="320"/>
        <v>1.6092866074071573E-2</v>
      </c>
      <c r="BG95" s="566">
        <f t="shared" si="321"/>
        <v>1.6412357321239007E-2</v>
      </c>
      <c r="BH95" s="566">
        <f t="shared" si="322"/>
        <v>3.597134428663109E-4</v>
      </c>
      <c r="BI95" s="566">
        <f t="shared" si="323"/>
        <v>0</v>
      </c>
      <c r="BJ95" s="566">
        <f t="shared" si="324"/>
        <v>0</v>
      </c>
      <c r="BK95" s="566">
        <f t="shared" si="325"/>
        <v>6.181818181818244E-3</v>
      </c>
      <c r="BL95" s="566">
        <f t="shared" si="326"/>
        <v>-6.6096100839492544E-5</v>
      </c>
      <c r="BM95" s="566">
        <f t="shared" si="327"/>
        <v>-6.6096100839492544E-5</v>
      </c>
      <c r="BN95" s="566">
        <f t="shared" si="328"/>
        <v>-0.36989649271213143</v>
      </c>
    </row>
    <row r="96" spans="1:66" ht="15.75" thickBot="1" x14ac:dyDescent="0.3">
      <c r="A96" s="564"/>
      <c r="B96" s="559" t="s">
        <v>499</v>
      </c>
      <c r="C96" s="560">
        <v>155.24101800672906</v>
      </c>
      <c r="D96" s="560">
        <v>147.96341907082842</v>
      </c>
      <c r="E96" s="560">
        <v>149.45864283654555</v>
      </c>
      <c r="F96" s="560">
        <v>150.9566326484437</v>
      </c>
      <c r="G96" s="560">
        <v>152.45738850652378</v>
      </c>
      <c r="H96" s="560">
        <v>153.96091041078944</v>
      </c>
      <c r="I96" s="560">
        <v>197.83725853509986</v>
      </c>
      <c r="J96" s="560">
        <v>201.19904978579507</v>
      </c>
      <c r="K96" s="560">
        <v>204.5674416064594</v>
      </c>
      <c r="L96" s="560">
        <v>207.94243399709467</v>
      </c>
      <c r="M96" s="560">
        <v>211.32402695769815</v>
      </c>
      <c r="N96" s="560">
        <v>186.72418959721927</v>
      </c>
      <c r="O96" s="560">
        <v>187.92791879112337</v>
      </c>
      <c r="P96" s="560">
        <v>169.88550661584858</v>
      </c>
      <c r="Q96" s="560">
        <v>148</v>
      </c>
      <c r="R96" s="560">
        <v>147</v>
      </c>
      <c r="S96" s="560">
        <v>147</v>
      </c>
      <c r="T96" s="560">
        <v>147.4385321</v>
      </c>
      <c r="U96" s="560">
        <v>147.41106209999998</v>
      </c>
      <c r="V96" s="561">
        <v>164.78474729147274</v>
      </c>
      <c r="X96" s="564"/>
      <c r="Y96" s="559" t="s">
        <v>499</v>
      </c>
      <c r="Z96" s="560">
        <f>[6]Summary!$C$9</f>
        <v>160.79917710623158</v>
      </c>
      <c r="AA96" s="560">
        <f>[6]Summary!$D$9</f>
        <v>146.9566337675742</v>
      </c>
      <c r="AB96" s="560">
        <f>[6]Summary!$E$9</f>
        <v>148.40397645345456</v>
      </c>
      <c r="AC96" s="560">
        <f>[6]Summary!$F$9</f>
        <v>149.85398547218392</v>
      </c>
      <c r="AD96" s="560">
        <f>[6]Summary!$G$9</f>
        <v>151.30666082376592</v>
      </c>
      <c r="AE96" s="560">
        <f>[6]Summary!$H$9</f>
        <v>152.76200250819784</v>
      </c>
      <c r="AF96" s="560">
        <f>[6]Summary!$I$9</f>
        <v>199.26877250133475</v>
      </c>
      <c r="AG96" s="560">
        <f>[6]Summary!$J$9</f>
        <v>202.69931706689113</v>
      </c>
      <c r="AH96" s="560">
        <f>[6]Summary!$K$9</f>
        <v>206.13660491370774</v>
      </c>
      <c r="AI96" s="560">
        <f>[6]Summary!$L$9</f>
        <v>209.58063604178096</v>
      </c>
      <c r="AJ96" s="560">
        <f>[6]Summary!$M$9</f>
        <v>213.03141045110897</v>
      </c>
      <c r="AK96" s="560">
        <f>[6]Summary!$N$9</f>
        <v>185.69406546655136</v>
      </c>
      <c r="AL96" s="560">
        <f>[6]Summary!$O$9</f>
        <v>186.84757881120004</v>
      </c>
      <c r="AM96" s="560">
        <f>[6]Summary!$P$9</f>
        <v>169.80775605534816</v>
      </c>
      <c r="AN96" s="560">
        <f>[6]Summary!$Q$9</f>
        <v>148</v>
      </c>
      <c r="AO96" s="560">
        <f>[6]Summary!$R$9</f>
        <v>147</v>
      </c>
      <c r="AP96" s="560">
        <f>[6]Summary!$S$9</f>
        <v>147.44</v>
      </c>
      <c r="AQ96" s="560">
        <f>[6]Summary!$T$9</f>
        <v>147.44</v>
      </c>
      <c r="AR96" s="560">
        <f>[6]Summary!$U$9</f>
        <v>147.41</v>
      </c>
      <c r="AS96" s="560">
        <f>[6]Summary!$V$9</f>
        <v>147.41999999999999</v>
      </c>
      <c r="AU96" s="566">
        <f t="shared" si="329"/>
        <v>3.5803418264505289E-2</v>
      </c>
      <c r="AV96" s="566">
        <f t="shared" si="310"/>
        <v>-6.8042852049281319E-3</v>
      </c>
      <c r="AW96" s="566">
        <f t="shared" si="311"/>
        <v>-7.0565767430687707E-3</v>
      </c>
      <c r="AX96" s="566">
        <f t="shared" si="312"/>
        <v>-7.3043970106811146E-3</v>
      </c>
      <c r="AY96" s="566">
        <f t="shared" si="313"/>
        <v>-7.547864318223056E-3</v>
      </c>
      <c r="AZ96" s="566">
        <f t="shared" si="314"/>
        <v>-7.7870928366995515E-3</v>
      </c>
      <c r="BA96" s="566">
        <f t="shared" si="315"/>
        <v>7.2358158257682902E-3</v>
      </c>
      <c r="BB96" s="566">
        <f t="shared" si="316"/>
        <v>7.4566320402273513E-3</v>
      </c>
      <c r="BC96" s="566">
        <f t="shared" si="317"/>
        <v>7.6706405228797554E-3</v>
      </c>
      <c r="BD96" s="566">
        <f t="shared" si="318"/>
        <v>7.8781517230349617E-3</v>
      </c>
      <c r="BE96" s="566">
        <f t="shared" si="319"/>
        <v>8.0794574946870205E-3</v>
      </c>
      <c r="BF96" s="566">
        <f t="shared" si="320"/>
        <v>-5.5168220726514866E-3</v>
      </c>
      <c r="BG96" s="566">
        <f t="shared" si="321"/>
        <v>-5.7486933653753984E-3</v>
      </c>
      <c r="BH96" s="566">
        <f t="shared" si="322"/>
        <v>-4.5766447090882126E-4</v>
      </c>
      <c r="BI96" s="566">
        <f t="shared" si="323"/>
        <v>0</v>
      </c>
      <c r="BJ96" s="566">
        <f t="shared" si="324"/>
        <v>0</v>
      </c>
      <c r="BK96" s="566">
        <f t="shared" si="325"/>
        <v>2.9931972789115492E-3</v>
      </c>
      <c r="BL96" s="566">
        <f t="shared" si="326"/>
        <v>9.9560133913895318E-6</v>
      </c>
      <c r="BM96" s="566">
        <f t="shared" si="327"/>
        <v>-7.2050223697859904E-6</v>
      </c>
      <c r="BN96" s="566">
        <f t="shared" si="328"/>
        <v>-0.1053783652728358</v>
      </c>
    </row>
    <row r="97" spans="1:66" ht="15" x14ac:dyDescent="0.25">
      <c r="A97" s="552" t="s">
        <v>58</v>
      </c>
      <c r="B97" s="562"/>
      <c r="C97" s="553">
        <v>2000</v>
      </c>
      <c r="D97" s="553">
        <v>2001</v>
      </c>
      <c r="E97" s="553">
        <v>2002</v>
      </c>
      <c r="F97" s="553">
        <v>2003</v>
      </c>
      <c r="G97" s="553">
        <v>2004</v>
      </c>
      <c r="H97" s="553">
        <v>2005</v>
      </c>
      <c r="I97" s="553">
        <v>2006</v>
      </c>
      <c r="J97" s="553">
        <v>2007</v>
      </c>
      <c r="K97" s="553">
        <v>2008</v>
      </c>
      <c r="L97" s="553">
        <v>2009</v>
      </c>
      <c r="M97" s="553">
        <v>2010</v>
      </c>
      <c r="N97" s="553">
        <v>2011</v>
      </c>
      <c r="O97" s="553">
        <v>2012</v>
      </c>
      <c r="P97" s="553">
        <v>2013</v>
      </c>
      <c r="Q97" s="553">
        <v>2014</v>
      </c>
      <c r="R97" s="553">
        <v>2015</v>
      </c>
      <c r="S97" s="553">
        <v>2016</v>
      </c>
      <c r="T97" s="553">
        <v>2017</v>
      </c>
      <c r="U97" s="553">
        <v>2018</v>
      </c>
      <c r="V97" s="554">
        <v>2019</v>
      </c>
      <c r="X97" s="552" t="s">
        <v>58</v>
      </c>
      <c r="Y97" s="562"/>
      <c r="Z97" s="553">
        <v>2000</v>
      </c>
      <c r="AA97" s="553">
        <v>2001</v>
      </c>
      <c r="AB97" s="553">
        <v>2002</v>
      </c>
      <c r="AC97" s="553">
        <v>2003</v>
      </c>
      <c r="AD97" s="553">
        <v>2004</v>
      </c>
      <c r="AE97" s="553">
        <v>2005</v>
      </c>
      <c r="AF97" s="553">
        <v>2006</v>
      </c>
      <c r="AG97" s="553">
        <v>2007</v>
      </c>
      <c r="AH97" s="553">
        <v>2008</v>
      </c>
      <c r="AI97" s="553">
        <v>2009</v>
      </c>
      <c r="AJ97" s="553">
        <v>2010</v>
      </c>
      <c r="AK97" s="553">
        <v>2011</v>
      </c>
      <c r="AL97" s="553">
        <v>2012</v>
      </c>
      <c r="AM97" s="553">
        <v>2013</v>
      </c>
      <c r="AN97" s="553">
        <v>2014</v>
      </c>
      <c r="AO97" s="553">
        <v>2015</v>
      </c>
      <c r="AP97" s="553">
        <v>2016</v>
      </c>
      <c r="AQ97" s="553">
        <v>2017</v>
      </c>
      <c r="AR97" s="553">
        <v>2018</v>
      </c>
      <c r="AS97" s="553">
        <v>2019</v>
      </c>
      <c r="AU97" s="553">
        <v>2000</v>
      </c>
      <c r="AV97" s="553">
        <v>2001</v>
      </c>
      <c r="AW97" s="553">
        <v>2002</v>
      </c>
      <c r="AX97" s="553">
        <v>2003</v>
      </c>
      <c r="AY97" s="553">
        <v>2004</v>
      </c>
      <c r="AZ97" s="553">
        <v>2005</v>
      </c>
      <c r="BA97" s="553">
        <v>2006</v>
      </c>
      <c r="BB97" s="553">
        <v>2007</v>
      </c>
      <c r="BC97" s="553">
        <v>2008</v>
      </c>
      <c r="BD97" s="553">
        <v>2009</v>
      </c>
      <c r="BE97" s="553">
        <v>2010</v>
      </c>
      <c r="BF97" s="553">
        <v>2011</v>
      </c>
      <c r="BG97" s="553">
        <v>2012</v>
      </c>
      <c r="BH97" s="553">
        <v>2013</v>
      </c>
      <c r="BI97" s="553">
        <v>2014</v>
      </c>
      <c r="BJ97" s="553">
        <v>2015</v>
      </c>
      <c r="BK97" s="553">
        <v>2016</v>
      </c>
      <c r="BL97" s="553">
        <v>2017</v>
      </c>
      <c r="BM97" s="553">
        <v>2018</v>
      </c>
      <c r="BN97" s="553">
        <v>2019</v>
      </c>
    </row>
    <row r="98" spans="1:66" ht="15" x14ac:dyDescent="0.25">
      <c r="A98" s="563"/>
      <c r="B98" s="550" t="s">
        <v>498</v>
      </c>
      <c r="C98" s="556">
        <v>25.553373870575282</v>
      </c>
      <c r="D98" s="556">
        <v>22.73480444947684</v>
      </c>
      <c r="E98" s="556">
        <v>19.146405494862531</v>
      </c>
      <c r="F98" s="556">
        <v>14.88750984976665</v>
      </c>
      <c r="G98" s="556">
        <v>12.491105011564011</v>
      </c>
      <c r="H98" s="556">
        <v>11.99444079639248</v>
      </c>
      <c r="I98" s="556">
        <v>9.237954402190482</v>
      </c>
      <c r="J98" s="556">
        <v>24.02</v>
      </c>
      <c r="K98" s="556">
        <v>24.75</v>
      </c>
      <c r="L98" s="556">
        <v>12.29</v>
      </c>
      <c r="M98" s="556">
        <v>11.18</v>
      </c>
      <c r="N98" s="556">
        <v>10.59</v>
      </c>
      <c r="O98" s="556">
        <v>13.68</v>
      </c>
      <c r="P98" s="556">
        <v>11.671609056530984</v>
      </c>
      <c r="Q98" s="556">
        <v>11</v>
      </c>
      <c r="R98" s="556">
        <v>13</v>
      </c>
      <c r="S98" s="556">
        <v>20</v>
      </c>
      <c r="T98" s="556">
        <v>19.363498999999997</v>
      </c>
      <c r="U98" s="556">
        <v>13.651304</v>
      </c>
      <c r="V98" s="557">
        <v>11.629392598241404</v>
      </c>
      <c r="X98" s="563"/>
      <c r="Y98" s="550" t="s">
        <v>498</v>
      </c>
      <c r="Z98" s="556">
        <f>[6]Summary!$C$11</f>
        <v>25.447559830121605</v>
      </c>
      <c r="AA98" s="556">
        <f>[6]Summary!$D$11</f>
        <v>22.640661831366696</v>
      </c>
      <c r="AB98" s="556">
        <f>[6]Summary!$E$11</f>
        <v>19.067122088458465</v>
      </c>
      <c r="AC98" s="556">
        <f>[6]Summary!$F$11</f>
        <v>14.82586211677153</v>
      </c>
      <c r="AD98" s="556">
        <f>[6]Summary!$G$11</f>
        <v>12.439380558358765</v>
      </c>
      <c r="AE98" s="556">
        <f>[6]Summary!$H$11</f>
        <v>11.944772981485652</v>
      </c>
      <c r="AF98" s="556">
        <f>[6]Summary!$I$11</f>
        <v>9.1997009298398815</v>
      </c>
      <c r="AG98" s="556">
        <f>[6]Summary!$J$11</f>
        <v>24.02</v>
      </c>
      <c r="AH98" s="556">
        <f>[6]Summary!$K$11</f>
        <v>24.75</v>
      </c>
      <c r="AI98" s="556">
        <f>[6]Summary!$L$11</f>
        <v>12.29</v>
      </c>
      <c r="AJ98" s="556">
        <f>[6]Summary!$M$11</f>
        <v>11.18</v>
      </c>
      <c r="AK98" s="556">
        <f>[6]Summary!$N$11</f>
        <v>10.59</v>
      </c>
      <c r="AL98" s="556">
        <f>[6]Summary!$O$11</f>
        <v>13.68</v>
      </c>
      <c r="AM98" s="556">
        <f>[6]Summary!$P$11</f>
        <v>11.62327805651813</v>
      </c>
      <c r="AN98" s="556">
        <f>[6]Summary!$Q$11</f>
        <v>11</v>
      </c>
      <c r="AO98" s="556">
        <f>[6]Summary!$R$11</f>
        <v>13</v>
      </c>
      <c r="AP98" s="556">
        <f>[6]Summary!$S$11</f>
        <v>19.63</v>
      </c>
      <c r="AQ98" s="556">
        <f>[6]Summary!$T$11</f>
        <v>19.36</v>
      </c>
      <c r="AR98" s="556">
        <f>[6]Summary!$U$11</f>
        <v>13.65</v>
      </c>
      <c r="AS98" s="556">
        <f>[6]Summary!$V$11</f>
        <v>11.66</v>
      </c>
      <c r="AU98" s="566">
        <f>(Z98-C98)/C98</f>
        <v>-4.1409029191061689E-3</v>
      </c>
      <c r="AV98" s="566">
        <f t="shared" ref="AV98:AV99" si="330">(AA98-D98)/D98</f>
        <v>-4.1409029191060613E-3</v>
      </c>
      <c r="AW98" s="566">
        <f t="shared" ref="AW98:AW99" si="331">(AB98-E98)/E98</f>
        <v>-4.1409029191061437E-3</v>
      </c>
      <c r="AX98" s="566">
        <f t="shared" ref="AX98:AX99" si="332">(AC98-F98)/F98</f>
        <v>-4.1409029191060978E-3</v>
      </c>
      <c r="AY98" s="566">
        <f t="shared" ref="AY98:AY99" si="333">(AD98-G98)/G98</f>
        <v>-4.14090291910607E-3</v>
      </c>
      <c r="AZ98" s="566">
        <f t="shared" ref="AZ98:AZ99" si="334">(AE98-H98)/H98</f>
        <v>-4.1409029191061654E-3</v>
      </c>
      <c r="BA98" s="566">
        <f t="shared" ref="BA98:BA99" si="335">(AF98-I98)/I98</f>
        <v>-4.1409029191061967E-3</v>
      </c>
      <c r="BB98" s="566">
        <f t="shared" ref="BB98:BB99" si="336">(AG98-J98)/J98</f>
        <v>0</v>
      </c>
      <c r="BC98" s="566">
        <f t="shared" ref="BC98:BC99" si="337">(AH98-K98)/K98</f>
        <v>0</v>
      </c>
      <c r="BD98" s="566">
        <f t="shared" ref="BD98:BD99" si="338">(AI98-L98)/L98</f>
        <v>0</v>
      </c>
      <c r="BE98" s="566">
        <f t="shared" ref="BE98:BE99" si="339">(AJ98-M98)/M98</f>
        <v>0</v>
      </c>
      <c r="BF98" s="566">
        <f t="shared" ref="BF98:BF99" si="340">(AK98-N98)/N98</f>
        <v>0</v>
      </c>
      <c r="BG98" s="566">
        <f t="shared" ref="BG98:BG99" si="341">(AL98-O98)/O98</f>
        <v>0</v>
      </c>
      <c r="BH98" s="566">
        <f t="shared" ref="BH98:BH99" si="342">(AM98-P98)/P98</f>
        <v>-4.1409029191061325E-3</v>
      </c>
      <c r="BI98" s="566">
        <f t="shared" ref="BI98:BI99" si="343">(AN98-Q98)/Q98</f>
        <v>0</v>
      </c>
      <c r="BJ98" s="566">
        <f t="shared" ref="BJ98:BJ99" si="344">(AO98-R98)/R98</f>
        <v>0</v>
      </c>
      <c r="BK98" s="566">
        <f t="shared" ref="BK98:BK99" si="345">(AP98-S98)/S98</f>
        <v>-1.8500000000000051E-2</v>
      </c>
      <c r="BL98" s="566">
        <f t="shared" ref="BL98:BL99" si="346">(AQ98-T98)/T98</f>
        <v>-1.8070081238922371E-4</v>
      </c>
      <c r="BM98" s="566">
        <f t="shared" ref="BM98:BM99" si="347">(AR98-U98)/U98</f>
        <v>-9.5522010204981565E-5</v>
      </c>
      <c r="BN98" s="566">
        <f t="shared" ref="BN98:BN99" si="348">(AS98-V98)/V98</f>
        <v>2.6319002905813367E-3</v>
      </c>
    </row>
    <row r="99" spans="1:66" ht="15" x14ac:dyDescent="0.25">
      <c r="A99" s="563"/>
      <c r="B99" s="550" t="s">
        <v>87</v>
      </c>
      <c r="C99" s="556">
        <v>25.553373870575282</v>
      </c>
      <c r="D99" s="556">
        <v>22.73480444947684</v>
      </c>
      <c r="E99" s="556">
        <v>19.146405494862531</v>
      </c>
      <c r="F99" s="556">
        <v>14.88750984976665</v>
      </c>
      <c r="G99" s="556">
        <v>12.491105011564011</v>
      </c>
      <c r="H99" s="556">
        <v>11.99444079639248</v>
      </c>
      <c r="I99" s="556">
        <v>9.237954402190482</v>
      </c>
      <c r="J99" s="556">
        <v>24.02</v>
      </c>
      <c r="K99" s="556">
        <v>24.75</v>
      </c>
      <c r="L99" s="556">
        <v>12.29</v>
      </c>
      <c r="M99" s="556">
        <v>11.18</v>
      </c>
      <c r="N99" s="556">
        <v>10.59</v>
      </c>
      <c r="O99" s="556">
        <v>13.68</v>
      </c>
      <c r="P99" s="556">
        <v>11.671609056530984</v>
      </c>
      <c r="Q99" s="556">
        <v>5</v>
      </c>
      <c r="R99" s="556">
        <v>5</v>
      </c>
      <c r="S99" s="556">
        <v>12</v>
      </c>
      <c r="T99" s="556">
        <v>14.258359999999998</v>
      </c>
      <c r="U99" s="556">
        <v>9.7529819999999994</v>
      </c>
      <c r="V99" s="557">
        <v>11.629392598241404</v>
      </c>
      <c r="X99" s="563"/>
      <c r="Y99" s="550" t="s">
        <v>87</v>
      </c>
      <c r="Z99" s="556">
        <f>[6]Summary!$C$12</f>
        <v>25.447559830121605</v>
      </c>
      <c r="AA99" s="556">
        <f>[6]Summary!$D$12</f>
        <v>22.640661831366696</v>
      </c>
      <c r="AB99" s="556">
        <f>[6]Summary!$E$12</f>
        <v>19.067122088458465</v>
      </c>
      <c r="AC99" s="556">
        <f>[6]Summary!$F$12</f>
        <v>14.82586211677153</v>
      </c>
      <c r="AD99" s="556">
        <f>[6]Summary!$G$12</f>
        <v>12.439380558358765</v>
      </c>
      <c r="AE99" s="556">
        <f>[6]Summary!$H$12</f>
        <v>11.944772981485652</v>
      </c>
      <c r="AF99" s="556">
        <f>[6]Summary!$I$12</f>
        <v>9.1997009298398815</v>
      </c>
      <c r="AG99" s="556">
        <f>[6]Summary!$J$12</f>
        <v>24.02</v>
      </c>
      <c r="AH99" s="556">
        <f>[6]Summary!$K$12</f>
        <v>24.75</v>
      </c>
      <c r="AI99" s="556">
        <f>[6]Summary!$L$12</f>
        <v>12.29</v>
      </c>
      <c r="AJ99" s="556">
        <f>[6]Summary!$M$12</f>
        <v>11.18</v>
      </c>
      <c r="AK99" s="556">
        <f>[6]Summary!$N$12</f>
        <v>10.59</v>
      </c>
      <c r="AL99" s="556">
        <f>[6]Summary!$O$12</f>
        <v>13.68</v>
      </c>
      <c r="AM99" s="556">
        <f>[6]Summary!$P$12</f>
        <v>11.62327805651813</v>
      </c>
      <c r="AN99" s="556">
        <f>[6]Summary!$Q$12</f>
        <v>5</v>
      </c>
      <c r="AO99" s="556">
        <f>[6]Summary!$R$12</f>
        <v>5</v>
      </c>
      <c r="AP99" s="556">
        <f>[6]Summary!$S$12</f>
        <v>12.14</v>
      </c>
      <c r="AQ99" s="556">
        <f>[6]Summary!$T$12</f>
        <v>14.26</v>
      </c>
      <c r="AR99" s="556">
        <f>[6]Summary!$U$12</f>
        <v>9.75</v>
      </c>
      <c r="AS99" s="556">
        <f>[6]Summary!$V$12</f>
        <v>7.46</v>
      </c>
      <c r="AU99" s="566">
        <f t="shared" ref="AU99" si="349">(Z99-C99)/C99</f>
        <v>-4.1409029191061689E-3</v>
      </c>
      <c r="AV99" s="566">
        <f t="shared" si="330"/>
        <v>-4.1409029191060613E-3</v>
      </c>
      <c r="AW99" s="566">
        <f t="shared" si="331"/>
        <v>-4.1409029191061437E-3</v>
      </c>
      <c r="AX99" s="566">
        <f t="shared" si="332"/>
        <v>-4.1409029191060978E-3</v>
      </c>
      <c r="AY99" s="566">
        <f t="shared" si="333"/>
        <v>-4.14090291910607E-3</v>
      </c>
      <c r="AZ99" s="566">
        <f t="shared" si="334"/>
        <v>-4.1409029191061654E-3</v>
      </c>
      <c r="BA99" s="566">
        <f t="shared" si="335"/>
        <v>-4.1409029191061967E-3</v>
      </c>
      <c r="BB99" s="566">
        <f t="shared" si="336"/>
        <v>0</v>
      </c>
      <c r="BC99" s="566">
        <f t="shared" si="337"/>
        <v>0</v>
      </c>
      <c r="BD99" s="566">
        <f t="shared" si="338"/>
        <v>0</v>
      </c>
      <c r="BE99" s="566">
        <f t="shared" si="339"/>
        <v>0</v>
      </c>
      <c r="BF99" s="566">
        <f t="shared" si="340"/>
        <v>0</v>
      </c>
      <c r="BG99" s="566">
        <f t="shared" si="341"/>
        <v>0</v>
      </c>
      <c r="BH99" s="566">
        <f t="shared" si="342"/>
        <v>-4.1409029191061325E-3</v>
      </c>
      <c r="BI99" s="566">
        <f t="shared" si="343"/>
        <v>0</v>
      </c>
      <c r="BJ99" s="566">
        <f t="shared" si="344"/>
        <v>0</v>
      </c>
      <c r="BK99" s="566">
        <f t="shared" si="345"/>
        <v>1.1666666666666714E-2</v>
      </c>
      <c r="BL99" s="566">
        <f t="shared" si="346"/>
        <v>1.1502024075713213E-4</v>
      </c>
      <c r="BM99" s="566">
        <f t="shared" si="347"/>
        <v>-3.0575264057694089E-4</v>
      </c>
      <c r="BN99" s="566">
        <f t="shared" si="348"/>
        <v>-0.35852195744702087</v>
      </c>
    </row>
    <row r="100" spans="1:66" ht="15.75" thickBot="1" x14ac:dyDescent="0.3">
      <c r="A100" s="564"/>
      <c r="B100" s="559" t="s">
        <v>499</v>
      </c>
      <c r="C100" s="560">
        <v>0</v>
      </c>
      <c r="D100" s="560">
        <v>0</v>
      </c>
      <c r="E100" s="560">
        <v>0</v>
      </c>
      <c r="F100" s="560">
        <v>0</v>
      </c>
      <c r="G100" s="560">
        <v>0</v>
      </c>
      <c r="H100" s="560">
        <v>0</v>
      </c>
      <c r="I100" s="560">
        <v>0</v>
      </c>
      <c r="J100" s="560">
        <v>0</v>
      </c>
      <c r="K100" s="560">
        <v>0</v>
      </c>
      <c r="L100" s="560">
        <v>0</v>
      </c>
      <c r="M100" s="560">
        <v>0</v>
      </c>
      <c r="N100" s="560">
        <v>0</v>
      </c>
      <c r="O100" s="560">
        <v>0</v>
      </c>
      <c r="P100" s="560">
        <v>0</v>
      </c>
      <c r="Q100" s="560">
        <v>6</v>
      </c>
      <c r="R100" s="560">
        <v>8</v>
      </c>
      <c r="S100" s="560">
        <v>7</v>
      </c>
      <c r="T100" s="560">
        <v>5.1051390000000003</v>
      </c>
      <c r="U100" s="560">
        <v>3.8983220000000003</v>
      </c>
      <c r="V100" s="561">
        <v>0</v>
      </c>
      <c r="X100" s="564"/>
      <c r="Y100" s="559" t="s">
        <v>499</v>
      </c>
      <c r="Z100" s="560">
        <f>[6]Summary!$C$13</f>
        <v>0</v>
      </c>
      <c r="AA100" s="560">
        <f>[6]Summary!$D$13</f>
        <v>0</v>
      </c>
      <c r="AB100" s="560">
        <f>[6]Summary!$E$13</f>
        <v>0</v>
      </c>
      <c r="AC100" s="560">
        <f>[6]Summary!$F$13</f>
        <v>0</v>
      </c>
      <c r="AD100" s="560">
        <f>[6]Summary!$G$13</f>
        <v>0</v>
      </c>
      <c r="AE100" s="560">
        <f>[6]Summary!$H$13</f>
        <v>0</v>
      </c>
      <c r="AF100" s="560">
        <f>[6]Summary!$I$13</f>
        <v>0</v>
      </c>
      <c r="AG100" s="560">
        <f>[6]Summary!$J$13</f>
        <v>0</v>
      </c>
      <c r="AH100" s="560">
        <f>[6]Summary!$K$13</f>
        <v>0</v>
      </c>
      <c r="AI100" s="560">
        <f>[6]Summary!$L$13</f>
        <v>0</v>
      </c>
      <c r="AJ100" s="560">
        <f>[6]Summary!$M$13</f>
        <v>0</v>
      </c>
      <c r="AK100" s="560">
        <f>[6]Summary!$N$13</f>
        <v>0</v>
      </c>
      <c r="AL100" s="560">
        <f>[6]Summary!$O$13</f>
        <v>0</v>
      </c>
      <c r="AM100" s="560">
        <f>[6]Summary!$P$13</f>
        <v>0</v>
      </c>
      <c r="AN100" s="560">
        <f>[6]Summary!$Q$13</f>
        <v>6</v>
      </c>
      <c r="AO100" s="560">
        <f>[6]Summary!$R$13</f>
        <v>8</v>
      </c>
      <c r="AP100" s="560">
        <f>[6]Summary!$S$13</f>
        <v>7.48</v>
      </c>
      <c r="AQ100" s="560">
        <f>[6]Summary!$T$13</f>
        <v>5.1100000000000003</v>
      </c>
      <c r="AR100" s="560">
        <f>[6]Summary!$U$13</f>
        <v>3.9</v>
      </c>
      <c r="AS100" s="560">
        <f>[6]Summary!$V$13</f>
        <v>4.2</v>
      </c>
      <c r="AU100" s="566"/>
      <c r="AV100" s="566"/>
      <c r="AW100" s="566"/>
      <c r="AX100" s="566"/>
      <c r="AY100" s="566"/>
      <c r="AZ100" s="566"/>
      <c r="BA100" s="566"/>
      <c r="BB100" s="566"/>
      <c r="BC100" s="566"/>
      <c r="BD100" s="566"/>
      <c r="BE100" s="566"/>
      <c r="BF100" s="566"/>
      <c r="BG100" s="566"/>
      <c r="BH100" s="566"/>
      <c r="BI100" s="566"/>
      <c r="BJ100" s="566"/>
      <c r="BK100" s="566"/>
      <c r="BL100" s="566"/>
      <c r="BM100" s="566"/>
      <c r="BN100" s="566"/>
    </row>
    <row r="101" spans="1:66" ht="15" x14ac:dyDescent="0.25">
      <c r="A101" s="552" t="s">
        <v>501</v>
      </c>
      <c r="B101" s="562"/>
      <c r="C101" s="553">
        <v>2000</v>
      </c>
      <c r="D101" s="553">
        <v>2001</v>
      </c>
      <c r="E101" s="553">
        <v>2002</v>
      </c>
      <c r="F101" s="553">
        <v>2003</v>
      </c>
      <c r="G101" s="553">
        <v>2004</v>
      </c>
      <c r="H101" s="553">
        <v>2005</v>
      </c>
      <c r="I101" s="553">
        <v>2006</v>
      </c>
      <c r="J101" s="553">
        <v>2007</v>
      </c>
      <c r="K101" s="553">
        <v>2008</v>
      </c>
      <c r="L101" s="553">
        <v>2009</v>
      </c>
      <c r="M101" s="553">
        <v>2010</v>
      </c>
      <c r="N101" s="553">
        <v>2011</v>
      </c>
      <c r="O101" s="553">
        <v>2012</v>
      </c>
      <c r="P101" s="553">
        <v>2013</v>
      </c>
      <c r="Q101" s="553">
        <v>2014</v>
      </c>
      <c r="R101" s="553">
        <v>2015</v>
      </c>
      <c r="S101" s="553">
        <v>2016</v>
      </c>
      <c r="T101" s="553">
        <v>2017</v>
      </c>
      <c r="U101" s="553">
        <v>2018</v>
      </c>
      <c r="V101" s="554">
        <v>2019</v>
      </c>
      <c r="X101" s="552" t="s">
        <v>501</v>
      </c>
      <c r="Y101" s="562"/>
      <c r="Z101" s="553">
        <v>2000</v>
      </c>
      <c r="AA101" s="553">
        <v>2001</v>
      </c>
      <c r="AB101" s="553">
        <v>2002</v>
      </c>
      <c r="AC101" s="553">
        <v>2003</v>
      </c>
      <c r="AD101" s="553">
        <v>2004</v>
      </c>
      <c r="AE101" s="553">
        <v>2005</v>
      </c>
      <c r="AF101" s="553">
        <v>2006</v>
      </c>
      <c r="AG101" s="553">
        <v>2007</v>
      </c>
      <c r="AH101" s="553">
        <v>2008</v>
      </c>
      <c r="AI101" s="553">
        <v>2009</v>
      </c>
      <c r="AJ101" s="553">
        <v>2010</v>
      </c>
      <c r="AK101" s="553">
        <v>2011</v>
      </c>
      <c r="AL101" s="553">
        <v>2012</v>
      </c>
      <c r="AM101" s="553">
        <v>2013</v>
      </c>
      <c r="AN101" s="553">
        <v>2014</v>
      </c>
      <c r="AO101" s="553">
        <v>2015</v>
      </c>
      <c r="AP101" s="553">
        <v>2016</v>
      </c>
      <c r="AQ101" s="553">
        <v>2017</v>
      </c>
      <c r="AR101" s="553">
        <v>2018</v>
      </c>
      <c r="AS101" s="553">
        <v>2019</v>
      </c>
      <c r="AU101" s="553">
        <v>2000</v>
      </c>
      <c r="AV101" s="553">
        <v>2001</v>
      </c>
      <c r="AW101" s="553">
        <v>2002</v>
      </c>
      <c r="AX101" s="553">
        <v>2003</v>
      </c>
      <c r="AY101" s="553">
        <v>2004</v>
      </c>
      <c r="AZ101" s="553">
        <v>2005</v>
      </c>
      <c r="BA101" s="553">
        <v>2006</v>
      </c>
      <c r="BB101" s="553">
        <v>2007</v>
      </c>
      <c r="BC101" s="553">
        <v>2008</v>
      </c>
      <c r="BD101" s="553">
        <v>2009</v>
      </c>
      <c r="BE101" s="553">
        <v>2010</v>
      </c>
      <c r="BF101" s="553">
        <v>2011</v>
      </c>
      <c r="BG101" s="553">
        <v>2012</v>
      </c>
      <c r="BH101" s="553">
        <v>2013</v>
      </c>
      <c r="BI101" s="553">
        <v>2014</v>
      </c>
      <c r="BJ101" s="553">
        <v>2015</v>
      </c>
      <c r="BK101" s="553">
        <v>2016</v>
      </c>
      <c r="BL101" s="553">
        <v>2017</v>
      </c>
      <c r="BM101" s="553">
        <v>2018</v>
      </c>
      <c r="BN101" s="553">
        <v>2019</v>
      </c>
    </row>
    <row r="102" spans="1:66" ht="15" x14ac:dyDescent="0.25">
      <c r="A102" s="563"/>
      <c r="B102" s="550" t="s">
        <v>498</v>
      </c>
      <c r="C102" s="556">
        <v>0</v>
      </c>
      <c r="D102" s="556">
        <v>0</v>
      </c>
      <c r="E102" s="556">
        <v>0</v>
      </c>
      <c r="F102" s="556">
        <v>0</v>
      </c>
      <c r="G102" s="556">
        <v>0</v>
      </c>
      <c r="H102" s="556">
        <v>0</v>
      </c>
      <c r="I102" s="556">
        <v>0</v>
      </c>
      <c r="J102" s="556">
        <v>0</v>
      </c>
      <c r="K102" s="556">
        <v>0</v>
      </c>
      <c r="L102" s="556">
        <v>0</v>
      </c>
      <c r="M102" s="556">
        <v>0</v>
      </c>
      <c r="N102" s="556">
        <v>0</v>
      </c>
      <c r="O102" s="556">
        <v>0</v>
      </c>
      <c r="P102" s="556">
        <v>0</v>
      </c>
      <c r="Q102" s="556" t="s">
        <v>297</v>
      </c>
      <c r="R102" s="556" t="s">
        <v>297</v>
      </c>
      <c r="S102" s="556" t="s">
        <v>297</v>
      </c>
      <c r="T102" s="556" t="s">
        <v>297</v>
      </c>
      <c r="U102" s="556" t="s">
        <v>297</v>
      </c>
      <c r="V102" s="557">
        <v>0</v>
      </c>
      <c r="X102" s="563"/>
      <c r="Y102" s="550" t="s">
        <v>498</v>
      </c>
      <c r="Z102" s="556">
        <f>[6]Summary!$C$15</f>
        <v>0</v>
      </c>
      <c r="AA102" s="556">
        <f>[6]Summary!$D$15</f>
        <v>0</v>
      </c>
      <c r="AB102" s="556">
        <f>[6]Summary!$E$15</f>
        <v>0</v>
      </c>
      <c r="AC102" s="556">
        <f>[6]Summary!$F$15</f>
        <v>0</v>
      </c>
      <c r="AD102" s="556">
        <f>[6]Summary!$G$15</f>
        <v>0</v>
      </c>
      <c r="AE102" s="556">
        <f>[6]Summary!$H$15</f>
        <v>0</v>
      </c>
      <c r="AF102" s="556">
        <f>[6]Summary!$I$15</f>
        <v>0</v>
      </c>
      <c r="AG102" s="556">
        <f>[6]Summary!$J$15</f>
        <v>0</v>
      </c>
      <c r="AH102" s="556">
        <f>[6]Summary!$K$15</f>
        <v>0</v>
      </c>
      <c r="AI102" s="556">
        <f>[6]Summary!$L$15</f>
        <v>0</v>
      </c>
      <c r="AJ102" s="556">
        <f>[6]Summary!$M$15</f>
        <v>0</v>
      </c>
      <c r="AK102" s="556">
        <f>[6]Summary!$N$15</f>
        <v>0</v>
      </c>
      <c r="AL102" s="556">
        <f>[6]Summary!$O$15</f>
        <v>0</v>
      </c>
      <c r="AM102" s="556">
        <f>[6]Summary!$P$15</f>
        <v>0</v>
      </c>
      <c r="AN102" s="556" t="str">
        <f>[6]Summary!$Q$15</f>
        <v>:</v>
      </c>
      <c r="AO102" s="556" t="str">
        <f>[6]Summary!$R$15</f>
        <v>:</v>
      </c>
      <c r="AP102" s="556" t="str">
        <f>[6]Summary!$S$15</f>
        <v>:</v>
      </c>
      <c r="AQ102" s="556" t="str">
        <f>[6]Summary!$T$15</f>
        <v>:</v>
      </c>
      <c r="AR102" s="556" t="str">
        <f>[6]Summary!$U$15</f>
        <v>:</v>
      </c>
      <c r="AS102" s="556" t="str">
        <f>[6]Summary!$V$15</f>
        <v>:</v>
      </c>
      <c r="AU102" s="566"/>
      <c r="AV102" s="566"/>
      <c r="AW102" s="566"/>
      <c r="AX102" s="566"/>
      <c r="AY102" s="566"/>
      <c r="AZ102" s="566"/>
      <c r="BA102" s="566"/>
      <c r="BB102" s="566"/>
      <c r="BC102" s="566"/>
      <c r="BD102" s="566"/>
      <c r="BE102" s="566"/>
      <c r="BF102" s="566"/>
      <c r="BG102" s="566"/>
      <c r="BH102" s="566"/>
      <c r="BI102" s="566"/>
      <c r="BJ102" s="566"/>
      <c r="BK102" s="566"/>
      <c r="BL102" s="566"/>
      <c r="BM102" s="566"/>
      <c r="BN102" s="566"/>
    </row>
    <row r="103" spans="1:66" ht="15" x14ac:dyDescent="0.25">
      <c r="A103" s="563"/>
      <c r="B103" s="550" t="s">
        <v>87</v>
      </c>
      <c r="C103" s="556">
        <v>0</v>
      </c>
      <c r="D103" s="556">
        <v>0</v>
      </c>
      <c r="E103" s="556">
        <v>0</v>
      </c>
      <c r="F103" s="556">
        <v>0</v>
      </c>
      <c r="G103" s="556">
        <v>0</v>
      </c>
      <c r="H103" s="556">
        <v>0</v>
      </c>
      <c r="I103" s="556">
        <v>0</v>
      </c>
      <c r="J103" s="556">
        <v>0</v>
      </c>
      <c r="K103" s="556">
        <v>0</v>
      </c>
      <c r="L103" s="556">
        <v>0</v>
      </c>
      <c r="M103" s="556">
        <v>0</v>
      </c>
      <c r="N103" s="556">
        <v>0</v>
      </c>
      <c r="O103" s="556">
        <v>0</v>
      </c>
      <c r="P103" s="556">
        <v>0</v>
      </c>
      <c r="Q103" s="556" t="s">
        <v>297</v>
      </c>
      <c r="R103" s="556" t="s">
        <v>297</v>
      </c>
      <c r="S103" s="556" t="s">
        <v>297</v>
      </c>
      <c r="T103" s="556" t="s">
        <v>297</v>
      </c>
      <c r="U103" s="556" t="s">
        <v>297</v>
      </c>
      <c r="V103" s="557">
        <v>0</v>
      </c>
      <c r="X103" s="563"/>
      <c r="Y103" s="550" t="s">
        <v>87</v>
      </c>
      <c r="Z103" s="556">
        <f>[6]Summary!$C$16</f>
        <v>0</v>
      </c>
      <c r="AA103" s="556">
        <f>[6]Summary!$D$16</f>
        <v>0</v>
      </c>
      <c r="AB103" s="556">
        <f>[6]Summary!$E$16</f>
        <v>0</v>
      </c>
      <c r="AC103" s="556">
        <f>[6]Summary!$F$16</f>
        <v>0</v>
      </c>
      <c r="AD103" s="556">
        <f>[6]Summary!$G$16</f>
        <v>0</v>
      </c>
      <c r="AE103" s="556">
        <f>[6]Summary!$H$16</f>
        <v>0</v>
      </c>
      <c r="AF103" s="556">
        <f>[6]Summary!$I$16</f>
        <v>0</v>
      </c>
      <c r="AG103" s="556">
        <f>[6]Summary!$J$16</f>
        <v>0</v>
      </c>
      <c r="AH103" s="556">
        <f>[6]Summary!$K$16</f>
        <v>0</v>
      </c>
      <c r="AI103" s="556">
        <f>[6]Summary!$L$16</f>
        <v>0</v>
      </c>
      <c r="AJ103" s="556">
        <f>[6]Summary!$M$16</f>
        <v>0</v>
      </c>
      <c r="AK103" s="556">
        <f>[6]Summary!$N$16</f>
        <v>0</v>
      </c>
      <c r="AL103" s="556">
        <f>[6]Summary!$O$16</f>
        <v>0</v>
      </c>
      <c r="AM103" s="556">
        <f>[6]Summary!$P$16</f>
        <v>0</v>
      </c>
      <c r="AN103" s="556" t="str">
        <f>[6]Summary!$Q$16</f>
        <v>:</v>
      </c>
      <c r="AO103" s="556" t="str">
        <f>[6]Summary!$R$16</f>
        <v>:</v>
      </c>
      <c r="AP103" s="556" t="str">
        <f>[6]Summary!$S$16</f>
        <v>:</v>
      </c>
      <c r="AQ103" s="556" t="str">
        <f>[6]Summary!$T$16</f>
        <v>:</v>
      </c>
      <c r="AR103" s="556" t="str">
        <f>[6]Summary!$U$16</f>
        <v>:</v>
      </c>
      <c r="AS103" s="556" t="str">
        <f>[6]Summary!$V$16</f>
        <v>:</v>
      </c>
      <c r="AU103" s="566"/>
      <c r="AV103" s="566"/>
      <c r="AW103" s="566"/>
      <c r="AX103" s="566"/>
      <c r="AY103" s="566"/>
      <c r="AZ103" s="566"/>
      <c r="BA103" s="566"/>
      <c r="BB103" s="566"/>
      <c r="BC103" s="566"/>
      <c r="BD103" s="566"/>
      <c r="BE103" s="566"/>
      <c r="BF103" s="566"/>
      <c r="BG103" s="566"/>
      <c r="BH103" s="566"/>
      <c r="BI103" s="566"/>
      <c r="BJ103" s="566"/>
      <c r="BK103" s="566"/>
      <c r="BL103" s="566"/>
      <c r="BM103" s="566"/>
      <c r="BN103" s="566"/>
    </row>
    <row r="104" spans="1:66" ht="15.75" thickBot="1" x14ac:dyDescent="0.3">
      <c r="A104" s="564"/>
      <c r="B104" s="559" t="s">
        <v>499</v>
      </c>
      <c r="C104" s="560">
        <v>0</v>
      </c>
      <c r="D104" s="560">
        <v>0</v>
      </c>
      <c r="E104" s="560">
        <v>0</v>
      </c>
      <c r="F104" s="560">
        <v>0</v>
      </c>
      <c r="G104" s="560">
        <v>0</v>
      </c>
      <c r="H104" s="560">
        <v>0</v>
      </c>
      <c r="I104" s="560">
        <v>0</v>
      </c>
      <c r="J104" s="560">
        <v>0</v>
      </c>
      <c r="K104" s="560">
        <v>0</v>
      </c>
      <c r="L104" s="560">
        <v>0</v>
      </c>
      <c r="M104" s="560">
        <v>0</v>
      </c>
      <c r="N104" s="560">
        <v>0</v>
      </c>
      <c r="O104" s="560">
        <v>0</v>
      </c>
      <c r="P104" s="560">
        <v>0</v>
      </c>
      <c r="Q104" s="560" t="s">
        <v>297</v>
      </c>
      <c r="R104" s="560" t="s">
        <v>297</v>
      </c>
      <c r="S104" s="560" t="s">
        <v>297</v>
      </c>
      <c r="T104" s="560" t="s">
        <v>297</v>
      </c>
      <c r="U104" s="560" t="s">
        <v>297</v>
      </c>
      <c r="V104" s="561">
        <v>0</v>
      </c>
      <c r="X104" s="564"/>
      <c r="Y104" s="559" t="s">
        <v>499</v>
      </c>
      <c r="Z104" s="560">
        <f>[6]Summary!$C$17</f>
        <v>0</v>
      </c>
      <c r="AA104" s="560">
        <f>[6]Summary!$D$17</f>
        <v>0</v>
      </c>
      <c r="AB104" s="560">
        <f>[6]Summary!$E$17</f>
        <v>0</v>
      </c>
      <c r="AC104" s="560">
        <f>[6]Summary!$F$17</f>
        <v>0</v>
      </c>
      <c r="AD104" s="560">
        <f>[6]Summary!$G$17</f>
        <v>0</v>
      </c>
      <c r="AE104" s="560">
        <f>[6]Summary!$H$17</f>
        <v>0</v>
      </c>
      <c r="AF104" s="560">
        <f>[6]Summary!$I$17</f>
        <v>0</v>
      </c>
      <c r="AG104" s="560">
        <f>[6]Summary!$J$17</f>
        <v>0</v>
      </c>
      <c r="AH104" s="560">
        <f>[6]Summary!$K$17</f>
        <v>0</v>
      </c>
      <c r="AI104" s="560">
        <f>[6]Summary!$L$17</f>
        <v>0</v>
      </c>
      <c r="AJ104" s="560">
        <f>[6]Summary!$M$17</f>
        <v>0</v>
      </c>
      <c r="AK104" s="560">
        <f>[6]Summary!$N$17</f>
        <v>0</v>
      </c>
      <c r="AL104" s="560">
        <f>[6]Summary!$O$17</f>
        <v>0</v>
      </c>
      <c r="AM104" s="560">
        <f>[6]Summary!$P$17</f>
        <v>0</v>
      </c>
      <c r="AN104" s="560" t="str">
        <f>[6]Summary!$Q$17</f>
        <v>:</v>
      </c>
      <c r="AO104" s="560" t="str">
        <f>[6]Summary!$R$17</f>
        <v>:</v>
      </c>
      <c r="AP104" s="560" t="str">
        <f>[6]Summary!$S$17</f>
        <v>:</v>
      </c>
      <c r="AQ104" s="560" t="str">
        <f>[6]Summary!$T$17</f>
        <v>:</v>
      </c>
      <c r="AR104" s="560" t="str">
        <f>[6]Summary!$U$17</f>
        <v>:</v>
      </c>
      <c r="AS104" s="560" t="str">
        <f>[6]Summary!$V$17</f>
        <v>:</v>
      </c>
      <c r="AU104" s="566"/>
      <c r="AV104" s="566"/>
      <c r="AW104" s="566"/>
      <c r="AX104" s="566"/>
      <c r="AY104" s="566"/>
      <c r="AZ104" s="566"/>
      <c r="BA104" s="566"/>
      <c r="BB104" s="566"/>
      <c r="BC104" s="566"/>
      <c r="BD104" s="566"/>
      <c r="BE104" s="566"/>
      <c r="BF104" s="566"/>
      <c r="BG104" s="566"/>
      <c r="BH104" s="566"/>
      <c r="BI104" s="566"/>
      <c r="BJ104" s="566"/>
      <c r="BK104" s="566"/>
      <c r="BL104" s="566"/>
      <c r="BM104" s="566"/>
      <c r="BN104" s="566"/>
    </row>
    <row r="105" spans="1:66" ht="15" x14ac:dyDescent="0.25">
      <c r="A105" s="552" t="s">
        <v>502</v>
      </c>
      <c r="B105" s="562"/>
      <c r="C105" s="553">
        <v>2000</v>
      </c>
      <c r="D105" s="553">
        <v>2001</v>
      </c>
      <c r="E105" s="553">
        <v>2002</v>
      </c>
      <c r="F105" s="553">
        <v>2003</v>
      </c>
      <c r="G105" s="553">
        <v>2004</v>
      </c>
      <c r="H105" s="553">
        <v>2005</v>
      </c>
      <c r="I105" s="553">
        <v>2006</v>
      </c>
      <c r="J105" s="553">
        <v>2007</v>
      </c>
      <c r="K105" s="553">
        <v>2008</v>
      </c>
      <c r="L105" s="553">
        <v>2009</v>
      </c>
      <c r="M105" s="553">
        <v>2010</v>
      </c>
      <c r="N105" s="553">
        <v>2011</v>
      </c>
      <c r="O105" s="553">
        <v>2012</v>
      </c>
      <c r="P105" s="553">
        <v>2013</v>
      </c>
      <c r="Q105" s="553">
        <v>2014</v>
      </c>
      <c r="R105" s="553">
        <v>2015</v>
      </c>
      <c r="S105" s="553">
        <v>2016</v>
      </c>
      <c r="T105" s="553">
        <v>2017</v>
      </c>
      <c r="U105" s="553">
        <v>2018</v>
      </c>
      <c r="V105" s="554">
        <v>2019</v>
      </c>
      <c r="X105" s="552" t="s">
        <v>502</v>
      </c>
      <c r="Y105" s="562"/>
      <c r="Z105" s="553">
        <v>2000</v>
      </c>
      <c r="AA105" s="553">
        <v>2001</v>
      </c>
      <c r="AB105" s="553">
        <v>2002</v>
      </c>
      <c r="AC105" s="553">
        <v>2003</v>
      </c>
      <c r="AD105" s="553">
        <v>2004</v>
      </c>
      <c r="AE105" s="553">
        <v>2005</v>
      </c>
      <c r="AF105" s="553">
        <v>2006</v>
      </c>
      <c r="AG105" s="553">
        <v>2007</v>
      </c>
      <c r="AH105" s="553">
        <v>2008</v>
      </c>
      <c r="AI105" s="553">
        <v>2009</v>
      </c>
      <c r="AJ105" s="553">
        <v>2010</v>
      </c>
      <c r="AK105" s="553">
        <v>2011</v>
      </c>
      <c r="AL105" s="553">
        <v>2012</v>
      </c>
      <c r="AM105" s="553">
        <v>2013</v>
      </c>
      <c r="AN105" s="553">
        <v>2014</v>
      </c>
      <c r="AO105" s="553">
        <v>2015</v>
      </c>
      <c r="AP105" s="553">
        <v>2016</v>
      </c>
      <c r="AQ105" s="553">
        <v>2017</v>
      </c>
      <c r="AR105" s="553">
        <v>2018</v>
      </c>
      <c r="AS105" s="553">
        <v>2019</v>
      </c>
      <c r="AU105" s="553">
        <v>2000</v>
      </c>
      <c r="AV105" s="553">
        <v>2001</v>
      </c>
      <c r="AW105" s="553">
        <v>2002</v>
      </c>
      <c r="AX105" s="553">
        <v>2003</v>
      </c>
      <c r="AY105" s="553">
        <v>2004</v>
      </c>
      <c r="AZ105" s="553">
        <v>2005</v>
      </c>
      <c r="BA105" s="553">
        <v>2006</v>
      </c>
      <c r="BB105" s="553">
        <v>2007</v>
      </c>
      <c r="BC105" s="553">
        <v>2008</v>
      </c>
      <c r="BD105" s="553">
        <v>2009</v>
      </c>
      <c r="BE105" s="553">
        <v>2010</v>
      </c>
      <c r="BF105" s="553">
        <v>2011</v>
      </c>
      <c r="BG105" s="553">
        <v>2012</v>
      </c>
      <c r="BH105" s="553">
        <v>2013</v>
      </c>
      <c r="BI105" s="553">
        <v>2014</v>
      </c>
      <c r="BJ105" s="553">
        <v>2015</v>
      </c>
      <c r="BK105" s="553">
        <v>2016</v>
      </c>
      <c r="BL105" s="553">
        <v>2017</v>
      </c>
      <c r="BM105" s="553">
        <v>2018</v>
      </c>
      <c r="BN105" s="553">
        <v>2019</v>
      </c>
    </row>
    <row r="106" spans="1:66" ht="15" x14ac:dyDescent="0.25">
      <c r="A106" s="563"/>
      <c r="B106" s="550" t="s">
        <v>498</v>
      </c>
      <c r="C106" s="556">
        <v>0</v>
      </c>
      <c r="D106" s="556">
        <v>0</v>
      </c>
      <c r="E106" s="556">
        <v>0</v>
      </c>
      <c r="F106" s="556">
        <v>0</v>
      </c>
      <c r="G106" s="556">
        <v>0</v>
      </c>
      <c r="H106" s="556">
        <v>0</v>
      </c>
      <c r="I106" s="556">
        <v>0</v>
      </c>
      <c r="J106" s="556">
        <v>0</v>
      </c>
      <c r="K106" s="556">
        <v>0</v>
      </c>
      <c r="L106" s="556">
        <v>0</v>
      </c>
      <c r="M106" s="556">
        <v>0</v>
      </c>
      <c r="N106" s="556">
        <v>0</v>
      </c>
      <c r="O106" s="556">
        <v>0</v>
      </c>
      <c r="P106" s="556">
        <v>100.78187255771263</v>
      </c>
      <c r="Q106" s="556" t="s">
        <v>297</v>
      </c>
      <c r="R106" s="556" t="s">
        <v>297</v>
      </c>
      <c r="S106" s="556" t="s">
        <v>297</v>
      </c>
      <c r="T106" s="556" t="s">
        <v>297</v>
      </c>
      <c r="U106" s="556" t="s">
        <v>297</v>
      </c>
      <c r="V106" s="557">
        <v>0</v>
      </c>
      <c r="X106" s="563"/>
      <c r="Y106" s="550" t="s">
        <v>498</v>
      </c>
      <c r="Z106" s="556">
        <f>[6]Summary!$C$19</f>
        <v>0</v>
      </c>
      <c r="AA106" s="556">
        <f>[6]Summary!$D$19</f>
        <v>0</v>
      </c>
      <c r="AB106" s="556">
        <f>[6]Summary!$E$19</f>
        <v>0</v>
      </c>
      <c r="AC106" s="556">
        <f>[6]Summary!$F$19</f>
        <v>0</v>
      </c>
      <c r="AD106" s="556">
        <f>[6]Summary!$G$19</f>
        <v>0</v>
      </c>
      <c r="AE106" s="556">
        <f>[6]Summary!$H$19</f>
        <v>0</v>
      </c>
      <c r="AF106" s="556">
        <f>[6]Summary!$I$19</f>
        <v>0</v>
      </c>
      <c r="AG106" s="556">
        <f>[6]Summary!$J$19</f>
        <v>0</v>
      </c>
      <c r="AH106" s="556">
        <f>[6]Summary!$K$19</f>
        <v>0</v>
      </c>
      <c r="AI106" s="556">
        <f>[6]Summary!$L$19</f>
        <v>0</v>
      </c>
      <c r="AJ106" s="556">
        <f>[6]Summary!$M$19</f>
        <v>0</v>
      </c>
      <c r="AK106" s="556">
        <f>[6]Summary!$N$19</f>
        <v>0</v>
      </c>
      <c r="AL106" s="556">
        <f>[6]Summary!$O$19</f>
        <v>0</v>
      </c>
      <c r="AM106" s="556">
        <f>[6]Summary!$P$19</f>
        <v>100.78187255771263</v>
      </c>
      <c r="AN106" s="556">
        <f>[6]Summary!$Q$19</f>
        <v>0</v>
      </c>
      <c r="AO106" s="556">
        <f>[6]Summary!$R$19</f>
        <v>0</v>
      </c>
      <c r="AP106" s="556">
        <f>[6]Summary!$S$19</f>
        <v>0</v>
      </c>
      <c r="AQ106" s="556">
        <f>[6]Summary!$T$19</f>
        <v>0</v>
      </c>
      <c r="AR106" s="556">
        <f>[6]Summary!$U$19</f>
        <v>0</v>
      </c>
      <c r="AS106" s="556">
        <f>[6]Summary!$V$19</f>
        <v>0</v>
      </c>
      <c r="AU106" s="566"/>
      <c r="AV106" s="566"/>
      <c r="AW106" s="566"/>
      <c r="AX106" s="566"/>
      <c r="AY106" s="566"/>
      <c r="AZ106" s="566"/>
      <c r="BA106" s="566"/>
      <c r="BB106" s="566"/>
      <c r="BC106" s="566"/>
      <c r="BD106" s="566"/>
      <c r="BE106" s="566"/>
      <c r="BF106" s="566"/>
      <c r="BG106" s="566"/>
      <c r="BH106" s="566">
        <f t="shared" ref="BH106:BH108" si="350">(AM106-P106)/P106</f>
        <v>0</v>
      </c>
      <c r="BI106" s="566"/>
      <c r="BJ106" s="566"/>
      <c r="BK106" s="566"/>
      <c r="BL106" s="566"/>
      <c r="BM106" s="566"/>
      <c r="BN106" s="566"/>
    </row>
    <row r="107" spans="1:66" ht="15" x14ac:dyDescent="0.25">
      <c r="A107" s="563"/>
      <c r="B107" s="550" t="s">
        <v>87</v>
      </c>
      <c r="C107" s="556">
        <v>0</v>
      </c>
      <c r="D107" s="556">
        <v>0</v>
      </c>
      <c r="E107" s="556">
        <v>0</v>
      </c>
      <c r="F107" s="556">
        <v>0</v>
      </c>
      <c r="G107" s="556">
        <v>0</v>
      </c>
      <c r="H107" s="556">
        <v>0</v>
      </c>
      <c r="I107" s="556">
        <v>0</v>
      </c>
      <c r="J107" s="556">
        <v>0</v>
      </c>
      <c r="K107" s="556">
        <v>0</v>
      </c>
      <c r="L107" s="556">
        <v>0</v>
      </c>
      <c r="M107" s="556">
        <v>0</v>
      </c>
      <c r="N107" s="556">
        <v>0</v>
      </c>
      <c r="O107" s="556">
        <v>0</v>
      </c>
      <c r="P107" s="556">
        <v>-14.013308082818185</v>
      </c>
      <c r="Q107" s="556" t="s">
        <v>297</v>
      </c>
      <c r="R107" s="556" t="s">
        <v>297</v>
      </c>
      <c r="S107" s="556" t="s">
        <v>297</v>
      </c>
      <c r="T107" s="556" t="s">
        <v>297</v>
      </c>
      <c r="U107" s="556" t="s">
        <v>297</v>
      </c>
      <c r="V107" s="557">
        <v>0</v>
      </c>
      <c r="X107" s="563"/>
      <c r="Y107" s="550" t="s">
        <v>87</v>
      </c>
      <c r="Z107" s="556">
        <f>[6]Summary!$C$20</f>
        <v>0</v>
      </c>
      <c r="AA107" s="556">
        <f>[6]Summary!$D$20</f>
        <v>0</v>
      </c>
      <c r="AB107" s="556">
        <f>[6]Summary!$E$20</f>
        <v>0</v>
      </c>
      <c r="AC107" s="556">
        <f>[6]Summary!$F$20</f>
        <v>0</v>
      </c>
      <c r="AD107" s="556">
        <f>[6]Summary!$G$20</f>
        <v>0</v>
      </c>
      <c r="AE107" s="556">
        <f>[6]Summary!$H$20</f>
        <v>0</v>
      </c>
      <c r="AF107" s="556">
        <f>[6]Summary!$I$20</f>
        <v>0</v>
      </c>
      <c r="AG107" s="556">
        <f>[6]Summary!$J$20</f>
        <v>0</v>
      </c>
      <c r="AH107" s="556">
        <f>[6]Summary!$K$20</f>
        <v>0</v>
      </c>
      <c r="AI107" s="556">
        <f>[6]Summary!$L$20</f>
        <v>0</v>
      </c>
      <c r="AJ107" s="556">
        <f>[6]Summary!$M$20</f>
        <v>0</v>
      </c>
      <c r="AK107" s="556">
        <f>[6]Summary!$N$20</f>
        <v>0</v>
      </c>
      <c r="AL107" s="556">
        <f>[6]Summary!$O$20</f>
        <v>0</v>
      </c>
      <c r="AM107" s="556">
        <f>[6]Summary!$P$20</f>
        <v>-14.868727109187603</v>
      </c>
      <c r="AN107" s="556">
        <f>[6]Summary!$Q$20</f>
        <v>0</v>
      </c>
      <c r="AO107" s="556">
        <f>[6]Summary!$R$20</f>
        <v>0</v>
      </c>
      <c r="AP107" s="556">
        <f>[6]Summary!$S$20</f>
        <v>0</v>
      </c>
      <c r="AQ107" s="556">
        <f>[6]Summary!$T$20</f>
        <v>0</v>
      </c>
      <c r="AR107" s="556">
        <f>[6]Summary!$U$20</f>
        <v>0</v>
      </c>
      <c r="AS107" s="556">
        <f>[6]Summary!$V$20</f>
        <v>0</v>
      </c>
      <c r="AU107" s="566"/>
      <c r="AV107" s="566"/>
      <c r="AW107" s="566"/>
      <c r="AX107" s="566"/>
      <c r="AY107" s="566"/>
      <c r="AZ107" s="566"/>
      <c r="BA107" s="566"/>
      <c r="BB107" s="566"/>
      <c r="BC107" s="566"/>
      <c r="BD107" s="566"/>
      <c r="BE107" s="566"/>
      <c r="BF107" s="566"/>
      <c r="BG107" s="566"/>
      <c r="BH107" s="566">
        <f t="shared" si="350"/>
        <v>6.1043332617389139E-2</v>
      </c>
      <c r="BI107" s="566"/>
      <c r="BJ107" s="566"/>
      <c r="BK107" s="566"/>
      <c r="BL107" s="566"/>
      <c r="BM107" s="566"/>
      <c r="BN107" s="566"/>
    </row>
    <row r="108" spans="1:66" ht="15.75" thickBot="1" x14ac:dyDescent="0.3">
      <c r="A108" s="564"/>
      <c r="B108" s="559" t="s">
        <v>499</v>
      </c>
      <c r="C108" s="560">
        <v>0</v>
      </c>
      <c r="D108" s="560">
        <v>0</v>
      </c>
      <c r="E108" s="560">
        <v>0</v>
      </c>
      <c r="F108" s="560">
        <v>0</v>
      </c>
      <c r="G108" s="560">
        <v>0</v>
      </c>
      <c r="H108" s="560">
        <v>0</v>
      </c>
      <c r="I108" s="560">
        <v>0</v>
      </c>
      <c r="J108" s="560">
        <v>0</v>
      </c>
      <c r="K108" s="560">
        <v>0</v>
      </c>
      <c r="L108" s="560">
        <v>0</v>
      </c>
      <c r="M108" s="560">
        <v>0</v>
      </c>
      <c r="N108" s="560">
        <v>0</v>
      </c>
      <c r="O108" s="560">
        <v>0</v>
      </c>
      <c r="P108" s="560">
        <v>114.79518064053082</v>
      </c>
      <c r="Q108" s="560" t="s">
        <v>297</v>
      </c>
      <c r="R108" s="560" t="s">
        <v>297</v>
      </c>
      <c r="S108" s="560" t="s">
        <v>297</v>
      </c>
      <c r="T108" s="560" t="s">
        <v>297</v>
      </c>
      <c r="U108" s="560" t="s">
        <v>297</v>
      </c>
      <c r="V108" s="561">
        <v>0</v>
      </c>
      <c r="X108" s="564"/>
      <c r="Y108" s="559" t="s">
        <v>499</v>
      </c>
      <c r="Z108" s="560">
        <f>[6]Summary!$C$21</f>
        <v>0</v>
      </c>
      <c r="AA108" s="560">
        <f>[6]Summary!$D$21</f>
        <v>0</v>
      </c>
      <c r="AB108" s="560">
        <f>[6]Summary!$E$21</f>
        <v>0</v>
      </c>
      <c r="AC108" s="560">
        <f>[6]Summary!$F$21</f>
        <v>0</v>
      </c>
      <c r="AD108" s="560">
        <f>[6]Summary!$G$21</f>
        <v>0</v>
      </c>
      <c r="AE108" s="560">
        <f>[6]Summary!$H$21</f>
        <v>0</v>
      </c>
      <c r="AF108" s="560">
        <f>[6]Summary!$I$21</f>
        <v>0</v>
      </c>
      <c r="AG108" s="560">
        <f>[6]Summary!$J$21</f>
        <v>0</v>
      </c>
      <c r="AH108" s="560">
        <f>[6]Summary!$K$21</f>
        <v>0</v>
      </c>
      <c r="AI108" s="560">
        <f>[6]Summary!$L$21</f>
        <v>0</v>
      </c>
      <c r="AJ108" s="560">
        <f>[6]Summary!$M$21</f>
        <v>0</v>
      </c>
      <c r="AK108" s="560">
        <f>[6]Summary!$N$21</f>
        <v>0</v>
      </c>
      <c r="AL108" s="560">
        <f>[6]Summary!$O$21</f>
        <v>0</v>
      </c>
      <c r="AM108" s="560">
        <f>[6]Summary!$P$21</f>
        <v>115.65059966690023</v>
      </c>
      <c r="AN108" s="560">
        <f>[6]Summary!$Q$21</f>
        <v>0</v>
      </c>
      <c r="AO108" s="560">
        <f>[6]Summary!$R$21</f>
        <v>0</v>
      </c>
      <c r="AP108" s="560">
        <f>[6]Summary!$S$21</f>
        <v>0</v>
      </c>
      <c r="AQ108" s="560">
        <f>[6]Summary!$T$21</f>
        <v>0</v>
      </c>
      <c r="AR108" s="560">
        <f>[6]Summary!$U$21</f>
        <v>0</v>
      </c>
      <c r="AS108" s="560">
        <f>[6]Summary!$V$21</f>
        <v>0</v>
      </c>
      <c r="AU108" s="566"/>
      <c r="AV108" s="566"/>
      <c r="AW108" s="566"/>
      <c r="AX108" s="566"/>
      <c r="AY108" s="566"/>
      <c r="AZ108" s="566"/>
      <c r="BA108" s="566"/>
      <c r="BB108" s="566"/>
      <c r="BC108" s="566"/>
      <c r="BD108" s="566"/>
      <c r="BE108" s="566"/>
      <c r="BF108" s="566"/>
      <c r="BG108" s="566"/>
      <c r="BH108" s="566">
        <f t="shared" si="350"/>
        <v>7.4516980730059907E-3</v>
      </c>
      <c r="BI108" s="566"/>
      <c r="BJ108" s="566"/>
      <c r="BK108" s="566"/>
      <c r="BL108" s="566"/>
      <c r="BM108" s="566"/>
      <c r="BN108" s="566"/>
    </row>
    <row r="109" spans="1:66" ht="15" x14ac:dyDescent="0.25">
      <c r="A109" s="552" t="s">
        <v>503</v>
      </c>
      <c r="B109" s="562"/>
      <c r="C109" s="553">
        <v>2000</v>
      </c>
      <c r="D109" s="553">
        <v>2001</v>
      </c>
      <c r="E109" s="553">
        <v>2002</v>
      </c>
      <c r="F109" s="553">
        <v>2003</v>
      </c>
      <c r="G109" s="553">
        <v>2004</v>
      </c>
      <c r="H109" s="553">
        <v>2005</v>
      </c>
      <c r="I109" s="553">
        <v>2006</v>
      </c>
      <c r="J109" s="553">
        <v>2007</v>
      </c>
      <c r="K109" s="553">
        <v>2008</v>
      </c>
      <c r="L109" s="553">
        <v>2009</v>
      </c>
      <c r="M109" s="553">
        <v>2010</v>
      </c>
      <c r="N109" s="553">
        <v>2011</v>
      </c>
      <c r="O109" s="553">
        <v>2012</v>
      </c>
      <c r="P109" s="553">
        <v>2013</v>
      </c>
      <c r="Q109" s="553">
        <v>2014</v>
      </c>
      <c r="R109" s="553">
        <v>2015</v>
      </c>
      <c r="S109" s="553">
        <v>2016</v>
      </c>
      <c r="T109" s="553">
        <v>2017</v>
      </c>
      <c r="U109" s="553">
        <v>2018</v>
      </c>
      <c r="V109" s="554">
        <v>2019</v>
      </c>
      <c r="X109" s="552" t="s">
        <v>503</v>
      </c>
      <c r="Y109" s="562"/>
      <c r="Z109" s="553">
        <v>2000</v>
      </c>
      <c r="AA109" s="553">
        <v>2001</v>
      </c>
      <c r="AB109" s="553">
        <v>2002</v>
      </c>
      <c r="AC109" s="553">
        <v>2003</v>
      </c>
      <c r="AD109" s="553">
        <v>2004</v>
      </c>
      <c r="AE109" s="553">
        <v>2005</v>
      </c>
      <c r="AF109" s="553">
        <v>2006</v>
      </c>
      <c r="AG109" s="553">
        <v>2007</v>
      </c>
      <c r="AH109" s="553">
        <v>2008</v>
      </c>
      <c r="AI109" s="553">
        <v>2009</v>
      </c>
      <c r="AJ109" s="553">
        <v>2010</v>
      </c>
      <c r="AK109" s="553">
        <v>2011</v>
      </c>
      <c r="AL109" s="553">
        <v>2012</v>
      </c>
      <c r="AM109" s="553">
        <v>2013</v>
      </c>
      <c r="AN109" s="553">
        <v>2014</v>
      </c>
      <c r="AO109" s="553">
        <v>2015</v>
      </c>
      <c r="AP109" s="553">
        <v>2016</v>
      </c>
      <c r="AQ109" s="553">
        <v>2017</v>
      </c>
      <c r="AR109" s="553">
        <v>2018</v>
      </c>
      <c r="AS109" s="553">
        <v>2019</v>
      </c>
      <c r="AU109" s="553">
        <v>2000</v>
      </c>
      <c r="AV109" s="553">
        <v>2001</v>
      </c>
      <c r="AW109" s="553">
        <v>2002</v>
      </c>
      <c r="AX109" s="553">
        <v>2003</v>
      </c>
      <c r="AY109" s="553">
        <v>2004</v>
      </c>
      <c r="AZ109" s="553">
        <v>2005</v>
      </c>
      <c r="BA109" s="553">
        <v>2006</v>
      </c>
      <c r="BB109" s="553">
        <v>2007</v>
      </c>
      <c r="BC109" s="553">
        <v>2008</v>
      </c>
      <c r="BD109" s="553">
        <v>2009</v>
      </c>
      <c r="BE109" s="553">
        <v>2010</v>
      </c>
      <c r="BF109" s="553">
        <v>2011</v>
      </c>
      <c r="BG109" s="553">
        <v>2012</v>
      </c>
      <c r="BH109" s="553">
        <v>2013</v>
      </c>
      <c r="BI109" s="553">
        <v>2014</v>
      </c>
      <c r="BJ109" s="553">
        <v>2015</v>
      </c>
      <c r="BK109" s="553">
        <v>2016</v>
      </c>
      <c r="BL109" s="553">
        <v>2017</v>
      </c>
      <c r="BM109" s="553">
        <v>2018</v>
      </c>
      <c r="BN109" s="553">
        <v>2019</v>
      </c>
    </row>
    <row r="110" spans="1:66" ht="15" x14ac:dyDescent="0.25">
      <c r="A110" s="555"/>
      <c r="B110" s="550" t="s">
        <v>498</v>
      </c>
      <c r="C110" s="556">
        <v>7930</v>
      </c>
      <c r="D110" s="556">
        <v>8127.7618544432653</v>
      </c>
      <c r="E110" s="556">
        <v>8325.7988523435852</v>
      </c>
      <c r="F110" s="556">
        <v>8524.1109937009551</v>
      </c>
      <c r="G110" s="556">
        <v>8722.6982785153778</v>
      </c>
      <c r="H110" s="556">
        <v>8921.5607067868514</v>
      </c>
      <c r="I110" s="556">
        <v>9120.6982785153778</v>
      </c>
      <c r="J110" s="556">
        <v>9320.1109937009551</v>
      </c>
      <c r="K110" s="556">
        <v>9519.7988523435852</v>
      </c>
      <c r="L110" s="556">
        <v>9719.761854443268</v>
      </c>
      <c r="M110" s="556">
        <v>9920</v>
      </c>
      <c r="N110" s="556">
        <v>10160.14541829486</v>
      </c>
      <c r="O110" s="556">
        <v>10400.218127442289</v>
      </c>
      <c r="P110" s="556">
        <v>10741</v>
      </c>
      <c r="Q110" s="556">
        <v>10933</v>
      </c>
      <c r="R110" s="556">
        <v>11122</v>
      </c>
      <c r="S110" s="556">
        <v>11305</v>
      </c>
      <c r="T110" s="556">
        <v>11488.833916850002</v>
      </c>
      <c r="U110" s="556">
        <v>11677.937332950001</v>
      </c>
      <c r="V110" s="557">
        <v>11918.919527773352</v>
      </c>
      <c r="X110" s="555"/>
      <c r="Y110" s="550" t="s">
        <v>498</v>
      </c>
      <c r="Z110" s="556">
        <f>[6]Summary!$C$23</f>
        <v>7930</v>
      </c>
      <c r="AA110" s="556">
        <f>[6]Summary!$D$23</f>
        <v>8127.7618544432653</v>
      </c>
      <c r="AB110" s="556">
        <f>[6]Summary!$E$23</f>
        <v>8325.7988523435852</v>
      </c>
      <c r="AC110" s="556">
        <f>[6]Summary!$F$23</f>
        <v>8524.1109937009551</v>
      </c>
      <c r="AD110" s="556">
        <f>[6]Summary!$G$23</f>
        <v>8722.6982785153778</v>
      </c>
      <c r="AE110" s="556">
        <f>[6]Summary!$H$23</f>
        <v>8921.5607067868514</v>
      </c>
      <c r="AF110" s="556">
        <f>[6]Summary!$I$23</f>
        <v>9120.6982785153778</v>
      </c>
      <c r="AG110" s="556">
        <f>[6]Summary!$J$23</f>
        <v>9320.1109937009551</v>
      </c>
      <c r="AH110" s="556">
        <f>[6]Summary!$K$23</f>
        <v>9519.7988523435852</v>
      </c>
      <c r="AI110" s="556">
        <f>[6]Summary!$L$23</f>
        <v>9719.761854443268</v>
      </c>
      <c r="AJ110" s="556">
        <f>[6]Summary!$M$23</f>
        <v>9920</v>
      </c>
      <c r="AK110" s="556">
        <f>[6]Summary!$N$23</f>
        <v>10160.14541829486</v>
      </c>
      <c r="AL110" s="556">
        <f>[6]Summary!$O$23</f>
        <v>10400.218127442289</v>
      </c>
      <c r="AM110" s="556">
        <f>[6]Summary!$P$23</f>
        <v>10741</v>
      </c>
      <c r="AN110" s="556">
        <f>[6]Summary!$Q$23</f>
        <v>10933</v>
      </c>
      <c r="AO110" s="556">
        <f>[6]Summary!$R$23</f>
        <v>11122</v>
      </c>
      <c r="AP110" s="556">
        <f>[6]Summary!$S$23</f>
        <v>11305.42</v>
      </c>
      <c r="AQ110" s="556">
        <f>[6]Summary!$T$23</f>
        <v>11488.83</v>
      </c>
      <c r="AR110" s="556">
        <f>[6]Summary!$U$23</f>
        <v>11677.94</v>
      </c>
      <c r="AS110" s="556">
        <f>[6]Summary!$V$23</f>
        <v>11869.04</v>
      </c>
      <c r="AU110" s="566">
        <f>(Z110-C110)/C110</f>
        <v>0</v>
      </c>
      <c r="AV110" s="566">
        <f t="shared" ref="AV110:AV112" si="351">(AA110-D110)/D110</f>
        <v>0</v>
      </c>
      <c r="AW110" s="566">
        <f t="shared" ref="AW110:AW112" si="352">(AB110-E110)/E110</f>
        <v>0</v>
      </c>
      <c r="AX110" s="566">
        <f t="shared" ref="AX110:AX112" si="353">(AC110-F110)/F110</f>
        <v>0</v>
      </c>
      <c r="AY110" s="566">
        <f t="shared" ref="AY110:AY112" si="354">(AD110-G110)/G110</f>
        <v>0</v>
      </c>
      <c r="AZ110" s="566">
        <f t="shared" ref="AZ110:AZ112" si="355">(AE110-H110)/H110</f>
        <v>0</v>
      </c>
      <c r="BA110" s="566">
        <f t="shared" ref="BA110:BA112" si="356">(AF110-I110)/I110</f>
        <v>0</v>
      </c>
      <c r="BB110" s="566">
        <f t="shared" ref="BB110:BB112" si="357">(AG110-J110)/J110</f>
        <v>0</v>
      </c>
      <c r="BC110" s="566">
        <f t="shared" ref="BC110:BC112" si="358">(AH110-K110)/K110</f>
        <v>0</v>
      </c>
      <c r="BD110" s="566">
        <f t="shared" ref="BD110:BD112" si="359">(AI110-L110)/L110</f>
        <v>0</v>
      </c>
      <c r="BE110" s="566">
        <f t="shared" ref="BE110:BE112" si="360">(AJ110-M110)/M110</f>
        <v>0</v>
      </c>
      <c r="BF110" s="566">
        <f t="shared" ref="BF110:BF112" si="361">(AK110-N110)/N110</f>
        <v>0</v>
      </c>
      <c r="BG110" s="566">
        <f t="shared" ref="BG110:BG112" si="362">(AL110-O110)/O110</f>
        <v>0</v>
      </c>
      <c r="BH110" s="566">
        <f t="shared" ref="BH110:BH112" si="363">(AM110-P110)/P110</f>
        <v>0</v>
      </c>
      <c r="BI110" s="566">
        <f t="shared" ref="BI110:BI112" si="364">(AN110-Q110)/Q110</f>
        <v>0</v>
      </c>
      <c r="BJ110" s="566">
        <f t="shared" ref="BJ110:BJ112" si="365">(AO110-R110)/R110</f>
        <v>0</v>
      </c>
      <c r="BK110" s="566">
        <f t="shared" ref="BK110:BK112" si="366">(AP110-S110)/S110</f>
        <v>3.7151702786384146E-5</v>
      </c>
      <c r="BL110" s="566">
        <f t="shared" ref="BL110:BL112" si="367">(AQ110-T110)/T110</f>
        <v>-3.4092667983932383E-7</v>
      </c>
      <c r="BM110" s="566">
        <f t="shared" ref="BM110:BM112" si="368">(AR110-U110)/U110</f>
        <v>2.2838365399449527E-7</v>
      </c>
      <c r="BN110" s="566">
        <f t="shared" ref="BN110:BN112" si="369">(AS110-V110)/V110</f>
        <v>-4.1849034769571841E-3</v>
      </c>
    </row>
    <row r="111" spans="1:66" ht="15" x14ac:dyDescent="0.25">
      <c r="A111" s="555"/>
      <c r="B111" s="550" t="s">
        <v>87</v>
      </c>
      <c r="C111" s="556">
        <v>3089</v>
      </c>
      <c r="D111" s="556">
        <v>3138.7984353724369</v>
      </c>
      <c r="E111" s="556">
        <v>3187.3767904362112</v>
      </c>
      <c r="F111" s="556">
        <v>3234.7322991451374</v>
      </c>
      <c r="G111" s="556">
        <v>3280.8621954530363</v>
      </c>
      <c r="H111" s="556">
        <v>3325.7637133137205</v>
      </c>
      <c r="I111" s="556">
        <v>3327.064026507147</v>
      </c>
      <c r="J111" s="556">
        <v>3325.2776919069292</v>
      </c>
      <c r="K111" s="556">
        <v>3320.3981089430999</v>
      </c>
      <c r="L111" s="556">
        <v>3312.4186770456881</v>
      </c>
      <c r="M111" s="556">
        <v>3301.332795644722</v>
      </c>
      <c r="N111" s="556">
        <v>3354.7540243423628</v>
      </c>
      <c r="O111" s="556">
        <v>3406.8988146986685</v>
      </c>
      <c r="P111" s="556">
        <v>3463</v>
      </c>
      <c r="Q111" s="556">
        <v>3513</v>
      </c>
      <c r="R111" s="556">
        <v>3563</v>
      </c>
      <c r="S111" s="556">
        <v>3606</v>
      </c>
      <c r="T111" s="556">
        <v>3646.918713999999</v>
      </c>
      <c r="U111" s="556">
        <v>3692.5093899999988</v>
      </c>
      <c r="V111" s="557">
        <v>3768.7068375318781</v>
      </c>
      <c r="X111" s="555"/>
      <c r="Y111" s="550" t="s">
        <v>87</v>
      </c>
      <c r="Z111" s="556">
        <f>[6]Summary!$C$24</f>
        <v>3090</v>
      </c>
      <c r="AA111" s="556">
        <f>[6]Summary!$D$24</f>
        <v>3140.8052206756911</v>
      </c>
      <c r="AB111" s="556">
        <f>[6]Summary!$E$24</f>
        <v>3190.4382421225564</v>
      </c>
      <c r="AC111" s="556">
        <f>[6]Summary!$F$24</f>
        <v>3238.8963980077424</v>
      </c>
      <c r="AD111" s="556">
        <f>[6]Summary!$G$24</f>
        <v>3286.1770219983991</v>
      </c>
      <c r="AE111" s="556">
        <f>[6]Summary!$H$24</f>
        <v>3332.2774477616749</v>
      </c>
      <c r="AF111" s="556">
        <f>[6]Summary!$I$24</f>
        <v>3332.1462469888666</v>
      </c>
      <c r="AG111" s="556">
        <f>[6]Summary!$J$24</f>
        <v>3328.8596451075528</v>
      </c>
      <c r="AH111" s="556">
        <f>[6]Summary!$K$24</f>
        <v>3322.4108988364751</v>
      </c>
      <c r="AI111" s="556">
        <f>[6]Summary!$L$24</f>
        <v>3312.793264894377</v>
      </c>
      <c r="AJ111" s="556">
        <f>[6]Summary!$M$24</f>
        <v>3300</v>
      </c>
      <c r="AK111" s="556">
        <f>[6]Summary!$N$24</f>
        <v>3354.4513528283087</v>
      </c>
      <c r="AL111" s="556">
        <f>[6]Summary!$O$24</f>
        <v>3407.6764831645378</v>
      </c>
      <c r="AM111" s="556">
        <f>[6]Summary!$P$24</f>
        <v>3463</v>
      </c>
      <c r="AN111" s="556">
        <f>[6]Summary!$Q$24</f>
        <v>3513</v>
      </c>
      <c r="AO111" s="556">
        <f>[6]Summary!$R$24</f>
        <v>3563</v>
      </c>
      <c r="AP111" s="556">
        <f>[6]Summary!$S$24</f>
        <v>3605.83</v>
      </c>
      <c r="AQ111" s="556">
        <f>[6]Summary!$T$24</f>
        <v>3646.92</v>
      </c>
      <c r="AR111" s="556">
        <f>[6]Summary!$U$24</f>
        <v>3692.51</v>
      </c>
      <c r="AS111" s="556">
        <f>[6]Summary!$V$24</f>
        <v>3740.39</v>
      </c>
      <c r="AU111" s="566">
        <f t="shared" ref="AU111:AU112" si="370">(Z111-C111)/C111</f>
        <v>3.2372936225315638E-4</v>
      </c>
      <c r="AV111" s="566">
        <f t="shared" si="351"/>
        <v>6.393482552555504E-4</v>
      </c>
      <c r="AW111" s="566">
        <f t="shared" si="352"/>
        <v>9.6049255787114855E-4</v>
      </c>
      <c r="AX111" s="566">
        <f t="shared" si="353"/>
        <v>1.2873086479847063E-3</v>
      </c>
      <c r="AY111" s="566">
        <f t="shared" si="354"/>
        <v>1.6199481199572153E-3</v>
      </c>
      <c r="AZ111" s="566">
        <f t="shared" si="355"/>
        <v>1.9585680190924632E-3</v>
      </c>
      <c r="BA111" s="566">
        <f t="shared" si="356"/>
        <v>1.5275391279605248E-3</v>
      </c>
      <c r="BB111" s="566">
        <f t="shared" si="357"/>
        <v>1.0771891951584286E-3</v>
      </c>
      <c r="BC111" s="566">
        <f t="shared" si="358"/>
        <v>6.0618932650092312E-4</v>
      </c>
      <c r="BD111" s="566">
        <f t="shared" si="359"/>
        <v>1.1308590042818875E-4</v>
      </c>
      <c r="BE111" s="566">
        <f t="shared" si="360"/>
        <v>-4.0371441694101346E-4</v>
      </c>
      <c r="BF111" s="566">
        <f t="shared" si="361"/>
        <v>-9.0221671054821278E-5</v>
      </c>
      <c r="BG111" s="566">
        <f t="shared" si="362"/>
        <v>2.2826285961711655E-4</v>
      </c>
      <c r="BH111" s="566">
        <f t="shared" si="363"/>
        <v>0</v>
      </c>
      <c r="BI111" s="566">
        <f t="shared" si="364"/>
        <v>0</v>
      </c>
      <c r="BJ111" s="566">
        <f t="shared" si="365"/>
        <v>0</v>
      </c>
      <c r="BK111" s="566">
        <f t="shared" si="366"/>
        <v>-4.7143649473120567E-5</v>
      </c>
      <c r="BL111" s="566">
        <f t="shared" si="367"/>
        <v>3.5262645041593388E-7</v>
      </c>
      <c r="BM111" s="566">
        <f t="shared" si="368"/>
        <v>1.6519930946357216E-7</v>
      </c>
      <c r="BN111" s="566">
        <f t="shared" si="369"/>
        <v>-7.5136747835825111E-3</v>
      </c>
    </row>
    <row r="112" spans="1:66" ht="15.75" thickBot="1" x14ac:dyDescent="0.3">
      <c r="A112" s="558"/>
      <c r="B112" s="559" t="s">
        <v>499</v>
      </c>
      <c r="C112" s="560">
        <v>4841</v>
      </c>
      <c r="D112" s="560">
        <v>4988.9634190708284</v>
      </c>
      <c r="E112" s="560">
        <v>5138.422061907374</v>
      </c>
      <c r="F112" s="560">
        <v>5289.3786945558177</v>
      </c>
      <c r="G112" s="560">
        <v>5441.8360830623415</v>
      </c>
      <c r="H112" s="560">
        <v>5595.7969934731309</v>
      </c>
      <c r="I112" s="560">
        <v>5793.6342520082308</v>
      </c>
      <c r="J112" s="560">
        <v>5994.8333017940258</v>
      </c>
      <c r="K112" s="560">
        <v>6199.4007434004852</v>
      </c>
      <c r="L112" s="560">
        <v>6407.3431773975799</v>
      </c>
      <c r="M112" s="560">
        <v>6618.667204355278</v>
      </c>
      <c r="N112" s="560">
        <v>6805.3913939524973</v>
      </c>
      <c r="O112" s="560">
        <v>6993.3193127436207</v>
      </c>
      <c r="P112" s="560">
        <v>7278</v>
      </c>
      <c r="Q112" s="560">
        <v>7420</v>
      </c>
      <c r="R112" s="560">
        <v>7560</v>
      </c>
      <c r="S112" s="560">
        <v>7699.5818097500005</v>
      </c>
      <c r="T112" s="560">
        <v>7841.9152028500002</v>
      </c>
      <c r="U112" s="560">
        <v>7985.4279429500002</v>
      </c>
      <c r="V112" s="561">
        <v>8150.2126902414748</v>
      </c>
      <c r="X112" s="558"/>
      <c r="Y112" s="559" t="s">
        <v>499</v>
      </c>
      <c r="Z112" s="560">
        <f>[6]Summary!$C$25</f>
        <v>4840</v>
      </c>
      <c r="AA112" s="560">
        <f>[6]Summary!$D$25</f>
        <v>4986.9566337675742</v>
      </c>
      <c r="AB112" s="560">
        <f>[6]Summary!$E$25</f>
        <v>5135.3606102210288</v>
      </c>
      <c r="AC112" s="560">
        <f>[6]Summary!$F$25</f>
        <v>5285.2145956932127</v>
      </c>
      <c r="AD112" s="560">
        <f>[6]Summary!$G$25</f>
        <v>5436.5212565169786</v>
      </c>
      <c r="AE112" s="560">
        <f>[6]Summary!$H$25</f>
        <v>5589.2832590251764</v>
      </c>
      <c r="AF112" s="560">
        <f>[6]Summary!$I$25</f>
        <v>5788.5520315265112</v>
      </c>
      <c r="AG112" s="560">
        <f>[6]Summary!$J$25</f>
        <v>5991.2513485934023</v>
      </c>
      <c r="AH112" s="560">
        <f>[6]Summary!$K$25</f>
        <v>6197.3879535071101</v>
      </c>
      <c r="AI112" s="560">
        <f>[6]Summary!$L$25</f>
        <v>6406.968589548891</v>
      </c>
      <c r="AJ112" s="560">
        <f>[6]Summary!$M$25</f>
        <v>6620</v>
      </c>
      <c r="AK112" s="560">
        <f>[6]Summary!$N$25</f>
        <v>6805.6940654665514</v>
      </c>
      <c r="AL112" s="560">
        <f>[6]Summary!$O$25</f>
        <v>6992.5416442777514</v>
      </c>
      <c r="AM112" s="560">
        <f>[6]Summary!$P$25</f>
        <v>7278</v>
      </c>
      <c r="AN112" s="560">
        <f>[6]Summary!$Q$25</f>
        <v>7420</v>
      </c>
      <c r="AO112" s="560">
        <f>[6]Summary!$R$25</f>
        <v>7560</v>
      </c>
      <c r="AP112" s="560">
        <f>[6]Summary!$S$25</f>
        <v>7699.58</v>
      </c>
      <c r="AQ112" s="560">
        <f>[6]Summary!$T$25</f>
        <v>7841.92</v>
      </c>
      <c r="AR112" s="560">
        <f>[6]Summary!$U$25</f>
        <v>7985.43</v>
      </c>
      <c r="AS112" s="560">
        <f>[6]Summary!$V$25</f>
        <v>8128.65</v>
      </c>
      <c r="AU112" s="566">
        <f t="shared" si="370"/>
        <v>-2.065688907250568E-4</v>
      </c>
      <c r="AV112" s="566">
        <f t="shared" si="351"/>
        <v>-4.0224494242292389E-4</v>
      </c>
      <c r="AW112" s="566">
        <f t="shared" si="352"/>
        <v>-5.9579607308645301E-4</v>
      </c>
      <c r="AX112" s="566">
        <f t="shared" si="353"/>
        <v>-7.8725670878716943E-4</v>
      </c>
      <c r="AY112" s="566">
        <f t="shared" si="354"/>
        <v>-9.7666053593660983E-4</v>
      </c>
      <c r="AZ112" s="566">
        <f t="shared" si="355"/>
        <v>-1.1640405210467763E-3</v>
      </c>
      <c r="BA112" s="566">
        <f t="shared" si="356"/>
        <v>-8.7720768358097933E-4</v>
      </c>
      <c r="BB112" s="566">
        <f t="shared" si="357"/>
        <v>-5.975067229228142E-4</v>
      </c>
      <c r="BC112" s="566">
        <f t="shared" si="358"/>
        <v>-3.246749124127608E-4</v>
      </c>
      <c r="BD112" s="566">
        <f t="shared" si="359"/>
        <v>-5.84622734131442E-5</v>
      </c>
      <c r="BE112" s="566">
        <f t="shared" si="360"/>
        <v>2.0136918862530753E-4</v>
      </c>
      <c r="BF112" s="566">
        <f t="shared" si="361"/>
        <v>4.4475254475887869E-5</v>
      </c>
      <c r="BG112" s="566">
        <f t="shared" si="362"/>
        <v>-1.1120162416324558E-4</v>
      </c>
      <c r="BH112" s="566">
        <f t="shared" si="363"/>
        <v>0</v>
      </c>
      <c r="BI112" s="566">
        <f t="shared" si="364"/>
        <v>0</v>
      </c>
      <c r="BJ112" s="566">
        <f t="shared" si="365"/>
        <v>0</v>
      </c>
      <c r="BK112" s="566">
        <f t="shared" si="366"/>
        <v>-2.3504523301297464E-7</v>
      </c>
      <c r="BL112" s="566">
        <f t="shared" si="367"/>
        <v>6.1173193993321001E-7</v>
      </c>
      <c r="BM112" s="566">
        <f t="shared" si="368"/>
        <v>2.5760047110460951E-7</v>
      </c>
      <c r="BN112" s="566">
        <f t="shared" si="369"/>
        <v>-2.6456598203005027E-3</v>
      </c>
    </row>
    <row r="114" spans="1:66" ht="15" x14ac:dyDescent="0.25">
      <c r="A114" s="565" t="s">
        <v>326</v>
      </c>
      <c r="B114" s="565">
        <v>2021</v>
      </c>
      <c r="X114" s="565" t="str">
        <f>A114</f>
        <v>CZ</v>
      </c>
      <c r="Y114" s="565">
        <v>2022</v>
      </c>
    </row>
    <row r="115" spans="1:66" ht="15.75" thickBot="1" x14ac:dyDescent="0.3">
      <c r="A115" s="550" t="s">
        <v>65</v>
      </c>
      <c r="B115" s="550" t="s">
        <v>64</v>
      </c>
      <c r="C115" s="551" t="s">
        <v>508</v>
      </c>
      <c r="D115" s="551" t="s">
        <v>508</v>
      </c>
      <c r="E115" s="551" t="s">
        <v>508</v>
      </c>
      <c r="F115" s="551" t="s">
        <v>508</v>
      </c>
      <c r="G115" s="551" t="s">
        <v>508</v>
      </c>
      <c r="H115" s="551" t="s">
        <v>508</v>
      </c>
      <c r="I115" s="551" t="s">
        <v>508</v>
      </c>
      <c r="J115" s="551" t="s">
        <v>508</v>
      </c>
      <c r="K115" s="551" t="s">
        <v>508</v>
      </c>
      <c r="L115" s="551" t="s">
        <v>508</v>
      </c>
      <c r="M115" s="551" t="s">
        <v>508</v>
      </c>
      <c r="N115" s="551" t="s">
        <v>508</v>
      </c>
      <c r="O115" s="551" t="s">
        <v>508</v>
      </c>
      <c r="P115" s="551" t="s">
        <v>508</v>
      </c>
      <c r="Q115" s="551" t="s">
        <v>508</v>
      </c>
      <c r="R115" s="551" t="s">
        <v>508</v>
      </c>
      <c r="S115" s="551" t="s">
        <v>508</v>
      </c>
      <c r="T115" s="551" t="s">
        <v>508</v>
      </c>
      <c r="U115" s="551" t="s">
        <v>508</v>
      </c>
      <c r="V115" s="551" t="s">
        <v>508</v>
      </c>
      <c r="X115" s="550" t="s">
        <v>65</v>
      </c>
      <c r="Y115" s="550" t="s">
        <v>64</v>
      </c>
      <c r="Z115" s="551" t="str">
        <f>[7]Summary!$C$1</f>
        <v>EST</v>
      </c>
      <c r="AA115" s="551" t="str">
        <f>[7]Summary!$D$1</f>
        <v>EST</v>
      </c>
      <c r="AB115" s="551" t="str">
        <f>[7]Summary!$E$1</f>
        <v>EST</v>
      </c>
      <c r="AC115" s="551" t="str">
        <f>[7]Summary!$F$1</f>
        <v>EST</v>
      </c>
      <c r="AD115" s="551" t="str">
        <f>[7]Summary!$G$1</f>
        <v>EST</v>
      </c>
      <c r="AE115" s="551" t="str">
        <f>[7]Summary!$H$1</f>
        <v>EST</v>
      </c>
      <c r="AF115" s="551" t="str">
        <f>[7]Summary!$I$1</f>
        <v>EST</v>
      </c>
      <c r="AG115" s="551" t="str">
        <f>[7]Summary!$J$1</f>
        <v>EST</v>
      </c>
      <c r="AH115" s="551" t="str">
        <f>[7]Summary!$K$1</f>
        <v>EST</v>
      </c>
      <c r="AI115" s="551" t="str">
        <f>[7]Summary!$L$1</f>
        <v>EST</v>
      </c>
      <c r="AJ115" s="551" t="str">
        <f>[7]Summary!$M$1</f>
        <v>EST</v>
      </c>
      <c r="AK115" s="551" t="str">
        <f>[7]Summary!$N$1</f>
        <v>EST</v>
      </c>
      <c r="AL115" s="551" t="str">
        <f>[7]Summary!$O$1</f>
        <v>EST</v>
      </c>
      <c r="AM115" s="551" t="str">
        <f>[7]Summary!$P$1</f>
        <v>EST</v>
      </c>
      <c r="AN115" s="551" t="str">
        <f>[7]Summary!$Q$1</f>
        <v>EST</v>
      </c>
      <c r="AO115" s="551" t="str">
        <f>[7]Summary!$R$1</f>
        <v>EST</v>
      </c>
      <c r="AP115" s="551" t="str">
        <f>[7]Summary!$S$1</f>
        <v>EST</v>
      </c>
      <c r="AQ115" s="551" t="str">
        <f>[7]Summary!$T$1</f>
        <v>EST</v>
      </c>
      <c r="AR115" s="551" t="str">
        <f>[7]Summary!$U$1</f>
        <v>EST</v>
      </c>
      <c r="AS115" s="551" t="str">
        <f>[7]Summary!$V$1</f>
        <v>EST</v>
      </c>
      <c r="AU115" s="704" t="s">
        <v>504</v>
      </c>
      <c r="AV115" s="704"/>
      <c r="AW115" s="704"/>
      <c r="AX115" s="704"/>
      <c r="AY115" s="704"/>
      <c r="AZ115" s="704"/>
      <c r="BA115" s="704"/>
      <c r="BB115" s="704"/>
      <c r="BC115" s="704"/>
      <c r="BD115" s="704"/>
      <c r="BE115" s="704"/>
      <c r="BF115" s="704"/>
      <c r="BG115" s="704"/>
      <c r="BH115" s="704"/>
      <c r="BI115" s="704"/>
      <c r="BJ115" s="704"/>
      <c r="BK115" s="704"/>
      <c r="BL115" s="704"/>
      <c r="BM115" s="704"/>
      <c r="BN115" s="704"/>
    </row>
    <row r="116" spans="1:66" ht="15" x14ac:dyDescent="0.25">
      <c r="A116" s="552" t="s">
        <v>497</v>
      </c>
      <c r="B116" s="553"/>
      <c r="C116" s="553">
        <v>2000</v>
      </c>
      <c r="D116" s="553">
        <v>2001</v>
      </c>
      <c r="E116" s="553">
        <v>2002</v>
      </c>
      <c r="F116" s="553">
        <v>2003</v>
      </c>
      <c r="G116" s="553">
        <v>2004</v>
      </c>
      <c r="H116" s="553">
        <v>2005</v>
      </c>
      <c r="I116" s="553">
        <v>2006</v>
      </c>
      <c r="J116" s="553">
        <v>2007</v>
      </c>
      <c r="K116" s="553">
        <v>2008</v>
      </c>
      <c r="L116" s="553">
        <v>2009</v>
      </c>
      <c r="M116" s="553">
        <v>2010</v>
      </c>
      <c r="N116" s="553">
        <v>2011</v>
      </c>
      <c r="O116" s="553">
        <v>2012</v>
      </c>
      <c r="P116" s="553">
        <v>2013</v>
      </c>
      <c r="Q116" s="553">
        <v>2014</v>
      </c>
      <c r="R116" s="553">
        <v>2015</v>
      </c>
      <c r="S116" s="553">
        <v>2016</v>
      </c>
      <c r="T116" s="553">
        <v>2017</v>
      </c>
      <c r="U116" s="553">
        <v>2018</v>
      </c>
      <c r="V116" s="554">
        <v>2019</v>
      </c>
      <c r="X116" s="552" t="s">
        <v>497</v>
      </c>
      <c r="Y116" s="553"/>
      <c r="Z116" s="553">
        <v>2000</v>
      </c>
      <c r="AA116" s="553">
        <v>2001</v>
      </c>
      <c r="AB116" s="553">
        <v>2002</v>
      </c>
      <c r="AC116" s="553">
        <v>2003</v>
      </c>
      <c r="AD116" s="553">
        <v>2004</v>
      </c>
      <c r="AE116" s="553">
        <v>2005</v>
      </c>
      <c r="AF116" s="553">
        <v>2006</v>
      </c>
      <c r="AG116" s="553">
        <v>2007</v>
      </c>
      <c r="AH116" s="553">
        <v>2008</v>
      </c>
      <c r="AI116" s="553">
        <v>2009</v>
      </c>
      <c r="AJ116" s="553">
        <v>2010</v>
      </c>
      <c r="AK116" s="553">
        <v>2011</v>
      </c>
      <c r="AL116" s="553">
        <v>2012</v>
      </c>
      <c r="AM116" s="553">
        <v>2013</v>
      </c>
      <c r="AN116" s="553">
        <v>2014</v>
      </c>
      <c r="AO116" s="553">
        <v>2015</v>
      </c>
      <c r="AP116" s="553">
        <v>2016</v>
      </c>
      <c r="AQ116" s="553">
        <v>2017</v>
      </c>
      <c r="AR116" s="553">
        <v>2018</v>
      </c>
      <c r="AS116" s="553">
        <v>2019</v>
      </c>
      <c r="AU116" s="553">
        <v>2000</v>
      </c>
      <c r="AV116" s="553">
        <v>2001</v>
      </c>
      <c r="AW116" s="553">
        <v>2002</v>
      </c>
      <c r="AX116" s="553">
        <v>2003</v>
      </c>
      <c r="AY116" s="553">
        <v>2004</v>
      </c>
      <c r="AZ116" s="553">
        <v>2005</v>
      </c>
      <c r="BA116" s="553">
        <v>2006</v>
      </c>
      <c r="BB116" s="553">
        <v>2007</v>
      </c>
      <c r="BC116" s="553">
        <v>2008</v>
      </c>
      <c r="BD116" s="553">
        <v>2009</v>
      </c>
      <c r="BE116" s="553">
        <v>2010</v>
      </c>
      <c r="BF116" s="553">
        <v>2011</v>
      </c>
      <c r="BG116" s="553">
        <v>2012</v>
      </c>
      <c r="BH116" s="553">
        <v>2013</v>
      </c>
      <c r="BI116" s="553">
        <v>2014</v>
      </c>
      <c r="BJ116" s="553">
        <v>2015</v>
      </c>
      <c r="BK116" s="553">
        <v>2016</v>
      </c>
      <c r="BL116" s="553">
        <v>2017</v>
      </c>
      <c r="BM116" s="553">
        <v>2018</v>
      </c>
      <c r="BN116" s="553">
        <v>2019</v>
      </c>
    </row>
    <row r="117" spans="1:66" ht="15" x14ac:dyDescent="0.25">
      <c r="A117" s="555"/>
      <c r="B117" s="550" t="s">
        <v>498</v>
      </c>
      <c r="C117" s="556">
        <v>665700.95297803532</v>
      </c>
      <c r="D117" s="556">
        <v>674202.81652174122</v>
      </c>
      <c r="E117" s="556">
        <v>682818.40765278926</v>
      </c>
      <c r="F117" s="556">
        <v>691342.25186898443</v>
      </c>
      <c r="G117" s="556">
        <v>699073.56759979343</v>
      </c>
      <c r="H117" s="556">
        <v>706102.33335432084</v>
      </c>
      <c r="I117" s="556">
        <v>713551.89730852784</v>
      </c>
      <c r="J117" s="556">
        <v>718357.94413097098</v>
      </c>
      <c r="K117" s="556">
        <v>722183.65875072323</v>
      </c>
      <c r="L117" s="556">
        <v>728993.12984933599</v>
      </c>
      <c r="M117" s="556">
        <v>736794.31643126265</v>
      </c>
      <c r="N117" s="556">
        <v>743237.6271826782</v>
      </c>
      <c r="O117" s="556">
        <v>751429.12577747123</v>
      </c>
      <c r="P117" s="556">
        <v>759706.35826018092</v>
      </c>
      <c r="Q117" s="556">
        <v>768212.65173906879</v>
      </c>
      <c r="R117" s="556">
        <v>776512.43176221754</v>
      </c>
      <c r="S117" s="556">
        <v>784018.269864609</v>
      </c>
      <c r="T117" s="556">
        <v>789586.43239851866</v>
      </c>
      <c r="U117" s="556">
        <v>792633.50590865943</v>
      </c>
      <c r="V117" s="557">
        <v>786901.69771390921</v>
      </c>
      <c r="X117" s="555"/>
      <c r="Y117" s="550" t="s">
        <v>498</v>
      </c>
      <c r="Z117" s="556">
        <f>[7]Summary!$C$3</f>
        <v>684770.390524416</v>
      </c>
      <c r="AA117" s="556">
        <f>[7]Summary!$D$3</f>
        <v>692797.93388121261</v>
      </c>
      <c r="AB117" s="556">
        <f>[7]Summary!$E$3</f>
        <v>701030.8865279461</v>
      </c>
      <c r="AC117" s="556">
        <f>[7]Summary!$F$3</f>
        <v>709091.15523510182</v>
      </c>
      <c r="AD117" s="556">
        <f>[7]Summary!$G$3</f>
        <v>716369.35136040871</v>
      </c>
      <c r="AE117" s="556">
        <f>[7]Summary!$H$3</f>
        <v>722933.45536917332</v>
      </c>
      <c r="AF117" s="556">
        <f>[7]Summary!$I$3</f>
        <v>729866.41743188759</v>
      </c>
      <c r="AG117" s="556">
        <f>[7]Summary!$J$3</f>
        <v>733971.99940652947</v>
      </c>
      <c r="AH117" s="556">
        <f>[7]Summary!$K$3</f>
        <v>736996.18216174783</v>
      </c>
      <c r="AI117" s="556">
        <f>[7]Summary!$L$3</f>
        <v>743186.18485609873</v>
      </c>
      <c r="AJ117" s="556">
        <f>[7]Summary!$M$3</f>
        <v>750429.68220724445</v>
      </c>
      <c r="AK117" s="556">
        <f>[7]Summary!$N$3</f>
        <v>756231.29719141673</v>
      </c>
      <c r="AL117" s="556">
        <f>[7]Summary!$O$3</f>
        <v>763929.55710883369</v>
      </c>
      <c r="AM117" s="556">
        <f>[7]Summary!$P$3</f>
        <v>772237.66844611859</v>
      </c>
      <c r="AN117" s="556">
        <f>[7]Summary!$Q$3</f>
        <v>780357.80871035624</v>
      </c>
      <c r="AO117" s="556">
        <f>[7]Summary!$R$3</f>
        <v>788309.48698261485</v>
      </c>
      <c r="AP117" s="556">
        <f>[7]Summary!$S$3</f>
        <v>795394.71827768406</v>
      </c>
      <c r="AQ117" s="556">
        <f>[7]Summary!$T$3</f>
        <v>800550.86590972741</v>
      </c>
      <c r="AR117" s="556">
        <f>[7]Summary!$U$3</f>
        <v>803461.87610585149</v>
      </c>
      <c r="AS117" s="556">
        <f>[7]Summary!$V$3</f>
        <v>798492.43609381991</v>
      </c>
      <c r="AU117" s="566">
        <f>(Z117-C117)/C117</f>
        <v>2.8645651566327066E-2</v>
      </c>
      <c r="AV117" s="566">
        <f t="shared" ref="AV117:AV119" si="371">(AA117-D117)/D117</f>
        <v>2.7580895397923258E-2</v>
      </c>
      <c r="AW117" s="566">
        <f t="shared" ref="AW117:AW119" si="372">(AB117-E117)/E117</f>
        <v>2.667250717180112E-2</v>
      </c>
      <c r="AX117" s="566">
        <f t="shared" ref="AX117:AX119" si="373">(AC117-F117)/F117</f>
        <v>2.5673106653231092E-2</v>
      </c>
      <c r="AY117" s="566">
        <f t="shared" ref="AY117:AY119" si="374">(AD117-G117)/G117</f>
        <v>2.4741006615367826E-2</v>
      </c>
      <c r="AZ117" s="566">
        <f t="shared" ref="AZ117:AZ119" si="375">(AE117-H117)/H117</f>
        <v>2.3836661089755452E-2</v>
      </c>
      <c r="BA117" s="566">
        <f t="shared" ref="BA117:BA119" si="376">(AF117-I117)/I117</f>
        <v>2.28638171727902E-2</v>
      </c>
      <c r="BB117" s="566">
        <f t="shared" ref="BB117:BB119" si="377">(AG117-J117)/J117</f>
        <v>2.173575917566764E-2</v>
      </c>
      <c r="BC117" s="566">
        <f t="shared" ref="BC117:BC119" si="378">(AH117-K117)/K117</f>
        <v>2.0510742982814356E-2</v>
      </c>
      <c r="BD117" s="566">
        <f t="shared" ref="BD117:BD119" si="379">(AI117-L117)/L117</f>
        <v>1.9469394738597975E-2</v>
      </c>
      <c r="BE117" s="566">
        <f t="shared" ref="BE117:BE119" si="380">(AJ117-M117)/M117</f>
        <v>1.850633951959085E-2</v>
      </c>
      <c r="BF117" s="566">
        <f t="shared" ref="BF117:BF119" si="381">(AK117-N117)/N117</f>
        <v>1.7482524476044658E-2</v>
      </c>
      <c r="BG117" s="566">
        <f t="shared" ref="BG117:BG119" si="382">(AL117-O117)/O117</f>
        <v>1.6635542731230711E-2</v>
      </c>
      <c r="BH117" s="566">
        <f t="shared" ref="BH117:BH119" si="383">(AM117-P117)/P117</f>
        <v>1.649493919550165E-2</v>
      </c>
      <c r="BI117" s="566">
        <f t="shared" ref="BI117:BI119" si="384">(AN117-Q117)/Q117</f>
        <v>1.5809628940363602E-2</v>
      </c>
      <c r="BJ117" s="566">
        <f t="shared" ref="BJ117:BJ119" si="385">(AO117-R117)/R117</f>
        <v>1.5192358470842592E-2</v>
      </c>
      <c r="BK117" s="566">
        <f t="shared" ref="BK117:BK119" si="386">(AP117-S117)/S117</f>
        <v>1.4510437894565451E-2</v>
      </c>
      <c r="BL117" s="566">
        <f t="shared" ref="BL117:BL119" si="387">(AQ117-T117)/T117</f>
        <v>1.3886299284426905E-2</v>
      </c>
      <c r="BM117" s="566">
        <f t="shared" ref="BM117:BM119" si="388">(AR117-U117)/U117</f>
        <v>1.3661257209633898E-2</v>
      </c>
      <c r="BN117" s="566">
        <f t="shared" ref="BN117:BN119" si="389">(AS117-V117)/V117</f>
        <v>1.47295887320918E-2</v>
      </c>
    </row>
    <row r="118" spans="1:66" ht="15" x14ac:dyDescent="0.25">
      <c r="A118" s="555"/>
      <c r="B118" s="550" t="s">
        <v>87</v>
      </c>
      <c r="C118" s="556">
        <v>645996.95890595275</v>
      </c>
      <c r="D118" s="556">
        <v>654247.17692005937</v>
      </c>
      <c r="E118" s="556">
        <v>660930.62031945901</v>
      </c>
      <c r="F118" s="556">
        <v>667483.15994080121</v>
      </c>
      <c r="G118" s="556">
        <v>673230.59637058212</v>
      </c>
      <c r="H118" s="556">
        <v>678265.20065289049</v>
      </c>
      <c r="I118" s="556">
        <v>683668.45211431605</v>
      </c>
      <c r="J118" s="556">
        <v>677773.48876515322</v>
      </c>
      <c r="K118" s="556">
        <v>670827.41380861646</v>
      </c>
      <c r="L118" s="556">
        <v>666497.46607369208</v>
      </c>
      <c r="M118" s="556">
        <v>662860.66157736129</v>
      </c>
      <c r="N118" s="556">
        <v>657794.03553903243</v>
      </c>
      <c r="O118" s="556">
        <v>659462.83555876953</v>
      </c>
      <c r="P118" s="556">
        <v>661084.5605346337</v>
      </c>
      <c r="Q118" s="556">
        <v>662780.95667296613</v>
      </c>
      <c r="R118" s="556">
        <v>664174.36026203795</v>
      </c>
      <c r="S118" s="556">
        <v>664771.29049091821</v>
      </c>
      <c r="T118" s="556">
        <v>669492.55112425727</v>
      </c>
      <c r="U118" s="556">
        <v>672076.17330171843</v>
      </c>
      <c r="V118" s="557">
        <v>667216.15705346374</v>
      </c>
      <c r="X118" s="555"/>
      <c r="Y118" s="550" t="s">
        <v>87</v>
      </c>
      <c r="Z118" s="556">
        <f>[7]Summary!$C$4</f>
        <v>656907.46080168476</v>
      </c>
      <c r="AA118" s="556">
        <f>[7]Summary!$D$4</f>
        <v>664608.3678443362</v>
      </c>
      <c r="AB118" s="556">
        <f>[7]Summary!$E$4</f>
        <v>672506.32618614531</v>
      </c>
      <c r="AC118" s="556">
        <f>[7]Summary!$F$4</f>
        <v>680238.62700268917</v>
      </c>
      <c r="AD118" s="556">
        <f>[7]Summary!$G$4</f>
        <v>687220.67733963567</v>
      </c>
      <c r="AE118" s="556">
        <f>[7]Summary!$H$4</f>
        <v>693517.69157463126</v>
      </c>
      <c r="AF118" s="556">
        <f>[7]Summary!$I$4</f>
        <v>700168.55523268774</v>
      </c>
      <c r="AG118" s="556">
        <f>[7]Summary!$J$4</f>
        <v>693204.57565104309</v>
      </c>
      <c r="AH118" s="556">
        <f>[7]Summary!$K$4</f>
        <v>685113.35524486296</v>
      </c>
      <c r="AI118" s="556">
        <f>[7]Summary!$L$4</f>
        <v>679828.2197645664</v>
      </c>
      <c r="AJ118" s="556">
        <f>[7]Summary!$M$4</f>
        <v>675307.22380490752</v>
      </c>
      <c r="AK118" s="556">
        <f>[7]Summary!$N$4</f>
        <v>669294.9127923823</v>
      </c>
      <c r="AL118" s="556">
        <f>[7]Summary!$O$4</f>
        <v>674977.73750275618</v>
      </c>
      <c r="AM118" s="556">
        <f>[7]Summary!$P$4</f>
        <v>681175.71683603665</v>
      </c>
      <c r="AN118" s="556">
        <f>[7]Summary!$Q$4</f>
        <v>687183.58047343616</v>
      </c>
      <c r="AO118" s="556">
        <f>[7]Summary!$R$4</f>
        <v>693019.31371904269</v>
      </c>
      <c r="AP118" s="556">
        <f>[7]Summary!$S$4</f>
        <v>698071.08412951045</v>
      </c>
      <c r="AQ118" s="556">
        <f>[7]Summary!$T$4</f>
        <v>700092.81177893141</v>
      </c>
      <c r="AR118" s="556">
        <f>[7]Summary!$U$4</f>
        <v>700125.90768249996</v>
      </c>
      <c r="AS118" s="556">
        <f>[7]Summary!$V$4</f>
        <v>693298.52213552629</v>
      </c>
      <c r="AU118" s="566">
        <f t="shared" ref="AU118:AU119" si="390">(Z118-C118)/C118</f>
        <v>1.688940132815767E-2</v>
      </c>
      <c r="AV118" s="566">
        <f t="shared" si="371"/>
        <v>1.5836814112142262E-2</v>
      </c>
      <c r="AW118" s="566">
        <f t="shared" si="372"/>
        <v>1.751425264741285E-2</v>
      </c>
      <c r="AX118" s="566">
        <f t="shared" si="373"/>
        <v>1.9109796062898782E-2</v>
      </c>
      <c r="AY118" s="566">
        <f t="shared" si="374"/>
        <v>2.0780518658056749E-2</v>
      </c>
      <c r="AZ118" s="566">
        <f t="shared" si="375"/>
        <v>2.2487503276091551E-2</v>
      </c>
      <c r="BA118" s="566">
        <f t="shared" si="376"/>
        <v>2.4134656305031178E-2</v>
      </c>
      <c r="BB118" s="566">
        <f t="shared" si="377"/>
        <v>2.2767321445405057E-2</v>
      </c>
      <c r="BC118" s="566">
        <f t="shared" si="378"/>
        <v>2.1296001239928766E-2</v>
      </c>
      <c r="BD118" s="566">
        <f t="shared" si="379"/>
        <v>2.0001206860402961E-2</v>
      </c>
      <c r="BE118" s="566">
        <f t="shared" si="380"/>
        <v>1.8777041615243933E-2</v>
      </c>
      <c r="BF118" s="566">
        <f t="shared" si="381"/>
        <v>1.7484009632172209E-2</v>
      </c>
      <c r="BG118" s="566">
        <f t="shared" si="382"/>
        <v>2.3526575126619105E-2</v>
      </c>
      <c r="BH118" s="566">
        <f t="shared" si="383"/>
        <v>3.0391204848521633E-2</v>
      </c>
      <c r="BI118" s="566">
        <f t="shared" si="384"/>
        <v>3.6818534924368589E-2</v>
      </c>
      <c r="BJ118" s="566">
        <f t="shared" si="385"/>
        <v>4.3429790703791223E-2</v>
      </c>
      <c r="BK118" s="566">
        <f t="shared" si="386"/>
        <v>5.0092105533018898E-2</v>
      </c>
      <c r="BL118" s="566">
        <f t="shared" si="387"/>
        <v>4.5706648420939279E-2</v>
      </c>
      <c r="BM118" s="566">
        <f t="shared" si="388"/>
        <v>4.1735945261950284E-2</v>
      </c>
      <c r="BN118" s="566">
        <f t="shared" si="389"/>
        <v>3.9091327160371177E-2</v>
      </c>
    </row>
    <row r="119" spans="1:66" ht="15.75" thickBot="1" x14ac:dyDescent="0.3">
      <c r="A119" s="558"/>
      <c r="B119" s="559" t="s">
        <v>499</v>
      </c>
      <c r="C119" s="560">
        <v>19703.994072082569</v>
      </c>
      <c r="D119" s="560">
        <v>19955.639601681847</v>
      </c>
      <c r="E119" s="560">
        <v>21887.787333330256</v>
      </c>
      <c r="F119" s="560">
        <v>23859.091928183218</v>
      </c>
      <c r="G119" s="560">
        <v>25842.971229211311</v>
      </c>
      <c r="H119" s="560">
        <v>27837.132701430353</v>
      </c>
      <c r="I119" s="560">
        <v>29883.445194211788</v>
      </c>
      <c r="J119" s="560">
        <v>40584.455365817761</v>
      </c>
      <c r="K119" s="560">
        <v>51356.244942106772</v>
      </c>
      <c r="L119" s="560">
        <v>62495.663775643916</v>
      </c>
      <c r="M119" s="560">
        <v>73933.65485390136</v>
      </c>
      <c r="N119" s="560">
        <v>85443.591643645777</v>
      </c>
      <c r="O119" s="560">
        <v>91966.290218701703</v>
      </c>
      <c r="P119" s="560">
        <v>98621.797725547221</v>
      </c>
      <c r="Q119" s="560">
        <v>105431.69506610266</v>
      </c>
      <c r="R119" s="560">
        <v>112338.07150017959</v>
      </c>
      <c r="S119" s="560">
        <v>119246.97937369079</v>
      </c>
      <c r="T119" s="560">
        <v>120093.8812742614</v>
      </c>
      <c r="U119" s="560">
        <v>120557.332606941</v>
      </c>
      <c r="V119" s="561">
        <v>119685.54066044546</v>
      </c>
      <c r="X119" s="558"/>
      <c r="Y119" s="559" t="s">
        <v>499</v>
      </c>
      <c r="Z119" s="560">
        <f>[7]Summary!$C$5</f>
        <v>27862.929722731235</v>
      </c>
      <c r="AA119" s="560">
        <f>[7]Summary!$D$5</f>
        <v>28189.566036876407</v>
      </c>
      <c r="AB119" s="560">
        <f>[7]Summary!$E$5</f>
        <v>28524.560341800796</v>
      </c>
      <c r="AC119" s="560">
        <f>[7]Summary!$F$5</f>
        <v>28852.528232412646</v>
      </c>
      <c r="AD119" s="560">
        <f>[7]Summary!$G$5</f>
        <v>29148.674020773033</v>
      </c>
      <c r="AE119" s="560">
        <f>[7]Summary!$H$5</f>
        <v>29415.763794542057</v>
      </c>
      <c r="AF119" s="560">
        <f>[7]Summary!$I$5</f>
        <v>29697.862199199852</v>
      </c>
      <c r="AG119" s="560">
        <f>[7]Summary!$J$5</f>
        <v>40767.423755486379</v>
      </c>
      <c r="AH119" s="560">
        <f>[7]Summary!$K$5</f>
        <v>51882.826916884864</v>
      </c>
      <c r="AI119" s="560">
        <f>[7]Summary!$L$5</f>
        <v>63357.965091532329</v>
      </c>
      <c r="AJ119" s="560">
        <f>[7]Summary!$M$5</f>
        <v>75122.458402336924</v>
      </c>
      <c r="AK119" s="560">
        <f>[7]Summary!$N$5</f>
        <v>86936.384399034432</v>
      </c>
      <c r="AL119" s="560">
        <f>[7]Summary!$O$5</f>
        <v>88951.819606077508</v>
      </c>
      <c r="AM119" s="560">
        <f>[7]Summary!$P$5</f>
        <v>91061.951610081946</v>
      </c>
      <c r="AN119" s="560">
        <f>[7]Summary!$Q$5</f>
        <v>93174.228236920084</v>
      </c>
      <c r="AO119" s="560">
        <f>[7]Summary!$R$5</f>
        <v>95290.173263572156</v>
      </c>
      <c r="AP119" s="560">
        <f>[7]Summary!$S$5</f>
        <v>97323.634148173616</v>
      </c>
      <c r="AQ119" s="560">
        <f>[7]Summary!$T$5</f>
        <v>100458.05413079599</v>
      </c>
      <c r="AR119" s="560">
        <f>[7]Summary!$U$5</f>
        <v>103335.96842335153</v>
      </c>
      <c r="AS119" s="560">
        <f>[7]Summary!$V$5</f>
        <v>105193.91395829362</v>
      </c>
      <c r="AU119" s="566">
        <f t="shared" si="390"/>
        <v>0.41407521849636475</v>
      </c>
      <c r="AV119" s="566">
        <f t="shared" si="371"/>
        <v>0.41261150228933835</v>
      </c>
      <c r="AW119" s="566">
        <f t="shared" si="372"/>
        <v>0.30321808720994853</v>
      </c>
      <c r="AX119" s="566">
        <f t="shared" si="373"/>
        <v>0.2092886149757863</v>
      </c>
      <c r="AY119" s="566">
        <f t="shared" si="374"/>
        <v>0.12791496621043164</v>
      </c>
      <c r="AZ119" s="566">
        <f t="shared" si="375"/>
        <v>5.6709543689123898E-2</v>
      </c>
      <c r="BA119" s="566">
        <f t="shared" si="376"/>
        <v>-6.2102275626467257E-3</v>
      </c>
      <c r="BB119" s="566">
        <f t="shared" si="377"/>
        <v>4.5083367023011321E-3</v>
      </c>
      <c r="BC119" s="566">
        <f t="shared" si="378"/>
        <v>1.0253513966445572E-2</v>
      </c>
      <c r="BD119" s="566">
        <f t="shared" si="379"/>
        <v>1.3797778338414465E-2</v>
      </c>
      <c r="BE119" s="566">
        <f t="shared" si="380"/>
        <v>1.607932883589662E-2</v>
      </c>
      <c r="BF119" s="566">
        <f t="shared" si="381"/>
        <v>1.7471090887828684E-2</v>
      </c>
      <c r="BG119" s="566">
        <f t="shared" si="382"/>
        <v>-3.277799512686215E-2</v>
      </c>
      <c r="BH119" s="566">
        <f t="shared" si="383"/>
        <v>-7.6654921019625219E-2</v>
      </c>
      <c r="BI119" s="566">
        <f t="shared" si="384"/>
        <v>-0.11625979096226707</v>
      </c>
      <c r="BJ119" s="566">
        <f t="shared" si="385"/>
        <v>-0.15175530440346024</v>
      </c>
      <c r="BK119" s="566">
        <f t="shared" si="386"/>
        <v>-0.18384822274461801</v>
      </c>
      <c r="BL119" s="566">
        <f t="shared" si="387"/>
        <v>-0.16350397651502804</v>
      </c>
      <c r="BM119" s="566">
        <f t="shared" si="388"/>
        <v>-0.1428479198336042</v>
      </c>
      <c r="BN119" s="566">
        <f t="shared" si="389"/>
        <v>-0.12108084754586516</v>
      </c>
    </row>
    <row r="120" spans="1:66" ht="15" x14ac:dyDescent="0.25">
      <c r="A120" s="552" t="s">
        <v>500</v>
      </c>
      <c r="B120" s="562"/>
      <c r="C120" s="553">
        <v>2000</v>
      </c>
      <c r="D120" s="553">
        <v>2001</v>
      </c>
      <c r="E120" s="553">
        <v>2002</v>
      </c>
      <c r="F120" s="553">
        <v>2003</v>
      </c>
      <c r="G120" s="553">
        <v>2004</v>
      </c>
      <c r="H120" s="553">
        <v>2005</v>
      </c>
      <c r="I120" s="553">
        <v>2006</v>
      </c>
      <c r="J120" s="553">
        <v>2007</v>
      </c>
      <c r="K120" s="553">
        <v>2008</v>
      </c>
      <c r="L120" s="553">
        <v>2009</v>
      </c>
      <c r="M120" s="553">
        <v>2010</v>
      </c>
      <c r="N120" s="553">
        <v>2011</v>
      </c>
      <c r="O120" s="553">
        <v>2012</v>
      </c>
      <c r="P120" s="553">
        <v>2013</v>
      </c>
      <c r="Q120" s="553">
        <v>2014</v>
      </c>
      <c r="R120" s="553">
        <v>2015</v>
      </c>
      <c r="S120" s="553">
        <v>2016</v>
      </c>
      <c r="T120" s="553">
        <v>2017</v>
      </c>
      <c r="U120" s="553">
        <v>2018</v>
      </c>
      <c r="V120" s="554">
        <v>2019</v>
      </c>
      <c r="X120" s="552" t="s">
        <v>500</v>
      </c>
      <c r="Y120" s="562"/>
      <c r="Z120" s="553">
        <v>2000</v>
      </c>
      <c r="AA120" s="553">
        <v>2001</v>
      </c>
      <c r="AB120" s="553">
        <v>2002</v>
      </c>
      <c r="AC120" s="553">
        <v>2003</v>
      </c>
      <c r="AD120" s="553">
        <v>2004</v>
      </c>
      <c r="AE120" s="553">
        <v>2005</v>
      </c>
      <c r="AF120" s="553">
        <v>2006</v>
      </c>
      <c r="AG120" s="553">
        <v>2007</v>
      </c>
      <c r="AH120" s="553">
        <v>2008</v>
      </c>
      <c r="AI120" s="553">
        <v>2009</v>
      </c>
      <c r="AJ120" s="553">
        <v>2010</v>
      </c>
      <c r="AK120" s="553">
        <v>2011</v>
      </c>
      <c r="AL120" s="553">
        <v>2012</v>
      </c>
      <c r="AM120" s="553">
        <v>2013</v>
      </c>
      <c r="AN120" s="553">
        <v>2014</v>
      </c>
      <c r="AO120" s="553">
        <v>2015</v>
      </c>
      <c r="AP120" s="553">
        <v>2016</v>
      </c>
      <c r="AQ120" s="553">
        <v>2017</v>
      </c>
      <c r="AR120" s="553">
        <v>2018</v>
      </c>
      <c r="AS120" s="553">
        <v>2019</v>
      </c>
      <c r="AU120" s="553">
        <v>2000</v>
      </c>
      <c r="AV120" s="553">
        <v>2001</v>
      </c>
      <c r="AW120" s="553">
        <v>2002</v>
      </c>
      <c r="AX120" s="553">
        <v>2003</v>
      </c>
      <c r="AY120" s="553">
        <v>2004</v>
      </c>
      <c r="AZ120" s="553">
        <v>2005</v>
      </c>
      <c r="BA120" s="553">
        <v>2006</v>
      </c>
      <c r="BB120" s="553">
        <v>2007</v>
      </c>
      <c r="BC120" s="553">
        <v>2008</v>
      </c>
      <c r="BD120" s="553">
        <v>2009</v>
      </c>
      <c r="BE120" s="553">
        <v>2010</v>
      </c>
      <c r="BF120" s="553">
        <v>2011</v>
      </c>
      <c r="BG120" s="553">
        <v>2012</v>
      </c>
      <c r="BH120" s="553">
        <v>2013</v>
      </c>
      <c r="BI120" s="553">
        <v>2014</v>
      </c>
      <c r="BJ120" s="553">
        <v>2015</v>
      </c>
      <c r="BK120" s="553">
        <v>2016</v>
      </c>
      <c r="BL120" s="553">
        <v>2017</v>
      </c>
      <c r="BM120" s="553">
        <v>2018</v>
      </c>
      <c r="BN120" s="553">
        <v>2019</v>
      </c>
    </row>
    <row r="121" spans="1:66" ht="15" x14ac:dyDescent="0.25">
      <c r="A121" s="563"/>
      <c r="B121" s="550" t="s">
        <v>498</v>
      </c>
      <c r="C121" s="556">
        <v>28597.477577484329</v>
      </c>
      <c r="D121" s="556">
        <v>28599.102892778159</v>
      </c>
      <c r="E121" s="556">
        <v>28754.578725874679</v>
      </c>
      <c r="F121" s="556">
        <v>28906.353500106386</v>
      </c>
      <c r="G121" s="556">
        <v>29020.228334463496</v>
      </c>
      <c r="H121" s="556">
        <v>29119.351222297868</v>
      </c>
      <c r="I121" s="556">
        <v>29559.482796918383</v>
      </c>
      <c r="J121" s="556">
        <v>29866.383038328182</v>
      </c>
      <c r="K121" s="556">
        <v>29413.127671363207</v>
      </c>
      <c r="L121" s="556">
        <v>29381.488879720077</v>
      </c>
      <c r="M121" s="556">
        <v>29938.612054332247</v>
      </c>
      <c r="N121" s="556">
        <v>29833.101046621185</v>
      </c>
      <c r="O121" s="556">
        <v>32105.804357274938</v>
      </c>
      <c r="P121" s="556">
        <v>29901.421971159736</v>
      </c>
      <c r="Q121" s="556">
        <v>29942.597082875905</v>
      </c>
      <c r="R121" s="556">
        <v>30180.91576922177</v>
      </c>
      <c r="S121" s="556">
        <v>30205.842134700812</v>
      </c>
      <c r="T121" s="556">
        <v>30222.36915268419</v>
      </c>
      <c r="U121" s="556">
        <v>30242.858127033443</v>
      </c>
      <c r="V121" s="557">
        <v>30263.347101382697</v>
      </c>
      <c r="X121" s="563"/>
      <c r="Y121" s="550" t="s">
        <v>498</v>
      </c>
      <c r="Z121" s="556">
        <f>[7]Summary!$C$7</f>
        <v>29048.024440408102</v>
      </c>
      <c r="AA121" s="556">
        <f>[7]Summary!$D$7</f>
        <v>29039.686756930671</v>
      </c>
      <c r="AB121" s="556">
        <f>[7]Summary!$E$7</f>
        <v>29174.139597429814</v>
      </c>
      <c r="AC121" s="556">
        <f>[7]Summary!$F$7</f>
        <v>29352.033338574998</v>
      </c>
      <c r="AD121" s="556">
        <f>[7]Summary!$G$7</f>
        <v>29329.74737645184</v>
      </c>
      <c r="AE121" s="556">
        <f>[7]Summary!$H$7</f>
        <v>29486.525048009407</v>
      </c>
      <c r="AF121" s="556">
        <f>[7]Summary!$I$7</f>
        <v>29870.269771488558</v>
      </c>
      <c r="AG121" s="556">
        <f>[7]Summary!$J$7</f>
        <v>30064.030400602511</v>
      </c>
      <c r="AH121" s="556">
        <f>[7]Summary!$K$7</f>
        <v>29083.384597432982</v>
      </c>
      <c r="AI121" s="556">
        <f>[7]Summary!$L$7</f>
        <v>29115.799628678487</v>
      </c>
      <c r="AJ121" s="556">
        <f>[7]Summary!$M$7</f>
        <v>29484.696761692285</v>
      </c>
      <c r="AK121" s="556">
        <f>[7]Summary!$N$7</f>
        <v>29602.514943818209</v>
      </c>
      <c r="AL121" s="556">
        <f>[7]Summary!$O$7</f>
        <v>32380.821252311885</v>
      </c>
      <c r="AM121" s="556">
        <f>[7]Summary!$P$7</f>
        <v>30208.152501003879</v>
      </c>
      <c r="AN121" s="556">
        <f>[7]Summary!$Q$7</f>
        <v>30408.040834480245</v>
      </c>
      <c r="AO121" s="556">
        <f>[7]Summary!$R$7</f>
        <v>30466.079130396891</v>
      </c>
      <c r="AP121" s="556">
        <f>[7]Summary!$S$7</f>
        <v>30852.575163582776</v>
      </c>
      <c r="AQ121" s="556">
        <f>[7]Summary!$T$7</f>
        <v>31256.155822654186</v>
      </c>
      <c r="AR121" s="556">
        <f>[7]Summary!$U$7</f>
        <v>32953.491151132272</v>
      </c>
      <c r="AS121" s="556">
        <f>[7]Summary!$V$7</f>
        <v>34692.018518235156</v>
      </c>
      <c r="AU121" s="566">
        <f>(Z121-C121)/C121</f>
        <v>1.5754776333088284E-2</v>
      </c>
      <c r="AV121" s="566">
        <f t="shared" ref="AV121:AV123" si="391">(AA121-D121)/D121</f>
        <v>1.5405513445799997E-2</v>
      </c>
      <c r="AW121" s="566">
        <f t="shared" ref="AW121:AW123" si="392">(AB121-E121)/E121</f>
        <v>1.4591097840623041E-2</v>
      </c>
      <c r="AX121" s="566">
        <f t="shared" ref="AX121:AX123" si="393">(AC121-F121)/F121</f>
        <v>1.5418058125767107E-2</v>
      </c>
      <c r="AY121" s="566">
        <f t="shared" ref="AY121:AY123" si="394">(AD121-G121)/G121</f>
        <v>1.0665630828988651E-2</v>
      </c>
      <c r="AZ121" s="566">
        <f t="shared" ref="AZ121:AZ123" si="395">(AE121-H121)/H121</f>
        <v>1.2609272195267163E-2</v>
      </c>
      <c r="BA121" s="566">
        <f t="shared" ref="BA121:BA123" si="396">(AF121-I121)/I121</f>
        <v>1.0513951705629149E-2</v>
      </c>
      <c r="BB121" s="566">
        <f t="shared" ref="BB121:BB123" si="397">(AG121-J121)/J121</f>
        <v>6.6177200640828715E-3</v>
      </c>
      <c r="BC121" s="566">
        <f t="shared" ref="BC121:BC123" si="398">(AH121-K121)/K121</f>
        <v>-1.1210744998440447E-2</v>
      </c>
      <c r="BD121" s="566">
        <f t="shared" ref="BD121:BD123" si="399">(AI121-L121)/L121</f>
        <v>-9.0427429368623753E-3</v>
      </c>
      <c r="BE121" s="566">
        <f t="shared" ref="BE121:BE123" si="400">(AJ121-M121)/M121</f>
        <v>-1.5161534269397718E-2</v>
      </c>
      <c r="BF121" s="566">
        <f t="shared" ref="BF121:BF123" si="401">(AK121-N121)/N121</f>
        <v>-7.7292032914255604E-3</v>
      </c>
      <c r="BG121" s="566">
        <f t="shared" ref="BG121:BG123" si="402">(AL121-O121)/O121</f>
        <v>8.5659556127778858E-3</v>
      </c>
      <c r="BH121" s="566">
        <f t="shared" ref="BH121:BH123" si="403">(AM121-P121)/P121</f>
        <v>1.0258058300370717E-2</v>
      </c>
      <c r="BI121" s="566">
        <f t="shared" ref="BI121:BI123" si="404">(AN121-Q121)/Q121</f>
        <v>1.5544535108830825E-2</v>
      </c>
      <c r="BJ121" s="566">
        <f t="shared" ref="BJ121:BJ123" si="405">(AO121-R121)/R121</f>
        <v>9.4484661550902124E-3</v>
      </c>
      <c r="BK121" s="566">
        <f t="shared" ref="BK121:BK123" si="406">(AP121-S121)/S121</f>
        <v>2.1410859064875755E-2</v>
      </c>
      <c r="BL121" s="566">
        <f t="shared" ref="BL121:BL123" si="407">(AQ121-T121)/T121</f>
        <v>3.4206010281565891E-2</v>
      </c>
      <c r="BM121" s="566">
        <f t="shared" ref="BM121:BM123" si="408">(AR121-U121)/U121</f>
        <v>8.9628864200366407E-2</v>
      </c>
      <c r="BN121" s="566">
        <f t="shared" ref="BN121:BN123" si="409">(AS121-V121)/V121</f>
        <v>0.14633779277673217</v>
      </c>
    </row>
    <row r="122" spans="1:66" ht="15" x14ac:dyDescent="0.25">
      <c r="A122" s="563"/>
      <c r="B122" s="550" t="s">
        <v>87</v>
      </c>
      <c r="C122" s="556">
        <v>28345.832047885051</v>
      </c>
      <c r="D122" s="556">
        <v>26666.95516112975</v>
      </c>
      <c r="E122" s="556">
        <v>26783.274131021717</v>
      </c>
      <c r="F122" s="556">
        <v>26922.474199078293</v>
      </c>
      <c r="G122" s="556">
        <v>27026.066862244454</v>
      </c>
      <c r="H122" s="556">
        <v>27073.038729516433</v>
      </c>
      <c r="I122" s="556">
        <v>18858.47262531241</v>
      </c>
      <c r="J122" s="556">
        <v>19094.593462039171</v>
      </c>
      <c r="K122" s="556">
        <v>18273.708837826063</v>
      </c>
      <c r="L122" s="556">
        <v>17943.497801462749</v>
      </c>
      <c r="M122" s="556">
        <v>18428.67526458783</v>
      </c>
      <c r="N122" s="556">
        <v>23310.402471565376</v>
      </c>
      <c r="O122" s="556">
        <v>25450.296850429419</v>
      </c>
      <c r="P122" s="556">
        <v>23091.52463060441</v>
      </c>
      <c r="Q122" s="556">
        <v>23036.220648798979</v>
      </c>
      <c r="R122" s="556">
        <v>23272.007895710456</v>
      </c>
      <c r="S122" s="556">
        <v>29358.940234130318</v>
      </c>
      <c r="T122" s="556">
        <v>29758.917820004546</v>
      </c>
      <c r="U122" s="556">
        <v>31114.650073528941</v>
      </c>
      <c r="V122" s="557">
        <v>32157.761568111142</v>
      </c>
      <c r="X122" s="563"/>
      <c r="Y122" s="550" t="s">
        <v>87</v>
      </c>
      <c r="Z122" s="556">
        <f>[7]Summary!$C$8</f>
        <v>28721.388126262929</v>
      </c>
      <c r="AA122" s="556">
        <f>[7]Summary!$D$8</f>
        <v>28704.692452006282</v>
      </c>
      <c r="AB122" s="556">
        <f>[7]Summary!$E$8</f>
        <v>28846.171706817848</v>
      </c>
      <c r="AC122" s="556">
        <f>[7]Summary!$F$8</f>
        <v>29055.887550214611</v>
      </c>
      <c r="AD122" s="556">
        <f>[7]Summary!$G$8</f>
        <v>29062.657602682815</v>
      </c>
      <c r="AE122" s="556">
        <f>[7]Summary!$H$8</f>
        <v>29204.426643351613</v>
      </c>
      <c r="AF122" s="556">
        <f>[7]Summary!$I$8</f>
        <v>18800.708215201914</v>
      </c>
      <c r="AG122" s="556">
        <f>[7]Summary!$J$8</f>
        <v>18948.62723920391</v>
      </c>
      <c r="AH122" s="556">
        <f>[7]Summary!$K$8</f>
        <v>17608.246422785633</v>
      </c>
      <c r="AI122" s="556">
        <f>[7]Summary!$L$8</f>
        <v>17351.306317873892</v>
      </c>
      <c r="AJ122" s="556">
        <f>[7]Summary!$M$8</f>
        <v>17670.770764994777</v>
      </c>
      <c r="AK122" s="556">
        <f>[7]Summary!$N$8</f>
        <v>27587.079736775133</v>
      </c>
      <c r="AL122" s="556">
        <f>[7]Summary!$O$8</f>
        <v>30270.689248307448</v>
      </c>
      <c r="AM122" s="556">
        <f>[7]Summary!$P$8</f>
        <v>28095.87587416574</v>
      </c>
      <c r="AN122" s="556">
        <f>[7]Summary!$Q$8</f>
        <v>28292.095807828173</v>
      </c>
      <c r="AO122" s="556">
        <f>[7]Summary!$R$8</f>
        <v>28432.618245795547</v>
      </c>
      <c r="AP122" s="556">
        <f>[7]Summary!$S$8</f>
        <v>27718.155180960399</v>
      </c>
      <c r="AQ122" s="556">
        <f>[7]Summary!$T$8</f>
        <v>28378.24153009865</v>
      </c>
      <c r="AR122" s="556">
        <f>[7]Summary!$U$8</f>
        <v>31095.545616190186</v>
      </c>
      <c r="AS122" s="556">
        <f>[7]Summary!$V$8</f>
        <v>34044.863203658228</v>
      </c>
      <c r="AU122" s="566">
        <f t="shared" ref="AU122:AU123" si="410">(Z122-C122)/C122</f>
        <v>1.3249075833916098E-2</v>
      </c>
      <c r="AV122" s="566">
        <f t="shared" si="391"/>
        <v>7.6414321716293115E-2</v>
      </c>
      <c r="AW122" s="566">
        <f t="shared" si="392"/>
        <v>7.7021859452455085E-2</v>
      </c>
      <c r="AX122" s="566">
        <f t="shared" si="393"/>
        <v>7.9242841328801661E-2</v>
      </c>
      <c r="AY122" s="566">
        <f t="shared" si="394"/>
        <v>7.5356534519770937E-2</v>
      </c>
      <c r="AZ122" s="566">
        <f t="shared" si="395"/>
        <v>7.8727324816753236E-2</v>
      </c>
      <c r="BA122" s="566">
        <f t="shared" si="396"/>
        <v>-3.0630481724677411E-3</v>
      </c>
      <c r="BB122" s="566">
        <f t="shared" si="397"/>
        <v>-7.6443744730909117E-3</v>
      </c>
      <c r="BC122" s="566">
        <f t="shared" si="398"/>
        <v>-3.6416384924714468E-2</v>
      </c>
      <c r="BD122" s="566">
        <f t="shared" si="399"/>
        <v>-3.3003124036417315E-2</v>
      </c>
      <c r="BE122" s="566">
        <f t="shared" si="400"/>
        <v>-4.1126369026070288E-2</v>
      </c>
      <c r="BF122" s="566">
        <f t="shared" si="401"/>
        <v>0.18346647040635858</v>
      </c>
      <c r="BG122" s="566">
        <f t="shared" si="402"/>
        <v>0.18940417183372443</v>
      </c>
      <c r="BH122" s="566">
        <f t="shared" si="403"/>
        <v>0.21671809564834021</v>
      </c>
      <c r="BI122" s="566">
        <f t="shared" si="404"/>
        <v>0.2281570071392425</v>
      </c>
      <c r="BJ122" s="566">
        <f t="shared" si="405"/>
        <v>0.22175183049144229</v>
      </c>
      <c r="BK122" s="566">
        <f t="shared" si="406"/>
        <v>-5.588706677029423E-2</v>
      </c>
      <c r="BL122" s="566">
        <f t="shared" si="407"/>
        <v>-4.6395379639033021E-2</v>
      </c>
      <c r="BM122" s="566">
        <f t="shared" si="408"/>
        <v>-6.1400199885290022E-4</v>
      </c>
      <c r="BN122" s="566">
        <f t="shared" si="409"/>
        <v>5.8682617928805324E-2</v>
      </c>
    </row>
    <row r="123" spans="1:66" ht="15.75" thickBot="1" x14ac:dyDescent="0.3">
      <c r="A123" s="564"/>
      <c r="B123" s="559" t="s">
        <v>499</v>
      </c>
      <c r="C123" s="560">
        <v>251.64552959923458</v>
      </c>
      <c r="D123" s="560">
        <v>1932.1477316483724</v>
      </c>
      <c r="E123" s="560">
        <v>1971.3045948529798</v>
      </c>
      <c r="F123" s="560">
        <v>1983.8793010280606</v>
      </c>
      <c r="G123" s="560">
        <v>1994.1614722190498</v>
      </c>
      <c r="H123" s="560">
        <v>2046.3124927814461</v>
      </c>
      <c r="I123" s="560">
        <v>10701.010171605973</v>
      </c>
      <c r="J123" s="560">
        <v>10771.789576289062</v>
      </c>
      <c r="K123" s="560">
        <v>11139.418833537122</v>
      </c>
      <c r="L123" s="560">
        <v>11437.991078257459</v>
      </c>
      <c r="M123" s="560">
        <v>11509.936789744374</v>
      </c>
      <c r="N123" s="560">
        <v>6522.698575055867</v>
      </c>
      <c r="O123" s="560">
        <v>6655.5075068455772</v>
      </c>
      <c r="P123" s="560">
        <v>6809.897340555457</v>
      </c>
      <c r="Q123" s="560">
        <v>6906.376434076883</v>
      </c>
      <c r="R123" s="560">
        <v>6908.9078735111543</v>
      </c>
      <c r="S123" s="560">
        <v>846.90190057063592</v>
      </c>
      <c r="T123" s="560">
        <v>463.45133267960045</v>
      </c>
      <c r="U123" s="560">
        <v>-871.79194649554847</v>
      </c>
      <c r="V123" s="561">
        <v>-1894.4144667284127</v>
      </c>
      <c r="X123" s="564"/>
      <c r="Y123" s="559" t="s">
        <v>499</v>
      </c>
      <c r="Z123" s="560">
        <f>[7]Summary!$C$9</f>
        <v>326.63631414515839</v>
      </c>
      <c r="AA123" s="560">
        <f>[7]Summary!$D$9</f>
        <v>334.9943049243484</v>
      </c>
      <c r="AB123" s="560">
        <f>[7]Summary!$E$9</f>
        <v>327.96789061190429</v>
      </c>
      <c r="AC123" s="560">
        <f>[7]Summary!$F$9</f>
        <v>296.14578836040891</v>
      </c>
      <c r="AD123" s="560">
        <f>[7]Summary!$G$9</f>
        <v>267.08977376906478</v>
      </c>
      <c r="AE123" s="560">
        <f>[7]Summary!$H$9</f>
        <v>282.09840465774323</v>
      </c>
      <c r="AF123" s="560">
        <f>[7]Summary!$I$9</f>
        <v>11069.561556286506</v>
      </c>
      <c r="AG123" s="560">
        <f>[7]Summary!$J$9</f>
        <v>11115.403161398499</v>
      </c>
      <c r="AH123" s="560">
        <f>[7]Summary!$K$9</f>
        <v>11475.138174647487</v>
      </c>
      <c r="AI123" s="560">
        <f>[7]Summary!$L$9</f>
        <v>11764.49331080461</v>
      </c>
      <c r="AJ123" s="560">
        <f>[7]Summary!$M$9</f>
        <v>11813.925996697551</v>
      </c>
      <c r="AK123" s="560">
        <f>[7]Summary!$N$9</f>
        <v>2015.4352070431196</v>
      </c>
      <c r="AL123" s="560">
        <f>[7]Summary!$O$9</f>
        <v>2110.1320040044375</v>
      </c>
      <c r="AM123" s="560">
        <f>[7]Summary!$P$9</f>
        <v>2112.2766268381383</v>
      </c>
      <c r="AN123" s="560">
        <f>[7]Summary!$Q$9</f>
        <v>2115.9450266520726</v>
      </c>
      <c r="AO123" s="560">
        <f>[7]Summary!$R$9</f>
        <v>2033.4608846014598</v>
      </c>
      <c r="AP123" s="560">
        <f>[7]Summary!$S$9</f>
        <v>3134.4199826224067</v>
      </c>
      <c r="AQ123" s="560">
        <f>[7]Summary!$T$9</f>
        <v>2877.9142925555498</v>
      </c>
      <c r="AR123" s="560">
        <f>[7]Summary!$U$9</f>
        <v>1857.9455349421041</v>
      </c>
      <c r="AS123" s="560">
        <f>[7]Summary!$V$9</f>
        <v>647.15531457688485</v>
      </c>
      <c r="AU123" s="566">
        <f t="shared" si="410"/>
        <v>0.29800165600141032</v>
      </c>
      <c r="AV123" s="566">
        <f t="shared" si="391"/>
        <v>-0.82662076018454611</v>
      </c>
      <c r="AW123" s="566">
        <f t="shared" si="392"/>
        <v>-0.83362901325943284</v>
      </c>
      <c r="AX123" s="566">
        <f t="shared" si="393"/>
        <v>-0.85072388818868971</v>
      </c>
      <c r="AY123" s="566">
        <f t="shared" si="394"/>
        <v>-0.8660641189342333</v>
      </c>
      <c r="AZ123" s="566">
        <f t="shared" si="395"/>
        <v>-0.86214304723600566</v>
      </c>
      <c r="BA123" s="566">
        <f t="shared" si="396"/>
        <v>3.4440803136366181E-2</v>
      </c>
      <c r="BB123" s="566">
        <f t="shared" si="397"/>
        <v>3.1899396351540453E-2</v>
      </c>
      <c r="BC123" s="566">
        <f t="shared" si="398"/>
        <v>3.0137958373521692E-2</v>
      </c>
      <c r="BD123" s="566">
        <f t="shared" si="399"/>
        <v>2.8545417662355136E-2</v>
      </c>
      <c r="BE123" s="566">
        <f t="shared" si="400"/>
        <v>2.641102314515224E-2</v>
      </c>
      <c r="BF123" s="566">
        <f t="shared" si="401"/>
        <v>-0.69101205829891388</v>
      </c>
      <c r="BG123" s="566">
        <f t="shared" si="402"/>
        <v>-0.68294949681387274</v>
      </c>
      <c r="BH123" s="566">
        <f t="shared" si="403"/>
        <v>-0.68982254486293793</v>
      </c>
      <c r="BI123" s="566">
        <f t="shared" si="404"/>
        <v>-0.69362442854812434</v>
      </c>
      <c r="BJ123" s="566">
        <f t="shared" si="405"/>
        <v>-0.70567549577585542</v>
      </c>
      <c r="BK123" s="566">
        <f t="shared" si="406"/>
        <v>2.7010425652728598</v>
      </c>
      <c r="BL123" s="566">
        <f t="shared" si="407"/>
        <v>5.2097443455732799</v>
      </c>
      <c r="BM123" s="566">
        <f t="shared" si="408"/>
        <v>-3.1311799706463463</v>
      </c>
      <c r="BN123" s="566">
        <f t="shared" si="409"/>
        <v>-1.3416123165985421</v>
      </c>
    </row>
    <row r="124" spans="1:66" ht="15" x14ac:dyDescent="0.25">
      <c r="A124" s="552" t="s">
        <v>58</v>
      </c>
      <c r="B124" s="562"/>
      <c r="C124" s="553">
        <v>2000</v>
      </c>
      <c r="D124" s="553">
        <v>2001</v>
      </c>
      <c r="E124" s="553">
        <v>2002</v>
      </c>
      <c r="F124" s="553">
        <v>2003</v>
      </c>
      <c r="G124" s="553">
        <v>2004</v>
      </c>
      <c r="H124" s="553">
        <v>2005</v>
      </c>
      <c r="I124" s="553">
        <v>2006</v>
      </c>
      <c r="J124" s="553">
        <v>2007</v>
      </c>
      <c r="K124" s="553">
        <v>2008</v>
      </c>
      <c r="L124" s="553">
        <v>2009</v>
      </c>
      <c r="M124" s="553">
        <v>2010</v>
      </c>
      <c r="N124" s="553">
        <v>2011</v>
      </c>
      <c r="O124" s="553">
        <v>2012</v>
      </c>
      <c r="P124" s="553">
        <v>2013</v>
      </c>
      <c r="Q124" s="553">
        <v>2014</v>
      </c>
      <c r="R124" s="553">
        <v>2015</v>
      </c>
      <c r="S124" s="553">
        <v>2016</v>
      </c>
      <c r="T124" s="553">
        <v>2017</v>
      </c>
      <c r="U124" s="553">
        <v>2018</v>
      </c>
      <c r="V124" s="554">
        <v>2019</v>
      </c>
      <c r="X124" s="552" t="s">
        <v>58</v>
      </c>
      <c r="Y124" s="562"/>
      <c r="Z124" s="553">
        <v>2000</v>
      </c>
      <c r="AA124" s="553">
        <v>2001</v>
      </c>
      <c r="AB124" s="553">
        <v>2002</v>
      </c>
      <c r="AC124" s="553">
        <v>2003</v>
      </c>
      <c r="AD124" s="553">
        <v>2004</v>
      </c>
      <c r="AE124" s="553">
        <v>2005</v>
      </c>
      <c r="AF124" s="553">
        <v>2006</v>
      </c>
      <c r="AG124" s="553">
        <v>2007</v>
      </c>
      <c r="AH124" s="553">
        <v>2008</v>
      </c>
      <c r="AI124" s="553">
        <v>2009</v>
      </c>
      <c r="AJ124" s="553">
        <v>2010</v>
      </c>
      <c r="AK124" s="553">
        <v>2011</v>
      </c>
      <c r="AL124" s="553">
        <v>2012</v>
      </c>
      <c r="AM124" s="553">
        <v>2013</v>
      </c>
      <c r="AN124" s="553">
        <v>2014</v>
      </c>
      <c r="AO124" s="553">
        <v>2015</v>
      </c>
      <c r="AP124" s="553">
        <v>2016</v>
      </c>
      <c r="AQ124" s="553">
        <v>2017</v>
      </c>
      <c r="AR124" s="553">
        <v>2018</v>
      </c>
      <c r="AS124" s="553">
        <v>2019</v>
      </c>
      <c r="AU124" s="553">
        <v>2000</v>
      </c>
      <c r="AV124" s="553">
        <v>2001</v>
      </c>
      <c r="AW124" s="553">
        <v>2002</v>
      </c>
      <c r="AX124" s="553">
        <v>2003</v>
      </c>
      <c r="AY124" s="553">
        <v>2004</v>
      </c>
      <c r="AZ124" s="553">
        <v>2005</v>
      </c>
      <c r="BA124" s="553">
        <v>2006</v>
      </c>
      <c r="BB124" s="553">
        <v>2007</v>
      </c>
      <c r="BC124" s="553">
        <v>2008</v>
      </c>
      <c r="BD124" s="553">
        <v>2009</v>
      </c>
      <c r="BE124" s="553">
        <v>2010</v>
      </c>
      <c r="BF124" s="553">
        <v>2011</v>
      </c>
      <c r="BG124" s="553">
        <v>2012</v>
      </c>
      <c r="BH124" s="553">
        <v>2013</v>
      </c>
      <c r="BI124" s="553">
        <v>2014</v>
      </c>
      <c r="BJ124" s="553">
        <v>2015</v>
      </c>
      <c r="BK124" s="553">
        <v>2016</v>
      </c>
      <c r="BL124" s="553">
        <v>2017</v>
      </c>
      <c r="BM124" s="553">
        <v>2018</v>
      </c>
      <c r="BN124" s="553">
        <v>2019</v>
      </c>
    </row>
    <row r="125" spans="1:66" ht="15" x14ac:dyDescent="0.25">
      <c r="A125" s="563"/>
      <c r="B125" s="550" t="s">
        <v>498</v>
      </c>
      <c r="C125" s="556">
        <v>15969.031481344027</v>
      </c>
      <c r="D125" s="556">
        <v>15894.94207553764</v>
      </c>
      <c r="E125" s="556">
        <v>16079.612684040128</v>
      </c>
      <c r="F125" s="556">
        <v>16741.994088189778</v>
      </c>
      <c r="G125" s="556">
        <v>17251.773432618804</v>
      </c>
      <c r="H125" s="556">
        <v>17151.144538165354</v>
      </c>
      <c r="I125" s="556">
        <v>19548.545012616836</v>
      </c>
      <c r="J125" s="556">
        <v>20466.368994994478</v>
      </c>
      <c r="K125" s="556">
        <v>17805.7</v>
      </c>
      <c r="L125" s="556">
        <v>17052.2</v>
      </c>
      <c r="M125" s="556">
        <v>18576.599999999999</v>
      </c>
      <c r="N125" s="556">
        <v>17123.2</v>
      </c>
      <c r="O125" s="556">
        <v>18859.240000000002</v>
      </c>
      <c r="P125" s="556">
        <v>16953.204185339331</v>
      </c>
      <c r="Q125" s="556">
        <v>17113.546929248678</v>
      </c>
      <c r="R125" s="556">
        <v>17873.239791770895</v>
      </c>
      <c r="S125" s="556">
        <v>19481.090478972212</v>
      </c>
      <c r="T125" s="556">
        <v>21438.377766693211</v>
      </c>
      <c r="U125" s="556">
        <v>28407.20516060153</v>
      </c>
      <c r="V125" s="557">
        <v>33695.725745865966</v>
      </c>
      <c r="X125" s="563"/>
      <c r="Y125" s="550" t="s">
        <v>498</v>
      </c>
      <c r="Z125" s="556">
        <f>[7]Summary!$C$11</f>
        <v>16391.801572300508</v>
      </c>
      <c r="AA125" s="556">
        <f>[7]Summary!$D$11</f>
        <v>16315.750695952323</v>
      </c>
      <c r="AB125" s="556">
        <f>[7]Summary!$E$11</f>
        <v>16505.310342969438</v>
      </c>
      <c r="AC125" s="556">
        <f>[7]Summary!$F$11</f>
        <v>17185.227879276343</v>
      </c>
      <c r="AD125" s="556">
        <f>[7]Summary!$G$11</f>
        <v>17708.503312060122</v>
      </c>
      <c r="AE125" s="556">
        <f>[7]Summary!$H$11</f>
        <v>17605.210330751393</v>
      </c>
      <c r="AF125" s="556">
        <f>[7]Summary!$I$11</f>
        <v>20066.080478853844</v>
      </c>
      <c r="AG125" s="556">
        <f>[7]Summary!$J$11</f>
        <v>21008.203275405984</v>
      </c>
      <c r="AH125" s="556">
        <f>[7]Summary!$K$11</f>
        <v>17805.7</v>
      </c>
      <c r="AI125" s="556">
        <f>[7]Summary!$L$11</f>
        <v>17052.2</v>
      </c>
      <c r="AJ125" s="556">
        <f>[7]Summary!$M$11</f>
        <v>18576.599999999999</v>
      </c>
      <c r="AK125" s="556">
        <f>[7]Summary!$N$11</f>
        <v>17123.2</v>
      </c>
      <c r="AL125" s="556">
        <f>[7]Summary!$O$11</f>
        <v>18859.240000000002</v>
      </c>
      <c r="AM125" s="556">
        <f>[7]Summary!$P$11</f>
        <v>17402.029631254005</v>
      </c>
      <c r="AN125" s="556">
        <f>[7]Summary!$Q$11</f>
        <v>17566.617348723958</v>
      </c>
      <c r="AO125" s="556">
        <f>[7]Summary!$R$11</f>
        <v>18346.422603219522</v>
      </c>
      <c r="AP125" s="556">
        <f>[7]Summary!$S$11</f>
        <v>19996.840128745796</v>
      </c>
      <c r="AQ125" s="556">
        <f>[7]Summary!$T$11</f>
        <v>22005.945369585897</v>
      </c>
      <c r="AR125" s="556">
        <f>[7]Summary!$U$11</f>
        <v>29159.268097142009</v>
      </c>
      <c r="AS125" s="556">
        <f>[7]Summary!$V$11</f>
        <v>36987.968010178265</v>
      </c>
      <c r="AU125" s="566">
        <f>(Z125-C125)/C125</f>
        <v>2.6474372691317326E-2</v>
      </c>
      <c r="AV125" s="566">
        <f t="shared" ref="AV125:AV126" si="411">(AA125-D125)/D125</f>
        <v>2.6474372691317295E-2</v>
      </c>
      <c r="AW125" s="566">
        <f t="shared" ref="AW125:AW126" si="412">(AB125-E125)/E125</f>
        <v>2.6474372691317218E-2</v>
      </c>
      <c r="AX125" s="566">
        <f t="shared" ref="AX125:AX126" si="413">(AC125-F125)/F125</f>
        <v>2.6474372691317138E-2</v>
      </c>
      <c r="AY125" s="566">
        <f t="shared" ref="AY125:AY126" si="414">(AD125-G125)/G125</f>
        <v>2.6474372691317395E-2</v>
      </c>
      <c r="AZ125" s="566">
        <f t="shared" ref="AZ125:AZ126" si="415">(AE125-H125)/H125</f>
        <v>2.6474372691317236E-2</v>
      </c>
      <c r="BA125" s="566">
        <f t="shared" ref="BA125:BA126" si="416">(AF125-I125)/I125</f>
        <v>2.6474372691317201E-2</v>
      </c>
      <c r="BB125" s="566">
        <f t="shared" ref="BB125:BB126" si="417">(AG125-J125)/J125</f>
        <v>2.6474372691317326E-2</v>
      </c>
      <c r="BC125" s="566">
        <f t="shared" ref="BC125:BC126" si="418">(AH125-K125)/K125</f>
        <v>0</v>
      </c>
      <c r="BD125" s="566">
        <f t="shared" ref="BD125:BD126" si="419">(AI125-L125)/L125</f>
        <v>0</v>
      </c>
      <c r="BE125" s="566">
        <f t="shared" ref="BE125:BE126" si="420">(AJ125-M125)/M125</f>
        <v>0</v>
      </c>
      <c r="BF125" s="566">
        <f t="shared" ref="BF125:BF126" si="421">(AK125-N125)/N125</f>
        <v>0</v>
      </c>
      <c r="BG125" s="566">
        <f t="shared" ref="BG125:BG126" si="422">(AL125-O125)/O125</f>
        <v>0</v>
      </c>
      <c r="BH125" s="566">
        <f t="shared" ref="BH125:BH126" si="423">(AM125-P125)/P125</f>
        <v>2.6474372691317302E-2</v>
      </c>
      <c r="BI125" s="566">
        <f t="shared" ref="BI125:BI126" si="424">(AN125-Q125)/Q125</f>
        <v>2.6474372691317392E-2</v>
      </c>
      <c r="BJ125" s="566">
        <f t="shared" ref="BJ125:BJ126" si="425">(AO125-R125)/R125</f>
        <v>2.6474372691317409E-2</v>
      </c>
      <c r="BK125" s="566">
        <f t="shared" ref="BK125:BK126" si="426">(AP125-S125)/S125</f>
        <v>2.6474372691317367E-2</v>
      </c>
      <c r="BL125" s="566">
        <f t="shared" ref="BL125:BL126" si="427">(AQ125-T125)/T125</f>
        <v>2.6474372691317284E-2</v>
      </c>
      <c r="BM125" s="566">
        <f t="shared" ref="BM125:BM126" si="428">(AR125-U125)/U125</f>
        <v>2.647437269131735E-2</v>
      </c>
      <c r="BN125" s="566">
        <f t="shared" ref="BN125:BN126" si="429">(AS125-V125)/V125</f>
        <v>9.7705040964022424E-2</v>
      </c>
    </row>
    <row r="126" spans="1:66" ht="15" x14ac:dyDescent="0.25">
      <c r="A126" s="563"/>
      <c r="B126" s="550" t="s">
        <v>87</v>
      </c>
      <c r="C126" s="556">
        <v>15969.031481344027</v>
      </c>
      <c r="D126" s="556">
        <v>15894.94207553764</v>
      </c>
      <c r="E126" s="556">
        <v>16079.612684040128</v>
      </c>
      <c r="F126" s="556">
        <v>16741.994088189778</v>
      </c>
      <c r="G126" s="556">
        <v>17251.773432618804</v>
      </c>
      <c r="H126" s="556">
        <v>17151.144538165354</v>
      </c>
      <c r="I126" s="556">
        <v>19548.545012616836</v>
      </c>
      <c r="J126" s="556">
        <v>20466.368994994478</v>
      </c>
      <c r="K126" s="556">
        <v>17805.7</v>
      </c>
      <c r="L126" s="556">
        <v>17052.2</v>
      </c>
      <c r="M126" s="556">
        <v>18576.599999999999</v>
      </c>
      <c r="N126" s="556">
        <v>17123.2</v>
      </c>
      <c r="O126" s="556">
        <v>18859.240000000002</v>
      </c>
      <c r="P126" s="556">
        <v>16953.204185339331</v>
      </c>
      <c r="Q126" s="556">
        <v>17113.546929248678</v>
      </c>
      <c r="R126" s="556">
        <v>17873.239791770895</v>
      </c>
      <c r="S126" s="556">
        <v>19481.090478972212</v>
      </c>
      <c r="T126" s="556">
        <v>21438.377766693211</v>
      </c>
      <c r="U126" s="556">
        <v>28407.20516060153</v>
      </c>
      <c r="V126" s="557">
        <v>33695.725745865966</v>
      </c>
      <c r="X126" s="563"/>
      <c r="Y126" s="550" t="s">
        <v>87</v>
      </c>
      <c r="Z126" s="556">
        <f>[7]Summary!$C$12</f>
        <v>16391.801572300508</v>
      </c>
      <c r="AA126" s="556">
        <f>[7]Summary!$D$12</f>
        <v>16315.750695952323</v>
      </c>
      <c r="AB126" s="556">
        <f>[7]Summary!$E$12</f>
        <v>16505.310342969438</v>
      </c>
      <c r="AC126" s="556">
        <f>[7]Summary!$F$12</f>
        <v>17185.227879276343</v>
      </c>
      <c r="AD126" s="556">
        <f>[7]Summary!$G$12</f>
        <v>17708.503312060122</v>
      </c>
      <c r="AE126" s="556">
        <f>[7]Summary!$H$12</f>
        <v>17605.210330751393</v>
      </c>
      <c r="AF126" s="556">
        <f>[7]Summary!$I$12</f>
        <v>20066.080478853844</v>
      </c>
      <c r="AG126" s="556">
        <f>[7]Summary!$J$12</f>
        <v>21008.203275405984</v>
      </c>
      <c r="AH126" s="556">
        <f>[7]Summary!$K$12</f>
        <v>17805.7</v>
      </c>
      <c r="AI126" s="556">
        <f>[7]Summary!$L$12</f>
        <v>17052.2</v>
      </c>
      <c r="AJ126" s="556">
        <f>[7]Summary!$M$12</f>
        <v>18576.599999999999</v>
      </c>
      <c r="AK126" s="556">
        <f>[7]Summary!$N$12</f>
        <v>17123.2</v>
      </c>
      <c r="AL126" s="556">
        <f>[7]Summary!$O$12</f>
        <v>18859.240000000002</v>
      </c>
      <c r="AM126" s="556">
        <f>[7]Summary!$P$12</f>
        <v>17402.029631254005</v>
      </c>
      <c r="AN126" s="556">
        <f>[7]Summary!$Q$12</f>
        <v>17566.617348723958</v>
      </c>
      <c r="AO126" s="556">
        <f>[7]Summary!$R$12</f>
        <v>18346.422603219522</v>
      </c>
      <c r="AP126" s="556">
        <f>[7]Summary!$S$12</f>
        <v>19996.840128745796</v>
      </c>
      <c r="AQ126" s="556">
        <f>[7]Summary!$T$12</f>
        <v>22005.945369585897</v>
      </c>
      <c r="AR126" s="556">
        <f>[7]Summary!$U$12</f>
        <v>29159.268097142009</v>
      </c>
      <c r="AS126" s="556">
        <f>[7]Summary!$V$12</f>
        <v>36987.968010178265</v>
      </c>
      <c r="AU126" s="566">
        <f t="shared" ref="AU126" si="430">(Z126-C126)/C126</f>
        <v>2.6474372691317326E-2</v>
      </c>
      <c r="AV126" s="566">
        <f t="shared" si="411"/>
        <v>2.6474372691317295E-2</v>
      </c>
      <c r="AW126" s="566">
        <f t="shared" si="412"/>
        <v>2.6474372691317218E-2</v>
      </c>
      <c r="AX126" s="566">
        <f t="shared" si="413"/>
        <v>2.6474372691317138E-2</v>
      </c>
      <c r="AY126" s="566">
        <f t="shared" si="414"/>
        <v>2.6474372691317395E-2</v>
      </c>
      <c r="AZ126" s="566">
        <f t="shared" si="415"/>
        <v>2.6474372691317236E-2</v>
      </c>
      <c r="BA126" s="566">
        <f t="shared" si="416"/>
        <v>2.6474372691317201E-2</v>
      </c>
      <c r="BB126" s="566">
        <f t="shared" si="417"/>
        <v>2.6474372691317326E-2</v>
      </c>
      <c r="BC126" s="566">
        <f t="shared" si="418"/>
        <v>0</v>
      </c>
      <c r="BD126" s="566">
        <f t="shared" si="419"/>
        <v>0</v>
      </c>
      <c r="BE126" s="566">
        <f t="shared" si="420"/>
        <v>0</v>
      </c>
      <c r="BF126" s="566">
        <f t="shared" si="421"/>
        <v>0</v>
      </c>
      <c r="BG126" s="566">
        <f t="shared" si="422"/>
        <v>0</v>
      </c>
      <c r="BH126" s="566">
        <f t="shared" si="423"/>
        <v>2.6474372691317302E-2</v>
      </c>
      <c r="BI126" s="566">
        <f t="shared" si="424"/>
        <v>2.6474372691317392E-2</v>
      </c>
      <c r="BJ126" s="566">
        <f t="shared" si="425"/>
        <v>2.6474372691317409E-2</v>
      </c>
      <c r="BK126" s="566">
        <f t="shared" si="426"/>
        <v>2.6474372691317367E-2</v>
      </c>
      <c r="BL126" s="566">
        <f t="shared" si="427"/>
        <v>2.6474372691317284E-2</v>
      </c>
      <c r="BM126" s="566">
        <f t="shared" si="428"/>
        <v>2.647437269131735E-2</v>
      </c>
      <c r="BN126" s="566">
        <f t="shared" si="429"/>
        <v>9.7705040964022424E-2</v>
      </c>
    </row>
    <row r="127" spans="1:66" ht="15.75" thickBot="1" x14ac:dyDescent="0.3">
      <c r="A127" s="564"/>
      <c r="B127" s="559" t="s">
        <v>499</v>
      </c>
      <c r="C127" s="560">
        <v>0</v>
      </c>
      <c r="D127" s="560">
        <v>0</v>
      </c>
      <c r="E127" s="560">
        <v>0</v>
      </c>
      <c r="F127" s="560">
        <v>0</v>
      </c>
      <c r="G127" s="560">
        <v>0</v>
      </c>
      <c r="H127" s="560">
        <v>0</v>
      </c>
      <c r="I127" s="560">
        <v>0</v>
      </c>
      <c r="J127" s="560">
        <v>0</v>
      </c>
      <c r="K127" s="560">
        <v>0</v>
      </c>
      <c r="L127" s="560">
        <v>0</v>
      </c>
      <c r="M127" s="560">
        <v>0</v>
      </c>
      <c r="N127" s="560">
        <v>0</v>
      </c>
      <c r="O127" s="560">
        <v>0</v>
      </c>
      <c r="P127" s="560">
        <v>0</v>
      </c>
      <c r="Q127" s="560">
        <v>0</v>
      </c>
      <c r="R127" s="560">
        <v>0</v>
      </c>
      <c r="S127" s="560">
        <v>0</v>
      </c>
      <c r="T127" s="560">
        <v>0</v>
      </c>
      <c r="U127" s="560">
        <v>0</v>
      </c>
      <c r="V127" s="561">
        <v>0</v>
      </c>
      <c r="X127" s="564"/>
      <c r="Y127" s="559" t="s">
        <v>499</v>
      </c>
      <c r="Z127" s="560">
        <f>[7]Summary!$C$13</f>
        <v>0</v>
      </c>
      <c r="AA127" s="560">
        <f>[7]Summary!$D$13</f>
        <v>0</v>
      </c>
      <c r="AB127" s="560">
        <f>[7]Summary!$E$13</f>
        <v>0</v>
      </c>
      <c r="AC127" s="560">
        <f>[7]Summary!$F$13</f>
        <v>0</v>
      </c>
      <c r="AD127" s="560">
        <f>[7]Summary!$G$13</f>
        <v>0</v>
      </c>
      <c r="AE127" s="560">
        <f>[7]Summary!$H$13</f>
        <v>0</v>
      </c>
      <c r="AF127" s="560">
        <f>[7]Summary!$I$13</f>
        <v>0</v>
      </c>
      <c r="AG127" s="560">
        <f>[7]Summary!$J$13</f>
        <v>0</v>
      </c>
      <c r="AH127" s="560">
        <f>[7]Summary!$K$13</f>
        <v>0</v>
      </c>
      <c r="AI127" s="560">
        <f>[7]Summary!$L$13</f>
        <v>0</v>
      </c>
      <c r="AJ127" s="560">
        <f>[7]Summary!$M$13</f>
        <v>0</v>
      </c>
      <c r="AK127" s="560">
        <f>[7]Summary!$N$13</f>
        <v>0</v>
      </c>
      <c r="AL127" s="560">
        <f>[7]Summary!$O$13</f>
        <v>0</v>
      </c>
      <c r="AM127" s="560">
        <f>[7]Summary!$P$13</f>
        <v>0</v>
      </c>
      <c r="AN127" s="560">
        <f>[7]Summary!$Q$13</f>
        <v>0</v>
      </c>
      <c r="AO127" s="560">
        <f>[7]Summary!$R$13</f>
        <v>0</v>
      </c>
      <c r="AP127" s="560">
        <f>[7]Summary!$S$13</f>
        <v>0</v>
      </c>
      <c r="AQ127" s="560">
        <f>[7]Summary!$T$13</f>
        <v>0</v>
      </c>
      <c r="AR127" s="560">
        <f>[7]Summary!$U$13</f>
        <v>0</v>
      </c>
      <c r="AS127" s="560">
        <f>[7]Summary!$V$13</f>
        <v>0</v>
      </c>
      <c r="AU127" s="566"/>
      <c r="AV127" s="566"/>
      <c r="AW127" s="566"/>
      <c r="AX127" s="566"/>
      <c r="AY127" s="566"/>
      <c r="AZ127" s="566"/>
      <c r="BA127" s="566"/>
      <c r="BB127" s="566"/>
      <c r="BC127" s="566"/>
      <c r="BD127" s="566"/>
      <c r="BE127" s="566"/>
      <c r="BF127" s="566"/>
      <c r="BG127" s="566"/>
      <c r="BH127" s="566"/>
      <c r="BI127" s="566"/>
      <c r="BJ127" s="566"/>
      <c r="BK127" s="566"/>
      <c r="BL127" s="566"/>
      <c r="BM127" s="566"/>
      <c r="BN127" s="566"/>
    </row>
    <row r="128" spans="1:66" ht="15" x14ac:dyDescent="0.25">
      <c r="A128" s="552" t="s">
        <v>501</v>
      </c>
      <c r="B128" s="562"/>
      <c r="C128" s="553">
        <v>2000</v>
      </c>
      <c r="D128" s="553">
        <v>2001</v>
      </c>
      <c r="E128" s="553">
        <v>2002</v>
      </c>
      <c r="F128" s="553">
        <v>2003</v>
      </c>
      <c r="G128" s="553">
        <v>2004</v>
      </c>
      <c r="H128" s="553">
        <v>2005</v>
      </c>
      <c r="I128" s="553">
        <v>2006</v>
      </c>
      <c r="J128" s="553">
        <v>2007</v>
      </c>
      <c r="K128" s="553">
        <v>2008</v>
      </c>
      <c r="L128" s="553">
        <v>2009</v>
      </c>
      <c r="M128" s="553">
        <v>2010</v>
      </c>
      <c r="N128" s="553">
        <v>2011</v>
      </c>
      <c r="O128" s="553">
        <v>2012</v>
      </c>
      <c r="P128" s="553">
        <v>2013</v>
      </c>
      <c r="Q128" s="553">
        <v>2014</v>
      </c>
      <c r="R128" s="553">
        <v>2015</v>
      </c>
      <c r="S128" s="553">
        <v>2016</v>
      </c>
      <c r="T128" s="553">
        <v>2017</v>
      </c>
      <c r="U128" s="553">
        <v>2018</v>
      </c>
      <c r="V128" s="554">
        <v>2019</v>
      </c>
      <c r="X128" s="552" t="s">
        <v>501</v>
      </c>
      <c r="Y128" s="562"/>
      <c r="Z128" s="553">
        <v>2000</v>
      </c>
      <c r="AA128" s="553">
        <v>2001</v>
      </c>
      <c r="AB128" s="553">
        <v>2002</v>
      </c>
      <c r="AC128" s="553">
        <v>2003</v>
      </c>
      <c r="AD128" s="553">
        <v>2004</v>
      </c>
      <c r="AE128" s="553">
        <v>2005</v>
      </c>
      <c r="AF128" s="553">
        <v>2006</v>
      </c>
      <c r="AG128" s="553">
        <v>2007</v>
      </c>
      <c r="AH128" s="553">
        <v>2008</v>
      </c>
      <c r="AI128" s="553">
        <v>2009</v>
      </c>
      <c r="AJ128" s="553">
        <v>2010</v>
      </c>
      <c r="AK128" s="553">
        <v>2011</v>
      </c>
      <c r="AL128" s="553">
        <v>2012</v>
      </c>
      <c r="AM128" s="553">
        <v>2013</v>
      </c>
      <c r="AN128" s="553">
        <v>2014</v>
      </c>
      <c r="AO128" s="553">
        <v>2015</v>
      </c>
      <c r="AP128" s="553">
        <v>2016</v>
      </c>
      <c r="AQ128" s="553">
        <v>2017</v>
      </c>
      <c r="AR128" s="553">
        <v>2018</v>
      </c>
      <c r="AS128" s="553">
        <v>2019</v>
      </c>
      <c r="AU128" s="553">
        <v>2000</v>
      </c>
      <c r="AV128" s="553">
        <v>2001</v>
      </c>
      <c r="AW128" s="553">
        <v>2002</v>
      </c>
      <c r="AX128" s="553">
        <v>2003</v>
      </c>
      <c r="AY128" s="553">
        <v>2004</v>
      </c>
      <c r="AZ128" s="553">
        <v>2005</v>
      </c>
      <c r="BA128" s="553">
        <v>2006</v>
      </c>
      <c r="BB128" s="553">
        <v>2007</v>
      </c>
      <c r="BC128" s="553">
        <v>2008</v>
      </c>
      <c r="BD128" s="553">
        <v>2009</v>
      </c>
      <c r="BE128" s="553">
        <v>2010</v>
      </c>
      <c r="BF128" s="553">
        <v>2011</v>
      </c>
      <c r="BG128" s="553">
        <v>2012</v>
      </c>
      <c r="BH128" s="553">
        <v>2013</v>
      </c>
      <c r="BI128" s="553">
        <v>2014</v>
      </c>
      <c r="BJ128" s="553">
        <v>2015</v>
      </c>
      <c r="BK128" s="553">
        <v>2016</v>
      </c>
      <c r="BL128" s="553">
        <v>2017</v>
      </c>
      <c r="BM128" s="553">
        <v>2018</v>
      </c>
      <c r="BN128" s="553">
        <v>2019</v>
      </c>
    </row>
    <row r="129" spans="1:66" ht="15" x14ac:dyDescent="0.25">
      <c r="A129" s="563"/>
      <c r="B129" s="550" t="s">
        <v>498</v>
      </c>
      <c r="C129" s="556">
        <v>4126.5825524344027</v>
      </c>
      <c r="D129" s="556">
        <v>4088.569686192473</v>
      </c>
      <c r="E129" s="556">
        <v>4151.1218256393822</v>
      </c>
      <c r="F129" s="556">
        <v>4433.043681107607</v>
      </c>
      <c r="G129" s="556">
        <v>4739.6891473172809</v>
      </c>
      <c r="H129" s="556">
        <v>4518.6427299255174</v>
      </c>
      <c r="I129" s="556">
        <v>5204.8909618584075</v>
      </c>
      <c r="J129" s="556">
        <v>5574.2994235814522</v>
      </c>
      <c r="K129" s="556">
        <v>4797.956572750445</v>
      </c>
      <c r="L129" s="556">
        <v>4528.1022977935409</v>
      </c>
      <c r="M129" s="556">
        <v>4918.7013029166937</v>
      </c>
      <c r="N129" s="556">
        <v>4518.402451828274</v>
      </c>
      <c r="O129" s="556">
        <v>4969.3318745652459</v>
      </c>
      <c r="P129" s="556">
        <v>4441.924306932643</v>
      </c>
      <c r="Q129" s="556">
        <v>4529.2701304784796</v>
      </c>
      <c r="R129" s="556">
        <v>4801.8378750593038</v>
      </c>
      <c r="S129" s="556">
        <v>5156.5891218190473</v>
      </c>
      <c r="T129" s="556">
        <v>5736.9178758501739</v>
      </c>
      <c r="U129" s="556">
        <v>7567.4611611820974</v>
      </c>
      <c r="V129" s="557">
        <v>9022.9100379785523</v>
      </c>
      <c r="X129" s="563"/>
      <c r="Y129" s="550" t="s">
        <v>498</v>
      </c>
      <c r="Z129" s="556">
        <f>[7]Summary!$C$15</f>
        <v>4628.6795113109829</v>
      </c>
      <c r="AA129" s="556">
        <f>[7]Summary!$D$15</f>
        <v>4490.9834142448517</v>
      </c>
      <c r="AB129" s="556">
        <f>[7]Summary!$E$15</f>
        <v>4608.5605473045416</v>
      </c>
      <c r="AC129" s="556">
        <f>[7]Summary!$F$15</f>
        <v>4888.6093339917697</v>
      </c>
      <c r="AD129" s="556">
        <f>[7]Summary!$G$15</f>
        <v>5057.1400556271074</v>
      </c>
      <c r="AE129" s="556">
        <f>[7]Summary!$H$15</f>
        <v>4948.3526545437426</v>
      </c>
      <c r="AF129" s="556">
        <f>[7]Summary!$I$15</f>
        <v>5698.6073179927098</v>
      </c>
      <c r="AG129" s="556">
        <f>[7]Summary!$J$15</f>
        <v>6031.6443699780557</v>
      </c>
      <c r="AH129" s="556">
        <f>[7]Summary!$K$15</f>
        <v>5087.6819030821962</v>
      </c>
      <c r="AI129" s="556">
        <f>[7]Summary!$L$15</f>
        <v>4820.1022775327647</v>
      </c>
      <c r="AJ129" s="556">
        <f>[7]Summary!$M$15</f>
        <v>5106.4817775200081</v>
      </c>
      <c r="AK129" s="556">
        <f>[7]Summary!$N$15</f>
        <v>4781.0550264012491</v>
      </c>
      <c r="AL129" s="556">
        <f>[7]Summary!$O$15</f>
        <v>5213.469915026978</v>
      </c>
      <c r="AM129" s="556">
        <f>[7]Summary!$P$15</f>
        <v>4685.9826055122257</v>
      </c>
      <c r="AN129" s="556">
        <f>[7]Summary!$Q$15</f>
        <v>4889.7452134976802</v>
      </c>
      <c r="AO129" s="556">
        <f>[7]Summary!$R$15</f>
        <v>5034.4252321082713</v>
      </c>
      <c r="AP129" s="556">
        <f>[7]Summary!$S$15</f>
        <v>5699.5874027936388</v>
      </c>
      <c r="AQ129" s="556">
        <f>[7]Summary!$T$15</f>
        <v>6339.200256944202</v>
      </c>
      <c r="AR129" s="556">
        <f>[7]Summary!$U$15</f>
        <v>8763.6630660218507</v>
      </c>
      <c r="AS129" s="556">
        <f>[7]Summary!$V$15</f>
        <v>11420.634357348676</v>
      </c>
      <c r="AU129" s="566">
        <f>(Z129-C129)/C129</f>
        <v>0.12167379484032791</v>
      </c>
      <c r="AV129" s="566">
        <f t="shared" ref="AV129:AV130" si="431">(AA129-D129)/D129</f>
        <v>9.8424084444829668E-2</v>
      </c>
      <c r="AW129" s="566">
        <f t="shared" ref="AW129:AW130" si="432">(AB129-E129)/E129</f>
        <v>0.11019640976080045</v>
      </c>
      <c r="AX129" s="566">
        <f t="shared" ref="AX129:AX130" si="433">(AC129-F129)/F129</f>
        <v>0.102765884041625</v>
      </c>
      <c r="AY129" s="566">
        <f t="shared" ref="AY129:AY130" si="434">(AD129-G129)/G129</f>
        <v>6.6977157877433233E-2</v>
      </c>
      <c r="AZ129" s="566">
        <f t="shared" ref="AZ129:AZ130" si="435">(AE129-H129)/H129</f>
        <v>9.5097123251722149E-2</v>
      </c>
      <c r="BA129" s="566">
        <f t="shared" ref="BA129:BA130" si="436">(AF129-I129)/I129</f>
        <v>9.4856234213602189E-2</v>
      </c>
      <c r="BB129" s="566">
        <f t="shared" ref="BB129:BB130" si="437">(AG129-J129)/J129</f>
        <v>8.2045278095729257E-2</v>
      </c>
      <c r="BC129" s="566">
        <f t="shared" ref="BC129:BC130" si="438">(AH129-K129)/K129</f>
        <v>6.0385150623750876E-2</v>
      </c>
      <c r="BD129" s="566">
        <f t="shared" ref="BD129:BD130" si="439">(AI129-L129)/L129</f>
        <v>6.4486171145362578E-2</v>
      </c>
      <c r="BE129" s="566">
        <f t="shared" ref="BE129:BE130" si="440">(AJ129-M129)/M129</f>
        <v>3.8176840397274016E-2</v>
      </c>
      <c r="BF129" s="566">
        <f t="shared" ref="BF129:BF130" si="441">(AK129-N129)/N129</f>
        <v>5.8129521965600547E-2</v>
      </c>
      <c r="BG129" s="566">
        <f t="shared" ref="BG129:BG130" si="442">(AL129-O129)/O129</f>
        <v>4.9128946631903328E-2</v>
      </c>
      <c r="BH129" s="566">
        <f t="shared" ref="BH129:BH130" si="443">(AM129-P129)/P129</f>
        <v>5.4944272282774757E-2</v>
      </c>
      <c r="BI129" s="566">
        <f t="shared" ref="BI129:BI130" si="444">(AN129-Q129)/Q129</f>
        <v>7.9587896644424574E-2</v>
      </c>
      <c r="BJ129" s="566">
        <f t="shared" ref="BJ129:BJ130" si="445">(AO129-R129)/R129</f>
        <v>4.8437153252720973E-2</v>
      </c>
      <c r="BK129" s="566">
        <f t="shared" ref="BK129:BK130" si="446">(AP129-S129)/S129</f>
        <v>0.10530183191773142</v>
      </c>
      <c r="BL129" s="566">
        <f t="shared" ref="BL129:BL130" si="447">(AQ129-T129)/T129</f>
        <v>0.1049836156151658</v>
      </c>
      <c r="BM129" s="566">
        <f t="shared" ref="BM129:BM130" si="448">(AR129-U129)/U129</f>
        <v>0.15807176004757942</v>
      </c>
      <c r="BN129" s="566">
        <f t="shared" ref="BN129:BN130" si="449">(AS129-V129)/V129</f>
        <v>0.26573736292147465</v>
      </c>
    </row>
    <row r="130" spans="1:66" ht="15" x14ac:dyDescent="0.25">
      <c r="A130" s="563"/>
      <c r="B130" s="550" t="s">
        <v>87</v>
      </c>
      <c r="C130" s="556">
        <v>4126.5825524344027</v>
      </c>
      <c r="D130" s="556">
        <v>4088.569686192473</v>
      </c>
      <c r="E130" s="556">
        <v>4151.1218256393822</v>
      </c>
      <c r="F130" s="556">
        <v>4433.043681107607</v>
      </c>
      <c r="G130" s="556">
        <v>4739.6891473172809</v>
      </c>
      <c r="H130" s="556">
        <v>4518.6427299255174</v>
      </c>
      <c r="I130" s="556">
        <v>5204.8909618584075</v>
      </c>
      <c r="J130" s="556">
        <v>5574.2994235814522</v>
      </c>
      <c r="K130" s="556">
        <v>4797.956572750445</v>
      </c>
      <c r="L130" s="556">
        <v>4528.1022977935409</v>
      </c>
      <c r="M130" s="556">
        <v>4918.7013029166937</v>
      </c>
      <c r="N130" s="556">
        <v>4518.402451828274</v>
      </c>
      <c r="O130" s="556">
        <v>4969.3318745652459</v>
      </c>
      <c r="P130" s="556">
        <v>4441.924306932643</v>
      </c>
      <c r="Q130" s="556">
        <v>4529.2701304784796</v>
      </c>
      <c r="R130" s="556">
        <v>4801.8378750593038</v>
      </c>
      <c r="S130" s="556">
        <v>5156.5891218190473</v>
      </c>
      <c r="T130" s="556">
        <v>5736.9178758501739</v>
      </c>
      <c r="U130" s="556">
        <v>7567.4611611820974</v>
      </c>
      <c r="V130" s="557">
        <v>9022.9100379785523</v>
      </c>
      <c r="X130" s="563"/>
      <c r="Y130" s="550" t="s">
        <v>87</v>
      </c>
      <c r="Z130" s="556">
        <f>[7]Summary!$C$16</f>
        <v>4628.6795113109829</v>
      </c>
      <c r="AA130" s="556">
        <f>[7]Summary!$D$16</f>
        <v>4490.9834142448517</v>
      </c>
      <c r="AB130" s="556">
        <f>[7]Summary!$E$16</f>
        <v>4608.5605473045416</v>
      </c>
      <c r="AC130" s="556">
        <f>[7]Summary!$F$16</f>
        <v>4888.6093339917697</v>
      </c>
      <c r="AD130" s="556">
        <f>[7]Summary!$G$16</f>
        <v>5057.1400556271074</v>
      </c>
      <c r="AE130" s="556">
        <f>[7]Summary!$H$16</f>
        <v>4948.3526545437426</v>
      </c>
      <c r="AF130" s="556">
        <f>[7]Summary!$I$16</f>
        <v>5698.6073179927098</v>
      </c>
      <c r="AG130" s="556">
        <f>[7]Summary!$J$16</f>
        <v>6031.6443699780557</v>
      </c>
      <c r="AH130" s="556">
        <f>[7]Summary!$K$16</f>
        <v>5087.6819030821962</v>
      </c>
      <c r="AI130" s="556">
        <f>[7]Summary!$L$16</f>
        <v>4820.1022775327647</v>
      </c>
      <c r="AJ130" s="556">
        <f>[7]Summary!$M$16</f>
        <v>5106.4817775200081</v>
      </c>
      <c r="AK130" s="556">
        <f>[7]Summary!$N$16</f>
        <v>4781.0550264012491</v>
      </c>
      <c r="AL130" s="556">
        <f>[7]Summary!$O$16</f>
        <v>5213.469915026978</v>
      </c>
      <c r="AM130" s="556">
        <f>[7]Summary!$P$16</f>
        <v>4685.9826055122257</v>
      </c>
      <c r="AN130" s="556">
        <f>[7]Summary!$Q$16</f>
        <v>4889.7452134976802</v>
      </c>
      <c r="AO130" s="556">
        <f>[7]Summary!$R$16</f>
        <v>5034.4252321082713</v>
      </c>
      <c r="AP130" s="556">
        <f>[7]Summary!$S$16</f>
        <v>5699.5874027936388</v>
      </c>
      <c r="AQ130" s="556">
        <f>[7]Summary!$T$16</f>
        <v>6339.200256944202</v>
      </c>
      <c r="AR130" s="556">
        <f>[7]Summary!$U$16</f>
        <v>8763.6630660218507</v>
      </c>
      <c r="AS130" s="556">
        <f>[7]Summary!$V$16</f>
        <v>11420.634357348676</v>
      </c>
      <c r="AU130" s="566">
        <f t="shared" ref="AU130" si="450">(Z130-C130)/C130</f>
        <v>0.12167379484032791</v>
      </c>
      <c r="AV130" s="566">
        <f t="shared" si="431"/>
        <v>9.8424084444829668E-2</v>
      </c>
      <c r="AW130" s="566">
        <f t="shared" si="432"/>
        <v>0.11019640976080045</v>
      </c>
      <c r="AX130" s="566">
        <f t="shared" si="433"/>
        <v>0.102765884041625</v>
      </c>
      <c r="AY130" s="566">
        <f t="shared" si="434"/>
        <v>6.6977157877433233E-2</v>
      </c>
      <c r="AZ130" s="566">
        <f t="shared" si="435"/>
        <v>9.5097123251722149E-2</v>
      </c>
      <c r="BA130" s="566">
        <f t="shared" si="436"/>
        <v>9.4856234213602189E-2</v>
      </c>
      <c r="BB130" s="566">
        <f t="shared" si="437"/>
        <v>8.2045278095729257E-2</v>
      </c>
      <c r="BC130" s="566">
        <f t="shared" si="438"/>
        <v>6.0385150623750876E-2</v>
      </c>
      <c r="BD130" s="566">
        <f t="shared" si="439"/>
        <v>6.4486171145362578E-2</v>
      </c>
      <c r="BE130" s="566">
        <f t="shared" si="440"/>
        <v>3.8176840397274016E-2</v>
      </c>
      <c r="BF130" s="566">
        <f t="shared" si="441"/>
        <v>5.8129521965600547E-2</v>
      </c>
      <c r="BG130" s="566">
        <f t="shared" si="442"/>
        <v>4.9128946631903328E-2</v>
      </c>
      <c r="BH130" s="566">
        <f t="shared" si="443"/>
        <v>5.4944272282774757E-2</v>
      </c>
      <c r="BI130" s="566">
        <f t="shared" si="444"/>
        <v>7.9587896644424574E-2</v>
      </c>
      <c r="BJ130" s="566">
        <f t="shared" si="445"/>
        <v>4.8437153252720973E-2</v>
      </c>
      <c r="BK130" s="566">
        <f t="shared" si="446"/>
        <v>0.10530183191773142</v>
      </c>
      <c r="BL130" s="566">
        <f t="shared" si="447"/>
        <v>0.1049836156151658</v>
      </c>
      <c r="BM130" s="566">
        <f t="shared" si="448"/>
        <v>0.15807176004757942</v>
      </c>
      <c r="BN130" s="566">
        <f t="shared" si="449"/>
        <v>0.26573736292147465</v>
      </c>
    </row>
    <row r="131" spans="1:66" ht="15.75" thickBot="1" x14ac:dyDescent="0.3">
      <c r="A131" s="564"/>
      <c r="B131" s="559" t="s">
        <v>499</v>
      </c>
      <c r="C131" s="560">
        <v>0</v>
      </c>
      <c r="D131" s="560">
        <v>0</v>
      </c>
      <c r="E131" s="560">
        <v>0</v>
      </c>
      <c r="F131" s="560">
        <v>0</v>
      </c>
      <c r="G131" s="560">
        <v>0</v>
      </c>
      <c r="H131" s="560">
        <v>0</v>
      </c>
      <c r="I131" s="560">
        <v>0</v>
      </c>
      <c r="J131" s="560">
        <v>0</v>
      </c>
      <c r="K131" s="560">
        <v>0</v>
      </c>
      <c r="L131" s="560">
        <v>0</v>
      </c>
      <c r="M131" s="560">
        <v>0</v>
      </c>
      <c r="N131" s="560">
        <v>0</v>
      </c>
      <c r="O131" s="560">
        <v>0</v>
      </c>
      <c r="P131" s="560">
        <v>0</v>
      </c>
      <c r="Q131" s="560">
        <v>0</v>
      </c>
      <c r="R131" s="560">
        <v>0</v>
      </c>
      <c r="S131" s="560">
        <v>0</v>
      </c>
      <c r="T131" s="560">
        <v>0</v>
      </c>
      <c r="U131" s="560">
        <v>0</v>
      </c>
      <c r="V131" s="561">
        <v>0</v>
      </c>
      <c r="X131" s="564"/>
      <c r="Y131" s="559" t="s">
        <v>499</v>
      </c>
      <c r="Z131" s="560">
        <f>[7]Summary!$C$17</f>
        <v>0</v>
      </c>
      <c r="AA131" s="560">
        <f>[7]Summary!$D$17</f>
        <v>0</v>
      </c>
      <c r="AB131" s="560">
        <f>[7]Summary!$E$17</f>
        <v>0</v>
      </c>
      <c r="AC131" s="560">
        <f>[7]Summary!$F$17</f>
        <v>0</v>
      </c>
      <c r="AD131" s="560">
        <f>[7]Summary!$G$17</f>
        <v>0</v>
      </c>
      <c r="AE131" s="560">
        <f>[7]Summary!$H$17</f>
        <v>0</v>
      </c>
      <c r="AF131" s="560">
        <f>[7]Summary!$I$17</f>
        <v>0</v>
      </c>
      <c r="AG131" s="560">
        <f>[7]Summary!$J$17</f>
        <v>0</v>
      </c>
      <c r="AH131" s="560">
        <f>[7]Summary!$K$17</f>
        <v>0</v>
      </c>
      <c r="AI131" s="560">
        <f>[7]Summary!$L$17</f>
        <v>0</v>
      </c>
      <c r="AJ131" s="560">
        <f>[7]Summary!$M$17</f>
        <v>0</v>
      </c>
      <c r="AK131" s="560">
        <f>[7]Summary!$N$17</f>
        <v>0</v>
      </c>
      <c r="AL131" s="560">
        <f>[7]Summary!$O$17</f>
        <v>0</v>
      </c>
      <c r="AM131" s="560">
        <f>[7]Summary!$P$17</f>
        <v>0</v>
      </c>
      <c r="AN131" s="560">
        <f>[7]Summary!$Q$17</f>
        <v>0</v>
      </c>
      <c r="AO131" s="560">
        <f>[7]Summary!$R$17</f>
        <v>0</v>
      </c>
      <c r="AP131" s="560">
        <f>[7]Summary!$S$17</f>
        <v>0</v>
      </c>
      <c r="AQ131" s="560">
        <f>[7]Summary!$T$17</f>
        <v>0</v>
      </c>
      <c r="AR131" s="560">
        <f>[7]Summary!$U$17</f>
        <v>0</v>
      </c>
      <c r="AS131" s="560">
        <f>[7]Summary!$V$17</f>
        <v>0</v>
      </c>
      <c r="AU131" s="566"/>
      <c r="AV131" s="566"/>
      <c r="AW131" s="566"/>
      <c r="AX131" s="566"/>
      <c r="AY131" s="566"/>
      <c r="AZ131" s="566"/>
      <c r="BA131" s="566"/>
      <c r="BB131" s="566"/>
      <c r="BC131" s="566"/>
      <c r="BD131" s="566"/>
      <c r="BE131" s="566"/>
      <c r="BF131" s="566"/>
      <c r="BG131" s="566"/>
      <c r="BH131" s="566"/>
      <c r="BI131" s="566"/>
      <c r="BJ131" s="566"/>
      <c r="BK131" s="566"/>
      <c r="BL131" s="566"/>
      <c r="BM131" s="566"/>
      <c r="BN131" s="566"/>
    </row>
    <row r="132" spans="1:66" ht="15" x14ac:dyDescent="0.25">
      <c r="A132" s="552" t="s">
        <v>502</v>
      </c>
      <c r="B132" s="562"/>
      <c r="C132" s="553">
        <v>2000</v>
      </c>
      <c r="D132" s="553">
        <v>2001</v>
      </c>
      <c r="E132" s="553">
        <v>2002</v>
      </c>
      <c r="F132" s="553">
        <v>2003</v>
      </c>
      <c r="G132" s="553">
        <v>2004</v>
      </c>
      <c r="H132" s="553">
        <v>2005</v>
      </c>
      <c r="I132" s="553">
        <v>2006</v>
      </c>
      <c r="J132" s="553">
        <v>2007</v>
      </c>
      <c r="K132" s="553">
        <v>2008</v>
      </c>
      <c r="L132" s="553">
        <v>2009</v>
      </c>
      <c r="M132" s="553">
        <v>2010</v>
      </c>
      <c r="N132" s="553">
        <v>2011</v>
      </c>
      <c r="O132" s="553">
        <v>2012</v>
      </c>
      <c r="P132" s="553">
        <v>2013</v>
      </c>
      <c r="Q132" s="553">
        <v>2014</v>
      </c>
      <c r="R132" s="553">
        <v>2015</v>
      </c>
      <c r="S132" s="553">
        <v>2016</v>
      </c>
      <c r="T132" s="553">
        <v>2017</v>
      </c>
      <c r="U132" s="553">
        <v>2018</v>
      </c>
      <c r="V132" s="554">
        <v>2019</v>
      </c>
      <c r="X132" s="552" t="s">
        <v>502</v>
      </c>
      <c r="Y132" s="562"/>
      <c r="Z132" s="553">
        <v>2000</v>
      </c>
      <c r="AA132" s="553">
        <v>2001</v>
      </c>
      <c r="AB132" s="553">
        <v>2002</v>
      </c>
      <c r="AC132" s="553">
        <v>2003</v>
      </c>
      <c r="AD132" s="553">
        <v>2004</v>
      </c>
      <c r="AE132" s="553">
        <v>2005</v>
      </c>
      <c r="AF132" s="553">
        <v>2006</v>
      </c>
      <c r="AG132" s="553">
        <v>2007</v>
      </c>
      <c r="AH132" s="553">
        <v>2008</v>
      </c>
      <c r="AI132" s="553">
        <v>2009</v>
      </c>
      <c r="AJ132" s="553">
        <v>2010</v>
      </c>
      <c r="AK132" s="553">
        <v>2011</v>
      </c>
      <c r="AL132" s="553">
        <v>2012</v>
      </c>
      <c r="AM132" s="553">
        <v>2013</v>
      </c>
      <c r="AN132" s="553">
        <v>2014</v>
      </c>
      <c r="AO132" s="553">
        <v>2015</v>
      </c>
      <c r="AP132" s="553">
        <v>2016</v>
      </c>
      <c r="AQ132" s="553">
        <v>2017</v>
      </c>
      <c r="AR132" s="553">
        <v>2018</v>
      </c>
      <c r="AS132" s="553">
        <v>2019</v>
      </c>
      <c r="AU132" s="553">
        <v>2000</v>
      </c>
      <c r="AV132" s="553">
        <v>2001</v>
      </c>
      <c r="AW132" s="553">
        <v>2002</v>
      </c>
      <c r="AX132" s="553">
        <v>2003</v>
      </c>
      <c r="AY132" s="553">
        <v>2004</v>
      </c>
      <c r="AZ132" s="553">
        <v>2005</v>
      </c>
      <c r="BA132" s="553">
        <v>2006</v>
      </c>
      <c r="BB132" s="553">
        <v>2007</v>
      </c>
      <c r="BC132" s="553">
        <v>2008</v>
      </c>
      <c r="BD132" s="553">
        <v>2009</v>
      </c>
      <c r="BE132" s="553">
        <v>2010</v>
      </c>
      <c r="BF132" s="553">
        <v>2011</v>
      </c>
      <c r="BG132" s="553">
        <v>2012</v>
      </c>
      <c r="BH132" s="553">
        <v>2013</v>
      </c>
      <c r="BI132" s="553">
        <v>2014</v>
      </c>
      <c r="BJ132" s="553">
        <v>2015</v>
      </c>
      <c r="BK132" s="553">
        <v>2016</v>
      </c>
      <c r="BL132" s="553">
        <v>2017</v>
      </c>
      <c r="BM132" s="553">
        <v>2018</v>
      </c>
      <c r="BN132" s="553">
        <v>2019</v>
      </c>
    </row>
    <row r="133" spans="1:66" ht="15" x14ac:dyDescent="0.25">
      <c r="A133" s="563"/>
      <c r="B133" s="550" t="s">
        <v>498</v>
      </c>
      <c r="C133" s="556">
        <v>0</v>
      </c>
      <c r="D133" s="556">
        <v>0</v>
      </c>
      <c r="E133" s="556">
        <v>0</v>
      </c>
      <c r="F133" s="556">
        <v>0</v>
      </c>
      <c r="G133" s="556">
        <v>0</v>
      </c>
      <c r="H133" s="556">
        <v>0</v>
      </c>
      <c r="I133" s="556">
        <v>0</v>
      </c>
      <c r="J133" s="556">
        <v>0</v>
      </c>
      <c r="K133" s="556">
        <v>0</v>
      </c>
      <c r="L133" s="556">
        <v>0</v>
      </c>
      <c r="M133" s="556">
        <v>0</v>
      </c>
      <c r="N133" s="556">
        <v>0</v>
      </c>
      <c r="O133" s="556">
        <v>0</v>
      </c>
      <c r="P133" s="556">
        <v>0</v>
      </c>
      <c r="Q133" s="556">
        <v>0</v>
      </c>
      <c r="R133" s="556">
        <v>0</v>
      </c>
      <c r="S133" s="556">
        <v>0</v>
      </c>
      <c r="T133" s="556">
        <v>0</v>
      </c>
      <c r="U133" s="556">
        <v>0</v>
      </c>
      <c r="V133" s="557">
        <v>0</v>
      </c>
      <c r="X133" s="563"/>
      <c r="Y133" s="550" t="s">
        <v>498</v>
      </c>
      <c r="Z133" s="556">
        <f>[7]Summary!$C$19</f>
        <v>0</v>
      </c>
      <c r="AA133" s="556">
        <f>[7]Summary!$D$19</f>
        <v>0</v>
      </c>
      <c r="AB133" s="556">
        <f>[7]Summary!$E$19</f>
        <v>0</v>
      </c>
      <c r="AC133" s="556">
        <f>[7]Summary!$F$19</f>
        <v>0</v>
      </c>
      <c r="AD133" s="556">
        <f>[7]Summary!$G$19</f>
        <v>0</v>
      </c>
      <c r="AE133" s="556">
        <f>[7]Summary!$H$19</f>
        <v>0</v>
      </c>
      <c r="AF133" s="556">
        <f>[7]Summary!$I$19</f>
        <v>0</v>
      </c>
      <c r="AG133" s="556">
        <f>[7]Summary!$J$19</f>
        <v>0</v>
      </c>
      <c r="AH133" s="556">
        <f>[7]Summary!$K$19</f>
        <v>0</v>
      </c>
      <c r="AI133" s="556">
        <f>[7]Summary!$L$19</f>
        <v>0</v>
      </c>
      <c r="AJ133" s="556">
        <f>[7]Summary!$M$19</f>
        <v>0</v>
      </c>
      <c r="AK133" s="556">
        <f>[7]Summary!$N$19</f>
        <v>0</v>
      </c>
      <c r="AL133" s="556">
        <f>[7]Summary!$O$19</f>
        <v>0</v>
      </c>
      <c r="AM133" s="556">
        <f>[7]Summary!$P$19</f>
        <v>0</v>
      </c>
      <c r="AN133" s="556">
        <f>[7]Summary!$Q$19</f>
        <v>0</v>
      </c>
      <c r="AO133" s="556">
        <f>[7]Summary!$R$19</f>
        <v>0</v>
      </c>
      <c r="AP133" s="556">
        <f>[7]Summary!$S$19</f>
        <v>0</v>
      </c>
      <c r="AQ133" s="556">
        <f>[7]Summary!$T$19</f>
        <v>0</v>
      </c>
      <c r="AR133" s="556">
        <f>[7]Summary!$U$19</f>
        <v>0</v>
      </c>
      <c r="AS133" s="556">
        <f>[7]Summary!$V$19</f>
        <v>0</v>
      </c>
      <c r="AU133" s="566"/>
      <c r="AV133" s="566"/>
      <c r="AW133" s="566"/>
      <c r="AX133" s="566"/>
      <c r="AY133" s="566"/>
      <c r="AZ133" s="566"/>
      <c r="BA133" s="566"/>
      <c r="BB133" s="566"/>
      <c r="BC133" s="566"/>
      <c r="BD133" s="566"/>
      <c r="BE133" s="566"/>
      <c r="BF133" s="566"/>
      <c r="BG133" s="566"/>
      <c r="BH133" s="566"/>
      <c r="BI133" s="566"/>
      <c r="BJ133" s="566"/>
      <c r="BK133" s="566"/>
      <c r="BL133" s="566"/>
      <c r="BM133" s="566"/>
      <c r="BN133" s="566"/>
    </row>
    <row r="134" spans="1:66" ht="15" x14ac:dyDescent="0.25">
      <c r="A134" s="563"/>
      <c r="B134" s="550" t="s">
        <v>87</v>
      </c>
      <c r="C134" s="556">
        <v>0</v>
      </c>
      <c r="D134" s="556">
        <v>0</v>
      </c>
      <c r="E134" s="556">
        <v>0</v>
      </c>
      <c r="F134" s="556">
        <v>0</v>
      </c>
      <c r="G134" s="556">
        <v>0</v>
      </c>
      <c r="H134" s="556">
        <v>0</v>
      </c>
      <c r="I134" s="556">
        <v>0</v>
      </c>
      <c r="J134" s="556">
        <v>0</v>
      </c>
      <c r="K134" s="556">
        <v>0</v>
      </c>
      <c r="L134" s="556">
        <v>0</v>
      </c>
      <c r="M134" s="556">
        <v>0</v>
      </c>
      <c r="N134" s="556">
        <v>0</v>
      </c>
      <c r="O134" s="556">
        <v>0</v>
      </c>
      <c r="P134" s="556">
        <v>0</v>
      </c>
      <c r="Q134" s="556">
        <v>0</v>
      </c>
      <c r="R134" s="556">
        <v>0</v>
      </c>
      <c r="S134" s="556">
        <v>0</v>
      </c>
      <c r="T134" s="556">
        <v>0</v>
      </c>
      <c r="U134" s="556">
        <v>0</v>
      </c>
      <c r="V134" s="557">
        <v>0</v>
      </c>
      <c r="X134" s="563"/>
      <c r="Y134" s="550" t="s">
        <v>87</v>
      </c>
      <c r="Z134" s="556">
        <f>[7]Summary!$C$20</f>
        <v>0</v>
      </c>
      <c r="AA134" s="556">
        <f>[7]Summary!$D$20</f>
        <v>0</v>
      </c>
      <c r="AB134" s="556">
        <f>[7]Summary!$E$20</f>
        <v>0</v>
      </c>
      <c r="AC134" s="556">
        <f>[7]Summary!$F$20</f>
        <v>0</v>
      </c>
      <c r="AD134" s="556">
        <f>[7]Summary!$G$20</f>
        <v>0</v>
      </c>
      <c r="AE134" s="556">
        <f>[7]Summary!$H$20</f>
        <v>0</v>
      </c>
      <c r="AF134" s="556">
        <f>[7]Summary!$I$20</f>
        <v>0</v>
      </c>
      <c r="AG134" s="556">
        <f>[7]Summary!$J$20</f>
        <v>0</v>
      </c>
      <c r="AH134" s="556">
        <f>[7]Summary!$K$20</f>
        <v>0</v>
      </c>
      <c r="AI134" s="556">
        <f>[7]Summary!$L$20</f>
        <v>0</v>
      </c>
      <c r="AJ134" s="556">
        <f>[7]Summary!$M$20</f>
        <v>0</v>
      </c>
      <c r="AK134" s="556">
        <f>[7]Summary!$N$20</f>
        <v>0</v>
      </c>
      <c r="AL134" s="556">
        <f>[7]Summary!$O$20</f>
        <v>0</v>
      </c>
      <c r="AM134" s="556">
        <f>[7]Summary!$P$20</f>
        <v>0</v>
      </c>
      <c r="AN134" s="556">
        <f>[7]Summary!$Q$20</f>
        <v>0</v>
      </c>
      <c r="AO134" s="556">
        <f>[7]Summary!$R$20</f>
        <v>0</v>
      </c>
      <c r="AP134" s="556">
        <f>[7]Summary!$S$20</f>
        <v>0</v>
      </c>
      <c r="AQ134" s="556">
        <f>[7]Summary!$T$20</f>
        <v>0</v>
      </c>
      <c r="AR134" s="556">
        <f>[7]Summary!$U$20</f>
        <v>0</v>
      </c>
      <c r="AS134" s="556">
        <f>[7]Summary!$V$20</f>
        <v>0</v>
      </c>
      <c r="AU134" s="566"/>
      <c r="AV134" s="566"/>
      <c r="AW134" s="566"/>
      <c r="AX134" s="566"/>
      <c r="AY134" s="566"/>
      <c r="AZ134" s="566"/>
      <c r="BA134" s="566"/>
      <c r="BB134" s="566"/>
      <c r="BC134" s="566"/>
      <c r="BD134" s="566"/>
      <c r="BE134" s="566"/>
      <c r="BF134" s="566"/>
      <c r="BG134" s="566"/>
      <c r="BH134" s="566"/>
      <c r="BI134" s="566"/>
      <c r="BJ134" s="566"/>
      <c r="BK134" s="566"/>
      <c r="BL134" s="566"/>
      <c r="BM134" s="566"/>
      <c r="BN134" s="566"/>
    </row>
    <row r="135" spans="1:66" ht="15.75" thickBot="1" x14ac:dyDescent="0.3">
      <c r="A135" s="564"/>
      <c r="B135" s="559" t="s">
        <v>499</v>
      </c>
      <c r="C135" s="560">
        <v>0</v>
      </c>
      <c r="D135" s="560">
        <v>0</v>
      </c>
      <c r="E135" s="560">
        <v>0</v>
      </c>
      <c r="F135" s="560">
        <v>0</v>
      </c>
      <c r="G135" s="560">
        <v>0</v>
      </c>
      <c r="H135" s="560">
        <v>0</v>
      </c>
      <c r="I135" s="560">
        <v>0</v>
      </c>
      <c r="J135" s="560">
        <v>0</v>
      </c>
      <c r="K135" s="560">
        <v>0</v>
      </c>
      <c r="L135" s="560">
        <v>0</v>
      </c>
      <c r="M135" s="560">
        <v>0</v>
      </c>
      <c r="N135" s="560">
        <v>0</v>
      </c>
      <c r="O135" s="560">
        <v>0</v>
      </c>
      <c r="P135" s="560">
        <v>0</v>
      </c>
      <c r="Q135" s="560">
        <v>0</v>
      </c>
      <c r="R135" s="560">
        <v>0</v>
      </c>
      <c r="S135" s="560">
        <v>0</v>
      </c>
      <c r="T135" s="560">
        <v>0</v>
      </c>
      <c r="U135" s="560">
        <v>0</v>
      </c>
      <c r="V135" s="561">
        <v>0</v>
      </c>
      <c r="X135" s="564"/>
      <c r="Y135" s="559" t="s">
        <v>499</v>
      </c>
      <c r="Z135" s="560">
        <f>[7]Summary!$C$21</f>
        <v>0</v>
      </c>
      <c r="AA135" s="560">
        <f>[7]Summary!$D$21</f>
        <v>0</v>
      </c>
      <c r="AB135" s="560">
        <f>[7]Summary!$E$21</f>
        <v>0</v>
      </c>
      <c r="AC135" s="560">
        <f>[7]Summary!$F$21</f>
        <v>0</v>
      </c>
      <c r="AD135" s="560">
        <f>[7]Summary!$G$21</f>
        <v>0</v>
      </c>
      <c r="AE135" s="560">
        <f>[7]Summary!$H$21</f>
        <v>0</v>
      </c>
      <c r="AF135" s="560">
        <f>[7]Summary!$I$21</f>
        <v>0</v>
      </c>
      <c r="AG135" s="560">
        <f>[7]Summary!$J$21</f>
        <v>0</v>
      </c>
      <c r="AH135" s="560">
        <f>[7]Summary!$K$21</f>
        <v>0</v>
      </c>
      <c r="AI135" s="560">
        <f>[7]Summary!$L$21</f>
        <v>0</v>
      </c>
      <c r="AJ135" s="560">
        <f>[7]Summary!$M$21</f>
        <v>0</v>
      </c>
      <c r="AK135" s="560">
        <f>[7]Summary!$N$21</f>
        <v>0</v>
      </c>
      <c r="AL135" s="560">
        <f>[7]Summary!$O$21</f>
        <v>0</v>
      </c>
      <c r="AM135" s="560">
        <f>[7]Summary!$P$21</f>
        <v>0</v>
      </c>
      <c r="AN135" s="560">
        <f>[7]Summary!$Q$21</f>
        <v>0</v>
      </c>
      <c r="AO135" s="560">
        <f>[7]Summary!$R$21</f>
        <v>0</v>
      </c>
      <c r="AP135" s="560">
        <f>[7]Summary!$S$21</f>
        <v>0</v>
      </c>
      <c r="AQ135" s="560">
        <f>[7]Summary!$T$21</f>
        <v>0</v>
      </c>
      <c r="AR135" s="560">
        <f>[7]Summary!$U$21</f>
        <v>0</v>
      </c>
      <c r="AS135" s="560">
        <f>[7]Summary!$V$21</f>
        <v>0</v>
      </c>
      <c r="AU135" s="566"/>
      <c r="AV135" s="566"/>
      <c r="AW135" s="566"/>
      <c r="AX135" s="566"/>
      <c r="AY135" s="566"/>
      <c r="AZ135" s="566"/>
      <c r="BA135" s="566"/>
      <c r="BB135" s="566"/>
      <c r="BC135" s="566"/>
      <c r="BD135" s="566"/>
      <c r="BE135" s="566"/>
      <c r="BF135" s="566"/>
      <c r="BG135" s="566"/>
      <c r="BH135" s="566"/>
      <c r="BI135" s="566"/>
      <c r="BJ135" s="566"/>
      <c r="BK135" s="566"/>
      <c r="BL135" s="566"/>
      <c r="BM135" s="566"/>
      <c r="BN135" s="566"/>
    </row>
    <row r="136" spans="1:66" ht="15" x14ac:dyDescent="0.25">
      <c r="A136" s="552" t="s">
        <v>503</v>
      </c>
      <c r="B136" s="562"/>
      <c r="C136" s="553">
        <v>2000</v>
      </c>
      <c r="D136" s="553">
        <v>2001</v>
      </c>
      <c r="E136" s="553">
        <v>2002</v>
      </c>
      <c r="F136" s="553">
        <v>2003</v>
      </c>
      <c r="G136" s="553">
        <v>2004</v>
      </c>
      <c r="H136" s="553">
        <v>2005</v>
      </c>
      <c r="I136" s="553">
        <v>2006</v>
      </c>
      <c r="J136" s="553">
        <v>2007</v>
      </c>
      <c r="K136" s="553">
        <v>2008</v>
      </c>
      <c r="L136" s="553">
        <v>2009</v>
      </c>
      <c r="M136" s="553">
        <v>2010</v>
      </c>
      <c r="N136" s="553">
        <v>2011</v>
      </c>
      <c r="O136" s="553">
        <v>2012</v>
      </c>
      <c r="P136" s="553">
        <v>2013</v>
      </c>
      <c r="Q136" s="553">
        <v>2014</v>
      </c>
      <c r="R136" s="553">
        <v>2015</v>
      </c>
      <c r="S136" s="553">
        <v>2016</v>
      </c>
      <c r="T136" s="553">
        <v>2017</v>
      </c>
      <c r="U136" s="553">
        <v>2018</v>
      </c>
      <c r="V136" s="554">
        <v>2019</v>
      </c>
      <c r="X136" s="552" t="s">
        <v>503</v>
      </c>
      <c r="Y136" s="562"/>
      <c r="Z136" s="553">
        <v>2000</v>
      </c>
      <c r="AA136" s="553">
        <v>2001</v>
      </c>
      <c r="AB136" s="553">
        <v>2002</v>
      </c>
      <c r="AC136" s="553">
        <v>2003</v>
      </c>
      <c r="AD136" s="553">
        <v>2004</v>
      </c>
      <c r="AE136" s="553">
        <v>2005</v>
      </c>
      <c r="AF136" s="553">
        <v>2006</v>
      </c>
      <c r="AG136" s="553">
        <v>2007</v>
      </c>
      <c r="AH136" s="553">
        <v>2008</v>
      </c>
      <c r="AI136" s="553">
        <v>2009</v>
      </c>
      <c r="AJ136" s="553">
        <v>2010</v>
      </c>
      <c r="AK136" s="553">
        <v>2011</v>
      </c>
      <c r="AL136" s="553">
        <v>2012</v>
      </c>
      <c r="AM136" s="553">
        <v>2013</v>
      </c>
      <c r="AN136" s="553">
        <v>2014</v>
      </c>
      <c r="AO136" s="553">
        <v>2015</v>
      </c>
      <c r="AP136" s="553">
        <v>2016</v>
      </c>
      <c r="AQ136" s="553">
        <v>2017</v>
      </c>
      <c r="AR136" s="553">
        <v>2018</v>
      </c>
      <c r="AS136" s="553">
        <v>2019</v>
      </c>
      <c r="AU136" s="553">
        <v>2000</v>
      </c>
      <c r="AV136" s="553">
        <v>2001</v>
      </c>
      <c r="AW136" s="553">
        <v>2002</v>
      </c>
      <c r="AX136" s="553">
        <v>2003</v>
      </c>
      <c r="AY136" s="553">
        <v>2004</v>
      </c>
      <c r="AZ136" s="553">
        <v>2005</v>
      </c>
      <c r="BA136" s="553">
        <v>2006</v>
      </c>
      <c r="BB136" s="553">
        <v>2007</v>
      </c>
      <c r="BC136" s="553">
        <v>2008</v>
      </c>
      <c r="BD136" s="553">
        <v>2009</v>
      </c>
      <c r="BE136" s="553">
        <v>2010</v>
      </c>
      <c r="BF136" s="553">
        <v>2011</v>
      </c>
      <c r="BG136" s="553">
        <v>2012</v>
      </c>
      <c r="BH136" s="553">
        <v>2013</v>
      </c>
      <c r="BI136" s="553">
        <v>2014</v>
      </c>
      <c r="BJ136" s="553">
        <v>2015</v>
      </c>
      <c r="BK136" s="553">
        <v>2016</v>
      </c>
      <c r="BL136" s="553">
        <v>2017</v>
      </c>
      <c r="BM136" s="553">
        <v>2018</v>
      </c>
      <c r="BN136" s="553">
        <v>2019</v>
      </c>
    </row>
    <row r="137" spans="1:66" ht="15" x14ac:dyDescent="0.25">
      <c r="A137" s="555"/>
      <c r="B137" s="550" t="s">
        <v>498</v>
      </c>
      <c r="C137" s="556">
        <v>674202.81652174122</v>
      </c>
      <c r="D137" s="556">
        <v>682818.40765278926</v>
      </c>
      <c r="E137" s="556">
        <v>691342.25186898443</v>
      </c>
      <c r="F137" s="556">
        <v>699073.56759979343</v>
      </c>
      <c r="G137" s="556">
        <v>706102.33335432084</v>
      </c>
      <c r="H137" s="556">
        <v>713551.89730852784</v>
      </c>
      <c r="I137" s="556">
        <v>718357.94413097098</v>
      </c>
      <c r="J137" s="556">
        <v>722183.65875072323</v>
      </c>
      <c r="K137" s="556">
        <v>728993.12984933599</v>
      </c>
      <c r="L137" s="556">
        <v>736794.31643126265</v>
      </c>
      <c r="M137" s="556">
        <v>743237.6271826782</v>
      </c>
      <c r="N137" s="556">
        <v>751429.12577747123</v>
      </c>
      <c r="O137" s="556">
        <v>759706.35826018092</v>
      </c>
      <c r="P137" s="556">
        <v>768212.65173906879</v>
      </c>
      <c r="Q137" s="556">
        <v>776512.43176221754</v>
      </c>
      <c r="R137" s="556">
        <v>784018.269864609</v>
      </c>
      <c r="S137" s="556">
        <v>789586.43239851866</v>
      </c>
      <c r="T137" s="556">
        <v>792633.50590865943</v>
      </c>
      <c r="U137" s="556">
        <v>786901.69771390921</v>
      </c>
      <c r="V137" s="557">
        <v>774446.40903144737</v>
      </c>
      <c r="X137" s="555"/>
      <c r="Y137" s="550" t="s">
        <v>498</v>
      </c>
      <c r="Z137" s="556">
        <f>[7]Summary!$C$23</f>
        <v>692797.93388121261</v>
      </c>
      <c r="AA137" s="556">
        <f>[7]Summary!$D$23</f>
        <v>701030.8865279461</v>
      </c>
      <c r="AB137" s="556">
        <f>[7]Summary!$E$23</f>
        <v>709091.15523510182</v>
      </c>
      <c r="AC137" s="556">
        <f>[7]Summary!$F$23</f>
        <v>716369.35136040871</v>
      </c>
      <c r="AD137" s="556">
        <f>[7]Summary!$G$23</f>
        <v>722933.45536917332</v>
      </c>
      <c r="AE137" s="556">
        <f>[7]Summary!$H$23</f>
        <v>729866.41743188759</v>
      </c>
      <c r="AF137" s="556">
        <f>[7]Summary!$I$23</f>
        <v>733971.99940652947</v>
      </c>
      <c r="AG137" s="556">
        <f>[7]Summary!$J$23</f>
        <v>736996.18216174783</v>
      </c>
      <c r="AH137" s="556">
        <f>[7]Summary!$K$23</f>
        <v>743186.18485609873</v>
      </c>
      <c r="AI137" s="556">
        <f>[7]Summary!$L$23</f>
        <v>750429.68220724445</v>
      </c>
      <c r="AJ137" s="556">
        <f>[7]Summary!$M$23</f>
        <v>756231.29719141673</v>
      </c>
      <c r="AK137" s="556">
        <f>[7]Summary!$N$23</f>
        <v>763929.55710883369</v>
      </c>
      <c r="AL137" s="556">
        <f>[7]Summary!$O$23</f>
        <v>772237.66844611859</v>
      </c>
      <c r="AM137" s="556">
        <f>[7]Summary!$P$23</f>
        <v>780357.80871035624</v>
      </c>
      <c r="AN137" s="556">
        <f>[7]Summary!$Q$23</f>
        <v>788309.48698261485</v>
      </c>
      <c r="AO137" s="556">
        <f>[7]Summary!$R$23</f>
        <v>795394.71827768406</v>
      </c>
      <c r="AP137" s="556">
        <f>[7]Summary!$S$23</f>
        <v>800550.86590972741</v>
      </c>
      <c r="AQ137" s="556">
        <f>[7]Summary!$T$23</f>
        <v>803461.87610585149</v>
      </c>
      <c r="AR137" s="556">
        <f>[7]Summary!$U$23</f>
        <v>798492.43609381991</v>
      </c>
      <c r="AS137" s="556">
        <f>[7]Summary!$V$23</f>
        <v>784775.85224452813</v>
      </c>
      <c r="AU137" s="566">
        <f>(Z137-C137)/C137</f>
        <v>2.7580895397923258E-2</v>
      </c>
      <c r="AV137" s="566">
        <f t="shared" ref="AV137:AV139" si="451">(AA137-D137)/D137</f>
        <v>2.667250717180112E-2</v>
      </c>
      <c r="AW137" s="566">
        <f t="shared" ref="AW137:AW139" si="452">(AB137-E137)/E137</f>
        <v>2.5673106653231092E-2</v>
      </c>
      <c r="AX137" s="566">
        <f t="shared" ref="AX137:AX139" si="453">(AC137-F137)/F137</f>
        <v>2.4741006615367826E-2</v>
      </c>
      <c r="AY137" s="566">
        <f t="shared" ref="AY137:AY139" si="454">(AD137-G137)/G137</f>
        <v>2.3836661089755452E-2</v>
      </c>
      <c r="AZ137" s="566">
        <f t="shared" ref="AZ137:AZ139" si="455">(AE137-H137)/H137</f>
        <v>2.28638171727902E-2</v>
      </c>
      <c r="BA137" s="566">
        <f t="shared" ref="BA137:BA139" si="456">(AF137-I137)/I137</f>
        <v>2.173575917566764E-2</v>
      </c>
      <c r="BB137" s="566">
        <f t="shared" ref="BB137:BB139" si="457">(AG137-J137)/J137</f>
        <v>2.0510742982814356E-2</v>
      </c>
      <c r="BC137" s="566">
        <f t="shared" ref="BC137:BC139" si="458">(AH137-K137)/K137</f>
        <v>1.9469394738597975E-2</v>
      </c>
      <c r="BD137" s="566">
        <f t="shared" ref="BD137:BD139" si="459">(AI137-L137)/L137</f>
        <v>1.850633951959085E-2</v>
      </c>
      <c r="BE137" s="566">
        <f t="shared" ref="BE137:BE139" si="460">(AJ137-M137)/M137</f>
        <v>1.7482524476044658E-2</v>
      </c>
      <c r="BF137" s="566">
        <f t="shared" ref="BF137:BF139" si="461">(AK137-N137)/N137</f>
        <v>1.6635542731230711E-2</v>
      </c>
      <c r="BG137" s="566">
        <f t="shared" ref="BG137:BG139" si="462">(AL137-O137)/O137</f>
        <v>1.649493919550165E-2</v>
      </c>
      <c r="BH137" s="566">
        <f t="shared" ref="BH137:BH139" si="463">(AM137-P137)/P137</f>
        <v>1.5809628940363602E-2</v>
      </c>
      <c r="BI137" s="566">
        <f t="shared" ref="BI137:BI139" si="464">(AN137-Q137)/Q137</f>
        <v>1.5192358470842592E-2</v>
      </c>
      <c r="BJ137" s="566">
        <f t="shared" ref="BJ137:BJ139" si="465">(AO137-R137)/R137</f>
        <v>1.4510437894565451E-2</v>
      </c>
      <c r="BK137" s="566">
        <f t="shared" ref="BK137:BK139" si="466">(AP137-S137)/S137</f>
        <v>1.3886299284426905E-2</v>
      </c>
      <c r="BL137" s="566">
        <f t="shared" ref="BL137:BL139" si="467">(AQ137-T137)/T137</f>
        <v>1.3661257209633898E-2</v>
      </c>
      <c r="BM137" s="566">
        <f t="shared" ref="BM137:BM139" si="468">(AR137-U137)/U137</f>
        <v>1.47295887320918E-2</v>
      </c>
      <c r="BN137" s="566">
        <f t="shared" ref="BN137:BN139" si="469">(AS137-V137)/V137</f>
        <v>1.3337841189036121E-2</v>
      </c>
    </row>
    <row r="138" spans="1:66" ht="15" x14ac:dyDescent="0.25">
      <c r="A138" s="555"/>
      <c r="B138" s="550" t="s">
        <v>87</v>
      </c>
      <c r="C138" s="556">
        <v>654247.17692005937</v>
      </c>
      <c r="D138" s="556">
        <v>660930.62031945901</v>
      </c>
      <c r="E138" s="556">
        <v>667483.15994080121</v>
      </c>
      <c r="F138" s="556">
        <v>673230.59637058212</v>
      </c>
      <c r="G138" s="556">
        <v>678265.20065289049</v>
      </c>
      <c r="H138" s="556">
        <v>683668.45211431605</v>
      </c>
      <c r="I138" s="556">
        <v>677773.48876515322</v>
      </c>
      <c r="J138" s="556">
        <v>670827.41380861646</v>
      </c>
      <c r="K138" s="556">
        <v>666497.46607369208</v>
      </c>
      <c r="L138" s="556">
        <v>662860.66157736129</v>
      </c>
      <c r="M138" s="556">
        <v>657794.03553903243</v>
      </c>
      <c r="N138" s="556">
        <v>659462.83555876953</v>
      </c>
      <c r="O138" s="556">
        <v>661084.5605346337</v>
      </c>
      <c r="P138" s="556">
        <v>662780.95667296613</v>
      </c>
      <c r="Q138" s="556">
        <v>664174.36026203795</v>
      </c>
      <c r="R138" s="556">
        <v>664771.29049091821</v>
      </c>
      <c r="S138" s="556">
        <v>669492.55112425727</v>
      </c>
      <c r="T138" s="556">
        <v>672076.17330171843</v>
      </c>
      <c r="U138" s="556">
        <v>667216.15705346374</v>
      </c>
      <c r="V138" s="557">
        <v>656655.28283773037</v>
      </c>
      <c r="X138" s="555"/>
      <c r="Y138" s="550" t="s">
        <v>87</v>
      </c>
      <c r="Z138" s="556">
        <f>[7]Summary!$C$24</f>
        <v>664608.3678443362</v>
      </c>
      <c r="AA138" s="556">
        <f>[7]Summary!$D$24</f>
        <v>672506.32618614531</v>
      </c>
      <c r="AB138" s="556">
        <f>[7]Summary!$E$24</f>
        <v>680238.62700268917</v>
      </c>
      <c r="AC138" s="556">
        <f>[7]Summary!$F$24</f>
        <v>687220.67733963567</v>
      </c>
      <c r="AD138" s="556">
        <f>[7]Summary!$G$24</f>
        <v>693517.69157463126</v>
      </c>
      <c r="AE138" s="556">
        <f>[7]Summary!$H$24</f>
        <v>700168.55523268774</v>
      </c>
      <c r="AF138" s="556">
        <f>[7]Summary!$I$24</f>
        <v>693204.57565104309</v>
      </c>
      <c r="AG138" s="556">
        <f>[7]Summary!$J$24</f>
        <v>685113.35524486296</v>
      </c>
      <c r="AH138" s="556">
        <f>[7]Summary!$K$24</f>
        <v>679828.2197645664</v>
      </c>
      <c r="AI138" s="556">
        <f>[7]Summary!$L$24</f>
        <v>675307.22380490752</v>
      </c>
      <c r="AJ138" s="556">
        <f>[7]Summary!$M$24</f>
        <v>669294.9127923823</v>
      </c>
      <c r="AK138" s="556">
        <f>[7]Summary!$N$24</f>
        <v>674977.73750275618</v>
      </c>
      <c r="AL138" s="556">
        <f>[7]Summary!$O$24</f>
        <v>681175.71683603665</v>
      </c>
      <c r="AM138" s="556">
        <f>[7]Summary!$P$24</f>
        <v>687183.58047343616</v>
      </c>
      <c r="AN138" s="556">
        <f>[7]Summary!$Q$24</f>
        <v>693019.31371904269</v>
      </c>
      <c r="AO138" s="556">
        <f>[7]Summary!$R$24</f>
        <v>698071.08412951045</v>
      </c>
      <c r="AP138" s="556">
        <f>[7]Summary!$S$24</f>
        <v>700092.81177893141</v>
      </c>
      <c r="AQ138" s="556">
        <f>[7]Summary!$T$24</f>
        <v>700125.90768249996</v>
      </c>
      <c r="AR138" s="556">
        <f>[7]Summary!$U$24</f>
        <v>693298.52213552629</v>
      </c>
      <c r="AS138" s="556">
        <f>[7]Summary!$V$24</f>
        <v>678934.78297165758</v>
      </c>
      <c r="AU138" s="566">
        <f t="shared" ref="AU138:AU139" si="470">(Z138-C138)/C138</f>
        <v>1.5836814112142262E-2</v>
      </c>
      <c r="AV138" s="566">
        <f t="shared" si="451"/>
        <v>1.751425264741285E-2</v>
      </c>
      <c r="AW138" s="566">
        <f t="shared" si="452"/>
        <v>1.9109796062898782E-2</v>
      </c>
      <c r="AX138" s="566">
        <f t="shared" si="453"/>
        <v>2.0780518658056749E-2</v>
      </c>
      <c r="AY138" s="566">
        <f t="shared" si="454"/>
        <v>2.2487503276091551E-2</v>
      </c>
      <c r="AZ138" s="566">
        <f t="shared" si="455"/>
        <v>2.4134656305031178E-2</v>
      </c>
      <c r="BA138" s="566">
        <f t="shared" si="456"/>
        <v>2.2767321445405057E-2</v>
      </c>
      <c r="BB138" s="566">
        <f t="shared" si="457"/>
        <v>2.1296001239928766E-2</v>
      </c>
      <c r="BC138" s="566">
        <f t="shared" si="458"/>
        <v>2.0001206860402961E-2</v>
      </c>
      <c r="BD138" s="566">
        <f t="shared" si="459"/>
        <v>1.8777041615243933E-2</v>
      </c>
      <c r="BE138" s="566">
        <f t="shared" si="460"/>
        <v>1.7484009632172209E-2</v>
      </c>
      <c r="BF138" s="566">
        <f t="shared" si="461"/>
        <v>2.3526575126619105E-2</v>
      </c>
      <c r="BG138" s="566">
        <f t="shared" si="462"/>
        <v>3.0391204848521633E-2</v>
      </c>
      <c r="BH138" s="566">
        <f t="shared" si="463"/>
        <v>3.6818534924368589E-2</v>
      </c>
      <c r="BI138" s="566">
        <f t="shared" si="464"/>
        <v>4.3429790703791223E-2</v>
      </c>
      <c r="BJ138" s="566">
        <f t="shared" si="465"/>
        <v>5.0092105533018898E-2</v>
      </c>
      <c r="BK138" s="566">
        <f t="shared" si="466"/>
        <v>4.5706648420939279E-2</v>
      </c>
      <c r="BL138" s="566">
        <f t="shared" si="467"/>
        <v>4.1735945261950284E-2</v>
      </c>
      <c r="BM138" s="566">
        <f t="shared" si="468"/>
        <v>3.9091327160371177E-2</v>
      </c>
      <c r="BN138" s="566">
        <f t="shared" si="469"/>
        <v>3.3928760974322077E-2</v>
      </c>
    </row>
    <row r="139" spans="1:66" ht="15.75" thickBot="1" x14ac:dyDescent="0.3">
      <c r="A139" s="558"/>
      <c r="B139" s="559" t="s">
        <v>499</v>
      </c>
      <c r="C139" s="560">
        <v>19955.639601681803</v>
      </c>
      <c r="D139" s="560">
        <v>21887.78733333022</v>
      </c>
      <c r="E139" s="560">
        <v>23859.091928183236</v>
      </c>
      <c r="F139" s="560">
        <v>25842.971229211278</v>
      </c>
      <c r="G139" s="560">
        <v>27837.132701430361</v>
      </c>
      <c r="H139" s="560">
        <v>29883.445194211799</v>
      </c>
      <c r="I139" s="560">
        <v>40584.455365817761</v>
      </c>
      <c r="J139" s="560">
        <v>51356.244942106823</v>
      </c>
      <c r="K139" s="560">
        <v>62495.663775643894</v>
      </c>
      <c r="L139" s="560">
        <v>73933.654853901375</v>
      </c>
      <c r="M139" s="560">
        <v>85443.591643645734</v>
      </c>
      <c r="N139" s="560">
        <v>91966.290218701644</v>
      </c>
      <c r="O139" s="560">
        <v>98621.79772554728</v>
      </c>
      <c r="P139" s="560">
        <v>105431.69506610268</v>
      </c>
      <c r="Q139" s="560">
        <v>112338.07150017955</v>
      </c>
      <c r="R139" s="560">
        <v>119246.97937369074</v>
      </c>
      <c r="S139" s="560">
        <v>120093.88127426142</v>
      </c>
      <c r="T139" s="560">
        <v>120557.332606941</v>
      </c>
      <c r="U139" s="560">
        <v>119685.54066044545</v>
      </c>
      <c r="V139" s="561">
        <v>117791.12619371705</v>
      </c>
      <c r="X139" s="558"/>
      <c r="Y139" s="559" t="s">
        <v>499</v>
      </c>
      <c r="Z139" s="560">
        <f>[7]Summary!$C$25</f>
        <v>28189.566036876393</v>
      </c>
      <c r="AA139" s="560">
        <f>[7]Summary!$D$25</f>
        <v>28524.560341800756</v>
      </c>
      <c r="AB139" s="560">
        <f>[7]Summary!$E$25</f>
        <v>28852.5282324127</v>
      </c>
      <c r="AC139" s="560">
        <f>[7]Summary!$F$25</f>
        <v>29148.674020773055</v>
      </c>
      <c r="AD139" s="560">
        <f>[7]Summary!$G$25</f>
        <v>29415.763794542097</v>
      </c>
      <c r="AE139" s="560">
        <f>[7]Summary!$H$25</f>
        <v>29697.862199199801</v>
      </c>
      <c r="AF139" s="560">
        <f>[7]Summary!$I$25</f>
        <v>40767.423755486358</v>
      </c>
      <c r="AG139" s="560">
        <f>[7]Summary!$J$25</f>
        <v>51882.826916884878</v>
      </c>
      <c r="AH139" s="560">
        <f>[7]Summary!$K$25</f>
        <v>63357.965091532351</v>
      </c>
      <c r="AI139" s="560">
        <f>[7]Summary!$L$25</f>
        <v>75122.458402336939</v>
      </c>
      <c r="AJ139" s="560">
        <f>[7]Summary!$M$25</f>
        <v>86936.384399034476</v>
      </c>
      <c r="AK139" s="560">
        <f>[7]Summary!$N$25</f>
        <v>88951.819606077552</v>
      </c>
      <c r="AL139" s="560">
        <f>[7]Summary!$O$25</f>
        <v>91061.951610081946</v>
      </c>
      <c r="AM139" s="560">
        <f>[7]Summary!$P$25</f>
        <v>93174.228236920084</v>
      </c>
      <c r="AN139" s="560">
        <f>[7]Summary!$Q$25</f>
        <v>95290.173263572156</v>
      </c>
      <c r="AO139" s="560">
        <f>[7]Summary!$R$25</f>
        <v>97323.634148173616</v>
      </c>
      <c r="AP139" s="560">
        <f>[7]Summary!$S$25</f>
        <v>100458.05413079602</v>
      </c>
      <c r="AQ139" s="560">
        <f>[7]Summary!$T$25</f>
        <v>103335.96842335154</v>
      </c>
      <c r="AR139" s="560">
        <f>[7]Summary!$U$25</f>
        <v>105193.91395829363</v>
      </c>
      <c r="AS139" s="560">
        <f>[7]Summary!$V$25</f>
        <v>105841.0692728705</v>
      </c>
      <c r="AU139" s="566">
        <f t="shared" si="470"/>
        <v>0.41261150228934068</v>
      </c>
      <c r="AV139" s="566">
        <f t="shared" si="451"/>
        <v>0.30321808720994886</v>
      </c>
      <c r="AW139" s="566">
        <f t="shared" si="452"/>
        <v>0.20928861497578766</v>
      </c>
      <c r="AX139" s="566">
        <f t="shared" si="453"/>
        <v>0.12791496621043391</v>
      </c>
      <c r="AY139" s="566">
        <f t="shared" si="454"/>
        <v>5.6709543689125057E-2</v>
      </c>
      <c r="AZ139" s="566">
        <f t="shared" si="455"/>
        <v>-6.2102275626487926E-3</v>
      </c>
      <c r="BA139" s="566">
        <f t="shared" si="456"/>
        <v>4.5083367023005944E-3</v>
      </c>
      <c r="BB139" s="566">
        <f t="shared" si="457"/>
        <v>1.0253513966444854E-2</v>
      </c>
      <c r="BC139" s="566">
        <f t="shared" si="458"/>
        <v>1.3797778338415169E-2</v>
      </c>
      <c r="BD139" s="566">
        <f t="shared" si="459"/>
        <v>1.6079328835896616E-2</v>
      </c>
      <c r="BE139" s="566">
        <f t="shared" si="460"/>
        <v>1.7471090887829714E-2</v>
      </c>
      <c r="BF139" s="566">
        <f t="shared" si="461"/>
        <v>-3.2777995126861061E-2</v>
      </c>
      <c r="BG139" s="566">
        <f t="shared" si="462"/>
        <v>-7.665492101962576E-2</v>
      </c>
      <c r="BH139" s="566">
        <f t="shared" si="463"/>
        <v>-0.1162597909622672</v>
      </c>
      <c r="BI139" s="566">
        <f t="shared" si="464"/>
        <v>-0.15175530440345991</v>
      </c>
      <c r="BJ139" s="566">
        <f t="shared" si="465"/>
        <v>-0.18384822274461771</v>
      </c>
      <c r="BK139" s="566">
        <f t="shared" si="466"/>
        <v>-0.16350397651502802</v>
      </c>
      <c r="BL139" s="566">
        <f t="shared" si="467"/>
        <v>-0.14284791983360409</v>
      </c>
      <c r="BM139" s="566">
        <f t="shared" si="468"/>
        <v>-0.12108084754586494</v>
      </c>
      <c r="BN139" s="566">
        <f t="shared" si="469"/>
        <v>-0.10145124940221481</v>
      </c>
    </row>
    <row r="141" spans="1:66" ht="15" x14ac:dyDescent="0.25">
      <c r="A141" s="565" t="s">
        <v>332</v>
      </c>
      <c r="B141" s="565">
        <v>2021</v>
      </c>
      <c r="X141" s="565" t="str">
        <f>A141</f>
        <v>DE</v>
      </c>
      <c r="Y141" s="565">
        <v>2022</v>
      </c>
    </row>
    <row r="142" spans="1:66" ht="15.75" thickBot="1" x14ac:dyDescent="0.3">
      <c r="A142" s="550" t="s">
        <v>65</v>
      </c>
      <c r="B142" s="550" t="s">
        <v>64</v>
      </c>
      <c r="C142" s="551" t="s">
        <v>508</v>
      </c>
      <c r="D142" s="551" t="s">
        <v>508</v>
      </c>
      <c r="E142" s="551" t="s">
        <v>508</v>
      </c>
      <c r="F142" s="551" t="s">
        <v>508</v>
      </c>
      <c r="G142" s="551" t="s">
        <v>508</v>
      </c>
      <c r="H142" s="551" t="s">
        <v>508</v>
      </c>
      <c r="I142" s="551" t="s">
        <v>508</v>
      </c>
      <c r="J142" s="551" t="s">
        <v>508</v>
      </c>
      <c r="K142" s="551" t="s">
        <v>508</v>
      </c>
      <c r="L142" s="551" t="s">
        <v>508</v>
      </c>
      <c r="M142" s="551" t="s">
        <v>508</v>
      </c>
      <c r="N142" s="551" t="s">
        <v>508</v>
      </c>
      <c r="O142" s="551" t="s">
        <v>508</v>
      </c>
      <c r="P142" s="551" t="s">
        <v>508</v>
      </c>
      <c r="Q142" s="551" t="s">
        <v>509</v>
      </c>
      <c r="R142" s="551" t="s">
        <v>509</v>
      </c>
      <c r="S142" s="551" t="s">
        <v>509</v>
      </c>
      <c r="T142" s="551" t="s">
        <v>509</v>
      </c>
      <c r="U142" s="551" t="s">
        <v>509</v>
      </c>
      <c r="V142" s="551" t="s">
        <v>508</v>
      </c>
      <c r="X142" s="550" t="s">
        <v>65</v>
      </c>
      <c r="Y142" s="550" t="s">
        <v>64</v>
      </c>
      <c r="Z142" s="551" t="str">
        <f>[8]Summary!$C$1</f>
        <v>EST</v>
      </c>
      <c r="AA142" s="551" t="str">
        <f>[8]Summary!$D$1</f>
        <v>EST</v>
      </c>
      <c r="AB142" s="551" t="str">
        <f>[8]Summary!$E$1</f>
        <v>EST</v>
      </c>
      <c r="AC142" s="551" t="str">
        <f>[8]Summary!$F$1</f>
        <v>EST</v>
      </c>
      <c r="AD142" s="551" t="str">
        <f>[8]Summary!$G$1</f>
        <v>EST</v>
      </c>
      <c r="AE142" s="551" t="str">
        <f>[8]Summary!$H$1</f>
        <v>EST</v>
      </c>
      <c r="AF142" s="551" t="str">
        <f>[8]Summary!$I$1</f>
        <v>EST</v>
      </c>
      <c r="AG142" s="551" t="str">
        <f>[8]Summary!$J$1</f>
        <v>EST</v>
      </c>
      <c r="AH142" s="551" t="str">
        <f>[8]Summary!$K$1</f>
        <v>EST</v>
      </c>
      <c r="AI142" s="551" t="str">
        <f>[8]Summary!$L$1</f>
        <v>EST</v>
      </c>
      <c r="AJ142" s="551" t="str">
        <f>[8]Summary!$M$1</f>
        <v>EST</v>
      </c>
      <c r="AK142" s="551" t="str">
        <f>[8]Summary!$N$1</f>
        <v>EST</v>
      </c>
      <c r="AL142" s="551" t="str">
        <f>[8]Summary!$O$1</f>
        <v>EST</v>
      </c>
      <c r="AM142" s="551" t="str">
        <f>[8]Summary!$P$1</f>
        <v>EST</v>
      </c>
      <c r="AN142" s="551" t="str">
        <f>[8]Summary!$Q$1</f>
        <v>REP</v>
      </c>
      <c r="AO142" s="551" t="str">
        <f>[8]Summary!$R$1</f>
        <v>REP</v>
      </c>
      <c r="AP142" s="551" t="str">
        <f>[8]Summary!$S$1</f>
        <v>REP</v>
      </c>
      <c r="AQ142" s="551" t="str">
        <f>[8]Summary!$T$1</f>
        <v>REP</v>
      </c>
      <c r="AR142" s="551" t="str">
        <f>[8]Summary!$U$1</f>
        <v>REP</v>
      </c>
      <c r="AS142" s="551" t="str">
        <f>[8]Summary!$V$1</f>
        <v>REP</v>
      </c>
      <c r="AU142" s="704" t="s">
        <v>504</v>
      </c>
      <c r="AV142" s="704"/>
      <c r="AW142" s="704"/>
      <c r="AX142" s="704"/>
      <c r="AY142" s="704"/>
      <c r="AZ142" s="704"/>
      <c r="BA142" s="704"/>
      <c r="BB142" s="704"/>
      <c r="BC142" s="704"/>
      <c r="BD142" s="704"/>
      <c r="BE142" s="704"/>
      <c r="BF142" s="704"/>
      <c r="BG142" s="704"/>
      <c r="BH142" s="704"/>
      <c r="BI142" s="704"/>
      <c r="BJ142" s="704"/>
      <c r="BK142" s="704"/>
      <c r="BL142" s="704"/>
      <c r="BM142" s="704"/>
      <c r="BN142" s="704"/>
    </row>
    <row r="143" spans="1:66" ht="15" x14ac:dyDescent="0.25">
      <c r="A143" s="552" t="s">
        <v>497</v>
      </c>
      <c r="B143" s="553"/>
      <c r="C143" s="553">
        <v>2000</v>
      </c>
      <c r="D143" s="553">
        <v>2001</v>
      </c>
      <c r="E143" s="553">
        <v>2002</v>
      </c>
      <c r="F143" s="553">
        <v>2003</v>
      </c>
      <c r="G143" s="553">
        <v>2004</v>
      </c>
      <c r="H143" s="553">
        <v>2005</v>
      </c>
      <c r="I143" s="553">
        <v>2006</v>
      </c>
      <c r="J143" s="553">
        <v>2007</v>
      </c>
      <c r="K143" s="553">
        <v>2008</v>
      </c>
      <c r="L143" s="553">
        <v>2009</v>
      </c>
      <c r="M143" s="553">
        <v>2010</v>
      </c>
      <c r="N143" s="553">
        <v>2011</v>
      </c>
      <c r="O143" s="553">
        <v>2012</v>
      </c>
      <c r="P143" s="553">
        <v>2013</v>
      </c>
      <c r="Q143" s="553">
        <v>2014</v>
      </c>
      <c r="R143" s="553">
        <v>2015</v>
      </c>
      <c r="S143" s="553">
        <v>2016</v>
      </c>
      <c r="T143" s="553">
        <v>2017</v>
      </c>
      <c r="U143" s="553">
        <v>2018</v>
      </c>
      <c r="V143" s="554">
        <v>2019</v>
      </c>
      <c r="X143" s="552" t="s">
        <v>497</v>
      </c>
      <c r="Y143" s="553"/>
      <c r="Z143" s="553">
        <v>2000</v>
      </c>
      <c r="AA143" s="553">
        <v>2001</v>
      </c>
      <c r="AB143" s="553">
        <v>2002</v>
      </c>
      <c r="AC143" s="553">
        <v>2003</v>
      </c>
      <c r="AD143" s="553">
        <v>2004</v>
      </c>
      <c r="AE143" s="553">
        <v>2005</v>
      </c>
      <c r="AF143" s="553">
        <v>2006</v>
      </c>
      <c r="AG143" s="553">
        <v>2007</v>
      </c>
      <c r="AH143" s="553">
        <v>2008</v>
      </c>
      <c r="AI143" s="553">
        <v>2009</v>
      </c>
      <c r="AJ143" s="553">
        <v>2010</v>
      </c>
      <c r="AK143" s="553">
        <v>2011</v>
      </c>
      <c r="AL143" s="553">
        <v>2012</v>
      </c>
      <c r="AM143" s="553">
        <v>2013</v>
      </c>
      <c r="AN143" s="553">
        <v>2014</v>
      </c>
      <c r="AO143" s="553">
        <v>2015</v>
      </c>
      <c r="AP143" s="553">
        <v>2016</v>
      </c>
      <c r="AQ143" s="553">
        <v>2017</v>
      </c>
      <c r="AR143" s="553">
        <v>2018</v>
      </c>
      <c r="AS143" s="553">
        <v>2019</v>
      </c>
      <c r="AU143" s="553">
        <v>2000</v>
      </c>
      <c r="AV143" s="553">
        <v>2001</v>
      </c>
      <c r="AW143" s="553">
        <v>2002</v>
      </c>
      <c r="AX143" s="553">
        <v>2003</v>
      </c>
      <c r="AY143" s="553">
        <v>2004</v>
      </c>
      <c r="AZ143" s="553">
        <v>2005</v>
      </c>
      <c r="BA143" s="553">
        <v>2006</v>
      </c>
      <c r="BB143" s="553">
        <v>2007</v>
      </c>
      <c r="BC143" s="553">
        <v>2008</v>
      </c>
      <c r="BD143" s="553">
        <v>2009</v>
      </c>
      <c r="BE143" s="553">
        <v>2010</v>
      </c>
      <c r="BF143" s="553">
        <v>2011</v>
      </c>
      <c r="BG143" s="553">
        <v>2012</v>
      </c>
      <c r="BH143" s="553">
        <v>2013</v>
      </c>
      <c r="BI143" s="553">
        <v>2014</v>
      </c>
      <c r="BJ143" s="553">
        <v>2015</v>
      </c>
      <c r="BK143" s="553">
        <v>2016</v>
      </c>
      <c r="BL143" s="553">
        <v>2017</v>
      </c>
      <c r="BM143" s="553">
        <v>2018</v>
      </c>
      <c r="BN143" s="553">
        <v>2019</v>
      </c>
    </row>
    <row r="144" spans="1:66" ht="15" x14ac:dyDescent="0.25">
      <c r="A144" s="555"/>
      <c r="B144" s="550" t="s">
        <v>498</v>
      </c>
      <c r="C144" s="556">
        <v>3255541.9876606129</v>
      </c>
      <c r="D144" s="556">
        <v>3288741.9156168723</v>
      </c>
      <c r="E144" s="556">
        <v>3333482.1861895802</v>
      </c>
      <c r="F144" s="556">
        <v>3386530.2502307701</v>
      </c>
      <c r="G144" s="556">
        <v>3427510.1317287483</v>
      </c>
      <c r="H144" s="556">
        <v>3459809.2636963716</v>
      </c>
      <c r="I144" s="556">
        <v>3488586.6985627306</v>
      </c>
      <c r="J144" s="556">
        <v>3508839.454931993</v>
      </c>
      <c r="K144" s="556">
        <v>3511331.5447793901</v>
      </c>
      <c r="L144" s="556">
        <v>3541174.5669618798</v>
      </c>
      <c r="M144" s="556">
        <v>3586296.6346491813</v>
      </c>
      <c r="N144" s="556">
        <v>3617601.8163744872</v>
      </c>
      <c r="O144" s="556">
        <v>3656144.0509439888</v>
      </c>
      <c r="P144" s="556">
        <v>3696206.7437656368</v>
      </c>
      <c r="Q144" s="556">
        <v>3729690</v>
      </c>
      <c r="R144" s="556">
        <v>3745150</v>
      </c>
      <c r="S144" s="556">
        <v>3759030</v>
      </c>
      <c r="T144" s="556">
        <v>3776089.39</v>
      </c>
      <c r="U144" s="556">
        <v>3793834.25</v>
      </c>
      <c r="V144" s="557">
        <v>3796198.2738518426</v>
      </c>
      <c r="X144" s="555"/>
      <c r="Y144" s="550" t="s">
        <v>498</v>
      </c>
      <c r="Z144" s="556">
        <f>[8]Summary!$C$3</f>
        <v>3217383.4859240376</v>
      </c>
      <c r="AA144" s="556">
        <f>[8]Summary!$D$3</f>
        <v>3251762.3689164231</v>
      </c>
      <c r="AB144" s="556">
        <f>[8]Summary!$E$3</f>
        <v>3307991.8834899426</v>
      </c>
      <c r="AC144" s="556">
        <f>[8]Summary!$F$3</f>
        <v>3357654.1847428889</v>
      </c>
      <c r="AD144" s="556">
        <f>[8]Summary!$G$3</f>
        <v>3397968.406228357</v>
      </c>
      <c r="AE144" s="556">
        <f>[8]Summary!$H$3</f>
        <v>3435754.3594517452</v>
      </c>
      <c r="AF144" s="556">
        <f>[8]Summary!$I$3</f>
        <v>3453635.4514694307</v>
      </c>
      <c r="AG144" s="556">
        <f>[8]Summary!$J$3</f>
        <v>3466222.6723158518</v>
      </c>
      <c r="AH144" s="556">
        <f>[8]Summary!$K$3</f>
        <v>3443874.3593475977</v>
      </c>
      <c r="AI144" s="556">
        <f>[8]Summary!$L$3</f>
        <v>3468186.5619799341</v>
      </c>
      <c r="AJ144" s="556">
        <f>[8]Summary!$M$3</f>
        <v>3504084.7635996742</v>
      </c>
      <c r="AK144" s="556">
        <f>[8]Summary!$N$3</f>
        <v>3530346.7712115906</v>
      </c>
      <c r="AL144" s="556">
        <f>[8]Summary!$O$3</f>
        <v>3548105.5038274908</v>
      </c>
      <c r="AM144" s="556">
        <f>[8]Summary!$P$3</f>
        <v>3567769.8704130943</v>
      </c>
      <c r="AN144" s="556">
        <f>[8]Summary!$Q$3</f>
        <v>3729693</v>
      </c>
      <c r="AO144" s="556">
        <f>[8]Summary!$R$3</f>
        <v>3745150.98</v>
      </c>
      <c r="AP144" s="556">
        <f>[8]Summary!$S$3</f>
        <v>3759033.47</v>
      </c>
      <c r="AQ144" s="556">
        <f>[8]Summary!$T$3</f>
        <v>3776089.39</v>
      </c>
      <c r="AR144" s="556">
        <f>[8]Summary!$U$3</f>
        <v>3793834.25</v>
      </c>
      <c r="AS144" s="556">
        <f>[8]Summary!$V$3</f>
        <v>3796198.27</v>
      </c>
      <c r="AU144" s="566">
        <f>(Z144-C144)/C144</f>
        <v>-1.1721090338016325E-2</v>
      </c>
      <c r="AV144" s="566">
        <f t="shared" ref="AV144:AV146" si="471">(AA144-D144)/D144</f>
        <v>-1.1244283573864113E-2</v>
      </c>
      <c r="AW144" s="566">
        <f t="shared" ref="AW144:AW146" si="472">(AB144-E144)/E144</f>
        <v>-7.646749337747301E-3</v>
      </c>
      <c r="AX144" s="566">
        <f t="shared" ref="AX144:AX146" si="473">(AC144-F144)/F144</f>
        <v>-8.5267407506291939E-3</v>
      </c>
      <c r="AY144" s="566">
        <f t="shared" ref="AY144:AY146" si="474">(AD144-G144)/G144</f>
        <v>-8.6190045732968384E-3</v>
      </c>
      <c r="AZ144" s="566">
        <f t="shared" ref="AZ144:AZ146" si="475">(AE144-H144)/H144</f>
        <v>-6.9526677372170401E-3</v>
      </c>
      <c r="BA144" s="566">
        <f t="shared" ref="BA144:BA146" si="476">(AF144-I144)/I144</f>
        <v>-1.0018741144572815E-2</v>
      </c>
      <c r="BB144" s="566">
        <f t="shared" ref="BB144:BB146" si="477">(AG144-J144)/J144</f>
        <v>-1.2145549308686519E-2</v>
      </c>
      <c r="BC144" s="566">
        <f t="shared" ref="BC144:BC146" si="478">(AH144-K144)/K144</f>
        <v>-1.9211283403894747E-2</v>
      </c>
      <c r="BD144" s="566">
        <f t="shared" ref="BD144:BD146" si="479">(AI144-L144)/L144</f>
        <v>-2.061124172270478E-2</v>
      </c>
      <c r="BE144" s="566">
        <f t="shared" ref="BE144:BE146" si="480">(AJ144-M144)/M144</f>
        <v>-2.2923890415313952E-2</v>
      </c>
      <c r="BF144" s="566">
        <f t="shared" ref="BF144:BF146" si="481">(AK144-N144)/N144</f>
        <v>-2.4119582417266278E-2</v>
      </c>
      <c r="BG144" s="566">
        <f t="shared" ref="BG144:BG146" si="482">(AL144-O144)/O144</f>
        <v>-2.9549860621220125E-2</v>
      </c>
      <c r="BH144" s="566">
        <f t="shared" ref="BH144:BH146" si="483">(AM144-P144)/P144</f>
        <v>-3.4748292575672614E-2</v>
      </c>
      <c r="BI144" s="566">
        <f t="shared" ref="BI144:BI146" si="484">(AN144-Q144)/Q144</f>
        <v>8.0435639423115591E-7</v>
      </c>
      <c r="BJ144" s="566">
        <f t="shared" ref="BJ144:BJ146" si="485">(AO144-R144)/R144</f>
        <v>2.6167176214073497E-7</v>
      </c>
      <c r="BK144" s="566">
        <f t="shared" ref="BK144:BK146" si="486">(AP144-S144)/S144</f>
        <v>9.2311048334407835E-7</v>
      </c>
      <c r="BL144" s="566">
        <f t="shared" ref="BL144:BL146" si="487">(AQ144-T144)/T144</f>
        <v>0</v>
      </c>
      <c r="BM144" s="566">
        <f t="shared" ref="BM144:BM146" si="488">(AR144-U144)/U144</f>
        <v>0</v>
      </c>
      <c r="BN144" s="566">
        <f t="shared" ref="BN144:BN146" si="489">(AS144-V144)/V144</f>
        <v>-1.014657908514338E-9</v>
      </c>
    </row>
    <row r="145" spans="1:66" ht="15" x14ac:dyDescent="0.25">
      <c r="A145" s="555"/>
      <c r="B145" s="550" t="s">
        <v>87</v>
      </c>
      <c r="C145" s="556">
        <v>3106226.7719029756</v>
      </c>
      <c r="D145" s="556">
        <v>3137903.9873816455</v>
      </c>
      <c r="E145" s="556">
        <v>3180592.248433684</v>
      </c>
      <c r="F145" s="556">
        <v>3231207.2665618253</v>
      </c>
      <c r="G145" s="556">
        <v>3270307.6085328106</v>
      </c>
      <c r="H145" s="556">
        <v>3301125.3429706804</v>
      </c>
      <c r="I145" s="556">
        <v>3328582.9027095465</v>
      </c>
      <c r="J145" s="556">
        <v>3347906.7677610423</v>
      </c>
      <c r="K145" s="556">
        <v>3350284.5580740878</v>
      </c>
      <c r="L145" s="556">
        <v>3378758.8320380235</v>
      </c>
      <c r="M145" s="556">
        <v>3421811.3791055023</v>
      </c>
      <c r="N145" s="556">
        <v>3451680.7507625115</v>
      </c>
      <c r="O145" s="556">
        <v>3487989.812573351</v>
      </c>
      <c r="P145" s="556">
        <v>3525739.3967699572</v>
      </c>
      <c r="Q145" s="556">
        <v>3516380</v>
      </c>
      <c r="R145" s="556">
        <v>3523910</v>
      </c>
      <c r="S145" s="556">
        <v>3527900</v>
      </c>
      <c r="T145" s="556">
        <v>3538316.1</v>
      </c>
      <c r="U145" s="556">
        <v>3549941.28</v>
      </c>
      <c r="V145" s="557">
        <v>3546425.5544748036</v>
      </c>
      <c r="X145" s="555"/>
      <c r="Y145" s="550" t="s">
        <v>87</v>
      </c>
      <c r="Z145" s="556">
        <f>[8]Summary!$C$4</f>
        <v>3194544.9163700072</v>
      </c>
      <c r="AA145" s="556">
        <f>[8]Summary!$D$4</f>
        <v>3228679.7611512667</v>
      </c>
      <c r="AB145" s="556">
        <f>[8]Summary!$E$4</f>
        <v>3271070.1467771926</v>
      </c>
      <c r="AC145" s="556">
        <f>[8]Summary!$F$4</f>
        <v>3306536.3921451913</v>
      </c>
      <c r="AD145" s="556">
        <f>[8]Summary!$G$4</f>
        <v>3332431.3112304043</v>
      </c>
      <c r="AE145" s="556">
        <f>[8]Summary!$H$4</f>
        <v>3355529.4132419932</v>
      </c>
      <c r="AF145" s="556">
        <f>[8]Summary!$I$4</f>
        <v>3358961.2643360598</v>
      </c>
      <c r="AG145" s="556">
        <f>[8]Summary!$J$4</f>
        <v>3359157.8987891758</v>
      </c>
      <c r="AH145" s="556">
        <f>[8]Summary!$K$4</f>
        <v>3325532.0100297704</v>
      </c>
      <c r="AI145" s="556">
        <f>[8]Summary!$L$4</f>
        <v>3336956.4101216104</v>
      </c>
      <c r="AJ145" s="556">
        <f>[8]Summary!$M$4</f>
        <v>3359319.1768536051</v>
      </c>
      <c r="AK145" s="556">
        <f>[8]Summary!$N$4</f>
        <v>3372227.8392413729</v>
      </c>
      <c r="AL145" s="556">
        <f>[8]Summary!$O$4</f>
        <v>3390365.2215031325</v>
      </c>
      <c r="AM145" s="556">
        <f>[8]Summary!$P$4</f>
        <v>3410335.9007786522</v>
      </c>
      <c r="AN145" s="556">
        <f>[8]Summary!$Q$4</f>
        <v>3516384.44</v>
      </c>
      <c r="AO145" s="556">
        <f>[8]Summary!$R$4</f>
        <v>3523910.83</v>
      </c>
      <c r="AP145" s="556">
        <f>[8]Summary!$S$4</f>
        <v>3527904.55</v>
      </c>
      <c r="AQ145" s="556">
        <f>[8]Summary!$T$4</f>
        <v>3538316.1</v>
      </c>
      <c r="AR145" s="556">
        <f>[8]Summary!$U$4</f>
        <v>3549941.28</v>
      </c>
      <c r="AS145" s="556">
        <f>[8]Summary!$V$4</f>
        <v>3546425.55</v>
      </c>
      <c r="AU145" s="566">
        <f t="shared" ref="AU145:AU146" si="490">(Z145-C145)/C145</f>
        <v>2.8432613248299644E-2</v>
      </c>
      <c r="AV145" s="566">
        <f t="shared" si="471"/>
        <v>2.8928792638224444E-2</v>
      </c>
      <c r="AW145" s="566">
        <f t="shared" si="472"/>
        <v>2.8446871298282699E-2</v>
      </c>
      <c r="AX145" s="566">
        <f t="shared" si="473"/>
        <v>2.331299708406517E-2</v>
      </c>
      <c r="AY145" s="566">
        <f t="shared" si="474"/>
        <v>1.8996287240839974E-2</v>
      </c>
      <c r="AZ145" s="566">
        <f t="shared" si="475"/>
        <v>1.6480461848308533E-2</v>
      </c>
      <c r="BA145" s="566">
        <f t="shared" si="476"/>
        <v>9.1265149507871908E-3</v>
      </c>
      <c r="BB145" s="566">
        <f t="shared" si="477"/>
        <v>3.3606464601933315E-3</v>
      </c>
      <c r="BC145" s="566">
        <f t="shared" si="478"/>
        <v>-7.3881927386330471E-3</v>
      </c>
      <c r="BD145" s="566">
        <f t="shared" si="479"/>
        <v>-1.2372123609425667E-2</v>
      </c>
      <c r="BE145" s="566">
        <f t="shared" si="480"/>
        <v>-1.8262900939979138E-2</v>
      </c>
      <c r="BF145" s="566">
        <f t="shared" si="481"/>
        <v>-2.3018615352415388E-2</v>
      </c>
      <c r="BG145" s="566">
        <f t="shared" si="482"/>
        <v>-2.7988783315337013E-2</v>
      </c>
      <c r="BH145" s="566">
        <f t="shared" si="483"/>
        <v>-3.2731714685727997E-2</v>
      </c>
      <c r="BI145" s="566">
        <f t="shared" si="484"/>
        <v>1.262662169601727E-6</v>
      </c>
      <c r="BJ145" s="566">
        <f t="shared" si="485"/>
        <v>2.3553382466479161E-7</v>
      </c>
      <c r="BK145" s="566">
        <f t="shared" si="486"/>
        <v>1.2897190962934708E-6</v>
      </c>
      <c r="BL145" s="566">
        <f t="shared" si="487"/>
        <v>0</v>
      </c>
      <c r="BM145" s="566">
        <f t="shared" si="488"/>
        <v>0</v>
      </c>
      <c r="BN145" s="566">
        <f t="shared" si="489"/>
        <v>-1.2617785814522585E-9</v>
      </c>
    </row>
    <row r="146" spans="1:66" ht="15.75" thickBot="1" x14ac:dyDescent="0.3">
      <c r="A146" s="558"/>
      <c r="B146" s="559" t="s">
        <v>499</v>
      </c>
      <c r="C146" s="560">
        <v>149315.21575763728</v>
      </c>
      <c r="D146" s="560">
        <v>150837.92823522678</v>
      </c>
      <c r="E146" s="560">
        <v>152889.93775589624</v>
      </c>
      <c r="F146" s="560">
        <v>155322.9836689448</v>
      </c>
      <c r="G146" s="560">
        <v>157202.52319593774</v>
      </c>
      <c r="H146" s="560">
        <v>158683.92072569113</v>
      </c>
      <c r="I146" s="560">
        <v>160003.79585318407</v>
      </c>
      <c r="J146" s="560">
        <v>160932.6871709507</v>
      </c>
      <c r="K146" s="560">
        <v>161046.98670530226</v>
      </c>
      <c r="L146" s="560">
        <v>162415.73492385633</v>
      </c>
      <c r="M146" s="560">
        <v>164485.255543679</v>
      </c>
      <c r="N146" s="560">
        <v>165921.06561197573</v>
      </c>
      <c r="O146" s="560">
        <v>168154.23837063788</v>
      </c>
      <c r="P146" s="560">
        <v>170467.34699567966</v>
      </c>
      <c r="Q146" s="560">
        <v>213310</v>
      </c>
      <c r="R146" s="560">
        <v>221240</v>
      </c>
      <c r="S146" s="560">
        <v>231129</v>
      </c>
      <c r="T146" s="560">
        <v>237773.29</v>
      </c>
      <c r="U146" s="560">
        <v>243892.98</v>
      </c>
      <c r="V146" s="561">
        <v>249772.719377039</v>
      </c>
      <c r="X146" s="558"/>
      <c r="Y146" s="559" t="s">
        <v>499</v>
      </c>
      <c r="Z146" s="560">
        <f>[8]Summary!$C$5</f>
        <v>22838.56955403043</v>
      </c>
      <c r="AA146" s="560">
        <f>[8]Summary!$D$5</f>
        <v>23082.60776515631</v>
      </c>
      <c r="AB146" s="560">
        <f>[8]Summary!$E$5</f>
        <v>36921.736712750047</v>
      </c>
      <c r="AC146" s="560">
        <f>[8]Summary!$F$5</f>
        <v>51117.792597697582</v>
      </c>
      <c r="AD146" s="560">
        <f>[8]Summary!$G$5</f>
        <v>65537.094997952692</v>
      </c>
      <c r="AE146" s="560">
        <f>[8]Summary!$H$5</f>
        <v>80224.946209752001</v>
      </c>
      <c r="AF146" s="560">
        <f>[8]Summary!$I$5</f>
        <v>94674.187133370899</v>
      </c>
      <c r="AG146" s="560">
        <f>[8]Summary!$J$5</f>
        <v>107064.773526676</v>
      </c>
      <c r="AH146" s="560">
        <f>[8]Summary!$K$5</f>
        <v>118342.34931782726</v>
      </c>
      <c r="AI146" s="560">
        <f>[8]Summary!$L$5</f>
        <v>131230.15185832372</v>
      </c>
      <c r="AJ146" s="560">
        <f>[8]Summary!$M$5</f>
        <v>144765.58674606914</v>
      </c>
      <c r="AK146" s="560">
        <f>[8]Summary!$N$5</f>
        <v>158118.93197021773</v>
      </c>
      <c r="AL146" s="560">
        <f>[8]Summary!$O$5</f>
        <v>157740.28232435836</v>
      </c>
      <c r="AM146" s="560">
        <f>[8]Summary!$P$5</f>
        <v>157433.96963444212</v>
      </c>
      <c r="AN146" s="560">
        <f>[8]Summary!$Q$5</f>
        <v>213308.56000000006</v>
      </c>
      <c r="AO146" s="560">
        <f>[8]Summary!$R$5</f>
        <v>221240.15</v>
      </c>
      <c r="AP146" s="560">
        <f>[8]Summary!$S$5</f>
        <v>231128.92</v>
      </c>
      <c r="AQ146" s="560">
        <f>[8]Summary!$T$5</f>
        <v>237773.29</v>
      </c>
      <c r="AR146" s="560">
        <f>[8]Summary!$U$5</f>
        <v>243892.98</v>
      </c>
      <c r="AS146" s="560">
        <f>[8]Summary!$V$5</f>
        <v>249772.7200000002</v>
      </c>
      <c r="AU146" s="566">
        <f t="shared" si="490"/>
        <v>-0.84704459329114112</v>
      </c>
      <c r="AV146" s="566">
        <f t="shared" si="471"/>
        <v>-0.84697079815920207</v>
      </c>
      <c r="AW146" s="566">
        <f t="shared" si="472"/>
        <v>-0.75850773926208792</v>
      </c>
      <c r="AX146" s="566">
        <f t="shared" si="473"/>
        <v>-0.67089357035112085</v>
      </c>
      <c r="AY146" s="566">
        <f t="shared" si="474"/>
        <v>-0.58310405160439416</v>
      </c>
      <c r="AZ146" s="566">
        <f t="shared" si="475"/>
        <v>-0.49443556824870233</v>
      </c>
      <c r="BA146" s="566">
        <f t="shared" si="476"/>
        <v>-0.40830036794725899</v>
      </c>
      <c r="BB146" s="566">
        <f t="shared" si="477"/>
        <v>-0.33472325971325839</v>
      </c>
      <c r="BC146" s="566">
        <f t="shared" si="478"/>
        <v>-0.26516880732217391</v>
      </c>
      <c r="BD146" s="566">
        <f t="shared" si="479"/>
        <v>-0.19201084845722013</v>
      </c>
      <c r="BE146" s="566">
        <f t="shared" si="480"/>
        <v>-0.11988715178408992</v>
      </c>
      <c r="BF146" s="566">
        <f t="shared" si="481"/>
        <v>-4.7023164978967358E-2</v>
      </c>
      <c r="BG146" s="566">
        <f t="shared" si="482"/>
        <v>-6.1930975675591089E-2</v>
      </c>
      <c r="BH146" s="566">
        <f t="shared" si="483"/>
        <v>-7.6456738436645327E-2</v>
      </c>
      <c r="BI146" s="566">
        <f t="shared" si="484"/>
        <v>-6.7507383617463819E-6</v>
      </c>
      <c r="BJ146" s="566">
        <f t="shared" si="485"/>
        <v>6.7799674558931127E-7</v>
      </c>
      <c r="BK146" s="566">
        <f t="shared" si="486"/>
        <v>-3.4612705453315816E-7</v>
      </c>
      <c r="BL146" s="566">
        <f t="shared" si="487"/>
        <v>0</v>
      </c>
      <c r="BM146" s="566">
        <f t="shared" si="488"/>
        <v>0</v>
      </c>
      <c r="BN146" s="566">
        <f t="shared" si="489"/>
        <v>2.4941122715592836E-9</v>
      </c>
    </row>
    <row r="147" spans="1:66" ht="15" x14ac:dyDescent="0.25">
      <c r="A147" s="552" t="s">
        <v>500</v>
      </c>
      <c r="B147" s="562"/>
      <c r="C147" s="553">
        <v>2000</v>
      </c>
      <c r="D147" s="553">
        <v>2001</v>
      </c>
      <c r="E147" s="553">
        <v>2002</v>
      </c>
      <c r="F147" s="553">
        <v>2003</v>
      </c>
      <c r="G147" s="553">
        <v>2004</v>
      </c>
      <c r="H147" s="553">
        <v>2005</v>
      </c>
      <c r="I147" s="553">
        <v>2006</v>
      </c>
      <c r="J147" s="553">
        <v>2007</v>
      </c>
      <c r="K147" s="553">
        <v>2008</v>
      </c>
      <c r="L147" s="553">
        <v>2009</v>
      </c>
      <c r="M147" s="553">
        <v>2010</v>
      </c>
      <c r="N147" s="553">
        <v>2011</v>
      </c>
      <c r="O147" s="553">
        <v>2012</v>
      </c>
      <c r="P147" s="553">
        <v>2013</v>
      </c>
      <c r="Q147" s="553">
        <v>2014</v>
      </c>
      <c r="R147" s="553">
        <v>2015</v>
      </c>
      <c r="S147" s="553">
        <v>2016</v>
      </c>
      <c r="T147" s="553">
        <v>2017</v>
      </c>
      <c r="U147" s="553">
        <v>2018</v>
      </c>
      <c r="V147" s="554">
        <v>2019</v>
      </c>
      <c r="X147" s="552" t="s">
        <v>500</v>
      </c>
      <c r="Y147" s="562"/>
      <c r="Z147" s="553">
        <v>2000</v>
      </c>
      <c r="AA147" s="553">
        <v>2001</v>
      </c>
      <c r="AB147" s="553">
        <v>2002</v>
      </c>
      <c r="AC147" s="553">
        <v>2003</v>
      </c>
      <c r="AD147" s="553">
        <v>2004</v>
      </c>
      <c r="AE147" s="553">
        <v>2005</v>
      </c>
      <c r="AF147" s="553">
        <v>2006</v>
      </c>
      <c r="AG147" s="553">
        <v>2007</v>
      </c>
      <c r="AH147" s="553">
        <v>2008</v>
      </c>
      <c r="AI147" s="553">
        <v>2009</v>
      </c>
      <c r="AJ147" s="553">
        <v>2010</v>
      </c>
      <c r="AK147" s="553">
        <v>2011</v>
      </c>
      <c r="AL147" s="553">
        <v>2012</v>
      </c>
      <c r="AM147" s="553">
        <v>2013</v>
      </c>
      <c r="AN147" s="553">
        <v>2014</v>
      </c>
      <c r="AO147" s="553">
        <v>2015</v>
      </c>
      <c r="AP147" s="553">
        <v>2016</v>
      </c>
      <c r="AQ147" s="553">
        <v>2017</v>
      </c>
      <c r="AR147" s="553">
        <v>2018</v>
      </c>
      <c r="AS147" s="553">
        <v>2019</v>
      </c>
      <c r="AU147" s="553">
        <v>2000</v>
      </c>
      <c r="AV147" s="553">
        <v>2001</v>
      </c>
      <c r="AW147" s="553">
        <v>2002</v>
      </c>
      <c r="AX147" s="553">
        <v>2003</v>
      </c>
      <c r="AY147" s="553">
        <v>2004</v>
      </c>
      <c r="AZ147" s="553">
        <v>2005</v>
      </c>
      <c r="BA147" s="553">
        <v>2006</v>
      </c>
      <c r="BB147" s="553">
        <v>2007</v>
      </c>
      <c r="BC147" s="553">
        <v>2008</v>
      </c>
      <c r="BD147" s="553">
        <v>2009</v>
      </c>
      <c r="BE147" s="553">
        <v>2010</v>
      </c>
      <c r="BF147" s="553">
        <v>2011</v>
      </c>
      <c r="BG147" s="553">
        <v>2012</v>
      </c>
      <c r="BH147" s="553">
        <v>2013</v>
      </c>
      <c r="BI147" s="553">
        <v>2014</v>
      </c>
      <c r="BJ147" s="553">
        <v>2015</v>
      </c>
      <c r="BK147" s="553">
        <v>2016</v>
      </c>
      <c r="BL147" s="553">
        <v>2017</v>
      </c>
      <c r="BM147" s="553">
        <v>2018</v>
      </c>
      <c r="BN147" s="553">
        <v>2019</v>
      </c>
    </row>
    <row r="148" spans="1:66" ht="15" x14ac:dyDescent="0.25">
      <c r="A148" s="563"/>
      <c r="B148" s="550" t="s">
        <v>498</v>
      </c>
      <c r="C148" s="556">
        <v>113545.09826738323</v>
      </c>
      <c r="D148" s="556">
        <v>99067.733222381532</v>
      </c>
      <c r="E148" s="556">
        <v>111080.729324908</v>
      </c>
      <c r="F148" s="556">
        <v>110066.73426150999</v>
      </c>
      <c r="G148" s="556">
        <v>105297.85102729485</v>
      </c>
      <c r="H148" s="556">
        <v>105313.87750326726</v>
      </c>
      <c r="I148" s="556">
        <v>103751.83687244578</v>
      </c>
      <c r="J148" s="556">
        <v>109818.85844030988</v>
      </c>
      <c r="K148" s="556">
        <v>103835.55410520715</v>
      </c>
      <c r="L148" s="556">
        <v>109707.82718943848</v>
      </c>
      <c r="M148" s="556">
        <v>104239.62612183786</v>
      </c>
      <c r="N148" s="556">
        <v>114552.29291777946</v>
      </c>
      <c r="O148" s="556">
        <v>111379.00247302774</v>
      </c>
      <c r="P148" s="556">
        <v>109579.25880076409</v>
      </c>
      <c r="Q148" s="556">
        <v>102386</v>
      </c>
      <c r="R148" s="556">
        <v>102387</v>
      </c>
      <c r="S148" s="556">
        <v>102397.65</v>
      </c>
      <c r="T148" s="556">
        <v>102373.06</v>
      </c>
      <c r="U148" s="556">
        <v>99416.978424635905</v>
      </c>
      <c r="V148" s="557">
        <v>123590.57839982901</v>
      </c>
      <c r="X148" s="563"/>
      <c r="Y148" s="550" t="s">
        <v>498</v>
      </c>
      <c r="Z148" s="556">
        <f>[8]Summary!$C$7</f>
        <v>114521.52222601547</v>
      </c>
      <c r="AA148" s="556">
        <f>[8]Summary!$D$7</f>
        <v>109924.03338587715</v>
      </c>
      <c r="AB148" s="556">
        <f>[8]Summary!$E$7</f>
        <v>107669.66007072062</v>
      </c>
      <c r="AC148" s="556">
        <f>[8]Summary!$F$7</f>
        <v>109497.14262375534</v>
      </c>
      <c r="AD148" s="556">
        <f>[8]Summary!$G$7</f>
        <v>110136.86215361247</v>
      </c>
      <c r="AE148" s="556">
        <f>[8]Summary!$H$7</f>
        <v>94399.497294338915</v>
      </c>
      <c r="AF148" s="556">
        <f>[8]Summary!$I$7</f>
        <v>96118.081567019777</v>
      </c>
      <c r="AG148" s="556">
        <f>[8]Summary!$J$7</f>
        <v>85396.663752952285</v>
      </c>
      <c r="AH148" s="556">
        <f>[8]Summary!$K$7</f>
        <v>98724.364274698193</v>
      </c>
      <c r="AI148" s="556">
        <f>[8]Summary!$L$7</f>
        <v>101032.71928213321</v>
      </c>
      <c r="AJ148" s="556">
        <f>[8]Summary!$M$7</f>
        <v>99579.909236528532</v>
      </c>
      <c r="AK148" s="556">
        <f>[8]Summary!$N$7</f>
        <v>92389.417870881371</v>
      </c>
      <c r="AL148" s="556">
        <f>[8]Summary!$O$7</f>
        <v>90197.012284072611</v>
      </c>
      <c r="AM148" s="556">
        <f>[8]Summary!$P$7</f>
        <v>94073.423311176608</v>
      </c>
      <c r="AN148" s="556">
        <f>[8]Summary!$Q$7</f>
        <v>102385.65</v>
      </c>
      <c r="AO148" s="556">
        <f>[8]Summary!$R$7</f>
        <v>102387.49</v>
      </c>
      <c r="AP148" s="556">
        <f>[8]Summary!$S$7</f>
        <v>102397.65</v>
      </c>
      <c r="AQ148" s="556">
        <f>[8]Summary!$T$7</f>
        <v>102373.06</v>
      </c>
      <c r="AR148" s="556">
        <f>[8]Summary!$U$7</f>
        <v>99416.98</v>
      </c>
      <c r="AS148" s="556">
        <f>[8]Summary!$V$7</f>
        <v>99409.42</v>
      </c>
      <c r="AU148" s="566">
        <f>(Z148-C148)/C148</f>
        <v>8.5994373472018243E-3</v>
      </c>
      <c r="AV148" s="566">
        <f t="shared" ref="AV148:AV150" si="491">(AA148-D148)/D148</f>
        <v>0.10958462266544466</v>
      </c>
      <c r="AW148" s="566">
        <f t="shared" ref="AW148:AW150" si="492">(AB148-E148)/E148</f>
        <v>-3.0708019968162893E-2</v>
      </c>
      <c r="AX148" s="566">
        <f t="shared" ref="AX148:AX150" si="493">(AC148-F148)/F148</f>
        <v>-5.174966274563461E-3</v>
      </c>
      <c r="AY148" s="566">
        <f t="shared" ref="AY148:AY150" si="494">(AD148-G148)/G148</f>
        <v>4.5955459480965806E-2</v>
      </c>
      <c r="AZ148" s="566">
        <f t="shared" ref="AZ148:AZ150" si="495">(AE148-H148)/H148</f>
        <v>-0.1036366760742404</v>
      </c>
      <c r="BA148" s="566">
        <f t="shared" ref="BA148:BA150" si="496">(AF148-I148)/I148</f>
        <v>-7.3577061722878895E-2</v>
      </c>
      <c r="BB148" s="566">
        <f t="shared" ref="BB148:BB150" si="497">(AG148-J148)/J148</f>
        <v>-0.22238616421815977</v>
      </c>
      <c r="BC148" s="566">
        <f t="shared" ref="BC148:BC150" si="498">(AH148-K148)/K148</f>
        <v>-4.9223889394669686E-2</v>
      </c>
      <c r="BD148" s="566">
        <f t="shared" ref="BD148:BD150" si="499">(AI148-L148)/L148</f>
        <v>-7.9074648815398441E-2</v>
      </c>
      <c r="BE148" s="566">
        <f t="shared" ref="BE148:BE150" si="500">(AJ148-M148)/M148</f>
        <v>-4.470197235610706E-2</v>
      </c>
      <c r="BF148" s="566">
        <f t="shared" ref="BF148:BF150" si="501">(AK148-N148)/N148</f>
        <v>-0.19347386667157865</v>
      </c>
      <c r="BG148" s="566">
        <f t="shared" ref="BG148:BG150" si="502">(AL148-O148)/O148</f>
        <v>-0.19017938497056205</v>
      </c>
      <c r="BH148" s="566">
        <f t="shared" ref="BH148:BH150" si="503">(AM148-P148)/P148</f>
        <v>-0.1415033799213776</v>
      </c>
      <c r="BI148" s="566">
        <f t="shared" ref="BI148:BI150" si="504">(AN148-Q148)/Q148</f>
        <v>-3.4184361143693547E-6</v>
      </c>
      <c r="BJ148" s="566">
        <f t="shared" ref="BJ148:BJ150" si="505">(AO148-R148)/R148</f>
        <v>4.7857638177233309E-6</v>
      </c>
      <c r="BK148" s="566">
        <f t="shared" ref="BK148:BK150" si="506">(AP148-S148)/S148</f>
        <v>0</v>
      </c>
      <c r="BL148" s="566">
        <f t="shared" ref="BL148:BL150" si="507">(AQ148-T148)/T148</f>
        <v>0</v>
      </c>
      <c r="BM148" s="566">
        <f t="shared" ref="BM148:BM150" si="508">(AR148-U148)/U148</f>
        <v>1.5846026663968117E-8</v>
      </c>
      <c r="BN148" s="566">
        <f t="shared" ref="BN148:BN150" si="509">(AS148-V148)/V148</f>
        <v>-0.19565535425848019</v>
      </c>
    </row>
    <row r="149" spans="1:66" ht="15" x14ac:dyDescent="0.25">
      <c r="A149" s="563"/>
      <c r="B149" s="550" t="s">
        <v>87</v>
      </c>
      <c r="C149" s="556">
        <v>112022.38578979374</v>
      </c>
      <c r="D149" s="556">
        <v>97015.723701712064</v>
      </c>
      <c r="E149" s="556">
        <v>108647.68341185944</v>
      </c>
      <c r="F149" s="556">
        <v>108187.19473451705</v>
      </c>
      <c r="G149" s="556">
        <v>103816.45349754192</v>
      </c>
      <c r="H149" s="556">
        <v>103994.00237577478</v>
      </c>
      <c r="I149" s="556">
        <v>102822.94555467916</v>
      </c>
      <c r="J149" s="556">
        <v>109704.55890595831</v>
      </c>
      <c r="K149" s="556">
        <v>102466.80588665308</v>
      </c>
      <c r="L149" s="556">
        <v>107638.30656961582</v>
      </c>
      <c r="M149" s="556">
        <v>102803.81605354066</v>
      </c>
      <c r="N149" s="556">
        <v>112319.12015911732</v>
      </c>
      <c r="O149" s="556">
        <v>109065.89384798595</v>
      </c>
      <c r="P149" s="556">
        <v>104511.56432411169</v>
      </c>
      <c r="Q149" s="556">
        <v>96521</v>
      </c>
      <c r="R149" s="556">
        <v>96469</v>
      </c>
      <c r="S149" s="556">
        <v>96375.49</v>
      </c>
      <c r="T149" s="556">
        <v>96334.73</v>
      </c>
      <c r="U149" s="556">
        <v>93551.451771789463</v>
      </c>
      <c r="V149" s="557">
        <v>122105.73230569877</v>
      </c>
      <c r="X149" s="563"/>
      <c r="Y149" s="550" t="s">
        <v>87</v>
      </c>
      <c r="Z149" s="556">
        <f>[8]Summary!$C$8</f>
        <v>114277.48401488959</v>
      </c>
      <c r="AA149" s="556">
        <f>[8]Summary!$D$8</f>
        <v>96084.904438283411</v>
      </c>
      <c r="AB149" s="556">
        <f>[8]Summary!$E$8</f>
        <v>93473.604185773089</v>
      </c>
      <c r="AC149" s="556">
        <f>[8]Summary!$F$8</f>
        <v>95077.840223499763</v>
      </c>
      <c r="AD149" s="556">
        <f>[8]Summary!$G$8</f>
        <v>95449.010941813161</v>
      </c>
      <c r="AE149" s="556">
        <f>[8]Summary!$H$8</f>
        <v>79950.256370720017</v>
      </c>
      <c r="AF149" s="556">
        <f>[8]Summary!$I$8</f>
        <v>83727.495173714211</v>
      </c>
      <c r="AG149" s="556">
        <f>[8]Summary!$J$8</f>
        <v>74119.087961801022</v>
      </c>
      <c r="AH149" s="556">
        <f>[8]Summary!$K$8</f>
        <v>85836.561734201736</v>
      </c>
      <c r="AI149" s="556">
        <f>[8]Summary!$L$8</f>
        <v>87497.284394387796</v>
      </c>
      <c r="AJ149" s="556">
        <f>[8]Summary!$M$8</f>
        <v>86226.564012379473</v>
      </c>
      <c r="AK149" s="556">
        <f>[8]Summary!$N$8</f>
        <v>92768.067516740746</v>
      </c>
      <c r="AL149" s="556">
        <f>[8]Summary!$O$8</f>
        <v>90503.324973988842</v>
      </c>
      <c r="AM149" s="556">
        <f>[8]Summary!$P$8</f>
        <v>89953.400090680356</v>
      </c>
      <c r="AN149" s="556">
        <f>[8]Summary!$Q$8</f>
        <v>96521.05</v>
      </c>
      <c r="AO149" s="556">
        <f>[8]Summary!$R$8</f>
        <v>96468.79</v>
      </c>
      <c r="AP149" s="556">
        <f>[8]Summary!$S$8</f>
        <v>96375.49</v>
      </c>
      <c r="AQ149" s="556">
        <f>[8]Summary!$T$8</f>
        <v>96334.73</v>
      </c>
      <c r="AR149" s="556">
        <f>[8]Summary!$U$8</f>
        <v>93551.45</v>
      </c>
      <c r="AS149" s="556">
        <f>[8]Summary!$V$8</f>
        <v>93543.54</v>
      </c>
      <c r="AU149" s="566">
        <f t="shared" ref="AU149:AU150" si="510">(Z149-C149)/C149</f>
        <v>2.0130781978947174E-2</v>
      </c>
      <c r="AV149" s="566">
        <f t="shared" si="491"/>
        <v>-9.5945196089098177E-3</v>
      </c>
      <c r="AW149" s="566">
        <f t="shared" si="492"/>
        <v>-0.1396631639955429</v>
      </c>
      <c r="AX149" s="566">
        <f t="shared" si="493"/>
        <v>-0.1211728850460225</v>
      </c>
      <c r="AY149" s="566">
        <f t="shared" si="494"/>
        <v>-8.0598424178753889E-2</v>
      </c>
      <c r="AZ149" s="566">
        <f t="shared" si="495"/>
        <v>-0.23120319879770024</v>
      </c>
      <c r="BA149" s="566">
        <f t="shared" si="496"/>
        <v>-0.18571195639216903</v>
      </c>
      <c r="BB149" s="566">
        <f t="shared" si="497"/>
        <v>-0.32437549814736605</v>
      </c>
      <c r="BC149" s="566">
        <f t="shared" si="498"/>
        <v>-0.16229884408466305</v>
      </c>
      <c r="BD149" s="566">
        <f t="shared" si="499"/>
        <v>-0.18711760540567102</v>
      </c>
      <c r="BE149" s="566">
        <f t="shared" si="500"/>
        <v>-0.16125132974176454</v>
      </c>
      <c r="BF149" s="566">
        <f t="shared" si="501"/>
        <v>-0.17406700314852444</v>
      </c>
      <c r="BG149" s="566">
        <f t="shared" si="502"/>
        <v>-0.17019590835490037</v>
      </c>
      <c r="BH149" s="566">
        <f t="shared" si="503"/>
        <v>-0.13929716130057626</v>
      </c>
      <c r="BI149" s="566">
        <f t="shared" si="504"/>
        <v>5.1802198488319E-7</v>
      </c>
      <c r="BJ149" s="566">
        <f t="shared" si="505"/>
        <v>-2.176865106991913E-6</v>
      </c>
      <c r="BK149" s="566">
        <f t="shared" si="506"/>
        <v>0</v>
      </c>
      <c r="BL149" s="566">
        <f t="shared" si="507"/>
        <v>0</v>
      </c>
      <c r="BM149" s="566">
        <f t="shared" si="508"/>
        <v>-1.8939197977060106E-8</v>
      </c>
      <c r="BN149" s="566">
        <f t="shared" si="509"/>
        <v>-0.23391360721863305</v>
      </c>
    </row>
    <row r="150" spans="1:66" ht="15.75" thickBot="1" x14ac:dyDescent="0.3">
      <c r="A150" s="564"/>
      <c r="B150" s="559" t="s">
        <v>499</v>
      </c>
      <c r="C150" s="560">
        <v>1522.7124775894335</v>
      </c>
      <c r="D150" s="560">
        <v>2052.0095206694677</v>
      </c>
      <c r="E150" s="560">
        <v>2433.0459130484378</v>
      </c>
      <c r="F150" s="560">
        <v>1879.5395269927394</v>
      </c>
      <c r="G150" s="560">
        <v>1481.3975297535653</v>
      </c>
      <c r="H150" s="560">
        <v>1319.8751274929964</v>
      </c>
      <c r="I150" s="560">
        <v>928.89131776685826</v>
      </c>
      <c r="J150" s="560">
        <v>114.29953435179777</v>
      </c>
      <c r="K150" s="560">
        <v>1368.7482185542758</v>
      </c>
      <c r="L150" s="560">
        <v>2069.520619822666</v>
      </c>
      <c r="M150" s="560">
        <v>1435.8100682968216</v>
      </c>
      <c r="N150" s="560">
        <v>2233.1727586623456</v>
      </c>
      <c r="O150" s="560">
        <v>2313.1086250416411</v>
      </c>
      <c r="P150" s="560">
        <v>5067.6944766523957</v>
      </c>
      <c r="Q150" s="560">
        <v>5865</v>
      </c>
      <c r="R150" s="560">
        <v>5919</v>
      </c>
      <c r="S150" s="560">
        <v>6022.17</v>
      </c>
      <c r="T150" s="560">
        <v>6038.32</v>
      </c>
      <c r="U150" s="560">
        <v>5865.5266528464363</v>
      </c>
      <c r="V150" s="561">
        <v>1484.8460941303056</v>
      </c>
      <c r="X150" s="564"/>
      <c r="Y150" s="559" t="s">
        <v>499</v>
      </c>
      <c r="Z150" s="560">
        <f>[8]Summary!$C$9</f>
        <v>244.03821112591686</v>
      </c>
      <c r="AA150" s="560">
        <f>[8]Summary!$D$9</f>
        <v>13839.128947593577</v>
      </c>
      <c r="AB150" s="560">
        <f>[8]Summary!$E$9</f>
        <v>14196.055884947564</v>
      </c>
      <c r="AC150" s="560">
        <f>[8]Summary!$F$9</f>
        <v>14419.302400255241</v>
      </c>
      <c r="AD150" s="560">
        <f>[8]Summary!$G$9</f>
        <v>14687.851211799134</v>
      </c>
      <c r="AE150" s="560">
        <f>[8]Summary!$H$9</f>
        <v>14449.240923618971</v>
      </c>
      <c r="AF150" s="560">
        <f>[8]Summary!$I$9</f>
        <v>12390.586393305028</v>
      </c>
      <c r="AG150" s="560">
        <f>[8]Summary!$J$9</f>
        <v>11277.575791151176</v>
      </c>
      <c r="AH150" s="560">
        <f>[8]Summary!$K$9</f>
        <v>12887.802540496312</v>
      </c>
      <c r="AI150" s="560">
        <f>[8]Summary!$L$9</f>
        <v>13535.434887745359</v>
      </c>
      <c r="AJ150" s="560">
        <f>[8]Summary!$M$9</f>
        <v>13353.345224148448</v>
      </c>
      <c r="AK150" s="560">
        <f>[8]Summary!$N$9</f>
        <v>-378.64964585928828</v>
      </c>
      <c r="AL150" s="560">
        <f>[8]Summary!$O$9</f>
        <v>-306.31268991599791</v>
      </c>
      <c r="AM150" s="560">
        <f>[8]Summary!$P$9</f>
        <v>4120.0232204962522</v>
      </c>
      <c r="AN150" s="560">
        <f>[8]Summary!$Q$9</f>
        <v>5864.6</v>
      </c>
      <c r="AO150" s="560">
        <f>[8]Summary!$R$9</f>
        <v>5918.7</v>
      </c>
      <c r="AP150" s="560">
        <f>[8]Summary!$S$9</f>
        <v>6022.17</v>
      </c>
      <c r="AQ150" s="560">
        <f>[8]Summary!$T$9</f>
        <v>6038.32</v>
      </c>
      <c r="AR150" s="560">
        <f>[8]Summary!$U$9</f>
        <v>5865.53</v>
      </c>
      <c r="AS150" s="560">
        <f>[8]Summary!$V$9</f>
        <v>5865.88</v>
      </c>
      <c r="AU150" s="566">
        <f t="shared" si="510"/>
        <v>-0.83973454298329031</v>
      </c>
      <c r="AV150" s="566">
        <f t="shared" si="491"/>
        <v>5.7441835957362244</v>
      </c>
      <c r="AW150" s="566">
        <f t="shared" si="492"/>
        <v>4.8346847500139818</v>
      </c>
      <c r="AX150" s="566">
        <f t="shared" si="493"/>
        <v>6.6717207556289626</v>
      </c>
      <c r="AY150" s="566">
        <f t="shared" si="494"/>
        <v>8.9148614175443512</v>
      </c>
      <c r="AZ150" s="566">
        <f t="shared" si="495"/>
        <v>9.9474302702136814</v>
      </c>
      <c r="BA150" s="566">
        <f t="shared" si="496"/>
        <v>12.339113151679744</v>
      </c>
      <c r="BB150" s="566">
        <f t="shared" si="497"/>
        <v>97.666856825858929</v>
      </c>
      <c r="BC150" s="566">
        <f t="shared" si="498"/>
        <v>8.4157584030384349</v>
      </c>
      <c r="BD150" s="566">
        <f t="shared" si="499"/>
        <v>5.5403720833210102</v>
      </c>
      <c r="BE150" s="566">
        <f t="shared" si="500"/>
        <v>8.3002170126779919</v>
      </c>
      <c r="BF150" s="566">
        <f t="shared" si="501"/>
        <v>-1.1695568085319545</v>
      </c>
      <c r="BG150" s="566">
        <f t="shared" si="502"/>
        <v>-1.1324246888364284</v>
      </c>
      <c r="BH150" s="566">
        <f t="shared" si="503"/>
        <v>-0.18700244470581298</v>
      </c>
      <c r="BI150" s="566">
        <f t="shared" si="504"/>
        <v>-6.8201193520824589E-5</v>
      </c>
      <c r="BJ150" s="566">
        <f t="shared" si="505"/>
        <v>-5.0684237202260835E-5</v>
      </c>
      <c r="BK150" s="566">
        <f t="shared" si="506"/>
        <v>0</v>
      </c>
      <c r="BL150" s="566">
        <f t="shared" si="507"/>
        <v>0</v>
      </c>
      <c r="BM150" s="566">
        <f t="shared" si="508"/>
        <v>5.7064842793909781E-7</v>
      </c>
      <c r="BN150" s="566">
        <f t="shared" si="509"/>
        <v>2.9504969728433204</v>
      </c>
    </row>
    <row r="151" spans="1:66" ht="15" x14ac:dyDescent="0.25">
      <c r="A151" s="552" t="s">
        <v>58</v>
      </c>
      <c r="B151" s="562"/>
      <c r="C151" s="553">
        <v>2000</v>
      </c>
      <c r="D151" s="553">
        <v>2001</v>
      </c>
      <c r="E151" s="553">
        <v>2002</v>
      </c>
      <c r="F151" s="553">
        <v>2003</v>
      </c>
      <c r="G151" s="553">
        <v>2004</v>
      </c>
      <c r="H151" s="553">
        <v>2005</v>
      </c>
      <c r="I151" s="553">
        <v>2006</v>
      </c>
      <c r="J151" s="553">
        <v>2007</v>
      </c>
      <c r="K151" s="553">
        <v>2008</v>
      </c>
      <c r="L151" s="553">
        <v>2009</v>
      </c>
      <c r="M151" s="553">
        <v>2010</v>
      </c>
      <c r="N151" s="553">
        <v>2011</v>
      </c>
      <c r="O151" s="553">
        <v>2012</v>
      </c>
      <c r="P151" s="553">
        <v>2013</v>
      </c>
      <c r="Q151" s="553">
        <v>2014</v>
      </c>
      <c r="R151" s="553">
        <v>2015</v>
      </c>
      <c r="S151" s="553">
        <v>2016</v>
      </c>
      <c r="T151" s="553">
        <v>2017</v>
      </c>
      <c r="U151" s="553">
        <v>2018</v>
      </c>
      <c r="V151" s="554">
        <v>2019</v>
      </c>
      <c r="X151" s="552" t="s">
        <v>58</v>
      </c>
      <c r="Y151" s="562"/>
      <c r="Z151" s="553">
        <v>2000</v>
      </c>
      <c r="AA151" s="553">
        <v>2001</v>
      </c>
      <c r="AB151" s="553">
        <v>2002</v>
      </c>
      <c r="AC151" s="553">
        <v>2003</v>
      </c>
      <c r="AD151" s="553">
        <v>2004</v>
      </c>
      <c r="AE151" s="553">
        <v>2005</v>
      </c>
      <c r="AF151" s="553">
        <v>2006</v>
      </c>
      <c r="AG151" s="553">
        <v>2007</v>
      </c>
      <c r="AH151" s="553">
        <v>2008</v>
      </c>
      <c r="AI151" s="553">
        <v>2009</v>
      </c>
      <c r="AJ151" s="553">
        <v>2010</v>
      </c>
      <c r="AK151" s="553">
        <v>2011</v>
      </c>
      <c r="AL151" s="553">
        <v>2012</v>
      </c>
      <c r="AM151" s="553">
        <v>2013</v>
      </c>
      <c r="AN151" s="553">
        <v>2014</v>
      </c>
      <c r="AO151" s="553">
        <v>2015</v>
      </c>
      <c r="AP151" s="553">
        <v>2016</v>
      </c>
      <c r="AQ151" s="553">
        <v>2017</v>
      </c>
      <c r="AR151" s="553">
        <v>2018</v>
      </c>
      <c r="AS151" s="553">
        <v>2019</v>
      </c>
      <c r="AU151" s="553">
        <v>2000</v>
      </c>
      <c r="AV151" s="553">
        <v>2001</v>
      </c>
      <c r="AW151" s="553">
        <v>2002</v>
      </c>
      <c r="AX151" s="553">
        <v>2003</v>
      </c>
      <c r="AY151" s="553">
        <v>2004</v>
      </c>
      <c r="AZ151" s="553">
        <v>2005</v>
      </c>
      <c r="BA151" s="553">
        <v>2006</v>
      </c>
      <c r="BB151" s="553">
        <v>2007</v>
      </c>
      <c r="BC151" s="553">
        <v>2008</v>
      </c>
      <c r="BD151" s="553">
        <v>2009</v>
      </c>
      <c r="BE151" s="553">
        <v>2010</v>
      </c>
      <c r="BF151" s="553">
        <v>2011</v>
      </c>
      <c r="BG151" s="553">
        <v>2012</v>
      </c>
      <c r="BH151" s="553">
        <v>2013</v>
      </c>
      <c r="BI151" s="553">
        <v>2014</v>
      </c>
      <c r="BJ151" s="553">
        <v>2015</v>
      </c>
      <c r="BK151" s="553">
        <v>2016</v>
      </c>
      <c r="BL151" s="553">
        <v>2017</v>
      </c>
      <c r="BM151" s="553">
        <v>2018</v>
      </c>
      <c r="BN151" s="553">
        <v>2019</v>
      </c>
    </row>
    <row r="152" spans="1:66" ht="15" x14ac:dyDescent="0.25">
      <c r="A152" s="563"/>
      <c r="B152" s="550" t="s">
        <v>498</v>
      </c>
      <c r="C152" s="556">
        <v>60335.528404320037</v>
      </c>
      <c r="D152" s="556">
        <v>44353.522025465798</v>
      </c>
      <c r="E152" s="556">
        <v>47607.888545430702</v>
      </c>
      <c r="F152" s="556">
        <v>57495.680781789386</v>
      </c>
      <c r="G152" s="556">
        <v>61227.474216143346</v>
      </c>
      <c r="H152" s="556">
        <v>63970.713098350563</v>
      </c>
      <c r="I152" s="556">
        <v>69973.935287750792</v>
      </c>
      <c r="J152" s="556">
        <v>86192.970087631125</v>
      </c>
      <c r="K152" s="556">
        <v>62165.1</v>
      </c>
      <c r="L152" s="556">
        <v>53982.94</v>
      </c>
      <c r="M152" s="556">
        <v>61057.99</v>
      </c>
      <c r="N152" s="556">
        <v>63198.91</v>
      </c>
      <c r="O152" s="556">
        <v>58959.29</v>
      </c>
      <c r="P152" s="556">
        <v>59770.962652874143</v>
      </c>
      <c r="Q152" s="556">
        <v>82536</v>
      </c>
      <c r="R152" s="556">
        <v>82754</v>
      </c>
      <c r="S152" s="556">
        <v>79451.929999999993</v>
      </c>
      <c r="T152" s="556">
        <v>78724.98</v>
      </c>
      <c r="U152" s="556">
        <v>90387.519510848346</v>
      </c>
      <c r="V152" s="557">
        <v>85563.249604339187</v>
      </c>
      <c r="X152" s="563"/>
      <c r="Y152" s="550" t="s">
        <v>498</v>
      </c>
      <c r="Z152" s="556">
        <f>[8]Summary!$C$11</f>
        <v>60369.365060906748</v>
      </c>
      <c r="AA152" s="556">
        <f>[8]Summary!$D$11</f>
        <v>44378.395842483354</v>
      </c>
      <c r="AB152" s="556">
        <f>[8]Summary!$E$11</f>
        <v>47634.587437743961</v>
      </c>
      <c r="AC152" s="556">
        <f>[8]Summary!$F$11</f>
        <v>57527.924828660012</v>
      </c>
      <c r="AD152" s="556">
        <f>[8]Summary!$G$11</f>
        <v>61261.811083218417</v>
      </c>
      <c r="AE152" s="556">
        <f>[8]Summary!$H$11</f>
        <v>64006.588396171952</v>
      </c>
      <c r="AF152" s="556">
        <f>[8]Summary!$I$11</f>
        <v>70013.177241554295</v>
      </c>
      <c r="AG152" s="556">
        <f>[8]Summary!$J$11</f>
        <v>86241.307808476136</v>
      </c>
      <c r="AH152" s="556">
        <f>[8]Summary!$K$11</f>
        <v>62165.1</v>
      </c>
      <c r="AI152" s="556">
        <f>[8]Summary!$L$11</f>
        <v>53982.94</v>
      </c>
      <c r="AJ152" s="556">
        <f>[8]Summary!$M$11</f>
        <v>61057.99</v>
      </c>
      <c r="AK152" s="556">
        <f>[8]Summary!$N$11</f>
        <v>63198.91</v>
      </c>
      <c r="AL152" s="556">
        <f>[8]Summary!$O$11</f>
        <v>58959.29</v>
      </c>
      <c r="AM152" s="556">
        <f>[8]Summary!$P$11</f>
        <v>59804.482696381339</v>
      </c>
      <c r="AN152" s="556">
        <f>[8]Summary!$Q$11</f>
        <v>82535.839999999997</v>
      </c>
      <c r="AO152" s="556">
        <f>[8]Summary!$R$11</f>
        <v>82754.34</v>
      </c>
      <c r="AP152" s="556">
        <f>[8]Summary!$S$11</f>
        <v>79451.929999999993</v>
      </c>
      <c r="AQ152" s="556">
        <f>[8]Summary!$T$11</f>
        <v>78724.98</v>
      </c>
      <c r="AR152" s="556">
        <f>[8]Summary!$U$11</f>
        <v>90387.520000000004</v>
      </c>
      <c r="AS152" s="556">
        <f>[8]Summary!$V$11</f>
        <v>93403.57</v>
      </c>
      <c r="AU152" s="566">
        <f>(Z152-C152)/C152</f>
        <v>5.6080815866838712E-4</v>
      </c>
      <c r="AV152" s="566">
        <f t="shared" ref="AV152:AV153" si="511">(AA152-D152)/D152</f>
        <v>5.6080815866832738E-4</v>
      </c>
      <c r="AW152" s="566">
        <f t="shared" ref="AW152:AW153" si="512">(AB152-E152)/E152</f>
        <v>5.6080815866852644E-4</v>
      </c>
      <c r="AX152" s="566">
        <f t="shared" ref="AX152:AX153" si="513">(AC152-F152)/F152</f>
        <v>5.6080815866848546E-4</v>
      </c>
      <c r="AY152" s="566">
        <f t="shared" ref="AY152:AY153" si="514">(AD152-G152)/G152</f>
        <v>5.6080815866838701E-4</v>
      </c>
      <c r="AZ152" s="566">
        <f t="shared" ref="AZ152:AZ153" si="515">(AE152-H152)/H152</f>
        <v>5.60808158668374E-4</v>
      </c>
      <c r="BA152" s="566">
        <f t="shared" ref="BA152:BA153" si="516">(AF152-I152)/I152</f>
        <v>5.6080815866836478E-4</v>
      </c>
      <c r="BB152" s="566">
        <f t="shared" ref="BB152:BB153" si="517">(AG152-J152)/J152</f>
        <v>5.6080815866847158E-4</v>
      </c>
      <c r="BC152" s="566">
        <f t="shared" ref="BC152:BC153" si="518">(AH152-K152)/K152</f>
        <v>0</v>
      </c>
      <c r="BD152" s="566">
        <f t="shared" ref="BD152:BD153" si="519">(AI152-L152)/L152</f>
        <v>0</v>
      </c>
      <c r="BE152" s="566">
        <f t="shared" ref="BE152:BE153" si="520">(AJ152-M152)/M152</f>
        <v>0</v>
      </c>
      <c r="BF152" s="566">
        <f t="shared" ref="BF152:BF153" si="521">(AK152-N152)/N152</f>
        <v>0</v>
      </c>
      <c r="BG152" s="566">
        <f t="shared" ref="BG152:BG153" si="522">(AL152-O152)/O152</f>
        <v>0</v>
      </c>
      <c r="BH152" s="566">
        <f t="shared" ref="BH152:BH153" si="523">(AM152-P152)/P152</f>
        <v>5.6080815866840804E-4</v>
      </c>
      <c r="BI152" s="566">
        <f t="shared" ref="BI152:BI153" si="524">(AN152-Q152)/Q152</f>
        <v>-1.9385480275696966E-6</v>
      </c>
      <c r="BJ152" s="566">
        <f t="shared" ref="BJ152:BJ153" si="525">(AO152-R152)/R152</f>
        <v>4.1085627280434488E-6</v>
      </c>
      <c r="BK152" s="566">
        <f t="shared" ref="BK152:BK153" si="526">(AP152-S152)/S152</f>
        <v>0</v>
      </c>
      <c r="BL152" s="566">
        <f t="shared" ref="BL152:BL153" si="527">(AQ152-T152)/T152</f>
        <v>0</v>
      </c>
      <c r="BM152" s="566">
        <f t="shared" ref="BM152:BM153" si="528">(AR152-U152)/U152</f>
        <v>5.4117168045391642E-9</v>
      </c>
      <c r="BN152" s="566">
        <f t="shared" ref="BN152:BN153" si="529">(AS152-V152)/V152</f>
        <v>9.1631868026471164E-2</v>
      </c>
    </row>
    <row r="153" spans="1:66" ht="15" x14ac:dyDescent="0.25">
      <c r="A153" s="563"/>
      <c r="B153" s="550" t="s">
        <v>87</v>
      </c>
      <c r="C153" s="556">
        <v>60335.528404320037</v>
      </c>
      <c r="D153" s="556">
        <v>44353.522025465798</v>
      </c>
      <c r="E153" s="556">
        <v>47607.888545430702</v>
      </c>
      <c r="F153" s="556">
        <v>57495.680781789386</v>
      </c>
      <c r="G153" s="556">
        <v>61227.474216143346</v>
      </c>
      <c r="H153" s="556">
        <v>63970.713098350563</v>
      </c>
      <c r="I153" s="556">
        <v>69973.935287750792</v>
      </c>
      <c r="J153" s="556">
        <v>86192.970087631125</v>
      </c>
      <c r="K153" s="556">
        <v>62165.1</v>
      </c>
      <c r="L153" s="556">
        <v>53982.94</v>
      </c>
      <c r="M153" s="556">
        <v>61057.99</v>
      </c>
      <c r="N153" s="556">
        <v>63198.91</v>
      </c>
      <c r="O153" s="556">
        <v>58959.29</v>
      </c>
      <c r="P153" s="556">
        <v>59770.962652874143</v>
      </c>
      <c r="Q153" s="556">
        <v>82536</v>
      </c>
      <c r="R153" s="556">
        <v>82754</v>
      </c>
      <c r="S153" s="556">
        <v>79451.929999999993</v>
      </c>
      <c r="T153" s="556">
        <v>78724.98</v>
      </c>
      <c r="U153" s="556">
        <v>90387.519510848346</v>
      </c>
      <c r="V153" s="557">
        <v>85563.249604339187</v>
      </c>
      <c r="X153" s="563"/>
      <c r="Y153" s="550" t="s">
        <v>87</v>
      </c>
      <c r="Z153" s="556">
        <f>[8]Summary!$C$12</f>
        <v>60369.365060906748</v>
      </c>
      <c r="AA153" s="556">
        <f>[8]Summary!$D$12</f>
        <v>44378.395842483354</v>
      </c>
      <c r="AB153" s="556">
        <f>[8]Summary!$E$12</f>
        <v>47634.587437743961</v>
      </c>
      <c r="AC153" s="556">
        <f>[8]Summary!$F$12</f>
        <v>57527.924828660012</v>
      </c>
      <c r="AD153" s="556">
        <f>[8]Summary!$G$12</f>
        <v>61261.811083218417</v>
      </c>
      <c r="AE153" s="556">
        <f>[8]Summary!$H$12</f>
        <v>64006.588396171952</v>
      </c>
      <c r="AF153" s="556">
        <f>[8]Summary!$I$12</f>
        <v>70013.177241554295</v>
      </c>
      <c r="AG153" s="556">
        <f>[8]Summary!$J$12</f>
        <v>86241.307808476136</v>
      </c>
      <c r="AH153" s="556">
        <f>[8]Summary!$K$12</f>
        <v>62165.1</v>
      </c>
      <c r="AI153" s="556">
        <f>[8]Summary!$L$12</f>
        <v>53982.94</v>
      </c>
      <c r="AJ153" s="556">
        <f>[8]Summary!$M$12</f>
        <v>61057.99</v>
      </c>
      <c r="AK153" s="556">
        <f>[8]Summary!$N$12</f>
        <v>63198.91</v>
      </c>
      <c r="AL153" s="556">
        <f>[8]Summary!$O$12</f>
        <v>58959.29</v>
      </c>
      <c r="AM153" s="556">
        <f>[8]Summary!$P$12</f>
        <v>59804.482696381339</v>
      </c>
      <c r="AN153" s="556">
        <f>[8]Summary!$Q$12</f>
        <v>82535.839999999997</v>
      </c>
      <c r="AO153" s="556">
        <f>[8]Summary!$R$12</f>
        <v>82754.34</v>
      </c>
      <c r="AP153" s="556">
        <f>[8]Summary!$S$12</f>
        <v>79451.929999999993</v>
      </c>
      <c r="AQ153" s="556">
        <f>[8]Summary!$T$12</f>
        <v>78724.98</v>
      </c>
      <c r="AR153" s="556">
        <f>[8]Summary!$U$12</f>
        <v>90387.520000000004</v>
      </c>
      <c r="AS153" s="556">
        <f>[8]Summary!$V$12</f>
        <v>93403.57</v>
      </c>
      <c r="AU153" s="566">
        <f t="shared" ref="AU153" si="530">(Z153-C153)/C153</f>
        <v>5.6080815866838712E-4</v>
      </c>
      <c r="AV153" s="566">
        <f t="shared" si="511"/>
        <v>5.6080815866832738E-4</v>
      </c>
      <c r="AW153" s="566">
        <f t="shared" si="512"/>
        <v>5.6080815866852644E-4</v>
      </c>
      <c r="AX153" s="566">
        <f t="shared" si="513"/>
        <v>5.6080815866848546E-4</v>
      </c>
      <c r="AY153" s="566">
        <f t="shared" si="514"/>
        <v>5.6080815866838701E-4</v>
      </c>
      <c r="AZ153" s="566">
        <f t="shared" si="515"/>
        <v>5.60808158668374E-4</v>
      </c>
      <c r="BA153" s="566">
        <f t="shared" si="516"/>
        <v>5.6080815866836478E-4</v>
      </c>
      <c r="BB153" s="566">
        <f t="shared" si="517"/>
        <v>5.6080815866847158E-4</v>
      </c>
      <c r="BC153" s="566">
        <f t="shared" si="518"/>
        <v>0</v>
      </c>
      <c r="BD153" s="566">
        <f t="shared" si="519"/>
        <v>0</v>
      </c>
      <c r="BE153" s="566">
        <f t="shared" si="520"/>
        <v>0</v>
      </c>
      <c r="BF153" s="566">
        <f t="shared" si="521"/>
        <v>0</v>
      </c>
      <c r="BG153" s="566">
        <f t="shared" si="522"/>
        <v>0</v>
      </c>
      <c r="BH153" s="566">
        <f t="shared" si="523"/>
        <v>5.6080815866840804E-4</v>
      </c>
      <c r="BI153" s="566">
        <f t="shared" si="524"/>
        <v>-1.9385480275696966E-6</v>
      </c>
      <c r="BJ153" s="566">
        <f t="shared" si="525"/>
        <v>4.1085627280434488E-6</v>
      </c>
      <c r="BK153" s="566">
        <f t="shared" si="526"/>
        <v>0</v>
      </c>
      <c r="BL153" s="566">
        <f t="shared" si="527"/>
        <v>0</v>
      </c>
      <c r="BM153" s="566">
        <f t="shared" si="528"/>
        <v>5.4117168045391642E-9</v>
      </c>
      <c r="BN153" s="566">
        <f t="shared" si="529"/>
        <v>9.1631868026471164E-2</v>
      </c>
    </row>
    <row r="154" spans="1:66" ht="15.75" thickBot="1" x14ac:dyDescent="0.3">
      <c r="A154" s="564"/>
      <c r="B154" s="559" t="s">
        <v>499</v>
      </c>
      <c r="C154" s="560">
        <v>0</v>
      </c>
      <c r="D154" s="560">
        <v>0</v>
      </c>
      <c r="E154" s="560">
        <v>0</v>
      </c>
      <c r="F154" s="560">
        <v>0</v>
      </c>
      <c r="G154" s="560">
        <v>0</v>
      </c>
      <c r="H154" s="560">
        <v>0</v>
      </c>
      <c r="I154" s="560">
        <v>0</v>
      </c>
      <c r="J154" s="560">
        <v>0</v>
      </c>
      <c r="K154" s="560">
        <v>0</v>
      </c>
      <c r="L154" s="560">
        <v>0</v>
      </c>
      <c r="M154" s="560">
        <v>0</v>
      </c>
      <c r="N154" s="560">
        <v>0</v>
      </c>
      <c r="O154" s="560">
        <v>0</v>
      </c>
      <c r="P154" s="560">
        <v>0</v>
      </c>
      <c r="Q154" s="560">
        <v>0</v>
      </c>
      <c r="R154" s="560">
        <v>0</v>
      </c>
      <c r="S154" s="560">
        <v>0</v>
      </c>
      <c r="T154" s="560">
        <v>0</v>
      </c>
      <c r="U154" s="560">
        <v>0</v>
      </c>
      <c r="V154" s="561">
        <v>0</v>
      </c>
      <c r="X154" s="564"/>
      <c r="Y154" s="559" t="s">
        <v>499</v>
      </c>
      <c r="Z154" s="560">
        <f>[8]Summary!$C$13</f>
        <v>0</v>
      </c>
      <c r="AA154" s="560">
        <f>[8]Summary!$D$13</f>
        <v>0</v>
      </c>
      <c r="AB154" s="560">
        <f>[8]Summary!$E$13</f>
        <v>0</v>
      </c>
      <c r="AC154" s="560">
        <f>[8]Summary!$F$13</f>
        <v>0</v>
      </c>
      <c r="AD154" s="560">
        <f>[8]Summary!$G$13</f>
        <v>0</v>
      </c>
      <c r="AE154" s="560">
        <f>[8]Summary!$H$13</f>
        <v>0</v>
      </c>
      <c r="AF154" s="560">
        <f>[8]Summary!$I$13</f>
        <v>0</v>
      </c>
      <c r="AG154" s="560">
        <f>[8]Summary!$J$13</f>
        <v>0</v>
      </c>
      <c r="AH154" s="560">
        <f>[8]Summary!$K$13</f>
        <v>0</v>
      </c>
      <c r="AI154" s="560">
        <f>[8]Summary!$L$13</f>
        <v>0</v>
      </c>
      <c r="AJ154" s="560">
        <f>[8]Summary!$M$13</f>
        <v>0</v>
      </c>
      <c r="AK154" s="560">
        <f>[8]Summary!$N$13</f>
        <v>0</v>
      </c>
      <c r="AL154" s="560">
        <f>[8]Summary!$O$13</f>
        <v>0</v>
      </c>
      <c r="AM154" s="560">
        <f>[8]Summary!$P$13</f>
        <v>0</v>
      </c>
      <c r="AN154" s="560">
        <f>[8]Summary!$Q$13</f>
        <v>0</v>
      </c>
      <c r="AO154" s="560">
        <f>[8]Summary!$R$13</f>
        <v>0</v>
      </c>
      <c r="AP154" s="560">
        <f>[8]Summary!$S$13</f>
        <v>0</v>
      </c>
      <c r="AQ154" s="560">
        <f>[8]Summary!$T$13</f>
        <v>0</v>
      </c>
      <c r="AR154" s="560">
        <f>[8]Summary!$U$13</f>
        <v>0</v>
      </c>
      <c r="AS154" s="560">
        <f>[8]Summary!$V$13</f>
        <v>0</v>
      </c>
      <c r="AU154" s="566"/>
      <c r="AV154" s="566"/>
      <c r="AW154" s="566"/>
      <c r="AX154" s="566"/>
      <c r="AY154" s="566"/>
      <c r="AZ154" s="566"/>
      <c r="BA154" s="566"/>
      <c r="BB154" s="566"/>
      <c r="BC154" s="566"/>
      <c r="BD154" s="566"/>
      <c r="BE154" s="566"/>
      <c r="BF154" s="566"/>
      <c r="BG154" s="566"/>
      <c r="BH154" s="566"/>
      <c r="BI154" s="566"/>
      <c r="BJ154" s="566"/>
      <c r="BK154" s="566"/>
      <c r="BL154" s="566"/>
      <c r="BM154" s="566"/>
      <c r="BN154" s="566"/>
    </row>
    <row r="155" spans="1:66" ht="15" x14ac:dyDescent="0.25">
      <c r="A155" s="552" t="s">
        <v>501</v>
      </c>
      <c r="B155" s="562"/>
      <c r="C155" s="553">
        <v>2000</v>
      </c>
      <c r="D155" s="553">
        <v>2001</v>
      </c>
      <c r="E155" s="553">
        <v>2002</v>
      </c>
      <c r="F155" s="553">
        <v>2003</v>
      </c>
      <c r="G155" s="553">
        <v>2004</v>
      </c>
      <c r="H155" s="553">
        <v>2005</v>
      </c>
      <c r="I155" s="553">
        <v>2006</v>
      </c>
      <c r="J155" s="553">
        <v>2007</v>
      </c>
      <c r="K155" s="553">
        <v>2008</v>
      </c>
      <c r="L155" s="553">
        <v>2009</v>
      </c>
      <c r="M155" s="553">
        <v>2010</v>
      </c>
      <c r="N155" s="553">
        <v>2011</v>
      </c>
      <c r="O155" s="553">
        <v>2012</v>
      </c>
      <c r="P155" s="553">
        <v>2013</v>
      </c>
      <c r="Q155" s="553">
        <v>2014</v>
      </c>
      <c r="R155" s="553">
        <v>2015</v>
      </c>
      <c r="S155" s="553">
        <v>2016</v>
      </c>
      <c r="T155" s="553">
        <v>2017</v>
      </c>
      <c r="U155" s="553">
        <v>2018</v>
      </c>
      <c r="V155" s="554">
        <v>2019</v>
      </c>
      <c r="X155" s="552" t="s">
        <v>501</v>
      </c>
      <c r="Y155" s="562"/>
      <c r="Z155" s="553">
        <v>2000</v>
      </c>
      <c r="AA155" s="553">
        <v>2001</v>
      </c>
      <c r="AB155" s="553">
        <v>2002</v>
      </c>
      <c r="AC155" s="553">
        <v>2003</v>
      </c>
      <c r="AD155" s="553">
        <v>2004</v>
      </c>
      <c r="AE155" s="553">
        <v>2005</v>
      </c>
      <c r="AF155" s="553">
        <v>2006</v>
      </c>
      <c r="AG155" s="553">
        <v>2007</v>
      </c>
      <c r="AH155" s="553">
        <v>2008</v>
      </c>
      <c r="AI155" s="553">
        <v>2009</v>
      </c>
      <c r="AJ155" s="553">
        <v>2010</v>
      </c>
      <c r="AK155" s="553">
        <v>2011</v>
      </c>
      <c r="AL155" s="553">
        <v>2012</v>
      </c>
      <c r="AM155" s="553">
        <v>2013</v>
      </c>
      <c r="AN155" s="553">
        <v>2014</v>
      </c>
      <c r="AO155" s="553">
        <v>2015</v>
      </c>
      <c r="AP155" s="553">
        <v>2016</v>
      </c>
      <c r="AQ155" s="553">
        <v>2017</v>
      </c>
      <c r="AR155" s="553">
        <v>2018</v>
      </c>
      <c r="AS155" s="553">
        <v>2019</v>
      </c>
      <c r="AU155" s="553">
        <v>2000</v>
      </c>
      <c r="AV155" s="553">
        <v>2001</v>
      </c>
      <c r="AW155" s="553">
        <v>2002</v>
      </c>
      <c r="AX155" s="553">
        <v>2003</v>
      </c>
      <c r="AY155" s="553">
        <v>2004</v>
      </c>
      <c r="AZ155" s="553">
        <v>2005</v>
      </c>
      <c r="BA155" s="553">
        <v>2006</v>
      </c>
      <c r="BB155" s="553">
        <v>2007</v>
      </c>
      <c r="BC155" s="553">
        <v>2008</v>
      </c>
      <c r="BD155" s="553">
        <v>2009</v>
      </c>
      <c r="BE155" s="553">
        <v>2010</v>
      </c>
      <c r="BF155" s="553">
        <v>2011</v>
      </c>
      <c r="BG155" s="553">
        <v>2012</v>
      </c>
      <c r="BH155" s="553">
        <v>2013</v>
      </c>
      <c r="BI155" s="553">
        <v>2014</v>
      </c>
      <c r="BJ155" s="553">
        <v>2015</v>
      </c>
      <c r="BK155" s="553">
        <v>2016</v>
      </c>
      <c r="BL155" s="553">
        <v>2017</v>
      </c>
      <c r="BM155" s="553">
        <v>2018</v>
      </c>
      <c r="BN155" s="553">
        <v>2019</v>
      </c>
    </row>
    <row r="156" spans="1:66" ht="15" x14ac:dyDescent="0.25">
      <c r="A156" s="563"/>
      <c r="B156" s="550" t="s">
        <v>498</v>
      </c>
      <c r="C156" s="556">
        <v>20009.641906803849</v>
      </c>
      <c r="D156" s="556">
        <v>9973.9406242077475</v>
      </c>
      <c r="E156" s="556">
        <v>10424.776738287452</v>
      </c>
      <c r="F156" s="556">
        <v>11591.171981742367</v>
      </c>
      <c r="G156" s="556">
        <v>11771.244843528717</v>
      </c>
      <c r="H156" s="556">
        <v>12565.729538558171</v>
      </c>
      <c r="I156" s="556">
        <v>13525.14521543252</v>
      </c>
      <c r="J156" s="556">
        <v>21133.798505281702</v>
      </c>
      <c r="K156" s="556">
        <v>11827.4319227174</v>
      </c>
      <c r="L156" s="556">
        <v>10602.819502137052</v>
      </c>
      <c r="M156" s="556">
        <v>11876.454396531439</v>
      </c>
      <c r="N156" s="556">
        <v>12811.148348277862</v>
      </c>
      <c r="O156" s="556">
        <v>12357.019651379756</v>
      </c>
      <c r="P156" s="556">
        <v>12470.434280349416</v>
      </c>
      <c r="Q156" s="556">
        <v>4392</v>
      </c>
      <c r="R156" s="556">
        <v>5751</v>
      </c>
      <c r="S156" s="556">
        <v>5889.8</v>
      </c>
      <c r="T156" s="556">
        <v>5903.22</v>
      </c>
      <c r="U156" s="556">
        <v>6665.4393750449663</v>
      </c>
      <c r="V156" s="557">
        <v>15459.731367189695</v>
      </c>
      <c r="X156" s="563"/>
      <c r="Y156" s="550" t="s">
        <v>498</v>
      </c>
      <c r="Z156" s="556">
        <f>[8]Summary!$C$15</f>
        <v>19773.274172723308</v>
      </c>
      <c r="AA156" s="556">
        <f>[8]Summary!$D$15</f>
        <v>9316.1229698742154</v>
      </c>
      <c r="AB156" s="556">
        <f>[8]Summary!$E$15</f>
        <v>10372.771380030403</v>
      </c>
      <c r="AC156" s="556">
        <f>[8]Summary!$F$15</f>
        <v>11654.996309626773</v>
      </c>
      <c r="AD156" s="556">
        <f>[8]Summary!$G$15</f>
        <v>11089.097847005878</v>
      </c>
      <c r="AE156" s="556">
        <f>[8]Summary!$H$15</f>
        <v>12511.816880481441</v>
      </c>
      <c r="AF156" s="556">
        <f>[8]Summary!$I$15</f>
        <v>13517.683479043933</v>
      </c>
      <c r="AG156" s="556">
        <f>[8]Summary!$J$15</f>
        <v>21503.668912730234</v>
      </c>
      <c r="AH156" s="556">
        <f>[8]Summary!$K$15</f>
        <v>12247.061642361774</v>
      </c>
      <c r="AI156" s="556">
        <f>[8]Summary!$L$15</f>
        <v>11151.577662393096</v>
      </c>
      <c r="AJ156" s="556">
        <f>[8]Summary!$M$15</f>
        <v>12259.911624611677</v>
      </c>
      <c r="AK156" s="556">
        <f>[8]Summary!$N$15</f>
        <v>11431.775254981138</v>
      </c>
      <c r="AL156" s="556">
        <f>[8]Summary!$O$15</f>
        <v>11573.355698469148</v>
      </c>
      <c r="AM156" s="556">
        <f>[8]Summary!$P$15</f>
        <v>11477.300335481255</v>
      </c>
      <c r="AN156" s="556">
        <f>[8]Summary!$Q$15</f>
        <v>4391.82</v>
      </c>
      <c r="AO156" s="556">
        <f>[8]Summary!$R$15</f>
        <v>5750.66</v>
      </c>
      <c r="AP156" s="556">
        <f>[8]Summary!$S$15</f>
        <v>5889.8</v>
      </c>
      <c r="AQ156" s="556">
        <f>[8]Summary!$T$15</f>
        <v>5903.22</v>
      </c>
      <c r="AR156" s="556">
        <f>[8]Summary!$U$15</f>
        <v>6665.44</v>
      </c>
      <c r="AS156" s="556">
        <f>[8]Summary!$V$15</f>
        <v>6958.52</v>
      </c>
      <c r="AU156" s="566">
        <f>(Z156-C156)/C156</f>
        <v>-1.1812691860326041E-2</v>
      </c>
      <c r="AV156" s="566">
        <f t="shared" ref="AV156:AV157" si="531">(AA156-D156)/D156</f>
        <v>-6.5953636493177342E-2</v>
      </c>
      <c r="AW156" s="566">
        <f t="shared" ref="AW156:AW157" si="532">(AB156-E156)/E156</f>
        <v>-4.9886304102846699E-3</v>
      </c>
      <c r="AX156" s="566">
        <f t="shared" ref="AX156:AX157" si="533">(AC156-F156)/F156</f>
        <v>5.5062877149038448E-3</v>
      </c>
      <c r="AY156" s="566">
        <f t="shared" ref="AY156:AY157" si="534">(AD156-G156)/G156</f>
        <v>-5.7950285257880062E-2</v>
      </c>
      <c r="AZ156" s="566">
        <f t="shared" ref="AZ156:AZ157" si="535">(AE156-H156)/H156</f>
        <v>-4.2904518922914688E-3</v>
      </c>
      <c r="BA156" s="566">
        <f t="shared" ref="BA156:BA157" si="536">(AF156-I156)/I156</f>
        <v>-5.5169362470669351E-4</v>
      </c>
      <c r="BB156" s="566">
        <f t="shared" ref="BB156:BB157" si="537">(AG156-J156)/J156</f>
        <v>1.7501369067945603E-2</v>
      </c>
      <c r="BC156" s="566">
        <f t="shared" ref="BC156:BC157" si="538">(AH156-K156)/K156</f>
        <v>3.5479360387471348E-2</v>
      </c>
      <c r="BD156" s="566">
        <f t="shared" ref="BD156:BD157" si="539">(AI156-L156)/L156</f>
        <v>5.175587117609981E-2</v>
      </c>
      <c r="BE156" s="566">
        <f t="shared" ref="BE156:BE157" si="540">(AJ156-M156)/M156</f>
        <v>3.2287180607726548E-2</v>
      </c>
      <c r="BF156" s="566">
        <f t="shared" ref="BF156:BF157" si="541">(AK156-N156)/N156</f>
        <v>-0.10766974636447378</v>
      </c>
      <c r="BG156" s="566">
        <f t="shared" ref="BG156:BG157" si="542">(AL156-O156)/O156</f>
        <v>-6.3418524451655023E-2</v>
      </c>
      <c r="BH156" s="566">
        <f t="shared" ref="BH156:BH157" si="543">(AM156-P156)/P156</f>
        <v>-7.9639082532443603E-2</v>
      </c>
      <c r="BI156" s="566">
        <f t="shared" ref="BI156:BI157" si="544">(AN156-Q156)/Q156</f>
        <v>-4.0983606557443314E-5</v>
      </c>
      <c r="BJ156" s="566">
        <f t="shared" ref="BJ156:BJ157" si="545">(AO156-R156)/R156</f>
        <v>-5.9120153016891933E-5</v>
      </c>
      <c r="BK156" s="566">
        <f t="shared" ref="BK156:BK157" si="546">(AP156-S156)/S156</f>
        <v>0</v>
      </c>
      <c r="BL156" s="566">
        <f t="shared" ref="BL156:BL157" si="547">(AQ156-T156)/T156</f>
        <v>0</v>
      </c>
      <c r="BM156" s="566">
        <f t="shared" ref="BM156:BM157" si="548">(AR156-U156)/U156</f>
        <v>9.376051572606427E-8</v>
      </c>
      <c r="BN156" s="566">
        <f t="shared" ref="BN156:BN157" si="549">(AS156-V156)/V156</f>
        <v>-0.54989386071946111</v>
      </c>
    </row>
    <row r="157" spans="1:66" ht="15" x14ac:dyDescent="0.25">
      <c r="A157" s="563"/>
      <c r="B157" s="550" t="s">
        <v>87</v>
      </c>
      <c r="C157" s="556">
        <v>20009.641906803849</v>
      </c>
      <c r="D157" s="556">
        <v>9973.9406242077475</v>
      </c>
      <c r="E157" s="556">
        <v>10424.776738287452</v>
      </c>
      <c r="F157" s="556">
        <v>11591.171981742367</v>
      </c>
      <c r="G157" s="556">
        <v>11771.244843528717</v>
      </c>
      <c r="H157" s="556">
        <v>12565.729538558171</v>
      </c>
      <c r="I157" s="556">
        <v>13525.14521543252</v>
      </c>
      <c r="J157" s="556">
        <v>21133.798505281702</v>
      </c>
      <c r="K157" s="556">
        <v>11827.4319227174</v>
      </c>
      <c r="L157" s="556">
        <v>10602.819502137052</v>
      </c>
      <c r="M157" s="556">
        <v>11876.454396531439</v>
      </c>
      <c r="N157" s="556">
        <v>12811.148348277862</v>
      </c>
      <c r="O157" s="556">
        <v>12357.019651379756</v>
      </c>
      <c r="P157" s="556">
        <v>12470.434280349416</v>
      </c>
      <c r="Q157" s="556">
        <v>4392</v>
      </c>
      <c r="R157" s="556">
        <v>5751</v>
      </c>
      <c r="S157" s="556">
        <v>5889.8</v>
      </c>
      <c r="T157" s="556">
        <v>5903.22</v>
      </c>
      <c r="U157" s="556">
        <v>6665.4393750449663</v>
      </c>
      <c r="V157" s="557">
        <v>15459.731367189695</v>
      </c>
      <c r="X157" s="563"/>
      <c r="Y157" s="550" t="s">
        <v>87</v>
      </c>
      <c r="Z157" s="556">
        <f>[8]Summary!$C$16</f>
        <v>19773.274172723308</v>
      </c>
      <c r="AA157" s="556">
        <f>[8]Summary!$D$16</f>
        <v>9316.1229698742154</v>
      </c>
      <c r="AB157" s="556">
        <f>[8]Summary!$E$16</f>
        <v>10372.771380030403</v>
      </c>
      <c r="AC157" s="556">
        <f>[8]Summary!$F$16</f>
        <v>11654.996309626773</v>
      </c>
      <c r="AD157" s="556">
        <f>[8]Summary!$G$16</f>
        <v>11089.097847005878</v>
      </c>
      <c r="AE157" s="556">
        <f>[8]Summary!$H$16</f>
        <v>12511.816880481441</v>
      </c>
      <c r="AF157" s="556">
        <f>[8]Summary!$I$16</f>
        <v>13517.683479043933</v>
      </c>
      <c r="AG157" s="556">
        <f>[8]Summary!$J$16</f>
        <v>21503.668912730234</v>
      </c>
      <c r="AH157" s="556">
        <f>[8]Summary!$K$16</f>
        <v>12247.061642361774</v>
      </c>
      <c r="AI157" s="556">
        <f>[8]Summary!$L$16</f>
        <v>11151.577662393096</v>
      </c>
      <c r="AJ157" s="556">
        <f>[8]Summary!$M$16</f>
        <v>12259.911624611677</v>
      </c>
      <c r="AK157" s="556">
        <f>[8]Summary!$N$16</f>
        <v>11431.775254981138</v>
      </c>
      <c r="AL157" s="556">
        <f>[8]Summary!$O$16</f>
        <v>11573.355698469148</v>
      </c>
      <c r="AM157" s="556">
        <f>[8]Summary!$P$16</f>
        <v>11477.300335481255</v>
      </c>
      <c r="AN157" s="556">
        <f>[8]Summary!$Q$16</f>
        <v>4391.82</v>
      </c>
      <c r="AO157" s="556">
        <f>[8]Summary!$R$16</f>
        <v>5750.66</v>
      </c>
      <c r="AP157" s="556">
        <f>[8]Summary!$S$16</f>
        <v>5889.8</v>
      </c>
      <c r="AQ157" s="556">
        <f>[8]Summary!$T$16</f>
        <v>5903.22</v>
      </c>
      <c r="AR157" s="556">
        <f>[8]Summary!$U$16</f>
        <v>6665.44</v>
      </c>
      <c r="AS157" s="556">
        <f>[8]Summary!$V$16</f>
        <v>6958.52</v>
      </c>
      <c r="AU157" s="566">
        <f t="shared" ref="AU157" si="550">(Z157-C157)/C157</f>
        <v>-1.1812691860326041E-2</v>
      </c>
      <c r="AV157" s="566">
        <f t="shared" si="531"/>
        <v>-6.5953636493177342E-2</v>
      </c>
      <c r="AW157" s="566">
        <f t="shared" si="532"/>
        <v>-4.9886304102846699E-3</v>
      </c>
      <c r="AX157" s="566">
        <f t="shared" si="533"/>
        <v>5.5062877149038448E-3</v>
      </c>
      <c r="AY157" s="566">
        <f t="shared" si="534"/>
        <v>-5.7950285257880062E-2</v>
      </c>
      <c r="AZ157" s="566">
        <f t="shared" si="535"/>
        <v>-4.2904518922914688E-3</v>
      </c>
      <c r="BA157" s="566">
        <f t="shared" si="536"/>
        <v>-5.5169362470669351E-4</v>
      </c>
      <c r="BB157" s="566">
        <f t="shared" si="537"/>
        <v>1.7501369067945603E-2</v>
      </c>
      <c r="BC157" s="566">
        <f t="shared" si="538"/>
        <v>3.5479360387471348E-2</v>
      </c>
      <c r="BD157" s="566">
        <f t="shared" si="539"/>
        <v>5.175587117609981E-2</v>
      </c>
      <c r="BE157" s="566">
        <f t="shared" si="540"/>
        <v>3.2287180607726548E-2</v>
      </c>
      <c r="BF157" s="566">
        <f t="shared" si="541"/>
        <v>-0.10766974636447378</v>
      </c>
      <c r="BG157" s="566">
        <f t="shared" si="542"/>
        <v>-6.3418524451655023E-2</v>
      </c>
      <c r="BH157" s="566">
        <f t="shared" si="543"/>
        <v>-7.9639082532443603E-2</v>
      </c>
      <c r="BI157" s="566">
        <f t="shared" si="544"/>
        <v>-4.0983606557443314E-5</v>
      </c>
      <c r="BJ157" s="566">
        <f t="shared" si="545"/>
        <v>-5.9120153016891933E-5</v>
      </c>
      <c r="BK157" s="566">
        <f t="shared" si="546"/>
        <v>0</v>
      </c>
      <c r="BL157" s="566">
        <f t="shared" si="547"/>
        <v>0</v>
      </c>
      <c r="BM157" s="566">
        <f t="shared" si="548"/>
        <v>9.376051572606427E-8</v>
      </c>
      <c r="BN157" s="566">
        <f t="shared" si="549"/>
        <v>-0.54989386071946111</v>
      </c>
    </row>
    <row r="158" spans="1:66" ht="15.75" thickBot="1" x14ac:dyDescent="0.3">
      <c r="A158" s="564"/>
      <c r="B158" s="559" t="s">
        <v>499</v>
      </c>
      <c r="C158" s="560">
        <v>0</v>
      </c>
      <c r="D158" s="560">
        <v>0</v>
      </c>
      <c r="E158" s="560">
        <v>0</v>
      </c>
      <c r="F158" s="560">
        <v>0</v>
      </c>
      <c r="G158" s="560">
        <v>0</v>
      </c>
      <c r="H158" s="560">
        <v>0</v>
      </c>
      <c r="I158" s="560">
        <v>0</v>
      </c>
      <c r="J158" s="560">
        <v>0</v>
      </c>
      <c r="K158" s="560">
        <v>0</v>
      </c>
      <c r="L158" s="560">
        <v>0</v>
      </c>
      <c r="M158" s="560">
        <v>0</v>
      </c>
      <c r="N158" s="560">
        <v>0</v>
      </c>
      <c r="O158" s="560">
        <v>0</v>
      </c>
      <c r="P158" s="560">
        <v>0</v>
      </c>
      <c r="Q158" s="560">
        <v>0</v>
      </c>
      <c r="R158" s="560">
        <v>0</v>
      </c>
      <c r="S158" s="560">
        <v>0</v>
      </c>
      <c r="T158" s="560">
        <v>0</v>
      </c>
      <c r="U158" s="560">
        <v>0</v>
      </c>
      <c r="V158" s="561">
        <v>0</v>
      </c>
      <c r="X158" s="564"/>
      <c r="Y158" s="559" t="s">
        <v>499</v>
      </c>
      <c r="Z158" s="560">
        <f>[8]Summary!$C$17</f>
        <v>0</v>
      </c>
      <c r="AA158" s="560">
        <f>[8]Summary!$D$17</f>
        <v>0</v>
      </c>
      <c r="AB158" s="560">
        <f>[8]Summary!$E$17</f>
        <v>0</v>
      </c>
      <c r="AC158" s="560">
        <f>[8]Summary!$F$17</f>
        <v>0</v>
      </c>
      <c r="AD158" s="560">
        <f>[8]Summary!$G$17</f>
        <v>0</v>
      </c>
      <c r="AE158" s="560">
        <f>[8]Summary!$H$17</f>
        <v>0</v>
      </c>
      <c r="AF158" s="560">
        <f>[8]Summary!$I$17</f>
        <v>0</v>
      </c>
      <c r="AG158" s="560">
        <f>[8]Summary!$J$17</f>
        <v>0</v>
      </c>
      <c r="AH158" s="560">
        <f>[8]Summary!$K$17</f>
        <v>0</v>
      </c>
      <c r="AI158" s="560">
        <f>[8]Summary!$L$17</f>
        <v>0</v>
      </c>
      <c r="AJ158" s="560">
        <f>[8]Summary!$M$17</f>
        <v>0</v>
      </c>
      <c r="AK158" s="560">
        <f>[8]Summary!$N$17</f>
        <v>0</v>
      </c>
      <c r="AL158" s="560">
        <f>[8]Summary!$O$17</f>
        <v>0</v>
      </c>
      <c r="AM158" s="560">
        <f>[8]Summary!$P$17</f>
        <v>0</v>
      </c>
      <c r="AN158" s="560">
        <f>[8]Summary!$Q$17</f>
        <v>0</v>
      </c>
      <c r="AO158" s="560">
        <f>[8]Summary!$R$17</f>
        <v>0</v>
      </c>
      <c r="AP158" s="560">
        <f>[8]Summary!$S$17</f>
        <v>0</v>
      </c>
      <c r="AQ158" s="560">
        <f>[8]Summary!$T$17</f>
        <v>0</v>
      </c>
      <c r="AR158" s="560">
        <f>[8]Summary!$U$17</f>
        <v>0</v>
      </c>
      <c r="AS158" s="560">
        <f>[8]Summary!$V$17</f>
        <v>0</v>
      </c>
      <c r="AU158" s="566"/>
      <c r="AV158" s="566"/>
      <c r="AW158" s="566"/>
      <c r="AX158" s="566"/>
      <c r="AY158" s="566"/>
      <c r="AZ158" s="566"/>
      <c r="BA158" s="566"/>
      <c r="BB158" s="566"/>
      <c r="BC158" s="566"/>
      <c r="BD158" s="566"/>
      <c r="BE158" s="566"/>
      <c r="BF158" s="566"/>
      <c r="BG158" s="566"/>
      <c r="BH158" s="566"/>
      <c r="BI158" s="566"/>
      <c r="BJ158" s="566"/>
      <c r="BK158" s="566"/>
      <c r="BL158" s="566"/>
      <c r="BM158" s="566"/>
      <c r="BN158" s="566"/>
    </row>
    <row r="159" spans="1:66" ht="15" x14ac:dyDescent="0.25">
      <c r="A159" s="552" t="s">
        <v>502</v>
      </c>
      <c r="B159" s="562"/>
      <c r="C159" s="553">
        <v>2000</v>
      </c>
      <c r="D159" s="553">
        <v>2001</v>
      </c>
      <c r="E159" s="553">
        <v>2002</v>
      </c>
      <c r="F159" s="553">
        <v>2003</v>
      </c>
      <c r="G159" s="553">
        <v>2004</v>
      </c>
      <c r="H159" s="553">
        <v>2005</v>
      </c>
      <c r="I159" s="553">
        <v>2006</v>
      </c>
      <c r="J159" s="553">
        <v>2007</v>
      </c>
      <c r="K159" s="553">
        <v>2008</v>
      </c>
      <c r="L159" s="553">
        <v>2009</v>
      </c>
      <c r="M159" s="553">
        <v>2010</v>
      </c>
      <c r="N159" s="553">
        <v>2011</v>
      </c>
      <c r="O159" s="553">
        <v>2012</v>
      </c>
      <c r="P159" s="553">
        <v>2013</v>
      </c>
      <c r="Q159" s="553">
        <v>2014</v>
      </c>
      <c r="R159" s="553">
        <v>2015</v>
      </c>
      <c r="S159" s="553">
        <v>2016</v>
      </c>
      <c r="T159" s="553">
        <v>2017</v>
      </c>
      <c r="U159" s="553">
        <v>2018</v>
      </c>
      <c r="V159" s="554">
        <v>2019</v>
      </c>
      <c r="X159" s="552" t="s">
        <v>502</v>
      </c>
      <c r="Y159" s="562"/>
      <c r="Z159" s="553">
        <v>2000</v>
      </c>
      <c r="AA159" s="553">
        <v>2001</v>
      </c>
      <c r="AB159" s="553">
        <v>2002</v>
      </c>
      <c r="AC159" s="553">
        <v>2003</v>
      </c>
      <c r="AD159" s="553">
        <v>2004</v>
      </c>
      <c r="AE159" s="553">
        <v>2005</v>
      </c>
      <c r="AF159" s="553">
        <v>2006</v>
      </c>
      <c r="AG159" s="553">
        <v>2007</v>
      </c>
      <c r="AH159" s="553">
        <v>2008</v>
      </c>
      <c r="AI159" s="553">
        <v>2009</v>
      </c>
      <c r="AJ159" s="553">
        <v>2010</v>
      </c>
      <c r="AK159" s="553">
        <v>2011</v>
      </c>
      <c r="AL159" s="553">
        <v>2012</v>
      </c>
      <c r="AM159" s="553">
        <v>2013</v>
      </c>
      <c r="AN159" s="553">
        <v>2014</v>
      </c>
      <c r="AO159" s="553">
        <v>2015</v>
      </c>
      <c r="AP159" s="553">
        <v>2016</v>
      </c>
      <c r="AQ159" s="553">
        <v>2017</v>
      </c>
      <c r="AR159" s="553">
        <v>2018</v>
      </c>
      <c r="AS159" s="553">
        <v>2019</v>
      </c>
      <c r="AU159" s="553">
        <v>2000</v>
      </c>
      <c r="AV159" s="553">
        <v>2001</v>
      </c>
      <c r="AW159" s="553">
        <v>2002</v>
      </c>
      <c r="AX159" s="553">
        <v>2003</v>
      </c>
      <c r="AY159" s="553">
        <v>2004</v>
      </c>
      <c r="AZ159" s="553">
        <v>2005</v>
      </c>
      <c r="BA159" s="553">
        <v>2006</v>
      </c>
      <c r="BB159" s="553">
        <v>2007</v>
      </c>
      <c r="BC159" s="553">
        <v>2008</v>
      </c>
      <c r="BD159" s="553">
        <v>2009</v>
      </c>
      <c r="BE159" s="553">
        <v>2010</v>
      </c>
      <c r="BF159" s="553">
        <v>2011</v>
      </c>
      <c r="BG159" s="553">
        <v>2012</v>
      </c>
      <c r="BH159" s="553">
        <v>2013</v>
      </c>
      <c r="BI159" s="553">
        <v>2014</v>
      </c>
      <c r="BJ159" s="553">
        <v>2015</v>
      </c>
      <c r="BK159" s="553">
        <v>2016</v>
      </c>
      <c r="BL159" s="553">
        <v>2017</v>
      </c>
      <c r="BM159" s="553">
        <v>2018</v>
      </c>
      <c r="BN159" s="553">
        <v>2019</v>
      </c>
    </row>
    <row r="160" spans="1:66" ht="15" x14ac:dyDescent="0.25">
      <c r="A160" s="563"/>
      <c r="B160" s="550" t="s">
        <v>498</v>
      </c>
      <c r="C160" s="556">
        <v>0</v>
      </c>
      <c r="D160" s="556">
        <v>0</v>
      </c>
      <c r="E160" s="556">
        <v>0</v>
      </c>
      <c r="F160" s="556">
        <v>0</v>
      </c>
      <c r="G160" s="556">
        <v>0</v>
      </c>
      <c r="H160" s="556">
        <v>0</v>
      </c>
      <c r="I160" s="556">
        <v>0</v>
      </c>
      <c r="J160" s="556">
        <v>0</v>
      </c>
      <c r="K160" s="556">
        <v>0</v>
      </c>
      <c r="L160" s="556">
        <v>0</v>
      </c>
      <c r="M160" s="556">
        <v>0</v>
      </c>
      <c r="N160" s="556">
        <v>0</v>
      </c>
      <c r="O160" s="556">
        <v>0</v>
      </c>
      <c r="P160" s="556">
        <v>-3854.6056331773289</v>
      </c>
      <c r="Q160" s="556">
        <v>0</v>
      </c>
      <c r="R160" s="556">
        <v>0</v>
      </c>
      <c r="S160" s="556">
        <v>0</v>
      </c>
      <c r="T160" s="556">
        <v>0</v>
      </c>
      <c r="U160" s="556">
        <v>0</v>
      </c>
      <c r="V160" s="557">
        <v>0</v>
      </c>
      <c r="X160" s="563"/>
      <c r="Y160" s="550" t="s">
        <v>498</v>
      </c>
      <c r="Z160" s="556">
        <f>[8]Summary!$C$19</f>
        <v>0</v>
      </c>
      <c r="AA160" s="556">
        <f>[8]Summary!$D$19</f>
        <v>0</v>
      </c>
      <c r="AB160" s="556">
        <f>[8]Summary!$E$19</f>
        <v>0</v>
      </c>
      <c r="AC160" s="556">
        <f>[8]Summary!$F$19</f>
        <v>0</v>
      </c>
      <c r="AD160" s="556">
        <f>[8]Summary!$G$19</f>
        <v>0</v>
      </c>
      <c r="AE160" s="556">
        <f>[8]Summary!$H$19</f>
        <v>0</v>
      </c>
      <c r="AF160" s="556">
        <f>[8]Summary!$I$19</f>
        <v>0</v>
      </c>
      <c r="AG160" s="556">
        <f>[8]Summary!$J$19</f>
        <v>0</v>
      </c>
      <c r="AH160" s="556">
        <f>[8]Summary!$K$19</f>
        <v>0</v>
      </c>
      <c r="AI160" s="556">
        <f>[8]Summary!$L$19</f>
        <v>0</v>
      </c>
      <c r="AJ160" s="556">
        <f>[8]Summary!$M$19</f>
        <v>0</v>
      </c>
      <c r="AK160" s="556">
        <f>[8]Summary!$N$19</f>
        <v>0</v>
      </c>
      <c r="AL160" s="556">
        <f>[8]Summary!$O$19</f>
        <v>0</v>
      </c>
      <c r="AM160" s="556">
        <f>[8]Summary!$P$19</f>
        <v>139131.48930759169</v>
      </c>
      <c r="AN160" s="556">
        <f>[8]Summary!$Q$19</f>
        <v>0</v>
      </c>
      <c r="AO160" s="556">
        <f>[8]Summary!$R$19</f>
        <v>0</v>
      </c>
      <c r="AP160" s="556">
        <f>[8]Summary!$S$19</f>
        <v>0</v>
      </c>
      <c r="AQ160" s="556">
        <f>[8]Summary!$T$19</f>
        <v>0</v>
      </c>
      <c r="AR160" s="556">
        <f>[8]Summary!$U$19</f>
        <v>0</v>
      </c>
      <c r="AS160" s="556">
        <f>[8]Summary!$V$19</f>
        <v>0</v>
      </c>
      <c r="AU160" s="566"/>
      <c r="AV160" s="566"/>
      <c r="AW160" s="566"/>
      <c r="AX160" s="566"/>
      <c r="AY160" s="566"/>
      <c r="AZ160" s="566"/>
      <c r="BA160" s="566"/>
      <c r="BB160" s="566"/>
      <c r="BC160" s="566"/>
      <c r="BD160" s="566"/>
      <c r="BE160" s="566"/>
      <c r="BF160" s="566"/>
      <c r="BG160" s="566"/>
      <c r="BH160" s="566">
        <f t="shared" ref="BH160:BH162" si="551">(AM160-P160)/P160</f>
        <v>-37.094870019921188</v>
      </c>
      <c r="BI160" s="566"/>
      <c r="BJ160" s="566"/>
      <c r="BK160" s="566"/>
      <c r="BL160" s="566"/>
      <c r="BM160" s="566"/>
      <c r="BN160" s="566"/>
    </row>
    <row r="161" spans="1:66" ht="15" x14ac:dyDescent="0.25">
      <c r="A161" s="563"/>
      <c r="B161" s="550" t="s">
        <v>87</v>
      </c>
      <c r="C161" s="556">
        <v>0</v>
      </c>
      <c r="D161" s="556">
        <v>0</v>
      </c>
      <c r="E161" s="556">
        <v>0</v>
      </c>
      <c r="F161" s="556">
        <v>0</v>
      </c>
      <c r="G161" s="556">
        <v>0</v>
      </c>
      <c r="H161" s="556">
        <v>0</v>
      </c>
      <c r="I161" s="556">
        <v>0</v>
      </c>
      <c r="J161" s="556">
        <v>0</v>
      </c>
      <c r="K161" s="556">
        <v>0</v>
      </c>
      <c r="L161" s="556">
        <v>0</v>
      </c>
      <c r="M161" s="556">
        <v>0</v>
      </c>
      <c r="N161" s="556">
        <v>0</v>
      </c>
      <c r="O161" s="556">
        <v>0</v>
      </c>
      <c r="P161" s="556">
        <v>-41629.564160845242</v>
      </c>
      <c r="Q161" s="556">
        <v>0</v>
      </c>
      <c r="R161" s="556">
        <v>0</v>
      </c>
      <c r="S161" s="556">
        <v>0</v>
      </c>
      <c r="T161" s="556">
        <v>0</v>
      </c>
      <c r="U161" s="556">
        <v>0</v>
      </c>
      <c r="V161" s="557">
        <v>0</v>
      </c>
      <c r="X161" s="563"/>
      <c r="Y161" s="550" t="s">
        <v>87</v>
      </c>
      <c r="Z161" s="556">
        <f>[8]Summary!$C$20</f>
        <v>0</v>
      </c>
      <c r="AA161" s="556">
        <f>[8]Summary!$D$20</f>
        <v>0</v>
      </c>
      <c r="AB161" s="556">
        <f>[8]Summary!$E$20</f>
        <v>0</v>
      </c>
      <c r="AC161" s="556">
        <f>[8]Summary!$F$20</f>
        <v>0</v>
      </c>
      <c r="AD161" s="556">
        <f>[8]Summary!$G$20</f>
        <v>0</v>
      </c>
      <c r="AE161" s="556">
        <f>[8]Summary!$H$20</f>
        <v>0</v>
      </c>
      <c r="AF161" s="556">
        <f>[8]Summary!$I$20</f>
        <v>0</v>
      </c>
      <c r="AG161" s="556">
        <f>[8]Summary!$J$20</f>
        <v>0</v>
      </c>
      <c r="AH161" s="556">
        <f>[8]Summary!$K$20</f>
        <v>0</v>
      </c>
      <c r="AI161" s="556">
        <f>[8]Summary!$L$20</f>
        <v>0</v>
      </c>
      <c r="AJ161" s="556">
        <f>[8]Summary!$M$20</f>
        <v>0</v>
      </c>
      <c r="AK161" s="556">
        <f>[8]Summary!$N$20</f>
        <v>0</v>
      </c>
      <c r="AL161" s="556">
        <f>[8]Summary!$O$20</f>
        <v>0</v>
      </c>
      <c r="AM161" s="556">
        <f>[8]Summary!$P$20</f>
        <v>87376.922162530012</v>
      </c>
      <c r="AN161" s="556">
        <f>[8]Summary!$Q$20</f>
        <v>0</v>
      </c>
      <c r="AO161" s="556">
        <f>[8]Summary!$R$20</f>
        <v>0</v>
      </c>
      <c r="AP161" s="556">
        <f>[8]Summary!$S$20</f>
        <v>0</v>
      </c>
      <c r="AQ161" s="556">
        <f>[8]Summary!$T$20</f>
        <v>0</v>
      </c>
      <c r="AR161" s="556">
        <f>[8]Summary!$U$20</f>
        <v>0</v>
      </c>
      <c r="AS161" s="556">
        <f>[8]Summary!$V$20</f>
        <v>0</v>
      </c>
      <c r="AU161" s="566"/>
      <c r="AV161" s="566"/>
      <c r="AW161" s="566"/>
      <c r="AX161" s="566"/>
      <c r="AY161" s="566"/>
      <c r="AZ161" s="566"/>
      <c r="BA161" s="566"/>
      <c r="BB161" s="566"/>
      <c r="BC161" s="566"/>
      <c r="BD161" s="566"/>
      <c r="BE161" s="566"/>
      <c r="BF161" s="566"/>
      <c r="BG161" s="566"/>
      <c r="BH161" s="566">
        <f t="shared" si="551"/>
        <v>-3.0989151321625541</v>
      </c>
      <c r="BI161" s="566"/>
      <c r="BJ161" s="566"/>
      <c r="BK161" s="566"/>
      <c r="BL161" s="566"/>
      <c r="BM161" s="566"/>
      <c r="BN161" s="566"/>
    </row>
    <row r="162" spans="1:66" ht="15.75" thickBot="1" x14ac:dyDescent="0.3">
      <c r="A162" s="564"/>
      <c r="B162" s="559" t="s">
        <v>499</v>
      </c>
      <c r="C162" s="560">
        <v>0</v>
      </c>
      <c r="D162" s="560">
        <v>0</v>
      </c>
      <c r="E162" s="560">
        <v>0</v>
      </c>
      <c r="F162" s="560">
        <v>0</v>
      </c>
      <c r="G162" s="560">
        <v>0</v>
      </c>
      <c r="H162" s="560">
        <v>0</v>
      </c>
      <c r="I162" s="560">
        <v>0</v>
      </c>
      <c r="J162" s="560">
        <v>0</v>
      </c>
      <c r="K162" s="560">
        <v>0</v>
      </c>
      <c r="L162" s="560">
        <v>0</v>
      </c>
      <c r="M162" s="560">
        <v>0</v>
      </c>
      <c r="N162" s="560">
        <v>0</v>
      </c>
      <c r="O162" s="560">
        <v>0</v>
      </c>
      <c r="P162" s="560">
        <v>37773.958527667943</v>
      </c>
      <c r="Q162" s="560">
        <v>0</v>
      </c>
      <c r="R162" s="560">
        <v>0</v>
      </c>
      <c r="S162" s="560">
        <v>0</v>
      </c>
      <c r="T162" s="560">
        <v>0</v>
      </c>
      <c r="U162" s="560">
        <v>0</v>
      </c>
      <c r="V162" s="561">
        <v>0</v>
      </c>
      <c r="X162" s="564"/>
      <c r="Y162" s="559" t="s">
        <v>499</v>
      </c>
      <c r="Z162" s="560">
        <f>[8]Summary!$C$21</f>
        <v>0</v>
      </c>
      <c r="AA162" s="560">
        <f>[8]Summary!$D$21</f>
        <v>0</v>
      </c>
      <c r="AB162" s="560">
        <f>[8]Summary!$E$21</f>
        <v>0</v>
      </c>
      <c r="AC162" s="560">
        <f>[8]Summary!$F$21</f>
        <v>0</v>
      </c>
      <c r="AD162" s="560">
        <f>[8]Summary!$G$21</f>
        <v>0</v>
      </c>
      <c r="AE162" s="560">
        <f>[8]Summary!$H$21</f>
        <v>0</v>
      </c>
      <c r="AF162" s="560">
        <f>[8]Summary!$I$21</f>
        <v>0</v>
      </c>
      <c r="AG162" s="560">
        <f>[8]Summary!$J$21</f>
        <v>0</v>
      </c>
      <c r="AH162" s="560">
        <f>[8]Summary!$K$21</f>
        <v>0</v>
      </c>
      <c r="AI162" s="560">
        <f>[8]Summary!$L$21</f>
        <v>0</v>
      </c>
      <c r="AJ162" s="560">
        <f>[8]Summary!$M$21</f>
        <v>0</v>
      </c>
      <c r="AK162" s="560">
        <f>[8]Summary!$N$21</f>
        <v>0</v>
      </c>
      <c r="AL162" s="560">
        <f>[8]Summary!$O$21</f>
        <v>0</v>
      </c>
      <c r="AM162" s="560">
        <f>[8]Summary!$P$21</f>
        <v>51754.557145061612</v>
      </c>
      <c r="AN162" s="560">
        <f>[8]Summary!$Q$21</f>
        <v>0</v>
      </c>
      <c r="AO162" s="560">
        <f>[8]Summary!$R$21</f>
        <v>0</v>
      </c>
      <c r="AP162" s="560">
        <f>[8]Summary!$S$21</f>
        <v>0</v>
      </c>
      <c r="AQ162" s="560">
        <f>[8]Summary!$T$21</f>
        <v>0</v>
      </c>
      <c r="AR162" s="560">
        <f>[8]Summary!$U$21</f>
        <v>0</v>
      </c>
      <c r="AS162" s="560">
        <f>[8]Summary!$V$21</f>
        <v>0</v>
      </c>
      <c r="AU162" s="566"/>
      <c r="AV162" s="566"/>
      <c r="AW162" s="566"/>
      <c r="AX162" s="566"/>
      <c r="AY162" s="566"/>
      <c r="AZ162" s="566"/>
      <c r="BA162" s="566"/>
      <c r="BB162" s="566"/>
      <c r="BC162" s="566"/>
      <c r="BD162" s="566"/>
      <c r="BE162" s="566"/>
      <c r="BF162" s="566"/>
      <c r="BG162" s="566"/>
      <c r="BH162" s="566">
        <f t="shared" si="551"/>
        <v>0.37011208680057794</v>
      </c>
      <c r="BI162" s="566"/>
      <c r="BJ162" s="566"/>
      <c r="BK162" s="566"/>
      <c r="BL162" s="566"/>
      <c r="BM162" s="566"/>
      <c r="BN162" s="566"/>
    </row>
    <row r="163" spans="1:66" ht="15" x14ac:dyDescent="0.25">
      <c r="A163" s="552" t="s">
        <v>503</v>
      </c>
      <c r="B163" s="562"/>
      <c r="C163" s="553">
        <v>2000</v>
      </c>
      <c r="D163" s="553">
        <v>2001</v>
      </c>
      <c r="E163" s="553">
        <v>2002</v>
      </c>
      <c r="F163" s="553">
        <v>2003</v>
      </c>
      <c r="G163" s="553">
        <v>2004</v>
      </c>
      <c r="H163" s="553">
        <v>2005</v>
      </c>
      <c r="I163" s="553">
        <v>2006</v>
      </c>
      <c r="J163" s="553">
        <v>2007</v>
      </c>
      <c r="K163" s="553">
        <v>2008</v>
      </c>
      <c r="L163" s="553">
        <v>2009</v>
      </c>
      <c r="M163" s="553">
        <v>2010</v>
      </c>
      <c r="N163" s="553">
        <v>2011</v>
      </c>
      <c r="O163" s="553">
        <v>2012</v>
      </c>
      <c r="P163" s="553">
        <v>2013</v>
      </c>
      <c r="Q163" s="553">
        <v>2014</v>
      </c>
      <c r="R163" s="553">
        <v>2015</v>
      </c>
      <c r="S163" s="553">
        <v>2016</v>
      </c>
      <c r="T163" s="553">
        <v>2017</v>
      </c>
      <c r="U163" s="553">
        <v>2018</v>
      </c>
      <c r="V163" s="554">
        <v>2019</v>
      </c>
      <c r="X163" s="552" t="s">
        <v>503</v>
      </c>
      <c r="Y163" s="562"/>
      <c r="Z163" s="553">
        <v>2000</v>
      </c>
      <c r="AA163" s="553">
        <v>2001</v>
      </c>
      <c r="AB163" s="553">
        <v>2002</v>
      </c>
      <c r="AC163" s="553">
        <v>2003</v>
      </c>
      <c r="AD163" s="553">
        <v>2004</v>
      </c>
      <c r="AE163" s="553">
        <v>2005</v>
      </c>
      <c r="AF163" s="553">
        <v>2006</v>
      </c>
      <c r="AG163" s="553">
        <v>2007</v>
      </c>
      <c r="AH163" s="553">
        <v>2008</v>
      </c>
      <c r="AI163" s="553">
        <v>2009</v>
      </c>
      <c r="AJ163" s="553">
        <v>2010</v>
      </c>
      <c r="AK163" s="553">
        <v>2011</v>
      </c>
      <c r="AL163" s="553">
        <v>2012</v>
      </c>
      <c r="AM163" s="553">
        <v>2013</v>
      </c>
      <c r="AN163" s="553">
        <v>2014</v>
      </c>
      <c r="AO163" s="553">
        <v>2015</v>
      </c>
      <c r="AP163" s="553">
        <v>2016</v>
      </c>
      <c r="AQ163" s="553">
        <v>2017</v>
      </c>
      <c r="AR163" s="553">
        <v>2018</v>
      </c>
      <c r="AS163" s="553">
        <v>2019</v>
      </c>
      <c r="AU163" s="553">
        <v>2000</v>
      </c>
      <c r="AV163" s="553">
        <v>2001</v>
      </c>
      <c r="AW163" s="553">
        <v>2002</v>
      </c>
      <c r="AX163" s="553">
        <v>2003</v>
      </c>
      <c r="AY163" s="553">
        <v>2004</v>
      </c>
      <c r="AZ163" s="553">
        <v>2005</v>
      </c>
      <c r="BA163" s="553">
        <v>2006</v>
      </c>
      <c r="BB163" s="553">
        <v>2007</v>
      </c>
      <c r="BC163" s="553">
        <v>2008</v>
      </c>
      <c r="BD163" s="553">
        <v>2009</v>
      </c>
      <c r="BE163" s="553">
        <v>2010</v>
      </c>
      <c r="BF163" s="553">
        <v>2011</v>
      </c>
      <c r="BG163" s="553">
        <v>2012</v>
      </c>
      <c r="BH163" s="553">
        <v>2013</v>
      </c>
      <c r="BI163" s="553">
        <v>2014</v>
      </c>
      <c r="BJ163" s="553">
        <v>2015</v>
      </c>
      <c r="BK163" s="553">
        <v>2016</v>
      </c>
      <c r="BL163" s="553">
        <v>2017</v>
      </c>
      <c r="BM163" s="553">
        <v>2018</v>
      </c>
      <c r="BN163" s="553">
        <v>2019</v>
      </c>
    </row>
    <row r="164" spans="1:66" ht="15" x14ac:dyDescent="0.25">
      <c r="A164" s="555"/>
      <c r="B164" s="550" t="s">
        <v>498</v>
      </c>
      <c r="C164" s="556">
        <v>3288741.9156168723</v>
      </c>
      <c r="D164" s="556">
        <v>3333482.1861895802</v>
      </c>
      <c r="E164" s="556">
        <v>3386530.2502307701</v>
      </c>
      <c r="F164" s="556">
        <v>3427510.1317287483</v>
      </c>
      <c r="G164" s="556">
        <v>3459809.2636963716</v>
      </c>
      <c r="H164" s="556">
        <v>3488586.6985627306</v>
      </c>
      <c r="I164" s="556">
        <v>3508839.454931993</v>
      </c>
      <c r="J164" s="556">
        <v>3511331.5447793901</v>
      </c>
      <c r="K164" s="556">
        <v>3541174.5669618798</v>
      </c>
      <c r="L164" s="556">
        <v>3586296.6346491813</v>
      </c>
      <c r="M164" s="556">
        <v>3617601.8163744872</v>
      </c>
      <c r="N164" s="556">
        <v>3656144.0509439888</v>
      </c>
      <c r="O164" s="556">
        <v>3696206.7437656368</v>
      </c>
      <c r="P164" s="556">
        <v>3729690</v>
      </c>
      <c r="Q164" s="556">
        <v>3745150</v>
      </c>
      <c r="R164" s="556">
        <v>3759030</v>
      </c>
      <c r="S164" s="556">
        <v>3776089.39</v>
      </c>
      <c r="T164" s="556">
        <v>3793834.25</v>
      </c>
      <c r="U164" s="556">
        <v>3796198.2738518426</v>
      </c>
      <c r="V164" s="557">
        <v>3818765.8712801426</v>
      </c>
      <c r="X164" s="555"/>
      <c r="Y164" s="550" t="s">
        <v>498</v>
      </c>
      <c r="Z164" s="556">
        <f>[8]Summary!$C$23</f>
        <v>3251762.3689164231</v>
      </c>
      <c r="AA164" s="556">
        <f>[8]Summary!$D$23</f>
        <v>3307991.8834899426</v>
      </c>
      <c r="AB164" s="556">
        <f>[8]Summary!$E$23</f>
        <v>3357654.1847428889</v>
      </c>
      <c r="AC164" s="556">
        <f>[8]Summary!$F$23</f>
        <v>3397968.406228357</v>
      </c>
      <c r="AD164" s="556">
        <f>[8]Summary!$G$23</f>
        <v>3435754.3594517452</v>
      </c>
      <c r="AE164" s="556">
        <f>[8]Summary!$H$23</f>
        <v>3453635.4514694307</v>
      </c>
      <c r="AF164" s="556">
        <f>[8]Summary!$I$23</f>
        <v>3466222.6723158518</v>
      </c>
      <c r="AG164" s="556">
        <f>[8]Summary!$J$23</f>
        <v>3443874.3593475977</v>
      </c>
      <c r="AH164" s="556">
        <f>[8]Summary!$K$23</f>
        <v>3468186.5619799341</v>
      </c>
      <c r="AI164" s="556">
        <f>[8]Summary!$L$23</f>
        <v>3504084.7635996742</v>
      </c>
      <c r="AJ164" s="556">
        <f>[8]Summary!$M$23</f>
        <v>3530346.7712115906</v>
      </c>
      <c r="AK164" s="556">
        <f>[8]Summary!$N$23</f>
        <v>3548105.5038274908</v>
      </c>
      <c r="AL164" s="556">
        <f>[8]Summary!$O$23</f>
        <v>3567769.8704130943</v>
      </c>
      <c r="AM164" s="556">
        <f>[8]Summary!$P$23</f>
        <v>3729693</v>
      </c>
      <c r="AN164" s="556">
        <f>[8]Summary!$Q$23</f>
        <v>3745150.98</v>
      </c>
      <c r="AO164" s="556">
        <f>[8]Summary!$R$23</f>
        <v>3759033.47</v>
      </c>
      <c r="AP164" s="556">
        <f>[8]Summary!$S$23</f>
        <v>3776089.39</v>
      </c>
      <c r="AQ164" s="556">
        <f>[8]Summary!$T$23</f>
        <v>3793834.25</v>
      </c>
      <c r="AR164" s="556">
        <f>[8]Summary!$U$23</f>
        <v>3796198.27</v>
      </c>
      <c r="AS164" s="556">
        <f>[8]Summary!$V$23</f>
        <v>3795245.59</v>
      </c>
      <c r="AU164" s="566">
        <f>(Z164-C164)/C164</f>
        <v>-1.1244283573864113E-2</v>
      </c>
      <c r="AV164" s="566">
        <f t="shared" ref="AV164:AV166" si="552">(AA164-D164)/D164</f>
        <v>-7.646749337747301E-3</v>
      </c>
      <c r="AW164" s="566">
        <f t="shared" ref="AW164:AW166" si="553">(AB164-E164)/E164</f>
        <v>-8.5267407506291939E-3</v>
      </c>
      <c r="AX164" s="566">
        <f t="shared" ref="AX164:AX166" si="554">(AC164-F164)/F164</f>
        <v>-8.6190045732968384E-3</v>
      </c>
      <c r="AY164" s="566">
        <f t="shared" ref="AY164:AY166" si="555">(AD164-G164)/G164</f>
        <v>-6.9526677372170401E-3</v>
      </c>
      <c r="AZ164" s="566">
        <f t="shared" ref="AZ164:AZ166" si="556">(AE164-H164)/H164</f>
        <v>-1.0018741144572815E-2</v>
      </c>
      <c r="BA164" s="566">
        <f t="shared" ref="BA164:BA166" si="557">(AF164-I164)/I164</f>
        <v>-1.2145549308686519E-2</v>
      </c>
      <c r="BB164" s="566">
        <f t="shared" ref="BB164:BB166" si="558">(AG164-J164)/J164</f>
        <v>-1.9211283403894747E-2</v>
      </c>
      <c r="BC164" s="566">
        <f t="shared" ref="BC164:BC166" si="559">(AH164-K164)/K164</f>
        <v>-2.061124172270478E-2</v>
      </c>
      <c r="BD164" s="566">
        <f t="shared" ref="BD164:BD166" si="560">(AI164-L164)/L164</f>
        <v>-2.2923890415313952E-2</v>
      </c>
      <c r="BE164" s="566">
        <f t="shared" ref="BE164:BE166" si="561">(AJ164-M164)/M164</f>
        <v>-2.4119582417266278E-2</v>
      </c>
      <c r="BF164" s="566">
        <f t="shared" ref="BF164:BF166" si="562">(AK164-N164)/N164</f>
        <v>-2.9549860621220125E-2</v>
      </c>
      <c r="BG164" s="566">
        <f t="shared" ref="BG164:BG166" si="563">(AL164-O164)/O164</f>
        <v>-3.4748292575672614E-2</v>
      </c>
      <c r="BH164" s="566">
        <f t="shared" ref="BH164:BH166" si="564">(AM164-P164)/P164</f>
        <v>8.0435639423115591E-7</v>
      </c>
      <c r="BI164" s="566">
        <f t="shared" ref="BI164:BI166" si="565">(AN164-Q164)/Q164</f>
        <v>2.6167176214073497E-7</v>
      </c>
      <c r="BJ164" s="566">
        <f t="shared" ref="BJ164:BJ166" si="566">(AO164-R164)/R164</f>
        <v>9.2311048334407835E-7</v>
      </c>
      <c r="BK164" s="566">
        <f t="shared" ref="BK164:BK166" si="567">(AP164-S164)/S164</f>
        <v>0</v>
      </c>
      <c r="BL164" s="566">
        <f t="shared" ref="BL164:BL166" si="568">(AQ164-T164)/T164</f>
        <v>0</v>
      </c>
      <c r="BM164" s="566">
        <f t="shared" ref="BM164:BM166" si="569">(AR164-U164)/U164</f>
        <v>-1.014657908514338E-9</v>
      </c>
      <c r="BN164" s="566">
        <f t="shared" ref="BN164:BN166" si="570">(AS164-V164)/V164</f>
        <v>-6.1591315291236104E-3</v>
      </c>
    </row>
    <row r="165" spans="1:66" ht="15" x14ac:dyDescent="0.25">
      <c r="A165" s="555"/>
      <c r="B165" s="550" t="s">
        <v>87</v>
      </c>
      <c r="C165" s="556">
        <v>3137903.9873816455</v>
      </c>
      <c r="D165" s="556">
        <v>3180592.248433684</v>
      </c>
      <c r="E165" s="556">
        <v>3231207.2665618253</v>
      </c>
      <c r="F165" s="556">
        <v>3270307.6085328106</v>
      </c>
      <c r="G165" s="556">
        <v>3301125.3429706804</v>
      </c>
      <c r="H165" s="556">
        <v>3328582.9027095465</v>
      </c>
      <c r="I165" s="556">
        <v>3347906.7677610423</v>
      </c>
      <c r="J165" s="556">
        <v>3350284.5580740878</v>
      </c>
      <c r="K165" s="556">
        <v>3378758.8320380235</v>
      </c>
      <c r="L165" s="556">
        <v>3421811.3791055023</v>
      </c>
      <c r="M165" s="556">
        <v>3451680.7507625115</v>
      </c>
      <c r="N165" s="556">
        <v>3487989.812573351</v>
      </c>
      <c r="O165" s="556">
        <v>3525739.3967699572</v>
      </c>
      <c r="P165" s="556">
        <v>3516380</v>
      </c>
      <c r="Q165" s="556">
        <v>3523910</v>
      </c>
      <c r="R165" s="556">
        <v>3527900</v>
      </c>
      <c r="S165" s="556">
        <v>3538316.1</v>
      </c>
      <c r="T165" s="556">
        <v>3549941.28</v>
      </c>
      <c r="U165" s="556">
        <v>3546425.5544748036</v>
      </c>
      <c r="V165" s="557">
        <v>3567508.3058089735</v>
      </c>
      <c r="X165" s="555"/>
      <c r="Y165" s="550" t="s">
        <v>87</v>
      </c>
      <c r="Z165" s="556">
        <f>[8]Summary!$C$24</f>
        <v>3228679.7611512667</v>
      </c>
      <c r="AA165" s="556">
        <f>[8]Summary!$D$24</f>
        <v>3271070.1467771926</v>
      </c>
      <c r="AB165" s="556">
        <f>[8]Summary!$E$24</f>
        <v>3306536.3921451913</v>
      </c>
      <c r="AC165" s="556">
        <f>[8]Summary!$F$24</f>
        <v>3332431.3112304043</v>
      </c>
      <c r="AD165" s="556">
        <f>[8]Summary!$G$24</f>
        <v>3355529.4132419932</v>
      </c>
      <c r="AE165" s="556">
        <f>[8]Summary!$H$24</f>
        <v>3358961.2643360598</v>
      </c>
      <c r="AF165" s="556">
        <f>[8]Summary!$I$24</f>
        <v>3359157.8987891758</v>
      </c>
      <c r="AG165" s="556">
        <f>[8]Summary!$J$24</f>
        <v>3325532.0100297704</v>
      </c>
      <c r="AH165" s="556">
        <f>[8]Summary!$K$24</f>
        <v>3336956.4101216104</v>
      </c>
      <c r="AI165" s="556">
        <f>[8]Summary!$L$24</f>
        <v>3359319.1768536051</v>
      </c>
      <c r="AJ165" s="556">
        <f>[8]Summary!$M$24</f>
        <v>3372227.8392413729</v>
      </c>
      <c r="AK165" s="556">
        <f>[8]Summary!$N$24</f>
        <v>3390365.2215031325</v>
      </c>
      <c r="AL165" s="556">
        <f>[8]Summary!$O$24</f>
        <v>3410335.9007786522</v>
      </c>
      <c r="AM165" s="556">
        <f>[8]Summary!$P$24</f>
        <v>3516384.44</v>
      </c>
      <c r="AN165" s="556">
        <f>[8]Summary!$Q$24</f>
        <v>3523910.83</v>
      </c>
      <c r="AO165" s="556">
        <f>[8]Summary!$R$24</f>
        <v>3527904.55</v>
      </c>
      <c r="AP165" s="556">
        <f>[8]Summary!$S$24</f>
        <v>3538316.1</v>
      </c>
      <c r="AQ165" s="556">
        <f>[8]Summary!$T$24</f>
        <v>3549941.28</v>
      </c>
      <c r="AR165" s="556">
        <f>[8]Summary!$U$24</f>
        <v>3546425.55</v>
      </c>
      <c r="AS165" s="556">
        <f>[8]Summary!$V$24</f>
        <v>3534371.15</v>
      </c>
      <c r="AU165" s="566">
        <f t="shared" ref="AU165:AU166" si="571">(Z165-C165)/C165</f>
        <v>2.8928792638224444E-2</v>
      </c>
      <c r="AV165" s="566">
        <f t="shared" si="552"/>
        <v>2.8446871298282699E-2</v>
      </c>
      <c r="AW165" s="566">
        <f t="shared" si="553"/>
        <v>2.331299708406517E-2</v>
      </c>
      <c r="AX165" s="566">
        <f t="shared" si="554"/>
        <v>1.8996287240839974E-2</v>
      </c>
      <c r="AY165" s="566">
        <f t="shared" si="555"/>
        <v>1.6480461848308533E-2</v>
      </c>
      <c r="AZ165" s="566">
        <f t="shared" si="556"/>
        <v>9.1265149507871908E-3</v>
      </c>
      <c r="BA165" s="566">
        <f t="shared" si="557"/>
        <v>3.3606464601933315E-3</v>
      </c>
      <c r="BB165" s="566">
        <f t="shared" si="558"/>
        <v>-7.3881927386330471E-3</v>
      </c>
      <c r="BC165" s="566">
        <f t="shared" si="559"/>
        <v>-1.2372123609425667E-2</v>
      </c>
      <c r="BD165" s="566">
        <f t="shared" si="560"/>
        <v>-1.8262900939979138E-2</v>
      </c>
      <c r="BE165" s="566">
        <f t="shared" si="561"/>
        <v>-2.3018615352415388E-2</v>
      </c>
      <c r="BF165" s="566">
        <f t="shared" si="562"/>
        <v>-2.7988783315337013E-2</v>
      </c>
      <c r="BG165" s="566">
        <f t="shared" si="563"/>
        <v>-3.2731714685727997E-2</v>
      </c>
      <c r="BH165" s="566">
        <f t="shared" si="564"/>
        <v>1.262662169601727E-6</v>
      </c>
      <c r="BI165" s="566">
        <f t="shared" si="565"/>
        <v>2.3553382466479161E-7</v>
      </c>
      <c r="BJ165" s="566">
        <f t="shared" si="566"/>
        <v>1.2897190962934708E-6</v>
      </c>
      <c r="BK165" s="566">
        <f t="shared" si="567"/>
        <v>0</v>
      </c>
      <c r="BL165" s="566">
        <f t="shared" si="568"/>
        <v>0</v>
      </c>
      <c r="BM165" s="566">
        <f t="shared" si="569"/>
        <v>-1.2617785814522585E-9</v>
      </c>
      <c r="BN165" s="566">
        <f t="shared" si="570"/>
        <v>-9.2885994841319253E-3</v>
      </c>
    </row>
    <row r="166" spans="1:66" ht="15.75" thickBot="1" x14ac:dyDescent="0.3">
      <c r="A166" s="558"/>
      <c r="B166" s="559" t="s">
        <v>499</v>
      </c>
      <c r="C166" s="560">
        <v>150837.92823522672</v>
      </c>
      <c r="D166" s="560">
        <v>152889.93775589624</v>
      </c>
      <c r="E166" s="560">
        <v>155322.98366894468</v>
      </c>
      <c r="F166" s="560">
        <v>157202.52319593754</v>
      </c>
      <c r="G166" s="560">
        <v>158683.92072569131</v>
      </c>
      <c r="H166" s="560">
        <v>160003.79585318413</v>
      </c>
      <c r="I166" s="560">
        <v>160932.68717095093</v>
      </c>
      <c r="J166" s="560">
        <v>161046.98670530249</v>
      </c>
      <c r="K166" s="560">
        <v>162415.73492385654</v>
      </c>
      <c r="L166" s="560">
        <v>164485.255543679</v>
      </c>
      <c r="M166" s="560">
        <v>165921.06561197582</v>
      </c>
      <c r="N166" s="560">
        <v>168154.23837063808</v>
      </c>
      <c r="O166" s="560">
        <v>170467.34699567952</v>
      </c>
      <c r="P166" s="560">
        <v>213309</v>
      </c>
      <c r="Q166" s="560">
        <v>221240</v>
      </c>
      <c r="R166" s="560">
        <v>231129</v>
      </c>
      <c r="S166" s="560">
        <v>237773.29</v>
      </c>
      <c r="T166" s="560">
        <v>243892.98</v>
      </c>
      <c r="U166" s="560">
        <v>249772.71937703603</v>
      </c>
      <c r="V166" s="561">
        <v>251257.56547116931</v>
      </c>
      <c r="X166" s="558"/>
      <c r="Y166" s="559" t="s">
        <v>499</v>
      </c>
      <c r="Z166" s="560">
        <f>[8]Summary!$C$25</f>
        <v>23082.607765156346</v>
      </c>
      <c r="AA166" s="560">
        <f>[8]Summary!$D$25</f>
        <v>36921.736712749887</v>
      </c>
      <c r="AB166" s="560">
        <f>[8]Summary!$E$25</f>
        <v>51117.792597697611</v>
      </c>
      <c r="AC166" s="560">
        <f>[8]Summary!$F$25</f>
        <v>65537.094997952823</v>
      </c>
      <c r="AD166" s="560">
        <f>[8]Summary!$G$25</f>
        <v>80224.946209751826</v>
      </c>
      <c r="AE166" s="560">
        <f>[8]Summary!$H$25</f>
        <v>94674.187133370971</v>
      </c>
      <c r="AF166" s="560">
        <f>[8]Summary!$I$25</f>
        <v>107064.77352667593</v>
      </c>
      <c r="AG166" s="560">
        <f>[8]Summary!$J$25</f>
        <v>118342.34931782717</v>
      </c>
      <c r="AH166" s="560">
        <f>[8]Summary!$K$25</f>
        <v>131230.15185832357</v>
      </c>
      <c r="AI166" s="560">
        <f>[8]Summary!$L$25</f>
        <v>144765.58674606908</v>
      </c>
      <c r="AJ166" s="560">
        <f>[8]Summary!$M$25</f>
        <v>158118.93197021759</v>
      </c>
      <c r="AK166" s="560">
        <f>[8]Summary!$N$25</f>
        <v>157740.28232435844</v>
      </c>
      <c r="AL166" s="560">
        <f>[8]Summary!$O$25</f>
        <v>157433.96963444236</v>
      </c>
      <c r="AM166" s="560">
        <f>[8]Summary!$P$25</f>
        <v>213308.55</v>
      </c>
      <c r="AN166" s="560">
        <f>[8]Summary!$Q$25</f>
        <v>221240.15</v>
      </c>
      <c r="AO166" s="560">
        <f>[8]Summary!$R$25</f>
        <v>231128.92</v>
      </c>
      <c r="AP166" s="560">
        <f>[8]Summary!$S$25</f>
        <v>237773.29</v>
      </c>
      <c r="AQ166" s="560">
        <f>[8]Summary!$T$25</f>
        <v>243892.98</v>
      </c>
      <c r="AR166" s="560">
        <f>[8]Summary!$U$25</f>
        <v>249772.72</v>
      </c>
      <c r="AS166" s="560">
        <f>[8]Summary!$V$25</f>
        <v>260874.44</v>
      </c>
      <c r="AU166" s="566">
        <f t="shared" si="571"/>
        <v>-0.84697079815920184</v>
      </c>
      <c r="AV166" s="566">
        <f t="shared" si="552"/>
        <v>-0.75850773926208892</v>
      </c>
      <c r="AW166" s="566">
        <f t="shared" si="553"/>
        <v>-0.67089357035112041</v>
      </c>
      <c r="AX166" s="566">
        <f t="shared" si="554"/>
        <v>-0.58310405160439283</v>
      </c>
      <c r="AY166" s="566">
        <f t="shared" si="555"/>
        <v>-0.49443556824870399</v>
      </c>
      <c r="AZ166" s="566">
        <f t="shared" si="556"/>
        <v>-0.40830036794725877</v>
      </c>
      <c r="BA166" s="566">
        <f t="shared" si="557"/>
        <v>-0.33472325971325978</v>
      </c>
      <c r="BB166" s="566">
        <f t="shared" si="558"/>
        <v>-0.26516880732217551</v>
      </c>
      <c r="BC166" s="566">
        <f t="shared" si="559"/>
        <v>-0.19201084845722205</v>
      </c>
      <c r="BD166" s="566">
        <f t="shared" si="560"/>
        <v>-0.11988715178409028</v>
      </c>
      <c r="BE166" s="566">
        <f t="shared" si="561"/>
        <v>-4.7023164978968739E-2</v>
      </c>
      <c r="BF166" s="566">
        <f t="shared" si="562"/>
        <v>-6.1930975675591707E-2</v>
      </c>
      <c r="BG166" s="566">
        <f t="shared" si="563"/>
        <v>-7.6456738436643176E-2</v>
      </c>
      <c r="BH166" s="566">
        <f t="shared" si="564"/>
        <v>-2.1096156280871483E-6</v>
      </c>
      <c r="BI166" s="566">
        <f t="shared" si="565"/>
        <v>6.7799674558931127E-7</v>
      </c>
      <c r="BJ166" s="566">
        <f t="shared" si="566"/>
        <v>-3.4612705453315816E-7</v>
      </c>
      <c r="BK166" s="566">
        <f t="shared" si="567"/>
        <v>0</v>
      </c>
      <c r="BL166" s="566">
        <f t="shared" si="568"/>
        <v>0</v>
      </c>
      <c r="BM166" s="566">
        <f t="shared" si="569"/>
        <v>2.494123341078436E-9</v>
      </c>
      <c r="BN166" s="566">
        <f t="shared" si="570"/>
        <v>3.8274965017657113E-2</v>
      </c>
    </row>
    <row r="168" spans="1:66" ht="15" x14ac:dyDescent="0.25">
      <c r="A168" s="565" t="s">
        <v>327</v>
      </c>
      <c r="B168" s="565">
        <v>2021</v>
      </c>
      <c r="X168" s="565" t="str">
        <f>A168</f>
        <v>DK</v>
      </c>
      <c r="Y168" s="565">
        <v>2022</v>
      </c>
    </row>
    <row r="169" spans="1:66" ht="15.75" thickBot="1" x14ac:dyDescent="0.3">
      <c r="A169" s="550" t="s">
        <v>65</v>
      </c>
      <c r="B169" s="550" t="s">
        <v>64</v>
      </c>
      <c r="C169" s="551" t="s">
        <v>508</v>
      </c>
      <c r="D169" s="551" t="s">
        <v>508</v>
      </c>
      <c r="E169" s="551" t="s">
        <v>508</v>
      </c>
      <c r="F169" s="551" t="s">
        <v>508</v>
      </c>
      <c r="G169" s="551" t="s">
        <v>508</v>
      </c>
      <c r="H169" s="551" t="s">
        <v>508</v>
      </c>
      <c r="I169" s="551" t="s">
        <v>508</v>
      </c>
      <c r="J169" s="551" t="s">
        <v>508</v>
      </c>
      <c r="K169" s="551" t="s">
        <v>508</v>
      </c>
      <c r="L169" s="551" t="s">
        <v>508</v>
      </c>
      <c r="M169" s="551" t="s">
        <v>508</v>
      </c>
      <c r="N169" s="551" t="s">
        <v>508</v>
      </c>
      <c r="O169" s="551" t="s">
        <v>508</v>
      </c>
      <c r="P169" s="551" t="s">
        <v>508</v>
      </c>
      <c r="Q169" s="551" t="s">
        <v>508</v>
      </c>
      <c r="R169" s="551" t="s">
        <v>508</v>
      </c>
      <c r="S169" s="551" t="s">
        <v>508</v>
      </c>
      <c r="T169" s="551" t="s">
        <v>508</v>
      </c>
      <c r="U169" s="551" t="s">
        <v>508</v>
      </c>
      <c r="V169" s="551" t="s">
        <v>508</v>
      </c>
      <c r="X169" s="550" t="s">
        <v>65</v>
      </c>
      <c r="Y169" s="550" t="s">
        <v>64</v>
      </c>
      <c r="Z169" s="551" t="str">
        <f>[9]Summary!$C$1</f>
        <v>EST</v>
      </c>
      <c r="AA169" s="551" t="str">
        <f>[9]Summary!$D$1</f>
        <v>EST</v>
      </c>
      <c r="AB169" s="551" t="str">
        <f>[9]Summary!$E$1</f>
        <v>EST</v>
      </c>
      <c r="AC169" s="551" t="str">
        <f>[9]Summary!$F$1</f>
        <v>EST</v>
      </c>
      <c r="AD169" s="551" t="str">
        <f>[9]Summary!$G$1</f>
        <v>EST</v>
      </c>
      <c r="AE169" s="551" t="str">
        <f>[9]Summary!$H$1</f>
        <v>EST</v>
      </c>
      <c r="AF169" s="551" t="str">
        <f>[9]Summary!$I$1</f>
        <v>EST</v>
      </c>
      <c r="AG169" s="551" t="str">
        <f>[9]Summary!$J$1</f>
        <v>EST</v>
      </c>
      <c r="AH169" s="551" t="str">
        <f>[9]Summary!$K$1</f>
        <v>EST</v>
      </c>
      <c r="AI169" s="551" t="str">
        <f>[9]Summary!$L$1</f>
        <v>EST</v>
      </c>
      <c r="AJ169" s="551" t="str">
        <f>[9]Summary!$M$1</f>
        <v>EST</v>
      </c>
      <c r="AK169" s="551" t="str">
        <f>[9]Summary!$N$1</f>
        <v>EST</v>
      </c>
      <c r="AL169" s="551" t="str">
        <f>[9]Summary!$O$1</f>
        <v>EST</v>
      </c>
      <c r="AM169" s="551" t="str">
        <f>[9]Summary!$P$1</f>
        <v>EST</v>
      </c>
      <c r="AN169" s="551" t="str">
        <f>[9]Summary!$Q$1</f>
        <v>EST</v>
      </c>
      <c r="AO169" s="551" t="str">
        <f>[9]Summary!$R$1</f>
        <v>EST</v>
      </c>
      <c r="AP169" s="551" t="str">
        <f>[9]Summary!$S$1</f>
        <v>EST</v>
      </c>
      <c r="AQ169" s="551" t="str">
        <f>[9]Summary!$T$1</f>
        <v>EST</v>
      </c>
      <c r="AR169" s="551" t="str">
        <f>[9]Summary!$U$1</f>
        <v>REP</v>
      </c>
      <c r="AS169" s="551" t="str">
        <f>[9]Summary!$V$1</f>
        <v>REP</v>
      </c>
      <c r="AU169" s="704" t="s">
        <v>504</v>
      </c>
      <c r="AV169" s="704"/>
      <c r="AW169" s="704"/>
      <c r="AX169" s="704"/>
      <c r="AY169" s="704"/>
      <c r="AZ169" s="704"/>
      <c r="BA169" s="704"/>
      <c r="BB169" s="704"/>
      <c r="BC169" s="704"/>
      <c r="BD169" s="704"/>
      <c r="BE169" s="704"/>
      <c r="BF169" s="704"/>
      <c r="BG169" s="704"/>
      <c r="BH169" s="704"/>
      <c r="BI169" s="704"/>
      <c r="BJ169" s="704"/>
      <c r="BK169" s="704"/>
      <c r="BL169" s="704"/>
      <c r="BM169" s="704"/>
      <c r="BN169" s="704"/>
    </row>
    <row r="170" spans="1:66" ht="15" x14ac:dyDescent="0.25">
      <c r="A170" s="552" t="s">
        <v>497</v>
      </c>
      <c r="B170" s="553"/>
      <c r="C170" s="553">
        <v>2000</v>
      </c>
      <c r="D170" s="553">
        <v>2001</v>
      </c>
      <c r="E170" s="553">
        <v>2002</v>
      </c>
      <c r="F170" s="553">
        <v>2003</v>
      </c>
      <c r="G170" s="553">
        <v>2004</v>
      </c>
      <c r="H170" s="553">
        <v>2005</v>
      </c>
      <c r="I170" s="553">
        <v>2006</v>
      </c>
      <c r="J170" s="553">
        <v>2007</v>
      </c>
      <c r="K170" s="553">
        <v>2008</v>
      </c>
      <c r="L170" s="553">
        <v>2009</v>
      </c>
      <c r="M170" s="553">
        <v>2010</v>
      </c>
      <c r="N170" s="553">
        <v>2011</v>
      </c>
      <c r="O170" s="553">
        <v>2012</v>
      </c>
      <c r="P170" s="553">
        <v>2013</v>
      </c>
      <c r="Q170" s="553">
        <v>2014</v>
      </c>
      <c r="R170" s="553">
        <v>2015</v>
      </c>
      <c r="S170" s="553">
        <v>2016</v>
      </c>
      <c r="T170" s="553">
        <v>2017</v>
      </c>
      <c r="U170" s="553">
        <v>2018</v>
      </c>
      <c r="V170" s="554">
        <v>2019</v>
      </c>
      <c r="X170" s="552" t="s">
        <v>497</v>
      </c>
      <c r="Y170" s="553"/>
      <c r="Z170" s="553">
        <v>2000</v>
      </c>
      <c r="AA170" s="553">
        <v>2001</v>
      </c>
      <c r="AB170" s="553">
        <v>2002</v>
      </c>
      <c r="AC170" s="553">
        <v>2003</v>
      </c>
      <c r="AD170" s="553">
        <v>2004</v>
      </c>
      <c r="AE170" s="553">
        <v>2005</v>
      </c>
      <c r="AF170" s="553">
        <v>2006</v>
      </c>
      <c r="AG170" s="553">
        <v>2007</v>
      </c>
      <c r="AH170" s="553">
        <v>2008</v>
      </c>
      <c r="AI170" s="553">
        <v>2009</v>
      </c>
      <c r="AJ170" s="553">
        <v>2010</v>
      </c>
      <c r="AK170" s="553">
        <v>2011</v>
      </c>
      <c r="AL170" s="553">
        <v>2012</v>
      </c>
      <c r="AM170" s="553">
        <v>2013</v>
      </c>
      <c r="AN170" s="553">
        <v>2014</v>
      </c>
      <c r="AO170" s="553">
        <v>2015</v>
      </c>
      <c r="AP170" s="553">
        <v>2016</v>
      </c>
      <c r="AQ170" s="553">
        <v>2017</v>
      </c>
      <c r="AR170" s="553">
        <v>2018</v>
      </c>
      <c r="AS170" s="553">
        <v>2019</v>
      </c>
      <c r="AU170" s="553">
        <v>2000</v>
      </c>
      <c r="AV170" s="553">
        <v>2001</v>
      </c>
      <c r="AW170" s="553">
        <v>2002</v>
      </c>
      <c r="AX170" s="553">
        <v>2003</v>
      </c>
      <c r="AY170" s="553">
        <v>2004</v>
      </c>
      <c r="AZ170" s="553">
        <v>2005</v>
      </c>
      <c r="BA170" s="553">
        <v>2006</v>
      </c>
      <c r="BB170" s="553">
        <v>2007</v>
      </c>
      <c r="BC170" s="553">
        <v>2008</v>
      </c>
      <c r="BD170" s="553">
        <v>2009</v>
      </c>
      <c r="BE170" s="553">
        <v>2010</v>
      </c>
      <c r="BF170" s="553">
        <v>2011</v>
      </c>
      <c r="BG170" s="553">
        <v>2012</v>
      </c>
      <c r="BH170" s="553">
        <v>2013</v>
      </c>
      <c r="BI170" s="553">
        <v>2014</v>
      </c>
      <c r="BJ170" s="553">
        <v>2015</v>
      </c>
      <c r="BK170" s="553">
        <v>2016</v>
      </c>
      <c r="BL170" s="553">
        <v>2017</v>
      </c>
      <c r="BM170" s="553">
        <v>2018</v>
      </c>
      <c r="BN170" s="553">
        <v>2019</v>
      </c>
    </row>
    <row r="171" spans="1:66" ht="15" x14ac:dyDescent="0.25">
      <c r="A171" s="555"/>
      <c r="B171" s="550" t="s">
        <v>498</v>
      </c>
      <c r="C171" s="556">
        <v>91861.597998700861</v>
      </c>
      <c r="D171" s="556">
        <v>94631.9256465941</v>
      </c>
      <c r="E171" s="556">
        <v>97227.084557839495</v>
      </c>
      <c r="F171" s="556">
        <v>100010.24781599622</v>
      </c>
      <c r="G171" s="556">
        <v>102685.23664385792</v>
      </c>
      <c r="H171" s="556">
        <v>105526.73523720381</v>
      </c>
      <c r="I171" s="556">
        <v>107146.73150373422</v>
      </c>
      <c r="J171" s="556">
        <v>109322.73876285696</v>
      </c>
      <c r="K171" s="556">
        <v>111295.3151232348</v>
      </c>
      <c r="L171" s="556">
        <v>113028.16705098715</v>
      </c>
      <c r="M171" s="556">
        <v>114720.82778457568</v>
      </c>
      <c r="N171" s="556">
        <v>116537.50784537393</v>
      </c>
      <c r="O171" s="556">
        <v>119673.4252200539</v>
      </c>
      <c r="P171" s="556">
        <v>122837.62111478657</v>
      </c>
      <c r="Q171" s="556">
        <v>125522.19021140721</v>
      </c>
      <c r="R171" s="556">
        <v>127920.24753734037</v>
      </c>
      <c r="S171" s="556">
        <v>130315.99321423462</v>
      </c>
      <c r="T171" s="556">
        <v>132748.56618276305</v>
      </c>
      <c r="U171" s="556">
        <v>134719.76454557508</v>
      </c>
      <c r="V171" s="557">
        <v>136702.41570430202</v>
      </c>
      <c r="X171" s="555"/>
      <c r="Y171" s="550" t="s">
        <v>498</v>
      </c>
      <c r="Z171" s="556">
        <f>[9]Summary!$C$3</f>
        <v>103314.61552095524</v>
      </c>
      <c r="AA171" s="556">
        <f>[9]Summary!$D$3</f>
        <v>102588.76101480742</v>
      </c>
      <c r="AB171" s="556">
        <f>[9]Summary!$E$3</f>
        <v>104637.02728529336</v>
      </c>
      <c r="AC171" s="556">
        <f>[9]Summary!$F$3</f>
        <v>107056.80512780866</v>
      </c>
      <c r="AD171" s="556">
        <f>[9]Summary!$G$3</f>
        <v>109302.53714023458</v>
      </c>
      <c r="AE171" s="556">
        <f>[9]Summary!$H$3</f>
        <v>111530.35897446364</v>
      </c>
      <c r="AF171" s="556">
        <f>[9]Summary!$I$3</f>
        <v>112238.38827948694</v>
      </c>
      <c r="AG171" s="556">
        <f>[9]Summary!$J$3</f>
        <v>113839.77567321468</v>
      </c>
      <c r="AH171" s="556">
        <f>[9]Summary!$K$3</f>
        <v>115207.97839773355</v>
      </c>
      <c r="AI171" s="556">
        <f>[9]Summary!$L$3</f>
        <v>116755.7854380761</v>
      </c>
      <c r="AJ171" s="556">
        <f>[9]Summary!$M$3</f>
        <v>118433.99002968405</v>
      </c>
      <c r="AK171" s="556">
        <f>[9]Summary!$N$3</f>
        <v>119725.37606907857</v>
      </c>
      <c r="AL171" s="556">
        <f>[9]Summary!$O$3</f>
        <v>122592.96765058955</v>
      </c>
      <c r="AM171" s="556">
        <f>[9]Summary!$P$3</f>
        <v>124682.67706643679</v>
      </c>
      <c r="AN171" s="556">
        <f>[9]Summary!$Q$3</f>
        <v>126262.33179256051</v>
      </c>
      <c r="AO171" s="556">
        <f>[9]Summary!$R$3</f>
        <v>127545.43690834423</v>
      </c>
      <c r="AP171" s="556">
        <f>[9]Summary!$S$3</f>
        <v>128619.96194909402</v>
      </c>
      <c r="AQ171" s="556">
        <f>[9]Summary!$T$3</f>
        <v>128605.32997533957</v>
      </c>
      <c r="AR171" s="556">
        <f>[9]Summary!$U$3</f>
        <v>132099</v>
      </c>
      <c r="AS171" s="556">
        <f>[9]Summary!$V$3</f>
        <v>135496</v>
      </c>
      <c r="AU171" s="566">
        <f>(Z171-C171)/C171</f>
        <v>0.12467688100109416</v>
      </c>
      <c r="AV171" s="566">
        <f t="shared" ref="AV171:AV173" si="572">(AA171-D171)/D171</f>
        <v>8.4081934440691494E-2</v>
      </c>
      <c r="AW171" s="566">
        <f t="shared" ref="AW171:AW173" si="573">(AB171-E171)/E171</f>
        <v>7.6212742171094874E-2</v>
      </c>
      <c r="AX171" s="566">
        <f t="shared" ref="AX171:AX173" si="574">(AC171-F171)/F171</f>
        <v>7.0458352675788261E-2</v>
      </c>
      <c r="AY171" s="566">
        <f t="shared" ref="AY171:AY173" si="575">(AD171-G171)/G171</f>
        <v>6.444256947400695E-2</v>
      </c>
      <c r="AZ171" s="566">
        <f t="shared" ref="AZ171:AZ173" si="576">(AE171-H171)/H171</f>
        <v>5.6891968881296613E-2</v>
      </c>
      <c r="BA171" s="566">
        <f t="shared" ref="BA171:BA173" si="577">(AF171-I171)/I171</f>
        <v>4.7520411535607793E-2</v>
      </c>
      <c r="BB171" s="566">
        <f t="shared" ref="BB171:BB173" si="578">(AG171-J171)/J171</f>
        <v>4.1318365799050169E-2</v>
      </c>
      <c r="BC171" s="566">
        <f t="shared" ref="BC171:BC173" si="579">(AH171-K171)/K171</f>
        <v>3.5155687102968708E-2</v>
      </c>
      <c r="BD171" s="566">
        <f t="shared" ref="BD171:BD173" si="580">(AI171-L171)/L171</f>
        <v>3.2979552657944257E-2</v>
      </c>
      <c r="BE171" s="566">
        <f t="shared" ref="BE171:BE173" si="581">(AJ171-M171)/M171</f>
        <v>3.2366940832060535E-2</v>
      </c>
      <c r="BF171" s="566">
        <f t="shared" ref="BF171:BF173" si="582">(AK171-N171)/N171</f>
        <v>2.7354868682574033E-2</v>
      </c>
      <c r="BG171" s="566">
        <f t="shared" ref="BG171:BG173" si="583">(AL171-O171)/O171</f>
        <v>2.4395912669560739E-2</v>
      </c>
      <c r="BH171" s="566">
        <f t="shared" ref="BH171:BH173" si="584">(AM171-P171)/P171</f>
        <v>1.5020283972498119E-2</v>
      </c>
      <c r="BI171" s="566">
        <f t="shared" ref="BI171:BI173" si="585">(AN171-Q171)/Q171</f>
        <v>5.8964998930207541E-3</v>
      </c>
      <c r="BJ171" s="566">
        <f t="shared" ref="BJ171:BJ173" si="586">(AO171-R171)/R171</f>
        <v>-2.9300336437101939E-3</v>
      </c>
      <c r="BK171" s="566">
        <f t="shared" ref="BK171:BK173" si="587">(AP171-S171)/S171</f>
        <v>-1.3014759150493419E-2</v>
      </c>
      <c r="BL171" s="566">
        <f t="shared" ref="BL171:BL173" si="588">(AQ171-T171)/T171</f>
        <v>-3.1211155996361106E-2</v>
      </c>
      <c r="BM171" s="566">
        <f t="shared" ref="BM171:BM173" si="589">(AR171-U171)/U171</f>
        <v>-1.9453452538424551E-2</v>
      </c>
      <c r="BN171" s="566">
        <f t="shared" ref="BN171:BN173" si="590">(AS171-V171)/V171</f>
        <v>-8.8251235216764215E-3</v>
      </c>
    </row>
    <row r="172" spans="1:66" ht="15" x14ac:dyDescent="0.25">
      <c r="A172" s="555"/>
      <c r="B172" s="550" t="s">
        <v>87</v>
      </c>
      <c r="C172" s="556">
        <v>88880.374802227016</v>
      </c>
      <c r="D172" s="556">
        <v>91560.795838155493</v>
      </c>
      <c r="E172" s="556">
        <v>93044.689921901285</v>
      </c>
      <c r="F172" s="556">
        <v>94651.687952077104</v>
      </c>
      <c r="G172" s="556">
        <v>96098.65121711613</v>
      </c>
      <c r="H172" s="556">
        <v>97643.171188049266</v>
      </c>
      <c r="I172" s="556">
        <v>98010.315054238468</v>
      </c>
      <c r="J172" s="556">
        <v>100219.12472648706</v>
      </c>
      <c r="K172" s="556">
        <v>102249.72975369512</v>
      </c>
      <c r="L172" s="556">
        <v>104067.49494817603</v>
      </c>
      <c r="M172" s="556">
        <v>105855.09702837169</v>
      </c>
      <c r="N172" s="556">
        <v>107764.14333227786</v>
      </c>
      <c r="O172" s="556">
        <v>110654.15105030975</v>
      </c>
      <c r="P172" s="556">
        <v>113569.78875051549</v>
      </c>
      <c r="Q172" s="556">
        <v>116041.50620908031</v>
      </c>
      <c r="R172" s="556">
        <v>118247.9347768944</v>
      </c>
      <c r="S172" s="556">
        <v>120451.83286162984</v>
      </c>
      <c r="T172" s="556">
        <v>122700.27424938192</v>
      </c>
      <c r="U172" s="556">
        <v>124522.26439716232</v>
      </c>
      <c r="V172" s="557">
        <v>126354.84043102866</v>
      </c>
      <c r="X172" s="555"/>
      <c r="Y172" s="550" t="s">
        <v>87</v>
      </c>
      <c r="Z172" s="556">
        <f>[9]Summary!$C$4</f>
        <v>96109.828648593655</v>
      </c>
      <c r="AA172" s="556">
        <f>[9]Summary!$D$4</f>
        <v>95434.59260519447</v>
      </c>
      <c r="AB172" s="556">
        <f>[9]Summary!$E$4</f>
        <v>97340.020208931426</v>
      </c>
      <c r="AC172" s="556">
        <f>[9]Summary!$F$4</f>
        <v>99591.051514029183</v>
      </c>
      <c r="AD172" s="556">
        <f>[9]Summary!$G$4</f>
        <v>101680.17431448271</v>
      </c>
      <c r="AE172" s="556">
        <f>[9]Summary!$H$4</f>
        <v>103752.63592766</v>
      </c>
      <c r="AF172" s="556">
        <f>[9]Summary!$I$4</f>
        <v>104411.28983486221</v>
      </c>
      <c r="AG172" s="556">
        <f>[9]Summary!$J$4</f>
        <v>105901.0022752088</v>
      </c>
      <c r="AH172" s="556">
        <f>[9]Summary!$K$4</f>
        <v>107173.79150011159</v>
      </c>
      <c r="AI172" s="556">
        <f>[9]Summary!$L$4</f>
        <v>108613.66008674189</v>
      </c>
      <c r="AJ172" s="556">
        <f>[9]Summary!$M$4</f>
        <v>110174.83277197545</v>
      </c>
      <c r="AK172" s="556">
        <f>[9]Summary!$N$4</f>
        <v>111376.16222898939</v>
      </c>
      <c r="AL172" s="556">
        <f>[9]Summary!$O$4</f>
        <v>114043.77836581052</v>
      </c>
      <c r="AM172" s="556">
        <f>[9]Summary!$P$4</f>
        <v>115987.759020142</v>
      </c>
      <c r="AN172" s="556">
        <f>[9]Summary!$Q$4</f>
        <v>117457.25435036366</v>
      </c>
      <c r="AO172" s="556">
        <f>[9]Summary!$R$4</f>
        <v>118650.8803653692</v>
      </c>
      <c r="AP172" s="556">
        <f>[9]Summary!$S$4</f>
        <v>119650.47192387565</v>
      </c>
      <c r="AQ172" s="556">
        <f>[9]Summary!$T$4</f>
        <v>119636.86033094428</v>
      </c>
      <c r="AR172" s="556">
        <f>[9]Summary!$U$4</f>
        <v>122851</v>
      </c>
      <c r="AS172" s="556">
        <f>[9]Summary!$V$4</f>
        <v>126047</v>
      </c>
      <c r="AU172" s="566">
        <f t="shared" ref="AU172:AU173" si="591">(Z172-C172)/C172</f>
        <v>8.1339146717746474E-2</v>
      </c>
      <c r="AV172" s="566">
        <f t="shared" si="572"/>
        <v>4.2308465447224483E-2</v>
      </c>
      <c r="AW172" s="566">
        <f t="shared" si="573"/>
        <v>4.6164163593166933E-2</v>
      </c>
      <c r="AX172" s="566">
        <f t="shared" si="574"/>
        <v>5.2184632612710696E-2</v>
      </c>
      <c r="AY172" s="566">
        <f t="shared" si="575"/>
        <v>5.8081180398216137E-2</v>
      </c>
      <c r="AZ172" s="566">
        <f t="shared" si="576"/>
        <v>6.2569298654225614E-2</v>
      </c>
      <c r="BA172" s="566">
        <f t="shared" si="577"/>
        <v>6.5309195027905706E-2</v>
      </c>
      <c r="BB172" s="566">
        <f t="shared" si="578"/>
        <v>5.6694543723350477E-2</v>
      </c>
      <c r="BC172" s="566">
        <f t="shared" si="579"/>
        <v>4.8157210373834962E-2</v>
      </c>
      <c r="BD172" s="566">
        <f t="shared" si="580"/>
        <v>4.3684775354973053E-2</v>
      </c>
      <c r="BE172" s="566">
        <f t="shared" si="581"/>
        <v>4.0808008918512106E-2</v>
      </c>
      <c r="BF172" s="566">
        <f t="shared" si="582"/>
        <v>3.3517817569191782E-2</v>
      </c>
      <c r="BG172" s="566">
        <f t="shared" si="583"/>
        <v>3.0632626822645323E-2</v>
      </c>
      <c r="BH172" s="566">
        <f t="shared" si="584"/>
        <v>2.1290611669078464E-2</v>
      </c>
      <c r="BI172" s="566">
        <f t="shared" si="585"/>
        <v>1.220035991891116E-2</v>
      </c>
      <c r="BJ172" s="566">
        <f t="shared" si="586"/>
        <v>3.4076332008255725E-3</v>
      </c>
      <c r="BK172" s="566">
        <f t="shared" si="587"/>
        <v>-6.6529576073346914E-3</v>
      </c>
      <c r="BL172" s="566">
        <f t="shared" si="588"/>
        <v>-2.4966642798298973E-2</v>
      </c>
      <c r="BM172" s="566">
        <f t="shared" si="589"/>
        <v>-1.3421410261476132E-2</v>
      </c>
      <c r="BN172" s="566">
        <f t="shared" si="590"/>
        <v>-2.4363168832989262E-3</v>
      </c>
    </row>
    <row r="173" spans="1:66" ht="15.75" thickBot="1" x14ac:dyDescent="0.3">
      <c r="A173" s="558"/>
      <c r="B173" s="559" t="s">
        <v>499</v>
      </c>
      <c r="C173" s="560">
        <v>2981.2231964738457</v>
      </c>
      <c r="D173" s="560">
        <v>3071.1298084386071</v>
      </c>
      <c r="E173" s="560">
        <v>4182.3946359382098</v>
      </c>
      <c r="F173" s="560">
        <v>5358.5598639191157</v>
      </c>
      <c r="G173" s="560">
        <v>6586.585426741789</v>
      </c>
      <c r="H173" s="560">
        <v>7883.5640491545491</v>
      </c>
      <c r="I173" s="560">
        <v>9136.4164494957513</v>
      </c>
      <c r="J173" s="560">
        <v>9103.6140363698942</v>
      </c>
      <c r="K173" s="560">
        <v>9045.58536953968</v>
      </c>
      <c r="L173" s="560">
        <v>8960.6721028111206</v>
      </c>
      <c r="M173" s="560">
        <v>8865.7307562039932</v>
      </c>
      <c r="N173" s="560">
        <v>8773.3645130960649</v>
      </c>
      <c r="O173" s="560">
        <v>9019.2741697441525</v>
      </c>
      <c r="P173" s="560">
        <v>9267.8323642710748</v>
      </c>
      <c r="Q173" s="560">
        <v>9480.6840023269033</v>
      </c>
      <c r="R173" s="560">
        <v>9672.3127604459733</v>
      </c>
      <c r="S173" s="560">
        <v>9864.1603526047838</v>
      </c>
      <c r="T173" s="560">
        <v>10048.29193338113</v>
      </c>
      <c r="U173" s="560">
        <v>10197.500148412757</v>
      </c>
      <c r="V173" s="561">
        <v>10347.575273273367</v>
      </c>
      <c r="X173" s="558"/>
      <c r="Y173" s="559" t="s">
        <v>499</v>
      </c>
      <c r="Z173" s="560">
        <f>[9]Summary!$C$5</f>
        <v>7204.7868723615829</v>
      </c>
      <c r="AA173" s="560">
        <f>[9]Summary!$D$5</f>
        <v>7154.1684096129466</v>
      </c>
      <c r="AB173" s="560">
        <f>[9]Summary!$E$5</f>
        <v>7297.0070763619296</v>
      </c>
      <c r="AC173" s="560">
        <f>[9]Summary!$F$5</f>
        <v>7465.7536137794814</v>
      </c>
      <c r="AD173" s="560">
        <f>[9]Summary!$G$5</f>
        <v>7622.3628257518722</v>
      </c>
      <c r="AE173" s="560">
        <f>[9]Summary!$H$5</f>
        <v>7777.7230468036432</v>
      </c>
      <c r="AF173" s="560">
        <f>[9]Summary!$I$5</f>
        <v>7827.0984446247312</v>
      </c>
      <c r="AG173" s="560">
        <f>[9]Summary!$J$5</f>
        <v>7938.7733980058838</v>
      </c>
      <c r="AH173" s="560">
        <f>[9]Summary!$K$5</f>
        <v>8034.1868976219557</v>
      </c>
      <c r="AI173" s="560">
        <f>[9]Summary!$L$5</f>
        <v>8142.125351334209</v>
      </c>
      <c r="AJ173" s="560">
        <f>[9]Summary!$M$5</f>
        <v>8259.1572577086044</v>
      </c>
      <c r="AK173" s="560">
        <f>[9]Summary!$N$5</f>
        <v>8349.2138400891854</v>
      </c>
      <c r="AL173" s="560">
        <f>[9]Summary!$O$5</f>
        <v>8549.1892847790295</v>
      </c>
      <c r="AM173" s="560">
        <f>[9]Summary!$P$5</f>
        <v>8694.9180462947988</v>
      </c>
      <c r="AN173" s="560">
        <f>[9]Summary!$Q$5</f>
        <v>8805.0774421968526</v>
      </c>
      <c r="AO173" s="560">
        <f>[9]Summary!$R$5</f>
        <v>8894.5565429750277</v>
      </c>
      <c r="AP173" s="560">
        <f>[9]Summary!$S$5</f>
        <v>8969.4900252183725</v>
      </c>
      <c r="AQ173" s="560">
        <f>[9]Summary!$T$5</f>
        <v>8968.4696443952853</v>
      </c>
      <c r="AR173" s="560">
        <f>[9]Summary!$U$5</f>
        <v>9248</v>
      </c>
      <c r="AS173" s="560">
        <f>[9]Summary!$V$5</f>
        <v>9449</v>
      </c>
      <c r="AU173" s="566">
        <f t="shared" si="591"/>
        <v>1.4167217271364709</v>
      </c>
      <c r="AV173" s="566">
        <f t="shared" si="572"/>
        <v>1.3294907268182834</v>
      </c>
      <c r="AW173" s="566">
        <f t="shared" si="573"/>
        <v>0.74469597241271301</v>
      </c>
      <c r="AX173" s="566">
        <f t="shared" si="574"/>
        <v>0.39323881852076897</v>
      </c>
      <c r="AY173" s="566">
        <f t="shared" si="575"/>
        <v>0.15725559328583022</v>
      </c>
      <c r="AZ173" s="566">
        <f t="shared" si="576"/>
        <v>-1.3425527044745268E-2</v>
      </c>
      <c r="BA173" s="566">
        <f t="shared" si="577"/>
        <v>-0.14330760994845881</v>
      </c>
      <c r="BB173" s="566">
        <f t="shared" si="578"/>
        <v>-0.12795364936500489</v>
      </c>
      <c r="BC173" s="566">
        <f t="shared" si="579"/>
        <v>-0.11181127927038659</v>
      </c>
      <c r="BD173" s="566">
        <f t="shared" si="580"/>
        <v>-9.1348812018254649E-2</v>
      </c>
      <c r="BE173" s="566">
        <f t="shared" si="581"/>
        <v>-6.8417766699143831E-2</v>
      </c>
      <c r="BF173" s="566">
        <f t="shared" si="582"/>
        <v>-4.8345269636722234E-2</v>
      </c>
      <c r="BG173" s="566">
        <f t="shared" si="583"/>
        <v>-5.2120034951599406E-2</v>
      </c>
      <c r="BH173" s="566">
        <f t="shared" si="584"/>
        <v>-6.1817509797107373E-2</v>
      </c>
      <c r="BI173" s="566">
        <f t="shared" si="585"/>
        <v>-7.1261373120782456E-2</v>
      </c>
      <c r="BJ173" s="566">
        <f t="shared" si="586"/>
        <v>-8.0410573637724733E-2</v>
      </c>
      <c r="BK173" s="566">
        <f t="shared" si="587"/>
        <v>-9.0699085923736003E-2</v>
      </c>
      <c r="BL173" s="566">
        <f t="shared" si="588"/>
        <v>-0.10746326800066378</v>
      </c>
      <c r="BM173" s="566">
        <f t="shared" si="589"/>
        <v>-9.3111069830241366E-2</v>
      </c>
      <c r="BN173" s="566">
        <f t="shared" si="590"/>
        <v>-8.6839211075302528E-2</v>
      </c>
    </row>
    <row r="174" spans="1:66" ht="15" x14ac:dyDescent="0.25">
      <c r="A174" s="552" t="s">
        <v>500</v>
      </c>
      <c r="B174" s="562"/>
      <c r="C174" s="553">
        <v>2000</v>
      </c>
      <c r="D174" s="553">
        <v>2001</v>
      </c>
      <c r="E174" s="553">
        <v>2002</v>
      </c>
      <c r="F174" s="553">
        <v>2003</v>
      </c>
      <c r="G174" s="553">
        <v>2004</v>
      </c>
      <c r="H174" s="553">
        <v>2005</v>
      </c>
      <c r="I174" s="553">
        <v>2006</v>
      </c>
      <c r="J174" s="553">
        <v>2007</v>
      </c>
      <c r="K174" s="553">
        <v>2008</v>
      </c>
      <c r="L174" s="553">
        <v>2009</v>
      </c>
      <c r="M174" s="553">
        <v>2010</v>
      </c>
      <c r="N174" s="553">
        <v>2011</v>
      </c>
      <c r="O174" s="553">
        <v>2012</v>
      </c>
      <c r="P174" s="553">
        <v>2013</v>
      </c>
      <c r="Q174" s="553">
        <v>2014</v>
      </c>
      <c r="R174" s="553">
        <v>2015</v>
      </c>
      <c r="S174" s="553">
        <v>2016</v>
      </c>
      <c r="T174" s="553">
        <v>2017</v>
      </c>
      <c r="U174" s="553">
        <v>2018</v>
      </c>
      <c r="V174" s="554">
        <v>2019</v>
      </c>
      <c r="X174" s="552" t="s">
        <v>500</v>
      </c>
      <c r="Y174" s="562"/>
      <c r="Z174" s="553">
        <v>2000</v>
      </c>
      <c r="AA174" s="553">
        <v>2001</v>
      </c>
      <c r="AB174" s="553">
        <v>2002</v>
      </c>
      <c r="AC174" s="553">
        <v>2003</v>
      </c>
      <c r="AD174" s="553">
        <v>2004</v>
      </c>
      <c r="AE174" s="553">
        <v>2005</v>
      </c>
      <c r="AF174" s="553">
        <v>2006</v>
      </c>
      <c r="AG174" s="553">
        <v>2007</v>
      </c>
      <c r="AH174" s="553">
        <v>2008</v>
      </c>
      <c r="AI174" s="553">
        <v>2009</v>
      </c>
      <c r="AJ174" s="553">
        <v>2010</v>
      </c>
      <c r="AK174" s="553">
        <v>2011</v>
      </c>
      <c r="AL174" s="553">
        <v>2012</v>
      </c>
      <c r="AM174" s="553">
        <v>2013</v>
      </c>
      <c r="AN174" s="553">
        <v>2014</v>
      </c>
      <c r="AO174" s="553">
        <v>2015</v>
      </c>
      <c r="AP174" s="553">
        <v>2016</v>
      </c>
      <c r="AQ174" s="553">
        <v>2017</v>
      </c>
      <c r="AR174" s="553">
        <v>2018</v>
      </c>
      <c r="AS174" s="553">
        <v>2019</v>
      </c>
      <c r="AU174" s="553">
        <v>2000</v>
      </c>
      <c r="AV174" s="553">
        <v>2001</v>
      </c>
      <c r="AW174" s="553">
        <v>2002</v>
      </c>
      <c r="AX174" s="553">
        <v>2003</v>
      </c>
      <c r="AY174" s="553">
        <v>2004</v>
      </c>
      <c r="AZ174" s="553">
        <v>2005</v>
      </c>
      <c r="BA174" s="553">
        <v>2006</v>
      </c>
      <c r="BB174" s="553">
        <v>2007</v>
      </c>
      <c r="BC174" s="553">
        <v>2008</v>
      </c>
      <c r="BD174" s="553">
        <v>2009</v>
      </c>
      <c r="BE174" s="553">
        <v>2010</v>
      </c>
      <c r="BF174" s="553">
        <v>2011</v>
      </c>
      <c r="BG174" s="553">
        <v>2012</v>
      </c>
      <c r="BH174" s="553">
        <v>2013</v>
      </c>
      <c r="BI174" s="553">
        <v>2014</v>
      </c>
      <c r="BJ174" s="553">
        <v>2015</v>
      </c>
      <c r="BK174" s="553">
        <v>2016</v>
      </c>
      <c r="BL174" s="553">
        <v>2017</v>
      </c>
      <c r="BM174" s="553">
        <v>2018</v>
      </c>
      <c r="BN174" s="553">
        <v>2019</v>
      </c>
    </row>
    <row r="175" spans="1:66" ht="15" x14ac:dyDescent="0.25">
      <c r="A175" s="563"/>
      <c r="B175" s="550" t="s">
        <v>498</v>
      </c>
      <c r="C175" s="556">
        <v>6924.5009842446289</v>
      </c>
      <c r="D175" s="556">
        <v>4789.1273629394454</v>
      </c>
      <c r="E175" s="556">
        <v>4749.8982815771915</v>
      </c>
      <c r="F175" s="556">
        <v>4885.9291256383067</v>
      </c>
      <c r="G175" s="556">
        <v>4865.0860333885366</v>
      </c>
      <c r="H175" s="556">
        <v>5686.4405271248552</v>
      </c>
      <c r="I175" s="556">
        <v>5350.9942531665683</v>
      </c>
      <c r="J175" s="556">
        <v>5439.2485283466476</v>
      </c>
      <c r="K175" s="556">
        <v>5473.4268042725298</v>
      </c>
      <c r="L175" s="556">
        <v>5412.1667070112553</v>
      </c>
      <c r="M175" s="556">
        <v>5421.0997361836216</v>
      </c>
      <c r="N175" s="556">
        <v>7017.6434672672567</v>
      </c>
      <c r="O175" s="556">
        <v>7746.5338449388391</v>
      </c>
      <c r="P175" s="556">
        <v>6904.0769960853377</v>
      </c>
      <c r="Q175" s="556">
        <v>6610.9031681583292</v>
      </c>
      <c r="R175" s="556">
        <v>7025.0076352924907</v>
      </c>
      <c r="S175" s="556">
        <v>7111.9660729974821</v>
      </c>
      <c r="T175" s="556">
        <v>7111.7383735010044</v>
      </c>
      <c r="U175" s="556">
        <v>7122.4402498354766</v>
      </c>
      <c r="V175" s="557">
        <v>7133.3698256664256</v>
      </c>
      <c r="X175" s="563"/>
      <c r="Y175" s="550" t="s">
        <v>498</v>
      </c>
      <c r="Z175" s="556">
        <f>[9]Summary!$C$7</f>
        <v>3458.3954862120163</v>
      </c>
      <c r="AA175" s="556">
        <f>[9]Summary!$D$7</f>
        <v>4249.2197646164259</v>
      </c>
      <c r="AB175" s="556">
        <f>[9]Summary!$E$7</f>
        <v>4396.4609552459406</v>
      </c>
      <c r="AC175" s="556">
        <f>[9]Summary!$F$7</f>
        <v>4459.7242797801591</v>
      </c>
      <c r="AD175" s="556">
        <f>[9]Summary!$G$7</f>
        <v>4263.1302519077599</v>
      </c>
      <c r="AE175" s="556">
        <f>[9]Summary!$H$7</f>
        <v>4809.0656420509595</v>
      </c>
      <c r="AF175" s="556">
        <f>[9]Summary!$I$7</f>
        <v>4778.4384788617754</v>
      </c>
      <c r="AG175" s="556">
        <f>[9]Summary!$J$7</f>
        <v>4853.2860997911594</v>
      </c>
      <c r="AH175" s="556">
        <f>[9]Summary!$K$7</f>
        <v>5357.0459998309971</v>
      </c>
      <c r="AI175" s="556">
        <f>[9]Summary!$L$7</f>
        <v>5429.297638731603</v>
      </c>
      <c r="AJ175" s="556">
        <f>[9]Summary!$M$7</f>
        <v>4902.948072655814</v>
      </c>
      <c r="AK175" s="556">
        <f>[9]Summary!$N$7</f>
        <v>6807.4310455450504</v>
      </c>
      <c r="AL175" s="556">
        <f>[9]Summary!$O$7</f>
        <v>6667.3472713218998</v>
      </c>
      <c r="AM175" s="556">
        <f>[9]Summary!$P$7</f>
        <v>5788.8946510788537</v>
      </c>
      <c r="AN175" s="556">
        <f>[9]Summary!$Q$7</f>
        <v>5520.7462719382193</v>
      </c>
      <c r="AO175" s="556">
        <f>[9]Summary!$R$7</f>
        <v>5734.0043726781823</v>
      </c>
      <c r="AP175" s="556">
        <f>[9]Summary!$S$7</f>
        <v>4650.5983463928378</v>
      </c>
      <c r="AQ175" s="556">
        <f>[9]Summary!$T$7</f>
        <v>5552.3162918430689</v>
      </c>
      <c r="AR175" s="556">
        <f>[9]Summary!$U$7</f>
        <v>8298</v>
      </c>
      <c r="AS175" s="556">
        <f>[9]Summary!$V$7</f>
        <v>6582</v>
      </c>
      <c r="AU175" s="566">
        <f>(Z175-C175)/C175</f>
        <v>-0.50055671967107374</v>
      </c>
      <c r="AV175" s="566">
        <f t="shared" ref="AV175:AV177" si="592">(AA175-D175)/D175</f>
        <v>-0.11273611190654113</v>
      </c>
      <c r="AW175" s="566">
        <f t="shared" ref="AW175:AW177" si="593">(AB175-E175)/E175</f>
        <v>-7.4409451609118035E-2</v>
      </c>
      <c r="AX175" s="566">
        <f t="shared" ref="AX175:AX177" si="594">(AC175-F175)/F175</f>
        <v>-8.7231074151626661E-2</v>
      </c>
      <c r="AY175" s="566">
        <f t="shared" ref="AY175:AY177" si="595">(AD175-G175)/G175</f>
        <v>-0.12372973002936066</v>
      </c>
      <c r="AZ175" s="566">
        <f t="shared" ref="AZ175:AZ177" si="596">(AE175-H175)/H175</f>
        <v>-0.15429245780180681</v>
      </c>
      <c r="BA175" s="566">
        <f t="shared" ref="BA175:BA177" si="597">(AF175-I175)/I175</f>
        <v>-0.1069998858559735</v>
      </c>
      <c r="BB175" s="566">
        <f t="shared" ref="BB175:BB177" si="598">(AG175-J175)/J175</f>
        <v>-0.10772856314649802</v>
      </c>
      <c r="BC175" s="566">
        <f t="shared" ref="BC175:BC177" si="599">(AH175-K175)/K175</f>
        <v>-2.126287764562531E-2</v>
      </c>
      <c r="BD175" s="566">
        <f t="shared" ref="BD175:BD177" si="600">(AI175-L175)/L175</f>
        <v>3.165263128010307E-3</v>
      </c>
      <c r="BE175" s="566">
        <f t="shared" ref="BE175:BE177" si="601">(AJ175-M175)/M175</f>
        <v>-9.5580544307155499E-2</v>
      </c>
      <c r="BF175" s="566">
        <f t="shared" ref="BF175:BF177" si="602">(AK175-N175)/N175</f>
        <v>-2.9954844913782031E-2</v>
      </c>
      <c r="BG175" s="566">
        <f t="shared" ref="BG175:BG177" si="603">(AL175-O175)/O175</f>
        <v>-0.13931218725934061</v>
      </c>
      <c r="BH175" s="566">
        <f t="shared" ref="BH175:BH177" si="604">(AM175-P175)/P175</f>
        <v>-0.16152518948424249</v>
      </c>
      <c r="BI175" s="566">
        <f t="shared" ref="BI175:BI177" si="605">(AN175-Q175)/Q175</f>
        <v>-0.16490286856278472</v>
      </c>
      <c r="BJ175" s="566">
        <f t="shared" ref="BJ175:BJ177" si="606">(AO175-R175)/R175</f>
        <v>-0.18377250668433709</v>
      </c>
      <c r="BK175" s="566">
        <f t="shared" ref="BK175:BK177" si="607">(AP175-S175)/S175</f>
        <v>-0.34608822670708428</v>
      </c>
      <c r="BL175" s="566">
        <f t="shared" ref="BL175:BL177" si="608">(AQ175-T175)/T175</f>
        <v>-0.21927438830827728</v>
      </c>
      <c r="BM175" s="566">
        <f t="shared" ref="BM175:BM177" si="609">(AR175-U175)/U175</f>
        <v>0.16505013856615758</v>
      </c>
      <c r="BN175" s="566">
        <f t="shared" ref="BN175:BN177" si="610">(AS175-V175)/V175</f>
        <v>-7.7294439954950001E-2</v>
      </c>
    </row>
    <row r="176" spans="1:66" ht="15" x14ac:dyDescent="0.25">
      <c r="A176" s="563"/>
      <c r="B176" s="550" t="s">
        <v>87</v>
      </c>
      <c r="C176" s="556">
        <v>6834.5943722798675</v>
      </c>
      <c r="D176" s="556">
        <v>3677.8625354398428</v>
      </c>
      <c r="E176" s="556">
        <v>3573.7330535962706</v>
      </c>
      <c r="F176" s="556">
        <v>3657.9035628156339</v>
      </c>
      <c r="G176" s="556">
        <v>3568.1074109757765</v>
      </c>
      <c r="H176" s="556">
        <v>4433.588126783653</v>
      </c>
      <c r="I176" s="556">
        <v>5383.79666629244</v>
      </c>
      <c r="J176" s="556">
        <v>5497.2771951768618</v>
      </c>
      <c r="K176" s="556">
        <v>5558.3400710010892</v>
      </c>
      <c r="L176" s="556">
        <v>5507.1080536183827</v>
      </c>
      <c r="M176" s="556">
        <v>5513.46597929155</v>
      </c>
      <c r="N176" s="556">
        <v>6771.7338106191837</v>
      </c>
      <c r="O176" s="556">
        <v>7497.9756504119168</v>
      </c>
      <c r="P176" s="556">
        <v>6691.2253580295092</v>
      </c>
      <c r="Q176" s="556">
        <v>6419.2744100392592</v>
      </c>
      <c r="R176" s="556">
        <v>6833.1600431336947</v>
      </c>
      <c r="S176" s="556">
        <v>6927.8344922211199</v>
      </c>
      <c r="T176" s="556">
        <v>6962.5301584693834</v>
      </c>
      <c r="U176" s="556">
        <v>6972.3651249748882</v>
      </c>
      <c r="V176" s="557">
        <v>6982.3336406116641</v>
      </c>
      <c r="X176" s="563"/>
      <c r="Y176" s="550" t="s">
        <v>87</v>
      </c>
      <c r="Z176" s="556">
        <f>[9]Summary!$C$8</f>
        <v>3509.0139489606527</v>
      </c>
      <c r="AA176" s="556">
        <f>[9]Summary!$D$8</f>
        <v>4106.3810978674428</v>
      </c>
      <c r="AB176" s="556">
        <f>[9]Summary!$E$8</f>
        <v>4227.7144178283888</v>
      </c>
      <c r="AC176" s="556">
        <f>[9]Summary!$F$8</f>
        <v>4303.1150678077684</v>
      </c>
      <c r="AD176" s="556">
        <f>[9]Summary!$G$8</f>
        <v>4107.7700308559888</v>
      </c>
      <c r="AE176" s="556">
        <f>[9]Summary!$H$8</f>
        <v>4759.6902442298715</v>
      </c>
      <c r="AF176" s="556">
        <f>[9]Summary!$I$8</f>
        <v>4666.7635254806228</v>
      </c>
      <c r="AG176" s="556">
        <f>[9]Summary!$J$8</f>
        <v>4757.8726001750874</v>
      </c>
      <c r="AH176" s="556">
        <f>[9]Summary!$K$8</f>
        <v>5249.1075461187438</v>
      </c>
      <c r="AI176" s="556">
        <f>[9]Summary!$L$8</f>
        <v>5312.2657323572075</v>
      </c>
      <c r="AJ176" s="556">
        <f>[9]Summary!$M$8</f>
        <v>4812.8914902752185</v>
      </c>
      <c r="AK176" s="556">
        <f>[9]Summary!$N$8</f>
        <v>6607.4556008552063</v>
      </c>
      <c r="AL176" s="556">
        <f>[9]Summary!$O$8</f>
        <v>6521.6185098061305</v>
      </c>
      <c r="AM176" s="556">
        <f>[9]Summary!$P$8</f>
        <v>5678.7352551767999</v>
      </c>
      <c r="AN176" s="556">
        <f>[9]Summary!$Q$8</f>
        <v>5431.2671711600442</v>
      </c>
      <c r="AO176" s="556">
        <f>[9]Summary!$R$8</f>
        <v>5659.0708904348521</v>
      </c>
      <c r="AP176" s="556">
        <f>[9]Summary!$S$8</f>
        <v>4651.618727215925</v>
      </c>
      <c r="AQ176" s="556">
        <f>[9]Summary!$T$8</f>
        <v>5165.1178753464555</v>
      </c>
      <c r="AR176" s="556">
        <f>[9]Summary!$U$8</f>
        <v>8000</v>
      </c>
      <c r="AS176" s="556">
        <f>[9]Summary!$V$8</f>
        <v>6345.6254519161248</v>
      </c>
      <c r="AU176" s="566">
        <f t="shared" ref="AU176:AU177" si="611">(Z176-C176)/C176</f>
        <v>-0.48658051117229301</v>
      </c>
      <c r="AV176" s="566">
        <f t="shared" si="592"/>
        <v>0.11651293605957262</v>
      </c>
      <c r="AW176" s="566">
        <f t="shared" si="593"/>
        <v>0.18299670244648314</v>
      </c>
      <c r="AX176" s="566">
        <f t="shared" si="594"/>
        <v>0.17638833116078367</v>
      </c>
      <c r="AY176" s="566">
        <f t="shared" si="595"/>
        <v>0.15124618116040117</v>
      </c>
      <c r="AZ176" s="566">
        <f t="shared" si="596"/>
        <v>7.3552641364273336E-2</v>
      </c>
      <c r="BA176" s="566">
        <f t="shared" si="597"/>
        <v>-0.13318354782993749</v>
      </c>
      <c r="BB176" s="566">
        <f t="shared" si="598"/>
        <v>-0.13450378591978313</v>
      </c>
      <c r="BC176" s="566">
        <f t="shared" si="599"/>
        <v>-5.5633970022034081E-2</v>
      </c>
      <c r="BD176" s="566">
        <f t="shared" si="600"/>
        <v>-3.538015222584133E-2</v>
      </c>
      <c r="BE176" s="566">
        <f t="shared" si="601"/>
        <v>-0.12706607633885345</v>
      </c>
      <c r="BF176" s="566">
        <f t="shared" si="602"/>
        <v>-2.4259401559222897E-2</v>
      </c>
      <c r="BG176" s="566">
        <f t="shared" si="603"/>
        <v>-0.13021609913499094</v>
      </c>
      <c r="BH176" s="566">
        <f t="shared" si="604"/>
        <v>-0.15131609663059925</v>
      </c>
      <c r="BI176" s="566">
        <f t="shared" si="605"/>
        <v>-0.15391260378806154</v>
      </c>
      <c r="BJ176" s="566">
        <f t="shared" si="606"/>
        <v>-0.17182228211947514</v>
      </c>
      <c r="BK176" s="566">
        <f t="shared" si="607"/>
        <v>-0.32856093308248502</v>
      </c>
      <c r="BL176" s="566">
        <f t="shared" si="608"/>
        <v>-0.25815504453313048</v>
      </c>
      <c r="BM176" s="566">
        <f t="shared" si="609"/>
        <v>0.14738684171087682</v>
      </c>
      <c r="BN176" s="566">
        <f t="shared" si="610"/>
        <v>-9.1188450948866809E-2</v>
      </c>
    </row>
    <row r="177" spans="1:66" ht="15.75" thickBot="1" x14ac:dyDescent="0.3">
      <c r="A177" s="564"/>
      <c r="B177" s="559" t="s">
        <v>499</v>
      </c>
      <c r="C177" s="560">
        <v>89.906611964755939</v>
      </c>
      <c r="D177" s="560">
        <v>1111.2648274995991</v>
      </c>
      <c r="E177" s="560">
        <v>1176.1652279809114</v>
      </c>
      <c r="F177" s="560">
        <v>1228.0255628226805</v>
      </c>
      <c r="G177" s="560">
        <v>1296.9786224127583</v>
      </c>
      <c r="H177" s="560">
        <v>1252.852400341204</v>
      </c>
      <c r="I177" s="560">
        <v>-32.802413125853491</v>
      </c>
      <c r="J177" s="560">
        <v>-58.028666830216025</v>
      </c>
      <c r="K177" s="560">
        <v>-84.913266728552117</v>
      </c>
      <c r="L177" s="560">
        <v>-94.941346607123705</v>
      </c>
      <c r="M177" s="560">
        <v>-92.366243107930131</v>
      </c>
      <c r="N177" s="560">
        <v>245.90965664808573</v>
      </c>
      <c r="O177" s="560">
        <v>248.55819452692958</v>
      </c>
      <c r="P177" s="560">
        <v>212.85163805583579</v>
      </c>
      <c r="Q177" s="560">
        <v>191.62875811907361</v>
      </c>
      <c r="R177" s="560">
        <v>191.84759215880695</v>
      </c>
      <c r="S177" s="560">
        <v>184.13158077634034</v>
      </c>
      <c r="T177" s="560">
        <v>149.20821503162369</v>
      </c>
      <c r="U177" s="560">
        <v>150.07512486060295</v>
      </c>
      <c r="V177" s="561">
        <v>151.03618505475788</v>
      </c>
      <c r="X177" s="564"/>
      <c r="Y177" s="559" t="s">
        <v>499</v>
      </c>
      <c r="Z177" s="560">
        <f>[9]Summary!$C$9</f>
        <v>-50.618462748641832</v>
      </c>
      <c r="AA177" s="560">
        <f>[9]Summary!$D$9</f>
        <v>142.83866674898854</v>
      </c>
      <c r="AB177" s="560">
        <f>[9]Summary!$E$9</f>
        <v>168.74653741754628</v>
      </c>
      <c r="AC177" s="560">
        <f>[9]Summary!$F$9</f>
        <v>156.60921197239531</v>
      </c>
      <c r="AD177" s="560">
        <f>[9]Summary!$G$9</f>
        <v>155.36022105177381</v>
      </c>
      <c r="AE177" s="560">
        <f>[9]Summary!$H$9</f>
        <v>49.375397821083425</v>
      </c>
      <c r="AF177" s="560">
        <f>[9]Summary!$I$9</f>
        <v>111.6749533811535</v>
      </c>
      <c r="AG177" s="560">
        <f>[9]Summary!$J$9</f>
        <v>95.413499616069203</v>
      </c>
      <c r="AH177" s="560">
        <f>[9]Summary!$K$9</f>
        <v>107.93845371225962</v>
      </c>
      <c r="AI177" s="560">
        <f>[9]Summary!$L$9</f>
        <v>117.03190637439002</v>
      </c>
      <c r="AJ177" s="560">
        <f>[9]Summary!$M$9</f>
        <v>90.056582380573673</v>
      </c>
      <c r="AK177" s="560">
        <f>[9]Summary!$N$9</f>
        <v>199.97544468985143</v>
      </c>
      <c r="AL177" s="560">
        <f>[9]Summary!$O$9</f>
        <v>145.72876151577657</v>
      </c>
      <c r="AM177" s="560">
        <f>[9]Summary!$P$9</f>
        <v>110.15939590204835</v>
      </c>
      <c r="AN177" s="560">
        <f>[9]Summary!$Q$9</f>
        <v>89.479100778175052</v>
      </c>
      <c r="AO177" s="560">
        <f>[9]Summary!$R$9</f>
        <v>74.933482243350227</v>
      </c>
      <c r="AP177" s="560">
        <f>[9]Summary!$S$9</f>
        <v>-1.020380823088999</v>
      </c>
      <c r="AQ177" s="560">
        <f>[9]Summary!$T$9</f>
        <v>387.19841649661356</v>
      </c>
      <c r="AR177" s="560">
        <f>[9]Summary!$U$9</f>
        <v>298</v>
      </c>
      <c r="AS177" s="560">
        <f>[9]Summary!$V$9</f>
        <v>236.3745480838752</v>
      </c>
      <c r="AU177" s="566">
        <f t="shared" si="611"/>
        <v>-1.5630115699219613</v>
      </c>
      <c r="AV177" s="566">
        <f t="shared" si="592"/>
        <v>-0.8714629823474368</v>
      </c>
      <c r="AW177" s="566">
        <f t="shared" si="593"/>
        <v>-0.8565282041986324</v>
      </c>
      <c r="AX177" s="566">
        <f t="shared" si="594"/>
        <v>-0.8724707231562665</v>
      </c>
      <c r="AY177" s="566">
        <f t="shared" si="595"/>
        <v>-0.88021373801616054</v>
      </c>
      <c r="AZ177" s="566">
        <f t="shared" si="596"/>
        <v>-0.96058961310395663</v>
      </c>
      <c r="BA177" s="566">
        <f t="shared" si="597"/>
        <v>-4.4044737182197116</v>
      </c>
      <c r="BB177" s="566">
        <f t="shared" si="598"/>
        <v>-2.6442476594410844</v>
      </c>
      <c r="BC177" s="566">
        <f t="shared" si="599"/>
        <v>-2.271161243358045</v>
      </c>
      <c r="BD177" s="566">
        <f t="shared" si="600"/>
        <v>-2.2326758631166159</v>
      </c>
      <c r="BE177" s="566">
        <f t="shared" si="601"/>
        <v>-1.9749945364275818</v>
      </c>
      <c r="BF177" s="566">
        <f t="shared" si="602"/>
        <v>-0.18679303848555015</v>
      </c>
      <c r="BG177" s="566">
        <f t="shared" si="603"/>
        <v>-0.41370365280800325</v>
      </c>
      <c r="BH177" s="566">
        <f t="shared" si="604"/>
        <v>-0.48245925233071946</v>
      </c>
      <c r="BI177" s="566">
        <f t="shared" si="605"/>
        <v>-0.53306016457835181</v>
      </c>
      <c r="BJ177" s="566">
        <f t="shared" si="606"/>
        <v>-0.60941140099729763</v>
      </c>
      <c r="BK177" s="566">
        <f t="shared" si="607"/>
        <v>-1.005541585092502</v>
      </c>
      <c r="BL177" s="566">
        <f t="shared" si="608"/>
        <v>1.5950207662128351</v>
      </c>
      <c r="BM177" s="566">
        <f t="shared" si="609"/>
        <v>0.98567217769631599</v>
      </c>
      <c r="BN177" s="566">
        <f t="shared" si="610"/>
        <v>0.56501932300645741</v>
      </c>
    </row>
    <row r="178" spans="1:66" ht="15" x14ac:dyDescent="0.25">
      <c r="A178" s="552" t="s">
        <v>58</v>
      </c>
      <c r="B178" s="562"/>
      <c r="C178" s="553">
        <v>2000</v>
      </c>
      <c r="D178" s="553">
        <v>2001</v>
      </c>
      <c r="E178" s="553">
        <v>2002</v>
      </c>
      <c r="F178" s="553">
        <v>2003</v>
      </c>
      <c r="G178" s="553">
        <v>2004</v>
      </c>
      <c r="H178" s="553">
        <v>2005</v>
      </c>
      <c r="I178" s="553">
        <v>2006</v>
      </c>
      <c r="J178" s="553">
        <v>2007</v>
      </c>
      <c r="K178" s="553">
        <v>2008</v>
      </c>
      <c r="L178" s="553">
        <v>2009</v>
      </c>
      <c r="M178" s="553">
        <v>2010</v>
      </c>
      <c r="N178" s="553">
        <v>2011</v>
      </c>
      <c r="O178" s="553">
        <v>2012</v>
      </c>
      <c r="P178" s="553">
        <v>2013</v>
      </c>
      <c r="Q178" s="553">
        <v>2014</v>
      </c>
      <c r="R178" s="553">
        <v>2015</v>
      </c>
      <c r="S178" s="553">
        <v>2016</v>
      </c>
      <c r="T178" s="553">
        <v>2017</v>
      </c>
      <c r="U178" s="553">
        <v>2018</v>
      </c>
      <c r="V178" s="554">
        <v>2019</v>
      </c>
      <c r="X178" s="552" t="s">
        <v>58</v>
      </c>
      <c r="Y178" s="562"/>
      <c r="Z178" s="553">
        <v>2000</v>
      </c>
      <c r="AA178" s="553">
        <v>2001</v>
      </c>
      <c r="AB178" s="553">
        <v>2002</v>
      </c>
      <c r="AC178" s="553">
        <v>2003</v>
      </c>
      <c r="AD178" s="553">
        <v>2004</v>
      </c>
      <c r="AE178" s="553">
        <v>2005</v>
      </c>
      <c r="AF178" s="553">
        <v>2006</v>
      </c>
      <c r="AG178" s="553">
        <v>2007</v>
      </c>
      <c r="AH178" s="553">
        <v>2008</v>
      </c>
      <c r="AI178" s="553">
        <v>2009</v>
      </c>
      <c r="AJ178" s="553">
        <v>2010</v>
      </c>
      <c r="AK178" s="553">
        <v>2011</v>
      </c>
      <c r="AL178" s="553">
        <v>2012</v>
      </c>
      <c r="AM178" s="553">
        <v>2013</v>
      </c>
      <c r="AN178" s="553">
        <v>2014</v>
      </c>
      <c r="AO178" s="553">
        <v>2015</v>
      </c>
      <c r="AP178" s="553">
        <v>2016</v>
      </c>
      <c r="AQ178" s="553">
        <v>2017</v>
      </c>
      <c r="AR178" s="553">
        <v>2018</v>
      </c>
      <c r="AS178" s="553">
        <v>2019</v>
      </c>
      <c r="AU178" s="553">
        <v>2000</v>
      </c>
      <c r="AV178" s="553">
        <v>2001</v>
      </c>
      <c r="AW178" s="553">
        <v>2002</v>
      </c>
      <c r="AX178" s="553">
        <v>2003</v>
      </c>
      <c r="AY178" s="553">
        <v>2004</v>
      </c>
      <c r="AZ178" s="553">
        <v>2005</v>
      </c>
      <c r="BA178" s="553">
        <v>2006</v>
      </c>
      <c r="BB178" s="553">
        <v>2007</v>
      </c>
      <c r="BC178" s="553">
        <v>2008</v>
      </c>
      <c r="BD178" s="553">
        <v>2009</v>
      </c>
      <c r="BE178" s="553">
        <v>2010</v>
      </c>
      <c r="BF178" s="553">
        <v>2011</v>
      </c>
      <c r="BG178" s="553">
        <v>2012</v>
      </c>
      <c r="BH178" s="553">
        <v>2013</v>
      </c>
      <c r="BI178" s="553">
        <v>2014</v>
      </c>
      <c r="BJ178" s="553">
        <v>2015</v>
      </c>
      <c r="BK178" s="553">
        <v>2016</v>
      </c>
      <c r="BL178" s="553">
        <v>2017</v>
      </c>
      <c r="BM178" s="553">
        <v>2018</v>
      </c>
      <c r="BN178" s="553">
        <v>2019</v>
      </c>
    </row>
    <row r="179" spans="1:66" ht="15" x14ac:dyDescent="0.25">
      <c r="A179" s="563"/>
      <c r="B179" s="550" t="s">
        <v>498</v>
      </c>
      <c r="C179" s="556">
        <v>3300.9373375140563</v>
      </c>
      <c r="D179" s="556">
        <v>1803.6625763584598</v>
      </c>
      <c r="E179" s="556">
        <v>1617.1685624185566</v>
      </c>
      <c r="F179" s="556">
        <v>1819.2503360078317</v>
      </c>
      <c r="G179" s="556">
        <v>1695.1968169618258</v>
      </c>
      <c r="H179" s="556">
        <v>3312.4548356767918</v>
      </c>
      <c r="I179" s="556">
        <v>2636.7243366728135</v>
      </c>
      <c r="J179" s="556">
        <v>2869.3107073377605</v>
      </c>
      <c r="K179" s="556">
        <v>3115.3155224641469</v>
      </c>
      <c r="L179" s="556">
        <v>3094.3</v>
      </c>
      <c r="M179" s="556">
        <v>3001.74</v>
      </c>
      <c r="N179" s="556">
        <v>3237.0879059517083</v>
      </c>
      <c r="O179" s="556">
        <v>3824.5921326217235</v>
      </c>
      <c r="P179" s="556">
        <v>3555.6194133921736</v>
      </c>
      <c r="Q179" s="556">
        <v>3555.6194133921736</v>
      </c>
      <c r="R179" s="556">
        <v>3915.2</v>
      </c>
      <c r="S179" s="556">
        <v>3915.2</v>
      </c>
      <c r="T179" s="556">
        <v>4296.2504554413126</v>
      </c>
      <c r="U179" s="556">
        <v>4296.2504554413126</v>
      </c>
      <c r="V179" s="557">
        <v>4296.2504554413126</v>
      </c>
      <c r="X179" s="563"/>
      <c r="Y179" s="550" t="s">
        <v>498</v>
      </c>
      <c r="Z179" s="556">
        <f>[9]Summary!$C$11</f>
        <v>3300.9373375140563</v>
      </c>
      <c r="AA179" s="556">
        <f>[9]Summary!$D$11</f>
        <v>1803.6625763584598</v>
      </c>
      <c r="AB179" s="556">
        <f>[9]Summary!$E$11</f>
        <v>1617.1685624185566</v>
      </c>
      <c r="AC179" s="556">
        <f>[9]Summary!$F$11</f>
        <v>1819.2503360078317</v>
      </c>
      <c r="AD179" s="556">
        <f>[9]Summary!$G$11</f>
        <v>1695.1968169618258</v>
      </c>
      <c r="AE179" s="556">
        <f>[9]Summary!$H$11</f>
        <v>3312.4548356767918</v>
      </c>
      <c r="AF179" s="556">
        <f>[9]Summary!$I$11</f>
        <v>2636.7243366728135</v>
      </c>
      <c r="AG179" s="556">
        <f>[9]Summary!$J$11</f>
        <v>2869.3107073377605</v>
      </c>
      <c r="AH179" s="556">
        <f>[9]Summary!$K$11</f>
        <v>3115.3155224641469</v>
      </c>
      <c r="AI179" s="556">
        <f>[9]Summary!$L$11</f>
        <v>3094.3</v>
      </c>
      <c r="AJ179" s="556">
        <f>[9]Summary!$M$11</f>
        <v>3001.74</v>
      </c>
      <c r="AK179" s="556">
        <f>[9]Summary!$N$11</f>
        <v>3237.0879059517083</v>
      </c>
      <c r="AL179" s="556">
        <f>[9]Summary!$O$11</f>
        <v>3824.5921326217235</v>
      </c>
      <c r="AM179" s="556">
        <f>[9]Summary!$P$11</f>
        <v>3555.6194133921736</v>
      </c>
      <c r="AN179" s="556">
        <f>[9]Summary!$Q$11</f>
        <v>3555.6194133921736</v>
      </c>
      <c r="AO179" s="556">
        <f>[9]Summary!$R$11</f>
        <v>3915.2</v>
      </c>
      <c r="AP179" s="556">
        <f>[9]Summary!$S$11</f>
        <v>3915.2</v>
      </c>
      <c r="AQ179" s="556">
        <f>[9]Summary!$T$11</f>
        <v>4296.2504554413126</v>
      </c>
      <c r="AR179" s="556">
        <f>[9]Summary!$U$11</f>
        <v>3704</v>
      </c>
      <c r="AS179" s="556">
        <f>[9]Summary!$V$11</f>
        <v>3825</v>
      </c>
      <c r="AU179" s="566">
        <f>(Z179-C179)/C179</f>
        <v>0</v>
      </c>
      <c r="AV179" s="566">
        <f t="shared" ref="AV179:AV180" si="612">(AA179-D179)/D179</f>
        <v>0</v>
      </c>
      <c r="AW179" s="566">
        <f t="shared" ref="AW179:AW180" si="613">(AB179-E179)/E179</f>
        <v>0</v>
      </c>
      <c r="AX179" s="566">
        <f t="shared" ref="AX179:AX180" si="614">(AC179-F179)/F179</f>
        <v>0</v>
      </c>
      <c r="AY179" s="566">
        <f t="shared" ref="AY179:AY180" si="615">(AD179-G179)/G179</f>
        <v>0</v>
      </c>
      <c r="AZ179" s="566">
        <f t="shared" ref="AZ179:AZ180" si="616">(AE179-H179)/H179</f>
        <v>0</v>
      </c>
      <c r="BA179" s="566">
        <f t="shared" ref="BA179:BA180" si="617">(AF179-I179)/I179</f>
        <v>0</v>
      </c>
      <c r="BB179" s="566">
        <f t="shared" ref="BB179:BB180" si="618">(AG179-J179)/J179</f>
        <v>0</v>
      </c>
      <c r="BC179" s="566">
        <f t="shared" ref="BC179:BC180" si="619">(AH179-K179)/K179</f>
        <v>0</v>
      </c>
      <c r="BD179" s="566">
        <f t="shared" ref="BD179:BD180" si="620">(AI179-L179)/L179</f>
        <v>0</v>
      </c>
      <c r="BE179" s="566">
        <f t="shared" ref="BE179:BE180" si="621">(AJ179-M179)/M179</f>
        <v>0</v>
      </c>
      <c r="BF179" s="566">
        <f t="shared" ref="BF179:BF180" si="622">(AK179-N179)/N179</f>
        <v>0</v>
      </c>
      <c r="BG179" s="566">
        <f t="shared" ref="BG179:BG180" si="623">(AL179-O179)/O179</f>
        <v>0</v>
      </c>
      <c r="BH179" s="566">
        <f t="shared" ref="BH179:BH180" si="624">(AM179-P179)/P179</f>
        <v>0</v>
      </c>
      <c r="BI179" s="566">
        <f t="shared" ref="BI179:BI180" si="625">(AN179-Q179)/Q179</f>
        <v>0</v>
      </c>
      <c r="BJ179" s="566">
        <f t="shared" ref="BJ179:BJ180" si="626">(AO179-R179)/R179</f>
        <v>0</v>
      </c>
      <c r="BK179" s="566">
        <f t="shared" ref="BK179:BK180" si="627">(AP179-S179)/S179</f>
        <v>0</v>
      </c>
      <c r="BL179" s="566">
        <f t="shared" ref="BL179:BL180" si="628">(AQ179-T179)/T179</f>
        <v>0</v>
      </c>
      <c r="BM179" s="566">
        <f t="shared" ref="BM179:BM180" si="629">(AR179-U179)/U179</f>
        <v>-0.13785286998136062</v>
      </c>
      <c r="BN179" s="566">
        <f t="shared" ref="BN179:BN180" si="630">(AS179-V179)/V179</f>
        <v>-0.1096887763711405</v>
      </c>
    </row>
    <row r="180" spans="1:66" ht="15" x14ac:dyDescent="0.25">
      <c r="A180" s="563"/>
      <c r="B180" s="550" t="s">
        <v>87</v>
      </c>
      <c r="C180" s="556">
        <v>3300.9373375140563</v>
      </c>
      <c r="D180" s="556">
        <v>1803.6625763584598</v>
      </c>
      <c r="E180" s="556">
        <v>1617.1685624185566</v>
      </c>
      <c r="F180" s="556">
        <v>1819.2503360078317</v>
      </c>
      <c r="G180" s="556">
        <v>1695.1968169618258</v>
      </c>
      <c r="H180" s="556">
        <v>3312.4548356767918</v>
      </c>
      <c r="I180" s="556">
        <v>2636.7243366728135</v>
      </c>
      <c r="J180" s="556">
        <v>2869.3107073377605</v>
      </c>
      <c r="K180" s="556">
        <v>3115.3155224641469</v>
      </c>
      <c r="L180" s="556">
        <v>3094.3</v>
      </c>
      <c r="M180" s="556">
        <v>3001.74</v>
      </c>
      <c r="N180" s="556">
        <v>3237.0879059517083</v>
      </c>
      <c r="O180" s="556">
        <v>3824.5921326217235</v>
      </c>
      <c r="P180" s="556">
        <v>3555.6194133921736</v>
      </c>
      <c r="Q180" s="556">
        <v>3555.6194133921736</v>
      </c>
      <c r="R180" s="556">
        <v>3915.2</v>
      </c>
      <c r="S180" s="556">
        <v>3915.2</v>
      </c>
      <c r="T180" s="556">
        <v>4296.2504554413126</v>
      </c>
      <c r="U180" s="556">
        <v>4296.2504554413126</v>
      </c>
      <c r="V180" s="557">
        <v>4296.2504554413126</v>
      </c>
      <c r="X180" s="563"/>
      <c r="Y180" s="550" t="s">
        <v>87</v>
      </c>
      <c r="Z180" s="556">
        <f>[9]Summary!$C$12</f>
        <v>3300.9373375140563</v>
      </c>
      <c r="AA180" s="556">
        <f>[9]Summary!$D$12</f>
        <v>1803.6625763584598</v>
      </c>
      <c r="AB180" s="556">
        <f>[9]Summary!$E$12</f>
        <v>1617.1685624185566</v>
      </c>
      <c r="AC180" s="556">
        <f>[9]Summary!$F$12</f>
        <v>1819.2503360078317</v>
      </c>
      <c r="AD180" s="556">
        <f>[9]Summary!$G$12</f>
        <v>1695.1968169618258</v>
      </c>
      <c r="AE180" s="556">
        <f>[9]Summary!$H$12</f>
        <v>3312.4548356767918</v>
      </c>
      <c r="AF180" s="556">
        <f>[9]Summary!$I$12</f>
        <v>2636.7243366728135</v>
      </c>
      <c r="AG180" s="556">
        <f>[9]Summary!$J$12</f>
        <v>2869.3107073377605</v>
      </c>
      <c r="AH180" s="556">
        <f>[9]Summary!$K$12</f>
        <v>3115.3155224641469</v>
      </c>
      <c r="AI180" s="556">
        <f>[9]Summary!$L$12</f>
        <v>3094.3</v>
      </c>
      <c r="AJ180" s="556">
        <f>[9]Summary!$M$12</f>
        <v>3001.74</v>
      </c>
      <c r="AK180" s="556">
        <f>[9]Summary!$N$12</f>
        <v>3237.0879059517083</v>
      </c>
      <c r="AL180" s="556">
        <f>[9]Summary!$O$12</f>
        <v>3824.5921326217235</v>
      </c>
      <c r="AM180" s="556">
        <f>[9]Summary!$P$12</f>
        <v>3555.6194133921736</v>
      </c>
      <c r="AN180" s="556">
        <f>[9]Summary!$Q$12</f>
        <v>3555.6194133921736</v>
      </c>
      <c r="AO180" s="556">
        <f>[9]Summary!$R$12</f>
        <v>3915.2</v>
      </c>
      <c r="AP180" s="556">
        <f>[9]Summary!$S$12</f>
        <v>3915.2</v>
      </c>
      <c r="AQ180" s="556">
        <f>[9]Summary!$T$12</f>
        <v>4296.2504554413126</v>
      </c>
      <c r="AR180" s="556">
        <f>[9]Summary!$U$12</f>
        <v>3704</v>
      </c>
      <c r="AS180" s="556">
        <f>[9]Summary!$V$12</f>
        <v>3825</v>
      </c>
      <c r="AU180" s="566">
        <f t="shared" ref="AU180" si="631">(Z180-C180)/C180</f>
        <v>0</v>
      </c>
      <c r="AV180" s="566">
        <f t="shared" si="612"/>
        <v>0</v>
      </c>
      <c r="AW180" s="566">
        <f t="shared" si="613"/>
        <v>0</v>
      </c>
      <c r="AX180" s="566">
        <f t="shared" si="614"/>
        <v>0</v>
      </c>
      <c r="AY180" s="566">
        <f t="shared" si="615"/>
        <v>0</v>
      </c>
      <c r="AZ180" s="566">
        <f t="shared" si="616"/>
        <v>0</v>
      </c>
      <c r="BA180" s="566">
        <f t="shared" si="617"/>
        <v>0</v>
      </c>
      <c r="BB180" s="566">
        <f t="shared" si="618"/>
        <v>0</v>
      </c>
      <c r="BC180" s="566">
        <f t="shared" si="619"/>
        <v>0</v>
      </c>
      <c r="BD180" s="566">
        <f t="shared" si="620"/>
        <v>0</v>
      </c>
      <c r="BE180" s="566">
        <f t="shared" si="621"/>
        <v>0</v>
      </c>
      <c r="BF180" s="566">
        <f t="shared" si="622"/>
        <v>0</v>
      </c>
      <c r="BG180" s="566">
        <f t="shared" si="623"/>
        <v>0</v>
      </c>
      <c r="BH180" s="566">
        <f t="shared" si="624"/>
        <v>0</v>
      </c>
      <c r="BI180" s="566">
        <f t="shared" si="625"/>
        <v>0</v>
      </c>
      <c r="BJ180" s="566">
        <f t="shared" si="626"/>
        <v>0</v>
      </c>
      <c r="BK180" s="566">
        <f t="shared" si="627"/>
        <v>0</v>
      </c>
      <c r="BL180" s="566">
        <f t="shared" si="628"/>
        <v>0</v>
      </c>
      <c r="BM180" s="566">
        <f t="shared" si="629"/>
        <v>-0.13785286998136062</v>
      </c>
      <c r="BN180" s="566">
        <f t="shared" si="630"/>
        <v>-0.1096887763711405</v>
      </c>
    </row>
    <row r="181" spans="1:66" ht="15.75" thickBot="1" x14ac:dyDescent="0.3">
      <c r="A181" s="564"/>
      <c r="B181" s="559" t="s">
        <v>499</v>
      </c>
      <c r="C181" s="560">
        <v>0</v>
      </c>
      <c r="D181" s="560">
        <v>0</v>
      </c>
      <c r="E181" s="560">
        <v>0</v>
      </c>
      <c r="F181" s="560">
        <v>0</v>
      </c>
      <c r="G181" s="560">
        <v>0</v>
      </c>
      <c r="H181" s="560">
        <v>0</v>
      </c>
      <c r="I181" s="560">
        <v>0</v>
      </c>
      <c r="J181" s="560">
        <v>0</v>
      </c>
      <c r="K181" s="560">
        <v>0</v>
      </c>
      <c r="L181" s="560">
        <v>0</v>
      </c>
      <c r="M181" s="560">
        <v>0</v>
      </c>
      <c r="N181" s="560">
        <v>0</v>
      </c>
      <c r="O181" s="560">
        <v>0</v>
      </c>
      <c r="P181" s="560">
        <v>0</v>
      </c>
      <c r="Q181" s="560">
        <v>0</v>
      </c>
      <c r="R181" s="560">
        <v>0</v>
      </c>
      <c r="S181" s="560">
        <v>0</v>
      </c>
      <c r="T181" s="560">
        <v>0</v>
      </c>
      <c r="U181" s="560">
        <v>0</v>
      </c>
      <c r="V181" s="561">
        <v>0</v>
      </c>
      <c r="X181" s="564"/>
      <c r="Y181" s="559" t="s">
        <v>499</v>
      </c>
      <c r="Z181" s="560">
        <f>[9]Summary!$C$13</f>
        <v>0</v>
      </c>
      <c r="AA181" s="560">
        <f>[9]Summary!$D$13</f>
        <v>0</v>
      </c>
      <c r="AB181" s="560">
        <f>[9]Summary!$E$13</f>
        <v>0</v>
      </c>
      <c r="AC181" s="560">
        <f>[9]Summary!$F$13</f>
        <v>0</v>
      </c>
      <c r="AD181" s="560">
        <f>[9]Summary!$G$13</f>
        <v>0</v>
      </c>
      <c r="AE181" s="560">
        <f>[9]Summary!$H$13</f>
        <v>0</v>
      </c>
      <c r="AF181" s="560">
        <f>[9]Summary!$I$13</f>
        <v>0</v>
      </c>
      <c r="AG181" s="560">
        <f>[9]Summary!$J$13</f>
        <v>0</v>
      </c>
      <c r="AH181" s="560">
        <f>[9]Summary!$K$13</f>
        <v>0</v>
      </c>
      <c r="AI181" s="560">
        <f>[9]Summary!$L$13</f>
        <v>0</v>
      </c>
      <c r="AJ181" s="560">
        <f>[9]Summary!$M$13</f>
        <v>0</v>
      </c>
      <c r="AK181" s="560">
        <f>[9]Summary!$N$13</f>
        <v>0</v>
      </c>
      <c r="AL181" s="560">
        <f>[9]Summary!$O$13</f>
        <v>0</v>
      </c>
      <c r="AM181" s="560">
        <f>[9]Summary!$P$13</f>
        <v>0</v>
      </c>
      <c r="AN181" s="560">
        <f>[9]Summary!$Q$13</f>
        <v>0</v>
      </c>
      <c r="AO181" s="560">
        <f>[9]Summary!$R$13</f>
        <v>0</v>
      </c>
      <c r="AP181" s="560">
        <f>[9]Summary!$S$13</f>
        <v>0</v>
      </c>
      <c r="AQ181" s="560">
        <f>[9]Summary!$T$13</f>
        <v>0</v>
      </c>
      <c r="AR181" s="560">
        <f>[9]Summary!$U$13</f>
        <v>0</v>
      </c>
      <c r="AS181" s="560">
        <f>[9]Summary!$V$13</f>
        <v>0</v>
      </c>
      <c r="AU181" s="566"/>
      <c r="AV181" s="566"/>
      <c r="AW181" s="566"/>
      <c r="AX181" s="566"/>
      <c r="AY181" s="566"/>
      <c r="AZ181" s="566"/>
      <c r="BA181" s="566"/>
      <c r="BB181" s="566"/>
      <c r="BC181" s="566"/>
      <c r="BD181" s="566"/>
      <c r="BE181" s="566"/>
      <c r="BF181" s="566"/>
      <c r="BG181" s="566"/>
      <c r="BH181" s="566"/>
      <c r="BI181" s="566"/>
      <c r="BJ181" s="566"/>
      <c r="BK181" s="566"/>
      <c r="BL181" s="566"/>
      <c r="BM181" s="566"/>
      <c r="BN181" s="566"/>
    </row>
    <row r="182" spans="1:66" ht="15" x14ac:dyDescent="0.25">
      <c r="A182" s="552" t="s">
        <v>501</v>
      </c>
      <c r="B182" s="562"/>
      <c r="C182" s="553">
        <v>2000</v>
      </c>
      <c r="D182" s="553">
        <v>2001</v>
      </c>
      <c r="E182" s="553">
        <v>2002</v>
      </c>
      <c r="F182" s="553">
        <v>2003</v>
      </c>
      <c r="G182" s="553">
        <v>2004</v>
      </c>
      <c r="H182" s="553">
        <v>2005</v>
      </c>
      <c r="I182" s="553">
        <v>2006</v>
      </c>
      <c r="J182" s="553">
        <v>2007</v>
      </c>
      <c r="K182" s="553">
        <v>2008</v>
      </c>
      <c r="L182" s="553">
        <v>2009</v>
      </c>
      <c r="M182" s="553">
        <v>2010</v>
      </c>
      <c r="N182" s="553">
        <v>2011</v>
      </c>
      <c r="O182" s="553">
        <v>2012</v>
      </c>
      <c r="P182" s="553">
        <v>2013</v>
      </c>
      <c r="Q182" s="553">
        <v>2014</v>
      </c>
      <c r="R182" s="553">
        <v>2015</v>
      </c>
      <c r="S182" s="553">
        <v>2016</v>
      </c>
      <c r="T182" s="553">
        <v>2017</v>
      </c>
      <c r="U182" s="553">
        <v>2018</v>
      </c>
      <c r="V182" s="554">
        <v>2019</v>
      </c>
      <c r="X182" s="552" t="s">
        <v>501</v>
      </c>
      <c r="Y182" s="562"/>
      <c r="Z182" s="553">
        <v>2000</v>
      </c>
      <c r="AA182" s="553">
        <v>2001</v>
      </c>
      <c r="AB182" s="553">
        <v>2002</v>
      </c>
      <c r="AC182" s="553">
        <v>2003</v>
      </c>
      <c r="AD182" s="553">
        <v>2004</v>
      </c>
      <c r="AE182" s="553">
        <v>2005</v>
      </c>
      <c r="AF182" s="553">
        <v>2006</v>
      </c>
      <c r="AG182" s="553">
        <v>2007</v>
      </c>
      <c r="AH182" s="553">
        <v>2008</v>
      </c>
      <c r="AI182" s="553">
        <v>2009</v>
      </c>
      <c r="AJ182" s="553">
        <v>2010</v>
      </c>
      <c r="AK182" s="553">
        <v>2011</v>
      </c>
      <c r="AL182" s="553">
        <v>2012</v>
      </c>
      <c r="AM182" s="553">
        <v>2013</v>
      </c>
      <c r="AN182" s="553">
        <v>2014</v>
      </c>
      <c r="AO182" s="553">
        <v>2015</v>
      </c>
      <c r="AP182" s="553">
        <v>2016</v>
      </c>
      <c r="AQ182" s="553">
        <v>2017</v>
      </c>
      <c r="AR182" s="553">
        <v>2018</v>
      </c>
      <c r="AS182" s="553">
        <v>2019</v>
      </c>
      <c r="AU182" s="553">
        <v>2000</v>
      </c>
      <c r="AV182" s="553">
        <v>2001</v>
      </c>
      <c r="AW182" s="553">
        <v>2002</v>
      </c>
      <c r="AX182" s="553">
        <v>2003</v>
      </c>
      <c r="AY182" s="553">
        <v>2004</v>
      </c>
      <c r="AZ182" s="553">
        <v>2005</v>
      </c>
      <c r="BA182" s="553">
        <v>2006</v>
      </c>
      <c r="BB182" s="553">
        <v>2007</v>
      </c>
      <c r="BC182" s="553">
        <v>2008</v>
      </c>
      <c r="BD182" s="553">
        <v>2009</v>
      </c>
      <c r="BE182" s="553">
        <v>2010</v>
      </c>
      <c r="BF182" s="553">
        <v>2011</v>
      </c>
      <c r="BG182" s="553">
        <v>2012</v>
      </c>
      <c r="BH182" s="553">
        <v>2013</v>
      </c>
      <c r="BI182" s="553">
        <v>2014</v>
      </c>
      <c r="BJ182" s="553">
        <v>2015</v>
      </c>
      <c r="BK182" s="553">
        <v>2016</v>
      </c>
      <c r="BL182" s="553">
        <v>2017</v>
      </c>
      <c r="BM182" s="553">
        <v>2018</v>
      </c>
      <c r="BN182" s="553">
        <v>2019</v>
      </c>
    </row>
    <row r="183" spans="1:66" ht="15" x14ac:dyDescent="0.25">
      <c r="A183" s="563"/>
      <c r="B183" s="550" t="s">
        <v>498</v>
      </c>
      <c r="C183" s="556">
        <v>853.23599883733357</v>
      </c>
      <c r="D183" s="556">
        <v>390.30587533559083</v>
      </c>
      <c r="E183" s="556">
        <v>349.56646100189545</v>
      </c>
      <c r="F183" s="556">
        <v>391.68996176877528</v>
      </c>
      <c r="G183" s="556">
        <v>328.3906230808152</v>
      </c>
      <c r="H183" s="556">
        <v>753.98942491765843</v>
      </c>
      <c r="I183" s="556">
        <v>538.26265737103324</v>
      </c>
      <c r="J183" s="556">
        <v>597.36146063104013</v>
      </c>
      <c r="K183" s="556">
        <v>625.25935405603843</v>
      </c>
      <c r="L183" s="556">
        <v>625.20597342272049</v>
      </c>
      <c r="M183" s="556">
        <v>602.67967538537755</v>
      </c>
      <c r="N183" s="556">
        <v>644.63818663558368</v>
      </c>
      <c r="O183" s="556">
        <v>757.74581758445254</v>
      </c>
      <c r="P183" s="556">
        <v>663.88848607251794</v>
      </c>
      <c r="Q183" s="556">
        <v>657.22642883299818</v>
      </c>
      <c r="R183" s="556">
        <v>714.061958398255</v>
      </c>
      <c r="S183" s="556">
        <v>764.19310446903455</v>
      </c>
      <c r="T183" s="556">
        <v>844.28955524767639</v>
      </c>
      <c r="U183" s="556">
        <v>843.53863566723703</v>
      </c>
      <c r="V183" s="557">
        <v>841.77158966078036</v>
      </c>
      <c r="X183" s="563"/>
      <c r="Y183" s="550" t="s">
        <v>498</v>
      </c>
      <c r="Z183" s="556">
        <f>[9]Summary!$C$15</f>
        <v>883.31265484578148</v>
      </c>
      <c r="AA183" s="556">
        <f>[9]Summary!$D$15</f>
        <v>397.29091777202626</v>
      </c>
      <c r="AB183" s="556">
        <f>[9]Summary!$E$15</f>
        <v>359.51455031207536</v>
      </c>
      <c r="AC183" s="556">
        <f>[9]Summary!$F$15</f>
        <v>394.74193134641462</v>
      </c>
      <c r="AD183" s="556">
        <f>[9]Summary!$G$15</f>
        <v>340.11160071687056</v>
      </c>
      <c r="AE183" s="556">
        <f>[9]Summary!$H$15</f>
        <v>788.58150135086612</v>
      </c>
      <c r="AF183" s="556">
        <f>[9]Summary!$I$15</f>
        <v>540.32674846122302</v>
      </c>
      <c r="AG183" s="556">
        <f>[9]Summary!$J$15</f>
        <v>615.77266793453362</v>
      </c>
      <c r="AH183" s="556">
        <f>[9]Summary!$K$15</f>
        <v>693.92343702429855</v>
      </c>
      <c r="AI183" s="556">
        <f>[9]Summary!$L$15</f>
        <v>656.79304712365149</v>
      </c>
      <c r="AJ183" s="556">
        <f>[9]Summary!$M$15</f>
        <v>609.82203326127774</v>
      </c>
      <c r="AK183" s="556">
        <f>[9]Summary!$N$15</f>
        <v>702.75155808236548</v>
      </c>
      <c r="AL183" s="556">
        <f>[9]Summary!$O$15</f>
        <v>753.04572285293023</v>
      </c>
      <c r="AM183" s="556">
        <f>[9]Summary!$P$15</f>
        <v>653.62051156296661</v>
      </c>
      <c r="AN183" s="556">
        <f>[9]Summary!$Q$15</f>
        <v>682.02174276232449</v>
      </c>
      <c r="AO183" s="556">
        <f>[9]Summary!$R$15</f>
        <v>744.27933192840192</v>
      </c>
      <c r="AP183" s="556">
        <f>[9]Summary!$S$15</f>
        <v>750.03032014729229</v>
      </c>
      <c r="AQ183" s="556">
        <f>[9]Summary!$T$15</f>
        <v>865.52897274303325</v>
      </c>
      <c r="AR183" s="556">
        <f>[9]Summary!$U$15</f>
        <v>1197</v>
      </c>
      <c r="AS183" s="556">
        <f>[9]Summary!$V$15</f>
        <v>1337</v>
      </c>
      <c r="AU183" s="566">
        <f>(Z183-C183)/C183</f>
        <v>3.5250102022690112E-2</v>
      </c>
      <c r="AV183" s="566">
        <f t="shared" ref="AV183:AV184" si="632">(AA183-D183)/D183</f>
        <v>1.7896329207008711E-2</v>
      </c>
      <c r="AW183" s="566">
        <f t="shared" ref="AW183:AW184" si="633">(AB183-E183)/E183</f>
        <v>2.8458363201285402E-2</v>
      </c>
      <c r="AX183" s="566">
        <f t="shared" ref="AX183:AX184" si="634">(AC183-F183)/F183</f>
        <v>7.7917993196899875E-3</v>
      </c>
      <c r="AY183" s="566">
        <f t="shared" ref="AY183:AY184" si="635">(AD183-G183)/G183</f>
        <v>3.5692181238594259E-2</v>
      </c>
      <c r="AZ183" s="566">
        <f t="shared" ref="AZ183:AZ184" si="636">(AE183-H183)/H183</f>
        <v>4.5878728918493018E-2</v>
      </c>
      <c r="BA183" s="566">
        <f t="shared" ref="BA183:BA184" si="637">(AF183-I183)/I183</f>
        <v>3.8347283838547344E-3</v>
      </c>
      <c r="BB183" s="566">
        <f t="shared" ref="BB183:BB184" si="638">(AG183-J183)/J183</f>
        <v>3.0820882358303246E-2</v>
      </c>
      <c r="BC183" s="566">
        <f t="shared" ref="BC183:BC184" si="639">(AH183-K183)/K183</f>
        <v>0.10981696238982799</v>
      </c>
      <c r="BD183" s="566">
        <f t="shared" ref="BD183:BD184" si="640">(AI183-L183)/L183</f>
        <v>5.0522667798591284E-2</v>
      </c>
      <c r="BE183" s="566">
        <f t="shared" ref="BE183:BE184" si="641">(AJ183-M183)/M183</f>
        <v>1.1851001730451716E-2</v>
      </c>
      <c r="BF183" s="566">
        <f t="shared" ref="BF183:BF184" si="642">(AK183-N183)/N183</f>
        <v>9.0148819371188599E-2</v>
      </c>
      <c r="BG183" s="566">
        <f t="shared" ref="BG183:BG184" si="643">(AL183-O183)/O183</f>
        <v>-6.2027326610726904E-3</v>
      </c>
      <c r="BH183" s="566">
        <f t="shared" ref="BH183:BH184" si="644">(AM183-P183)/P183</f>
        <v>-1.5466414503278085E-2</v>
      </c>
      <c r="BI183" s="566">
        <f t="shared" ref="BI183:BI184" si="645">(AN183-Q183)/Q183</f>
        <v>3.7727201526807169E-2</v>
      </c>
      <c r="BJ183" s="566">
        <f t="shared" ref="BJ183:BJ184" si="646">(AO183-R183)/R183</f>
        <v>4.2317579272713096E-2</v>
      </c>
      <c r="BK183" s="566">
        <f t="shared" ref="BK183:BK184" si="647">(AP183-S183)/S183</f>
        <v>-1.8532991516041805E-2</v>
      </c>
      <c r="BL183" s="566">
        <f t="shared" ref="BL183:BL184" si="648">(AQ183-T183)/T183</f>
        <v>2.5156556021975394E-2</v>
      </c>
      <c r="BM183" s="566">
        <f t="shared" ref="BM183:BM184" si="649">(AR183-U183)/U183</f>
        <v>0.41902214005073507</v>
      </c>
      <c r="BN183" s="566">
        <f t="shared" ref="BN183:BN184" si="650">(AS183-V183)/V183</f>
        <v>0.58831685034510162</v>
      </c>
    </row>
    <row r="184" spans="1:66" ht="15" x14ac:dyDescent="0.25">
      <c r="A184" s="563"/>
      <c r="B184" s="550" t="s">
        <v>87</v>
      </c>
      <c r="C184" s="556">
        <v>853.23599883733357</v>
      </c>
      <c r="D184" s="556">
        <v>390.30587533559083</v>
      </c>
      <c r="E184" s="556">
        <v>349.56646100189545</v>
      </c>
      <c r="F184" s="556">
        <v>391.68996176877528</v>
      </c>
      <c r="G184" s="556">
        <v>328.3906230808152</v>
      </c>
      <c r="H184" s="556">
        <v>753.98942491765843</v>
      </c>
      <c r="I184" s="556">
        <v>538.26265737103324</v>
      </c>
      <c r="J184" s="556">
        <v>597.36146063104013</v>
      </c>
      <c r="K184" s="556">
        <v>625.25935405603843</v>
      </c>
      <c r="L184" s="556">
        <v>625.20597342272049</v>
      </c>
      <c r="M184" s="556">
        <v>602.67967538537755</v>
      </c>
      <c r="N184" s="556">
        <v>644.63818663558368</v>
      </c>
      <c r="O184" s="556">
        <v>757.74581758445254</v>
      </c>
      <c r="P184" s="556">
        <v>663.88848607251794</v>
      </c>
      <c r="Q184" s="556">
        <v>657.22642883299818</v>
      </c>
      <c r="R184" s="556">
        <v>714.061958398255</v>
      </c>
      <c r="S184" s="556">
        <v>764.19310446903455</v>
      </c>
      <c r="T184" s="556">
        <v>844.28955524767639</v>
      </c>
      <c r="U184" s="556">
        <v>843.53863566723703</v>
      </c>
      <c r="V184" s="557">
        <v>841.77158966078036</v>
      </c>
      <c r="X184" s="563"/>
      <c r="Y184" s="550" t="s">
        <v>87</v>
      </c>
      <c r="Z184" s="556">
        <f>[9]Summary!$C$16</f>
        <v>883.31265484578148</v>
      </c>
      <c r="AA184" s="556">
        <f>[9]Summary!$D$16</f>
        <v>397.29091777202626</v>
      </c>
      <c r="AB184" s="556">
        <f>[9]Summary!$E$16</f>
        <v>359.51455031207536</v>
      </c>
      <c r="AC184" s="556">
        <f>[9]Summary!$F$16</f>
        <v>394.74193134641462</v>
      </c>
      <c r="AD184" s="556">
        <f>[9]Summary!$G$16</f>
        <v>340.11160071687056</v>
      </c>
      <c r="AE184" s="556">
        <f>[9]Summary!$H$16</f>
        <v>788.58150135086612</v>
      </c>
      <c r="AF184" s="556">
        <f>[9]Summary!$I$16</f>
        <v>540.32674846122302</v>
      </c>
      <c r="AG184" s="556">
        <f>[9]Summary!$J$16</f>
        <v>615.77266793453362</v>
      </c>
      <c r="AH184" s="556">
        <f>[9]Summary!$K$16</f>
        <v>693.92343702429855</v>
      </c>
      <c r="AI184" s="556">
        <f>[9]Summary!$L$16</f>
        <v>656.79304712365149</v>
      </c>
      <c r="AJ184" s="556">
        <f>[9]Summary!$M$16</f>
        <v>609.82203326127774</v>
      </c>
      <c r="AK184" s="556">
        <f>[9]Summary!$N$16</f>
        <v>702.75155808236548</v>
      </c>
      <c r="AL184" s="556">
        <f>[9]Summary!$O$16</f>
        <v>753.04572285293023</v>
      </c>
      <c r="AM184" s="556">
        <f>[9]Summary!$P$16</f>
        <v>653.62051156296661</v>
      </c>
      <c r="AN184" s="556">
        <f>[9]Summary!$Q$16</f>
        <v>682.02174276232449</v>
      </c>
      <c r="AO184" s="556">
        <f>[9]Summary!$R$16</f>
        <v>744.27933192840192</v>
      </c>
      <c r="AP184" s="556">
        <f>[9]Summary!$S$16</f>
        <v>750.03032014729229</v>
      </c>
      <c r="AQ184" s="556">
        <f>[9]Summary!$T$16</f>
        <v>865.52897274303325</v>
      </c>
      <c r="AR184" s="556">
        <f>[9]Summary!$U$16</f>
        <v>1100</v>
      </c>
      <c r="AS184" s="556">
        <f>[9]Summary!$V$16</f>
        <v>368.47545191613608</v>
      </c>
      <c r="AU184" s="566">
        <f t="shared" ref="AU184" si="651">(Z184-C184)/C184</f>
        <v>3.5250102022690112E-2</v>
      </c>
      <c r="AV184" s="566">
        <f t="shared" si="632"/>
        <v>1.7896329207008711E-2</v>
      </c>
      <c r="AW184" s="566">
        <f t="shared" si="633"/>
        <v>2.8458363201285402E-2</v>
      </c>
      <c r="AX184" s="566">
        <f t="shared" si="634"/>
        <v>7.7917993196899875E-3</v>
      </c>
      <c r="AY184" s="566">
        <f t="shared" si="635"/>
        <v>3.5692181238594259E-2</v>
      </c>
      <c r="AZ184" s="566">
        <f t="shared" si="636"/>
        <v>4.5878728918493018E-2</v>
      </c>
      <c r="BA184" s="566">
        <f t="shared" si="637"/>
        <v>3.8347283838547344E-3</v>
      </c>
      <c r="BB184" s="566">
        <f t="shared" si="638"/>
        <v>3.0820882358303246E-2</v>
      </c>
      <c r="BC184" s="566">
        <f t="shared" si="639"/>
        <v>0.10981696238982799</v>
      </c>
      <c r="BD184" s="566">
        <f t="shared" si="640"/>
        <v>5.0522667798591284E-2</v>
      </c>
      <c r="BE184" s="566">
        <f t="shared" si="641"/>
        <v>1.1851001730451716E-2</v>
      </c>
      <c r="BF184" s="566">
        <f t="shared" si="642"/>
        <v>9.0148819371188599E-2</v>
      </c>
      <c r="BG184" s="566">
        <f t="shared" si="643"/>
        <v>-6.2027326610726904E-3</v>
      </c>
      <c r="BH184" s="566">
        <f t="shared" si="644"/>
        <v>-1.5466414503278085E-2</v>
      </c>
      <c r="BI184" s="566">
        <f t="shared" si="645"/>
        <v>3.7727201526807169E-2</v>
      </c>
      <c r="BJ184" s="566">
        <f t="shared" si="646"/>
        <v>4.2317579272713096E-2</v>
      </c>
      <c r="BK184" s="566">
        <f t="shared" si="647"/>
        <v>-1.8532991516041805E-2</v>
      </c>
      <c r="BL184" s="566">
        <f t="shared" si="648"/>
        <v>2.5156556021975394E-2</v>
      </c>
      <c r="BM184" s="566">
        <f t="shared" si="649"/>
        <v>0.30403037097394198</v>
      </c>
      <c r="BN184" s="566">
        <f t="shared" si="650"/>
        <v>-0.56226195271733348</v>
      </c>
    </row>
    <row r="185" spans="1:66" ht="15.75" thickBot="1" x14ac:dyDescent="0.3">
      <c r="A185" s="564"/>
      <c r="B185" s="559" t="s">
        <v>499</v>
      </c>
      <c r="C185" s="560">
        <v>0</v>
      </c>
      <c r="D185" s="560">
        <v>0</v>
      </c>
      <c r="E185" s="560">
        <v>0</v>
      </c>
      <c r="F185" s="560">
        <v>0</v>
      </c>
      <c r="G185" s="560">
        <v>0</v>
      </c>
      <c r="H185" s="560">
        <v>0</v>
      </c>
      <c r="I185" s="560">
        <v>0</v>
      </c>
      <c r="J185" s="560">
        <v>0</v>
      </c>
      <c r="K185" s="560">
        <v>0</v>
      </c>
      <c r="L185" s="560">
        <v>0</v>
      </c>
      <c r="M185" s="560">
        <v>0</v>
      </c>
      <c r="N185" s="560">
        <v>0</v>
      </c>
      <c r="O185" s="560">
        <v>0</v>
      </c>
      <c r="P185" s="560">
        <v>0</v>
      </c>
      <c r="Q185" s="560">
        <v>0</v>
      </c>
      <c r="R185" s="560">
        <v>0</v>
      </c>
      <c r="S185" s="560">
        <v>0</v>
      </c>
      <c r="T185" s="560">
        <v>0</v>
      </c>
      <c r="U185" s="560">
        <v>0</v>
      </c>
      <c r="V185" s="561">
        <v>0</v>
      </c>
      <c r="X185" s="564"/>
      <c r="Y185" s="559" t="s">
        <v>499</v>
      </c>
      <c r="Z185" s="560">
        <f>[9]Summary!$C$17</f>
        <v>0</v>
      </c>
      <c r="AA185" s="560">
        <f>[9]Summary!$D$17</f>
        <v>0</v>
      </c>
      <c r="AB185" s="560">
        <f>[9]Summary!$E$17</f>
        <v>0</v>
      </c>
      <c r="AC185" s="560">
        <f>[9]Summary!$F$17</f>
        <v>0</v>
      </c>
      <c r="AD185" s="560">
        <f>[9]Summary!$G$17</f>
        <v>0</v>
      </c>
      <c r="AE185" s="560">
        <f>[9]Summary!$H$17</f>
        <v>0</v>
      </c>
      <c r="AF185" s="560">
        <f>[9]Summary!$I$17</f>
        <v>0</v>
      </c>
      <c r="AG185" s="560">
        <f>[9]Summary!$J$17</f>
        <v>0</v>
      </c>
      <c r="AH185" s="560">
        <f>[9]Summary!$K$17</f>
        <v>0</v>
      </c>
      <c r="AI185" s="560">
        <f>[9]Summary!$L$17</f>
        <v>0</v>
      </c>
      <c r="AJ185" s="560">
        <f>[9]Summary!$M$17</f>
        <v>0</v>
      </c>
      <c r="AK185" s="560">
        <f>[9]Summary!$N$17</f>
        <v>0</v>
      </c>
      <c r="AL185" s="560">
        <f>[9]Summary!$O$17</f>
        <v>0</v>
      </c>
      <c r="AM185" s="560">
        <f>[9]Summary!$P$17</f>
        <v>0</v>
      </c>
      <c r="AN185" s="560">
        <f>[9]Summary!$Q$17</f>
        <v>0</v>
      </c>
      <c r="AO185" s="560">
        <f>[9]Summary!$R$17</f>
        <v>0</v>
      </c>
      <c r="AP185" s="560">
        <f>[9]Summary!$S$17</f>
        <v>0</v>
      </c>
      <c r="AQ185" s="560">
        <f>[9]Summary!$T$17</f>
        <v>0</v>
      </c>
      <c r="AR185" s="560">
        <f>[9]Summary!$U$17</f>
        <v>97</v>
      </c>
      <c r="AS185" s="560">
        <f>[9]Summary!$V$17</f>
        <v>968.52454808386392</v>
      </c>
      <c r="AU185" s="566"/>
      <c r="AV185" s="566"/>
      <c r="AW185" s="566"/>
      <c r="AX185" s="566"/>
      <c r="AY185" s="566"/>
      <c r="AZ185" s="566"/>
      <c r="BA185" s="566"/>
      <c r="BB185" s="566"/>
      <c r="BC185" s="566"/>
      <c r="BD185" s="566"/>
      <c r="BE185" s="566"/>
      <c r="BF185" s="566"/>
      <c r="BG185" s="566"/>
      <c r="BH185" s="566"/>
      <c r="BI185" s="566"/>
      <c r="BJ185" s="566"/>
      <c r="BK185" s="566"/>
      <c r="BL185" s="566"/>
      <c r="BM185" s="566"/>
      <c r="BN185" s="566"/>
    </row>
    <row r="186" spans="1:66" ht="15" x14ac:dyDescent="0.25">
      <c r="A186" s="552" t="s">
        <v>502</v>
      </c>
      <c r="B186" s="562"/>
      <c r="C186" s="553">
        <v>2000</v>
      </c>
      <c r="D186" s="553">
        <v>2001</v>
      </c>
      <c r="E186" s="553">
        <v>2002</v>
      </c>
      <c r="F186" s="553">
        <v>2003</v>
      </c>
      <c r="G186" s="553">
        <v>2004</v>
      </c>
      <c r="H186" s="553">
        <v>2005</v>
      </c>
      <c r="I186" s="553">
        <v>2006</v>
      </c>
      <c r="J186" s="553">
        <v>2007</v>
      </c>
      <c r="K186" s="553">
        <v>2008</v>
      </c>
      <c r="L186" s="553">
        <v>2009</v>
      </c>
      <c r="M186" s="553">
        <v>2010</v>
      </c>
      <c r="N186" s="553">
        <v>2011</v>
      </c>
      <c r="O186" s="553">
        <v>2012</v>
      </c>
      <c r="P186" s="553">
        <v>2013</v>
      </c>
      <c r="Q186" s="553">
        <v>2014</v>
      </c>
      <c r="R186" s="553">
        <v>2015</v>
      </c>
      <c r="S186" s="553">
        <v>2016</v>
      </c>
      <c r="T186" s="553">
        <v>2017</v>
      </c>
      <c r="U186" s="553">
        <v>2018</v>
      </c>
      <c r="V186" s="554">
        <v>2019</v>
      </c>
      <c r="X186" s="552" t="s">
        <v>502</v>
      </c>
      <c r="Y186" s="562"/>
      <c r="Z186" s="553">
        <v>2000</v>
      </c>
      <c r="AA186" s="553">
        <v>2001</v>
      </c>
      <c r="AB186" s="553">
        <v>2002</v>
      </c>
      <c r="AC186" s="553">
        <v>2003</v>
      </c>
      <c r="AD186" s="553">
        <v>2004</v>
      </c>
      <c r="AE186" s="553">
        <v>2005</v>
      </c>
      <c r="AF186" s="553">
        <v>2006</v>
      </c>
      <c r="AG186" s="553">
        <v>2007</v>
      </c>
      <c r="AH186" s="553">
        <v>2008</v>
      </c>
      <c r="AI186" s="553">
        <v>2009</v>
      </c>
      <c r="AJ186" s="553">
        <v>2010</v>
      </c>
      <c r="AK186" s="553">
        <v>2011</v>
      </c>
      <c r="AL186" s="553">
        <v>2012</v>
      </c>
      <c r="AM186" s="553">
        <v>2013</v>
      </c>
      <c r="AN186" s="553">
        <v>2014</v>
      </c>
      <c r="AO186" s="553">
        <v>2015</v>
      </c>
      <c r="AP186" s="553">
        <v>2016</v>
      </c>
      <c r="AQ186" s="553">
        <v>2017</v>
      </c>
      <c r="AR186" s="553">
        <v>2018</v>
      </c>
      <c r="AS186" s="553">
        <v>2019</v>
      </c>
      <c r="AU186" s="553">
        <v>2000</v>
      </c>
      <c r="AV186" s="553">
        <v>2001</v>
      </c>
      <c r="AW186" s="553">
        <v>2002</v>
      </c>
      <c r="AX186" s="553">
        <v>2003</v>
      </c>
      <c r="AY186" s="553">
        <v>2004</v>
      </c>
      <c r="AZ186" s="553">
        <v>2005</v>
      </c>
      <c r="BA186" s="553">
        <v>2006</v>
      </c>
      <c r="BB186" s="553">
        <v>2007</v>
      </c>
      <c r="BC186" s="553">
        <v>2008</v>
      </c>
      <c r="BD186" s="553">
        <v>2009</v>
      </c>
      <c r="BE186" s="553">
        <v>2010</v>
      </c>
      <c r="BF186" s="553">
        <v>2011</v>
      </c>
      <c r="BG186" s="553">
        <v>2012</v>
      </c>
      <c r="BH186" s="553">
        <v>2013</v>
      </c>
      <c r="BI186" s="553">
        <v>2014</v>
      </c>
      <c r="BJ186" s="553">
        <v>2015</v>
      </c>
      <c r="BK186" s="553">
        <v>2016</v>
      </c>
      <c r="BL186" s="553">
        <v>2017</v>
      </c>
      <c r="BM186" s="553">
        <v>2018</v>
      </c>
      <c r="BN186" s="553">
        <v>2019</v>
      </c>
    </row>
    <row r="187" spans="1:66" ht="15" x14ac:dyDescent="0.25">
      <c r="A187" s="563"/>
      <c r="B187" s="550" t="s">
        <v>498</v>
      </c>
      <c r="C187" s="556">
        <v>0</v>
      </c>
      <c r="D187" s="556">
        <v>0</v>
      </c>
      <c r="E187" s="556">
        <v>0</v>
      </c>
      <c r="F187" s="556">
        <v>0</v>
      </c>
      <c r="G187" s="556">
        <v>0</v>
      </c>
      <c r="H187" s="556">
        <v>0</v>
      </c>
      <c r="I187" s="556">
        <v>0</v>
      </c>
      <c r="J187" s="556">
        <v>0</v>
      </c>
      <c r="K187" s="556">
        <v>0</v>
      </c>
      <c r="L187" s="556">
        <v>0</v>
      </c>
      <c r="M187" s="556">
        <v>0</v>
      </c>
      <c r="N187" s="556">
        <v>0</v>
      </c>
      <c r="O187" s="556">
        <v>0</v>
      </c>
      <c r="P187" s="556">
        <v>0</v>
      </c>
      <c r="Q187" s="556">
        <v>0</v>
      </c>
      <c r="R187" s="556">
        <v>0</v>
      </c>
      <c r="S187" s="556">
        <v>0</v>
      </c>
      <c r="T187" s="556">
        <v>0</v>
      </c>
      <c r="U187" s="556">
        <v>0</v>
      </c>
      <c r="V187" s="557">
        <v>0</v>
      </c>
      <c r="X187" s="563"/>
      <c r="Y187" s="550" t="s">
        <v>498</v>
      </c>
      <c r="Z187" s="556">
        <f>[9]Summary!$C$19</f>
        <v>0</v>
      </c>
      <c r="AA187" s="556">
        <f>[9]Summary!$D$19</f>
        <v>0</v>
      </c>
      <c r="AB187" s="556">
        <f>[9]Summary!$E$19</f>
        <v>0</v>
      </c>
      <c r="AC187" s="556">
        <f>[9]Summary!$F$19</f>
        <v>0</v>
      </c>
      <c r="AD187" s="556">
        <f>[9]Summary!$G$19</f>
        <v>0</v>
      </c>
      <c r="AE187" s="556">
        <f>[9]Summary!$H$19</f>
        <v>0</v>
      </c>
      <c r="AF187" s="556">
        <f>[9]Summary!$I$19</f>
        <v>0</v>
      </c>
      <c r="AG187" s="556">
        <f>[9]Summary!$J$19</f>
        <v>0</v>
      </c>
      <c r="AH187" s="556">
        <f>[9]Summary!$K$19</f>
        <v>0</v>
      </c>
      <c r="AI187" s="556">
        <f>[9]Summary!$L$19</f>
        <v>0</v>
      </c>
      <c r="AJ187" s="556">
        <f>[9]Summary!$M$19</f>
        <v>0</v>
      </c>
      <c r="AK187" s="556">
        <f>[9]Summary!$N$19</f>
        <v>0</v>
      </c>
      <c r="AL187" s="556">
        <f>[9]Summary!$O$19</f>
        <v>0</v>
      </c>
      <c r="AM187" s="556">
        <f>[9]Summary!$P$19</f>
        <v>0</v>
      </c>
      <c r="AN187" s="556">
        <f>[9]Summary!$Q$19</f>
        <v>0</v>
      </c>
      <c r="AO187" s="556">
        <f>[9]Summary!$R$19</f>
        <v>0</v>
      </c>
      <c r="AP187" s="556">
        <f>[9]Summary!$S$19</f>
        <v>0</v>
      </c>
      <c r="AQ187" s="556">
        <f>[9]Summary!$T$19</f>
        <v>3103.1331610017223</v>
      </c>
      <c r="AR187" s="556">
        <f>[9]Summary!$U$19</f>
        <v>0</v>
      </c>
      <c r="AS187" s="556">
        <f>[9]Summary!$V$19</f>
        <v>0</v>
      </c>
      <c r="AU187" s="566"/>
      <c r="AV187" s="566"/>
      <c r="AW187" s="566"/>
      <c r="AX187" s="566"/>
      <c r="AY187" s="566"/>
      <c r="AZ187" s="566"/>
      <c r="BA187" s="566"/>
      <c r="BB187" s="566"/>
      <c r="BC187" s="566"/>
      <c r="BD187" s="566"/>
      <c r="BE187" s="566"/>
      <c r="BF187" s="566"/>
      <c r="BG187" s="566"/>
      <c r="BH187" s="566"/>
      <c r="BI187" s="566"/>
      <c r="BJ187" s="566"/>
      <c r="BK187" s="566"/>
      <c r="BL187" s="566"/>
      <c r="BM187" s="566"/>
      <c r="BN187" s="566"/>
    </row>
    <row r="188" spans="1:66" ht="15" x14ac:dyDescent="0.25">
      <c r="A188" s="563"/>
      <c r="B188" s="550" t="s">
        <v>87</v>
      </c>
      <c r="C188" s="556">
        <v>0</v>
      </c>
      <c r="D188" s="556">
        <v>0</v>
      </c>
      <c r="E188" s="556">
        <v>0</v>
      </c>
      <c r="F188" s="556">
        <v>0</v>
      </c>
      <c r="G188" s="556">
        <v>0</v>
      </c>
      <c r="H188" s="556">
        <v>0</v>
      </c>
      <c r="I188" s="556">
        <v>0</v>
      </c>
      <c r="J188" s="556">
        <v>0</v>
      </c>
      <c r="K188" s="556">
        <v>0</v>
      </c>
      <c r="L188" s="556">
        <v>0</v>
      </c>
      <c r="M188" s="556">
        <v>0</v>
      </c>
      <c r="N188" s="556">
        <v>0</v>
      </c>
      <c r="O188" s="556">
        <v>0</v>
      </c>
      <c r="P188" s="556">
        <v>0</v>
      </c>
      <c r="Q188" s="556">
        <v>0</v>
      </c>
      <c r="R188" s="556">
        <v>0</v>
      </c>
      <c r="S188" s="556">
        <v>0</v>
      </c>
      <c r="T188" s="556">
        <v>0</v>
      </c>
      <c r="U188" s="556">
        <v>0</v>
      </c>
      <c r="V188" s="557">
        <v>0</v>
      </c>
      <c r="X188" s="563"/>
      <c r="Y188" s="550" t="s">
        <v>87</v>
      </c>
      <c r="Z188" s="556">
        <f>[9]Summary!$C$20</f>
        <v>0</v>
      </c>
      <c r="AA188" s="556">
        <f>[9]Summary!$D$20</f>
        <v>0</v>
      </c>
      <c r="AB188" s="556">
        <f>[9]Summary!$E$20</f>
        <v>0</v>
      </c>
      <c r="AC188" s="556">
        <f>[9]Summary!$F$20</f>
        <v>0</v>
      </c>
      <c r="AD188" s="556">
        <f>[9]Summary!$G$20</f>
        <v>0</v>
      </c>
      <c r="AE188" s="556">
        <f>[9]Summary!$H$20</f>
        <v>0</v>
      </c>
      <c r="AF188" s="556">
        <f>[9]Summary!$I$20</f>
        <v>0</v>
      </c>
      <c r="AG188" s="556">
        <f>[9]Summary!$J$20</f>
        <v>0</v>
      </c>
      <c r="AH188" s="556">
        <f>[9]Summary!$K$20</f>
        <v>0</v>
      </c>
      <c r="AI188" s="556">
        <f>[9]Summary!$L$20</f>
        <v>0</v>
      </c>
      <c r="AJ188" s="556">
        <f>[9]Summary!$M$20</f>
        <v>0</v>
      </c>
      <c r="AK188" s="556">
        <f>[9]Summary!$N$20</f>
        <v>0</v>
      </c>
      <c r="AL188" s="556">
        <f>[9]Summary!$O$20</f>
        <v>0</v>
      </c>
      <c r="AM188" s="556">
        <f>[9]Summary!$P$20</f>
        <v>0</v>
      </c>
      <c r="AN188" s="556">
        <f>[9]Summary!$Q$20</f>
        <v>0</v>
      </c>
      <c r="AO188" s="556">
        <f>[9]Summary!$R$20</f>
        <v>0</v>
      </c>
      <c r="AP188" s="556">
        <f>[9]Summary!$S$20</f>
        <v>0</v>
      </c>
      <c r="AQ188" s="556">
        <f>[9]Summary!$T$20</f>
        <v>3210.8012218936055</v>
      </c>
      <c r="AR188" s="556">
        <f>[9]Summary!$U$20</f>
        <v>0</v>
      </c>
      <c r="AS188" s="556">
        <f>[9]Summary!$V$20</f>
        <v>0</v>
      </c>
      <c r="AU188" s="566"/>
      <c r="AV188" s="566"/>
      <c r="AW188" s="566"/>
      <c r="AX188" s="566"/>
      <c r="AY188" s="566"/>
      <c r="AZ188" s="566"/>
      <c r="BA188" s="566"/>
      <c r="BB188" s="566"/>
      <c r="BC188" s="566"/>
      <c r="BD188" s="566"/>
      <c r="BE188" s="566"/>
      <c r="BF188" s="566"/>
      <c r="BG188" s="566"/>
      <c r="BH188" s="566"/>
      <c r="BI188" s="566"/>
      <c r="BJ188" s="566"/>
      <c r="BK188" s="566"/>
      <c r="BL188" s="566"/>
      <c r="BM188" s="566"/>
      <c r="BN188" s="566"/>
    </row>
    <row r="189" spans="1:66" ht="15.75" thickBot="1" x14ac:dyDescent="0.3">
      <c r="A189" s="564"/>
      <c r="B189" s="559" t="s">
        <v>499</v>
      </c>
      <c r="C189" s="560">
        <v>0</v>
      </c>
      <c r="D189" s="560">
        <v>0</v>
      </c>
      <c r="E189" s="560">
        <v>0</v>
      </c>
      <c r="F189" s="560">
        <v>0</v>
      </c>
      <c r="G189" s="560">
        <v>0</v>
      </c>
      <c r="H189" s="560">
        <v>0</v>
      </c>
      <c r="I189" s="560">
        <v>0</v>
      </c>
      <c r="J189" s="560">
        <v>0</v>
      </c>
      <c r="K189" s="560">
        <v>0</v>
      </c>
      <c r="L189" s="560">
        <v>0</v>
      </c>
      <c r="M189" s="560">
        <v>0</v>
      </c>
      <c r="N189" s="560">
        <v>0</v>
      </c>
      <c r="O189" s="560">
        <v>0</v>
      </c>
      <c r="P189" s="560">
        <v>0</v>
      </c>
      <c r="Q189" s="560">
        <v>0</v>
      </c>
      <c r="R189" s="560">
        <v>0</v>
      </c>
      <c r="S189" s="560">
        <v>0</v>
      </c>
      <c r="T189" s="560">
        <v>0</v>
      </c>
      <c r="U189" s="560">
        <v>0</v>
      </c>
      <c r="V189" s="561">
        <v>0</v>
      </c>
      <c r="X189" s="564"/>
      <c r="Y189" s="559" t="s">
        <v>499</v>
      </c>
      <c r="Z189" s="560">
        <f>[9]Summary!$C$21</f>
        <v>0</v>
      </c>
      <c r="AA189" s="560">
        <f>[9]Summary!$D$21</f>
        <v>0</v>
      </c>
      <c r="AB189" s="560">
        <f>[9]Summary!$E$21</f>
        <v>0</v>
      </c>
      <c r="AC189" s="560">
        <f>[9]Summary!$F$21</f>
        <v>0</v>
      </c>
      <c r="AD189" s="560">
        <f>[9]Summary!$G$21</f>
        <v>0</v>
      </c>
      <c r="AE189" s="560">
        <f>[9]Summary!$H$21</f>
        <v>0</v>
      </c>
      <c r="AF189" s="560">
        <f>[9]Summary!$I$21</f>
        <v>0</v>
      </c>
      <c r="AG189" s="560">
        <f>[9]Summary!$J$21</f>
        <v>0</v>
      </c>
      <c r="AH189" s="560">
        <f>[9]Summary!$K$21</f>
        <v>0</v>
      </c>
      <c r="AI189" s="560">
        <f>[9]Summary!$L$21</f>
        <v>0</v>
      </c>
      <c r="AJ189" s="560">
        <f>[9]Summary!$M$21</f>
        <v>0</v>
      </c>
      <c r="AK189" s="560">
        <f>[9]Summary!$N$21</f>
        <v>0</v>
      </c>
      <c r="AL189" s="560">
        <f>[9]Summary!$O$21</f>
        <v>0</v>
      </c>
      <c r="AM189" s="560">
        <f>[9]Summary!$P$21</f>
        <v>0</v>
      </c>
      <c r="AN189" s="560">
        <f>[9]Summary!$Q$21</f>
        <v>0</v>
      </c>
      <c r="AO189" s="560">
        <f>[9]Summary!$R$21</f>
        <v>0</v>
      </c>
      <c r="AP189" s="560">
        <f>[9]Summary!$S$21</f>
        <v>0</v>
      </c>
      <c r="AQ189" s="560">
        <f>[9]Summary!$T$21</f>
        <v>-107.66806089189959</v>
      </c>
      <c r="AR189" s="560">
        <f>[9]Summary!$U$21</f>
        <v>0</v>
      </c>
      <c r="AS189" s="560">
        <f>[9]Summary!$V$21</f>
        <v>0</v>
      </c>
      <c r="AU189" s="566"/>
      <c r="AV189" s="566"/>
      <c r="AW189" s="566"/>
      <c r="AX189" s="566"/>
      <c r="AY189" s="566"/>
      <c r="AZ189" s="566"/>
      <c r="BA189" s="566"/>
      <c r="BB189" s="566"/>
      <c r="BC189" s="566"/>
      <c r="BD189" s="566"/>
      <c r="BE189" s="566"/>
      <c r="BF189" s="566"/>
      <c r="BG189" s="566"/>
      <c r="BH189" s="566"/>
      <c r="BI189" s="566"/>
      <c r="BJ189" s="566"/>
      <c r="BK189" s="566"/>
      <c r="BL189" s="566"/>
      <c r="BM189" s="566"/>
      <c r="BN189" s="566"/>
    </row>
    <row r="190" spans="1:66" ht="15" x14ac:dyDescent="0.25">
      <c r="A190" s="552" t="s">
        <v>503</v>
      </c>
      <c r="B190" s="562"/>
      <c r="C190" s="553">
        <v>2000</v>
      </c>
      <c r="D190" s="553">
        <v>2001</v>
      </c>
      <c r="E190" s="553">
        <v>2002</v>
      </c>
      <c r="F190" s="553">
        <v>2003</v>
      </c>
      <c r="G190" s="553">
        <v>2004</v>
      </c>
      <c r="H190" s="553">
        <v>2005</v>
      </c>
      <c r="I190" s="553">
        <v>2006</v>
      </c>
      <c r="J190" s="553">
        <v>2007</v>
      </c>
      <c r="K190" s="553">
        <v>2008</v>
      </c>
      <c r="L190" s="553">
        <v>2009</v>
      </c>
      <c r="M190" s="553">
        <v>2010</v>
      </c>
      <c r="N190" s="553">
        <v>2011</v>
      </c>
      <c r="O190" s="553">
        <v>2012</v>
      </c>
      <c r="P190" s="553">
        <v>2013</v>
      </c>
      <c r="Q190" s="553">
        <v>2014</v>
      </c>
      <c r="R190" s="553">
        <v>2015</v>
      </c>
      <c r="S190" s="553">
        <v>2016</v>
      </c>
      <c r="T190" s="553">
        <v>2017</v>
      </c>
      <c r="U190" s="553">
        <v>2018</v>
      </c>
      <c r="V190" s="554">
        <v>2019</v>
      </c>
      <c r="X190" s="552" t="s">
        <v>503</v>
      </c>
      <c r="Y190" s="562"/>
      <c r="Z190" s="553">
        <v>2000</v>
      </c>
      <c r="AA190" s="553">
        <v>2001</v>
      </c>
      <c r="AB190" s="553">
        <v>2002</v>
      </c>
      <c r="AC190" s="553">
        <v>2003</v>
      </c>
      <c r="AD190" s="553">
        <v>2004</v>
      </c>
      <c r="AE190" s="553">
        <v>2005</v>
      </c>
      <c r="AF190" s="553">
        <v>2006</v>
      </c>
      <c r="AG190" s="553">
        <v>2007</v>
      </c>
      <c r="AH190" s="553">
        <v>2008</v>
      </c>
      <c r="AI190" s="553">
        <v>2009</v>
      </c>
      <c r="AJ190" s="553">
        <v>2010</v>
      </c>
      <c r="AK190" s="553">
        <v>2011</v>
      </c>
      <c r="AL190" s="553">
        <v>2012</v>
      </c>
      <c r="AM190" s="553">
        <v>2013</v>
      </c>
      <c r="AN190" s="553">
        <v>2014</v>
      </c>
      <c r="AO190" s="553">
        <v>2015</v>
      </c>
      <c r="AP190" s="553">
        <v>2016</v>
      </c>
      <c r="AQ190" s="553">
        <v>2017</v>
      </c>
      <c r="AR190" s="553">
        <v>2018</v>
      </c>
      <c r="AS190" s="553">
        <v>2019</v>
      </c>
      <c r="AU190" s="553">
        <v>2000</v>
      </c>
      <c r="AV190" s="553">
        <v>2001</v>
      </c>
      <c r="AW190" s="553">
        <v>2002</v>
      </c>
      <c r="AX190" s="553">
        <v>2003</v>
      </c>
      <c r="AY190" s="553">
        <v>2004</v>
      </c>
      <c r="AZ190" s="553">
        <v>2005</v>
      </c>
      <c r="BA190" s="553">
        <v>2006</v>
      </c>
      <c r="BB190" s="553">
        <v>2007</v>
      </c>
      <c r="BC190" s="553">
        <v>2008</v>
      </c>
      <c r="BD190" s="553">
        <v>2009</v>
      </c>
      <c r="BE190" s="553">
        <v>2010</v>
      </c>
      <c r="BF190" s="553">
        <v>2011</v>
      </c>
      <c r="BG190" s="553">
        <v>2012</v>
      </c>
      <c r="BH190" s="553">
        <v>2013</v>
      </c>
      <c r="BI190" s="553">
        <v>2014</v>
      </c>
      <c r="BJ190" s="553">
        <v>2015</v>
      </c>
      <c r="BK190" s="553">
        <v>2016</v>
      </c>
      <c r="BL190" s="553">
        <v>2017</v>
      </c>
      <c r="BM190" s="553">
        <v>2018</v>
      </c>
      <c r="BN190" s="553">
        <v>2019</v>
      </c>
    </row>
    <row r="191" spans="1:66" ht="15" x14ac:dyDescent="0.25">
      <c r="A191" s="555"/>
      <c r="B191" s="550" t="s">
        <v>498</v>
      </c>
      <c r="C191" s="556">
        <v>94631.9256465941</v>
      </c>
      <c r="D191" s="556">
        <v>97227.084557839495</v>
      </c>
      <c r="E191" s="556">
        <v>100010.24781599622</v>
      </c>
      <c r="F191" s="556">
        <v>102685.23664385792</v>
      </c>
      <c r="G191" s="556">
        <v>105526.73523720381</v>
      </c>
      <c r="H191" s="556">
        <v>107146.73150373422</v>
      </c>
      <c r="I191" s="556">
        <v>109322.73876285696</v>
      </c>
      <c r="J191" s="556">
        <v>111295.3151232348</v>
      </c>
      <c r="K191" s="556">
        <v>113028.16705098715</v>
      </c>
      <c r="L191" s="556">
        <v>114720.82778457568</v>
      </c>
      <c r="M191" s="556">
        <v>116537.50784537393</v>
      </c>
      <c r="N191" s="556">
        <v>119673.4252200539</v>
      </c>
      <c r="O191" s="556">
        <v>122837.62111478657</v>
      </c>
      <c r="P191" s="556">
        <v>125522.19021140721</v>
      </c>
      <c r="Q191" s="556">
        <v>127920.24753734037</v>
      </c>
      <c r="R191" s="556">
        <v>130315.99321423462</v>
      </c>
      <c r="S191" s="556">
        <v>132748.56618276305</v>
      </c>
      <c r="T191" s="556">
        <v>134719.76454557508</v>
      </c>
      <c r="U191" s="556">
        <v>136702.41570430202</v>
      </c>
      <c r="V191" s="557">
        <v>138697.76348486636</v>
      </c>
      <c r="X191" s="555"/>
      <c r="Y191" s="550" t="s">
        <v>498</v>
      </c>
      <c r="Z191" s="556">
        <f>[9]Summary!$C$23</f>
        <v>102588.76101480742</v>
      </c>
      <c r="AA191" s="556">
        <f>[9]Summary!$D$23</f>
        <v>104637.02728529336</v>
      </c>
      <c r="AB191" s="556">
        <f>[9]Summary!$E$23</f>
        <v>107056.80512780866</v>
      </c>
      <c r="AC191" s="556">
        <f>[9]Summary!$F$23</f>
        <v>109302.53714023458</v>
      </c>
      <c r="AD191" s="556">
        <f>[9]Summary!$G$23</f>
        <v>111530.35897446364</v>
      </c>
      <c r="AE191" s="556">
        <f>[9]Summary!$H$23</f>
        <v>112238.38827948694</v>
      </c>
      <c r="AF191" s="556">
        <f>[9]Summary!$I$23</f>
        <v>113839.77567321468</v>
      </c>
      <c r="AG191" s="556">
        <f>[9]Summary!$J$23</f>
        <v>115207.97839773355</v>
      </c>
      <c r="AH191" s="556">
        <f>[9]Summary!$K$23</f>
        <v>116755.7854380761</v>
      </c>
      <c r="AI191" s="556">
        <f>[9]Summary!$L$23</f>
        <v>118433.99002968405</v>
      </c>
      <c r="AJ191" s="556">
        <f>[9]Summary!$M$23</f>
        <v>119725.37606907857</v>
      </c>
      <c r="AK191" s="556">
        <f>[9]Summary!$N$23</f>
        <v>122592.96765058955</v>
      </c>
      <c r="AL191" s="556">
        <f>[9]Summary!$O$23</f>
        <v>124682.67706643679</v>
      </c>
      <c r="AM191" s="556">
        <f>[9]Summary!$P$23</f>
        <v>126262.33179256051</v>
      </c>
      <c r="AN191" s="556">
        <f>[9]Summary!$Q$23</f>
        <v>127545.43690834423</v>
      </c>
      <c r="AO191" s="556">
        <f>[9]Summary!$R$23</f>
        <v>128619.96194909402</v>
      </c>
      <c r="AP191" s="556">
        <f>[9]Summary!$S$23</f>
        <v>128605.32997533957</v>
      </c>
      <c r="AQ191" s="556">
        <f>[9]Summary!$T$23</f>
        <v>132099</v>
      </c>
      <c r="AR191" s="556">
        <f>[9]Summary!$U$23</f>
        <v>135496</v>
      </c>
      <c r="AS191" s="556">
        <f>[9]Summary!$V$23</f>
        <v>136916</v>
      </c>
      <c r="AU191" s="566">
        <f>(Z191-C191)/C191</f>
        <v>8.4081934440691494E-2</v>
      </c>
      <c r="AV191" s="566">
        <f t="shared" ref="AV191:AV193" si="652">(AA191-D191)/D191</f>
        <v>7.6212742171094874E-2</v>
      </c>
      <c r="AW191" s="566">
        <f t="shared" ref="AW191:AW193" si="653">(AB191-E191)/E191</f>
        <v>7.0458352675788261E-2</v>
      </c>
      <c r="AX191" s="566">
        <f t="shared" ref="AX191:AX193" si="654">(AC191-F191)/F191</f>
        <v>6.444256947400695E-2</v>
      </c>
      <c r="AY191" s="566">
        <f t="shared" ref="AY191:AY193" si="655">(AD191-G191)/G191</f>
        <v>5.6891968881296613E-2</v>
      </c>
      <c r="AZ191" s="566">
        <f t="shared" ref="AZ191:AZ193" si="656">(AE191-H191)/H191</f>
        <v>4.7520411535607793E-2</v>
      </c>
      <c r="BA191" s="566">
        <f t="shared" ref="BA191:BA193" si="657">(AF191-I191)/I191</f>
        <v>4.1318365799050169E-2</v>
      </c>
      <c r="BB191" s="566">
        <f t="shared" ref="BB191:BB193" si="658">(AG191-J191)/J191</f>
        <v>3.5155687102968708E-2</v>
      </c>
      <c r="BC191" s="566">
        <f t="shared" ref="BC191:BC193" si="659">(AH191-K191)/K191</f>
        <v>3.2979552657944257E-2</v>
      </c>
      <c r="BD191" s="566">
        <f t="shared" ref="BD191:BD193" si="660">(AI191-L191)/L191</f>
        <v>3.2366940832060535E-2</v>
      </c>
      <c r="BE191" s="566">
        <f t="shared" ref="BE191:BE193" si="661">(AJ191-M191)/M191</f>
        <v>2.7354868682574033E-2</v>
      </c>
      <c r="BF191" s="566">
        <f t="shared" ref="BF191:BF193" si="662">(AK191-N191)/N191</f>
        <v>2.4395912669560739E-2</v>
      </c>
      <c r="BG191" s="566">
        <f t="shared" ref="BG191:BG193" si="663">(AL191-O191)/O191</f>
        <v>1.5020283972498119E-2</v>
      </c>
      <c r="BH191" s="566">
        <f t="shared" ref="BH191:BH193" si="664">(AM191-P191)/P191</f>
        <v>5.8964998930207541E-3</v>
      </c>
      <c r="BI191" s="566">
        <f t="shared" ref="BI191:BI193" si="665">(AN191-Q191)/Q191</f>
        <v>-2.9300336437101939E-3</v>
      </c>
      <c r="BJ191" s="566">
        <f t="shared" ref="BJ191:BJ193" si="666">(AO191-R191)/R191</f>
        <v>-1.3014759150493419E-2</v>
      </c>
      <c r="BK191" s="566">
        <f t="shared" ref="BK191:BK193" si="667">(AP191-S191)/S191</f>
        <v>-3.1211155996361106E-2</v>
      </c>
      <c r="BL191" s="566">
        <f t="shared" ref="BL191:BL193" si="668">(AQ191-T191)/T191</f>
        <v>-1.9453452538424551E-2</v>
      </c>
      <c r="BM191" s="566">
        <f t="shared" ref="BM191:BM193" si="669">(AR191-U191)/U191</f>
        <v>-8.8251235216764215E-3</v>
      </c>
      <c r="BN191" s="566">
        <f t="shared" ref="BN191:BN193" si="670">(AS191-V191)/V191</f>
        <v>-1.2846375025079411E-2</v>
      </c>
    </row>
    <row r="192" spans="1:66" ht="15" x14ac:dyDescent="0.25">
      <c r="A192" s="555"/>
      <c r="B192" s="550" t="s">
        <v>87</v>
      </c>
      <c r="C192" s="556">
        <v>91560.795838155493</v>
      </c>
      <c r="D192" s="556">
        <v>93044.689921901285</v>
      </c>
      <c r="E192" s="556">
        <v>94651.687952077104</v>
      </c>
      <c r="F192" s="556">
        <v>96098.65121711613</v>
      </c>
      <c r="G192" s="556">
        <v>97643.171188049266</v>
      </c>
      <c r="H192" s="556">
        <v>98010.315054238468</v>
      </c>
      <c r="I192" s="556">
        <v>100219.12472648706</v>
      </c>
      <c r="J192" s="556">
        <v>102249.72975369512</v>
      </c>
      <c r="K192" s="556">
        <v>104067.49494817603</v>
      </c>
      <c r="L192" s="556">
        <v>105855.09702837169</v>
      </c>
      <c r="M192" s="556">
        <v>107764.14333227786</v>
      </c>
      <c r="N192" s="556">
        <v>110654.15105030975</v>
      </c>
      <c r="O192" s="556">
        <v>113569.78875051549</v>
      </c>
      <c r="P192" s="556">
        <v>116041.50620908031</v>
      </c>
      <c r="Q192" s="556">
        <v>118247.9347768944</v>
      </c>
      <c r="R192" s="556">
        <v>120451.83286162984</v>
      </c>
      <c r="S192" s="556">
        <v>122700.27424938192</v>
      </c>
      <c r="T192" s="556">
        <v>124522.26439716232</v>
      </c>
      <c r="U192" s="556">
        <v>126354.84043102866</v>
      </c>
      <c r="V192" s="557">
        <v>128199.15202653823</v>
      </c>
      <c r="X192" s="555"/>
      <c r="Y192" s="550" t="s">
        <v>87</v>
      </c>
      <c r="Z192" s="556">
        <f>[9]Summary!$C$24</f>
        <v>95434.59260519447</v>
      </c>
      <c r="AA192" s="556">
        <f>[9]Summary!$D$24</f>
        <v>97340.020208931426</v>
      </c>
      <c r="AB192" s="556">
        <f>[9]Summary!$E$24</f>
        <v>99591.051514029183</v>
      </c>
      <c r="AC192" s="556">
        <f>[9]Summary!$F$24</f>
        <v>101680.17431448271</v>
      </c>
      <c r="AD192" s="556">
        <f>[9]Summary!$G$24</f>
        <v>103752.63592766</v>
      </c>
      <c r="AE192" s="556">
        <f>[9]Summary!$H$24</f>
        <v>104411.28983486221</v>
      </c>
      <c r="AF192" s="556">
        <f>[9]Summary!$I$24</f>
        <v>105901.0022752088</v>
      </c>
      <c r="AG192" s="556">
        <f>[9]Summary!$J$24</f>
        <v>107173.79150011159</v>
      </c>
      <c r="AH192" s="556">
        <f>[9]Summary!$K$24</f>
        <v>108613.66008674189</v>
      </c>
      <c r="AI192" s="556">
        <f>[9]Summary!$L$24</f>
        <v>110174.83277197545</v>
      </c>
      <c r="AJ192" s="556">
        <f>[9]Summary!$M$24</f>
        <v>111376.16222898939</v>
      </c>
      <c r="AK192" s="556">
        <f>[9]Summary!$N$24</f>
        <v>114043.77836581052</v>
      </c>
      <c r="AL192" s="556">
        <f>[9]Summary!$O$24</f>
        <v>115987.759020142</v>
      </c>
      <c r="AM192" s="556">
        <f>[9]Summary!$P$24</f>
        <v>117457.25435036366</v>
      </c>
      <c r="AN192" s="556">
        <f>[9]Summary!$Q$24</f>
        <v>118650.8803653692</v>
      </c>
      <c r="AO192" s="556">
        <f>[9]Summary!$R$24</f>
        <v>119650.47192387565</v>
      </c>
      <c r="AP192" s="556">
        <f>[9]Summary!$S$24</f>
        <v>119636.86033094428</v>
      </c>
      <c r="AQ192" s="556">
        <f>[9]Summary!$T$24</f>
        <v>122851</v>
      </c>
      <c r="AR192" s="556">
        <f>[9]Summary!$U$24</f>
        <v>126047</v>
      </c>
      <c r="AS192" s="556">
        <f>[9]Summary!$V$24</f>
        <v>128199.15</v>
      </c>
      <c r="AU192" s="566">
        <f t="shared" ref="AU192:AU193" si="671">(Z192-C192)/C192</f>
        <v>4.2308465447224483E-2</v>
      </c>
      <c r="AV192" s="566">
        <f t="shared" si="652"/>
        <v>4.6164163593166933E-2</v>
      </c>
      <c r="AW192" s="566">
        <f t="shared" si="653"/>
        <v>5.2184632612710696E-2</v>
      </c>
      <c r="AX192" s="566">
        <f t="shared" si="654"/>
        <v>5.8081180398216137E-2</v>
      </c>
      <c r="AY192" s="566">
        <f t="shared" si="655"/>
        <v>6.2569298654225614E-2</v>
      </c>
      <c r="AZ192" s="566">
        <f t="shared" si="656"/>
        <v>6.5309195027905706E-2</v>
      </c>
      <c r="BA192" s="566">
        <f t="shared" si="657"/>
        <v>5.6694543723350477E-2</v>
      </c>
      <c r="BB192" s="566">
        <f t="shared" si="658"/>
        <v>4.8157210373834962E-2</v>
      </c>
      <c r="BC192" s="566">
        <f t="shared" si="659"/>
        <v>4.3684775354973053E-2</v>
      </c>
      <c r="BD192" s="566">
        <f t="shared" si="660"/>
        <v>4.0808008918512106E-2</v>
      </c>
      <c r="BE192" s="566">
        <f t="shared" si="661"/>
        <v>3.3517817569191782E-2</v>
      </c>
      <c r="BF192" s="566">
        <f t="shared" si="662"/>
        <v>3.0632626822645323E-2</v>
      </c>
      <c r="BG192" s="566">
        <f t="shared" si="663"/>
        <v>2.1290611669078464E-2</v>
      </c>
      <c r="BH192" s="566">
        <f t="shared" si="664"/>
        <v>1.220035991891116E-2</v>
      </c>
      <c r="BI192" s="566">
        <f t="shared" si="665"/>
        <v>3.4076332008255725E-3</v>
      </c>
      <c r="BJ192" s="566">
        <f t="shared" si="666"/>
        <v>-6.6529576073346914E-3</v>
      </c>
      <c r="BK192" s="566">
        <f t="shared" si="667"/>
        <v>-2.4966642798298973E-2</v>
      </c>
      <c r="BL192" s="566">
        <f t="shared" si="668"/>
        <v>-1.3421410261476132E-2</v>
      </c>
      <c r="BM192" s="566">
        <f t="shared" si="669"/>
        <v>-2.4363168832989262E-3</v>
      </c>
      <c r="BN192" s="566">
        <f t="shared" si="670"/>
        <v>-1.5807735087065693E-8</v>
      </c>
    </row>
    <row r="193" spans="1:66" ht="15.75" thickBot="1" x14ac:dyDescent="0.3">
      <c r="A193" s="558"/>
      <c r="B193" s="559" t="s">
        <v>499</v>
      </c>
      <c r="C193" s="560">
        <v>3071.1298084386017</v>
      </c>
      <c r="D193" s="560">
        <v>4182.3946359382062</v>
      </c>
      <c r="E193" s="560">
        <v>5358.5598639191212</v>
      </c>
      <c r="F193" s="560">
        <v>6586.5854267417963</v>
      </c>
      <c r="G193" s="560">
        <v>7883.5640491545473</v>
      </c>
      <c r="H193" s="560">
        <v>9136.4164494957531</v>
      </c>
      <c r="I193" s="560">
        <v>9103.6140363698978</v>
      </c>
      <c r="J193" s="560">
        <v>9045.5853695396781</v>
      </c>
      <c r="K193" s="560">
        <v>8960.6721028111278</v>
      </c>
      <c r="L193" s="560">
        <v>8865.7307562039969</v>
      </c>
      <c r="M193" s="560">
        <v>8773.3645130960631</v>
      </c>
      <c r="N193" s="560">
        <v>9019.2741697441506</v>
      </c>
      <c r="O193" s="560">
        <v>9267.832364271082</v>
      </c>
      <c r="P193" s="560">
        <v>9480.6840023269106</v>
      </c>
      <c r="Q193" s="560">
        <v>9672.3127604459769</v>
      </c>
      <c r="R193" s="560">
        <v>9864.1603526047802</v>
      </c>
      <c r="S193" s="560">
        <v>10048.291933381124</v>
      </c>
      <c r="T193" s="560">
        <v>10197.500148412753</v>
      </c>
      <c r="U193" s="560">
        <v>10347.57527327336</v>
      </c>
      <c r="V193" s="561">
        <v>10498.611458328125</v>
      </c>
      <c r="X193" s="558"/>
      <c r="Y193" s="559" t="s">
        <v>499</v>
      </c>
      <c r="Z193" s="560">
        <f>[9]Summary!$C$25</f>
        <v>7154.1684096129411</v>
      </c>
      <c r="AA193" s="560">
        <f>[9]Summary!$D$25</f>
        <v>7297.0070763619351</v>
      </c>
      <c r="AB193" s="560">
        <f>[9]Summary!$E$25</f>
        <v>7465.7536137794759</v>
      </c>
      <c r="AC193" s="560">
        <f>[9]Summary!$F$25</f>
        <v>7622.3628257518767</v>
      </c>
      <c r="AD193" s="560">
        <f>[9]Summary!$G$25</f>
        <v>7777.723046803646</v>
      </c>
      <c r="AE193" s="560">
        <f>[9]Summary!$H$25</f>
        <v>7827.0984446247267</v>
      </c>
      <c r="AF193" s="560">
        <f>[9]Summary!$I$25</f>
        <v>7938.7733980058847</v>
      </c>
      <c r="AG193" s="560">
        <f>[9]Summary!$J$25</f>
        <v>8034.186897621953</v>
      </c>
      <c r="AH193" s="560">
        <f>[9]Summary!$K$25</f>
        <v>8142.1253513342153</v>
      </c>
      <c r="AI193" s="560">
        <f>[9]Summary!$L$25</f>
        <v>8259.157257708599</v>
      </c>
      <c r="AJ193" s="560">
        <f>[9]Summary!$M$25</f>
        <v>8349.2138400891781</v>
      </c>
      <c r="AK193" s="560">
        <f>[9]Summary!$N$25</f>
        <v>8549.1892847790368</v>
      </c>
      <c r="AL193" s="560">
        <f>[9]Summary!$O$25</f>
        <v>8694.9180462948061</v>
      </c>
      <c r="AM193" s="560">
        <f>[9]Summary!$P$25</f>
        <v>8805.0774421968472</v>
      </c>
      <c r="AN193" s="560">
        <f>[9]Summary!$Q$25</f>
        <v>8894.5565429750277</v>
      </c>
      <c r="AO193" s="560">
        <f>[9]Summary!$R$25</f>
        <v>8969.4900252183779</v>
      </c>
      <c r="AP193" s="560">
        <f>[9]Summary!$S$25</f>
        <v>8968.4696443952835</v>
      </c>
      <c r="AQ193" s="560">
        <f>[9]Summary!$T$25</f>
        <v>9248</v>
      </c>
      <c r="AR193" s="560">
        <f>[9]Summary!$U$25</f>
        <v>9449</v>
      </c>
      <c r="AS193" s="560">
        <f>[9]Summary!$V$25</f>
        <v>8716.8500000000113</v>
      </c>
      <c r="AU193" s="566">
        <f t="shared" si="671"/>
        <v>1.3294907268182858</v>
      </c>
      <c r="AV193" s="566">
        <f t="shared" si="652"/>
        <v>0.74469597241271579</v>
      </c>
      <c r="AW193" s="566">
        <f t="shared" si="653"/>
        <v>0.39323881852076653</v>
      </c>
      <c r="AX193" s="566">
        <f t="shared" si="654"/>
        <v>0.15725559328582961</v>
      </c>
      <c r="AY193" s="566">
        <f t="shared" si="655"/>
        <v>-1.3425527044744694E-2</v>
      </c>
      <c r="AZ193" s="566">
        <f t="shared" si="656"/>
        <v>-0.14330760994845948</v>
      </c>
      <c r="BA193" s="566">
        <f t="shared" si="657"/>
        <v>-0.12795364936500514</v>
      </c>
      <c r="BB193" s="566">
        <f t="shared" si="658"/>
        <v>-0.11181127927038671</v>
      </c>
      <c r="BC193" s="566">
        <f t="shared" si="659"/>
        <v>-9.1348812018254677E-2</v>
      </c>
      <c r="BD193" s="566">
        <f t="shared" si="660"/>
        <v>-6.841776669914483E-2</v>
      </c>
      <c r="BE193" s="566">
        <f t="shared" si="661"/>
        <v>-4.8345269636722865E-2</v>
      </c>
      <c r="BF193" s="566">
        <f t="shared" si="662"/>
        <v>-5.2120034951598407E-2</v>
      </c>
      <c r="BG193" s="566">
        <f t="shared" si="663"/>
        <v>-6.1817509797107324E-2</v>
      </c>
      <c r="BH193" s="566">
        <f t="shared" si="664"/>
        <v>-7.1261373120783747E-2</v>
      </c>
      <c r="BI193" s="566">
        <f t="shared" si="665"/>
        <v>-8.041057363772508E-2</v>
      </c>
      <c r="BJ193" s="566">
        <f t="shared" si="666"/>
        <v>-9.0699085923735115E-2</v>
      </c>
      <c r="BK193" s="566">
        <f t="shared" si="667"/>
        <v>-0.10746326800066348</v>
      </c>
      <c r="BL193" s="566">
        <f t="shared" si="668"/>
        <v>-9.3111069830241047E-2</v>
      </c>
      <c r="BM193" s="566">
        <f t="shared" si="669"/>
        <v>-8.6839211075301889E-2</v>
      </c>
      <c r="BN193" s="566">
        <f t="shared" si="670"/>
        <v>-0.16971401079089504</v>
      </c>
    </row>
    <row r="195" spans="1:66" ht="15" x14ac:dyDescent="0.25">
      <c r="A195" s="565" t="s">
        <v>328</v>
      </c>
      <c r="B195" s="565">
        <v>2021</v>
      </c>
      <c r="X195" s="565" t="str">
        <f>A195</f>
        <v>EE</v>
      </c>
      <c r="Y195" s="565">
        <v>2022</v>
      </c>
    </row>
    <row r="196" spans="1:66" ht="15.75" thickBot="1" x14ac:dyDescent="0.3">
      <c r="A196" s="550" t="s">
        <v>65</v>
      </c>
      <c r="B196" s="550" t="s">
        <v>64</v>
      </c>
      <c r="C196" s="551" t="s">
        <v>508</v>
      </c>
      <c r="D196" s="551" t="s">
        <v>508</v>
      </c>
      <c r="E196" s="551" t="s">
        <v>508</v>
      </c>
      <c r="F196" s="551" t="s">
        <v>508</v>
      </c>
      <c r="G196" s="551" t="s">
        <v>508</v>
      </c>
      <c r="H196" s="551" t="s">
        <v>508</v>
      </c>
      <c r="I196" s="551" t="s">
        <v>508</v>
      </c>
      <c r="J196" s="551" t="s">
        <v>508</v>
      </c>
      <c r="K196" s="551" t="s">
        <v>508</v>
      </c>
      <c r="L196" s="551" t="s">
        <v>508</v>
      </c>
      <c r="M196" s="551" t="s">
        <v>508</v>
      </c>
      <c r="N196" s="551" t="s">
        <v>508</v>
      </c>
      <c r="O196" s="551" t="s">
        <v>508</v>
      </c>
      <c r="P196" s="551" t="s">
        <v>508</v>
      </c>
      <c r="Q196" s="551" t="s">
        <v>508</v>
      </c>
      <c r="R196" s="551" t="s">
        <v>508</v>
      </c>
      <c r="S196" s="551" t="s">
        <v>508</v>
      </c>
      <c r="T196" s="551" t="s">
        <v>508</v>
      </c>
      <c r="U196" s="551" t="s">
        <v>508</v>
      </c>
      <c r="V196" s="551" t="s">
        <v>508</v>
      </c>
      <c r="X196" s="550" t="s">
        <v>65</v>
      </c>
      <c r="Y196" s="550" t="s">
        <v>64</v>
      </c>
      <c r="Z196" s="551" t="str">
        <f>[10]Summary!$C$1</f>
        <v>EST</v>
      </c>
      <c r="AA196" s="551" t="str">
        <f>[10]Summary!$D$1</f>
        <v>EST</v>
      </c>
      <c r="AB196" s="551" t="str">
        <f>[10]Summary!$E$1</f>
        <v>EST</v>
      </c>
      <c r="AC196" s="551" t="str">
        <f>[10]Summary!$F$1</f>
        <v>EST</v>
      </c>
      <c r="AD196" s="551" t="str">
        <f>[10]Summary!$G$1</f>
        <v>EST</v>
      </c>
      <c r="AE196" s="551" t="str">
        <f>[10]Summary!$H$1</f>
        <v>EST</v>
      </c>
      <c r="AF196" s="551" t="str">
        <f>[10]Summary!$I$1</f>
        <v>EST</v>
      </c>
      <c r="AG196" s="551" t="str">
        <f>[10]Summary!$J$1</f>
        <v>EST</v>
      </c>
      <c r="AH196" s="551" t="str">
        <f>[10]Summary!$K$1</f>
        <v>EST</v>
      </c>
      <c r="AI196" s="551" t="str">
        <f>[10]Summary!$L$1</f>
        <v>EST</v>
      </c>
      <c r="AJ196" s="551" t="str">
        <f>[10]Summary!$M$1</f>
        <v>EST</v>
      </c>
      <c r="AK196" s="551" t="str">
        <f>[10]Summary!$N$1</f>
        <v>EST</v>
      </c>
      <c r="AL196" s="551" t="str">
        <f>[10]Summary!$O$1</f>
        <v>EST</v>
      </c>
      <c r="AM196" s="551" t="str">
        <f>[10]Summary!$P$1</f>
        <v>EST</v>
      </c>
      <c r="AN196" s="551" t="str">
        <f>[10]Summary!$Q$1</f>
        <v>EST</v>
      </c>
      <c r="AO196" s="551" t="str">
        <f>[10]Summary!$R$1</f>
        <v>EST</v>
      </c>
      <c r="AP196" s="551" t="str">
        <f>[10]Summary!$S$1</f>
        <v>EST</v>
      </c>
      <c r="AQ196" s="551" t="str">
        <f>[10]Summary!$T$1</f>
        <v>EST</v>
      </c>
      <c r="AR196" s="551" t="str">
        <f>[10]Summary!$U$1</f>
        <v>EST</v>
      </c>
      <c r="AS196" s="551" t="str">
        <f>[10]Summary!$V$1</f>
        <v>EST</v>
      </c>
      <c r="AU196" s="704" t="s">
        <v>504</v>
      </c>
      <c r="AV196" s="704"/>
      <c r="AW196" s="704"/>
      <c r="AX196" s="704"/>
      <c r="AY196" s="704"/>
      <c r="AZ196" s="704"/>
      <c r="BA196" s="704"/>
      <c r="BB196" s="704"/>
      <c r="BC196" s="704"/>
      <c r="BD196" s="704"/>
      <c r="BE196" s="704"/>
      <c r="BF196" s="704"/>
      <c r="BG196" s="704"/>
      <c r="BH196" s="704"/>
      <c r="BI196" s="704"/>
      <c r="BJ196" s="704"/>
      <c r="BK196" s="704"/>
      <c r="BL196" s="704"/>
      <c r="BM196" s="704"/>
      <c r="BN196" s="704"/>
    </row>
    <row r="197" spans="1:66" ht="15" x14ac:dyDescent="0.25">
      <c r="A197" s="552" t="s">
        <v>497</v>
      </c>
      <c r="B197" s="553"/>
      <c r="C197" s="553">
        <v>2000</v>
      </c>
      <c r="D197" s="553">
        <v>2001</v>
      </c>
      <c r="E197" s="553">
        <v>2002</v>
      </c>
      <c r="F197" s="553">
        <v>2003</v>
      </c>
      <c r="G197" s="553">
        <v>2004</v>
      </c>
      <c r="H197" s="553">
        <v>2005</v>
      </c>
      <c r="I197" s="553">
        <v>2006</v>
      </c>
      <c r="J197" s="553">
        <v>2007</v>
      </c>
      <c r="K197" s="553">
        <v>2008</v>
      </c>
      <c r="L197" s="553">
        <v>2009</v>
      </c>
      <c r="M197" s="553">
        <v>2010</v>
      </c>
      <c r="N197" s="553">
        <v>2011</v>
      </c>
      <c r="O197" s="553">
        <v>2012</v>
      </c>
      <c r="P197" s="553">
        <v>2013</v>
      </c>
      <c r="Q197" s="553">
        <v>2014</v>
      </c>
      <c r="R197" s="553">
        <v>2015</v>
      </c>
      <c r="S197" s="553">
        <v>2016</v>
      </c>
      <c r="T197" s="553">
        <v>2017</v>
      </c>
      <c r="U197" s="553">
        <v>2018</v>
      </c>
      <c r="V197" s="554">
        <v>2019</v>
      </c>
      <c r="X197" s="552" t="s">
        <v>497</v>
      </c>
      <c r="Y197" s="553"/>
      <c r="Z197" s="553">
        <v>2000</v>
      </c>
      <c r="AA197" s="553">
        <v>2001</v>
      </c>
      <c r="AB197" s="553">
        <v>2002</v>
      </c>
      <c r="AC197" s="553">
        <v>2003</v>
      </c>
      <c r="AD197" s="553">
        <v>2004</v>
      </c>
      <c r="AE197" s="553">
        <v>2005</v>
      </c>
      <c r="AF197" s="553">
        <v>2006</v>
      </c>
      <c r="AG197" s="553">
        <v>2007</v>
      </c>
      <c r="AH197" s="553">
        <v>2008</v>
      </c>
      <c r="AI197" s="553">
        <v>2009</v>
      </c>
      <c r="AJ197" s="553">
        <v>2010</v>
      </c>
      <c r="AK197" s="553">
        <v>2011</v>
      </c>
      <c r="AL197" s="553">
        <v>2012</v>
      </c>
      <c r="AM197" s="553">
        <v>2013</v>
      </c>
      <c r="AN197" s="553">
        <v>2014</v>
      </c>
      <c r="AO197" s="553">
        <v>2015</v>
      </c>
      <c r="AP197" s="553">
        <v>2016</v>
      </c>
      <c r="AQ197" s="553">
        <v>2017</v>
      </c>
      <c r="AR197" s="553">
        <v>2018</v>
      </c>
      <c r="AS197" s="553">
        <v>2019</v>
      </c>
      <c r="AU197" s="553">
        <v>2000</v>
      </c>
      <c r="AV197" s="553">
        <v>2001</v>
      </c>
      <c r="AW197" s="553">
        <v>2002</v>
      </c>
      <c r="AX197" s="553">
        <v>2003</v>
      </c>
      <c r="AY197" s="553">
        <v>2004</v>
      </c>
      <c r="AZ197" s="553">
        <v>2005</v>
      </c>
      <c r="BA197" s="553">
        <v>2006</v>
      </c>
      <c r="BB197" s="553">
        <v>2007</v>
      </c>
      <c r="BC197" s="553">
        <v>2008</v>
      </c>
      <c r="BD197" s="553">
        <v>2009</v>
      </c>
      <c r="BE197" s="553">
        <v>2010</v>
      </c>
      <c r="BF197" s="553">
        <v>2011</v>
      </c>
      <c r="BG197" s="553">
        <v>2012</v>
      </c>
      <c r="BH197" s="553">
        <v>2013</v>
      </c>
      <c r="BI197" s="553">
        <v>2014</v>
      </c>
      <c r="BJ197" s="553">
        <v>2015</v>
      </c>
      <c r="BK197" s="553">
        <v>2016</v>
      </c>
      <c r="BL197" s="553">
        <v>2017</v>
      </c>
      <c r="BM197" s="553">
        <v>2018</v>
      </c>
      <c r="BN197" s="553">
        <v>2019</v>
      </c>
    </row>
    <row r="198" spans="1:66" ht="15" x14ac:dyDescent="0.25">
      <c r="A198" s="555"/>
      <c r="B198" s="550" t="s">
        <v>498</v>
      </c>
      <c r="C198" s="556">
        <v>421680.71793166513</v>
      </c>
      <c r="D198" s="556">
        <v>428660</v>
      </c>
      <c r="E198" s="556">
        <v>429157.00781067373</v>
      </c>
      <c r="F198" s="556">
        <v>429528.83618931234</v>
      </c>
      <c r="G198" s="556">
        <v>432131.64080786792</v>
      </c>
      <c r="H198" s="556">
        <v>439820.08661593596</v>
      </c>
      <c r="I198" s="556">
        <v>446578.36333477724</v>
      </c>
      <c r="J198" s="556">
        <v>453020.5006247182</v>
      </c>
      <c r="K198" s="556">
        <v>464265.6014101</v>
      </c>
      <c r="L198" s="556">
        <v>472208.56820107275</v>
      </c>
      <c r="M198" s="556">
        <v>480522.60073170246</v>
      </c>
      <c r="N198" s="556">
        <v>483122.95097199501</v>
      </c>
      <c r="O198" s="556">
        <v>488492.91471173603</v>
      </c>
      <c r="P198" s="556">
        <v>497431.62403673487</v>
      </c>
      <c r="Q198" s="556">
        <v>504649.66376050364</v>
      </c>
      <c r="R198" s="556">
        <v>511825.34440504218</v>
      </c>
      <c r="S198" s="556">
        <v>519579.90954424301</v>
      </c>
      <c r="T198" s="556">
        <v>526540.03287256346</v>
      </c>
      <c r="U198" s="556">
        <v>531931.37880902772</v>
      </c>
      <c r="V198" s="557">
        <v>536726.32202320534</v>
      </c>
      <c r="X198" s="555"/>
      <c r="Y198" s="550" t="s">
        <v>498</v>
      </c>
      <c r="Z198" s="556">
        <f>[10]Summary!$C$3</f>
        <v>424147.90468587424</v>
      </c>
      <c r="AA198" s="556">
        <f>[10]Summary!$D$3</f>
        <v>428660</v>
      </c>
      <c r="AB198" s="556">
        <f>[10]Summary!$E$3</f>
        <v>428243.50390832452</v>
      </c>
      <c r="AC198" s="556">
        <f>[10]Summary!$F$3</f>
        <v>428342.78014899173</v>
      </c>
      <c r="AD198" s="556">
        <f>[10]Summary!$G$3</f>
        <v>430550.94775135844</v>
      </c>
      <c r="AE198" s="556">
        <f>[10]Summary!$H$3</f>
        <v>437845.62632869626</v>
      </c>
      <c r="AF198" s="556">
        <f>[10]Summary!$I$3</f>
        <v>444395.5628569338</v>
      </c>
      <c r="AG198" s="556">
        <f>[10]Summary!$J$3</f>
        <v>450280.22204292042</v>
      </c>
      <c r="AH198" s="556">
        <f>[10]Summary!$K$3</f>
        <v>461314.24884859624</v>
      </c>
      <c r="AI198" s="556">
        <f>[10]Summary!$L$3</f>
        <v>468954.86593807099</v>
      </c>
      <c r="AJ198" s="556">
        <f>[10]Summary!$M$3</f>
        <v>477051.55211799161</v>
      </c>
      <c r="AK198" s="556">
        <f>[10]Summary!$N$3</f>
        <v>478734.13759987999</v>
      </c>
      <c r="AL198" s="556">
        <f>[10]Summary!$O$3</f>
        <v>482478.81415081688</v>
      </c>
      <c r="AM198" s="556">
        <f>[10]Summary!$P$3</f>
        <v>488813.0471625686</v>
      </c>
      <c r="AN198" s="556">
        <f>[10]Summary!$Q$3</f>
        <v>494627.11544590426</v>
      </c>
      <c r="AO198" s="556">
        <f>[10]Summary!$R$3</f>
        <v>500452.0466021644</v>
      </c>
      <c r="AP198" s="556">
        <f>[10]Summary!$S$3</f>
        <v>505432.70343799749</v>
      </c>
      <c r="AQ198" s="556">
        <f>[10]Summary!$T$3</f>
        <v>506315.86152871756</v>
      </c>
      <c r="AR198" s="556">
        <f>[10]Summary!$U$3</f>
        <v>510543.52581750747</v>
      </c>
      <c r="AS198" s="556">
        <f>[10]Summary!$V$3</f>
        <v>510759.62764669699</v>
      </c>
      <c r="AU198" s="566">
        <f>(Z198-C198)/C198</f>
        <v>5.8508408122396587E-3</v>
      </c>
      <c r="AV198" s="566">
        <f t="shared" ref="AV198:AV200" si="672">(AA198-D198)/D198</f>
        <v>0</v>
      </c>
      <c r="AW198" s="566">
        <f t="shared" ref="AW198:AW200" si="673">(AB198-E198)/E198</f>
        <v>-2.1286006886137429E-3</v>
      </c>
      <c r="AX198" s="566">
        <f t="shared" ref="AX198:AX200" si="674">(AC198-F198)/F198</f>
        <v>-2.761295494949858E-3</v>
      </c>
      <c r="AY198" s="566">
        <f t="shared" ref="AY198:AY200" si="675">(AD198-G198)/G198</f>
        <v>-3.6578970555231345E-3</v>
      </c>
      <c r="AZ198" s="566">
        <f t="shared" ref="AZ198:AZ200" si="676">(AE198-H198)/H198</f>
        <v>-4.489245369468201E-3</v>
      </c>
      <c r="BA198" s="566">
        <f t="shared" ref="BA198:BA200" si="677">(AF198-I198)/I198</f>
        <v>-4.8878330368350275E-3</v>
      </c>
      <c r="BB198" s="566">
        <f t="shared" ref="BB198:BB200" si="678">(AG198-J198)/J198</f>
        <v>-6.0489063475470178E-3</v>
      </c>
      <c r="BC198" s="566">
        <f t="shared" ref="BC198:BC200" si="679">(AH198-K198)/K198</f>
        <v>-6.3570347502371711E-3</v>
      </c>
      <c r="BD198" s="566">
        <f t="shared" ref="BD198:BD200" si="680">(AI198-L198)/L198</f>
        <v>-6.8903922590754221E-3</v>
      </c>
      <c r="BE198" s="566">
        <f t="shared" ref="BE198:BE200" si="681">(AJ198-M198)/M198</f>
        <v>-7.2234866964122181E-3</v>
      </c>
      <c r="BF198" s="566">
        <f t="shared" ref="BF198:BF200" si="682">(AK198-N198)/N198</f>
        <v>-9.0842576683330175E-3</v>
      </c>
      <c r="BG198" s="566">
        <f t="shared" ref="BG198:BG200" si="683">(AL198-O198)/O198</f>
        <v>-1.2311541027095802E-2</v>
      </c>
      <c r="BH198" s="566">
        <f t="shared" ref="BH198:BH200" si="684">(AM198-P198)/P198</f>
        <v>-1.7326153902771948E-2</v>
      </c>
      <c r="BI198" s="566">
        <f t="shared" ref="BI198:BI200" si="685">(AN198-Q198)/Q198</f>
        <v>-1.9860408188750671E-2</v>
      </c>
      <c r="BJ198" s="566">
        <f t="shared" ref="BJ198:BJ200" si="686">(AO198-R198)/R198</f>
        <v>-2.2221052410170066E-2</v>
      </c>
      <c r="BK198" s="566">
        <f t="shared" ref="BK198:BK200" si="687">(AP198-S198)/S198</f>
        <v>-2.7228162302608935E-2</v>
      </c>
      <c r="BL198" s="566">
        <f t="shared" ref="BL198:BL200" si="688">(AQ198-T198)/T198</f>
        <v>-3.8409560681477523E-2</v>
      </c>
      <c r="BM198" s="566">
        <f t="shared" ref="BM198:BM200" si="689">(AR198-U198)/U198</f>
        <v>-4.0207917493806755E-2</v>
      </c>
      <c r="BN198" s="566">
        <f t="shared" ref="BN198:BN200" si="690">(AS198-V198)/V198</f>
        <v>-4.8379766952040201E-2</v>
      </c>
    </row>
    <row r="199" spans="1:66" ht="15" x14ac:dyDescent="0.25">
      <c r="A199" s="555"/>
      <c r="B199" s="550" t="s">
        <v>87</v>
      </c>
      <c r="C199" s="556">
        <v>393341.71266809257</v>
      </c>
      <c r="D199" s="556">
        <v>399851.95286929957</v>
      </c>
      <c r="E199" s="556">
        <v>398107.85619738232</v>
      </c>
      <c r="F199" s="556">
        <v>396243.16718569456</v>
      </c>
      <c r="G199" s="556">
        <v>396421.2660403272</v>
      </c>
      <c r="H199" s="556">
        <v>401211.79921999032</v>
      </c>
      <c r="I199" s="556">
        <v>405079.49745183776</v>
      </c>
      <c r="J199" s="556">
        <v>408592.5273110178</v>
      </c>
      <c r="K199" s="556">
        <v>416346.50327833625</v>
      </c>
      <c r="L199" s="556">
        <v>421040.46570979955</v>
      </c>
      <c r="M199" s="556">
        <v>425981.6549952327</v>
      </c>
      <c r="N199" s="556">
        <v>425801.53769485845</v>
      </c>
      <c r="O199" s="556">
        <v>431705.98892616265</v>
      </c>
      <c r="P199" s="556">
        <v>440798.64031291945</v>
      </c>
      <c r="Q199" s="556">
        <v>448405.27269423485</v>
      </c>
      <c r="R199" s="556">
        <v>456008.78949700651</v>
      </c>
      <c r="S199" s="556">
        <v>464163.87048304715</v>
      </c>
      <c r="T199" s="556">
        <v>470381.65859180287</v>
      </c>
      <c r="U199" s="556">
        <v>475197.98799756722</v>
      </c>
      <c r="V199" s="557">
        <v>479481.52429324761</v>
      </c>
      <c r="X199" s="555"/>
      <c r="Y199" s="550" t="s">
        <v>87</v>
      </c>
      <c r="Z199" s="556">
        <f>[10]Summary!$C$4</f>
        <v>389179.89518744004</v>
      </c>
      <c r="AA199" s="556">
        <f>[10]Summary!$D$4</f>
        <v>393320</v>
      </c>
      <c r="AB199" s="556">
        <f>[10]Summary!$E$4</f>
        <v>391880.82183285843</v>
      </c>
      <c r="AC199" s="556">
        <f>[10]Summary!$F$4</f>
        <v>390914.40411886421</v>
      </c>
      <c r="AD199" s="556">
        <f>[10]Summary!$G$4</f>
        <v>391866.90851616272</v>
      </c>
      <c r="AE199" s="556">
        <f>[10]Summary!$H$4</f>
        <v>397425.45669887844</v>
      </c>
      <c r="AF199" s="556">
        <f>[10]Summary!$I$4</f>
        <v>402273.84225665877</v>
      </c>
      <c r="AG199" s="556">
        <f>[10]Summary!$J$4</f>
        <v>406489.31641629752</v>
      </c>
      <c r="AH199" s="556">
        <f>[10]Summary!$K$4</f>
        <v>415311.60916531074</v>
      </c>
      <c r="AI199" s="556">
        <f>[10]Summary!$L$4</f>
        <v>421032.79182622983</v>
      </c>
      <c r="AJ199" s="556">
        <f>[10]Summary!$M$4</f>
        <v>427124.59442518279</v>
      </c>
      <c r="AK199" s="556">
        <f>[10]Summary!$N$4</f>
        <v>427449.44134219497</v>
      </c>
      <c r="AL199" s="556">
        <f>[10]Summary!$O$4</f>
        <v>428252.39253645361</v>
      </c>
      <c r="AM199" s="556">
        <f>[10]Summary!$P$4</f>
        <v>431300.7843538975</v>
      </c>
      <c r="AN199" s="556">
        <f>[10]Summary!$Q$4</f>
        <v>433826.24349628476</v>
      </c>
      <c r="AO199" s="556">
        <f>[10]Summary!$R$4</f>
        <v>436299.943081056</v>
      </c>
      <c r="AP199" s="556">
        <f>[10]Summary!$S$4</f>
        <v>437980.69577880891</v>
      </c>
      <c r="AQ199" s="556">
        <f>[10]Summary!$T$4</f>
        <v>437577.16526174953</v>
      </c>
      <c r="AR199" s="556">
        <f>[10]Summary!$U$4</f>
        <v>440052.28418395109</v>
      </c>
      <c r="AS199" s="556">
        <f>[10]Summary!$V$4</f>
        <v>439059.46256874979</v>
      </c>
      <c r="AU199" s="566">
        <f t="shared" ref="AU199:AU200" si="691">(Z199-C199)/C199</f>
        <v>-1.0580666495862687E-2</v>
      </c>
      <c r="AV199" s="566">
        <f t="shared" si="672"/>
        <v>-1.6335928391563163E-2</v>
      </c>
      <c r="AW199" s="566">
        <f t="shared" si="673"/>
        <v>-1.5641576189937129E-2</v>
      </c>
      <c r="AX199" s="566">
        <f t="shared" si="674"/>
        <v>-1.3448214399954778E-2</v>
      </c>
      <c r="AY199" s="566">
        <f t="shared" si="675"/>
        <v>-1.1488681143814268E-2</v>
      </c>
      <c r="AZ199" s="566">
        <f t="shared" si="676"/>
        <v>-9.4372661234615914E-3</v>
      </c>
      <c r="BA199" s="566">
        <f t="shared" si="677"/>
        <v>-6.9261841510815259E-3</v>
      </c>
      <c r="BB199" s="566">
        <f t="shared" si="678"/>
        <v>-5.1474531572118795E-3</v>
      </c>
      <c r="BC199" s="566">
        <f t="shared" si="679"/>
        <v>-2.4856558296435685E-3</v>
      </c>
      <c r="BD199" s="566">
        <f t="shared" si="680"/>
        <v>-1.8226000099019142E-5</v>
      </c>
      <c r="BE199" s="566">
        <f t="shared" si="681"/>
        <v>2.6830719505112877E-3</v>
      </c>
      <c r="BF199" s="566">
        <f t="shared" si="682"/>
        <v>3.8701214097480825E-3</v>
      </c>
      <c r="BG199" s="566">
        <f t="shared" si="683"/>
        <v>-7.9998806555813852E-3</v>
      </c>
      <c r="BH199" s="566">
        <f t="shared" si="684"/>
        <v>-2.1546926624545618E-2</v>
      </c>
      <c r="BI199" s="566">
        <f t="shared" si="685"/>
        <v>-3.2513063707641662E-2</v>
      </c>
      <c r="BJ199" s="566">
        <f t="shared" si="686"/>
        <v>-4.3220321340055858E-2</v>
      </c>
      <c r="BK199" s="566">
        <f t="shared" si="687"/>
        <v>-5.6409333791942663E-2</v>
      </c>
      <c r="BL199" s="566">
        <f t="shared" si="688"/>
        <v>-6.9740162548559484E-2</v>
      </c>
      <c r="BM199" s="566">
        <f t="shared" si="689"/>
        <v>-7.3960127570649681E-2</v>
      </c>
      <c r="BN199" s="566">
        <f t="shared" si="690"/>
        <v>-8.4303689874348456E-2</v>
      </c>
    </row>
    <row r="200" spans="1:66" ht="15.75" thickBot="1" x14ac:dyDescent="0.3">
      <c r="A200" s="558"/>
      <c r="B200" s="559" t="s">
        <v>499</v>
      </c>
      <c r="C200" s="560">
        <v>28339.005263572559</v>
      </c>
      <c r="D200" s="560">
        <v>28808.047130700434</v>
      </c>
      <c r="E200" s="560">
        <v>31049.151613291411</v>
      </c>
      <c r="F200" s="560">
        <v>33285.669003617775</v>
      </c>
      <c r="G200" s="560">
        <v>35710.374767540721</v>
      </c>
      <c r="H200" s="560">
        <v>38608.287395945634</v>
      </c>
      <c r="I200" s="560">
        <v>41498.865882939484</v>
      </c>
      <c r="J200" s="560">
        <v>44427.973313700408</v>
      </c>
      <c r="K200" s="560">
        <v>47919.098131763749</v>
      </c>
      <c r="L200" s="560">
        <v>51168.102491273195</v>
      </c>
      <c r="M200" s="560">
        <v>54540.945736469759</v>
      </c>
      <c r="N200" s="560">
        <v>57321.413277136569</v>
      </c>
      <c r="O200" s="560">
        <v>56786.925785573374</v>
      </c>
      <c r="P200" s="560">
        <v>56632.983723815414</v>
      </c>
      <c r="Q200" s="560">
        <v>56244.391066268785</v>
      </c>
      <c r="R200" s="560">
        <v>55816.554908035672</v>
      </c>
      <c r="S200" s="560">
        <v>55416.039061195857</v>
      </c>
      <c r="T200" s="560">
        <v>56158.374280760589</v>
      </c>
      <c r="U200" s="560">
        <v>56733.3908114605</v>
      </c>
      <c r="V200" s="561">
        <v>57244.797729957732</v>
      </c>
      <c r="X200" s="558"/>
      <c r="Y200" s="559" t="s">
        <v>499</v>
      </c>
      <c r="Z200" s="560">
        <f>[10]Summary!$C$5</f>
        <v>34968.009498434199</v>
      </c>
      <c r="AA200" s="560">
        <f>[10]Summary!$D$5</f>
        <v>35340</v>
      </c>
      <c r="AB200" s="560">
        <f>[10]Summary!$E$5</f>
        <v>36362.682075466088</v>
      </c>
      <c r="AC200" s="560">
        <f>[10]Summary!$F$5</f>
        <v>37428.376030127518</v>
      </c>
      <c r="AD200" s="560">
        <f>[10]Summary!$G$5</f>
        <v>38684.039235195727</v>
      </c>
      <c r="AE200" s="560">
        <f>[10]Summary!$H$5</f>
        <v>40420.169629817829</v>
      </c>
      <c r="AF200" s="560">
        <f>[10]Summary!$I$5</f>
        <v>42121.720600275032</v>
      </c>
      <c r="AG200" s="560">
        <f>[10]Summary!$J$5</f>
        <v>43790.905626622902</v>
      </c>
      <c r="AH200" s="560">
        <f>[10]Summary!$K$5</f>
        <v>46002.639683285495</v>
      </c>
      <c r="AI200" s="560">
        <f>[10]Summary!$L$5</f>
        <v>47922.074111841153</v>
      </c>
      <c r="AJ200" s="560">
        <f>[10]Summary!$M$5</f>
        <v>49926.957692808821</v>
      </c>
      <c r="AK200" s="560">
        <f>[10]Summary!$N$5</f>
        <v>51284.69625768502</v>
      </c>
      <c r="AL200" s="560">
        <f>[10]Summary!$O$5</f>
        <v>54226.421614363266</v>
      </c>
      <c r="AM200" s="560">
        <f>[10]Summary!$P$5</f>
        <v>57512.262808671105</v>
      </c>
      <c r="AN200" s="560">
        <f>[10]Summary!$Q$5</f>
        <v>60800.871949619497</v>
      </c>
      <c r="AO200" s="560">
        <f>[10]Summary!$R$5</f>
        <v>64152.103521108394</v>
      </c>
      <c r="AP200" s="560">
        <f>[10]Summary!$S$5</f>
        <v>67452.007659188588</v>
      </c>
      <c r="AQ200" s="560">
        <f>[10]Summary!$T$5</f>
        <v>68738.696266968036</v>
      </c>
      <c r="AR200" s="560">
        <f>[10]Summary!$U$5</f>
        <v>70491.241633556376</v>
      </c>
      <c r="AS200" s="560">
        <f>[10]Summary!$V$5</f>
        <v>71700.165077947197</v>
      </c>
      <c r="AU200" s="566">
        <f t="shared" si="691"/>
        <v>0.23391802828671182</v>
      </c>
      <c r="AV200" s="566">
        <f t="shared" si="672"/>
        <v>0.22674056452575478</v>
      </c>
      <c r="AW200" s="566">
        <f t="shared" si="673"/>
        <v>0.17113287114421763</v>
      </c>
      <c r="AX200" s="566">
        <f t="shared" si="674"/>
        <v>0.12445917869517592</v>
      </c>
      <c r="AY200" s="566">
        <f t="shared" si="675"/>
        <v>8.3271723890110103E-2</v>
      </c>
      <c r="AZ200" s="566">
        <f t="shared" si="676"/>
        <v>4.6929878429740078E-2</v>
      </c>
      <c r="BA200" s="566">
        <f t="shared" si="677"/>
        <v>1.5008957572298569E-2</v>
      </c>
      <c r="BB200" s="566">
        <f t="shared" si="678"/>
        <v>-1.4339337123916279E-2</v>
      </c>
      <c r="BC200" s="566">
        <f t="shared" si="679"/>
        <v>-3.9993625155643447E-2</v>
      </c>
      <c r="BD200" s="566">
        <f t="shared" si="680"/>
        <v>-6.3438513866830568E-2</v>
      </c>
      <c r="BE200" s="566">
        <f t="shared" si="681"/>
        <v>-8.4596773696494862E-2</v>
      </c>
      <c r="BF200" s="566">
        <f t="shared" si="682"/>
        <v>-0.10531347142934762</v>
      </c>
      <c r="BG200" s="566">
        <f t="shared" si="683"/>
        <v>-4.5089677523283016E-2</v>
      </c>
      <c r="BH200" s="566">
        <f t="shared" si="684"/>
        <v>1.5525918414323886E-2</v>
      </c>
      <c r="BI200" s="566">
        <f t="shared" si="685"/>
        <v>8.1012182672262081E-2</v>
      </c>
      <c r="BJ200" s="566">
        <f t="shared" si="686"/>
        <v>0.14933828551057149</v>
      </c>
      <c r="BK200" s="566">
        <f t="shared" si="687"/>
        <v>0.21719287054604222</v>
      </c>
      <c r="BL200" s="566">
        <f t="shared" si="688"/>
        <v>0.22401506716189548</v>
      </c>
      <c r="BM200" s="566">
        <f t="shared" si="689"/>
        <v>0.24250006257896195</v>
      </c>
      <c r="BN200" s="566">
        <f t="shared" si="690"/>
        <v>0.25251844571414361</v>
      </c>
    </row>
    <row r="201" spans="1:66" ht="15" x14ac:dyDescent="0.25">
      <c r="A201" s="552" t="s">
        <v>500</v>
      </c>
      <c r="B201" s="562"/>
      <c r="C201" s="553">
        <v>2000</v>
      </c>
      <c r="D201" s="553">
        <v>2001</v>
      </c>
      <c r="E201" s="553">
        <v>2002</v>
      </c>
      <c r="F201" s="553">
        <v>2003</v>
      </c>
      <c r="G201" s="553">
        <v>2004</v>
      </c>
      <c r="H201" s="553">
        <v>2005</v>
      </c>
      <c r="I201" s="553">
        <v>2006</v>
      </c>
      <c r="J201" s="553">
        <v>2007</v>
      </c>
      <c r="K201" s="553">
        <v>2008</v>
      </c>
      <c r="L201" s="553">
        <v>2009</v>
      </c>
      <c r="M201" s="553">
        <v>2010</v>
      </c>
      <c r="N201" s="553">
        <v>2011</v>
      </c>
      <c r="O201" s="553">
        <v>2012</v>
      </c>
      <c r="P201" s="553">
        <v>2013</v>
      </c>
      <c r="Q201" s="553">
        <v>2014</v>
      </c>
      <c r="R201" s="553">
        <v>2015</v>
      </c>
      <c r="S201" s="553">
        <v>2016</v>
      </c>
      <c r="T201" s="553">
        <v>2017</v>
      </c>
      <c r="U201" s="553">
        <v>2018</v>
      </c>
      <c r="V201" s="554">
        <v>2019</v>
      </c>
      <c r="X201" s="552" t="s">
        <v>500</v>
      </c>
      <c r="Y201" s="562"/>
      <c r="Z201" s="553">
        <v>2000</v>
      </c>
      <c r="AA201" s="553">
        <v>2001</v>
      </c>
      <c r="AB201" s="553">
        <v>2002</v>
      </c>
      <c r="AC201" s="553">
        <v>2003</v>
      </c>
      <c r="AD201" s="553">
        <v>2004</v>
      </c>
      <c r="AE201" s="553">
        <v>2005</v>
      </c>
      <c r="AF201" s="553">
        <v>2006</v>
      </c>
      <c r="AG201" s="553">
        <v>2007</v>
      </c>
      <c r="AH201" s="553">
        <v>2008</v>
      </c>
      <c r="AI201" s="553">
        <v>2009</v>
      </c>
      <c r="AJ201" s="553">
        <v>2010</v>
      </c>
      <c r="AK201" s="553">
        <v>2011</v>
      </c>
      <c r="AL201" s="553">
        <v>2012</v>
      </c>
      <c r="AM201" s="553">
        <v>2013</v>
      </c>
      <c r="AN201" s="553">
        <v>2014</v>
      </c>
      <c r="AO201" s="553">
        <v>2015</v>
      </c>
      <c r="AP201" s="553">
        <v>2016</v>
      </c>
      <c r="AQ201" s="553">
        <v>2017</v>
      </c>
      <c r="AR201" s="553">
        <v>2018</v>
      </c>
      <c r="AS201" s="553">
        <v>2019</v>
      </c>
      <c r="AU201" s="553">
        <v>2000</v>
      </c>
      <c r="AV201" s="553">
        <v>2001</v>
      </c>
      <c r="AW201" s="553">
        <v>2002</v>
      </c>
      <c r="AX201" s="553">
        <v>2003</v>
      </c>
      <c r="AY201" s="553">
        <v>2004</v>
      </c>
      <c r="AZ201" s="553">
        <v>2005</v>
      </c>
      <c r="BA201" s="553">
        <v>2006</v>
      </c>
      <c r="BB201" s="553">
        <v>2007</v>
      </c>
      <c r="BC201" s="553">
        <v>2008</v>
      </c>
      <c r="BD201" s="553">
        <v>2009</v>
      </c>
      <c r="BE201" s="553">
        <v>2010</v>
      </c>
      <c r="BF201" s="553">
        <v>2011</v>
      </c>
      <c r="BG201" s="553">
        <v>2012</v>
      </c>
      <c r="BH201" s="553">
        <v>2013</v>
      </c>
      <c r="BI201" s="553">
        <v>2014</v>
      </c>
      <c r="BJ201" s="553">
        <v>2015</v>
      </c>
      <c r="BK201" s="553">
        <v>2016</v>
      </c>
      <c r="BL201" s="553">
        <v>2017</v>
      </c>
      <c r="BM201" s="553">
        <v>2018</v>
      </c>
      <c r="BN201" s="553">
        <v>2019</v>
      </c>
    </row>
    <row r="202" spans="1:66" ht="15" x14ac:dyDescent="0.25">
      <c r="A202" s="563"/>
      <c r="B202" s="550" t="s">
        <v>498</v>
      </c>
      <c r="C202" s="556">
        <v>18597.549456801724</v>
      </c>
      <c r="D202" s="556">
        <v>3030.1668230991831</v>
      </c>
      <c r="E202" s="556">
        <v>2660.11600695176</v>
      </c>
      <c r="F202" s="556">
        <v>4843.5393074314561</v>
      </c>
      <c r="G202" s="556">
        <v>9767.2984028882456</v>
      </c>
      <c r="H202" s="556">
        <v>12112.446313913662</v>
      </c>
      <c r="I202" s="556">
        <v>10921.491344251997</v>
      </c>
      <c r="J202" s="556">
        <v>17689.281547325772</v>
      </c>
      <c r="K202" s="556">
        <v>16606.76868873648</v>
      </c>
      <c r="L202" s="556">
        <v>17161.476863873319</v>
      </c>
      <c r="M202" s="556">
        <v>16324.460013110343</v>
      </c>
      <c r="N202" s="556">
        <v>17420.581327231965</v>
      </c>
      <c r="O202" s="556">
        <v>18583.20943626696</v>
      </c>
      <c r="P202" s="556">
        <v>16510.145415148636</v>
      </c>
      <c r="Q202" s="556">
        <v>17354.967587756346</v>
      </c>
      <c r="R202" s="556">
        <v>19862.048873908832</v>
      </c>
      <c r="S202" s="556">
        <v>20002.487069208484</v>
      </c>
      <c r="T202" s="556">
        <v>20004.469959364495</v>
      </c>
      <c r="U202" s="556">
        <v>20146.163985096286</v>
      </c>
      <c r="V202" s="557">
        <v>20146.163985096286</v>
      </c>
      <c r="X202" s="563"/>
      <c r="Y202" s="550" t="s">
        <v>498</v>
      </c>
      <c r="Z202" s="556">
        <f>[10]Summary!$C$7</f>
        <v>16163.579225449193</v>
      </c>
      <c r="AA202" s="556">
        <f>[10]Summary!$D$7</f>
        <v>15753.881198991185</v>
      </c>
      <c r="AB202" s="556">
        <f>[10]Summary!$E$7</f>
        <v>16531.521979245415</v>
      </c>
      <c r="AC202" s="556">
        <f>[10]Summary!$F$7</f>
        <v>16614.245294028391</v>
      </c>
      <c r="AD202" s="556">
        <f>[10]Summary!$G$7</f>
        <v>16589.855886673686</v>
      </c>
      <c r="AE202" s="556">
        <f>[10]Summary!$H$7</f>
        <v>16383.528729126818</v>
      </c>
      <c r="AF202" s="556">
        <f>[10]Summary!$I$7</f>
        <v>16391.495535174952</v>
      </c>
      <c r="AG202" s="556">
        <f>[10]Summary!$J$7</f>
        <v>17400.978792762427</v>
      </c>
      <c r="AH202" s="556">
        <f>[10]Summary!$K$7</f>
        <v>16219.626902517193</v>
      </c>
      <c r="AI202" s="556">
        <f>[10]Summary!$L$7</f>
        <v>16911.333457347318</v>
      </c>
      <c r="AJ202" s="556">
        <f>[10]Summary!$M$7</f>
        <v>15488.75942867718</v>
      </c>
      <c r="AK202" s="556">
        <f>[10]Summary!$N$7</f>
        <v>15574.371990693071</v>
      </c>
      <c r="AL202" s="556">
        <f>[10]Summary!$O$7</f>
        <v>15941.488172383737</v>
      </c>
      <c r="AM202" s="556">
        <f>[10]Summary!$P$7</f>
        <v>15028.744902120154</v>
      </c>
      <c r="AN202" s="556">
        <f>[10]Summary!$Q$7</f>
        <v>15993.607137394907</v>
      </c>
      <c r="AO202" s="556">
        <f>[10]Summary!$R$7</f>
        <v>17055.873504260311</v>
      </c>
      <c r="AP202" s="556">
        <f>[10]Summary!$S$7</f>
        <v>13807.694124290827</v>
      </c>
      <c r="AQ202" s="556">
        <f>[10]Summary!$T$7</f>
        <v>18776.576840297825</v>
      </c>
      <c r="AR202" s="556">
        <f>[10]Summary!$U$7</f>
        <v>15815.257841816418</v>
      </c>
      <c r="AS202" s="556">
        <f>[10]Summary!$V$7</f>
        <v>15543.857530507066</v>
      </c>
      <c r="AU202" s="566">
        <f>(Z202-C202)/C202</f>
        <v>-0.13087585743520358</v>
      </c>
      <c r="AV202" s="566">
        <f t="shared" ref="AV202:AV204" si="692">(AA202-D202)/D202</f>
        <v>4.1990144829314993</v>
      </c>
      <c r="AW202" s="566">
        <f t="shared" ref="AW202:AW204" si="693">(AB202-E202)/E202</f>
        <v>5.2145868586343971</v>
      </c>
      <c r="AX202" s="566">
        <f t="shared" ref="AX202:AX204" si="694">(AC202-F202)/F202</f>
        <v>2.4301869437783044</v>
      </c>
      <c r="AY202" s="566">
        <f t="shared" ref="AY202:AY204" si="695">(AD202-G202)/G202</f>
        <v>0.69851019210879961</v>
      </c>
      <c r="AZ202" s="566">
        <f t="shared" ref="AZ202:AZ204" si="696">(AE202-H202)/H202</f>
        <v>0.35261930616831133</v>
      </c>
      <c r="BA202" s="566">
        <f t="shared" ref="BA202:BA204" si="697">(AF202-I202)/I202</f>
        <v>0.50084773393166937</v>
      </c>
      <c r="BB202" s="566">
        <f t="shared" ref="BB202:BB204" si="698">(AG202-J202)/J202</f>
        <v>-1.6298160769956761E-2</v>
      </c>
      <c r="BC202" s="566">
        <f t="shared" ref="BC202:BC204" si="699">(AH202-K202)/K202</f>
        <v>-2.3312288710437994E-2</v>
      </c>
      <c r="BD202" s="566">
        <f t="shared" ref="BD202:BD204" si="700">(AI202-L202)/L202</f>
        <v>-1.4575867130210555E-2</v>
      </c>
      <c r="BE202" s="566">
        <f t="shared" ref="BE202:BE204" si="701">(AJ202-M202)/M202</f>
        <v>-5.1193153327093427E-2</v>
      </c>
      <c r="BF202" s="566">
        <f t="shared" ref="BF202:BF204" si="702">(AK202-N202)/N202</f>
        <v>-0.10597862963693912</v>
      </c>
      <c r="BG202" s="566">
        <f t="shared" ref="BG202:BG204" si="703">(AL202-O202)/O202</f>
        <v>-0.14215635210609229</v>
      </c>
      <c r="BH202" s="566">
        <f t="shared" ref="BH202:BH204" si="704">(AM202-P202)/P202</f>
        <v>-8.9726678704431365E-2</v>
      </c>
      <c r="BI202" s="566">
        <f t="shared" ref="BI202:BI204" si="705">(AN202-Q202)/Q202</f>
        <v>-7.8442120014206015E-2</v>
      </c>
      <c r="BJ202" s="566">
        <f t="shared" ref="BJ202:BJ204" si="706">(AO202-R202)/R202</f>
        <v>-0.14128327784626321</v>
      </c>
      <c r="BK202" s="566">
        <f t="shared" ref="BK202:BK204" si="707">(AP202-S202)/S202</f>
        <v>-0.30970113483806844</v>
      </c>
      <c r="BL202" s="566">
        <f t="shared" ref="BL202:BL204" si="708">(AQ202-T202)/T202</f>
        <v>-6.1380937438528252E-2</v>
      </c>
      <c r="BM202" s="566">
        <f t="shared" ref="BM202:BM204" si="709">(AR202-U202)/U202</f>
        <v>-0.21497423263722973</v>
      </c>
      <c r="BN202" s="566">
        <f t="shared" ref="BN202:BN204" si="710">(AS202-V202)/V202</f>
        <v>-0.22844579533820483</v>
      </c>
    </row>
    <row r="203" spans="1:66" ht="15" x14ac:dyDescent="0.25">
      <c r="A203" s="563"/>
      <c r="B203" s="550" t="s">
        <v>87</v>
      </c>
      <c r="C203" s="556">
        <v>18128.507589673849</v>
      </c>
      <c r="D203" s="556">
        <v>789.06234050826345</v>
      </c>
      <c r="E203" s="556">
        <v>423.59861662539583</v>
      </c>
      <c r="F203" s="556">
        <v>2418.8335435084514</v>
      </c>
      <c r="G203" s="556">
        <v>6869.3857744833331</v>
      </c>
      <c r="H203" s="556">
        <v>9221.8678269198699</v>
      </c>
      <c r="I203" s="556">
        <v>7992.3839134910741</v>
      </c>
      <c r="J203" s="556">
        <v>14198.156729262431</v>
      </c>
      <c r="K203" s="556">
        <v>13357.764329227033</v>
      </c>
      <c r="L203" s="556">
        <v>13788.633618676755</v>
      </c>
      <c r="M203" s="556">
        <v>13543.992472443533</v>
      </c>
      <c r="N203" s="556">
        <v>17955.06881879516</v>
      </c>
      <c r="O203" s="556">
        <v>18737.151498024919</v>
      </c>
      <c r="P203" s="556">
        <v>16898.738072695265</v>
      </c>
      <c r="Q203" s="556">
        <v>17782.803745989459</v>
      </c>
      <c r="R203" s="556">
        <v>20262.564720748705</v>
      </c>
      <c r="S203" s="556">
        <v>19260.151849643844</v>
      </c>
      <c r="T203" s="556">
        <v>19429.45342866463</v>
      </c>
      <c r="U203" s="556">
        <v>19634.757066599039</v>
      </c>
      <c r="V203" s="557">
        <v>19604.393696643801</v>
      </c>
      <c r="X203" s="563"/>
      <c r="Y203" s="550" t="s">
        <v>87</v>
      </c>
      <c r="Z203" s="556">
        <f>[10]Summary!$C$8</f>
        <v>15791.588723883393</v>
      </c>
      <c r="AA203" s="556">
        <f>[10]Summary!$D$8</f>
        <v>14731.199123525097</v>
      </c>
      <c r="AB203" s="556">
        <f>[10]Summary!$E$8</f>
        <v>15465.828024583985</v>
      </c>
      <c r="AC203" s="556">
        <f>[10]Summary!$F$8</f>
        <v>15358.582088960182</v>
      </c>
      <c r="AD203" s="556">
        <f>[10]Summary!$G$8</f>
        <v>14853.725492051584</v>
      </c>
      <c r="AE203" s="556">
        <f>[10]Summary!$H$8</f>
        <v>14681.977758669556</v>
      </c>
      <c r="AF203" s="556">
        <f>[10]Summary!$I$8</f>
        <v>14722.31050882708</v>
      </c>
      <c r="AG203" s="556">
        <f>[10]Summary!$J$8</f>
        <v>15189.244736099834</v>
      </c>
      <c r="AH203" s="556">
        <f>[10]Summary!$K$8</f>
        <v>14300.192473961535</v>
      </c>
      <c r="AI203" s="556">
        <f>[10]Summary!$L$8</f>
        <v>14906.449876379649</v>
      </c>
      <c r="AJ203" s="556">
        <f>[10]Summary!$M$8</f>
        <v>14131.020863800981</v>
      </c>
      <c r="AK203" s="556">
        <f>[10]Summary!$N$8</f>
        <v>12632.646634014825</v>
      </c>
      <c r="AL203" s="556">
        <f>[10]Summary!$O$8</f>
        <v>12655.646978075898</v>
      </c>
      <c r="AM203" s="556">
        <f>[10]Summary!$P$8</f>
        <v>11740.135761171761</v>
      </c>
      <c r="AN203" s="556">
        <f>[10]Summary!$Q$8</f>
        <v>12642.37556590601</v>
      </c>
      <c r="AO203" s="556">
        <f>[10]Summary!$R$8</f>
        <v>13755.969366180118</v>
      </c>
      <c r="AP203" s="556">
        <f>[10]Summary!$S$8</f>
        <v>12521.005516511379</v>
      </c>
      <c r="AQ203" s="556">
        <f>[10]Summary!$T$8</f>
        <v>17024.031473709427</v>
      </c>
      <c r="AR203" s="556">
        <f>[10]Summary!$U$8</f>
        <v>14606.334397425655</v>
      </c>
      <c r="AS203" s="556">
        <f>[10]Summary!$V$8</f>
        <v>14141.719640339648</v>
      </c>
      <c r="AU203" s="566">
        <f t="shared" ref="AU203:AU204" si="711">(Z203-C203)/C203</f>
        <v>-0.12890850800766329</v>
      </c>
      <c r="AV203" s="566">
        <f t="shared" si="692"/>
        <v>17.6692462271564</v>
      </c>
      <c r="AW203" s="566">
        <f t="shared" si="693"/>
        <v>35.510572550478841</v>
      </c>
      <c r="AX203" s="566">
        <f t="shared" si="694"/>
        <v>5.3495820661900453</v>
      </c>
      <c r="AY203" s="566">
        <f t="shared" si="695"/>
        <v>1.1623076618038353</v>
      </c>
      <c r="AZ203" s="566">
        <f t="shared" si="696"/>
        <v>0.59208286588221237</v>
      </c>
      <c r="BA203" s="566">
        <f t="shared" si="697"/>
        <v>0.84204245794248567</v>
      </c>
      <c r="BB203" s="566">
        <f t="shared" si="698"/>
        <v>6.9803991161385623E-2</v>
      </c>
      <c r="BC203" s="566">
        <f t="shared" si="699"/>
        <v>7.0552835153143992E-2</v>
      </c>
      <c r="BD203" s="566">
        <f t="shared" si="700"/>
        <v>8.1067949777765366E-2</v>
      </c>
      <c r="BE203" s="566">
        <f t="shared" si="701"/>
        <v>4.334234477402505E-2</v>
      </c>
      <c r="BF203" s="566">
        <f t="shared" si="702"/>
        <v>-0.29643006320359433</v>
      </c>
      <c r="BG203" s="566">
        <f t="shared" si="703"/>
        <v>-0.3245693199732132</v>
      </c>
      <c r="BH203" s="566">
        <f t="shared" si="704"/>
        <v>-0.30526553458205841</v>
      </c>
      <c r="BI203" s="566">
        <f t="shared" si="705"/>
        <v>-0.28906736268979888</v>
      </c>
      <c r="BJ203" s="566">
        <f t="shared" si="706"/>
        <v>-0.32111410595056045</v>
      </c>
      <c r="BK203" s="566">
        <f t="shared" si="707"/>
        <v>-0.34990099692578924</v>
      </c>
      <c r="BL203" s="566">
        <f t="shared" si="708"/>
        <v>-0.12380286268920156</v>
      </c>
      <c r="BM203" s="566">
        <f t="shared" si="709"/>
        <v>-0.25609803330479214</v>
      </c>
      <c r="BN203" s="566">
        <f t="shared" si="710"/>
        <v>-0.27864539657961174</v>
      </c>
    </row>
    <row r="204" spans="1:66" ht="15.75" thickBot="1" x14ac:dyDescent="0.3">
      <c r="A204" s="564"/>
      <c r="B204" s="559" t="s">
        <v>499</v>
      </c>
      <c r="C204" s="560">
        <v>469.04186712788578</v>
      </c>
      <c r="D204" s="560">
        <v>2241.1044825909848</v>
      </c>
      <c r="E204" s="560">
        <v>2236.5173903263421</v>
      </c>
      <c r="F204" s="560">
        <v>2424.7057639229606</v>
      </c>
      <c r="G204" s="560">
        <v>2897.9126284049271</v>
      </c>
      <c r="H204" s="560">
        <v>2890.5784869938288</v>
      </c>
      <c r="I204" s="560">
        <v>2929.107430760916</v>
      </c>
      <c r="J204" s="560">
        <v>3491.1248180633484</v>
      </c>
      <c r="K204" s="560">
        <v>3249.0043595094176</v>
      </c>
      <c r="L204" s="560">
        <v>3372.8432451965855</v>
      </c>
      <c r="M204" s="560">
        <v>2780.4675406668321</v>
      </c>
      <c r="N204" s="560">
        <v>-534.48749156319536</v>
      </c>
      <c r="O204" s="560">
        <v>-153.94206175793806</v>
      </c>
      <c r="P204" s="560">
        <v>-388.5926575466292</v>
      </c>
      <c r="Q204" s="560">
        <v>-427.83615823311993</v>
      </c>
      <c r="R204" s="560">
        <v>-400.51584683982219</v>
      </c>
      <c r="S204" s="560">
        <v>742.33521956471668</v>
      </c>
      <c r="T204" s="560">
        <v>575.01653069993336</v>
      </c>
      <c r="U204" s="560">
        <v>511.40691849723953</v>
      </c>
      <c r="V204" s="561">
        <v>541.77028845247696</v>
      </c>
      <c r="X204" s="564"/>
      <c r="Y204" s="559" t="s">
        <v>499</v>
      </c>
      <c r="Z204" s="560">
        <f>[10]Summary!$C$9</f>
        <v>371.99050156582962</v>
      </c>
      <c r="AA204" s="560">
        <f>[10]Summary!$D$9</f>
        <v>1022.6820754661094</v>
      </c>
      <c r="AB204" s="560">
        <f>[10]Summary!$E$9</f>
        <v>1065.693954661423</v>
      </c>
      <c r="AC204" s="560">
        <f>[10]Summary!$F$9</f>
        <v>1255.6632050681874</v>
      </c>
      <c r="AD204" s="560">
        <f>[10]Summary!$G$9</f>
        <v>1736.1303946221087</v>
      </c>
      <c r="AE204" s="560">
        <f>[10]Summary!$H$9</f>
        <v>1701.5509704572032</v>
      </c>
      <c r="AF204" s="560">
        <f>[10]Summary!$I$9</f>
        <v>1669.1850263478482</v>
      </c>
      <c r="AG204" s="560">
        <f>[10]Summary!$J$9</f>
        <v>2211.7340566626081</v>
      </c>
      <c r="AH204" s="560">
        <f>[10]Summary!$K$9</f>
        <v>1919.4344285556726</v>
      </c>
      <c r="AI204" s="560">
        <f>[10]Summary!$L$9</f>
        <v>2004.8835809676384</v>
      </c>
      <c r="AJ204" s="560">
        <f>[10]Summary!$M$9</f>
        <v>1357.7385648761847</v>
      </c>
      <c r="AK204" s="560">
        <f>[10]Summary!$N$9</f>
        <v>2941.7253566782529</v>
      </c>
      <c r="AL204" s="560">
        <f>[10]Summary!$O$9</f>
        <v>3285.8411943078245</v>
      </c>
      <c r="AM204" s="560">
        <f>[10]Summary!$P$9</f>
        <v>3288.6091409483706</v>
      </c>
      <c r="AN204" s="560">
        <f>[10]Summary!$Q$9</f>
        <v>3351.2315714889191</v>
      </c>
      <c r="AO204" s="560">
        <f>[10]Summary!$R$9</f>
        <v>3299.9041380801937</v>
      </c>
      <c r="AP204" s="560">
        <f>[10]Summary!$S$9</f>
        <v>1286.6886077794479</v>
      </c>
      <c r="AQ204" s="560">
        <f>[10]Summary!$T$9</f>
        <v>1752.5453665883397</v>
      </c>
      <c r="AR204" s="560">
        <f>[10]Summary!$U$9</f>
        <v>1208.9234443908499</v>
      </c>
      <c r="AS204" s="560">
        <f>[10]Summary!$V$9</f>
        <v>1402.1378901673743</v>
      </c>
      <c r="AU204" s="566">
        <f t="shared" si="711"/>
        <v>-0.20691407817459245</v>
      </c>
      <c r="AV204" s="566">
        <f t="shared" si="692"/>
        <v>-0.54367050558759911</v>
      </c>
      <c r="AW204" s="566">
        <f t="shared" si="693"/>
        <v>-0.52350294289197452</v>
      </c>
      <c r="AX204" s="566">
        <f t="shared" si="694"/>
        <v>-0.48213790565803133</v>
      </c>
      <c r="AY204" s="566">
        <f t="shared" si="695"/>
        <v>-0.40090312675240597</v>
      </c>
      <c r="AZ204" s="566">
        <f t="shared" si="696"/>
        <v>-0.41134586792459032</v>
      </c>
      <c r="BA204" s="566">
        <f t="shared" si="697"/>
        <v>-0.43013868019370272</v>
      </c>
      <c r="BB204" s="566">
        <f t="shared" si="698"/>
        <v>-0.36646949853556482</v>
      </c>
      <c r="BC204" s="566">
        <f t="shared" si="699"/>
        <v>-0.40922380638310468</v>
      </c>
      <c r="BD204" s="566">
        <f t="shared" si="700"/>
        <v>-0.4055805635726234</v>
      </c>
      <c r="BE204" s="566">
        <f t="shared" si="701"/>
        <v>-0.51168695731273961</v>
      </c>
      <c r="BF204" s="566">
        <f t="shared" si="702"/>
        <v>-6.5038245106067869</v>
      </c>
      <c r="BG204" s="566">
        <f t="shared" si="703"/>
        <v>-22.344661470589855</v>
      </c>
      <c r="BH204" s="566">
        <f t="shared" si="704"/>
        <v>-9.4628699927346247</v>
      </c>
      <c r="BI204" s="566">
        <f t="shared" si="705"/>
        <v>-8.8329788331328825</v>
      </c>
      <c r="BJ204" s="566">
        <f t="shared" si="706"/>
        <v>-9.2391350157985634</v>
      </c>
      <c r="BK204" s="566">
        <f t="shared" si="707"/>
        <v>0.73329861478743241</v>
      </c>
      <c r="BL204" s="566">
        <f t="shared" si="708"/>
        <v>2.0478173635374808</v>
      </c>
      <c r="BM204" s="566">
        <f t="shared" si="709"/>
        <v>1.3639168745375028</v>
      </c>
      <c r="BN204" s="566">
        <f t="shared" si="710"/>
        <v>1.5880671569725018</v>
      </c>
    </row>
    <row r="205" spans="1:66" ht="15" x14ac:dyDescent="0.25">
      <c r="A205" s="552" t="s">
        <v>58</v>
      </c>
      <c r="B205" s="562"/>
      <c r="C205" s="553">
        <v>2000</v>
      </c>
      <c r="D205" s="553">
        <v>2001</v>
      </c>
      <c r="E205" s="553">
        <v>2002</v>
      </c>
      <c r="F205" s="553">
        <v>2003</v>
      </c>
      <c r="G205" s="553">
        <v>2004</v>
      </c>
      <c r="H205" s="553">
        <v>2005</v>
      </c>
      <c r="I205" s="553">
        <v>2006</v>
      </c>
      <c r="J205" s="553">
        <v>2007</v>
      </c>
      <c r="K205" s="553">
        <v>2008</v>
      </c>
      <c r="L205" s="553">
        <v>2009</v>
      </c>
      <c r="M205" s="553">
        <v>2010</v>
      </c>
      <c r="N205" s="553">
        <v>2011</v>
      </c>
      <c r="O205" s="553">
        <v>2012</v>
      </c>
      <c r="P205" s="553">
        <v>2013</v>
      </c>
      <c r="Q205" s="553">
        <v>2014</v>
      </c>
      <c r="R205" s="553">
        <v>2015</v>
      </c>
      <c r="S205" s="553">
        <v>2016</v>
      </c>
      <c r="T205" s="553">
        <v>2017</v>
      </c>
      <c r="U205" s="553">
        <v>2018</v>
      </c>
      <c r="V205" s="554">
        <v>2019</v>
      </c>
      <c r="X205" s="552" t="s">
        <v>58</v>
      </c>
      <c r="Y205" s="562"/>
      <c r="Z205" s="553">
        <v>2000</v>
      </c>
      <c r="AA205" s="553">
        <v>2001</v>
      </c>
      <c r="AB205" s="553">
        <v>2002</v>
      </c>
      <c r="AC205" s="553">
        <v>2003</v>
      </c>
      <c r="AD205" s="553">
        <v>2004</v>
      </c>
      <c r="AE205" s="553">
        <v>2005</v>
      </c>
      <c r="AF205" s="553">
        <v>2006</v>
      </c>
      <c r="AG205" s="553">
        <v>2007</v>
      </c>
      <c r="AH205" s="553">
        <v>2008</v>
      </c>
      <c r="AI205" s="553">
        <v>2009</v>
      </c>
      <c r="AJ205" s="553">
        <v>2010</v>
      </c>
      <c r="AK205" s="553">
        <v>2011</v>
      </c>
      <c r="AL205" s="553">
        <v>2012</v>
      </c>
      <c r="AM205" s="553">
        <v>2013</v>
      </c>
      <c r="AN205" s="553">
        <v>2014</v>
      </c>
      <c r="AO205" s="553">
        <v>2015</v>
      </c>
      <c r="AP205" s="553">
        <v>2016</v>
      </c>
      <c r="AQ205" s="553">
        <v>2017</v>
      </c>
      <c r="AR205" s="553">
        <v>2018</v>
      </c>
      <c r="AS205" s="553">
        <v>2019</v>
      </c>
      <c r="AU205" s="553">
        <v>2000</v>
      </c>
      <c r="AV205" s="553">
        <v>2001</v>
      </c>
      <c r="AW205" s="553">
        <v>2002</v>
      </c>
      <c r="AX205" s="553">
        <v>2003</v>
      </c>
      <c r="AY205" s="553">
        <v>2004</v>
      </c>
      <c r="AZ205" s="553">
        <v>2005</v>
      </c>
      <c r="BA205" s="553">
        <v>2006</v>
      </c>
      <c r="BB205" s="553">
        <v>2007</v>
      </c>
      <c r="BC205" s="553">
        <v>2008</v>
      </c>
      <c r="BD205" s="553">
        <v>2009</v>
      </c>
      <c r="BE205" s="553">
        <v>2010</v>
      </c>
      <c r="BF205" s="553">
        <v>2011</v>
      </c>
      <c r="BG205" s="553">
        <v>2012</v>
      </c>
      <c r="BH205" s="553">
        <v>2013</v>
      </c>
      <c r="BI205" s="553">
        <v>2014</v>
      </c>
      <c r="BJ205" s="553">
        <v>2015</v>
      </c>
      <c r="BK205" s="553">
        <v>2016</v>
      </c>
      <c r="BL205" s="553">
        <v>2017</v>
      </c>
      <c r="BM205" s="553">
        <v>2018</v>
      </c>
      <c r="BN205" s="553">
        <v>2019</v>
      </c>
    </row>
    <row r="206" spans="1:66" ht="15" x14ac:dyDescent="0.25">
      <c r="A206" s="563"/>
      <c r="B206" s="550" t="s">
        <v>498</v>
      </c>
      <c r="C206" s="556">
        <v>10008.06888245781</v>
      </c>
      <c r="D206" s="556">
        <v>1811.7862073405665</v>
      </c>
      <c r="E206" s="556">
        <v>1624.4522311097794</v>
      </c>
      <c r="F206" s="556">
        <v>1827.4441736953884</v>
      </c>
      <c r="G206" s="556">
        <v>1702.8319220882199</v>
      </c>
      <c r="H206" s="556">
        <v>3327.3740124023316</v>
      </c>
      <c r="I206" s="556">
        <v>2648.600047680754</v>
      </c>
      <c r="J206" s="556">
        <v>5000</v>
      </c>
      <c r="K206" s="556">
        <v>5400</v>
      </c>
      <c r="L206" s="556">
        <v>6000</v>
      </c>
      <c r="M206" s="556">
        <v>8000</v>
      </c>
      <c r="N206" s="556">
        <v>7900</v>
      </c>
      <c r="O206" s="556">
        <v>8100</v>
      </c>
      <c r="P206" s="556">
        <v>8320</v>
      </c>
      <c r="Q206" s="556">
        <v>9120</v>
      </c>
      <c r="R206" s="556">
        <v>10860</v>
      </c>
      <c r="S206" s="556">
        <v>11670</v>
      </c>
      <c r="T206" s="556">
        <v>13119</v>
      </c>
      <c r="U206" s="556">
        <v>13778</v>
      </c>
      <c r="V206" s="557">
        <v>13517.343758949017</v>
      </c>
      <c r="X206" s="563"/>
      <c r="Y206" s="550" t="s">
        <v>498</v>
      </c>
      <c r="Z206" s="556">
        <f>[10]Summary!$C$11</f>
        <v>10027.922401068306</v>
      </c>
      <c r="AA206" s="556">
        <f>[10]Summary!$D$11</f>
        <v>11479.776486071461</v>
      </c>
      <c r="AB206" s="556">
        <f>[10]Summary!$E$11</f>
        <v>11817.416970955917</v>
      </c>
      <c r="AC206" s="556">
        <f>[10]Summary!$F$11</f>
        <v>11817.416970955917</v>
      </c>
      <c r="AD206" s="556">
        <f>[10]Summary!$G$11</f>
        <v>7653.1843240476419</v>
      </c>
      <c r="AE206" s="556">
        <f>[10]Summary!$H$11</f>
        <v>6190.0755562150043</v>
      </c>
      <c r="AF206" s="556">
        <f>[10]Summary!$I$11</f>
        <v>6077.5287279201857</v>
      </c>
      <c r="AG206" s="556">
        <f>[10]Summary!$J$11</f>
        <v>5000</v>
      </c>
      <c r="AH206" s="556">
        <f>[10]Summary!$K$11</f>
        <v>5400</v>
      </c>
      <c r="AI206" s="556">
        <f>[10]Summary!$L$11</f>
        <v>6000</v>
      </c>
      <c r="AJ206" s="556">
        <f>[10]Summary!$M$11</f>
        <v>8000</v>
      </c>
      <c r="AK206" s="556">
        <f>[10]Summary!$N$11</f>
        <v>7900</v>
      </c>
      <c r="AL206" s="556">
        <f>[10]Summary!$O$11</f>
        <v>8100</v>
      </c>
      <c r="AM206" s="556">
        <f>[10]Summary!$P$11</f>
        <v>8320</v>
      </c>
      <c r="AN206" s="556">
        <f>[10]Summary!$Q$11</f>
        <v>9120</v>
      </c>
      <c r="AO206" s="556">
        <f>[10]Summary!$R$11</f>
        <v>10860</v>
      </c>
      <c r="AP206" s="556">
        <f>[10]Summary!$S$11</f>
        <v>11670</v>
      </c>
      <c r="AQ206" s="556">
        <f>[10]Summary!$T$11</f>
        <v>13119</v>
      </c>
      <c r="AR206" s="556">
        <f>[10]Summary!$U$11</f>
        <v>13997</v>
      </c>
      <c r="AS206" s="556">
        <f>[10]Summary!$V$11</f>
        <v>12579</v>
      </c>
      <c r="AU206" s="566">
        <f>(Z206-C206)/C206</f>
        <v>1.9837511955274143E-3</v>
      </c>
      <c r="AV206" s="566">
        <f t="shared" ref="AV206:AV207" si="712">(AA206-D206)/D206</f>
        <v>5.3361650726561551</v>
      </c>
      <c r="AW206" s="566">
        <f t="shared" ref="AW206:AW207" si="713">(AB206-E206)/E206</f>
        <v>6.274708818542849</v>
      </c>
      <c r="AX206" s="566">
        <f t="shared" ref="AX206:AX207" si="714">(AC206-F206)/F206</f>
        <v>5.4666363772192197</v>
      </c>
      <c r="AY206" s="566">
        <f t="shared" ref="AY206:AY207" si="715">(AD206-G206)/G206</f>
        <v>3.4943862190828416</v>
      </c>
      <c r="AZ206" s="566">
        <f t="shared" ref="AZ206:AZ207" si="716">(AE206-H206)/H206</f>
        <v>0.86034859115396833</v>
      </c>
      <c r="BA206" s="566">
        <f t="shared" ref="BA206:BA207" si="717">(AF206-I206)/I206</f>
        <v>1.2946192775470091</v>
      </c>
      <c r="BB206" s="566">
        <f t="shared" ref="BB206:BB207" si="718">(AG206-J206)/J206</f>
        <v>0</v>
      </c>
      <c r="BC206" s="566">
        <f t="shared" ref="BC206:BC207" si="719">(AH206-K206)/K206</f>
        <v>0</v>
      </c>
      <c r="BD206" s="566">
        <f t="shared" ref="BD206:BD207" si="720">(AI206-L206)/L206</f>
        <v>0</v>
      </c>
      <c r="BE206" s="566">
        <f t="shared" ref="BE206:BE207" si="721">(AJ206-M206)/M206</f>
        <v>0</v>
      </c>
      <c r="BF206" s="566">
        <f t="shared" ref="BF206:BF207" si="722">(AK206-N206)/N206</f>
        <v>0</v>
      </c>
      <c r="BG206" s="566">
        <f t="shared" ref="BG206:BG207" si="723">(AL206-O206)/O206</f>
        <v>0</v>
      </c>
      <c r="BH206" s="566">
        <f t="shared" ref="BH206:BH207" si="724">(AM206-P206)/P206</f>
        <v>0</v>
      </c>
      <c r="BI206" s="566">
        <f t="shared" ref="BI206:BI207" si="725">(AN206-Q206)/Q206</f>
        <v>0</v>
      </c>
      <c r="BJ206" s="566">
        <f t="shared" ref="BJ206:BJ207" si="726">(AO206-R206)/R206</f>
        <v>0</v>
      </c>
      <c r="BK206" s="566">
        <f t="shared" ref="BK206:BK207" si="727">(AP206-S206)/S206</f>
        <v>0</v>
      </c>
      <c r="BL206" s="566">
        <f t="shared" ref="BL206:BL207" si="728">(AQ206-T206)/T206</f>
        <v>0</v>
      </c>
      <c r="BM206" s="566">
        <f t="shared" ref="BM206:BM207" si="729">(AR206-U206)/U206</f>
        <v>1.5894904920888374E-2</v>
      </c>
      <c r="BN206" s="566">
        <f t="shared" ref="BN206:BN207" si="730">(AS206-V206)/V206</f>
        <v>-6.9417762519192877E-2</v>
      </c>
    </row>
    <row r="207" spans="1:66" ht="15" x14ac:dyDescent="0.25">
      <c r="A207" s="563"/>
      <c r="B207" s="550" t="s">
        <v>87</v>
      </c>
      <c r="C207" s="556">
        <v>10008.06888245781</v>
      </c>
      <c r="D207" s="556">
        <v>1811.7862073405665</v>
      </c>
      <c r="E207" s="556">
        <v>1624.4522311097794</v>
      </c>
      <c r="F207" s="556">
        <v>1827.4441736953884</v>
      </c>
      <c r="G207" s="556">
        <v>1702.8319220882199</v>
      </c>
      <c r="H207" s="556">
        <v>3327.3740124023316</v>
      </c>
      <c r="I207" s="556">
        <v>2648.600047680754</v>
      </c>
      <c r="J207" s="556">
        <v>5000</v>
      </c>
      <c r="K207" s="556">
        <v>5400</v>
      </c>
      <c r="L207" s="556">
        <v>6000</v>
      </c>
      <c r="M207" s="556">
        <v>8000</v>
      </c>
      <c r="N207" s="556">
        <v>7900</v>
      </c>
      <c r="O207" s="556">
        <v>8100</v>
      </c>
      <c r="P207" s="556">
        <v>8320</v>
      </c>
      <c r="Q207" s="556">
        <v>9120</v>
      </c>
      <c r="R207" s="556">
        <v>10860</v>
      </c>
      <c r="S207" s="556">
        <v>11670</v>
      </c>
      <c r="T207" s="556">
        <v>13119</v>
      </c>
      <c r="U207" s="556">
        <v>13778</v>
      </c>
      <c r="V207" s="557">
        <v>13517.343758949017</v>
      </c>
      <c r="X207" s="563"/>
      <c r="Y207" s="550" t="s">
        <v>87</v>
      </c>
      <c r="Z207" s="556">
        <f>[10]Summary!$C$12</f>
        <v>10027.922401068306</v>
      </c>
      <c r="AA207" s="556">
        <f>[10]Summary!$D$12</f>
        <v>11479.776486071461</v>
      </c>
      <c r="AB207" s="556">
        <f>[10]Summary!$E$12</f>
        <v>11817.416970955917</v>
      </c>
      <c r="AC207" s="556">
        <f>[10]Summary!$F$12</f>
        <v>11817.416970955917</v>
      </c>
      <c r="AD207" s="556">
        <f>[10]Summary!$G$12</f>
        <v>7653.1843240476419</v>
      </c>
      <c r="AE207" s="556">
        <f>[10]Summary!$H$12</f>
        <v>6190.0755562150043</v>
      </c>
      <c r="AF207" s="556">
        <f>[10]Summary!$I$12</f>
        <v>6077.5287279201857</v>
      </c>
      <c r="AG207" s="556">
        <f>[10]Summary!$J$12</f>
        <v>5000</v>
      </c>
      <c r="AH207" s="556">
        <f>[10]Summary!$K$12</f>
        <v>5400</v>
      </c>
      <c r="AI207" s="556">
        <f>[10]Summary!$L$12</f>
        <v>6000</v>
      </c>
      <c r="AJ207" s="556">
        <f>[10]Summary!$M$12</f>
        <v>8000</v>
      </c>
      <c r="AK207" s="556">
        <f>[10]Summary!$N$12</f>
        <v>7900</v>
      </c>
      <c r="AL207" s="556">
        <f>[10]Summary!$O$12</f>
        <v>8100</v>
      </c>
      <c r="AM207" s="556">
        <f>[10]Summary!$P$12</f>
        <v>8320</v>
      </c>
      <c r="AN207" s="556">
        <f>[10]Summary!$Q$12</f>
        <v>9120</v>
      </c>
      <c r="AO207" s="556">
        <f>[10]Summary!$R$12</f>
        <v>10860</v>
      </c>
      <c r="AP207" s="556">
        <f>[10]Summary!$S$12</f>
        <v>11670</v>
      </c>
      <c r="AQ207" s="556">
        <f>[10]Summary!$T$12</f>
        <v>13119</v>
      </c>
      <c r="AR207" s="556">
        <f>[10]Summary!$U$12</f>
        <v>13997</v>
      </c>
      <c r="AS207" s="556">
        <f>[10]Summary!$V$12</f>
        <v>12579</v>
      </c>
      <c r="AU207" s="566">
        <f t="shared" ref="AU207" si="731">(Z207-C207)/C207</f>
        <v>1.9837511955274143E-3</v>
      </c>
      <c r="AV207" s="566">
        <f t="shared" si="712"/>
        <v>5.3361650726561551</v>
      </c>
      <c r="AW207" s="566">
        <f t="shared" si="713"/>
        <v>6.274708818542849</v>
      </c>
      <c r="AX207" s="566">
        <f t="shared" si="714"/>
        <v>5.4666363772192197</v>
      </c>
      <c r="AY207" s="566">
        <f t="shared" si="715"/>
        <v>3.4943862190828416</v>
      </c>
      <c r="AZ207" s="566">
        <f t="shared" si="716"/>
        <v>0.86034859115396833</v>
      </c>
      <c r="BA207" s="566">
        <f t="shared" si="717"/>
        <v>1.2946192775470091</v>
      </c>
      <c r="BB207" s="566">
        <f t="shared" si="718"/>
        <v>0</v>
      </c>
      <c r="BC207" s="566">
        <f t="shared" si="719"/>
        <v>0</v>
      </c>
      <c r="BD207" s="566">
        <f t="shared" si="720"/>
        <v>0</v>
      </c>
      <c r="BE207" s="566">
        <f t="shared" si="721"/>
        <v>0</v>
      </c>
      <c r="BF207" s="566">
        <f t="shared" si="722"/>
        <v>0</v>
      </c>
      <c r="BG207" s="566">
        <f t="shared" si="723"/>
        <v>0</v>
      </c>
      <c r="BH207" s="566">
        <f t="shared" si="724"/>
        <v>0</v>
      </c>
      <c r="BI207" s="566">
        <f t="shared" si="725"/>
        <v>0</v>
      </c>
      <c r="BJ207" s="566">
        <f t="shared" si="726"/>
        <v>0</v>
      </c>
      <c r="BK207" s="566">
        <f t="shared" si="727"/>
        <v>0</v>
      </c>
      <c r="BL207" s="566">
        <f t="shared" si="728"/>
        <v>0</v>
      </c>
      <c r="BM207" s="566">
        <f t="shared" si="729"/>
        <v>1.5894904920888374E-2</v>
      </c>
      <c r="BN207" s="566">
        <f t="shared" si="730"/>
        <v>-6.9417762519192877E-2</v>
      </c>
    </row>
    <row r="208" spans="1:66" ht="15.75" thickBot="1" x14ac:dyDescent="0.3">
      <c r="A208" s="564"/>
      <c r="B208" s="559" t="s">
        <v>499</v>
      </c>
      <c r="C208" s="560">
        <v>0</v>
      </c>
      <c r="D208" s="560">
        <v>0</v>
      </c>
      <c r="E208" s="560">
        <v>0</v>
      </c>
      <c r="F208" s="560">
        <v>0</v>
      </c>
      <c r="G208" s="560">
        <v>0</v>
      </c>
      <c r="H208" s="560">
        <v>0</v>
      </c>
      <c r="I208" s="560">
        <v>0</v>
      </c>
      <c r="J208" s="560">
        <v>0</v>
      </c>
      <c r="K208" s="560">
        <v>0</v>
      </c>
      <c r="L208" s="560">
        <v>0</v>
      </c>
      <c r="M208" s="560">
        <v>0</v>
      </c>
      <c r="N208" s="560">
        <v>0</v>
      </c>
      <c r="O208" s="560">
        <v>0</v>
      </c>
      <c r="P208" s="560">
        <v>0</v>
      </c>
      <c r="Q208" s="560">
        <v>0</v>
      </c>
      <c r="R208" s="560">
        <v>0</v>
      </c>
      <c r="S208" s="560">
        <v>0</v>
      </c>
      <c r="T208" s="560">
        <v>0</v>
      </c>
      <c r="U208" s="560">
        <v>0</v>
      </c>
      <c r="V208" s="561">
        <v>0</v>
      </c>
      <c r="X208" s="564"/>
      <c r="Y208" s="559" t="s">
        <v>499</v>
      </c>
      <c r="Z208" s="560">
        <f>[10]Summary!$C$13</f>
        <v>0</v>
      </c>
      <c r="AA208" s="560">
        <f>[10]Summary!$D$13</f>
        <v>0</v>
      </c>
      <c r="AB208" s="560">
        <f>[10]Summary!$E$13</f>
        <v>0</v>
      </c>
      <c r="AC208" s="560">
        <f>[10]Summary!$F$13</f>
        <v>0</v>
      </c>
      <c r="AD208" s="560">
        <f>[10]Summary!$G$13</f>
        <v>0</v>
      </c>
      <c r="AE208" s="560">
        <f>[10]Summary!$H$13</f>
        <v>0</v>
      </c>
      <c r="AF208" s="560">
        <f>[10]Summary!$I$13</f>
        <v>0</v>
      </c>
      <c r="AG208" s="560">
        <f>[10]Summary!$J$13</f>
        <v>0</v>
      </c>
      <c r="AH208" s="560">
        <f>[10]Summary!$K$13</f>
        <v>0</v>
      </c>
      <c r="AI208" s="560">
        <f>[10]Summary!$L$13</f>
        <v>0</v>
      </c>
      <c r="AJ208" s="560">
        <f>[10]Summary!$M$13</f>
        <v>0</v>
      </c>
      <c r="AK208" s="560">
        <f>[10]Summary!$N$13</f>
        <v>0</v>
      </c>
      <c r="AL208" s="560">
        <f>[10]Summary!$O$13</f>
        <v>0</v>
      </c>
      <c r="AM208" s="560">
        <f>[10]Summary!$P$13</f>
        <v>0</v>
      </c>
      <c r="AN208" s="560">
        <f>[10]Summary!$Q$13</f>
        <v>0</v>
      </c>
      <c r="AO208" s="560">
        <f>[10]Summary!$R$13</f>
        <v>0</v>
      </c>
      <c r="AP208" s="560">
        <f>[10]Summary!$S$13</f>
        <v>0</v>
      </c>
      <c r="AQ208" s="560">
        <f>[10]Summary!$T$13</f>
        <v>0</v>
      </c>
      <c r="AR208" s="560">
        <f>[10]Summary!$U$13</f>
        <v>0</v>
      </c>
      <c r="AS208" s="560">
        <f>[10]Summary!$V$13</f>
        <v>0</v>
      </c>
      <c r="AU208" s="566"/>
      <c r="AV208" s="566"/>
      <c r="AW208" s="566"/>
      <c r="AX208" s="566"/>
      <c r="AY208" s="566"/>
      <c r="AZ208" s="566"/>
      <c r="BA208" s="566"/>
      <c r="BB208" s="566"/>
      <c r="BC208" s="566"/>
      <c r="BD208" s="566"/>
      <c r="BE208" s="566"/>
      <c r="BF208" s="566"/>
      <c r="BG208" s="566"/>
      <c r="BH208" s="566"/>
      <c r="BI208" s="566"/>
      <c r="BJ208" s="566"/>
      <c r="BK208" s="566"/>
      <c r="BL208" s="566"/>
      <c r="BM208" s="566"/>
      <c r="BN208" s="566"/>
    </row>
    <row r="209" spans="1:66" ht="15" x14ac:dyDescent="0.25">
      <c r="A209" s="552" t="s">
        <v>501</v>
      </c>
      <c r="B209" s="562"/>
      <c r="C209" s="553">
        <v>2000</v>
      </c>
      <c r="D209" s="553">
        <v>2001</v>
      </c>
      <c r="E209" s="553">
        <v>2002</v>
      </c>
      <c r="F209" s="553">
        <v>2003</v>
      </c>
      <c r="G209" s="553">
        <v>2004</v>
      </c>
      <c r="H209" s="553">
        <v>2005</v>
      </c>
      <c r="I209" s="553">
        <v>2006</v>
      </c>
      <c r="J209" s="553">
        <v>2007</v>
      </c>
      <c r="K209" s="553">
        <v>2008</v>
      </c>
      <c r="L209" s="553">
        <v>2009</v>
      </c>
      <c r="M209" s="553">
        <v>2010</v>
      </c>
      <c r="N209" s="553">
        <v>2011</v>
      </c>
      <c r="O209" s="553">
        <v>2012</v>
      </c>
      <c r="P209" s="553">
        <v>2013</v>
      </c>
      <c r="Q209" s="553">
        <v>2014</v>
      </c>
      <c r="R209" s="553">
        <v>2015</v>
      </c>
      <c r="S209" s="553">
        <v>2016</v>
      </c>
      <c r="T209" s="553">
        <v>2017</v>
      </c>
      <c r="U209" s="553">
        <v>2018</v>
      </c>
      <c r="V209" s="554">
        <v>2019</v>
      </c>
      <c r="X209" s="552" t="s">
        <v>501</v>
      </c>
      <c r="Y209" s="562"/>
      <c r="Z209" s="553">
        <v>2000</v>
      </c>
      <c r="AA209" s="553">
        <v>2001</v>
      </c>
      <c r="AB209" s="553">
        <v>2002</v>
      </c>
      <c r="AC209" s="553">
        <v>2003</v>
      </c>
      <c r="AD209" s="553">
        <v>2004</v>
      </c>
      <c r="AE209" s="553">
        <v>2005</v>
      </c>
      <c r="AF209" s="553">
        <v>2006</v>
      </c>
      <c r="AG209" s="553">
        <v>2007</v>
      </c>
      <c r="AH209" s="553">
        <v>2008</v>
      </c>
      <c r="AI209" s="553">
        <v>2009</v>
      </c>
      <c r="AJ209" s="553">
        <v>2010</v>
      </c>
      <c r="AK209" s="553">
        <v>2011</v>
      </c>
      <c r="AL209" s="553">
        <v>2012</v>
      </c>
      <c r="AM209" s="553">
        <v>2013</v>
      </c>
      <c r="AN209" s="553">
        <v>2014</v>
      </c>
      <c r="AO209" s="553">
        <v>2015</v>
      </c>
      <c r="AP209" s="553">
        <v>2016</v>
      </c>
      <c r="AQ209" s="553">
        <v>2017</v>
      </c>
      <c r="AR209" s="553">
        <v>2018</v>
      </c>
      <c r="AS209" s="553">
        <v>2019</v>
      </c>
      <c r="AU209" s="553">
        <v>2000</v>
      </c>
      <c r="AV209" s="553">
        <v>2001</v>
      </c>
      <c r="AW209" s="553">
        <v>2002</v>
      </c>
      <c r="AX209" s="553">
        <v>2003</v>
      </c>
      <c r="AY209" s="553">
        <v>2004</v>
      </c>
      <c r="AZ209" s="553">
        <v>2005</v>
      </c>
      <c r="BA209" s="553">
        <v>2006</v>
      </c>
      <c r="BB209" s="553">
        <v>2007</v>
      </c>
      <c r="BC209" s="553">
        <v>2008</v>
      </c>
      <c r="BD209" s="553">
        <v>2009</v>
      </c>
      <c r="BE209" s="553">
        <v>2010</v>
      </c>
      <c r="BF209" s="553">
        <v>2011</v>
      </c>
      <c r="BG209" s="553">
        <v>2012</v>
      </c>
      <c r="BH209" s="553">
        <v>2013</v>
      </c>
      <c r="BI209" s="553">
        <v>2014</v>
      </c>
      <c r="BJ209" s="553">
        <v>2015</v>
      </c>
      <c r="BK209" s="553">
        <v>2016</v>
      </c>
      <c r="BL209" s="553">
        <v>2017</v>
      </c>
      <c r="BM209" s="553">
        <v>2018</v>
      </c>
      <c r="BN209" s="553">
        <v>2019</v>
      </c>
    </row>
    <row r="210" spans="1:66" ht="15" x14ac:dyDescent="0.25">
      <c r="A210" s="563"/>
      <c r="B210" s="550" t="s">
        <v>498</v>
      </c>
      <c r="C210" s="556">
        <v>1610.1985060090462</v>
      </c>
      <c r="D210" s="556">
        <v>721.37280508493984</v>
      </c>
      <c r="E210" s="556">
        <v>663.83539720337853</v>
      </c>
      <c r="F210" s="556">
        <v>413.29051518042223</v>
      </c>
      <c r="G210" s="556">
        <v>376.02067273199134</v>
      </c>
      <c r="H210" s="556">
        <v>2026.7955826701052</v>
      </c>
      <c r="I210" s="556">
        <v>1830.7540066302822</v>
      </c>
      <c r="J210" s="556">
        <v>1444.1807619439719</v>
      </c>
      <c r="K210" s="556">
        <v>3263.8018977637366</v>
      </c>
      <c r="L210" s="556">
        <v>2847.4443332436031</v>
      </c>
      <c r="M210" s="556">
        <v>5724.1097728177929</v>
      </c>
      <c r="N210" s="556">
        <v>4150.6175874909513</v>
      </c>
      <c r="O210" s="556">
        <v>1544.5001112681211</v>
      </c>
      <c r="P210" s="556">
        <v>972.10569137986238</v>
      </c>
      <c r="Q210" s="556">
        <v>1059.2869432178002</v>
      </c>
      <c r="R210" s="556">
        <v>1247.4837347080593</v>
      </c>
      <c r="S210" s="556">
        <v>1372.363740888125</v>
      </c>
      <c r="T210" s="556">
        <v>1494.1240229002799</v>
      </c>
      <c r="U210" s="556">
        <v>1573.2207709186512</v>
      </c>
      <c r="V210" s="557">
        <v>1549.1905334325131</v>
      </c>
      <c r="X210" s="563"/>
      <c r="Y210" s="550" t="s">
        <v>498</v>
      </c>
      <c r="Z210" s="556">
        <f>[10]Summary!$C$15</f>
        <v>1623.5615102551235</v>
      </c>
      <c r="AA210" s="556">
        <f>[10]Summary!$D$15</f>
        <v>4690.600804595203</v>
      </c>
      <c r="AB210" s="556">
        <f>[10]Summary!$E$15</f>
        <v>4614.8287676222863</v>
      </c>
      <c r="AC210" s="556">
        <f>[10]Summary!$F$15</f>
        <v>2588.660720705765</v>
      </c>
      <c r="AD210" s="556">
        <f>[10]Summary!$G$15</f>
        <v>1641.9929852882228</v>
      </c>
      <c r="AE210" s="556">
        <f>[10]Summary!$H$15</f>
        <v>3643.5166446742192</v>
      </c>
      <c r="AF210" s="556">
        <f>[10]Summary!$I$15</f>
        <v>4429.3076212681481</v>
      </c>
      <c r="AG210" s="556">
        <f>[10]Summary!$J$15</f>
        <v>1366.9519870866054</v>
      </c>
      <c r="AH210" s="556">
        <f>[10]Summary!$K$15</f>
        <v>3179.0098130424444</v>
      </c>
      <c r="AI210" s="556">
        <f>[10]Summary!$L$15</f>
        <v>2814.6472774266936</v>
      </c>
      <c r="AJ210" s="556">
        <f>[10]Summary!$M$15</f>
        <v>5806.1739467887983</v>
      </c>
      <c r="AK210" s="556">
        <f>[10]Summary!$N$15</f>
        <v>3929.6954397561858</v>
      </c>
      <c r="AL210" s="556">
        <f>[10]Summary!$O$15</f>
        <v>1507.2551606320105</v>
      </c>
      <c r="AM210" s="556">
        <f>[10]Summary!$P$15</f>
        <v>894.67661878449883</v>
      </c>
      <c r="AN210" s="556">
        <f>[10]Summary!$Q$15</f>
        <v>1048.6759811347711</v>
      </c>
      <c r="AO210" s="556">
        <f>[10]Summary!$R$15</f>
        <v>1215.2166684272127</v>
      </c>
      <c r="AP210" s="556">
        <f>[10]Summary!$S$15</f>
        <v>1254.5360335707576</v>
      </c>
      <c r="AQ210" s="556">
        <f>[10]Summary!$T$15</f>
        <v>1429.9125515078597</v>
      </c>
      <c r="AR210" s="556">
        <f>[10]Summary!$U$15</f>
        <v>1602.1560126269592</v>
      </c>
      <c r="AS210" s="556">
        <f>[10]Summary!$V$15</f>
        <v>1401.643436179595</v>
      </c>
      <c r="AU210" s="566">
        <f>(Z210-C210)/C210</f>
        <v>8.2989794091897998E-3</v>
      </c>
      <c r="AV210" s="566">
        <f t="shared" ref="AV210:AV211" si="732">(AA210-D210)/D210</f>
        <v>5.5023255264563184</v>
      </c>
      <c r="AW210" s="566">
        <f t="shared" ref="AW210:AW211" si="733">(AB210-E210)/E210</f>
        <v>5.951766638331951</v>
      </c>
      <c r="AX210" s="566">
        <f t="shared" ref="AX210:AX211" si="734">(AC210-F210)/F210</f>
        <v>5.2635376947271189</v>
      </c>
      <c r="AY210" s="566">
        <f t="shared" ref="AY210:AY211" si="735">(AD210-G210)/G210</f>
        <v>3.3667625329167818</v>
      </c>
      <c r="AZ210" s="566">
        <f t="shared" ref="AZ210:AZ211" si="736">(AE210-H210)/H210</f>
        <v>0.79767346831999797</v>
      </c>
      <c r="BA210" s="566">
        <f t="shared" ref="BA210:BA211" si="737">(AF210-I210)/I210</f>
        <v>1.4193898280309156</v>
      </c>
      <c r="BB210" s="566">
        <f t="shared" ref="BB210:BB211" si="738">(AG210-J210)/J210</f>
        <v>-5.3475836884443025E-2</v>
      </c>
      <c r="BC210" s="566">
        <f t="shared" ref="BC210:BC211" si="739">(AH210-K210)/K210</f>
        <v>-2.5979543911470029E-2</v>
      </c>
      <c r="BD210" s="566">
        <f t="shared" ref="BD210:BD211" si="740">(AI210-L210)/L210</f>
        <v>-1.151806742418366E-2</v>
      </c>
      <c r="BE210" s="566">
        <f t="shared" ref="BE210:BE211" si="741">(AJ210-M210)/M210</f>
        <v>1.4336582844847835E-2</v>
      </c>
      <c r="BF210" s="566">
        <f t="shared" ref="BF210:BF211" si="742">(AK210-N210)/N210</f>
        <v>-5.3226331522464587E-2</v>
      </c>
      <c r="BG210" s="566">
        <f t="shared" ref="BG210:BG211" si="743">(AL210-O210)/O210</f>
        <v>-2.4114566495906837E-2</v>
      </c>
      <c r="BH210" s="566">
        <f t="shared" ref="BH210:BH211" si="744">(AM210-P210)/P210</f>
        <v>-7.9650878790202634E-2</v>
      </c>
      <c r="BI210" s="566">
        <f t="shared" ref="BI210:BI211" si="745">(AN210-Q210)/Q210</f>
        <v>-1.0017080028189667E-2</v>
      </c>
      <c r="BJ210" s="566">
        <f t="shared" ref="BJ210:BJ211" si="746">(AO210-R210)/R210</f>
        <v>-2.5865721037555554E-2</v>
      </c>
      <c r="BK210" s="566">
        <f t="shared" ref="BK210:BK211" si="747">(AP210-S210)/S210</f>
        <v>-8.5857490843582934E-2</v>
      </c>
      <c r="BL210" s="566">
        <f t="shared" ref="BL210:BL211" si="748">(AQ210-T210)/T210</f>
        <v>-4.2975998249313856E-2</v>
      </c>
      <c r="BM210" s="566">
        <f t="shared" ref="BM210:BM211" si="749">(AR210-U210)/U210</f>
        <v>1.8392359319926759E-2</v>
      </c>
      <c r="BN210" s="566">
        <f t="shared" ref="BN210:BN211" si="750">(AS210-V210)/V210</f>
        <v>-9.5241414189383589E-2</v>
      </c>
    </row>
    <row r="211" spans="1:66" ht="15" x14ac:dyDescent="0.25">
      <c r="A211" s="563"/>
      <c r="B211" s="550" t="s">
        <v>87</v>
      </c>
      <c r="C211" s="556">
        <v>1610.1985060090462</v>
      </c>
      <c r="D211" s="556">
        <v>721.37280508493984</v>
      </c>
      <c r="E211" s="556">
        <v>663.83539720337853</v>
      </c>
      <c r="F211" s="556">
        <v>413.29051518042223</v>
      </c>
      <c r="G211" s="556">
        <v>376.02067273199134</v>
      </c>
      <c r="H211" s="556">
        <v>2026.7955826701052</v>
      </c>
      <c r="I211" s="556">
        <v>1830.7540066302822</v>
      </c>
      <c r="J211" s="556">
        <v>1444.1807619439719</v>
      </c>
      <c r="K211" s="556">
        <v>3263.8018977637366</v>
      </c>
      <c r="L211" s="556">
        <v>2847.4443332436031</v>
      </c>
      <c r="M211" s="556">
        <v>5724.1097728177929</v>
      </c>
      <c r="N211" s="556">
        <v>4150.6175874909513</v>
      </c>
      <c r="O211" s="556">
        <v>1544.5001112681211</v>
      </c>
      <c r="P211" s="556">
        <v>972.10569137986238</v>
      </c>
      <c r="Q211" s="556">
        <v>1059.2869432178002</v>
      </c>
      <c r="R211" s="556">
        <v>1247.4837347080593</v>
      </c>
      <c r="S211" s="556">
        <v>1372.363740888125</v>
      </c>
      <c r="T211" s="556">
        <v>1494.1240229002799</v>
      </c>
      <c r="U211" s="556">
        <v>1573.2207709186512</v>
      </c>
      <c r="V211" s="557">
        <v>1549.1905334325131</v>
      </c>
      <c r="X211" s="563"/>
      <c r="Y211" s="550" t="s">
        <v>87</v>
      </c>
      <c r="Z211" s="556">
        <f>[10]Summary!$C$16</f>
        <v>1623.5615102551235</v>
      </c>
      <c r="AA211" s="556">
        <f>[10]Summary!$D$16</f>
        <v>4690.600804595203</v>
      </c>
      <c r="AB211" s="556">
        <f>[10]Summary!$E$16</f>
        <v>4614.8287676222863</v>
      </c>
      <c r="AC211" s="556">
        <f>[10]Summary!$F$16</f>
        <v>2588.660720705765</v>
      </c>
      <c r="AD211" s="556">
        <f>[10]Summary!$G$16</f>
        <v>1641.9929852882228</v>
      </c>
      <c r="AE211" s="556">
        <f>[10]Summary!$H$16</f>
        <v>3643.5166446742192</v>
      </c>
      <c r="AF211" s="556">
        <f>[10]Summary!$I$16</f>
        <v>4429.3076212681481</v>
      </c>
      <c r="AG211" s="556">
        <f>[10]Summary!$J$16</f>
        <v>1366.9519870866054</v>
      </c>
      <c r="AH211" s="556">
        <f>[10]Summary!$K$16</f>
        <v>3179.0098130424444</v>
      </c>
      <c r="AI211" s="556">
        <f>[10]Summary!$L$16</f>
        <v>2814.6472774266936</v>
      </c>
      <c r="AJ211" s="556">
        <f>[10]Summary!$M$16</f>
        <v>5806.1739467887983</v>
      </c>
      <c r="AK211" s="556">
        <f>[10]Summary!$N$16</f>
        <v>3929.6954397561858</v>
      </c>
      <c r="AL211" s="556">
        <f>[10]Summary!$O$16</f>
        <v>1507.2551606320105</v>
      </c>
      <c r="AM211" s="556">
        <f>[10]Summary!$P$16</f>
        <v>894.67661878449883</v>
      </c>
      <c r="AN211" s="556">
        <f>[10]Summary!$Q$16</f>
        <v>1048.6759811347711</v>
      </c>
      <c r="AO211" s="556">
        <f>[10]Summary!$R$16</f>
        <v>1215.2166684272127</v>
      </c>
      <c r="AP211" s="556">
        <f>[10]Summary!$S$16</f>
        <v>1254.5360335707576</v>
      </c>
      <c r="AQ211" s="556">
        <f>[10]Summary!$T$16</f>
        <v>1429.9125515078597</v>
      </c>
      <c r="AR211" s="556">
        <f>[10]Summary!$U$16</f>
        <v>1602.1560126269592</v>
      </c>
      <c r="AS211" s="556">
        <f>[10]Summary!$V$16</f>
        <v>1401.643436179595</v>
      </c>
      <c r="AU211" s="566">
        <f t="shared" ref="AU211" si="751">(Z211-C211)/C211</f>
        <v>8.2989794091897998E-3</v>
      </c>
      <c r="AV211" s="566">
        <f t="shared" si="732"/>
        <v>5.5023255264563184</v>
      </c>
      <c r="AW211" s="566">
        <f t="shared" si="733"/>
        <v>5.951766638331951</v>
      </c>
      <c r="AX211" s="566">
        <f t="shared" si="734"/>
        <v>5.2635376947271189</v>
      </c>
      <c r="AY211" s="566">
        <f t="shared" si="735"/>
        <v>3.3667625329167818</v>
      </c>
      <c r="AZ211" s="566">
        <f t="shared" si="736"/>
        <v>0.79767346831999797</v>
      </c>
      <c r="BA211" s="566">
        <f t="shared" si="737"/>
        <v>1.4193898280309156</v>
      </c>
      <c r="BB211" s="566">
        <f t="shared" si="738"/>
        <v>-5.3475836884443025E-2</v>
      </c>
      <c r="BC211" s="566">
        <f t="shared" si="739"/>
        <v>-2.5979543911470029E-2</v>
      </c>
      <c r="BD211" s="566">
        <f t="shared" si="740"/>
        <v>-1.151806742418366E-2</v>
      </c>
      <c r="BE211" s="566">
        <f t="shared" si="741"/>
        <v>1.4336582844847835E-2</v>
      </c>
      <c r="BF211" s="566">
        <f t="shared" si="742"/>
        <v>-5.3226331522464587E-2</v>
      </c>
      <c r="BG211" s="566">
        <f t="shared" si="743"/>
        <v>-2.4114566495906837E-2</v>
      </c>
      <c r="BH211" s="566">
        <f t="shared" si="744"/>
        <v>-7.9650878790202634E-2</v>
      </c>
      <c r="BI211" s="566">
        <f t="shared" si="745"/>
        <v>-1.0017080028189667E-2</v>
      </c>
      <c r="BJ211" s="566">
        <f t="shared" si="746"/>
        <v>-2.5865721037555554E-2</v>
      </c>
      <c r="BK211" s="566">
        <f t="shared" si="747"/>
        <v>-8.5857490843582934E-2</v>
      </c>
      <c r="BL211" s="566">
        <f t="shared" si="748"/>
        <v>-4.2975998249313856E-2</v>
      </c>
      <c r="BM211" s="566">
        <f t="shared" si="749"/>
        <v>1.8392359319926759E-2</v>
      </c>
      <c r="BN211" s="566">
        <f t="shared" si="750"/>
        <v>-9.5241414189383589E-2</v>
      </c>
    </row>
    <row r="212" spans="1:66" ht="15.75" thickBot="1" x14ac:dyDescent="0.3">
      <c r="A212" s="564"/>
      <c r="B212" s="559" t="s">
        <v>499</v>
      </c>
      <c r="C212" s="560">
        <v>0</v>
      </c>
      <c r="D212" s="560">
        <v>0</v>
      </c>
      <c r="E212" s="560">
        <v>0</v>
      </c>
      <c r="F212" s="560">
        <v>0</v>
      </c>
      <c r="G212" s="560">
        <v>0</v>
      </c>
      <c r="H212" s="560">
        <v>0</v>
      </c>
      <c r="I212" s="560">
        <v>0</v>
      </c>
      <c r="J212" s="560">
        <v>0</v>
      </c>
      <c r="K212" s="560">
        <v>0</v>
      </c>
      <c r="L212" s="560">
        <v>0</v>
      </c>
      <c r="M212" s="560">
        <v>0</v>
      </c>
      <c r="N212" s="560">
        <v>0</v>
      </c>
      <c r="O212" s="560">
        <v>0</v>
      </c>
      <c r="P212" s="560">
        <v>0</v>
      </c>
      <c r="Q212" s="560">
        <v>0</v>
      </c>
      <c r="R212" s="560">
        <v>0</v>
      </c>
      <c r="S212" s="560">
        <v>0</v>
      </c>
      <c r="T212" s="560">
        <v>0</v>
      </c>
      <c r="U212" s="560">
        <v>0</v>
      </c>
      <c r="V212" s="561">
        <v>0</v>
      </c>
      <c r="X212" s="564"/>
      <c r="Y212" s="559" t="s">
        <v>499</v>
      </c>
      <c r="Z212" s="560">
        <f>[10]Summary!$C$17</f>
        <v>0</v>
      </c>
      <c r="AA212" s="560">
        <f>[10]Summary!$D$17</f>
        <v>0</v>
      </c>
      <c r="AB212" s="560">
        <f>[10]Summary!$E$17</f>
        <v>0</v>
      </c>
      <c r="AC212" s="560">
        <f>[10]Summary!$F$17</f>
        <v>0</v>
      </c>
      <c r="AD212" s="560">
        <f>[10]Summary!$G$17</f>
        <v>0</v>
      </c>
      <c r="AE212" s="560">
        <f>[10]Summary!$H$17</f>
        <v>0</v>
      </c>
      <c r="AF212" s="560">
        <f>[10]Summary!$I$17</f>
        <v>0</v>
      </c>
      <c r="AG212" s="560">
        <f>[10]Summary!$J$17</f>
        <v>0</v>
      </c>
      <c r="AH212" s="560">
        <f>[10]Summary!$K$17</f>
        <v>0</v>
      </c>
      <c r="AI212" s="560">
        <f>[10]Summary!$L$17</f>
        <v>0</v>
      </c>
      <c r="AJ212" s="560">
        <f>[10]Summary!$M$17</f>
        <v>0</v>
      </c>
      <c r="AK212" s="560">
        <f>[10]Summary!$N$17</f>
        <v>0</v>
      </c>
      <c r="AL212" s="560">
        <f>[10]Summary!$O$17</f>
        <v>0</v>
      </c>
      <c r="AM212" s="560">
        <f>[10]Summary!$P$17</f>
        <v>0</v>
      </c>
      <c r="AN212" s="560">
        <f>[10]Summary!$Q$17</f>
        <v>0</v>
      </c>
      <c r="AO212" s="560">
        <f>[10]Summary!$R$17</f>
        <v>0</v>
      </c>
      <c r="AP212" s="560">
        <f>[10]Summary!$S$17</f>
        <v>0</v>
      </c>
      <c r="AQ212" s="560">
        <f>[10]Summary!$T$17</f>
        <v>0</v>
      </c>
      <c r="AR212" s="560">
        <f>[10]Summary!$U$17</f>
        <v>0</v>
      </c>
      <c r="AS212" s="560">
        <f>[10]Summary!$V$17</f>
        <v>0</v>
      </c>
      <c r="AU212" s="566"/>
      <c r="AV212" s="566"/>
      <c r="AW212" s="566"/>
      <c r="AX212" s="566"/>
      <c r="AY212" s="566"/>
      <c r="AZ212" s="566"/>
      <c r="BA212" s="566"/>
      <c r="BB212" s="566"/>
      <c r="BC212" s="566"/>
      <c r="BD212" s="566"/>
      <c r="BE212" s="566"/>
      <c r="BF212" s="566"/>
      <c r="BG212" s="566"/>
      <c r="BH212" s="566"/>
      <c r="BI212" s="566"/>
      <c r="BJ212" s="566"/>
      <c r="BK212" s="566"/>
      <c r="BL212" s="566"/>
      <c r="BM212" s="566"/>
      <c r="BN212" s="566"/>
    </row>
    <row r="213" spans="1:66" ht="15" x14ac:dyDescent="0.25">
      <c r="A213" s="552" t="s">
        <v>502</v>
      </c>
      <c r="B213" s="562"/>
      <c r="C213" s="553">
        <v>2000</v>
      </c>
      <c r="D213" s="553">
        <v>2001</v>
      </c>
      <c r="E213" s="553">
        <v>2002</v>
      </c>
      <c r="F213" s="553">
        <v>2003</v>
      </c>
      <c r="G213" s="553">
        <v>2004</v>
      </c>
      <c r="H213" s="553">
        <v>2005</v>
      </c>
      <c r="I213" s="553">
        <v>2006</v>
      </c>
      <c r="J213" s="553">
        <v>2007</v>
      </c>
      <c r="K213" s="553">
        <v>2008</v>
      </c>
      <c r="L213" s="553">
        <v>2009</v>
      </c>
      <c r="M213" s="553">
        <v>2010</v>
      </c>
      <c r="N213" s="553">
        <v>2011</v>
      </c>
      <c r="O213" s="553">
        <v>2012</v>
      </c>
      <c r="P213" s="553">
        <v>2013</v>
      </c>
      <c r="Q213" s="553">
        <v>2014</v>
      </c>
      <c r="R213" s="553">
        <v>2015</v>
      </c>
      <c r="S213" s="553">
        <v>2016</v>
      </c>
      <c r="T213" s="553">
        <v>2017</v>
      </c>
      <c r="U213" s="553">
        <v>2018</v>
      </c>
      <c r="V213" s="554">
        <v>2019</v>
      </c>
      <c r="X213" s="552" t="s">
        <v>502</v>
      </c>
      <c r="Y213" s="562"/>
      <c r="Z213" s="553">
        <v>2000</v>
      </c>
      <c r="AA213" s="553">
        <v>2001</v>
      </c>
      <c r="AB213" s="553">
        <v>2002</v>
      </c>
      <c r="AC213" s="553">
        <v>2003</v>
      </c>
      <c r="AD213" s="553">
        <v>2004</v>
      </c>
      <c r="AE213" s="553">
        <v>2005</v>
      </c>
      <c r="AF213" s="553">
        <v>2006</v>
      </c>
      <c r="AG213" s="553">
        <v>2007</v>
      </c>
      <c r="AH213" s="553">
        <v>2008</v>
      </c>
      <c r="AI213" s="553">
        <v>2009</v>
      </c>
      <c r="AJ213" s="553">
        <v>2010</v>
      </c>
      <c r="AK213" s="553">
        <v>2011</v>
      </c>
      <c r="AL213" s="553">
        <v>2012</v>
      </c>
      <c r="AM213" s="553">
        <v>2013</v>
      </c>
      <c r="AN213" s="553">
        <v>2014</v>
      </c>
      <c r="AO213" s="553">
        <v>2015</v>
      </c>
      <c r="AP213" s="553">
        <v>2016</v>
      </c>
      <c r="AQ213" s="553">
        <v>2017</v>
      </c>
      <c r="AR213" s="553">
        <v>2018</v>
      </c>
      <c r="AS213" s="553">
        <v>2019</v>
      </c>
      <c r="AU213" s="553">
        <v>2000</v>
      </c>
      <c r="AV213" s="553">
        <v>2001</v>
      </c>
      <c r="AW213" s="553">
        <v>2002</v>
      </c>
      <c r="AX213" s="553">
        <v>2003</v>
      </c>
      <c r="AY213" s="553">
        <v>2004</v>
      </c>
      <c r="AZ213" s="553">
        <v>2005</v>
      </c>
      <c r="BA213" s="553">
        <v>2006</v>
      </c>
      <c r="BB213" s="553">
        <v>2007</v>
      </c>
      <c r="BC213" s="553">
        <v>2008</v>
      </c>
      <c r="BD213" s="553">
        <v>2009</v>
      </c>
      <c r="BE213" s="553">
        <v>2010</v>
      </c>
      <c r="BF213" s="553">
        <v>2011</v>
      </c>
      <c r="BG213" s="553">
        <v>2012</v>
      </c>
      <c r="BH213" s="553">
        <v>2013</v>
      </c>
      <c r="BI213" s="553">
        <v>2014</v>
      </c>
      <c r="BJ213" s="553">
        <v>2015</v>
      </c>
      <c r="BK213" s="553">
        <v>2016</v>
      </c>
      <c r="BL213" s="553">
        <v>2017</v>
      </c>
      <c r="BM213" s="553">
        <v>2018</v>
      </c>
      <c r="BN213" s="553">
        <v>2019</v>
      </c>
    </row>
    <row r="214" spans="1:66" ht="15" x14ac:dyDescent="0.25">
      <c r="A214" s="563"/>
      <c r="B214" s="550" t="s">
        <v>498</v>
      </c>
      <c r="C214" s="556">
        <v>0</v>
      </c>
      <c r="D214" s="556">
        <v>0</v>
      </c>
      <c r="E214" s="556">
        <v>0</v>
      </c>
      <c r="F214" s="556">
        <v>0</v>
      </c>
      <c r="G214" s="556">
        <v>0</v>
      </c>
      <c r="H214" s="556">
        <v>0</v>
      </c>
      <c r="I214" s="556">
        <v>0</v>
      </c>
      <c r="J214" s="556">
        <v>0</v>
      </c>
      <c r="K214" s="556">
        <v>0</v>
      </c>
      <c r="L214" s="556">
        <v>0</v>
      </c>
      <c r="M214" s="556">
        <v>0</v>
      </c>
      <c r="N214" s="556">
        <v>0</v>
      </c>
      <c r="O214" s="556">
        <v>0</v>
      </c>
      <c r="P214" s="556">
        <v>0</v>
      </c>
      <c r="Q214" s="556">
        <v>0</v>
      </c>
      <c r="R214" s="556">
        <v>0</v>
      </c>
      <c r="S214" s="556">
        <v>0</v>
      </c>
      <c r="T214" s="556">
        <v>0</v>
      </c>
      <c r="U214" s="556">
        <v>0</v>
      </c>
      <c r="V214" s="557">
        <v>0</v>
      </c>
      <c r="X214" s="563"/>
      <c r="Y214" s="550" t="s">
        <v>498</v>
      </c>
      <c r="Z214" s="556">
        <f>[10]Summary!$C$19</f>
        <v>0</v>
      </c>
      <c r="AA214" s="556">
        <f>[10]Summary!$D$19</f>
        <v>0</v>
      </c>
      <c r="AB214" s="556">
        <f>[10]Summary!$E$19</f>
        <v>0</v>
      </c>
      <c r="AC214" s="556">
        <f>[10]Summary!$F$19</f>
        <v>0</v>
      </c>
      <c r="AD214" s="556">
        <f>[10]Summary!$G$19</f>
        <v>0</v>
      </c>
      <c r="AE214" s="556">
        <f>[10]Summary!$H$19</f>
        <v>0</v>
      </c>
      <c r="AF214" s="556">
        <f>[10]Summary!$I$19</f>
        <v>0</v>
      </c>
      <c r="AG214" s="556">
        <f>[10]Summary!$J$19</f>
        <v>0</v>
      </c>
      <c r="AH214" s="556">
        <f>[10]Summary!$K$19</f>
        <v>0</v>
      </c>
      <c r="AI214" s="556">
        <f>[10]Summary!$L$19</f>
        <v>0</v>
      </c>
      <c r="AJ214" s="556">
        <f>[10]Summary!$M$19</f>
        <v>0</v>
      </c>
      <c r="AK214" s="556">
        <f>[10]Summary!$N$19</f>
        <v>0</v>
      </c>
      <c r="AL214" s="556">
        <f>[10]Summary!$O$19</f>
        <v>0</v>
      </c>
      <c r="AM214" s="556">
        <f>[10]Summary!$P$19</f>
        <v>0</v>
      </c>
      <c r="AN214" s="556">
        <f>[10]Summary!$Q$19</f>
        <v>0</v>
      </c>
      <c r="AO214" s="556">
        <f>[10]Summary!$R$19</f>
        <v>0</v>
      </c>
      <c r="AP214" s="556">
        <f>[10]Summary!$S$19</f>
        <v>0</v>
      </c>
      <c r="AQ214" s="556">
        <f>[10]Summary!$T$19</f>
        <v>0</v>
      </c>
      <c r="AR214" s="556">
        <f>[10]Summary!$U$19</f>
        <v>0</v>
      </c>
      <c r="AS214" s="556">
        <f>[10]Summary!$V$19</f>
        <v>0</v>
      </c>
      <c r="AU214" s="566"/>
      <c r="AV214" s="566"/>
      <c r="AW214" s="566"/>
      <c r="AX214" s="566"/>
      <c r="AY214" s="566"/>
      <c r="AZ214" s="566"/>
      <c r="BA214" s="566"/>
      <c r="BB214" s="566"/>
      <c r="BC214" s="566"/>
      <c r="BD214" s="566"/>
      <c r="BE214" s="566"/>
      <c r="BF214" s="566"/>
      <c r="BG214" s="566"/>
      <c r="BH214" s="566"/>
      <c r="BI214" s="566"/>
      <c r="BJ214" s="566"/>
      <c r="BK214" s="566"/>
      <c r="BL214" s="566"/>
      <c r="BM214" s="566"/>
      <c r="BN214" s="566"/>
    </row>
    <row r="215" spans="1:66" ht="15" x14ac:dyDescent="0.25">
      <c r="A215" s="563"/>
      <c r="B215" s="550" t="s">
        <v>87</v>
      </c>
      <c r="C215" s="556">
        <v>0</v>
      </c>
      <c r="D215" s="556">
        <v>0</v>
      </c>
      <c r="E215" s="556">
        <v>0</v>
      </c>
      <c r="F215" s="556">
        <v>0</v>
      </c>
      <c r="G215" s="556">
        <v>0</v>
      </c>
      <c r="H215" s="556">
        <v>0</v>
      </c>
      <c r="I215" s="556">
        <v>0</v>
      </c>
      <c r="J215" s="556">
        <v>0</v>
      </c>
      <c r="K215" s="556">
        <v>0</v>
      </c>
      <c r="L215" s="556">
        <v>0</v>
      </c>
      <c r="M215" s="556">
        <v>0</v>
      </c>
      <c r="N215" s="556">
        <v>0</v>
      </c>
      <c r="O215" s="556">
        <v>0</v>
      </c>
      <c r="P215" s="556">
        <v>0</v>
      </c>
      <c r="Q215" s="556">
        <v>0</v>
      </c>
      <c r="R215" s="556">
        <v>0</v>
      </c>
      <c r="S215" s="556">
        <v>0</v>
      </c>
      <c r="T215" s="556">
        <v>0</v>
      </c>
      <c r="U215" s="556">
        <v>0</v>
      </c>
      <c r="V215" s="557">
        <v>0</v>
      </c>
      <c r="X215" s="563"/>
      <c r="Y215" s="550" t="s">
        <v>87</v>
      </c>
      <c r="Z215" s="556">
        <f>[10]Summary!$C$20</f>
        <v>0</v>
      </c>
      <c r="AA215" s="556">
        <f>[10]Summary!$D$20</f>
        <v>0</v>
      </c>
      <c r="AB215" s="556">
        <f>[10]Summary!$E$20</f>
        <v>0</v>
      </c>
      <c r="AC215" s="556">
        <f>[10]Summary!$F$20</f>
        <v>0</v>
      </c>
      <c r="AD215" s="556">
        <f>[10]Summary!$G$20</f>
        <v>0</v>
      </c>
      <c r="AE215" s="556">
        <f>[10]Summary!$H$20</f>
        <v>0</v>
      </c>
      <c r="AF215" s="556">
        <f>[10]Summary!$I$20</f>
        <v>0</v>
      </c>
      <c r="AG215" s="556">
        <f>[10]Summary!$J$20</f>
        <v>0</v>
      </c>
      <c r="AH215" s="556">
        <f>[10]Summary!$K$20</f>
        <v>0</v>
      </c>
      <c r="AI215" s="556">
        <f>[10]Summary!$L$20</f>
        <v>0</v>
      </c>
      <c r="AJ215" s="556">
        <f>[10]Summary!$M$20</f>
        <v>0</v>
      </c>
      <c r="AK215" s="556">
        <f>[10]Summary!$N$20</f>
        <v>0</v>
      </c>
      <c r="AL215" s="556">
        <f>[10]Summary!$O$20</f>
        <v>0</v>
      </c>
      <c r="AM215" s="556">
        <f>[10]Summary!$P$20</f>
        <v>0</v>
      </c>
      <c r="AN215" s="556">
        <f>[10]Summary!$Q$20</f>
        <v>0</v>
      </c>
      <c r="AO215" s="556">
        <f>[10]Summary!$R$20</f>
        <v>0</v>
      </c>
      <c r="AP215" s="556">
        <f>[10]Summary!$S$20</f>
        <v>0</v>
      </c>
      <c r="AQ215" s="556">
        <f>[10]Summary!$T$20</f>
        <v>0</v>
      </c>
      <c r="AR215" s="556">
        <f>[10]Summary!$U$20</f>
        <v>0</v>
      </c>
      <c r="AS215" s="556">
        <f>[10]Summary!$V$20</f>
        <v>0</v>
      </c>
      <c r="AU215" s="566"/>
      <c r="AV215" s="566"/>
      <c r="AW215" s="566"/>
      <c r="AX215" s="566"/>
      <c r="AY215" s="566"/>
      <c r="AZ215" s="566"/>
      <c r="BA215" s="566"/>
      <c r="BB215" s="566"/>
      <c r="BC215" s="566"/>
      <c r="BD215" s="566"/>
      <c r="BE215" s="566"/>
      <c r="BF215" s="566"/>
      <c r="BG215" s="566"/>
      <c r="BH215" s="566"/>
      <c r="BI215" s="566"/>
      <c r="BJ215" s="566"/>
      <c r="BK215" s="566"/>
      <c r="BL215" s="566"/>
      <c r="BM215" s="566"/>
      <c r="BN215" s="566"/>
    </row>
    <row r="216" spans="1:66" ht="15.75" thickBot="1" x14ac:dyDescent="0.3">
      <c r="A216" s="564"/>
      <c r="B216" s="559" t="s">
        <v>499</v>
      </c>
      <c r="C216" s="560">
        <v>0</v>
      </c>
      <c r="D216" s="560">
        <v>0</v>
      </c>
      <c r="E216" s="560">
        <v>0</v>
      </c>
      <c r="F216" s="560">
        <v>0</v>
      </c>
      <c r="G216" s="560">
        <v>0</v>
      </c>
      <c r="H216" s="560">
        <v>0</v>
      </c>
      <c r="I216" s="560">
        <v>0</v>
      </c>
      <c r="J216" s="560">
        <v>0</v>
      </c>
      <c r="K216" s="560">
        <v>0</v>
      </c>
      <c r="L216" s="560">
        <v>0</v>
      </c>
      <c r="M216" s="560">
        <v>0</v>
      </c>
      <c r="N216" s="560">
        <v>0</v>
      </c>
      <c r="O216" s="560">
        <v>0</v>
      </c>
      <c r="P216" s="560">
        <v>0</v>
      </c>
      <c r="Q216" s="560">
        <v>0</v>
      </c>
      <c r="R216" s="560">
        <v>0</v>
      </c>
      <c r="S216" s="560">
        <v>0</v>
      </c>
      <c r="T216" s="560">
        <v>0</v>
      </c>
      <c r="U216" s="560">
        <v>0</v>
      </c>
      <c r="V216" s="561">
        <v>0</v>
      </c>
      <c r="X216" s="564"/>
      <c r="Y216" s="559" t="s">
        <v>499</v>
      </c>
      <c r="Z216" s="560">
        <f>[10]Summary!$C$21</f>
        <v>0</v>
      </c>
      <c r="AA216" s="560">
        <f>[10]Summary!$D$21</f>
        <v>0</v>
      </c>
      <c r="AB216" s="560">
        <f>[10]Summary!$E$21</f>
        <v>0</v>
      </c>
      <c r="AC216" s="560">
        <f>[10]Summary!$F$21</f>
        <v>0</v>
      </c>
      <c r="AD216" s="560">
        <f>[10]Summary!$G$21</f>
        <v>0</v>
      </c>
      <c r="AE216" s="560">
        <f>[10]Summary!$H$21</f>
        <v>0</v>
      </c>
      <c r="AF216" s="560">
        <f>[10]Summary!$I$21</f>
        <v>0</v>
      </c>
      <c r="AG216" s="560">
        <f>[10]Summary!$J$21</f>
        <v>0</v>
      </c>
      <c r="AH216" s="560">
        <f>[10]Summary!$K$21</f>
        <v>0</v>
      </c>
      <c r="AI216" s="560">
        <f>[10]Summary!$L$21</f>
        <v>0</v>
      </c>
      <c r="AJ216" s="560">
        <f>[10]Summary!$M$21</f>
        <v>0</v>
      </c>
      <c r="AK216" s="560">
        <f>[10]Summary!$N$21</f>
        <v>0</v>
      </c>
      <c r="AL216" s="560">
        <f>[10]Summary!$O$21</f>
        <v>0</v>
      </c>
      <c r="AM216" s="560">
        <f>[10]Summary!$P$21</f>
        <v>0</v>
      </c>
      <c r="AN216" s="560">
        <f>[10]Summary!$Q$21</f>
        <v>0</v>
      </c>
      <c r="AO216" s="560">
        <f>[10]Summary!$R$21</f>
        <v>0</v>
      </c>
      <c r="AP216" s="560">
        <f>[10]Summary!$S$21</f>
        <v>0</v>
      </c>
      <c r="AQ216" s="560">
        <f>[10]Summary!$T$21</f>
        <v>0</v>
      </c>
      <c r="AR216" s="560">
        <f>[10]Summary!$U$21</f>
        <v>0</v>
      </c>
      <c r="AS216" s="560">
        <f>[10]Summary!$V$21</f>
        <v>0</v>
      </c>
      <c r="AU216" s="566"/>
      <c r="AV216" s="566"/>
      <c r="AW216" s="566"/>
      <c r="AX216" s="566"/>
      <c r="AY216" s="566"/>
      <c r="AZ216" s="566"/>
      <c r="BA216" s="566"/>
      <c r="BB216" s="566"/>
      <c r="BC216" s="566"/>
      <c r="BD216" s="566"/>
      <c r="BE216" s="566"/>
      <c r="BF216" s="566"/>
      <c r="BG216" s="566"/>
      <c r="BH216" s="566"/>
      <c r="BI216" s="566"/>
      <c r="BJ216" s="566"/>
      <c r="BK216" s="566"/>
      <c r="BL216" s="566"/>
      <c r="BM216" s="566"/>
      <c r="BN216" s="566"/>
    </row>
    <row r="217" spans="1:66" ht="15" x14ac:dyDescent="0.25">
      <c r="A217" s="552" t="s">
        <v>503</v>
      </c>
      <c r="B217" s="562"/>
      <c r="C217" s="553">
        <v>2000</v>
      </c>
      <c r="D217" s="553">
        <v>2001</v>
      </c>
      <c r="E217" s="553">
        <v>2002</v>
      </c>
      <c r="F217" s="553">
        <v>2003</v>
      </c>
      <c r="G217" s="553">
        <v>2004</v>
      </c>
      <c r="H217" s="553">
        <v>2005</v>
      </c>
      <c r="I217" s="553">
        <v>2006</v>
      </c>
      <c r="J217" s="553">
        <v>2007</v>
      </c>
      <c r="K217" s="553">
        <v>2008</v>
      </c>
      <c r="L217" s="553">
        <v>2009</v>
      </c>
      <c r="M217" s="553">
        <v>2010</v>
      </c>
      <c r="N217" s="553">
        <v>2011</v>
      </c>
      <c r="O217" s="553">
        <v>2012</v>
      </c>
      <c r="P217" s="553">
        <v>2013</v>
      </c>
      <c r="Q217" s="553">
        <v>2014</v>
      </c>
      <c r="R217" s="553">
        <v>2015</v>
      </c>
      <c r="S217" s="553">
        <v>2016</v>
      </c>
      <c r="T217" s="553">
        <v>2017</v>
      </c>
      <c r="U217" s="553">
        <v>2018</v>
      </c>
      <c r="V217" s="554">
        <v>2019</v>
      </c>
      <c r="X217" s="552" t="s">
        <v>503</v>
      </c>
      <c r="Y217" s="562"/>
      <c r="Z217" s="553">
        <v>2000</v>
      </c>
      <c r="AA217" s="553">
        <v>2001</v>
      </c>
      <c r="AB217" s="553">
        <v>2002</v>
      </c>
      <c r="AC217" s="553">
        <v>2003</v>
      </c>
      <c r="AD217" s="553">
        <v>2004</v>
      </c>
      <c r="AE217" s="553">
        <v>2005</v>
      </c>
      <c r="AF217" s="553">
        <v>2006</v>
      </c>
      <c r="AG217" s="553">
        <v>2007</v>
      </c>
      <c r="AH217" s="553">
        <v>2008</v>
      </c>
      <c r="AI217" s="553">
        <v>2009</v>
      </c>
      <c r="AJ217" s="553">
        <v>2010</v>
      </c>
      <c r="AK217" s="553">
        <v>2011</v>
      </c>
      <c r="AL217" s="553">
        <v>2012</v>
      </c>
      <c r="AM217" s="553">
        <v>2013</v>
      </c>
      <c r="AN217" s="553">
        <v>2014</v>
      </c>
      <c r="AO217" s="553">
        <v>2015</v>
      </c>
      <c r="AP217" s="553">
        <v>2016</v>
      </c>
      <c r="AQ217" s="553">
        <v>2017</v>
      </c>
      <c r="AR217" s="553">
        <v>2018</v>
      </c>
      <c r="AS217" s="553">
        <v>2019</v>
      </c>
      <c r="AU217" s="553">
        <v>2000</v>
      </c>
      <c r="AV217" s="553">
        <v>2001</v>
      </c>
      <c r="AW217" s="553">
        <v>2002</v>
      </c>
      <c r="AX217" s="553">
        <v>2003</v>
      </c>
      <c r="AY217" s="553">
        <v>2004</v>
      </c>
      <c r="AZ217" s="553">
        <v>2005</v>
      </c>
      <c r="BA217" s="553">
        <v>2006</v>
      </c>
      <c r="BB217" s="553">
        <v>2007</v>
      </c>
      <c r="BC217" s="553">
        <v>2008</v>
      </c>
      <c r="BD217" s="553">
        <v>2009</v>
      </c>
      <c r="BE217" s="553">
        <v>2010</v>
      </c>
      <c r="BF217" s="553">
        <v>2011</v>
      </c>
      <c r="BG217" s="553">
        <v>2012</v>
      </c>
      <c r="BH217" s="553">
        <v>2013</v>
      </c>
      <c r="BI217" s="553">
        <v>2014</v>
      </c>
      <c r="BJ217" s="553">
        <v>2015</v>
      </c>
      <c r="BK217" s="553">
        <v>2016</v>
      </c>
      <c r="BL217" s="553">
        <v>2017</v>
      </c>
      <c r="BM217" s="553">
        <v>2018</v>
      </c>
      <c r="BN217" s="553">
        <v>2019</v>
      </c>
    </row>
    <row r="218" spans="1:66" ht="15" x14ac:dyDescent="0.25">
      <c r="A218" s="555"/>
      <c r="B218" s="550" t="s">
        <v>498</v>
      </c>
      <c r="C218" s="556">
        <v>428660</v>
      </c>
      <c r="D218" s="556">
        <v>429157.00781067373</v>
      </c>
      <c r="E218" s="556">
        <v>429528.83618931234</v>
      </c>
      <c r="F218" s="556">
        <v>432131.64080786792</v>
      </c>
      <c r="G218" s="556">
        <v>439820.08661593596</v>
      </c>
      <c r="H218" s="556">
        <v>446578.36333477724</v>
      </c>
      <c r="I218" s="556">
        <v>453020.5006247182</v>
      </c>
      <c r="J218" s="556">
        <v>464265.6014101</v>
      </c>
      <c r="K218" s="556">
        <v>472208.56820107275</v>
      </c>
      <c r="L218" s="556">
        <v>480522.60073170246</v>
      </c>
      <c r="M218" s="556">
        <v>483122.95097199501</v>
      </c>
      <c r="N218" s="556">
        <v>488492.91471173603</v>
      </c>
      <c r="O218" s="556">
        <v>497431.62403673487</v>
      </c>
      <c r="P218" s="556">
        <v>504649.66376050364</v>
      </c>
      <c r="Q218" s="556">
        <v>511825.34440504218</v>
      </c>
      <c r="R218" s="556">
        <v>519579.90954424301</v>
      </c>
      <c r="S218" s="556">
        <v>526540.03287256346</v>
      </c>
      <c r="T218" s="556">
        <v>531931.37880902772</v>
      </c>
      <c r="U218" s="556">
        <v>536726.32202320534</v>
      </c>
      <c r="V218" s="557">
        <v>541805.95171592012</v>
      </c>
      <c r="X218" s="555"/>
      <c r="Y218" s="550" t="s">
        <v>498</v>
      </c>
      <c r="Z218" s="556">
        <f>[10]Summary!$C$23</f>
        <v>428660</v>
      </c>
      <c r="AA218" s="556">
        <f>[10]Summary!$D$23</f>
        <v>428243.50390832452</v>
      </c>
      <c r="AB218" s="556">
        <f>[10]Summary!$E$23</f>
        <v>428342.78014899173</v>
      </c>
      <c r="AC218" s="556">
        <f>[10]Summary!$F$23</f>
        <v>430550.94775135844</v>
      </c>
      <c r="AD218" s="556">
        <f>[10]Summary!$G$23</f>
        <v>437845.62632869626</v>
      </c>
      <c r="AE218" s="556">
        <f>[10]Summary!$H$23</f>
        <v>444395.5628569338</v>
      </c>
      <c r="AF218" s="556">
        <f>[10]Summary!$I$23</f>
        <v>450280.22204292042</v>
      </c>
      <c r="AG218" s="556">
        <f>[10]Summary!$J$23</f>
        <v>461314.24884859624</v>
      </c>
      <c r="AH218" s="556">
        <f>[10]Summary!$K$23</f>
        <v>468954.86593807099</v>
      </c>
      <c r="AI218" s="556">
        <f>[10]Summary!$L$23</f>
        <v>477051.55211799161</v>
      </c>
      <c r="AJ218" s="556">
        <f>[10]Summary!$M$23</f>
        <v>478734.13759987999</v>
      </c>
      <c r="AK218" s="556">
        <f>[10]Summary!$N$23</f>
        <v>482478.81415081688</v>
      </c>
      <c r="AL218" s="556">
        <f>[10]Summary!$O$23</f>
        <v>488813.0471625686</v>
      </c>
      <c r="AM218" s="556">
        <f>[10]Summary!$P$23</f>
        <v>494627.11544590426</v>
      </c>
      <c r="AN218" s="556">
        <f>[10]Summary!$Q$23</f>
        <v>500452.0466021644</v>
      </c>
      <c r="AO218" s="556">
        <f>[10]Summary!$R$23</f>
        <v>505432.70343799749</v>
      </c>
      <c r="AP218" s="556">
        <f>[10]Summary!$S$23</f>
        <v>506315.86152871756</v>
      </c>
      <c r="AQ218" s="556">
        <f>[10]Summary!$T$23</f>
        <v>510543.52581750747</v>
      </c>
      <c r="AR218" s="556">
        <f>[10]Summary!$U$23</f>
        <v>510759.62764669699</v>
      </c>
      <c r="AS218" s="556">
        <f>[10]Summary!$V$23</f>
        <v>512322.8417410244</v>
      </c>
      <c r="AU218" s="566">
        <f>(Z218-C218)/C218</f>
        <v>0</v>
      </c>
      <c r="AV218" s="566">
        <f t="shared" ref="AV218:AV220" si="752">(AA218-D218)/D218</f>
        <v>-2.1286006886137429E-3</v>
      </c>
      <c r="AW218" s="566">
        <f t="shared" ref="AW218:AW220" si="753">(AB218-E218)/E218</f>
        <v>-2.761295494949858E-3</v>
      </c>
      <c r="AX218" s="566">
        <f t="shared" ref="AX218:AX220" si="754">(AC218-F218)/F218</f>
        <v>-3.6578970555231345E-3</v>
      </c>
      <c r="AY218" s="566">
        <f t="shared" ref="AY218:AY220" si="755">(AD218-G218)/G218</f>
        <v>-4.489245369468201E-3</v>
      </c>
      <c r="AZ218" s="566">
        <f t="shared" ref="AZ218:AZ220" si="756">(AE218-H218)/H218</f>
        <v>-4.8878330368350275E-3</v>
      </c>
      <c r="BA218" s="566">
        <f t="shared" ref="BA218:BA220" si="757">(AF218-I218)/I218</f>
        <v>-6.0489063475470178E-3</v>
      </c>
      <c r="BB218" s="566">
        <f t="shared" ref="BB218:BB220" si="758">(AG218-J218)/J218</f>
        <v>-6.3570347502371711E-3</v>
      </c>
      <c r="BC218" s="566">
        <f t="shared" ref="BC218:BC220" si="759">(AH218-K218)/K218</f>
        <v>-6.8903922590754221E-3</v>
      </c>
      <c r="BD218" s="566">
        <f t="shared" ref="BD218:BD220" si="760">(AI218-L218)/L218</f>
        <v>-7.2234866964122181E-3</v>
      </c>
      <c r="BE218" s="566">
        <f t="shared" ref="BE218:BE220" si="761">(AJ218-M218)/M218</f>
        <v>-9.0842576683330175E-3</v>
      </c>
      <c r="BF218" s="566">
        <f t="shared" ref="BF218:BF220" si="762">(AK218-N218)/N218</f>
        <v>-1.2311541027095802E-2</v>
      </c>
      <c r="BG218" s="566">
        <f t="shared" ref="BG218:BG220" si="763">(AL218-O218)/O218</f>
        <v>-1.7326153902771948E-2</v>
      </c>
      <c r="BH218" s="566">
        <f t="shared" ref="BH218:BH220" si="764">(AM218-P218)/P218</f>
        <v>-1.9860408188750671E-2</v>
      </c>
      <c r="BI218" s="566">
        <f t="shared" ref="BI218:BI220" si="765">(AN218-Q218)/Q218</f>
        <v>-2.2221052410170066E-2</v>
      </c>
      <c r="BJ218" s="566">
        <f t="shared" ref="BJ218:BJ220" si="766">(AO218-R218)/R218</f>
        <v>-2.7228162302608935E-2</v>
      </c>
      <c r="BK218" s="566">
        <f t="shared" ref="BK218:BK220" si="767">(AP218-S218)/S218</f>
        <v>-3.8409560681477523E-2</v>
      </c>
      <c r="BL218" s="566">
        <f t="shared" ref="BL218:BL220" si="768">(AQ218-T218)/T218</f>
        <v>-4.0207917493806755E-2</v>
      </c>
      <c r="BM218" s="566">
        <f t="shared" ref="BM218:BM220" si="769">(AR218-U218)/U218</f>
        <v>-4.8379766952040201E-2</v>
      </c>
      <c r="BN218" s="566">
        <f t="shared" ref="BN218:BN220" si="770">(AS218-V218)/V218</f>
        <v>-5.4416364164183849E-2</v>
      </c>
    </row>
    <row r="219" spans="1:66" ht="15" x14ac:dyDescent="0.25">
      <c r="A219" s="555"/>
      <c r="B219" s="550" t="s">
        <v>87</v>
      </c>
      <c r="C219" s="556">
        <v>399851.95286929957</v>
      </c>
      <c r="D219" s="556">
        <v>398107.85619738232</v>
      </c>
      <c r="E219" s="556">
        <v>396243.16718569456</v>
      </c>
      <c r="F219" s="556">
        <v>396421.2660403272</v>
      </c>
      <c r="G219" s="556">
        <v>401211.79921999032</v>
      </c>
      <c r="H219" s="556">
        <v>405079.49745183776</v>
      </c>
      <c r="I219" s="556">
        <v>408592.5273110178</v>
      </c>
      <c r="J219" s="556">
        <v>416346.50327833625</v>
      </c>
      <c r="K219" s="556">
        <v>421040.46570979955</v>
      </c>
      <c r="L219" s="556">
        <v>425981.6549952327</v>
      </c>
      <c r="M219" s="556">
        <v>425801.53769485845</v>
      </c>
      <c r="N219" s="556">
        <v>431705.98892616265</v>
      </c>
      <c r="O219" s="556">
        <v>440798.64031291945</v>
      </c>
      <c r="P219" s="556">
        <v>448405.27269423485</v>
      </c>
      <c r="Q219" s="556">
        <v>456008.78949700651</v>
      </c>
      <c r="R219" s="556">
        <v>464163.87048304715</v>
      </c>
      <c r="S219" s="556">
        <v>470381.65859180287</v>
      </c>
      <c r="T219" s="556">
        <v>475197.98799756722</v>
      </c>
      <c r="U219" s="556">
        <v>479481.52429324761</v>
      </c>
      <c r="V219" s="557">
        <v>484019.38369750988</v>
      </c>
      <c r="X219" s="555"/>
      <c r="Y219" s="550" t="s">
        <v>87</v>
      </c>
      <c r="Z219" s="556">
        <f>[10]Summary!$C$24</f>
        <v>393320</v>
      </c>
      <c r="AA219" s="556">
        <f>[10]Summary!$D$24</f>
        <v>391880.82183285843</v>
      </c>
      <c r="AB219" s="556">
        <f>[10]Summary!$E$24</f>
        <v>390914.40411886421</v>
      </c>
      <c r="AC219" s="556">
        <f>[10]Summary!$F$24</f>
        <v>391866.90851616272</v>
      </c>
      <c r="AD219" s="556">
        <f>[10]Summary!$G$24</f>
        <v>397425.45669887844</v>
      </c>
      <c r="AE219" s="556">
        <f>[10]Summary!$H$24</f>
        <v>402273.84225665877</v>
      </c>
      <c r="AF219" s="556">
        <f>[10]Summary!$I$24</f>
        <v>406489.31641629752</v>
      </c>
      <c r="AG219" s="556">
        <f>[10]Summary!$J$24</f>
        <v>415311.60916531074</v>
      </c>
      <c r="AH219" s="556">
        <f>[10]Summary!$K$24</f>
        <v>421032.79182622983</v>
      </c>
      <c r="AI219" s="556">
        <f>[10]Summary!$L$24</f>
        <v>427124.59442518279</v>
      </c>
      <c r="AJ219" s="556">
        <f>[10]Summary!$M$24</f>
        <v>427449.44134219497</v>
      </c>
      <c r="AK219" s="556">
        <f>[10]Summary!$N$24</f>
        <v>428252.39253645361</v>
      </c>
      <c r="AL219" s="556">
        <f>[10]Summary!$O$24</f>
        <v>431300.7843538975</v>
      </c>
      <c r="AM219" s="556">
        <f>[10]Summary!$P$24</f>
        <v>433826.24349628476</v>
      </c>
      <c r="AN219" s="556">
        <f>[10]Summary!$Q$24</f>
        <v>436299.943081056</v>
      </c>
      <c r="AO219" s="556">
        <f>[10]Summary!$R$24</f>
        <v>437980.69577880891</v>
      </c>
      <c r="AP219" s="556">
        <f>[10]Summary!$S$24</f>
        <v>437577.16526174953</v>
      </c>
      <c r="AQ219" s="556">
        <f>[10]Summary!$T$24</f>
        <v>440052.28418395109</v>
      </c>
      <c r="AR219" s="556">
        <f>[10]Summary!$U$24</f>
        <v>439059.46256874979</v>
      </c>
      <c r="AS219" s="556">
        <f>[10]Summary!$V$24</f>
        <v>439220.53877290984</v>
      </c>
      <c r="AU219" s="566">
        <f t="shared" ref="AU219:AU220" si="771">(Z219-C219)/C219</f>
        <v>-1.6335928391563163E-2</v>
      </c>
      <c r="AV219" s="566">
        <f t="shared" si="752"/>
        <v>-1.5641576189937129E-2</v>
      </c>
      <c r="AW219" s="566">
        <f t="shared" si="753"/>
        <v>-1.3448214399954778E-2</v>
      </c>
      <c r="AX219" s="566">
        <f t="shared" si="754"/>
        <v>-1.1488681143814268E-2</v>
      </c>
      <c r="AY219" s="566">
        <f t="shared" si="755"/>
        <v>-9.4372661234615914E-3</v>
      </c>
      <c r="AZ219" s="566">
        <f t="shared" si="756"/>
        <v>-6.9261841510815259E-3</v>
      </c>
      <c r="BA219" s="566">
        <f t="shared" si="757"/>
        <v>-5.1474531572118795E-3</v>
      </c>
      <c r="BB219" s="566">
        <f t="shared" si="758"/>
        <v>-2.4856558296435685E-3</v>
      </c>
      <c r="BC219" s="566">
        <f t="shared" si="759"/>
        <v>-1.8226000099019142E-5</v>
      </c>
      <c r="BD219" s="566">
        <f t="shared" si="760"/>
        <v>2.6830719505112877E-3</v>
      </c>
      <c r="BE219" s="566">
        <f t="shared" si="761"/>
        <v>3.8701214097480825E-3</v>
      </c>
      <c r="BF219" s="566">
        <f t="shared" si="762"/>
        <v>-7.9998806555813852E-3</v>
      </c>
      <c r="BG219" s="566">
        <f t="shared" si="763"/>
        <v>-2.1546926624545618E-2</v>
      </c>
      <c r="BH219" s="566">
        <f t="shared" si="764"/>
        <v>-3.2513063707641662E-2</v>
      </c>
      <c r="BI219" s="566">
        <f t="shared" si="765"/>
        <v>-4.3220321340055858E-2</v>
      </c>
      <c r="BJ219" s="566">
        <f t="shared" si="766"/>
        <v>-5.6409333791942663E-2</v>
      </c>
      <c r="BK219" s="566">
        <f t="shared" si="767"/>
        <v>-6.9740162548559484E-2</v>
      </c>
      <c r="BL219" s="566">
        <f t="shared" si="768"/>
        <v>-7.3960127570649681E-2</v>
      </c>
      <c r="BM219" s="566">
        <f t="shared" si="769"/>
        <v>-8.4303689874348456E-2</v>
      </c>
      <c r="BN219" s="566">
        <f t="shared" si="770"/>
        <v>-9.2555890184342862E-2</v>
      </c>
    </row>
    <row r="220" spans="1:66" ht="15.75" thickBot="1" x14ac:dyDescent="0.3">
      <c r="A220" s="558"/>
      <c r="B220" s="559" t="s">
        <v>499</v>
      </c>
      <c r="C220" s="560">
        <v>28808.047130700445</v>
      </c>
      <c r="D220" s="560">
        <v>31049.151613291418</v>
      </c>
      <c r="E220" s="560">
        <v>33285.669003617753</v>
      </c>
      <c r="F220" s="560">
        <v>35710.374767540736</v>
      </c>
      <c r="G220" s="560">
        <v>38608.287395945648</v>
      </c>
      <c r="H220" s="560">
        <v>41498.865882939463</v>
      </c>
      <c r="I220" s="560">
        <v>44427.9733137004</v>
      </c>
      <c r="J220" s="560">
        <v>47919.098131763756</v>
      </c>
      <c r="K220" s="560">
        <v>51168.102491273166</v>
      </c>
      <c r="L220" s="560">
        <v>54540.945736469781</v>
      </c>
      <c r="M220" s="560">
        <v>57321.413277136591</v>
      </c>
      <c r="N220" s="560">
        <v>56786.925785573374</v>
      </c>
      <c r="O220" s="560">
        <v>56632.983723815436</v>
      </c>
      <c r="P220" s="560">
        <v>56244.391066268785</v>
      </c>
      <c r="Q220" s="560">
        <v>55816.554908035665</v>
      </c>
      <c r="R220" s="560">
        <v>55416.03906119585</v>
      </c>
      <c r="S220" s="560">
        <v>56158.374280760574</v>
      </c>
      <c r="T220" s="560">
        <v>56733.390811460522</v>
      </c>
      <c r="U220" s="560">
        <v>57244.79772995774</v>
      </c>
      <c r="V220" s="561">
        <v>57786.568018410209</v>
      </c>
      <c r="X220" s="558"/>
      <c r="Y220" s="559" t="s">
        <v>499</v>
      </c>
      <c r="Z220" s="560">
        <f>[10]Summary!$C$25</f>
        <v>35340.000000000029</v>
      </c>
      <c r="AA220" s="560">
        <f>[10]Summary!$D$25</f>
        <v>36362.682075466109</v>
      </c>
      <c r="AB220" s="560">
        <f>[10]Summary!$E$25</f>
        <v>37428.376030127511</v>
      </c>
      <c r="AC220" s="560">
        <f>[10]Summary!$F$25</f>
        <v>38684.039235195705</v>
      </c>
      <c r="AD220" s="560">
        <f>[10]Summary!$G$25</f>
        <v>40420.169629817836</v>
      </c>
      <c r="AE220" s="560">
        <f>[10]Summary!$H$25</f>
        <v>42121.720600275032</v>
      </c>
      <c r="AF220" s="560">
        <f>[10]Summary!$I$25</f>
        <v>43790.90562662288</v>
      </c>
      <c r="AG220" s="560">
        <f>[10]Summary!$J$25</f>
        <v>46002.63968328551</v>
      </c>
      <c r="AH220" s="560">
        <f>[10]Summary!$K$25</f>
        <v>47922.074111841168</v>
      </c>
      <c r="AI220" s="560">
        <f>[10]Summary!$L$25</f>
        <v>49926.957692808792</v>
      </c>
      <c r="AJ220" s="560">
        <f>[10]Summary!$M$25</f>
        <v>51284.696257685006</v>
      </c>
      <c r="AK220" s="560">
        <f>[10]Summary!$N$25</f>
        <v>54226.421614363273</v>
      </c>
      <c r="AL220" s="560">
        <f>[10]Summary!$O$25</f>
        <v>57512.26280867109</v>
      </c>
      <c r="AM220" s="560">
        <f>[10]Summary!$P$25</f>
        <v>60800.871949619475</v>
      </c>
      <c r="AN220" s="560">
        <f>[10]Summary!$Q$25</f>
        <v>64152.103521108416</v>
      </c>
      <c r="AO220" s="560">
        <f>[10]Summary!$R$25</f>
        <v>67452.007659188588</v>
      </c>
      <c r="AP220" s="560">
        <f>[10]Summary!$S$25</f>
        <v>68738.696266968036</v>
      </c>
      <c r="AQ220" s="560">
        <f>[10]Summary!$T$25</f>
        <v>70491.241633556376</v>
      </c>
      <c r="AR220" s="560">
        <f>[10]Summary!$U$25</f>
        <v>71700.165077947226</v>
      </c>
      <c r="AS220" s="560">
        <f>[10]Summary!$V$25</f>
        <v>73102.302968114571</v>
      </c>
      <c r="AU220" s="566">
        <f t="shared" si="771"/>
        <v>0.22674056452575533</v>
      </c>
      <c r="AV220" s="566">
        <f t="shared" si="752"/>
        <v>0.17113287114421807</v>
      </c>
      <c r="AW220" s="566">
        <f t="shared" si="753"/>
        <v>0.12445917869517643</v>
      </c>
      <c r="AX220" s="566">
        <f t="shared" si="754"/>
        <v>8.3271723890109062E-2</v>
      </c>
      <c r="AY220" s="566">
        <f t="shared" si="755"/>
        <v>4.692987842973987E-2</v>
      </c>
      <c r="AZ220" s="566">
        <f t="shared" si="756"/>
        <v>1.5008957572299104E-2</v>
      </c>
      <c r="BA220" s="566">
        <f t="shared" si="757"/>
        <v>-1.4339337123916608E-2</v>
      </c>
      <c r="BB220" s="566">
        <f t="shared" si="758"/>
        <v>-3.9993625155643288E-2</v>
      </c>
      <c r="BC220" s="566">
        <f t="shared" si="759"/>
        <v>-6.3438513866829749E-2</v>
      </c>
      <c r="BD220" s="566">
        <f t="shared" si="760"/>
        <v>-8.4596773696495764E-2</v>
      </c>
      <c r="BE220" s="566">
        <f t="shared" si="761"/>
        <v>-0.10531347142934822</v>
      </c>
      <c r="BF220" s="566">
        <f t="shared" si="762"/>
        <v>-4.5089677523282884E-2</v>
      </c>
      <c r="BG220" s="566">
        <f t="shared" si="763"/>
        <v>1.5525918414323237E-2</v>
      </c>
      <c r="BH220" s="566">
        <f t="shared" si="764"/>
        <v>8.1012182672261693E-2</v>
      </c>
      <c r="BI220" s="566">
        <f t="shared" si="765"/>
        <v>0.14933828551057204</v>
      </c>
      <c r="BJ220" s="566">
        <f t="shared" si="766"/>
        <v>0.21719287054604239</v>
      </c>
      <c r="BK220" s="566">
        <f t="shared" si="767"/>
        <v>0.22401506716189581</v>
      </c>
      <c r="BL220" s="566">
        <f t="shared" si="768"/>
        <v>0.24250006257896145</v>
      </c>
      <c r="BM220" s="566">
        <f t="shared" si="769"/>
        <v>0.252518445714144</v>
      </c>
      <c r="BN220" s="566">
        <f t="shared" si="770"/>
        <v>0.26503970515821124</v>
      </c>
    </row>
    <row r="222" spans="1:66" ht="15" x14ac:dyDescent="0.25">
      <c r="A222" s="565" t="s">
        <v>334</v>
      </c>
      <c r="B222" s="565">
        <v>2021</v>
      </c>
      <c r="X222" s="565" t="str">
        <f>A222</f>
        <v>EL</v>
      </c>
      <c r="Y222" s="565">
        <v>2022</v>
      </c>
    </row>
    <row r="223" spans="1:66" ht="15.75" thickBot="1" x14ac:dyDescent="0.3">
      <c r="A223" s="550" t="s">
        <v>65</v>
      </c>
      <c r="B223" s="550" t="s">
        <v>64</v>
      </c>
      <c r="C223" s="551" t="s">
        <v>508</v>
      </c>
      <c r="D223" s="551" t="s">
        <v>508</v>
      </c>
      <c r="E223" s="551" t="s">
        <v>508</v>
      </c>
      <c r="F223" s="551" t="s">
        <v>508</v>
      </c>
      <c r="G223" s="551" t="s">
        <v>508</v>
      </c>
      <c r="H223" s="551" t="s">
        <v>508</v>
      </c>
      <c r="I223" s="551" t="s">
        <v>508</v>
      </c>
      <c r="J223" s="551" t="s">
        <v>508</v>
      </c>
      <c r="K223" s="551" t="s">
        <v>508</v>
      </c>
      <c r="L223" s="551" t="s">
        <v>508</v>
      </c>
      <c r="M223" s="551" t="s">
        <v>508</v>
      </c>
      <c r="N223" s="551" t="s">
        <v>508</v>
      </c>
      <c r="O223" s="551" t="s">
        <v>508</v>
      </c>
      <c r="P223" s="551" t="s">
        <v>508</v>
      </c>
      <c r="Q223" s="551" t="s">
        <v>508</v>
      </c>
      <c r="R223" s="551" t="s">
        <v>508</v>
      </c>
      <c r="S223" s="551" t="s">
        <v>508</v>
      </c>
      <c r="T223" s="551" t="s">
        <v>508</v>
      </c>
      <c r="U223" s="551" t="s">
        <v>508</v>
      </c>
      <c r="V223" s="551" t="s">
        <v>508</v>
      </c>
      <c r="X223" s="550" t="s">
        <v>65</v>
      </c>
      <c r="Y223" s="550" t="s">
        <v>64</v>
      </c>
      <c r="Z223" s="551" t="str">
        <f>[11]Summary!$C$1</f>
        <v>EST</v>
      </c>
      <c r="AA223" s="551" t="str">
        <f>[11]Summary!$D$1</f>
        <v>EST</v>
      </c>
      <c r="AB223" s="551" t="str">
        <f>[11]Summary!$E$1</f>
        <v>EST</v>
      </c>
      <c r="AC223" s="551" t="str">
        <f>[11]Summary!$F$1</f>
        <v>EST</v>
      </c>
      <c r="AD223" s="551" t="str">
        <f>[11]Summary!$G$1</f>
        <v>EST</v>
      </c>
      <c r="AE223" s="551" t="str">
        <f>[11]Summary!$H$1</f>
        <v>EST</v>
      </c>
      <c r="AF223" s="551" t="str">
        <f>[11]Summary!$I$1</f>
        <v>EST</v>
      </c>
      <c r="AG223" s="551" t="str">
        <f>[11]Summary!$J$1</f>
        <v>EST</v>
      </c>
      <c r="AH223" s="551" t="str">
        <f>[11]Summary!$K$1</f>
        <v>EST</v>
      </c>
      <c r="AI223" s="551" t="str">
        <f>[11]Summary!$L$1</f>
        <v>EST</v>
      </c>
      <c r="AJ223" s="551" t="str">
        <f>[11]Summary!$M$1</f>
        <v>EST</v>
      </c>
      <c r="AK223" s="551" t="str">
        <f>[11]Summary!$N$1</f>
        <v>EST</v>
      </c>
      <c r="AL223" s="551" t="str">
        <f>[11]Summary!$O$1</f>
        <v>EST</v>
      </c>
      <c r="AM223" s="551" t="str">
        <f>[11]Summary!$P$1</f>
        <v>EST</v>
      </c>
      <c r="AN223" s="551" t="str">
        <f>[11]Summary!$Q$1</f>
        <v>EST</v>
      </c>
      <c r="AO223" s="551" t="str">
        <f>[11]Summary!$R$1</f>
        <v>EST</v>
      </c>
      <c r="AP223" s="551" t="str">
        <f>[11]Summary!$S$1</f>
        <v>EST</v>
      </c>
      <c r="AQ223" s="551" t="str">
        <f>[11]Summary!$T$1</f>
        <v>EST</v>
      </c>
      <c r="AR223" s="551" t="str">
        <f>[11]Summary!$U$1</f>
        <v>EST</v>
      </c>
      <c r="AS223" s="551" t="str">
        <f>[11]Summary!$V$1</f>
        <v>EST</v>
      </c>
      <c r="AU223" s="704" t="s">
        <v>504</v>
      </c>
      <c r="AV223" s="704"/>
      <c r="AW223" s="704"/>
      <c r="AX223" s="704"/>
      <c r="AY223" s="704"/>
      <c r="AZ223" s="704"/>
      <c r="BA223" s="704"/>
      <c r="BB223" s="704"/>
      <c r="BC223" s="704"/>
      <c r="BD223" s="704"/>
      <c r="BE223" s="704"/>
      <c r="BF223" s="704"/>
      <c r="BG223" s="704"/>
      <c r="BH223" s="704"/>
      <c r="BI223" s="704"/>
      <c r="BJ223" s="704"/>
      <c r="BK223" s="704"/>
      <c r="BL223" s="704"/>
      <c r="BM223" s="704"/>
      <c r="BN223" s="704"/>
    </row>
    <row r="224" spans="1:66" ht="15" x14ac:dyDescent="0.25">
      <c r="A224" s="552" t="s">
        <v>497</v>
      </c>
      <c r="B224" s="553"/>
      <c r="C224" s="553">
        <v>2000</v>
      </c>
      <c r="D224" s="553">
        <v>2001</v>
      </c>
      <c r="E224" s="553">
        <v>2002</v>
      </c>
      <c r="F224" s="553">
        <v>2003</v>
      </c>
      <c r="G224" s="553">
        <v>2004</v>
      </c>
      <c r="H224" s="553">
        <v>2005</v>
      </c>
      <c r="I224" s="553">
        <v>2006</v>
      </c>
      <c r="J224" s="553">
        <v>2007</v>
      </c>
      <c r="K224" s="553">
        <v>2008</v>
      </c>
      <c r="L224" s="553">
        <v>2009</v>
      </c>
      <c r="M224" s="553">
        <v>2010</v>
      </c>
      <c r="N224" s="553">
        <v>2011</v>
      </c>
      <c r="O224" s="553">
        <v>2012</v>
      </c>
      <c r="P224" s="553">
        <v>2013</v>
      </c>
      <c r="Q224" s="553">
        <v>2014</v>
      </c>
      <c r="R224" s="553">
        <v>2015</v>
      </c>
      <c r="S224" s="553">
        <v>2016</v>
      </c>
      <c r="T224" s="553">
        <v>2017</v>
      </c>
      <c r="U224" s="553">
        <v>2018</v>
      </c>
      <c r="V224" s="554">
        <v>2019</v>
      </c>
      <c r="X224" s="552" t="s">
        <v>497</v>
      </c>
      <c r="Y224" s="553"/>
      <c r="Z224" s="553">
        <v>2000</v>
      </c>
      <c r="AA224" s="553">
        <v>2001</v>
      </c>
      <c r="AB224" s="553">
        <v>2002</v>
      </c>
      <c r="AC224" s="553">
        <v>2003</v>
      </c>
      <c r="AD224" s="553">
        <v>2004</v>
      </c>
      <c r="AE224" s="553">
        <v>2005</v>
      </c>
      <c r="AF224" s="553">
        <v>2006</v>
      </c>
      <c r="AG224" s="553">
        <v>2007</v>
      </c>
      <c r="AH224" s="553">
        <v>2008</v>
      </c>
      <c r="AI224" s="553">
        <v>2009</v>
      </c>
      <c r="AJ224" s="553">
        <v>2010</v>
      </c>
      <c r="AK224" s="553">
        <v>2011</v>
      </c>
      <c r="AL224" s="553">
        <v>2012</v>
      </c>
      <c r="AM224" s="553">
        <v>2013</v>
      </c>
      <c r="AN224" s="553">
        <v>2014</v>
      </c>
      <c r="AO224" s="553">
        <v>2015</v>
      </c>
      <c r="AP224" s="553">
        <v>2016</v>
      </c>
      <c r="AQ224" s="553">
        <v>2017</v>
      </c>
      <c r="AR224" s="553">
        <v>2018</v>
      </c>
      <c r="AS224" s="553">
        <v>2019</v>
      </c>
      <c r="AU224" s="553">
        <v>2000</v>
      </c>
      <c r="AV224" s="553">
        <v>2001</v>
      </c>
      <c r="AW224" s="553">
        <v>2002</v>
      </c>
      <c r="AX224" s="553">
        <v>2003</v>
      </c>
      <c r="AY224" s="553">
        <v>2004</v>
      </c>
      <c r="AZ224" s="553">
        <v>2005</v>
      </c>
      <c r="BA224" s="553">
        <v>2006</v>
      </c>
      <c r="BB224" s="553">
        <v>2007</v>
      </c>
      <c r="BC224" s="553">
        <v>2008</v>
      </c>
      <c r="BD224" s="553">
        <v>2009</v>
      </c>
      <c r="BE224" s="553">
        <v>2010</v>
      </c>
      <c r="BF224" s="553">
        <v>2011</v>
      </c>
      <c r="BG224" s="553">
        <v>2012</v>
      </c>
      <c r="BH224" s="553">
        <v>2013</v>
      </c>
      <c r="BI224" s="553">
        <v>2014</v>
      </c>
      <c r="BJ224" s="553">
        <v>2015</v>
      </c>
      <c r="BK224" s="553">
        <v>2016</v>
      </c>
      <c r="BL224" s="553">
        <v>2017</v>
      </c>
      <c r="BM224" s="553">
        <v>2018</v>
      </c>
      <c r="BN224" s="553">
        <v>2019</v>
      </c>
    </row>
    <row r="225" spans="1:66" ht="15" x14ac:dyDescent="0.25">
      <c r="A225" s="555"/>
      <c r="B225" s="550" t="s">
        <v>498</v>
      </c>
      <c r="C225" s="556">
        <v>161229.27766405395</v>
      </c>
      <c r="D225" s="556">
        <v>162914.39900744232</v>
      </c>
      <c r="E225" s="556">
        <v>166205.20246383111</v>
      </c>
      <c r="F225" s="556">
        <v>169341.77956106229</v>
      </c>
      <c r="G225" s="556">
        <v>172239.33473733132</v>
      </c>
      <c r="H225" s="556">
        <v>175235.78530746917</v>
      </c>
      <c r="I225" s="556">
        <v>178358.33769376521</v>
      </c>
      <c r="J225" s="556">
        <v>180641.18390805006</v>
      </c>
      <c r="K225" s="556">
        <v>178952.44780676404</v>
      </c>
      <c r="L225" s="556">
        <v>181659.66065290818</v>
      </c>
      <c r="M225" s="556">
        <v>183116.91388347576</v>
      </c>
      <c r="N225" s="556">
        <v>185945.18232047526</v>
      </c>
      <c r="O225" s="556">
        <v>189472.31350104982</v>
      </c>
      <c r="P225" s="556">
        <v>191727.07105633029</v>
      </c>
      <c r="Q225" s="556">
        <v>194553.39166631413</v>
      </c>
      <c r="R225" s="556">
        <v>197315.55175531612</v>
      </c>
      <c r="S225" s="556">
        <v>200221.74545053576</v>
      </c>
      <c r="T225" s="556">
        <v>202058.45688669171</v>
      </c>
      <c r="U225" s="556">
        <v>203999.62486674049</v>
      </c>
      <c r="V225" s="557">
        <v>206315.57306753652</v>
      </c>
      <c r="X225" s="555"/>
      <c r="Y225" s="550" t="s">
        <v>498</v>
      </c>
      <c r="Z225" s="556">
        <f>[11]Summary!$C$3</f>
        <v>152682.45614589186</v>
      </c>
      <c r="AA225" s="556">
        <f>[11]Summary!$D$3</f>
        <v>154219.93899621294</v>
      </c>
      <c r="AB225" s="556">
        <f>[11]Summary!$E$3</f>
        <v>156136.4338314519</v>
      </c>
      <c r="AC225" s="556">
        <f>[11]Summary!$F$3</f>
        <v>158920.7590406914</v>
      </c>
      <c r="AD225" s="556">
        <f>[11]Summary!$G$3</f>
        <v>161526.20978649036</v>
      </c>
      <c r="AE225" s="556">
        <f>[11]Summary!$H$3</f>
        <v>164231.92323160698</v>
      </c>
      <c r="AF225" s="556">
        <f>[11]Summary!$I$3</f>
        <v>167089.79362583617</v>
      </c>
      <c r="AG225" s="556">
        <f>[11]Summary!$J$3</f>
        <v>169981.29166345426</v>
      </c>
      <c r="AH225" s="556">
        <f>[11]Summary!$K$3</f>
        <v>171504.35756156381</v>
      </c>
      <c r="AI225" s="556">
        <f>[11]Summary!$L$3</f>
        <v>173639.2765298188</v>
      </c>
      <c r="AJ225" s="556">
        <f>[11]Summary!$M$3</f>
        <v>176599.02060826361</v>
      </c>
      <c r="AK225" s="556">
        <f>[11]Summary!$N$3</f>
        <v>179183.93229514026</v>
      </c>
      <c r="AL225" s="556">
        <f>[11]Summary!$O$3</f>
        <v>182422.56633665162</v>
      </c>
      <c r="AM225" s="556">
        <f>[11]Summary!$P$3</f>
        <v>184070.51508512651</v>
      </c>
      <c r="AN225" s="556">
        <f>[11]Summary!$Q$3</f>
        <v>186806.50131927754</v>
      </c>
      <c r="AO225" s="556">
        <f>[11]Summary!$R$3</f>
        <v>189677.84590058756</v>
      </c>
      <c r="AP225" s="556">
        <f>[11]Summary!$S$3</f>
        <v>192291.71310879063</v>
      </c>
      <c r="AQ225" s="556">
        <f>[11]Summary!$T$3</f>
        <v>195210.83784433806</v>
      </c>
      <c r="AR225" s="556">
        <f>[11]Summary!$U$3</f>
        <v>197609.14683948248</v>
      </c>
      <c r="AS225" s="556">
        <f>[11]Summary!$V$3</f>
        <v>199808.45840954751</v>
      </c>
      <c r="AU225" s="566">
        <f>(Z225-C225)/C225</f>
        <v>-5.3010356691981904E-2</v>
      </c>
      <c r="AV225" s="566">
        <f t="shared" ref="AV225:AV227" si="772">(AA225-D225)/D225</f>
        <v>-5.3368272320927265E-2</v>
      </c>
      <c r="AW225" s="566">
        <f t="shared" ref="AW225:AW227" si="773">(AB225-E225)/E225</f>
        <v>-6.0580345760057296E-2</v>
      </c>
      <c r="AX225" s="566">
        <f t="shared" ref="AX225:AX227" si="774">(AC225-F225)/F225</f>
        <v>-6.1538390274286772E-2</v>
      </c>
      <c r="AY225" s="566">
        <f t="shared" ref="AY225:AY227" si="775">(AD225-G225)/G225</f>
        <v>-6.2199061365272333E-2</v>
      </c>
      <c r="AZ225" s="566">
        <f t="shared" ref="AZ225:AZ227" si="776">(AE225-H225)/H225</f>
        <v>-6.2794605888031249E-2</v>
      </c>
      <c r="BA225" s="566">
        <f t="shared" ref="BA225:BA227" si="777">(AF225-I225)/I225</f>
        <v>-6.3179239129693587E-2</v>
      </c>
      <c r="BB225" s="566">
        <f t="shared" ref="BB225:BB227" si="778">(AG225-J225)/J225</f>
        <v>-5.9011417075421173E-2</v>
      </c>
      <c r="BC225" s="566">
        <f t="shared" ref="BC225:BC227" si="779">(AH225-K225)/K225</f>
        <v>-4.1620499392345897E-2</v>
      </c>
      <c r="BD225" s="566">
        <f t="shared" ref="BD225:BD227" si="780">(AI225-L225)/L225</f>
        <v>-4.4150606107393804E-2</v>
      </c>
      <c r="BE225" s="566">
        <f t="shared" ref="BE225:BE227" si="781">(AJ225-M225)/M225</f>
        <v>-3.5594162969346074E-2</v>
      </c>
      <c r="BF225" s="566">
        <f t="shared" ref="BF225:BF227" si="782">(AK225-N225)/N225</f>
        <v>-3.6361523008872756E-2</v>
      </c>
      <c r="BG225" s="566">
        <f t="shared" ref="BG225:BG227" si="783">(AL225-O225)/O225</f>
        <v>-3.7207268091752822E-2</v>
      </c>
      <c r="BH225" s="566">
        <f t="shared" ref="BH225:BH227" si="784">(AM225-P225)/P225</f>
        <v>-3.9934663003088636E-2</v>
      </c>
      <c r="BI225" s="566">
        <f t="shared" ref="BI225:BI227" si="785">(AN225-Q225)/Q225</f>
        <v>-3.9818839860286656E-2</v>
      </c>
      <c r="BJ225" s="566">
        <f t="shared" ref="BJ225:BJ227" si="786">(AO225-R225)/R225</f>
        <v>-3.8708078439756231E-2</v>
      </c>
      <c r="BK225" s="566">
        <f t="shared" ref="BK225:BK227" si="787">(AP225-S225)/S225</f>
        <v>-3.9606249180882416E-2</v>
      </c>
      <c r="BL225" s="566">
        <f t="shared" ref="BL225:BL227" si="788">(AQ225-T225)/T225</f>
        <v>-3.388929692852987E-2</v>
      </c>
      <c r="BM225" s="566">
        <f t="shared" ref="BM225:BM227" si="789">(AR225-U225)/U225</f>
        <v>-3.1325930287531112E-2</v>
      </c>
      <c r="BN225" s="566">
        <f t="shared" ref="BN225:BN227" si="790">(AS225-V225)/V225</f>
        <v>-3.1539619434636318E-2</v>
      </c>
    </row>
    <row r="226" spans="1:66" ht="15" x14ac:dyDescent="0.25">
      <c r="A226" s="555"/>
      <c r="B226" s="550" t="s">
        <v>87</v>
      </c>
      <c r="C226" s="556">
        <v>148492.16472859369</v>
      </c>
      <c r="D226" s="556">
        <v>150044.16148585436</v>
      </c>
      <c r="E226" s="556">
        <v>153074.99146918845</v>
      </c>
      <c r="F226" s="556">
        <v>155963.77897573836</v>
      </c>
      <c r="G226" s="556">
        <v>158632.42729308212</v>
      </c>
      <c r="H226" s="556">
        <v>161392.1582681791</v>
      </c>
      <c r="I226" s="556">
        <v>164268.02901595776</v>
      </c>
      <c r="J226" s="556">
        <v>166370.53037931409</v>
      </c>
      <c r="K226" s="556">
        <v>164815.20443002967</v>
      </c>
      <c r="L226" s="556">
        <v>167308.54746132842</v>
      </c>
      <c r="M226" s="556">
        <v>168650.67768668116</v>
      </c>
      <c r="N226" s="556">
        <v>171255.5129171577</v>
      </c>
      <c r="O226" s="556">
        <v>174425.13928506372</v>
      </c>
      <c r="P226" s="556">
        <v>176421.03261075763</v>
      </c>
      <c r="Q226" s="556">
        <v>178940.74489508115</v>
      </c>
      <c r="R226" s="556">
        <v>181399.1194372373</v>
      </c>
      <c r="S226" s="556">
        <v>183987.54987346529</v>
      </c>
      <c r="T226" s="556">
        <v>185675.33876074373</v>
      </c>
      <c r="U226" s="556">
        <v>187459.11474241019</v>
      </c>
      <c r="V226" s="557">
        <v>189587.28335935788</v>
      </c>
      <c r="X226" s="555"/>
      <c r="Y226" s="550" t="s">
        <v>87</v>
      </c>
      <c r="Z226" s="556">
        <f>[11]Summary!$C$4</f>
        <v>140620.5421103664</v>
      </c>
      <c r="AA226" s="556">
        <f>[11]Summary!$D$4</f>
        <v>142036.56381551211</v>
      </c>
      <c r="AB226" s="556">
        <f>[11]Summary!$E$4</f>
        <v>143802.18483481408</v>
      </c>
      <c r="AC226" s="556">
        <f>[11]Summary!$F$4</f>
        <v>146367.0965053516</v>
      </c>
      <c r="AD226" s="556">
        <f>[11]Summary!$G$4</f>
        <v>148767.28185277918</v>
      </c>
      <c r="AE226" s="556">
        <f>[11]Summary!$H$4</f>
        <v>151259.82816984539</v>
      </c>
      <c r="AF226" s="556">
        <f>[11]Summary!$I$4</f>
        <v>153892.53195979557</v>
      </c>
      <c r="AG226" s="556">
        <f>[11]Summary!$J$4</f>
        <v>156555.99327090758</v>
      </c>
      <c r="AH226" s="556">
        <f>[11]Summary!$K$4</f>
        <v>157959.1115274739</v>
      </c>
      <c r="AI226" s="556">
        <f>[11]Summary!$L$4</f>
        <v>159925.76667144903</v>
      </c>
      <c r="AJ226" s="556">
        <f>[11]Summary!$M$4</f>
        <v>162652.11497816097</v>
      </c>
      <c r="AK226" s="556">
        <f>[11]Summary!$N$4</f>
        <v>165033.24445280511</v>
      </c>
      <c r="AL226" s="556">
        <f>[11]Summary!$O$4</f>
        <v>167939.20063744762</v>
      </c>
      <c r="AM226" s="556">
        <f>[11]Summary!$P$4</f>
        <v>169378.70305406174</v>
      </c>
      <c r="AN226" s="556">
        <f>[11]Summary!$Q$4</f>
        <v>171817.55155936751</v>
      </c>
      <c r="AO226" s="556">
        <f>[11]Summary!$R$4</f>
        <v>174378.53337881152</v>
      </c>
      <c r="AP226" s="556">
        <f>[11]Summary!$S$4</f>
        <v>176700.49312699679</v>
      </c>
      <c r="AQ226" s="556">
        <f>[11]Summary!$T$4</f>
        <v>179382.93207317553</v>
      </c>
      <c r="AR226" s="556">
        <f>[11]Summary!$U$4</f>
        <v>181586.78358222716</v>
      </c>
      <c r="AS226" s="556">
        <f>[11]Summary!$V$4</f>
        <v>183607.77259255719</v>
      </c>
      <c r="AU226" s="566">
        <f t="shared" ref="AU226:AU227" si="791">(Z226-C226)/C226</f>
        <v>-5.3010356691981966E-2</v>
      </c>
      <c r="AV226" s="566">
        <f t="shared" si="772"/>
        <v>-5.3368272320927182E-2</v>
      </c>
      <c r="AW226" s="566">
        <f t="shared" si="773"/>
        <v>-6.0576888134211256E-2</v>
      </c>
      <c r="AX226" s="566">
        <f t="shared" si="774"/>
        <v>-6.1531482074947769E-2</v>
      </c>
      <c r="AY226" s="566">
        <f t="shared" si="775"/>
        <v>-6.2188706361257E-2</v>
      </c>
      <c r="AZ226" s="566">
        <f t="shared" si="776"/>
        <v>-6.2780807983850176E-2</v>
      </c>
      <c r="BA226" s="566">
        <f t="shared" si="777"/>
        <v>-6.3161998827868479E-2</v>
      </c>
      <c r="BB226" s="566">
        <f t="shared" si="778"/>
        <v>-5.8992040754032575E-2</v>
      </c>
      <c r="BC226" s="566">
        <f t="shared" si="779"/>
        <v>-4.1598667588137739E-2</v>
      </c>
      <c r="BD226" s="566">
        <f t="shared" si="780"/>
        <v>-4.4126740097279453E-2</v>
      </c>
      <c r="BE226" s="566">
        <f t="shared" si="781"/>
        <v>-3.55679727517271E-2</v>
      </c>
      <c r="BF226" s="566">
        <f t="shared" si="782"/>
        <v>-3.633324474268175E-2</v>
      </c>
      <c r="BG226" s="566">
        <f t="shared" si="783"/>
        <v>-3.7184655114513659E-2</v>
      </c>
      <c r="BH226" s="566">
        <f t="shared" si="784"/>
        <v>-3.9917743664008368E-2</v>
      </c>
      <c r="BI226" s="566">
        <f t="shared" si="785"/>
        <v>-3.9807553835154795E-2</v>
      </c>
      <c r="BJ226" s="566">
        <f t="shared" si="786"/>
        <v>-3.8702426341462169E-2</v>
      </c>
      <c r="BK226" s="566">
        <f t="shared" si="787"/>
        <v>-3.9606249180882437E-2</v>
      </c>
      <c r="BL226" s="566">
        <f t="shared" si="788"/>
        <v>-3.3889296928529808E-2</v>
      </c>
      <c r="BM226" s="566">
        <f t="shared" si="789"/>
        <v>-3.1325930287531105E-2</v>
      </c>
      <c r="BN226" s="566">
        <f t="shared" si="790"/>
        <v>-3.1539619434636269E-2</v>
      </c>
    </row>
    <row r="227" spans="1:66" ht="15.75" thickBot="1" x14ac:dyDescent="0.3">
      <c r="A227" s="558"/>
      <c r="B227" s="559" t="s">
        <v>499</v>
      </c>
      <c r="C227" s="560">
        <v>12737.11293546026</v>
      </c>
      <c r="D227" s="560">
        <v>12870.237521587958</v>
      </c>
      <c r="E227" s="560">
        <v>13130.210994642664</v>
      </c>
      <c r="F227" s="560">
        <v>13378.000585323927</v>
      </c>
      <c r="G227" s="560">
        <v>13606.907444249198</v>
      </c>
      <c r="H227" s="560">
        <v>13843.627039290062</v>
      </c>
      <c r="I227" s="560">
        <v>14090.30867780745</v>
      </c>
      <c r="J227" s="560">
        <v>14270.653528735973</v>
      </c>
      <c r="K227" s="560">
        <v>14137.243376734375</v>
      </c>
      <c r="L227" s="560">
        <v>14351.11319157976</v>
      </c>
      <c r="M227" s="560">
        <v>14466.236196794605</v>
      </c>
      <c r="N227" s="560">
        <v>14689.669403317559</v>
      </c>
      <c r="O227" s="560">
        <v>15047.174215986102</v>
      </c>
      <c r="P227" s="560">
        <v>15306.03844557266</v>
      </c>
      <c r="Q227" s="560">
        <v>15612.646771232976</v>
      </c>
      <c r="R227" s="560">
        <v>15916.43231807882</v>
      </c>
      <c r="S227" s="560">
        <v>16234.195577070466</v>
      </c>
      <c r="T227" s="560">
        <v>16383.118125947978</v>
      </c>
      <c r="U227" s="560">
        <v>16540.510124330292</v>
      </c>
      <c r="V227" s="561">
        <v>16728.289708178636</v>
      </c>
      <c r="X227" s="558"/>
      <c r="Y227" s="559" t="s">
        <v>499</v>
      </c>
      <c r="Z227" s="560">
        <f>[11]Summary!$C$5</f>
        <v>12061.914035525464</v>
      </c>
      <c r="AA227" s="560">
        <f>[11]Summary!$D$5</f>
        <v>12183.375180700823</v>
      </c>
      <c r="AB227" s="560">
        <f>[11]Summary!$E$5</f>
        <v>12334.24899663782</v>
      </c>
      <c r="AC227" s="560">
        <f>[11]Summary!$F$5</f>
        <v>12553.662535339798</v>
      </c>
      <c r="AD227" s="560">
        <f>[11]Summary!$G$5</f>
        <v>12758.92793371118</v>
      </c>
      <c r="AE227" s="560">
        <f>[11]Summary!$H$5</f>
        <v>12972.095061761589</v>
      </c>
      <c r="AF227" s="560">
        <f>[11]Summary!$I$5</f>
        <v>13197.261666040606</v>
      </c>
      <c r="AG227" s="560">
        <f>[11]Summary!$J$5</f>
        <v>13425.298392546683</v>
      </c>
      <c r="AH227" s="560">
        <f>[11]Summary!$K$5</f>
        <v>13545.246034089912</v>
      </c>
      <c r="AI227" s="560">
        <f>[11]Summary!$L$5</f>
        <v>13713.509858369769</v>
      </c>
      <c r="AJ227" s="560">
        <f>[11]Summary!$M$5</f>
        <v>13946.905630102643</v>
      </c>
      <c r="AK227" s="560">
        <f>[11]Summary!$N$5</f>
        <v>14150.687842335145</v>
      </c>
      <c r="AL227" s="560">
        <f>[11]Summary!$O$5</f>
        <v>14483.365699204005</v>
      </c>
      <c r="AM227" s="560">
        <f>[11]Summary!$P$5</f>
        <v>14691.812031064765</v>
      </c>
      <c r="AN227" s="560">
        <f>[11]Summary!$Q$5</f>
        <v>14988.949759910029</v>
      </c>
      <c r="AO227" s="560">
        <f>[11]Summary!$R$5</f>
        <v>15299.312521776039</v>
      </c>
      <c r="AP227" s="560">
        <f>[11]Summary!$S$5</f>
        <v>15591.219981793838</v>
      </c>
      <c r="AQ227" s="560">
        <f>[11]Summary!$T$5</f>
        <v>15827.905771162536</v>
      </c>
      <c r="AR227" s="560">
        <f>[11]Summary!$U$5</f>
        <v>16022.363257255318</v>
      </c>
      <c r="AS227" s="560">
        <f>[11]Summary!$V$5</f>
        <v>16200.685816990328</v>
      </c>
      <c r="AU227" s="566">
        <f t="shared" si="791"/>
        <v>-5.3010356691981189E-2</v>
      </c>
      <c r="AV227" s="566">
        <f t="shared" si="772"/>
        <v>-5.3368272320928292E-2</v>
      </c>
      <c r="AW227" s="566">
        <f t="shared" si="773"/>
        <v>-6.0620655549983915E-2</v>
      </c>
      <c r="AX227" s="566">
        <f t="shared" si="774"/>
        <v>-6.1618927636200992E-2</v>
      </c>
      <c r="AY227" s="566">
        <f t="shared" si="775"/>
        <v>-6.231978236145104E-2</v>
      </c>
      <c r="AZ227" s="566">
        <f t="shared" si="776"/>
        <v>-6.2955464998800476E-2</v>
      </c>
      <c r="BA227" s="566">
        <f t="shared" si="777"/>
        <v>-6.3380230496540763E-2</v>
      </c>
      <c r="BB227" s="566">
        <f t="shared" si="778"/>
        <v>-5.9237310645027422E-2</v>
      </c>
      <c r="BC227" s="566">
        <f t="shared" si="779"/>
        <v>-4.1875019540139738E-2</v>
      </c>
      <c r="BD227" s="566">
        <f t="shared" si="780"/>
        <v>-4.4428841491131993E-2</v>
      </c>
      <c r="BE227" s="566">
        <f t="shared" si="781"/>
        <v>-3.5899494493739456E-2</v>
      </c>
      <c r="BF227" s="566">
        <f t="shared" si="782"/>
        <v>-3.6691197479276787E-2</v>
      </c>
      <c r="BG227" s="566">
        <f t="shared" si="783"/>
        <v>-3.7469395162787952E-2</v>
      </c>
      <c r="BH227" s="566">
        <f t="shared" si="784"/>
        <v>-4.0129679321794919E-2</v>
      </c>
      <c r="BI227" s="566">
        <f t="shared" si="785"/>
        <v>-3.9948192030587526E-2</v>
      </c>
      <c r="BJ227" s="566">
        <f t="shared" si="786"/>
        <v>-3.8772495240772004E-2</v>
      </c>
      <c r="BK227" s="566">
        <f t="shared" si="787"/>
        <v>-3.9606249180882173E-2</v>
      </c>
      <c r="BL227" s="566">
        <f t="shared" si="788"/>
        <v>-3.3889296928530585E-2</v>
      </c>
      <c r="BM227" s="566">
        <f t="shared" si="789"/>
        <v>-3.1325930287531188E-2</v>
      </c>
      <c r="BN227" s="566">
        <f t="shared" si="790"/>
        <v>-3.1539619434636935E-2</v>
      </c>
    </row>
    <row r="228" spans="1:66" ht="15" x14ac:dyDescent="0.25">
      <c r="A228" s="552" t="s">
        <v>500</v>
      </c>
      <c r="B228" s="562"/>
      <c r="C228" s="553">
        <v>2000</v>
      </c>
      <c r="D228" s="553">
        <v>2001</v>
      </c>
      <c r="E228" s="553">
        <v>2002</v>
      </c>
      <c r="F228" s="553">
        <v>2003</v>
      </c>
      <c r="G228" s="553">
        <v>2004</v>
      </c>
      <c r="H228" s="553">
        <v>2005</v>
      </c>
      <c r="I228" s="553">
        <v>2006</v>
      </c>
      <c r="J228" s="553">
        <v>2007</v>
      </c>
      <c r="K228" s="553">
        <v>2008</v>
      </c>
      <c r="L228" s="553">
        <v>2009</v>
      </c>
      <c r="M228" s="553">
        <v>2010</v>
      </c>
      <c r="N228" s="553">
        <v>2011</v>
      </c>
      <c r="O228" s="553">
        <v>2012</v>
      </c>
      <c r="P228" s="553">
        <v>2013</v>
      </c>
      <c r="Q228" s="553">
        <v>2014</v>
      </c>
      <c r="R228" s="553">
        <v>2015</v>
      </c>
      <c r="S228" s="553">
        <v>2016</v>
      </c>
      <c r="T228" s="553">
        <v>2017</v>
      </c>
      <c r="U228" s="553">
        <v>2018</v>
      </c>
      <c r="V228" s="554">
        <v>2019</v>
      </c>
      <c r="X228" s="552" t="s">
        <v>500</v>
      </c>
      <c r="Y228" s="562"/>
      <c r="Z228" s="553">
        <v>2000</v>
      </c>
      <c r="AA228" s="553">
        <v>2001</v>
      </c>
      <c r="AB228" s="553">
        <v>2002</v>
      </c>
      <c r="AC228" s="553">
        <v>2003</v>
      </c>
      <c r="AD228" s="553">
        <v>2004</v>
      </c>
      <c r="AE228" s="553">
        <v>2005</v>
      </c>
      <c r="AF228" s="553">
        <v>2006</v>
      </c>
      <c r="AG228" s="553">
        <v>2007</v>
      </c>
      <c r="AH228" s="553">
        <v>2008</v>
      </c>
      <c r="AI228" s="553">
        <v>2009</v>
      </c>
      <c r="AJ228" s="553">
        <v>2010</v>
      </c>
      <c r="AK228" s="553">
        <v>2011</v>
      </c>
      <c r="AL228" s="553">
        <v>2012</v>
      </c>
      <c r="AM228" s="553">
        <v>2013</v>
      </c>
      <c r="AN228" s="553">
        <v>2014</v>
      </c>
      <c r="AO228" s="553">
        <v>2015</v>
      </c>
      <c r="AP228" s="553">
        <v>2016</v>
      </c>
      <c r="AQ228" s="553">
        <v>2017</v>
      </c>
      <c r="AR228" s="553">
        <v>2018</v>
      </c>
      <c r="AS228" s="553">
        <v>2019</v>
      </c>
      <c r="AU228" s="553">
        <v>2000</v>
      </c>
      <c r="AV228" s="553">
        <v>2001</v>
      </c>
      <c r="AW228" s="553">
        <v>2002</v>
      </c>
      <c r="AX228" s="553">
        <v>2003</v>
      </c>
      <c r="AY228" s="553">
        <v>2004</v>
      </c>
      <c r="AZ228" s="553">
        <v>2005</v>
      </c>
      <c r="BA228" s="553">
        <v>2006</v>
      </c>
      <c r="BB228" s="553">
        <v>2007</v>
      </c>
      <c r="BC228" s="553">
        <v>2008</v>
      </c>
      <c r="BD228" s="553">
        <v>2009</v>
      </c>
      <c r="BE228" s="553">
        <v>2010</v>
      </c>
      <c r="BF228" s="553">
        <v>2011</v>
      </c>
      <c r="BG228" s="553">
        <v>2012</v>
      </c>
      <c r="BH228" s="553">
        <v>2013</v>
      </c>
      <c r="BI228" s="553">
        <v>2014</v>
      </c>
      <c r="BJ228" s="553">
        <v>2015</v>
      </c>
      <c r="BK228" s="553">
        <v>2016</v>
      </c>
      <c r="BL228" s="553">
        <v>2017</v>
      </c>
      <c r="BM228" s="553">
        <v>2018</v>
      </c>
      <c r="BN228" s="553">
        <v>2019</v>
      </c>
    </row>
    <row r="229" spans="1:66" ht="15" x14ac:dyDescent="0.25">
      <c r="A229" s="563"/>
      <c r="B229" s="550" t="s">
        <v>498</v>
      </c>
      <c r="C229" s="556">
        <v>5938.0892990772245</v>
      </c>
      <c r="D229" s="556">
        <v>5944.1519692547181</v>
      </c>
      <c r="E229" s="556">
        <v>5366.0904435832354</v>
      </c>
      <c r="F229" s="556">
        <v>5324.8373853612438</v>
      </c>
      <c r="G229" s="556">
        <v>5426.629195427683</v>
      </c>
      <c r="H229" s="556">
        <v>5225.7190366147943</v>
      </c>
      <c r="I229" s="556">
        <v>4967.5565381575743</v>
      </c>
      <c r="J229" s="556">
        <v>3093.4441092556076</v>
      </c>
      <c r="K229" s="556">
        <v>4743.6132480608776</v>
      </c>
      <c r="L229" s="556">
        <v>4054.5572319545645</v>
      </c>
      <c r="M229" s="556">
        <v>4347.6484401308935</v>
      </c>
      <c r="N229" s="556">
        <v>5079.8767086243406</v>
      </c>
      <c r="O229" s="556">
        <v>3983.6468667331951</v>
      </c>
      <c r="P229" s="556">
        <v>4408.8805791539944</v>
      </c>
      <c r="Q229" s="556">
        <v>4885.3214030851095</v>
      </c>
      <c r="R229" s="556">
        <v>4905.4481345594368</v>
      </c>
      <c r="S229" s="556">
        <v>4905.4481345594368</v>
      </c>
      <c r="T229" s="556">
        <v>4905.4481345594368</v>
      </c>
      <c r="U229" s="556">
        <v>4905.4481345594368</v>
      </c>
      <c r="V229" s="557">
        <v>4905.4481345594368</v>
      </c>
      <c r="X229" s="563"/>
      <c r="Y229" s="550" t="s">
        <v>498</v>
      </c>
      <c r="Z229" s="556">
        <f>[11]Summary!$C$7</f>
        <v>5212.707119007503</v>
      </c>
      <c r="AA229" s="556">
        <f>[11]Summary!$D$7</f>
        <v>5061.6421886504795</v>
      </c>
      <c r="AB229" s="556">
        <f>[11]Summary!$E$7</f>
        <v>4983.2552203325577</v>
      </c>
      <c r="AC229" s="556">
        <f>[11]Summary!$F$7</f>
        <v>4921.4795584129506</v>
      </c>
      <c r="AD229" s="556">
        <f>[11]Summary!$G$7</f>
        <v>5110.7944777193215</v>
      </c>
      <c r="AE229" s="556">
        <f>[11]Summary!$H$7</f>
        <v>4958.8445671124555</v>
      </c>
      <c r="AF229" s="556">
        <f>[11]Summary!$I$7</f>
        <v>5044.2674183539029</v>
      </c>
      <c r="AG229" s="556">
        <f>[11]Summary!$J$7</f>
        <v>4660.4670587463424</v>
      </c>
      <c r="AH229" s="556">
        <f>[11]Summary!$K$7</f>
        <v>4044.8110693189496</v>
      </c>
      <c r="AI229" s="556">
        <f>[11]Summary!$L$7</f>
        <v>4941.6524519584245</v>
      </c>
      <c r="AJ229" s="556">
        <f>[11]Summary!$M$7</f>
        <v>4657.431835501653</v>
      </c>
      <c r="AK229" s="556">
        <f>[11]Summary!$N$7</f>
        <v>4909.084891227415</v>
      </c>
      <c r="AL229" s="556">
        <f>[11]Summary!$O$7</f>
        <v>3406.4928447516118</v>
      </c>
      <c r="AM229" s="556">
        <f>[11]Summary!$P$7</f>
        <v>4298.1683991934351</v>
      </c>
      <c r="AN229" s="556">
        <f>[11]Summary!$Q$7</f>
        <v>4898.9388504249337</v>
      </c>
      <c r="AO229" s="556">
        <f>[11]Summary!$R$7</f>
        <v>4837.1584924765875</v>
      </c>
      <c r="AP229" s="556">
        <f>[11]Summary!$S$7</f>
        <v>4899.2630212532767</v>
      </c>
      <c r="AQ229" s="556">
        <f>[11]Summary!$T$7</f>
        <v>4074.9086640893443</v>
      </c>
      <c r="AR229" s="556">
        <f>[11]Summary!$U$7</f>
        <v>4710.2360623692412</v>
      </c>
      <c r="AS229" s="556">
        <f>[11]Summary!$V$7</f>
        <v>3998.2465995470393</v>
      </c>
      <c r="AU229" s="566">
        <f>(Z229-C229)/C229</f>
        <v>-0.12215750614973833</v>
      </c>
      <c r="AV229" s="566">
        <f t="shared" ref="AV229:AV231" si="792">(AA229-D229)/D229</f>
        <v>-0.14846689404458283</v>
      </c>
      <c r="AW229" s="566">
        <f t="shared" ref="AW229:AW231" si="793">(AB229-E229)/E229</f>
        <v>-7.1343416082088523E-2</v>
      </c>
      <c r="AX229" s="566">
        <f t="shared" ref="AX229:AX231" si="794">(AC229-F229)/F229</f>
        <v>-7.5750261981179526E-2</v>
      </c>
      <c r="AY229" s="566">
        <f t="shared" ref="AY229:AY231" si="795">(AD229-G229)/G229</f>
        <v>-5.8200902684575256E-2</v>
      </c>
      <c r="AZ229" s="566">
        <f t="shared" ref="AZ229:AZ231" si="796">(AE229-H229)/H229</f>
        <v>-5.1069425591472158E-2</v>
      </c>
      <c r="BA229" s="566">
        <f t="shared" ref="BA229:BA231" si="797">(AF229-I229)/I229</f>
        <v>1.544237687222782E-2</v>
      </c>
      <c r="BB229" s="566">
        <f t="shared" ref="BB229:BB231" si="798">(AG229-J229)/J229</f>
        <v>0.50656255427476149</v>
      </c>
      <c r="BC229" s="566">
        <f t="shared" ref="BC229:BC231" si="799">(AH229-K229)/K229</f>
        <v>-0.14731432395497007</v>
      </c>
      <c r="BD229" s="566">
        <f t="shared" ref="BD229:BD231" si="800">(AI229-L229)/L229</f>
        <v>0.21878966537024847</v>
      </c>
      <c r="BE229" s="566">
        <f t="shared" ref="BE229:BE231" si="801">(AJ229-M229)/M229</f>
        <v>7.1253092248975164E-2</v>
      </c>
      <c r="BF229" s="566">
        <f t="shared" ref="BF229:BF231" si="802">(AK229-N229)/N229</f>
        <v>-3.3621252481770759E-2</v>
      </c>
      <c r="BG229" s="566">
        <f t="shared" ref="BG229:BG231" si="803">(AL229-O229)/O229</f>
        <v>-0.14488081933198077</v>
      </c>
      <c r="BH229" s="566">
        <f t="shared" ref="BH229:BH231" si="804">(AM229-P229)/P229</f>
        <v>-2.5111176856099718E-2</v>
      </c>
      <c r="BI229" s="566">
        <f t="shared" ref="BI229:BI231" si="805">(AN229-Q229)/Q229</f>
        <v>2.7874209732085672E-3</v>
      </c>
      <c r="BJ229" s="566">
        <f t="shared" ref="BJ229:BJ231" si="806">(AO229-R229)/R229</f>
        <v>-1.3921183184415098E-2</v>
      </c>
      <c r="BK229" s="566">
        <f t="shared" ref="BK229:BK231" si="807">(AP229-S229)/S229</f>
        <v>-1.2608661097821413E-3</v>
      </c>
      <c r="BL229" s="566">
        <f t="shared" ref="BL229:BL231" si="808">(AQ229-T229)/T229</f>
        <v>-0.16930960183206262</v>
      </c>
      <c r="BM229" s="566">
        <f t="shared" ref="BM229:BM231" si="809">(AR229-U229)/U229</f>
        <v>-3.9794951824055479E-2</v>
      </c>
      <c r="BN229" s="566">
        <f t="shared" ref="BN229:BN231" si="810">(AS229-V229)/V229</f>
        <v>-0.18493754497597478</v>
      </c>
    </row>
    <row r="230" spans="1:66" ht="15" x14ac:dyDescent="0.25">
      <c r="A230" s="563"/>
      <c r="B230" s="550" t="s">
        <v>87</v>
      </c>
      <c r="C230" s="556">
        <v>5804.9647129495261</v>
      </c>
      <c r="D230" s="556">
        <v>5684.178496200012</v>
      </c>
      <c r="E230" s="556">
        <v>5118.3008529019726</v>
      </c>
      <c r="F230" s="556">
        <v>5095.9305264359728</v>
      </c>
      <c r="G230" s="556">
        <v>5189.9096003868481</v>
      </c>
      <c r="H230" s="556">
        <v>4979.0373980973773</v>
      </c>
      <c r="I230" s="556">
        <v>4787.2116872290517</v>
      </c>
      <c r="J230" s="556">
        <v>3226.8542612571759</v>
      </c>
      <c r="K230" s="556">
        <v>4529.7434332154935</v>
      </c>
      <c r="L230" s="556">
        <v>3939.4342267397187</v>
      </c>
      <c r="M230" s="556">
        <v>4124.2152336079689</v>
      </c>
      <c r="N230" s="556">
        <v>4722.3718959557973</v>
      </c>
      <c r="O230" s="556">
        <v>3724.7826371466376</v>
      </c>
      <c r="P230" s="556">
        <v>4102.2722534937075</v>
      </c>
      <c r="Q230" s="556">
        <v>4581.5358562392657</v>
      </c>
      <c r="R230" s="556">
        <v>4587.6848755677902</v>
      </c>
      <c r="S230" s="556">
        <v>4756.525585681934</v>
      </c>
      <c r="T230" s="556">
        <v>4748.0561361771224</v>
      </c>
      <c r="U230" s="556">
        <v>4717.668550711076</v>
      </c>
      <c r="V230" s="557">
        <v>4670.7496458660253</v>
      </c>
      <c r="X230" s="563"/>
      <c r="Y230" s="550" t="s">
        <v>87</v>
      </c>
      <c r="Z230" s="556">
        <f>[11]Summary!$C$8</f>
        <v>5091.245973832144</v>
      </c>
      <c r="AA230" s="556">
        <f>[11]Summary!$D$8</f>
        <v>4910.7683727134827</v>
      </c>
      <c r="AB230" s="556">
        <f>[11]Summary!$E$8</f>
        <v>4763.8416816305798</v>
      </c>
      <c r="AC230" s="556">
        <f>[11]Summary!$F$8</f>
        <v>4716.2141600415389</v>
      </c>
      <c r="AD230" s="556">
        <f>[11]Summary!$G$8</f>
        <v>4897.6273496689128</v>
      </c>
      <c r="AE230" s="556">
        <f>[11]Summary!$H$8</f>
        <v>4733.6779628334098</v>
      </c>
      <c r="AF230" s="556">
        <f>[11]Summary!$I$8</f>
        <v>4816.2306918478544</v>
      </c>
      <c r="AG230" s="556">
        <f>[11]Summary!$J$8</f>
        <v>4540.5194172031133</v>
      </c>
      <c r="AH230" s="556">
        <f>[11]Summary!$K$8</f>
        <v>3876.547245039093</v>
      </c>
      <c r="AI230" s="556">
        <f>[11]Summary!$L$8</f>
        <v>4708.2566802255506</v>
      </c>
      <c r="AJ230" s="556">
        <f>[11]Summary!$M$8</f>
        <v>4453.6496232691807</v>
      </c>
      <c r="AK230" s="556">
        <f>[11]Summary!$N$8</f>
        <v>4576.4070343585836</v>
      </c>
      <c r="AL230" s="556">
        <f>[11]Summary!$O$8</f>
        <v>3198.0465128908231</v>
      </c>
      <c r="AM230" s="556">
        <f>[11]Summary!$P$8</f>
        <v>4001.0306703481997</v>
      </c>
      <c r="AN230" s="556">
        <f>[11]Summary!$Q$8</f>
        <v>4588.5760885589234</v>
      </c>
      <c r="AO230" s="556">
        <f>[11]Summary!$R$8</f>
        <v>4545.2510324587884</v>
      </c>
      <c r="AP230" s="556">
        <f>[11]Summary!$S$8</f>
        <v>4662.5772318845793</v>
      </c>
      <c r="AQ230" s="556">
        <f>[11]Summary!$T$8</f>
        <v>3880.4511779965619</v>
      </c>
      <c r="AR230" s="556">
        <f>[11]Summary!$U$8</f>
        <v>4531.913502634231</v>
      </c>
      <c r="AS230" s="556">
        <f>[11]Summary!$V$8</f>
        <v>3937.5668285536794</v>
      </c>
      <c r="AU230" s="566">
        <f t="shared" ref="AU230:AU231" si="811">(Z230-C230)/C230</f>
        <v>-0.12294971191215712</v>
      </c>
      <c r="AV230" s="566">
        <f t="shared" si="792"/>
        <v>-0.13606365880374263</v>
      </c>
      <c r="AW230" s="566">
        <f t="shared" si="793"/>
        <v>-6.9253289608879012E-2</v>
      </c>
      <c r="AX230" s="566">
        <f t="shared" si="794"/>
        <v>-7.4513646609700251E-2</v>
      </c>
      <c r="AY230" s="566">
        <f t="shared" si="795"/>
        <v>-5.63174068959022E-2</v>
      </c>
      <c r="AZ230" s="566">
        <f t="shared" si="796"/>
        <v>-4.9278488118551962E-2</v>
      </c>
      <c r="BA230" s="566">
        <f t="shared" si="797"/>
        <v>6.0617759386361186E-3</v>
      </c>
      <c r="BB230" s="566">
        <f t="shared" si="798"/>
        <v>0.40710396243124292</v>
      </c>
      <c r="BC230" s="566">
        <f t="shared" si="799"/>
        <v>-0.14420158620611348</v>
      </c>
      <c r="BD230" s="566">
        <f t="shared" si="800"/>
        <v>0.1951606269416282</v>
      </c>
      <c r="BE230" s="566">
        <f t="shared" si="801"/>
        <v>7.9878078858899443E-2</v>
      </c>
      <c r="BF230" s="566">
        <f t="shared" si="802"/>
        <v>-3.0909226298381304E-2</v>
      </c>
      <c r="BG230" s="566">
        <f t="shared" si="803"/>
        <v>-0.14141392278914822</v>
      </c>
      <c r="BH230" s="566">
        <f t="shared" si="804"/>
        <v>-2.4679391539477957E-2</v>
      </c>
      <c r="BI230" s="566">
        <f t="shared" si="805"/>
        <v>1.536653327741629E-3</v>
      </c>
      <c r="BJ230" s="566">
        <f t="shared" si="806"/>
        <v>-9.2495113025281728E-3</v>
      </c>
      <c r="BK230" s="566">
        <f t="shared" si="807"/>
        <v>-1.9751466086960087E-2</v>
      </c>
      <c r="BL230" s="566">
        <f t="shared" si="808"/>
        <v>-0.18272845419201572</v>
      </c>
      <c r="BM230" s="566">
        <f t="shared" si="809"/>
        <v>-3.9374332062570794E-2</v>
      </c>
      <c r="BN230" s="566">
        <f t="shared" si="810"/>
        <v>-0.15697326401582437</v>
      </c>
    </row>
    <row r="231" spans="1:66" ht="15.75" thickBot="1" x14ac:dyDescent="0.3">
      <c r="A231" s="564"/>
      <c r="B231" s="559" t="s">
        <v>499</v>
      </c>
      <c r="C231" s="560">
        <v>133.12458612769478</v>
      </c>
      <c r="D231" s="560">
        <v>259.97347305471158</v>
      </c>
      <c r="E231" s="560">
        <v>247.78959068126824</v>
      </c>
      <c r="F231" s="560">
        <v>228.90685892525835</v>
      </c>
      <c r="G231" s="560">
        <v>236.71959504087863</v>
      </c>
      <c r="H231" s="560">
        <v>246.68163851740064</v>
      </c>
      <c r="I231" s="560">
        <v>180.34485092851719</v>
      </c>
      <c r="J231" s="560">
        <v>-133.41015200160109</v>
      </c>
      <c r="K231" s="560">
        <v>213.8698148453841</v>
      </c>
      <c r="L231" s="560">
        <v>115.12300521483849</v>
      </c>
      <c r="M231" s="560">
        <v>223.4332065229537</v>
      </c>
      <c r="N231" s="560">
        <v>357.50481266853421</v>
      </c>
      <c r="O231" s="560">
        <v>258.86422958655749</v>
      </c>
      <c r="P231" s="560">
        <v>306.60832566031422</v>
      </c>
      <c r="Q231" s="560">
        <v>303.78554684585652</v>
      </c>
      <c r="R231" s="560">
        <v>317.76325899163749</v>
      </c>
      <c r="S231" s="560">
        <v>148.92254887749914</v>
      </c>
      <c r="T231" s="560">
        <v>157.39199838232162</v>
      </c>
      <c r="U231" s="560">
        <v>187.77958384833255</v>
      </c>
      <c r="V231" s="561">
        <v>234.69848869338239</v>
      </c>
      <c r="X231" s="564"/>
      <c r="Y231" s="559" t="s">
        <v>499</v>
      </c>
      <c r="Z231" s="560">
        <f>[11]Summary!$C$9</f>
        <v>121.46114517536807</v>
      </c>
      <c r="AA231" s="560">
        <f>[11]Summary!$D$9</f>
        <v>150.87381593699502</v>
      </c>
      <c r="AB231" s="560">
        <f>[11]Summary!$E$9</f>
        <v>219.41353870196326</v>
      </c>
      <c r="AC231" s="560">
        <f>[11]Summary!$F$9</f>
        <v>205.26539837139353</v>
      </c>
      <c r="AD231" s="560">
        <f>[11]Summary!$G$9</f>
        <v>213.16712805041243</v>
      </c>
      <c r="AE231" s="560">
        <f>[11]Summary!$H$9</f>
        <v>225.16660427902752</v>
      </c>
      <c r="AF231" s="560">
        <f>[11]Summary!$I$9</f>
        <v>228.03672650609042</v>
      </c>
      <c r="AG231" s="560">
        <f>[11]Summary!$J$9</f>
        <v>119.94764154323093</v>
      </c>
      <c r="AH231" s="560">
        <f>[11]Summary!$K$9</f>
        <v>168.2638242798439</v>
      </c>
      <c r="AI231" s="560">
        <f>[11]Summary!$L$9</f>
        <v>233.39577173288671</v>
      </c>
      <c r="AJ231" s="560">
        <f>[11]Summary!$M$9</f>
        <v>203.7822122324942</v>
      </c>
      <c r="AK231" s="560">
        <f>[11]Summary!$N$9</f>
        <v>332.67785686885873</v>
      </c>
      <c r="AL231" s="560">
        <f>[11]Summary!$O$9</f>
        <v>208.44633186074861</v>
      </c>
      <c r="AM231" s="560">
        <f>[11]Summary!$P$9</f>
        <v>297.1377288452768</v>
      </c>
      <c r="AN231" s="560">
        <f>[11]Summary!$Q$9</f>
        <v>310.36276186600116</v>
      </c>
      <c r="AO231" s="560">
        <f>[11]Summary!$R$9</f>
        <v>291.90746001778643</v>
      </c>
      <c r="AP231" s="560">
        <f>[11]Summary!$S$9</f>
        <v>236.68578936869744</v>
      </c>
      <c r="AQ231" s="560">
        <f>[11]Summary!$T$9</f>
        <v>194.45748609278962</v>
      </c>
      <c r="AR231" s="560">
        <f>[11]Summary!$U$9</f>
        <v>178.32255973501015</v>
      </c>
      <c r="AS231" s="560">
        <f>[11]Summary!$V$9</f>
        <v>60.679770993358034</v>
      </c>
      <c r="AU231" s="566">
        <f t="shared" si="811"/>
        <v>-8.7612974369279839E-2</v>
      </c>
      <c r="AV231" s="566">
        <f t="shared" si="792"/>
        <v>-0.41965688204948692</v>
      </c>
      <c r="AW231" s="566">
        <f t="shared" si="793"/>
        <v>-0.1145167232460749</v>
      </c>
      <c r="AX231" s="566">
        <f t="shared" si="794"/>
        <v>-0.10327982597316633</v>
      </c>
      <c r="AY231" s="566">
        <f t="shared" si="795"/>
        <v>-9.9495214945763036E-2</v>
      </c>
      <c r="AZ231" s="566">
        <f t="shared" si="796"/>
        <v>-8.7217817944141282E-2</v>
      </c>
      <c r="BA231" s="566">
        <f t="shared" si="797"/>
        <v>0.26444822423278797</v>
      </c>
      <c r="BB231" s="566">
        <f t="shared" si="798"/>
        <v>-1.8990893102482291</v>
      </c>
      <c r="BC231" s="566">
        <f t="shared" si="799"/>
        <v>-0.21324182937414882</v>
      </c>
      <c r="BD231" s="566">
        <f t="shared" si="800"/>
        <v>1.0273599642168112</v>
      </c>
      <c r="BE231" s="566">
        <f t="shared" si="801"/>
        <v>-8.7950195927751287E-2</v>
      </c>
      <c r="BF231" s="566">
        <f t="shared" si="802"/>
        <v>-6.9445095338322507E-2</v>
      </c>
      <c r="BG231" s="566">
        <f t="shared" si="803"/>
        <v>-0.19476579597858434</v>
      </c>
      <c r="BH231" s="566">
        <f t="shared" si="804"/>
        <v>-3.0888257175148356E-2</v>
      </c>
      <c r="BI231" s="566">
        <f t="shared" si="805"/>
        <v>2.1650849055969035E-2</v>
      </c>
      <c r="BJ231" s="566">
        <f t="shared" si="806"/>
        <v>-8.136811995162567E-2</v>
      </c>
      <c r="BK231" s="566">
        <f t="shared" si="807"/>
        <v>0.58932136975033023</v>
      </c>
      <c r="BL231" s="566">
        <f t="shared" si="808"/>
        <v>0.23549791661220326</v>
      </c>
      <c r="BM231" s="566">
        <f t="shared" si="809"/>
        <v>-5.0362365915991893E-2</v>
      </c>
      <c r="BN231" s="566">
        <f t="shared" si="810"/>
        <v>-0.74145649027748095</v>
      </c>
    </row>
    <row r="232" spans="1:66" ht="15" x14ac:dyDescent="0.25">
      <c r="A232" s="552" t="s">
        <v>58</v>
      </c>
      <c r="B232" s="562"/>
      <c r="C232" s="553">
        <v>2000</v>
      </c>
      <c r="D232" s="553">
        <v>2001</v>
      </c>
      <c r="E232" s="553">
        <v>2002</v>
      </c>
      <c r="F232" s="553">
        <v>2003</v>
      </c>
      <c r="G232" s="553">
        <v>2004</v>
      </c>
      <c r="H232" s="553">
        <v>2005</v>
      </c>
      <c r="I232" s="553">
        <v>2006</v>
      </c>
      <c r="J232" s="553">
        <v>2007</v>
      </c>
      <c r="K232" s="553">
        <v>2008</v>
      </c>
      <c r="L232" s="553">
        <v>2009</v>
      </c>
      <c r="M232" s="553">
        <v>2010</v>
      </c>
      <c r="N232" s="553">
        <v>2011</v>
      </c>
      <c r="O232" s="553">
        <v>2012</v>
      </c>
      <c r="P232" s="553">
        <v>2013</v>
      </c>
      <c r="Q232" s="553">
        <v>2014</v>
      </c>
      <c r="R232" s="553">
        <v>2015</v>
      </c>
      <c r="S232" s="553">
        <v>2016</v>
      </c>
      <c r="T232" s="553">
        <v>2017</v>
      </c>
      <c r="U232" s="553">
        <v>2018</v>
      </c>
      <c r="V232" s="554">
        <v>2019</v>
      </c>
      <c r="X232" s="552" t="s">
        <v>58</v>
      </c>
      <c r="Y232" s="562"/>
      <c r="Z232" s="553">
        <v>2000</v>
      </c>
      <c r="AA232" s="553">
        <v>2001</v>
      </c>
      <c r="AB232" s="553">
        <v>2002</v>
      </c>
      <c r="AC232" s="553">
        <v>2003</v>
      </c>
      <c r="AD232" s="553">
        <v>2004</v>
      </c>
      <c r="AE232" s="553">
        <v>2005</v>
      </c>
      <c r="AF232" s="553">
        <v>2006</v>
      </c>
      <c r="AG232" s="553">
        <v>2007</v>
      </c>
      <c r="AH232" s="553">
        <v>2008</v>
      </c>
      <c r="AI232" s="553">
        <v>2009</v>
      </c>
      <c r="AJ232" s="553">
        <v>2010</v>
      </c>
      <c r="AK232" s="553">
        <v>2011</v>
      </c>
      <c r="AL232" s="553">
        <v>2012</v>
      </c>
      <c r="AM232" s="553">
        <v>2013</v>
      </c>
      <c r="AN232" s="553">
        <v>2014</v>
      </c>
      <c r="AO232" s="553">
        <v>2015</v>
      </c>
      <c r="AP232" s="553">
        <v>2016</v>
      </c>
      <c r="AQ232" s="553">
        <v>2017</v>
      </c>
      <c r="AR232" s="553">
        <v>2018</v>
      </c>
      <c r="AS232" s="553">
        <v>2019</v>
      </c>
      <c r="AU232" s="553">
        <v>2000</v>
      </c>
      <c r="AV232" s="553">
        <v>2001</v>
      </c>
      <c r="AW232" s="553">
        <v>2002</v>
      </c>
      <c r="AX232" s="553">
        <v>2003</v>
      </c>
      <c r="AY232" s="553">
        <v>2004</v>
      </c>
      <c r="AZ232" s="553">
        <v>2005</v>
      </c>
      <c r="BA232" s="553">
        <v>2006</v>
      </c>
      <c r="BB232" s="553">
        <v>2007</v>
      </c>
      <c r="BC232" s="553">
        <v>2008</v>
      </c>
      <c r="BD232" s="553">
        <v>2009</v>
      </c>
      <c r="BE232" s="553">
        <v>2010</v>
      </c>
      <c r="BF232" s="553">
        <v>2011</v>
      </c>
      <c r="BG232" s="553">
        <v>2012</v>
      </c>
      <c r="BH232" s="553">
        <v>2013</v>
      </c>
      <c r="BI232" s="553">
        <v>2014</v>
      </c>
      <c r="BJ232" s="553">
        <v>2015</v>
      </c>
      <c r="BK232" s="553">
        <v>2016</v>
      </c>
      <c r="BL232" s="553">
        <v>2017</v>
      </c>
      <c r="BM232" s="553">
        <v>2018</v>
      </c>
      <c r="BN232" s="553">
        <v>2019</v>
      </c>
    </row>
    <row r="233" spans="1:66" ht="15" x14ac:dyDescent="0.25">
      <c r="A233" s="563"/>
      <c r="B233" s="550" t="s">
        <v>498</v>
      </c>
      <c r="C233" s="556">
        <v>2801.9782263286374</v>
      </c>
      <c r="D233" s="556">
        <v>2390.8297060919635</v>
      </c>
      <c r="E233" s="556">
        <v>1986.1590123330175</v>
      </c>
      <c r="F233" s="556">
        <v>2088.1317335720091</v>
      </c>
      <c r="G233" s="556">
        <v>2113.9431885930908</v>
      </c>
      <c r="H233" s="556">
        <v>1900.7365760833652</v>
      </c>
      <c r="I233" s="556">
        <v>1949.3889221530824</v>
      </c>
      <c r="J233" s="556">
        <v>2175.4014112835184</v>
      </c>
      <c r="K233" s="556">
        <v>1469.22</v>
      </c>
      <c r="L233" s="556">
        <v>1387.15</v>
      </c>
      <c r="M233" s="556">
        <v>1376.52</v>
      </c>
      <c r="N233" s="556">
        <v>1402.43</v>
      </c>
      <c r="O233" s="556">
        <v>1255.42</v>
      </c>
      <c r="P233" s="556">
        <v>1363.4763819912725</v>
      </c>
      <c r="Q233" s="556">
        <v>1787.3309279588268</v>
      </c>
      <c r="R233" s="556">
        <v>1787.3309279588268</v>
      </c>
      <c r="S233" s="556">
        <v>1787.3309279588268</v>
      </c>
      <c r="T233" s="556">
        <v>2042.1079621770696</v>
      </c>
      <c r="U233" s="556">
        <v>1813.7926618999268</v>
      </c>
      <c r="V233" s="557">
        <v>1813.7926618999268</v>
      </c>
      <c r="X233" s="563"/>
      <c r="Y233" s="550" t="s">
        <v>498</v>
      </c>
      <c r="Z233" s="556">
        <f>[11]Summary!$C$11</f>
        <v>2801.9782263286374</v>
      </c>
      <c r="AA233" s="556">
        <f>[11]Summary!$D$11</f>
        <v>2390.8297060919635</v>
      </c>
      <c r="AB233" s="556">
        <f>[11]Summary!$E$11</f>
        <v>1986.1590123330175</v>
      </c>
      <c r="AC233" s="556">
        <f>[11]Summary!$F$11</f>
        <v>2088.1317335720091</v>
      </c>
      <c r="AD233" s="556">
        <f>[11]Summary!$G$11</f>
        <v>2113.9431885930908</v>
      </c>
      <c r="AE233" s="556">
        <f>[11]Summary!$H$11</f>
        <v>1900.7365760833652</v>
      </c>
      <c r="AF233" s="556">
        <f>[11]Summary!$I$11</f>
        <v>1949.3889221530824</v>
      </c>
      <c r="AG233" s="556">
        <f>[11]Summary!$J$11</f>
        <v>2175.4014112835184</v>
      </c>
      <c r="AH233" s="556">
        <f>[11]Summary!$K$11</f>
        <v>1469.22</v>
      </c>
      <c r="AI233" s="556">
        <f>[11]Summary!$L$11</f>
        <v>1387.15</v>
      </c>
      <c r="AJ233" s="556">
        <f>[11]Summary!$M$11</f>
        <v>1376.52</v>
      </c>
      <c r="AK233" s="556">
        <f>[11]Summary!$N$11</f>
        <v>1402.43</v>
      </c>
      <c r="AL233" s="556">
        <f>[11]Summary!$O$11</f>
        <v>1255.42</v>
      </c>
      <c r="AM233" s="556">
        <f>[11]Summary!$P$11</f>
        <v>1363.4763819912725</v>
      </c>
      <c r="AN233" s="556">
        <f>[11]Summary!$Q$11</f>
        <v>1787.3309279588268</v>
      </c>
      <c r="AO233" s="556">
        <f>[11]Summary!$R$11</f>
        <v>1787.3309279588268</v>
      </c>
      <c r="AP233" s="556">
        <f>[11]Summary!$S$11</f>
        <v>1787.3309279588268</v>
      </c>
      <c r="AQ233" s="556">
        <f>[11]Summary!$T$11</f>
        <v>1475.6838194378495</v>
      </c>
      <c r="AR233" s="556">
        <f>[11]Summary!$U$11</f>
        <v>1813.7926618999268</v>
      </c>
      <c r="AS233" s="556">
        <f>[11]Summary!$V$11</f>
        <v>1696.3480452817607</v>
      </c>
      <c r="AU233" s="566">
        <f>(Z233-C233)/C233</f>
        <v>0</v>
      </c>
      <c r="AV233" s="566">
        <f t="shared" ref="AV233:AV234" si="812">(AA233-D233)/D233</f>
        <v>0</v>
      </c>
      <c r="AW233" s="566">
        <f t="shared" ref="AW233:AW234" si="813">(AB233-E233)/E233</f>
        <v>0</v>
      </c>
      <c r="AX233" s="566">
        <f t="shared" ref="AX233:AX234" si="814">(AC233-F233)/F233</f>
        <v>0</v>
      </c>
      <c r="AY233" s="566">
        <f t="shared" ref="AY233:AY234" si="815">(AD233-G233)/G233</f>
        <v>0</v>
      </c>
      <c r="AZ233" s="566">
        <f t="shared" ref="AZ233:AZ234" si="816">(AE233-H233)/H233</f>
        <v>0</v>
      </c>
      <c r="BA233" s="566">
        <f t="shared" ref="BA233:BA234" si="817">(AF233-I233)/I233</f>
        <v>0</v>
      </c>
      <c r="BB233" s="566">
        <f t="shared" ref="BB233:BB234" si="818">(AG233-J233)/J233</f>
        <v>0</v>
      </c>
      <c r="BC233" s="566">
        <f t="shared" ref="BC233:BC234" si="819">(AH233-K233)/K233</f>
        <v>0</v>
      </c>
      <c r="BD233" s="566">
        <f t="shared" ref="BD233:BD234" si="820">(AI233-L233)/L233</f>
        <v>0</v>
      </c>
      <c r="BE233" s="566">
        <f t="shared" ref="BE233:BE234" si="821">(AJ233-M233)/M233</f>
        <v>0</v>
      </c>
      <c r="BF233" s="566">
        <f t="shared" ref="BF233:BF234" si="822">(AK233-N233)/N233</f>
        <v>0</v>
      </c>
      <c r="BG233" s="566">
        <f t="shared" ref="BG233:BG234" si="823">(AL233-O233)/O233</f>
        <v>0</v>
      </c>
      <c r="BH233" s="566">
        <f t="shared" ref="BH233:BH234" si="824">(AM233-P233)/P233</f>
        <v>0</v>
      </c>
      <c r="BI233" s="566">
        <f t="shared" ref="BI233:BI234" si="825">(AN233-Q233)/Q233</f>
        <v>0</v>
      </c>
      <c r="BJ233" s="566">
        <f t="shared" ref="BJ233:BJ234" si="826">(AO233-R233)/R233</f>
        <v>0</v>
      </c>
      <c r="BK233" s="566">
        <f t="shared" ref="BK233:BK234" si="827">(AP233-S233)/S233</f>
        <v>0</v>
      </c>
      <c r="BL233" s="566">
        <f t="shared" ref="BL233:BL234" si="828">(AQ233-T233)/T233</f>
        <v>-0.2773722806189744</v>
      </c>
      <c r="BM233" s="566">
        <f t="shared" ref="BM233:BM234" si="829">(AR233-U233)/U233</f>
        <v>0</v>
      </c>
      <c r="BN233" s="566">
        <f t="shared" ref="BN233:BN234" si="830">(AS233-V233)/V233</f>
        <v>-6.4750850020059161E-2</v>
      </c>
    </row>
    <row r="234" spans="1:66" ht="15" x14ac:dyDescent="0.25">
      <c r="A234" s="563"/>
      <c r="B234" s="550" t="s">
        <v>87</v>
      </c>
      <c r="C234" s="556">
        <v>2801.9782263286374</v>
      </c>
      <c r="D234" s="556">
        <v>2390.8297060919635</v>
      </c>
      <c r="E234" s="556">
        <v>1986.1590123330175</v>
      </c>
      <c r="F234" s="556">
        <v>2088.1317335720091</v>
      </c>
      <c r="G234" s="556">
        <v>2113.9431885930908</v>
      </c>
      <c r="H234" s="556">
        <v>1900.7365760833652</v>
      </c>
      <c r="I234" s="556">
        <v>1949.3889221530824</v>
      </c>
      <c r="J234" s="556">
        <v>2175.4014112835184</v>
      </c>
      <c r="K234" s="556">
        <v>1469.22</v>
      </c>
      <c r="L234" s="556">
        <v>1387.15</v>
      </c>
      <c r="M234" s="556">
        <v>1376.52</v>
      </c>
      <c r="N234" s="556">
        <v>1402.43</v>
      </c>
      <c r="O234" s="556">
        <v>1255.42</v>
      </c>
      <c r="P234" s="556">
        <v>1363.4763819912725</v>
      </c>
      <c r="Q234" s="556">
        <v>1787.3309279588268</v>
      </c>
      <c r="R234" s="556">
        <v>1787.3309279588268</v>
      </c>
      <c r="S234" s="556">
        <v>1787.3309279588268</v>
      </c>
      <c r="T234" s="556">
        <v>2042.1079621770696</v>
      </c>
      <c r="U234" s="556">
        <v>1813.7926618999268</v>
      </c>
      <c r="V234" s="557">
        <v>1813.7926618999268</v>
      </c>
      <c r="X234" s="563"/>
      <c r="Y234" s="550" t="s">
        <v>87</v>
      </c>
      <c r="Z234" s="556">
        <f>[11]Summary!$C$12</f>
        <v>2801.9782263286374</v>
      </c>
      <c r="AA234" s="556">
        <f>[11]Summary!$D$12</f>
        <v>2390.8297060919635</v>
      </c>
      <c r="AB234" s="556">
        <f>[11]Summary!$E$12</f>
        <v>1986.1590123330175</v>
      </c>
      <c r="AC234" s="556">
        <f>[11]Summary!$F$12</f>
        <v>2088.1317335720091</v>
      </c>
      <c r="AD234" s="556">
        <f>[11]Summary!$G$12</f>
        <v>2113.9431885930908</v>
      </c>
      <c r="AE234" s="556">
        <f>[11]Summary!$H$12</f>
        <v>1900.7365760833652</v>
      </c>
      <c r="AF234" s="556">
        <f>[11]Summary!$I$12</f>
        <v>1949.3889221530824</v>
      </c>
      <c r="AG234" s="556">
        <f>[11]Summary!$J$12</f>
        <v>2175.4014112835184</v>
      </c>
      <c r="AH234" s="556">
        <f>[11]Summary!$K$12</f>
        <v>1469.22</v>
      </c>
      <c r="AI234" s="556">
        <f>[11]Summary!$L$12</f>
        <v>1387.15</v>
      </c>
      <c r="AJ234" s="556">
        <f>[11]Summary!$M$12</f>
        <v>1376.52</v>
      </c>
      <c r="AK234" s="556">
        <f>[11]Summary!$N$12</f>
        <v>1402.43</v>
      </c>
      <c r="AL234" s="556">
        <f>[11]Summary!$O$12</f>
        <v>1255.42</v>
      </c>
      <c r="AM234" s="556">
        <f>[11]Summary!$P$12</f>
        <v>1363.4763819912725</v>
      </c>
      <c r="AN234" s="556">
        <f>[11]Summary!$Q$12</f>
        <v>1787.3309279588268</v>
      </c>
      <c r="AO234" s="556">
        <f>[11]Summary!$R$12</f>
        <v>1787.3309279588268</v>
      </c>
      <c r="AP234" s="556">
        <f>[11]Summary!$S$12</f>
        <v>1787.3309279588268</v>
      </c>
      <c r="AQ234" s="556">
        <f>[11]Summary!$T$12</f>
        <v>1475.6838194378495</v>
      </c>
      <c r="AR234" s="556">
        <f>[11]Summary!$U$12</f>
        <v>1813.7926618999268</v>
      </c>
      <c r="AS234" s="556">
        <f>[11]Summary!$V$12</f>
        <v>1696.3480452817607</v>
      </c>
      <c r="AU234" s="566">
        <f t="shared" ref="AU234" si="831">(Z234-C234)/C234</f>
        <v>0</v>
      </c>
      <c r="AV234" s="566">
        <f t="shared" si="812"/>
        <v>0</v>
      </c>
      <c r="AW234" s="566">
        <f t="shared" si="813"/>
        <v>0</v>
      </c>
      <c r="AX234" s="566">
        <f t="shared" si="814"/>
        <v>0</v>
      </c>
      <c r="AY234" s="566">
        <f t="shared" si="815"/>
        <v>0</v>
      </c>
      <c r="AZ234" s="566">
        <f t="shared" si="816"/>
        <v>0</v>
      </c>
      <c r="BA234" s="566">
        <f t="shared" si="817"/>
        <v>0</v>
      </c>
      <c r="BB234" s="566">
        <f t="shared" si="818"/>
        <v>0</v>
      </c>
      <c r="BC234" s="566">
        <f t="shared" si="819"/>
        <v>0</v>
      </c>
      <c r="BD234" s="566">
        <f t="shared" si="820"/>
        <v>0</v>
      </c>
      <c r="BE234" s="566">
        <f t="shared" si="821"/>
        <v>0</v>
      </c>
      <c r="BF234" s="566">
        <f t="shared" si="822"/>
        <v>0</v>
      </c>
      <c r="BG234" s="566">
        <f t="shared" si="823"/>
        <v>0</v>
      </c>
      <c r="BH234" s="566">
        <f t="shared" si="824"/>
        <v>0</v>
      </c>
      <c r="BI234" s="566">
        <f t="shared" si="825"/>
        <v>0</v>
      </c>
      <c r="BJ234" s="566">
        <f t="shared" si="826"/>
        <v>0</v>
      </c>
      <c r="BK234" s="566">
        <f t="shared" si="827"/>
        <v>0</v>
      </c>
      <c r="BL234" s="566">
        <f t="shared" si="828"/>
        <v>-0.2773722806189744</v>
      </c>
      <c r="BM234" s="566">
        <f t="shared" si="829"/>
        <v>0</v>
      </c>
      <c r="BN234" s="566">
        <f t="shared" si="830"/>
        <v>-6.4750850020059161E-2</v>
      </c>
    </row>
    <row r="235" spans="1:66" ht="15.75" thickBot="1" x14ac:dyDescent="0.3">
      <c r="A235" s="564"/>
      <c r="B235" s="559" t="s">
        <v>499</v>
      </c>
      <c r="C235" s="560">
        <v>0</v>
      </c>
      <c r="D235" s="560">
        <v>0</v>
      </c>
      <c r="E235" s="560">
        <v>0</v>
      </c>
      <c r="F235" s="560">
        <v>0</v>
      </c>
      <c r="G235" s="560">
        <v>0</v>
      </c>
      <c r="H235" s="560">
        <v>0</v>
      </c>
      <c r="I235" s="560">
        <v>0</v>
      </c>
      <c r="J235" s="560">
        <v>0</v>
      </c>
      <c r="K235" s="560">
        <v>0</v>
      </c>
      <c r="L235" s="560">
        <v>0</v>
      </c>
      <c r="M235" s="560">
        <v>0</v>
      </c>
      <c r="N235" s="560">
        <v>0</v>
      </c>
      <c r="O235" s="560">
        <v>0</v>
      </c>
      <c r="P235" s="560">
        <v>0</v>
      </c>
      <c r="Q235" s="560">
        <v>0</v>
      </c>
      <c r="R235" s="560">
        <v>0</v>
      </c>
      <c r="S235" s="560">
        <v>0</v>
      </c>
      <c r="T235" s="560">
        <v>0</v>
      </c>
      <c r="U235" s="560">
        <v>0</v>
      </c>
      <c r="V235" s="561">
        <v>0</v>
      </c>
      <c r="X235" s="564"/>
      <c r="Y235" s="559" t="s">
        <v>499</v>
      </c>
      <c r="Z235" s="560">
        <f>[11]Summary!$C$13</f>
        <v>0</v>
      </c>
      <c r="AA235" s="560">
        <f>[11]Summary!$D$13</f>
        <v>0</v>
      </c>
      <c r="AB235" s="560">
        <f>[11]Summary!$E$13</f>
        <v>0</v>
      </c>
      <c r="AC235" s="560">
        <f>[11]Summary!$F$13</f>
        <v>0</v>
      </c>
      <c r="AD235" s="560">
        <f>[11]Summary!$G$13</f>
        <v>0</v>
      </c>
      <c r="AE235" s="560">
        <f>[11]Summary!$H$13</f>
        <v>0</v>
      </c>
      <c r="AF235" s="560">
        <f>[11]Summary!$I$13</f>
        <v>0</v>
      </c>
      <c r="AG235" s="560">
        <f>[11]Summary!$J$13</f>
        <v>0</v>
      </c>
      <c r="AH235" s="560">
        <f>[11]Summary!$K$13</f>
        <v>0</v>
      </c>
      <c r="AI235" s="560">
        <f>[11]Summary!$L$13</f>
        <v>0</v>
      </c>
      <c r="AJ235" s="560">
        <f>[11]Summary!$M$13</f>
        <v>0</v>
      </c>
      <c r="AK235" s="560">
        <f>[11]Summary!$N$13</f>
        <v>0</v>
      </c>
      <c r="AL235" s="560">
        <f>[11]Summary!$O$13</f>
        <v>0</v>
      </c>
      <c r="AM235" s="560">
        <f>[11]Summary!$P$13</f>
        <v>0</v>
      </c>
      <c r="AN235" s="560">
        <f>[11]Summary!$Q$13</f>
        <v>0</v>
      </c>
      <c r="AO235" s="560">
        <f>[11]Summary!$R$13</f>
        <v>0</v>
      </c>
      <c r="AP235" s="560">
        <f>[11]Summary!$S$13</f>
        <v>0</v>
      </c>
      <c r="AQ235" s="560">
        <f>[11]Summary!$T$13</f>
        <v>0</v>
      </c>
      <c r="AR235" s="560">
        <f>[11]Summary!$U$13</f>
        <v>0</v>
      </c>
      <c r="AS235" s="560">
        <f>[11]Summary!$V$13</f>
        <v>0</v>
      </c>
      <c r="AU235" s="566"/>
      <c r="AV235" s="566"/>
      <c r="AW235" s="566"/>
      <c r="AX235" s="566"/>
      <c r="AY235" s="566"/>
      <c r="AZ235" s="566"/>
      <c r="BA235" s="566"/>
      <c r="BB235" s="566"/>
      <c r="BC235" s="566"/>
      <c r="BD235" s="566"/>
      <c r="BE235" s="566"/>
      <c r="BF235" s="566"/>
      <c r="BG235" s="566"/>
      <c r="BH235" s="566"/>
      <c r="BI235" s="566"/>
      <c r="BJ235" s="566"/>
      <c r="BK235" s="566"/>
      <c r="BL235" s="566"/>
      <c r="BM235" s="566"/>
      <c r="BN235" s="566"/>
    </row>
    <row r="236" spans="1:66" ht="15" x14ac:dyDescent="0.25">
      <c r="A236" s="552" t="s">
        <v>501</v>
      </c>
      <c r="B236" s="562"/>
      <c r="C236" s="553">
        <v>2000</v>
      </c>
      <c r="D236" s="553">
        <v>2001</v>
      </c>
      <c r="E236" s="553">
        <v>2002</v>
      </c>
      <c r="F236" s="553">
        <v>2003</v>
      </c>
      <c r="G236" s="553">
        <v>2004</v>
      </c>
      <c r="H236" s="553">
        <v>2005</v>
      </c>
      <c r="I236" s="553">
        <v>2006</v>
      </c>
      <c r="J236" s="553">
        <v>2007</v>
      </c>
      <c r="K236" s="553">
        <v>2008</v>
      </c>
      <c r="L236" s="553">
        <v>2009</v>
      </c>
      <c r="M236" s="553">
        <v>2010</v>
      </c>
      <c r="N236" s="553">
        <v>2011</v>
      </c>
      <c r="O236" s="553">
        <v>2012</v>
      </c>
      <c r="P236" s="553">
        <v>2013</v>
      </c>
      <c r="Q236" s="553">
        <v>2014</v>
      </c>
      <c r="R236" s="553">
        <v>2015</v>
      </c>
      <c r="S236" s="553">
        <v>2016</v>
      </c>
      <c r="T236" s="553">
        <v>2017</v>
      </c>
      <c r="U236" s="553">
        <v>2018</v>
      </c>
      <c r="V236" s="554">
        <v>2019</v>
      </c>
      <c r="X236" s="552" t="s">
        <v>501</v>
      </c>
      <c r="Y236" s="562"/>
      <c r="Z236" s="553">
        <v>2000</v>
      </c>
      <c r="AA236" s="553">
        <v>2001</v>
      </c>
      <c r="AB236" s="553">
        <v>2002</v>
      </c>
      <c r="AC236" s="553">
        <v>2003</v>
      </c>
      <c r="AD236" s="553">
        <v>2004</v>
      </c>
      <c r="AE236" s="553">
        <v>2005</v>
      </c>
      <c r="AF236" s="553">
        <v>2006</v>
      </c>
      <c r="AG236" s="553">
        <v>2007</v>
      </c>
      <c r="AH236" s="553">
        <v>2008</v>
      </c>
      <c r="AI236" s="553">
        <v>2009</v>
      </c>
      <c r="AJ236" s="553">
        <v>2010</v>
      </c>
      <c r="AK236" s="553">
        <v>2011</v>
      </c>
      <c r="AL236" s="553">
        <v>2012</v>
      </c>
      <c r="AM236" s="553">
        <v>2013</v>
      </c>
      <c r="AN236" s="553">
        <v>2014</v>
      </c>
      <c r="AO236" s="553">
        <v>2015</v>
      </c>
      <c r="AP236" s="553">
        <v>2016</v>
      </c>
      <c r="AQ236" s="553">
        <v>2017</v>
      </c>
      <c r="AR236" s="553">
        <v>2018</v>
      </c>
      <c r="AS236" s="553">
        <v>2019</v>
      </c>
      <c r="AU236" s="553">
        <v>2000</v>
      </c>
      <c r="AV236" s="553">
        <v>2001</v>
      </c>
      <c r="AW236" s="553">
        <v>2002</v>
      </c>
      <c r="AX236" s="553">
        <v>2003</v>
      </c>
      <c r="AY236" s="553">
        <v>2004</v>
      </c>
      <c r="AZ236" s="553">
        <v>2005</v>
      </c>
      <c r="BA236" s="553">
        <v>2006</v>
      </c>
      <c r="BB236" s="553">
        <v>2007</v>
      </c>
      <c r="BC236" s="553">
        <v>2008</v>
      </c>
      <c r="BD236" s="553">
        <v>2009</v>
      </c>
      <c r="BE236" s="553">
        <v>2010</v>
      </c>
      <c r="BF236" s="553">
        <v>2011</v>
      </c>
      <c r="BG236" s="553">
        <v>2012</v>
      </c>
      <c r="BH236" s="553">
        <v>2013</v>
      </c>
      <c r="BI236" s="553">
        <v>2014</v>
      </c>
      <c r="BJ236" s="553">
        <v>2015</v>
      </c>
      <c r="BK236" s="553">
        <v>2016</v>
      </c>
      <c r="BL236" s="553">
        <v>2017</v>
      </c>
      <c r="BM236" s="553">
        <v>2018</v>
      </c>
      <c r="BN236" s="553">
        <v>2019</v>
      </c>
    </row>
    <row r="237" spans="1:66" ht="15" x14ac:dyDescent="0.25">
      <c r="A237" s="563"/>
      <c r="B237" s="550" t="s">
        <v>498</v>
      </c>
      <c r="C237" s="556">
        <v>1450.9897293602189</v>
      </c>
      <c r="D237" s="556">
        <v>262.51880677396292</v>
      </c>
      <c r="E237" s="556">
        <v>243.3543340190453</v>
      </c>
      <c r="F237" s="556">
        <v>339.15047552020491</v>
      </c>
      <c r="G237" s="556">
        <v>316.23543669677031</v>
      </c>
      <c r="H237" s="556">
        <v>202.43007423535951</v>
      </c>
      <c r="I237" s="556">
        <v>735.32140171963329</v>
      </c>
      <c r="J237" s="556">
        <v>2606.7787992580802</v>
      </c>
      <c r="K237" s="556">
        <v>567.18040191674538</v>
      </c>
      <c r="L237" s="556">
        <v>1210.1540013869792</v>
      </c>
      <c r="M237" s="556">
        <v>142.86000313142574</v>
      </c>
      <c r="N237" s="556">
        <v>150.31552804977616</v>
      </c>
      <c r="O237" s="556">
        <v>473.4693114527322</v>
      </c>
      <c r="P237" s="556">
        <v>219.08358717890863</v>
      </c>
      <c r="Q237" s="556">
        <v>335.83038612429175</v>
      </c>
      <c r="R237" s="556">
        <v>211.92351138096944</v>
      </c>
      <c r="S237" s="556">
        <v>1281.4057704446689</v>
      </c>
      <c r="T237" s="556">
        <v>922.17219233359094</v>
      </c>
      <c r="U237" s="556">
        <v>775.70727186346028</v>
      </c>
      <c r="V237" s="557">
        <v>197.04077877431817</v>
      </c>
      <c r="X237" s="563"/>
      <c r="Y237" s="550" t="s">
        <v>498</v>
      </c>
      <c r="Z237" s="556">
        <f>[11]Summary!$C$15</f>
        <v>873.24604235779134</v>
      </c>
      <c r="AA237" s="556">
        <f>[11]Summary!$D$15</f>
        <v>754.31764731955468</v>
      </c>
      <c r="AB237" s="556">
        <f>[11]Summary!$E$15</f>
        <v>212.77099876004317</v>
      </c>
      <c r="AC237" s="556">
        <f>[11]Summary!$F$15</f>
        <v>227.89707904194537</v>
      </c>
      <c r="AD237" s="556">
        <f>[11]Summary!$G$15</f>
        <v>291.1378440096106</v>
      </c>
      <c r="AE237" s="556">
        <f>[11]Summary!$H$15</f>
        <v>200.23759679987066</v>
      </c>
      <c r="AF237" s="556">
        <f>[11]Summary!$I$15</f>
        <v>203.38045858275893</v>
      </c>
      <c r="AG237" s="556">
        <f>[11]Summary!$J$15</f>
        <v>961.99974935327634</v>
      </c>
      <c r="AH237" s="556">
        <f>[11]Summary!$K$15</f>
        <v>440.67210106395822</v>
      </c>
      <c r="AI237" s="556">
        <f>[11]Summary!$L$15</f>
        <v>594.75837351361281</v>
      </c>
      <c r="AJ237" s="556">
        <f>[11]Summary!$M$15</f>
        <v>696.00014862503872</v>
      </c>
      <c r="AK237" s="556">
        <f>[11]Summary!$N$15</f>
        <v>268.02084971607781</v>
      </c>
      <c r="AL237" s="556">
        <f>[11]Summary!$O$15</f>
        <v>503.1240962767003</v>
      </c>
      <c r="AM237" s="556">
        <f>[11]Summary!$P$15</f>
        <v>198.70578305116078</v>
      </c>
      <c r="AN237" s="556">
        <f>[11]Summary!$Q$15</f>
        <v>240.263341156081</v>
      </c>
      <c r="AO237" s="556">
        <f>[11]Summary!$R$15</f>
        <v>435.9603563146926</v>
      </c>
      <c r="AP237" s="556">
        <f>[11]Summary!$S$15</f>
        <v>192.80735774701688</v>
      </c>
      <c r="AQ237" s="556">
        <f>[11]Summary!$T$15</f>
        <v>200.91584950708196</v>
      </c>
      <c r="AR237" s="556">
        <f>[11]Summary!$U$15</f>
        <v>697.13183040427634</v>
      </c>
      <c r="AS237" s="556">
        <f>[11]Summary!$V$15</f>
        <v>1553.5147120138693</v>
      </c>
      <c r="AU237" s="566">
        <f>(Z237-C237)/C237</f>
        <v>-0.39817214092698683</v>
      </c>
      <c r="AV237" s="566">
        <f t="shared" ref="AV237:AV238" si="832">(AA237-D237)/D237</f>
        <v>1.8733851741488612</v>
      </c>
      <c r="AW237" s="566">
        <f t="shared" ref="AW237:AW238" si="833">(AB237-E237)/E237</f>
        <v>-0.12567409322000661</v>
      </c>
      <c r="AX237" s="566">
        <f t="shared" ref="AX237:AX238" si="834">(AC237-F237)/F237</f>
        <v>-0.32803550196299697</v>
      </c>
      <c r="AY237" s="566">
        <f t="shared" ref="AY237:AY238" si="835">(AD237-G237)/G237</f>
        <v>-7.9363631569301679E-2</v>
      </c>
      <c r="AZ237" s="566">
        <f t="shared" ref="AZ237:AZ238" si="836">(AE237-H237)/H237</f>
        <v>-1.0830789070104895E-2</v>
      </c>
      <c r="BA237" s="566">
        <f t="shared" ref="BA237:BA238" si="837">(AF237-I237)/I237</f>
        <v>-0.72341283946430712</v>
      </c>
      <c r="BB237" s="566">
        <f t="shared" ref="BB237:BB238" si="838">(AG237-J237)/J237</f>
        <v>-0.63096226284060897</v>
      </c>
      <c r="BC237" s="566">
        <f t="shared" ref="BC237:BC238" si="839">(AH237-K237)/K237</f>
        <v>-0.22304772947947682</v>
      </c>
      <c r="BD237" s="566">
        <f t="shared" ref="BD237:BD238" si="840">(AI237-L237)/L237</f>
        <v>-0.50852670583086979</v>
      </c>
      <c r="BE237" s="566">
        <f t="shared" ref="BE237:BE238" si="841">(AJ237-M237)/M237</f>
        <v>3.8719034955133327</v>
      </c>
      <c r="BF237" s="566">
        <f t="shared" ref="BF237:BF238" si="842">(AK237-N237)/N237</f>
        <v>0.78305497238664634</v>
      </c>
      <c r="BG237" s="566">
        <f t="shared" ref="BG237:BG238" si="843">(AL237-O237)/O237</f>
        <v>6.2632960799463816E-2</v>
      </c>
      <c r="BH237" s="566">
        <f t="shared" ref="BH237:BH238" si="844">(AM237-P237)/P237</f>
        <v>-9.3013832711744279E-2</v>
      </c>
      <c r="BI237" s="566">
        <f t="shared" ref="BI237:BI238" si="845">(AN237-Q237)/Q237</f>
        <v>-0.28456938060643844</v>
      </c>
      <c r="BJ237" s="566">
        <f t="shared" ref="BJ237:BJ238" si="846">(AO237-R237)/R237</f>
        <v>1.0571589885134447</v>
      </c>
      <c r="BK237" s="566">
        <f t="shared" ref="BK237:BK238" si="847">(AP237-S237)/S237</f>
        <v>-0.84953450172141065</v>
      </c>
      <c r="BL237" s="566">
        <f t="shared" ref="BL237:BL238" si="848">(AQ237-T237)/T237</f>
        <v>-0.78212762087451704</v>
      </c>
      <c r="BM237" s="566">
        <f t="shared" ref="BM237:BM238" si="849">(AR237-U237)/U237</f>
        <v>-0.10129522348091995</v>
      </c>
      <c r="BN237" s="566">
        <f t="shared" ref="BN237:BN238" si="850">(AS237-V237)/V237</f>
        <v>6.884229455838665</v>
      </c>
    </row>
    <row r="238" spans="1:66" ht="15" x14ac:dyDescent="0.25">
      <c r="A238" s="563"/>
      <c r="B238" s="550" t="s">
        <v>87</v>
      </c>
      <c r="C238" s="556">
        <v>1450.9897293602189</v>
      </c>
      <c r="D238" s="556">
        <v>262.51880677396292</v>
      </c>
      <c r="E238" s="556">
        <v>243.3543340190453</v>
      </c>
      <c r="F238" s="556">
        <v>339.15047552020491</v>
      </c>
      <c r="G238" s="556">
        <v>316.23543669677031</v>
      </c>
      <c r="H238" s="556">
        <v>202.43007423535951</v>
      </c>
      <c r="I238" s="556">
        <v>735.32140171963329</v>
      </c>
      <c r="J238" s="556">
        <v>2606.7787992580802</v>
      </c>
      <c r="K238" s="556">
        <v>567.18040191674538</v>
      </c>
      <c r="L238" s="556">
        <v>1210.1540013869792</v>
      </c>
      <c r="M238" s="556">
        <v>142.86000313142574</v>
      </c>
      <c r="N238" s="556">
        <v>150.31552804977616</v>
      </c>
      <c r="O238" s="556">
        <v>473.4693114527322</v>
      </c>
      <c r="P238" s="556">
        <v>219.08358717890863</v>
      </c>
      <c r="Q238" s="556">
        <v>335.83038612429175</v>
      </c>
      <c r="R238" s="556">
        <v>211.92351138096944</v>
      </c>
      <c r="S238" s="556">
        <v>1281.4057704446689</v>
      </c>
      <c r="T238" s="556">
        <v>922.17219233359094</v>
      </c>
      <c r="U238" s="556">
        <v>775.70727186346028</v>
      </c>
      <c r="V238" s="557">
        <v>197.04077877431817</v>
      </c>
      <c r="X238" s="563"/>
      <c r="Y238" s="550" t="s">
        <v>87</v>
      </c>
      <c r="Z238" s="556">
        <f>[11]Summary!$C$16</f>
        <v>873.24604235779134</v>
      </c>
      <c r="AA238" s="556">
        <f>[11]Summary!$D$16</f>
        <v>754.31764731955468</v>
      </c>
      <c r="AB238" s="556">
        <f>[11]Summary!$E$16</f>
        <v>212.77099876004317</v>
      </c>
      <c r="AC238" s="556">
        <f>[11]Summary!$F$16</f>
        <v>227.89707904194537</v>
      </c>
      <c r="AD238" s="556">
        <f>[11]Summary!$G$16</f>
        <v>291.1378440096106</v>
      </c>
      <c r="AE238" s="556">
        <f>[11]Summary!$H$16</f>
        <v>200.23759679987066</v>
      </c>
      <c r="AF238" s="556">
        <f>[11]Summary!$I$16</f>
        <v>203.38045858275893</v>
      </c>
      <c r="AG238" s="556">
        <f>[11]Summary!$J$16</f>
        <v>961.99974935327634</v>
      </c>
      <c r="AH238" s="556">
        <f>[11]Summary!$K$16</f>
        <v>440.67210106395822</v>
      </c>
      <c r="AI238" s="556">
        <f>[11]Summary!$L$16</f>
        <v>594.75837351361281</v>
      </c>
      <c r="AJ238" s="556">
        <f>[11]Summary!$M$16</f>
        <v>696.00014862503872</v>
      </c>
      <c r="AK238" s="556">
        <f>[11]Summary!$N$16</f>
        <v>268.02084971607781</v>
      </c>
      <c r="AL238" s="556">
        <f>[11]Summary!$O$16</f>
        <v>503.1240962767003</v>
      </c>
      <c r="AM238" s="556">
        <f>[11]Summary!$P$16</f>
        <v>198.70578305116078</v>
      </c>
      <c r="AN238" s="556">
        <f>[11]Summary!$Q$16</f>
        <v>240.263341156081</v>
      </c>
      <c r="AO238" s="556">
        <f>[11]Summary!$R$16</f>
        <v>435.9603563146926</v>
      </c>
      <c r="AP238" s="556">
        <f>[11]Summary!$S$16</f>
        <v>192.80735774701688</v>
      </c>
      <c r="AQ238" s="556">
        <f>[11]Summary!$T$16</f>
        <v>200.91584950708196</v>
      </c>
      <c r="AR238" s="556">
        <f>[11]Summary!$U$16</f>
        <v>697.13183040427634</v>
      </c>
      <c r="AS238" s="556">
        <f>[11]Summary!$V$16</f>
        <v>1553.5147120138693</v>
      </c>
      <c r="AU238" s="566">
        <f t="shared" ref="AU238" si="851">(Z238-C238)/C238</f>
        <v>-0.39817214092698683</v>
      </c>
      <c r="AV238" s="566">
        <f t="shared" si="832"/>
        <v>1.8733851741488612</v>
      </c>
      <c r="AW238" s="566">
        <f t="shared" si="833"/>
        <v>-0.12567409322000661</v>
      </c>
      <c r="AX238" s="566">
        <f t="shared" si="834"/>
        <v>-0.32803550196299697</v>
      </c>
      <c r="AY238" s="566">
        <f t="shared" si="835"/>
        <v>-7.9363631569301679E-2</v>
      </c>
      <c r="AZ238" s="566">
        <f t="shared" si="836"/>
        <v>-1.0830789070104895E-2</v>
      </c>
      <c r="BA238" s="566">
        <f t="shared" si="837"/>
        <v>-0.72341283946430712</v>
      </c>
      <c r="BB238" s="566">
        <f t="shared" si="838"/>
        <v>-0.63096226284060897</v>
      </c>
      <c r="BC238" s="566">
        <f t="shared" si="839"/>
        <v>-0.22304772947947682</v>
      </c>
      <c r="BD238" s="566">
        <f t="shared" si="840"/>
        <v>-0.50852670583086979</v>
      </c>
      <c r="BE238" s="566">
        <f t="shared" si="841"/>
        <v>3.8719034955133327</v>
      </c>
      <c r="BF238" s="566">
        <f t="shared" si="842"/>
        <v>0.78305497238664634</v>
      </c>
      <c r="BG238" s="566">
        <f t="shared" si="843"/>
        <v>6.2632960799463816E-2</v>
      </c>
      <c r="BH238" s="566">
        <f t="shared" si="844"/>
        <v>-9.3013832711744279E-2</v>
      </c>
      <c r="BI238" s="566">
        <f t="shared" si="845"/>
        <v>-0.28456938060643844</v>
      </c>
      <c r="BJ238" s="566">
        <f t="shared" si="846"/>
        <v>1.0571589885134447</v>
      </c>
      <c r="BK238" s="566">
        <f t="shared" si="847"/>
        <v>-0.84953450172141065</v>
      </c>
      <c r="BL238" s="566">
        <f t="shared" si="848"/>
        <v>-0.78212762087451704</v>
      </c>
      <c r="BM238" s="566">
        <f t="shared" si="849"/>
        <v>-0.10129522348091995</v>
      </c>
      <c r="BN238" s="566">
        <f t="shared" si="850"/>
        <v>6.884229455838665</v>
      </c>
    </row>
    <row r="239" spans="1:66" ht="15.75" thickBot="1" x14ac:dyDescent="0.3">
      <c r="A239" s="564"/>
      <c r="B239" s="559" t="s">
        <v>499</v>
      </c>
      <c r="C239" s="560">
        <v>0</v>
      </c>
      <c r="D239" s="560">
        <v>0</v>
      </c>
      <c r="E239" s="560">
        <v>0</v>
      </c>
      <c r="F239" s="560">
        <v>0</v>
      </c>
      <c r="G239" s="560">
        <v>0</v>
      </c>
      <c r="H239" s="560">
        <v>0</v>
      </c>
      <c r="I239" s="560">
        <v>0</v>
      </c>
      <c r="J239" s="560">
        <v>0</v>
      </c>
      <c r="K239" s="560">
        <v>0</v>
      </c>
      <c r="L239" s="560">
        <v>0</v>
      </c>
      <c r="M239" s="560">
        <v>0</v>
      </c>
      <c r="N239" s="560">
        <v>0</v>
      </c>
      <c r="O239" s="560">
        <v>0</v>
      </c>
      <c r="P239" s="560">
        <v>0</v>
      </c>
      <c r="Q239" s="560">
        <v>0</v>
      </c>
      <c r="R239" s="560">
        <v>0</v>
      </c>
      <c r="S239" s="560">
        <v>0</v>
      </c>
      <c r="T239" s="560">
        <v>0</v>
      </c>
      <c r="U239" s="560">
        <v>0</v>
      </c>
      <c r="V239" s="561">
        <v>0</v>
      </c>
      <c r="X239" s="564"/>
      <c r="Y239" s="559" t="s">
        <v>499</v>
      </c>
      <c r="Z239" s="560">
        <f>[11]Summary!$C$17</f>
        <v>0</v>
      </c>
      <c r="AA239" s="560">
        <f>[11]Summary!$D$17</f>
        <v>0</v>
      </c>
      <c r="AB239" s="560">
        <f>[11]Summary!$E$17</f>
        <v>0</v>
      </c>
      <c r="AC239" s="560">
        <f>[11]Summary!$F$17</f>
        <v>0</v>
      </c>
      <c r="AD239" s="560">
        <f>[11]Summary!$G$17</f>
        <v>0</v>
      </c>
      <c r="AE239" s="560">
        <f>[11]Summary!$H$17</f>
        <v>0</v>
      </c>
      <c r="AF239" s="560">
        <f>[11]Summary!$I$17</f>
        <v>0</v>
      </c>
      <c r="AG239" s="560">
        <f>[11]Summary!$J$17</f>
        <v>0</v>
      </c>
      <c r="AH239" s="560">
        <f>[11]Summary!$K$17</f>
        <v>0</v>
      </c>
      <c r="AI239" s="560">
        <f>[11]Summary!$L$17</f>
        <v>0</v>
      </c>
      <c r="AJ239" s="560">
        <f>[11]Summary!$M$17</f>
        <v>0</v>
      </c>
      <c r="AK239" s="560">
        <f>[11]Summary!$N$17</f>
        <v>0</v>
      </c>
      <c r="AL239" s="560">
        <f>[11]Summary!$O$17</f>
        <v>0</v>
      </c>
      <c r="AM239" s="560">
        <f>[11]Summary!$P$17</f>
        <v>0</v>
      </c>
      <c r="AN239" s="560">
        <f>[11]Summary!$Q$17</f>
        <v>0</v>
      </c>
      <c r="AO239" s="560">
        <f>[11]Summary!$R$17</f>
        <v>0</v>
      </c>
      <c r="AP239" s="560">
        <f>[11]Summary!$S$17</f>
        <v>0</v>
      </c>
      <c r="AQ239" s="560">
        <f>[11]Summary!$T$17</f>
        <v>0</v>
      </c>
      <c r="AR239" s="560">
        <f>[11]Summary!$U$17</f>
        <v>0</v>
      </c>
      <c r="AS239" s="560">
        <f>[11]Summary!$V$17</f>
        <v>0</v>
      </c>
      <c r="AU239" s="566"/>
      <c r="AV239" s="566"/>
      <c r="AW239" s="566"/>
      <c r="AX239" s="566"/>
      <c r="AY239" s="566"/>
      <c r="AZ239" s="566"/>
      <c r="BA239" s="566"/>
      <c r="BB239" s="566"/>
      <c r="BC239" s="566"/>
      <c r="BD239" s="566"/>
      <c r="BE239" s="566"/>
      <c r="BF239" s="566"/>
      <c r="BG239" s="566"/>
      <c r="BH239" s="566"/>
      <c r="BI239" s="566"/>
      <c r="BJ239" s="566"/>
      <c r="BK239" s="566"/>
      <c r="BL239" s="566"/>
      <c r="BM239" s="566"/>
      <c r="BN239" s="566"/>
    </row>
    <row r="240" spans="1:66" ht="15" x14ac:dyDescent="0.25">
      <c r="A240" s="552" t="s">
        <v>502</v>
      </c>
      <c r="B240" s="562"/>
      <c r="C240" s="553">
        <v>2000</v>
      </c>
      <c r="D240" s="553">
        <v>2001</v>
      </c>
      <c r="E240" s="553">
        <v>2002</v>
      </c>
      <c r="F240" s="553">
        <v>2003</v>
      </c>
      <c r="G240" s="553">
        <v>2004</v>
      </c>
      <c r="H240" s="553">
        <v>2005</v>
      </c>
      <c r="I240" s="553">
        <v>2006</v>
      </c>
      <c r="J240" s="553">
        <v>2007</v>
      </c>
      <c r="K240" s="553">
        <v>2008</v>
      </c>
      <c r="L240" s="553">
        <v>2009</v>
      </c>
      <c r="M240" s="553">
        <v>2010</v>
      </c>
      <c r="N240" s="553">
        <v>2011</v>
      </c>
      <c r="O240" s="553">
        <v>2012</v>
      </c>
      <c r="P240" s="553">
        <v>2013</v>
      </c>
      <c r="Q240" s="553">
        <v>2014</v>
      </c>
      <c r="R240" s="553">
        <v>2015</v>
      </c>
      <c r="S240" s="553">
        <v>2016</v>
      </c>
      <c r="T240" s="553">
        <v>2017</v>
      </c>
      <c r="U240" s="553">
        <v>2018</v>
      </c>
      <c r="V240" s="554">
        <v>2019</v>
      </c>
      <c r="X240" s="552" t="s">
        <v>502</v>
      </c>
      <c r="Y240" s="562"/>
      <c r="Z240" s="553">
        <v>2000</v>
      </c>
      <c r="AA240" s="553">
        <v>2001</v>
      </c>
      <c r="AB240" s="553">
        <v>2002</v>
      </c>
      <c r="AC240" s="553">
        <v>2003</v>
      </c>
      <c r="AD240" s="553">
        <v>2004</v>
      </c>
      <c r="AE240" s="553">
        <v>2005</v>
      </c>
      <c r="AF240" s="553">
        <v>2006</v>
      </c>
      <c r="AG240" s="553">
        <v>2007</v>
      </c>
      <c r="AH240" s="553">
        <v>2008</v>
      </c>
      <c r="AI240" s="553">
        <v>2009</v>
      </c>
      <c r="AJ240" s="553">
        <v>2010</v>
      </c>
      <c r="AK240" s="553">
        <v>2011</v>
      </c>
      <c r="AL240" s="553">
        <v>2012</v>
      </c>
      <c r="AM240" s="553">
        <v>2013</v>
      </c>
      <c r="AN240" s="553">
        <v>2014</v>
      </c>
      <c r="AO240" s="553">
        <v>2015</v>
      </c>
      <c r="AP240" s="553">
        <v>2016</v>
      </c>
      <c r="AQ240" s="553">
        <v>2017</v>
      </c>
      <c r="AR240" s="553">
        <v>2018</v>
      </c>
      <c r="AS240" s="553">
        <v>2019</v>
      </c>
      <c r="AU240" s="553">
        <v>2000</v>
      </c>
      <c r="AV240" s="553">
        <v>2001</v>
      </c>
      <c r="AW240" s="553">
        <v>2002</v>
      </c>
      <c r="AX240" s="553">
        <v>2003</v>
      </c>
      <c r="AY240" s="553">
        <v>2004</v>
      </c>
      <c r="AZ240" s="553">
        <v>2005</v>
      </c>
      <c r="BA240" s="553">
        <v>2006</v>
      </c>
      <c r="BB240" s="553">
        <v>2007</v>
      </c>
      <c r="BC240" s="553">
        <v>2008</v>
      </c>
      <c r="BD240" s="553">
        <v>2009</v>
      </c>
      <c r="BE240" s="553">
        <v>2010</v>
      </c>
      <c r="BF240" s="553">
        <v>2011</v>
      </c>
      <c r="BG240" s="553">
        <v>2012</v>
      </c>
      <c r="BH240" s="553">
        <v>2013</v>
      </c>
      <c r="BI240" s="553">
        <v>2014</v>
      </c>
      <c r="BJ240" s="553">
        <v>2015</v>
      </c>
      <c r="BK240" s="553">
        <v>2016</v>
      </c>
      <c r="BL240" s="553">
        <v>2017</v>
      </c>
      <c r="BM240" s="553">
        <v>2018</v>
      </c>
      <c r="BN240" s="553">
        <v>2019</v>
      </c>
    </row>
    <row r="241" spans="1:66" ht="15" x14ac:dyDescent="0.25">
      <c r="A241" s="563"/>
      <c r="B241" s="550" t="s">
        <v>498</v>
      </c>
      <c r="C241" s="556">
        <v>0</v>
      </c>
      <c r="D241" s="556">
        <v>0</v>
      </c>
      <c r="E241" s="556">
        <v>0</v>
      </c>
      <c r="F241" s="556">
        <v>0</v>
      </c>
      <c r="G241" s="556">
        <v>0</v>
      </c>
      <c r="H241" s="556">
        <v>0</v>
      </c>
      <c r="I241" s="556">
        <v>0</v>
      </c>
      <c r="J241" s="556">
        <v>0</v>
      </c>
      <c r="K241" s="556">
        <v>0</v>
      </c>
      <c r="L241" s="556">
        <v>0</v>
      </c>
      <c r="M241" s="556">
        <v>0</v>
      </c>
      <c r="N241" s="556">
        <v>0</v>
      </c>
      <c r="O241" s="556">
        <v>0</v>
      </c>
      <c r="P241" s="556">
        <v>0</v>
      </c>
      <c r="Q241" s="556">
        <v>0</v>
      </c>
      <c r="R241" s="556">
        <v>0</v>
      </c>
      <c r="S241" s="556">
        <v>0</v>
      </c>
      <c r="T241" s="556">
        <v>0</v>
      </c>
      <c r="U241" s="556">
        <v>0</v>
      </c>
      <c r="V241" s="557">
        <v>0</v>
      </c>
      <c r="X241" s="563"/>
      <c r="Y241" s="550" t="s">
        <v>498</v>
      </c>
      <c r="Z241" s="556">
        <f>[11]Summary!$C$19</f>
        <v>0</v>
      </c>
      <c r="AA241" s="556">
        <f>[11]Summary!$D$19</f>
        <v>0</v>
      </c>
      <c r="AB241" s="556">
        <f>[11]Summary!$E$19</f>
        <v>0</v>
      </c>
      <c r="AC241" s="556">
        <f>[11]Summary!$F$19</f>
        <v>0</v>
      </c>
      <c r="AD241" s="556">
        <f>[11]Summary!$G$19</f>
        <v>0</v>
      </c>
      <c r="AE241" s="556">
        <f>[11]Summary!$H$19</f>
        <v>0</v>
      </c>
      <c r="AF241" s="556">
        <f>[11]Summary!$I$19</f>
        <v>0</v>
      </c>
      <c r="AG241" s="556">
        <f>[11]Summary!$J$19</f>
        <v>0</v>
      </c>
      <c r="AH241" s="556">
        <f>[11]Summary!$K$19</f>
        <v>0</v>
      </c>
      <c r="AI241" s="556">
        <f>[11]Summary!$L$19</f>
        <v>0</v>
      </c>
      <c r="AJ241" s="556">
        <f>[11]Summary!$M$19</f>
        <v>0</v>
      </c>
      <c r="AK241" s="556">
        <f>[11]Summary!$N$19</f>
        <v>0</v>
      </c>
      <c r="AL241" s="556">
        <f>[11]Summary!$O$19</f>
        <v>0</v>
      </c>
      <c r="AM241" s="556">
        <f>[11]Summary!$P$19</f>
        <v>0</v>
      </c>
      <c r="AN241" s="556">
        <f>[11]Summary!$Q$19</f>
        <v>0</v>
      </c>
      <c r="AO241" s="556">
        <f>[11]Summary!$R$19</f>
        <v>0</v>
      </c>
      <c r="AP241" s="556">
        <f>[11]Summary!$S$19</f>
        <v>0</v>
      </c>
      <c r="AQ241" s="556">
        <f>[11]Summary!$T$19</f>
        <v>0</v>
      </c>
      <c r="AR241" s="556">
        <f>[11]Summary!$U$19</f>
        <v>0</v>
      </c>
      <c r="AS241" s="556">
        <f>[11]Summary!$V$19</f>
        <v>0</v>
      </c>
      <c r="AU241" s="566"/>
      <c r="AV241" s="566"/>
      <c r="AW241" s="566"/>
      <c r="AX241" s="566"/>
      <c r="AY241" s="566"/>
      <c r="AZ241" s="566"/>
      <c r="BA241" s="566"/>
      <c r="BB241" s="566"/>
      <c r="BC241" s="566"/>
      <c r="BD241" s="566"/>
      <c r="BE241" s="566"/>
      <c r="BF241" s="566"/>
      <c r="BG241" s="566"/>
      <c r="BH241" s="566"/>
      <c r="BI241" s="566"/>
      <c r="BJ241" s="566"/>
      <c r="BK241" s="566"/>
      <c r="BL241" s="566"/>
      <c r="BM241" s="566"/>
      <c r="BN241" s="566"/>
    </row>
    <row r="242" spans="1:66" ht="15" x14ac:dyDescent="0.25">
      <c r="A242" s="563"/>
      <c r="B242" s="550" t="s">
        <v>87</v>
      </c>
      <c r="C242" s="556">
        <v>0</v>
      </c>
      <c r="D242" s="556">
        <v>0</v>
      </c>
      <c r="E242" s="556">
        <v>0</v>
      </c>
      <c r="F242" s="556">
        <v>0</v>
      </c>
      <c r="G242" s="556">
        <v>0</v>
      </c>
      <c r="H242" s="556">
        <v>0</v>
      </c>
      <c r="I242" s="556">
        <v>0</v>
      </c>
      <c r="J242" s="556">
        <v>0</v>
      </c>
      <c r="K242" s="556">
        <v>0</v>
      </c>
      <c r="L242" s="556">
        <v>0</v>
      </c>
      <c r="M242" s="556">
        <v>0</v>
      </c>
      <c r="N242" s="556">
        <v>0</v>
      </c>
      <c r="O242" s="556">
        <v>0</v>
      </c>
      <c r="P242" s="556">
        <v>0</v>
      </c>
      <c r="Q242" s="556">
        <v>0</v>
      </c>
      <c r="R242" s="556">
        <v>0</v>
      </c>
      <c r="S242" s="556">
        <v>0</v>
      </c>
      <c r="T242" s="556">
        <v>0</v>
      </c>
      <c r="U242" s="556">
        <v>0</v>
      </c>
      <c r="V242" s="557">
        <v>0</v>
      </c>
      <c r="X242" s="563"/>
      <c r="Y242" s="550" t="s">
        <v>87</v>
      </c>
      <c r="Z242" s="556">
        <f>[11]Summary!$C$20</f>
        <v>0</v>
      </c>
      <c r="AA242" s="556">
        <f>[11]Summary!$D$20</f>
        <v>0</v>
      </c>
      <c r="AB242" s="556">
        <f>[11]Summary!$E$20</f>
        <v>0</v>
      </c>
      <c r="AC242" s="556">
        <f>[11]Summary!$F$20</f>
        <v>0</v>
      </c>
      <c r="AD242" s="556">
        <f>[11]Summary!$G$20</f>
        <v>0</v>
      </c>
      <c r="AE242" s="556">
        <f>[11]Summary!$H$20</f>
        <v>0</v>
      </c>
      <c r="AF242" s="556">
        <f>[11]Summary!$I$20</f>
        <v>0</v>
      </c>
      <c r="AG242" s="556">
        <f>[11]Summary!$J$20</f>
        <v>0</v>
      </c>
      <c r="AH242" s="556">
        <f>[11]Summary!$K$20</f>
        <v>0</v>
      </c>
      <c r="AI242" s="556">
        <f>[11]Summary!$L$20</f>
        <v>0</v>
      </c>
      <c r="AJ242" s="556">
        <f>[11]Summary!$M$20</f>
        <v>0</v>
      </c>
      <c r="AK242" s="556">
        <f>[11]Summary!$N$20</f>
        <v>0</v>
      </c>
      <c r="AL242" s="556">
        <f>[11]Summary!$O$20</f>
        <v>0</v>
      </c>
      <c r="AM242" s="556">
        <f>[11]Summary!$P$20</f>
        <v>0</v>
      </c>
      <c r="AN242" s="556">
        <f>[11]Summary!$Q$20</f>
        <v>0</v>
      </c>
      <c r="AO242" s="556">
        <f>[11]Summary!$R$20</f>
        <v>0</v>
      </c>
      <c r="AP242" s="556">
        <f>[11]Summary!$S$20</f>
        <v>0</v>
      </c>
      <c r="AQ242" s="556">
        <f>[11]Summary!$T$20</f>
        <v>0</v>
      </c>
      <c r="AR242" s="556">
        <f>[11]Summary!$U$20</f>
        <v>0</v>
      </c>
      <c r="AS242" s="556">
        <f>[11]Summary!$V$20</f>
        <v>0</v>
      </c>
      <c r="AU242" s="566"/>
      <c r="AV242" s="566"/>
      <c r="AW242" s="566"/>
      <c r="AX242" s="566"/>
      <c r="AY242" s="566"/>
      <c r="AZ242" s="566"/>
      <c r="BA242" s="566"/>
      <c r="BB242" s="566"/>
      <c r="BC242" s="566"/>
      <c r="BD242" s="566"/>
      <c r="BE242" s="566"/>
      <c r="BF242" s="566"/>
      <c r="BG242" s="566"/>
      <c r="BH242" s="566"/>
      <c r="BI242" s="566"/>
      <c r="BJ242" s="566"/>
      <c r="BK242" s="566"/>
      <c r="BL242" s="566"/>
      <c r="BM242" s="566"/>
      <c r="BN242" s="566"/>
    </row>
    <row r="243" spans="1:66" ht="15.75" thickBot="1" x14ac:dyDescent="0.3">
      <c r="A243" s="564"/>
      <c r="B243" s="559" t="s">
        <v>499</v>
      </c>
      <c r="C243" s="560">
        <v>0</v>
      </c>
      <c r="D243" s="560">
        <v>0</v>
      </c>
      <c r="E243" s="560">
        <v>0</v>
      </c>
      <c r="F243" s="560">
        <v>0</v>
      </c>
      <c r="G243" s="560">
        <v>0</v>
      </c>
      <c r="H243" s="560">
        <v>0</v>
      </c>
      <c r="I243" s="560">
        <v>0</v>
      </c>
      <c r="J243" s="560">
        <v>0</v>
      </c>
      <c r="K243" s="560">
        <v>0</v>
      </c>
      <c r="L243" s="560">
        <v>0</v>
      </c>
      <c r="M243" s="560">
        <v>0</v>
      </c>
      <c r="N243" s="560">
        <v>0</v>
      </c>
      <c r="O243" s="560">
        <v>0</v>
      </c>
      <c r="P243" s="560">
        <v>0</v>
      </c>
      <c r="Q243" s="560">
        <v>0</v>
      </c>
      <c r="R243" s="560">
        <v>0</v>
      </c>
      <c r="S243" s="560">
        <v>0</v>
      </c>
      <c r="T243" s="560">
        <v>0</v>
      </c>
      <c r="U243" s="560">
        <v>0</v>
      </c>
      <c r="V243" s="561">
        <v>0</v>
      </c>
      <c r="X243" s="564"/>
      <c r="Y243" s="559" t="s">
        <v>499</v>
      </c>
      <c r="Z243" s="560">
        <f>[11]Summary!$C$21</f>
        <v>0</v>
      </c>
      <c r="AA243" s="560">
        <f>[11]Summary!$D$21</f>
        <v>0</v>
      </c>
      <c r="AB243" s="560">
        <f>[11]Summary!$E$21</f>
        <v>0</v>
      </c>
      <c r="AC243" s="560">
        <f>[11]Summary!$F$21</f>
        <v>0</v>
      </c>
      <c r="AD243" s="560">
        <f>[11]Summary!$G$21</f>
        <v>0</v>
      </c>
      <c r="AE243" s="560">
        <f>[11]Summary!$H$21</f>
        <v>0</v>
      </c>
      <c r="AF243" s="560">
        <f>[11]Summary!$I$21</f>
        <v>0</v>
      </c>
      <c r="AG243" s="560">
        <f>[11]Summary!$J$21</f>
        <v>0</v>
      </c>
      <c r="AH243" s="560">
        <f>[11]Summary!$K$21</f>
        <v>0</v>
      </c>
      <c r="AI243" s="560">
        <f>[11]Summary!$L$21</f>
        <v>0</v>
      </c>
      <c r="AJ243" s="560">
        <f>[11]Summary!$M$21</f>
        <v>0</v>
      </c>
      <c r="AK243" s="560">
        <f>[11]Summary!$N$21</f>
        <v>0</v>
      </c>
      <c r="AL243" s="560">
        <f>[11]Summary!$O$21</f>
        <v>0</v>
      </c>
      <c r="AM243" s="560">
        <f>[11]Summary!$P$21</f>
        <v>0</v>
      </c>
      <c r="AN243" s="560">
        <f>[11]Summary!$Q$21</f>
        <v>0</v>
      </c>
      <c r="AO243" s="560">
        <f>[11]Summary!$R$21</f>
        <v>0</v>
      </c>
      <c r="AP243" s="560">
        <f>[11]Summary!$S$21</f>
        <v>0</v>
      </c>
      <c r="AQ243" s="560">
        <f>[11]Summary!$T$21</f>
        <v>0</v>
      </c>
      <c r="AR243" s="560">
        <f>[11]Summary!$U$21</f>
        <v>0</v>
      </c>
      <c r="AS243" s="560">
        <f>[11]Summary!$V$21</f>
        <v>0</v>
      </c>
      <c r="AU243" s="566"/>
      <c r="AV243" s="566"/>
      <c r="AW243" s="566"/>
      <c r="AX243" s="566"/>
      <c r="AY243" s="566"/>
      <c r="AZ243" s="566"/>
      <c r="BA243" s="566"/>
      <c r="BB243" s="566"/>
      <c r="BC243" s="566"/>
      <c r="BD243" s="566"/>
      <c r="BE243" s="566"/>
      <c r="BF243" s="566"/>
      <c r="BG243" s="566"/>
      <c r="BH243" s="566"/>
      <c r="BI243" s="566"/>
      <c r="BJ243" s="566"/>
      <c r="BK243" s="566"/>
      <c r="BL243" s="566"/>
      <c r="BM243" s="566"/>
      <c r="BN243" s="566"/>
    </row>
    <row r="244" spans="1:66" ht="15" x14ac:dyDescent="0.25">
      <c r="A244" s="552" t="s">
        <v>503</v>
      </c>
      <c r="B244" s="562"/>
      <c r="C244" s="553">
        <v>2000</v>
      </c>
      <c r="D244" s="553">
        <v>2001</v>
      </c>
      <c r="E244" s="553">
        <v>2002</v>
      </c>
      <c r="F244" s="553">
        <v>2003</v>
      </c>
      <c r="G244" s="553">
        <v>2004</v>
      </c>
      <c r="H244" s="553">
        <v>2005</v>
      </c>
      <c r="I244" s="553">
        <v>2006</v>
      </c>
      <c r="J244" s="553">
        <v>2007</v>
      </c>
      <c r="K244" s="553">
        <v>2008</v>
      </c>
      <c r="L244" s="553">
        <v>2009</v>
      </c>
      <c r="M244" s="553">
        <v>2010</v>
      </c>
      <c r="N244" s="553">
        <v>2011</v>
      </c>
      <c r="O244" s="553">
        <v>2012</v>
      </c>
      <c r="P244" s="553">
        <v>2013</v>
      </c>
      <c r="Q244" s="553">
        <v>2014</v>
      </c>
      <c r="R244" s="553">
        <v>2015</v>
      </c>
      <c r="S244" s="553">
        <v>2016</v>
      </c>
      <c r="T244" s="553">
        <v>2017</v>
      </c>
      <c r="U244" s="553">
        <v>2018</v>
      </c>
      <c r="V244" s="554">
        <v>2019</v>
      </c>
      <c r="X244" s="552" t="s">
        <v>503</v>
      </c>
      <c r="Y244" s="562"/>
      <c r="Z244" s="553">
        <v>2000</v>
      </c>
      <c r="AA244" s="553">
        <v>2001</v>
      </c>
      <c r="AB244" s="553">
        <v>2002</v>
      </c>
      <c r="AC244" s="553">
        <v>2003</v>
      </c>
      <c r="AD244" s="553">
        <v>2004</v>
      </c>
      <c r="AE244" s="553">
        <v>2005</v>
      </c>
      <c r="AF244" s="553">
        <v>2006</v>
      </c>
      <c r="AG244" s="553">
        <v>2007</v>
      </c>
      <c r="AH244" s="553">
        <v>2008</v>
      </c>
      <c r="AI244" s="553">
        <v>2009</v>
      </c>
      <c r="AJ244" s="553">
        <v>2010</v>
      </c>
      <c r="AK244" s="553">
        <v>2011</v>
      </c>
      <c r="AL244" s="553">
        <v>2012</v>
      </c>
      <c r="AM244" s="553">
        <v>2013</v>
      </c>
      <c r="AN244" s="553">
        <v>2014</v>
      </c>
      <c r="AO244" s="553">
        <v>2015</v>
      </c>
      <c r="AP244" s="553">
        <v>2016</v>
      </c>
      <c r="AQ244" s="553">
        <v>2017</v>
      </c>
      <c r="AR244" s="553">
        <v>2018</v>
      </c>
      <c r="AS244" s="553">
        <v>2019</v>
      </c>
      <c r="AU244" s="553">
        <v>2000</v>
      </c>
      <c r="AV244" s="553">
        <v>2001</v>
      </c>
      <c r="AW244" s="553">
        <v>2002</v>
      </c>
      <c r="AX244" s="553">
        <v>2003</v>
      </c>
      <c r="AY244" s="553">
        <v>2004</v>
      </c>
      <c r="AZ244" s="553">
        <v>2005</v>
      </c>
      <c r="BA244" s="553">
        <v>2006</v>
      </c>
      <c r="BB244" s="553">
        <v>2007</v>
      </c>
      <c r="BC244" s="553">
        <v>2008</v>
      </c>
      <c r="BD244" s="553">
        <v>2009</v>
      </c>
      <c r="BE244" s="553">
        <v>2010</v>
      </c>
      <c r="BF244" s="553">
        <v>2011</v>
      </c>
      <c r="BG244" s="553">
        <v>2012</v>
      </c>
      <c r="BH244" s="553">
        <v>2013</v>
      </c>
      <c r="BI244" s="553">
        <v>2014</v>
      </c>
      <c r="BJ244" s="553">
        <v>2015</v>
      </c>
      <c r="BK244" s="553">
        <v>2016</v>
      </c>
      <c r="BL244" s="553">
        <v>2017</v>
      </c>
      <c r="BM244" s="553">
        <v>2018</v>
      </c>
      <c r="BN244" s="553">
        <v>2019</v>
      </c>
    </row>
    <row r="245" spans="1:66" ht="15" x14ac:dyDescent="0.25">
      <c r="A245" s="555"/>
      <c r="B245" s="550" t="s">
        <v>498</v>
      </c>
      <c r="C245" s="556">
        <v>162914.39900744232</v>
      </c>
      <c r="D245" s="556">
        <v>166205.20246383111</v>
      </c>
      <c r="E245" s="556">
        <v>169341.77956106229</v>
      </c>
      <c r="F245" s="556">
        <v>172239.33473733132</v>
      </c>
      <c r="G245" s="556">
        <v>175235.78530746917</v>
      </c>
      <c r="H245" s="556">
        <v>178358.33769376521</v>
      </c>
      <c r="I245" s="556">
        <v>180641.18390805006</v>
      </c>
      <c r="J245" s="556">
        <v>178952.44780676404</v>
      </c>
      <c r="K245" s="556">
        <v>181659.66065290818</v>
      </c>
      <c r="L245" s="556">
        <v>183116.91388347576</v>
      </c>
      <c r="M245" s="556">
        <v>185945.18232047526</v>
      </c>
      <c r="N245" s="556">
        <v>189472.31350104982</v>
      </c>
      <c r="O245" s="556">
        <v>191727.07105633029</v>
      </c>
      <c r="P245" s="556">
        <v>194553.39166631413</v>
      </c>
      <c r="Q245" s="556">
        <v>197315.55175531612</v>
      </c>
      <c r="R245" s="556">
        <v>200221.74545053576</v>
      </c>
      <c r="S245" s="556">
        <v>202058.45688669171</v>
      </c>
      <c r="T245" s="556">
        <v>203999.62486674049</v>
      </c>
      <c r="U245" s="556">
        <v>206315.57306753652</v>
      </c>
      <c r="V245" s="557">
        <v>209210.18776142169</v>
      </c>
      <c r="X245" s="555"/>
      <c r="Y245" s="550" t="s">
        <v>498</v>
      </c>
      <c r="Z245" s="556">
        <f>[11]Summary!$C$23</f>
        <v>154219.93899621294</v>
      </c>
      <c r="AA245" s="556">
        <f>[11]Summary!$D$23</f>
        <v>156136.4338314519</v>
      </c>
      <c r="AB245" s="556">
        <f>[11]Summary!$E$23</f>
        <v>158920.7590406914</v>
      </c>
      <c r="AC245" s="556">
        <f>[11]Summary!$F$23</f>
        <v>161526.20978649036</v>
      </c>
      <c r="AD245" s="556">
        <f>[11]Summary!$G$23</f>
        <v>164231.92323160698</v>
      </c>
      <c r="AE245" s="556">
        <f>[11]Summary!$H$23</f>
        <v>167089.79362583617</v>
      </c>
      <c r="AF245" s="556">
        <f>[11]Summary!$I$23</f>
        <v>169981.29166345426</v>
      </c>
      <c r="AG245" s="556">
        <f>[11]Summary!$J$23</f>
        <v>171504.35756156381</v>
      </c>
      <c r="AH245" s="556">
        <f>[11]Summary!$K$23</f>
        <v>173639.2765298188</v>
      </c>
      <c r="AI245" s="556">
        <f>[11]Summary!$L$23</f>
        <v>176599.02060826361</v>
      </c>
      <c r="AJ245" s="556">
        <f>[11]Summary!$M$23</f>
        <v>179183.93229514026</v>
      </c>
      <c r="AK245" s="556">
        <f>[11]Summary!$N$23</f>
        <v>182422.56633665162</v>
      </c>
      <c r="AL245" s="556">
        <f>[11]Summary!$O$23</f>
        <v>184070.51508512651</v>
      </c>
      <c r="AM245" s="556">
        <f>[11]Summary!$P$23</f>
        <v>186806.50131927754</v>
      </c>
      <c r="AN245" s="556">
        <f>[11]Summary!$Q$23</f>
        <v>189677.84590058756</v>
      </c>
      <c r="AO245" s="556">
        <f>[11]Summary!$R$23</f>
        <v>192291.71310879063</v>
      </c>
      <c r="AP245" s="556">
        <f>[11]Summary!$S$23</f>
        <v>195210.83784433806</v>
      </c>
      <c r="AQ245" s="556">
        <f>[11]Summary!$T$23</f>
        <v>197609.14683948248</v>
      </c>
      <c r="AR245" s="556">
        <f>[11]Summary!$U$23</f>
        <v>199808.45840954751</v>
      </c>
      <c r="AS245" s="556">
        <f>[11]Summary!$V$23</f>
        <v>200556.84225179892</v>
      </c>
      <c r="AU245" s="566">
        <f>(Z245-C245)/C245</f>
        <v>-5.3368272320927265E-2</v>
      </c>
      <c r="AV245" s="566">
        <f t="shared" ref="AV245:AV247" si="852">(AA245-D245)/D245</f>
        <v>-6.0580345760057296E-2</v>
      </c>
      <c r="AW245" s="566">
        <f t="shared" ref="AW245:AW247" si="853">(AB245-E245)/E245</f>
        <v>-6.1538390274286772E-2</v>
      </c>
      <c r="AX245" s="566">
        <f t="shared" ref="AX245:AX247" si="854">(AC245-F245)/F245</f>
        <v>-6.2199061365272333E-2</v>
      </c>
      <c r="AY245" s="566">
        <f t="shared" ref="AY245:AY247" si="855">(AD245-G245)/G245</f>
        <v>-6.2794605888031249E-2</v>
      </c>
      <c r="AZ245" s="566">
        <f t="shared" ref="AZ245:AZ247" si="856">(AE245-H245)/H245</f>
        <v>-6.3179239129693587E-2</v>
      </c>
      <c r="BA245" s="566">
        <f t="shared" ref="BA245:BA247" si="857">(AF245-I245)/I245</f>
        <v>-5.9011417075421173E-2</v>
      </c>
      <c r="BB245" s="566">
        <f t="shared" ref="BB245:BB247" si="858">(AG245-J245)/J245</f>
        <v>-4.1620499392345897E-2</v>
      </c>
      <c r="BC245" s="566">
        <f t="shared" ref="BC245:BC247" si="859">(AH245-K245)/K245</f>
        <v>-4.4150606107393804E-2</v>
      </c>
      <c r="BD245" s="566">
        <f t="shared" ref="BD245:BD247" si="860">(AI245-L245)/L245</f>
        <v>-3.5594162969346074E-2</v>
      </c>
      <c r="BE245" s="566">
        <f t="shared" ref="BE245:BE247" si="861">(AJ245-M245)/M245</f>
        <v>-3.6361523008872756E-2</v>
      </c>
      <c r="BF245" s="566">
        <f t="shared" ref="BF245:BF247" si="862">(AK245-N245)/N245</f>
        <v>-3.7207268091752822E-2</v>
      </c>
      <c r="BG245" s="566">
        <f t="shared" ref="BG245:BG247" si="863">(AL245-O245)/O245</f>
        <v>-3.9934663003088636E-2</v>
      </c>
      <c r="BH245" s="566">
        <f t="shared" ref="BH245:BH247" si="864">(AM245-P245)/P245</f>
        <v>-3.9818839860286656E-2</v>
      </c>
      <c r="BI245" s="566">
        <f t="shared" ref="BI245:BI247" si="865">(AN245-Q245)/Q245</f>
        <v>-3.8708078439756231E-2</v>
      </c>
      <c r="BJ245" s="566">
        <f t="shared" ref="BJ245:BJ247" si="866">(AO245-R245)/R245</f>
        <v>-3.9606249180882416E-2</v>
      </c>
      <c r="BK245" s="566">
        <f t="shared" ref="BK245:BK247" si="867">(AP245-S245)/S245</f>
        <v>-3.388929692852987E-2</v>
      </c>
      <c r="BL245" s="566">
        <f t="shared" ref="BL245:BL247" si="868">(AQ245-T245)/T245</f>
        <v>-3.1325930287531112E-2</v>
      </c>
      <c r="BM245" s="566">
        <f t="shared" ref="BM245:BM247" si="869">(AR245-U245)/U245</f>
        <v>-3.1539619434636318E-2</v>
      </c>
      <c r="BN245" s="566">
        <f t="shared" ref="BN245:BN247" si="870">(AS245-V245)/V245</f>
        <v>-4.1361969998759518E-2</v>
      </c>
    </row>
    <row r="246" spans="1:66" ht="15" x14ac:dyDescent="0.25">
      <c r="A246" s="555"/>
      <c r="B246" s="550" t="s">
        <v>87</v>
      </c>
      <c r="C246" s="556">
        <v>150044.16148585436</v>
      </c>
      <c r="D246" s="556">
        <v>153074.99146918845</v>
      </c>
      <c r="E246" s="556">
        <v>155963.77897573836</v>
      </c>
      <c r="F246" s="556">
        <v>158632.42729308212</v>
      </c>
      <c r="G246" s="556">
        <v>161392.1582681791</v>
      </c>
      <c r="H246" s="556">
        <v>164268.02901595776</v>
      </c>
      <c r="I246" s="556">
        <v>166370.53037931409</v>
      </c>
      <c r="J246" s="556">
        <v>164815.20443002967</v>
      </c>
      <c r="K246" s="556">
        <v>167308.54746132842</v>
      </c>
      <c r="L246" s="556">
        <v>168650.67768668116</v>
      </c>
      <c r="M246" s="556">
        <v>171255.5129171577</v>
      </c>
      <c r="N246" s="556">
        <v>174425.13928506372</v>
      </c>
      <c r="O246" s="556">
        <v>176421.03261075763</v>
      </c>
      <c r="P246" s="556">
        <v>178940.74489508115</v>
      </c>
      <c r="Q246" s="556">
        <v>181399.1194372373</v>
      </c>
      <c r="R246" s="556">
        <v>183987.54987346529</v>
      </c>
      <c r="S246" s="556">
        <v>185675.33876074373</v>
      </c>
      <c r="T246" s="556">
        <v>187459.11474241019</v>
      </c>
      <c r="U246" s="556">
        <v>189587.28335935788</v>
      </c>
      <c r="V246" s="557">
        <v>192247.19956454966</v>
      </c>
      <c r="X246" s="555"/>
      <c r="Y246" s="550" t="s">
        <v>87</v>
      </c>
      <c r="Z246" s="556">
        <f>[11]Summary!$C$24</f>
        <v>142036.56381551211</v>
      </c>
      <c r="AA246" s="556">
        <f>[11]Summary!$D$24</f>
        <v>143802.18483481408</v>
      </c>
      <c r="AB246" s="556">
        <f>[11]Summary!$E$24</f>
        <v>146367.0965053516</v>
      </c>
      <c r="AC246" s="556">
        <f>[11]Summary!$F$24</f>
        <v>148767.28185277918</v>
      </c>
      <c r="AD246" s="556">
        <f>[11]Summary!$G$24</f>
        <v>151259.82816984539</v>
      </c>
      <c r="AE246" s="556">
        <f>[11]Summary!$H$24</f>
        <v>153892.53195979557</v>
      </c>
      <c r="AF246" s="556">
        <f>[11]Summary!$I$24</f>
        <v>156555.99327090758</v>
      </c>
      <c r="AG246" s="556">
        <f>[11]Summary!$J$24</f>
        <v>157959.1115274739</v>
      </c>
      <c r="AH246" s="556">
        <f>[11]Summary!$K$24</f>
        <v>159925.76667144903</v>
      </c>
      <c r="AI246" s="556">
        <f>[11]Summary!$L$24</f>
        <v>162652.11497816097</v>
      </c>
      <c r="AJ246" s="556">
        <f>[11]Summary!$M$24</f>
        <v>165033.24445280511</v>
      </c>
      <c r="AK246" s="556">
        <f>[11]Summary!$N$24</f>
        <v>167939.20063744762</v>
      </c>
      <c r="AL246" s="556">
        <f>[11]Summary!$O$24</f>
        <v>169378.70305406174</v>
      </c>
      <c r="AM246" s="556">
        <f>[11]Summary!$P$24</f>
        <v>171817.55155936751</v>
      </c>
      <c r="AN246" s="556">
        <f>[11]Summary!$Q$24</f>
        <v>174378.53337881152</v>
      </c>
      <c r="AO246" s="556">
        <f>[11]Summary!$R$24</f>
        <v>176700.49312699679</v>
      </c>
      <c r="AP246" s="556">
        <f>[11]Summary!$S$24</f>
        <v>179382.93207317553</v>
      </c>
      <c r="AQ246" s="556">
        <f>[11]Summary!$T$24</f>
        <v>181586.78358222716</v>
      </c>
      <c r="AR246" s="556">
        <f>[11]Summary!$U$24</f>
        <v>183607.77259255719</v>
      </c>
      <c r="AS246" s="556">
        <f>[11]Summary!$V$24</f>
        <v>184295.47666381524</v>
      </c>
      <c r="AU246" s="566">
        <f t="shared" ref="AU246:AU247" si="871">(Z246-C246)/C246</f>
        <v>-5.3368272320927182E-2</v>
      </c>
      <c r="AV246" s="566">
        <f t="shared" si="852"/>
        <v>-6.0576888134211256E-2</v>
      </c>
      <c r="AW246" s="566">
        <f t="shared" si="853"/>
        <v>-6.1531482074947769E-2</v>
      </c>
      <c r="AX246" s="566">
        <f t="shared" si="854"/>
        <v>-6.2188706361257E-2</v>
      </c>
      <c r="AY246" s="566">
        <f t="shared" si="855"/>
        <v>-6.2780807983850176E-2</v>
      </c>
      <c r="AZ246" s="566">
        <f t="shared" si="856"/>
        <v>-6.3161998827868479E-2</v>
      </c>
      <c r="BA246" s="566">
        <f t="shared" si="857"/>
        <v>-5.8992040754032575E-2</v>
      </c>
      <c r="BB246" s="566">
        <f t="shared" si="858"/>
        <v>-4.1598667588137739E-2</v>
      </c>
      <c r="BC246" s="566">
        <f t="shared" si="859"/>
        <v>-4.4126740097279453E-2</v>
      </c>
      <c r="BD246" s="566">
        <f t="shared" si="860"/>
        <v>-3.55679727517271E-2</v>
      </c>
      <c r="BE246" s="566">
        <f t="shared" si="861"/>
        <v>-3.633324474268175E-2</v>
      </c>
      <c r="BF246" s="566">
        <f t="shared" si="862"/>
        <v>-3.7184655114513659E-2</v>
      </c>
      <c r="BG246" s="566">
        <f t="shared" si="863"/>
        <v>-3.9917743664008368E-2</v>
      </c>
      <c r="BH246" s="566">
        <f t="shared" si="864"/>
        <v>-3.9807553835154795E-2</v>
      </c>
      <c r="BI246" s="566">
        <f t="shared" si="865"/>
        <v>-3.8702426341462169E-2</v>
      </c>
      <c r="BJ246" s="566">
        <f t="shared" si="866"/>
        <v>-3.9606249180882437E-2</v>
      </c>
      <c r="BK246" s="566">
        <f t="shared" si="867"/>
        <v>-3.3889296928529808E-2</v>
      </c>
      <c r="BL246" s="566">
        <f t="shared" si="868"/>
        <v>-3.1325930287531105E-2</v>
      </c>
      <c r="BM246" s="566">
        <f t="shared" si="869"/>
        <v>-3.1539619434636269E-2</v>
      </c>
      <c r="BN246" s="566">
        <f t="shared" si="870"/>
        <v>-4.1361969998759476E-2</v>
      </c>
    </row>
    <row r="247" spans="1:66" ht="15.75" thickBot="1" x14ac:dyDescent="0.3">
      <c r="A247" s="558"/>
      <c r="B247" s="559" t="s">
        <v>499</v>
      </c>
      <c r="C247" s="560">
        <v>12870.237521587955</v>
      </c>
      <c r="D247" s="560">
        <v>13130.21099464267</v>
      </c>
      <c r="E247" s="560">
        <v>13378.000585323933</v>
      </c>
      <c r="F247" s="560">
        <v>13606.907444249186</v>
      </c>
      <c r="G247" s="560">
        <v>13843.627039290077</v>
      </c>
      <c r="H247" s="560">
        <v>14090.308677807463</v>
      </c>
      <c r="I247" s="560">
        <v>14270.653528735967</v>
      </c>
      <c r="J247" s="560">
        <v>14137.243376734372</v>
      </c>
      <c r="K247" s="560">
        <v>14351.11319157976</v>
      </c>
      <c r="L247" s="560">
        <v>14466.236196794598</v>
      </c>
      <c r="M247" s="560">
        <v>14689.669403317559</v>
      </c>
      <c r="N247" s="560">
        <v>15047.174215986093</v>
      </c>
      <c r="O247" s="560">
        <v>15306.03844557266</v>
      </c>
      <c r="P247" s="560">
        <v>15612.646771232974</v>
      </c>
      <c r="Q247" s="560">
        <v>15916.432318078832</v>
      </c>
      <c r="R247" s="560">
        <v>16234.195577070457</v>
      </c>
      <c r="S247" s="560">
        <v>16383.118125947965</v>
      </c>
      <c r="T247" s="560">
        <v>16540.5101243303</v>
      </c>
      <c r="U247" s="560">
        <v>16728.289708178625</v>
      </c>
      <c r="V247" s="561">
        <v>16962.988196872018</v>
      </c>
      <c r="X247" s="558"/>
      <c r="Y247" s="559" t="s">
        <v>499</v>
      </c>
      <c r="Z247" s="560">
        <f>[11]Summary!$C$25</f>
        <v>12183.375180700832</v>
      </c>
      <c r="AA247" s="560">
        <f>[11]Summary!$D$25</f>
        <v>12334.248996637818</v>
      </c>
      <c r="AB247" s="560">
        <f>[11]Summary!$E$25</f>
        <v>12553.662535339783</v>
      </c>
      <c r="AC247" s="560">
        <f>[11]Summary!$F$25</f>
        <v>12758.927933711191</v>
      </c>
      <c r="AD247" s="560">
        <f>[11]Summary!$G$25</f>
        <v>12972.095061761593</v>
      </c>
      <c r="AE247" s="560">
        <f>[11]Summary!$H$25</f>
        <v>13197.261666040617</v>
      </c>
      <c r="AF247" s="560">
        <f>[11]Summary!$I$25</f>
        <v>13425.298392546696</v>
      </c>
      <c r="AG247" s="560">
        <f>[11]Summary!$J$25</f>
        <v>13545.246034089914</v>
      </c>
      <c r="AH247" s="560">
        <f>[11]Summary!$K$25</f>
        <v>13713.509858369756</v>
      </c>
      <c r="AI247" s="560">
        <f>[11]Summary!$L$25</f>
        <v>13946.905630102656</v>
      </c>
      <c r="AJ247" s="560">
        <f>[11]Summary!$M$25</f>
        <v>14150.687842335137</v>
      </c>
      <c r="AK247" s="560">
        <f>[11]Summary!$N$25</f>
        <v>14483.365699204003</v>
      </c>
      <c r="AL247" s="560">
        <f>[11]Summary!$O$25</f>
        <v>14691.812031064754</v>
      </c>
      <c r="AM247" s="560">
        <f>[11]Summary!$P$25</f>
        <v>14988.949759910041</v>
      </c>
      <c r="AN247" s="560">
        <f>[11]Summary!$Q$25</f>
        <v>15299.31252177603</v>
      </c>
      <c r="AO247" s="560">
        <f>[11]Summary!$R$25</f>
        <v>15591.219981793825</v>
      </c>
      <c r="AP247" s="560">
        <f>[11]Summary!$S$25</f>
        <v>15827.905771162536</v>
      </c>
      <c r="AQ247" s="560">
        <f>[11]Summary!$T$25</f>
        <v>16022.363257255325</v>
      </c>
      <c r="AR247" s="560">
        <f>[11]Summary!$U$25</f>
        <v>16200.685816990328</v>
      </c>
      <c r="AS247" s="560">
        <f>[11]Summary!$V$25</f>
        <v>16261.365587983686</v>
      </c>
      <c r="AU247" s="566">
        <f t="shared" si="871"/>
        <v>-5.3368272320927314E-2</v>
      </c>
      <c r="AV247" s="566">
        <f t="shared" si="852"/>
        <v>-6.0620655549984442E-2</v>
      </c>
      <c r="AW247" s="566">
        <f t="shared" si="853"/>
        <v>-6.1618927636202463E-2</v>
      </c>
      <c r="AX247" s="566">
        <f t="shared" si="854"/>
        <v>-6.2319782361449361E-2</v>
      </c>
      <c r="AY247" s="566">
        <f t="shared" si="855"/>
        <v>-6.2955464998801197E-2</v>
      </c>
      <c r="AZ247" s="566">
        <f t="shared" si="856"/>
        <v>-6.3380230496540832E-2</v>
      </c>
      <c r="BA247" s="566">
        <f t="shared" si="857"/>
        <v>-5.9237310645026173E-2</v>
      </c>
      <c r="BB247" s="566">
        <f t="shared" si="858"/>
        <v>-4.1875019540139363E-2</v>
      </c>
      <c r="BC247" s="566">
        <f t="shared" si="859"/>
        <v>-4.4428841491132881E-2</v>
      </c>
      <c r="BD247" s="566">
        <f t="shared" si="860"/>
        <v>-3.5899494493738089E-2</v>
      </c>
      <c r="BE247" s="566">
        <f t="shared" si="861"/>
        <v>-3.6691197479277279E-2</v>
      </c>
      <c r="BF247" s="566">
        <f t="shared" si="862"/>
        <v>-3.7469395162787494E-2</v>
      </c>
      <c r="BG247" s="566">
        <f t="shared" si="863"/>
        <v>-4.0129679321795633E-2</v>
      </c>
      <c r="BH247" s="566">
        <f t="shared" si="864"/>
        <v>-3.9948192030586596E-2</v>
      </c>
      <c r="BI247" s="566">
        <f t="shared" si="865"/>
        <v>-3.8772495240773343E-2</v>
      </c>
      <c r="BJ247" s="566">
        <f t="shared" si="866"/>
        <v>-3.9606249180882416E-2</v>
      </c>
      <c r="BK247" s="566">
        <f t="shared" si="867"/>
        <v>-3.3889296928529836E-2</v>
      </c>
      <c r="BL247" s="566">
        <f t="shared" si="868"/>
        <v>-3.1325930287531174E-2</v>
      </c>
      <c r="BM247" s="566">
        <f t="shared" si="869"/>
        <v>-3.1539619434636304E-2</v>
      </c>
      <c r="BN247" s="566">
        <f t="shared" si="870"/>
        <v>-4.1361969998759518E-2</v>
      </c>
    </row>
    <row r="249" spans="1:66" ht="15" x14ac:dyDescent="0.25">
      <c r="A249" s="565" t="s">
        <v>348</v>
      </c>
      <c r="B249" s="565">
        <v>2021</v>
      </c>
      <c r="X249" s="565" t="str">
        <f>A249</f>
        <v>ES</v>
      </c>
      <c r="Y249" s="565">
        <v>2022</v>
      </c>
    </row>
    <row r="250" spans="1:66" ht="15.75" thickBot="1" x14ac:dyDescent="0.3">
      <c r="A250" s="550" t="s">
        <v>65</v>
      </c>
      <c r="B250" s="550" t="s">
        <v>64</v>
      </c>
      <c r="C250" s="551" t="s">
        <v>508</v>
      </c>
      <c r="D250" s="551" t="s">
        <v>508</v>
      </c>
      <c r="E250" s="551" t="s">
        <v>508</v>
      </c>
      <c r="F250" s="551" t="s">
        <v>508</v>
      </c>
      <c r="G250" s="551" t="s">
        <v>508</v>
      </c>
      <c r="H250" s="551" t="s">
        <v>508</v>
      </c>
      <c r="I250" s="551" t="s">
        <v>508</v>
      </c>
      <c r="J250" s="551" t="s">
        <v>508</v>
      </c>
      <c r="K250" s="551" t="s">
        <v>508</v>
      </c>
      <c r="L250" s="551" t="s">
        <v>508</v>
      </c>
      <c r="M250" s="551" t="s">
        <v>508</v>
      </c>
      <c r="N250" s="551" t="s">
        <v>508</v>
      </c>
      <c r="O250" s="551" t="s">
        <v>508</v>
      </c>
      <c r="P250" s="551" t="s">
        <v>508</v>
      </c>
      <c r="Q250" s="551" t="s">
        <v>508</v>
      </c>
      <c r="R250" s="551" t="s">
        <v>508</v>
      </c>
      <c r="S250" s="551" t="s">
        <v>508</v>
      </c>
      <c r="T250" s="551" t="s">
        <v>508</v>
      </c>
      <c r="U250" s="551" t="s">
        <v>508</v>
      </c>
      <c r="V250" s="551" t="s">
        <v>508</v>
      </c>
      <c r="X250" s="550" t="s">
        <v>65</v>
      </c>
      <c r="Y250" s="550" t="s">
        <v>64</v>
      </c>
      <c r="Z250" s="551" t="str">
        <f>[12]Summary!$C$1</f>
        <v>EST</v>
      </c>
      <c r="AA250" s="551" t="str">
        <f>[12]Summary!$D$1</f>
        <v>EST</v>
      </c>
      <c r="AB250" s="551" t="str">
        <f>[12]Summary!$E$1</f>
        <v>EST</v>
      </c>
      <c r="AC250" s="551" t="str">
        <f>[12]Summary!$F$1</f>
        <v>EST</v>
      </c>
      <c r="AD250" s="551" t="str">
        <f>[12]Summary!$G$1</f>
        <v>EST</v>
      </c>
      <c r="AE250" s="551" t="str">
        <f>[12]Summary!$H$1</f>
        <v>EST</v>
      </c>
      <c r="AF250" s="551" t="str">
        <f>[12]Summary!$I$1</f>
        <v>EST</v>
      </c>
      <c r="AG250" s="551" t="str">
        <f>[12]Summary!$J$1</f>
        <v>EST</v>
      </c>
      <c r="AH250" s="551" t="str">
        <f>[12]Summary!$K$1</f>
        <v>EST</v>
      </c>
      <c r="AI250" s="551" t="str">
        <f>[12]Summary!$L$1</f>
        <v>EST</v>
      </c>
      <c r="AJ250" s="551" t="str">
        <f>[12]Summary!$M$1</f>
        <v>EST</v>
      </c>
      <c r="AK250" s="551" t="str">
        <f>[12]Summary!$N$1</f>
        <v>EST</v>
      </c>
      <c r="AL250" s="551" t="str">
        <f>[12]Summary!$O$1</f>
        <v>EST</v>
      </c>
      <c r="AM250" s="551" t="str">
        <f>[12]Summary!$P$1</f>
        <v>EST</v>
      </c>
      <c r="AN250" s="551" t="str">
        <f>[12]Summary!$Q$1</f>
        <v>EST</v>
      </c>
      <c r="AO250" s="551" t="str">
        <f>[12]Summary!$R$1</f>
        <v>EST</v>
      </c>
      <c r="AP250" s="551" t="str">
        <f>[12]Summary!$S$1</f>
        <v>EST</v>
      </c>
      <c r="AQ250" s="551" t="str">
        <f>[12]Summary!$T$1</f>
        <v>EST</v>
      </c>
      <c r="AR250" s="551" t="str">
        <f>[12]Summary!$U$1</f>
        <v>EST</v>
      </c>
      <c r="AS250" s="551" t="str">
        <f>[12]Summary!$V$1</f>
        <v>EST</v>
      </c>
      <c r="AU250" s="704" t="s">
        <v>504</v>
      </c>
      <c r="AV250" s="704"/>
      <c r="AW250" s="704"/>
      <c r="AX250" s="704"/>
      <c r="AY250" s="704"/>
      <c r="AZ250" s="704"/>
      <c r="BA250" s="704"/>
      <c r="BB250" s="704"/>
      <c r="BC250" s="704"/>
      <c r="BD250" s="704"/>
      <c r="BE250" s="704"/>
      <c r="BF250" s="704"/>
      <c r="BG250" s="704"/>
      <c r="BH250" s="704"/>
      <c r="BI250" s="704"/>
      <c r="BJ250" s="704"/>
      <c r="BK250" s="704"/>
      <c r="BL250" s="704"/>
      <c r="BM250" s="704"/>
      <c r="BN250" s="704"/>
    </row>
    <row r="251" spans="1:66" ht="15" x14ac:dyDescent="0.25">
      <c r="A251" s="552" t="s">
        <v>497</v>
      </c>
      <c r="B251" s="553"/>
      <c r="C251" s="553">
        <v>2000</v>
      </c>
      <c r="D251" s="553">
        <v>2001</v>
      </c>
      <c r="E251" s="553">
        <v>2002</v>
      </c>
      <c r="F251" s="553">
        <v>2003</v>
      </c>
      <c r="G251" s="553">
        <v>2004</v>
      </c>
      <c r="H251" s="553">
        <v>2005</v>
      </c>
      <c r="I251" s="553">
        <v>2006</v>
      </c>
      <c r="J251" s="553">
        <v>2007</v>
      </c>
      <c r="K251" s="553">
        <v>2008</v>
      </c>
      <c r="L251" s="553">
        <v>2009</v>
      </c>
      <c r="M251" s="553">
        <v>2010</v>
      </c>
      <c r="N251" s="553">
        <v>2011</v>
      </c>
      <c r="O251" s="553">
        <v>2012</v>
      </c>
      <c r="P251" s="553">
        <v>2013</v>
      </c>
      <c r="Q251" s="553">
        <v>2014</v>
      </c>
      <c r="R251" s="553">
        <v>2015</v>
      </c>
      <c r="S251" s="553">
        <v>2016</v>
      </c>
      <c r="T251" s="553">
        <v>2017</v>
      </c>
      <c r="U251" s="553">
        <v>2018</v>
      </c>
      <c r="V251" s="554">
        <v>2019</v>
      </c>
      <c r="X251" s="552" t="s">
        <v>497</v>
      </c>
      <c r="Y251" s="553"/>
      <c r="Z251" s="553">
        <v>2000</v>
      </c>
      <c r="AA251" s="553">
        <v>2001</v>
      </c>
      <c r="AB251" s="553">
        <v>2002</v>
      </c>
      <c r="AC251" s="553">
        <v>2003</v>
      </c>
      <c r="AD251" s="553">
        <v>2004</v>
      </c>
      <c r="AE251" s="553">
        <v>2005</v>
      </c>
      <c r="AF251" s="553">
        <v>2006</v>
      </c>
      <c r="AG251" s="553">
        <v>2007</v>
      </c>
      <c r="AH251" s="553">
        <v>2008</v>
      </c>
      <c r="AI251" s="553">
        <v>2009</v>
      </c>
      <c r="AJ251" s="553">
        <v>2010</v>
      </c>
      <c r="AK251" s="553">
        <v>2011</v>
      </c>
      <c r="AL251" s="553">
        <v>2012</v>
      </c>
      <c r="AM251" s="553">
        <v>2013</v>
      </c>
      <c r="AN251" s="553">
        <v>2014</v>
      </c>
      <c r="AO251" s="553">
        <v>2015</v>
      </c>
      <c r="AP251" s="553">
        <v>2016</v>
      </c>
      <c r="AQ251" s="553">
        <v>2017</v>
      </c>
      <c r="AR251" s="553">
        <v>2018</v>
      </c>
      <c r="AS251" s="553">
        <v>2019</v>
      </c>
      <c r="AU251" s="553">
        <v>2000</v>
      </c>
      <c r="AV251" s="553">
        <v>2001</v>
      </c>
      <c r="AW251" s="553">
        <v>2002</v>
      </c>
      <c r="AX251" s="553">
        <v>2003</v>
      </c>
      <c r="AY251" s="553">
        <v>2004</v>
      </c>
      <c r="AZ251" s="553">
        <v>2005</v>
      </c>
      <c r="BA251" s="553">
        <v>2006</v>
      </c>
      <c r="BB251" s="553">
        <v>2007</v>
      </c>
      <c r="BC251" s="553">
        <v>2008</v>
      </c>
      <c r="BD251" s="553">
        <v>2009</v>
      </c>
      <c r="BE251" s="553">
        <v>2010</v>
      </c>
      <c r="BF251" s="553">
        <v>2011</v>
      </c>
      <c r="BG251" s="553">
        <v>2012</v>
      </c>
      <c r="BH251" s="553">
        <v>2013</v>
      </c>
      <c r="BI251" s="553">
        <v>2014</v>
      </c>
      <c r="BJ251" s="553">
        <v>2015</v>
      </c>
      <c r="BK251" s="553">
        <v>2016</v>
      </c>
      <c r="BL251" s="553">
        <v>2017</v>
      </c>
      <c r="BM251" s="553">
        <v>2018</v>
      </c>
      <c r="BN251" s="553">
        <v>2019</v>
      </c>
    </row>
    <row r="252" spans="1:66" ht="15" x14ac:dyDescent="0.25">
      <c r="A252" s="555"/>
      <c r="B252" s="550" t="s">
        <v>498</v>
      </c>
      <c r="C252" s="556">
        <v>884633.1984844096</v>
      </c>
      <c r="D252" s="556">
        <v>899826.66778957762</v>
      </c>
      <c r="E252" s="556">
        <v>924017.38935542363</v>
      </c>
      <c r="F252" s="556">
        <v>949595.48402383283</v>
      </c>
      <c r="G252" s="556">
        <v>975525.02160610002</v>
      </c>
      <c r="H252" s="556">
        <v>1001565.3269503863</v>
      </c>
      <c r="I252" s="556">
        <v>1029068.8840970735</v>
      </c>
      <c r="J252" s="556">
        <v>1056496.358332095</v>
      </c>
      <c r="K252" s="556">
        <v>1086504.2412002496</v>
      </c>
      <c r="L252" s="556">
        <v>1114940.8196013449</v>
      </c>
      <c r="M252" s="556">
        <v>1146796.8163833604</v>
      </c>
      <c r="N252" s="556">
        <v>1177385.2520955023</v>
      </c>
      <c r="O252" s="556">
        <v>1198846.1774573107</v>
      </c>
      <c r="P252" s="556">
        <v>1214437.1902973391</v>
      </c>
      <c r="Q252" s="556">
        <v>1232468.5255410362</v>
      </c>
      <c r="R252" s="556">
        <v>1250373.5698020943</v>
      </c>
      <c r="S252" s="556">
        <v>1268760.1370525504</v>
      </c>
      <c r="T252" s="556">
        <v>1286576.2925465233</v>
      </c>
      <c r="U252" s="556">
        <v>1305892.51810499</v>
      </c>
      <c r="V252" s="557">
        <v>1324867.7515593281</v>
      </c>
      <c r="X252" s="555"/>
      <c r="Y252" s="550" t="s">
        <v>498</v>
      </c>
      <c r="Z252" s="556">
        <f>[12]Summary!$C$3</f>
        <v>866331.83890104294</v>
      </c>
      <c r="AA252" s="556">
        <f>[12]Summary!$D$3</f>
        <v>890284.26745785656</v>
      </c>
      <c r="AB252" s="556">
        <f>[12]Summary!$E$3</f>
        <v>912543.80535887228</v>
      </c>
      <c r="AC252" s="556">
        <f>[12]Summary!$F$3</f>
        <v>936235.76987020927</v>
      </c>
      <c r="AD252" s="556">
        <f>[12]Summary!$G$3</f>
        <v>960049.08829819702</v>
      </c>
      <c r="AE252" s="556">
        <f>[12]Summary!$H$3</f>
        <v>983800.04745881248</v>
      </c>
      <c r="AF252" s="556">
        <f>[12]Summary!$I$3</f>
        <v>1008514.7098506525</v>
      </c>
      <c r="AG252" s="556">
        <f>[12]Summary!$J$3</f>
        <v>1033640.4321065206</v>
      </c>
      <c r="AH252" s="556">
        <f>[12]Summary!$K$3</f>
        <v>1060458.5777180609</v>
      </c>
      <c r="AI252" s="556">
        <f>[12]Summary!$L$3</f>
        <v>1085191.5119208137</v>
      </c>
      <c r="AJ252" s="556">
        <f>[12]Summary!$M$3</f>
        <v>1113000.9531475452</v>
      </c>
      <c r="AK252" s="556">
        <f>[12]Summary!$N$3</f>
        <v>1139617.2218431192</v>
      </c>
      <c r="AL252" s="556">
        <f>[12]Summary!$O$3</f>
        <v>1157690.4646465569</v>
      </c>
      <c r="AM252" s="556">
        <f>[12]Summary!$P$3</f>
        <v>1176717.5321156317</v>
      </c>
      <c r="AN252" s="556">
        <f>[12]Summary!$Q$3</f>
        <v>1196248.1810928558</v>
      </c>
      <c r="AO252" s="556">
        <f>[12]Summary!$R$3</f>
        <v>1217197.1482602144</v>
      </c>
      <c r="AP252" s="556">
        <f>[12]Summary!$S$3</f>
        <v>1236178.4923981207</v>
      </c>
      <c r="AQ252" s="556">
        <f>[12]Summary!$T$3</f>
        <v>1255501.3944943657</v>
      </c>
      <c r="AR252" s="556">
        <f>[12]Summary!$U$3</f>
        <v>1275598.8428446252</v>
      </c>
      <c r="AS252" s="556">
        <f>[3]Summary!$V$3</f>
        <v>1187592.6799589971</v>
      </c>
      <c r="AU252" s="566">
        <f>(Z252-C252)/C252</f>
        <v>-2.0688076837633171E-2</v>
      </c>
      <c r="AV252" s="566">
        <f t="shared" ref="AV252:AV254" si="872">(AA252-D252)/D252</f>
        <v>-1.0604709410493407E-2</v>
      </c>
      <c r="AW252" s="566">
        <f t="shared" ref="AW252:AW254" si="873">(AB252-E252)/E252</f>
        <v>-1.2417065012764631E-2</v>
      </c>
      <c r="AX252" s="566">
        <f t="shared" ref="AX252:AX254" si="874">(AC252-F252)/F252</f>
        <v>-1.4068847607628531E-2</v>
      </c>
      <c r="AY252" s="566">
        <f t="shared" ref="AY252:AY254" si="875">(AD252-G252)/G252</f>
        <v>-1.5864209492467446E-2</v>
      </c>
      <c r="AZ252" s="566">
        <f t="shared" ref="AZ252:AZ254" si="876">(AE252-H252)/H252</f>
        <v>-1.7737514482122071E-2</v>
      </c>
      <c r="BA252" s="566">
        <f t="shared" ref="BA252:BA254" si="877">(AF252-I252)/I252</f>
        <v>-1.9973565000418442E-2</v>
      </c>
      <c r="BB252" s="566">
        <f t="shared" ref="BB252:BB254" si="878">(AG252-J252)/J252</f>
        <v>-2.1633700907078654E-2</v>
      </c>
      <c r="BC252" s="566">
        <f t="shared" ref="BC252:BC254" si="879">(AH252-K252)/K252</f>
        <v>-2.3971985100965962E-2</v>
      </c>
      <c r="BD252" s="566">
        <f t="shared" ref="BD252:BD254" si="880">(AI252-L252)/L252</f>
        <v>-2.6682409646790268E-2</v>
      </c>
      <c r="BE252" s="566">
        <f t="shared" ref="BE252:BE254" si="881">(AJ252-M252)/M252</f>
        <v>-2.9469791643123678E-2</v>
      </c>
      <c r="BF252" s="566">
        <f t="shared" ref="BF252:BF254" si="882">(AK252-N252)/N252</f>
        <v>-3.2077886303708836E-2</v>
      </c>
      <c r="BG252" s="566">
        <f t="shared" ref="BG252:BG254" si="883">(AL252-O252)/O252</f>
        <v>-3.4329435739656716E-2</v>
      </c>
      <c r="BH252" s="566">
        <f t="shared" ref="BH252:BH254" si="884">(AM252-P252)/P252</f>
        <v>-3.1059373414340355E-2</v>
      </c>
      <c r="BI252" s="566">
        <f t="shared" ref="BI252:BI254" si="885">(AN252-Q252)/Q252</f>
        <v>-2.9388453901717439E-2</v>
      </c>
      <c r="BJ252" s="566">
        <f t="shared" ref="BJ252:BJ254" si="886">(AO252-R252)/R252</f>
        <v>-2.6533207629405475E-2</v>
      </c>
      <c r="BK252" s="566">
        <f t="shared" ref="BK252:BK254" si="887">(AP252-S252)/S252</f>
        <v>-2.5679908836133507E-2</v>
      </c>
      <c r="BL252" s="566">
        <f t="shared" ref="BL252:BL254" si="888">(AQ252-T252)/T252</f>
        <v>-2.4153171663571529E-2</v>
      </c>
      <c r="BM252" s="566">
        <f t="shared" ref="BM252:BM254" si="889">(AR252-U252)/U252</f>
        <v>-2.3197678859761452E-2</v>
      </c>
      <c r="BN252" s="566">
        <f t="shared" ref="BN252:BN254" si="890">(AS252-V252)/V252</f>
        <v>-0.10361416936804636</v>
      </c>
    </row>
    <row r="253" spans="1:66" ht="15" x14ac:dyDescent="0.25">
      <c r="A253" s="555"/>
      <c r="B253" s="550" t="s">
        <v>87</v>
      </c>
      <c r="C253" s="556">
        <v>689025.92627530999</v>
      </c>
      <c r="D253" s="556">
        <v>700859.86409186979</v>
      </c>
      <c r="E253" s="556">
        <v>719701.61043683125</v>
      </c>
      <c r="F253" s="556">
        <v>739623.95836753561</v>
      </c>
      <c r="G253" s="556">
        <v>759820.0392755561</v>
      </c>
      <c r="H253" s="556">
        <v>780102.39533123933</v>
      </c>
      <c r="I253" s="556">
        <v>801524.45361633331</v>
      </c>
      <c r="J253" s="556">
        <v>822887.25220059976</v>
      </c>
      <c r="K253" s="556">
        <v>846259.8876886355</v>
      </c>
      <c r="L253" s="556">
        <v>868408.66054328717</v>
      </c>
      <c r="M253" s="556">
        <v>893220.76088923449</v>
      </c>
      <c r="N253" s="556">
        <v>917045.57922747917</v>
      </c>
      <c r="O253" s="556">
        <v>933761.13320112519</v>
      </c>
      <c r="P253" s="556">
        <v>945904.71099367866</v>
      </c>
      <c r="Q253" s="556">
        <v>959949.01488093333</v>
      </c>
      <c r="R253" s="556">
        <v>973894.95284495316</v>
      </c>
      <c r="S253" s="556">
        <v>988215.94097028417</v>
      </c>
      <c r="T253" s="556">
        <v>1002092.644967976</v>
      </c>
      <c r="U253" s="556">
        <v>1017137.728320452</v>
      </c>
      <c r="V253" s="557">
        <v>1031917.218655616</v>
      </c>
      <c r="X253" s="555"/>
      <c r="Y253" s="550" t="s">
        <v>87</v>
      </c>
      <c r="Z253" s="556">
        <f>[12]Summary!$C$4</f>
        <v>798721.57311086357</v>
      </c>
      <c r="AA253" s="556">
        <f>[12]Summary!$D$4</f>
        <v>820804.70633726357</v>
      </c>
      <c r="AB253" s="556">
        <f>[12]Summary!$E$4</f>
        <v>841327.06547342706</v>
      </c>
      <c r="AC253" s="556">
        <f>[12]Summary!$F$4</f>
        <v>863170.06178831065</v>
      </c>
      <c r="AD253" s="556">
        <f>[12]Summary!$G$4</f>
        <v>885124.94131798344</v>
      </c>
      <c r="AE253" s="556">
        <f>[12]Summary!$H$4</f>
        <v>907022.32822197047</v>
      </c>
      <c r="AF253" s="556">
        <f>[12]Summary!$I$4</f>
        <v>929808.20903359458</v>
      </c>
      <c r="AG253" s="556">
        <f>[12]Summary!$J$4</f>
        <v>952973.06977703772</v>
      </c>
      <c r="AH253" s="556">
        <f>[12]Summary!$K$4</f>
        <v>977698.27377962589</v>
      </c>
      <c r="AI253" s="556">
        <f>[12]Summary!$L$4</f>
        <v>1000501.0004335712</v>
      </c>
      <c r="AJ253" s="556">
        <f>[12]Summary!$M$4</f>
        <v>1026140.1373630477</v>
      </c>
      <c r="AK253" s="556">
        <f>[12]Summary!$N$4</f>
        <v>1050679.219327111</v>
      </c>
      <c r="AL253" s="556">
        <f>[12]Summary!$O$4</f>
        <v>1067150.0181363514</v>
      </c>
      <c r="AM253" s="556">
        <f>[12]Summary!$P$4</f>
        <v>1084493.8929683557</v>
      </c>
      <c r="AN253" s="556">
        <f>[12]Summary!$Q$4</f>
        <v>1102295.4880236271</v>
      </c>
      <c r="AO253" s="556">
        <f>[12]Summary!$R$4</f>
        <v>1121397.2948525304</v>
      </c>
      <c r="AP253" s="556">
        <f>[12]Summary!$S$4</f>
        <v>1138679.7196152739</v>
      </c>
      <c r="AQ253" s="556">
        <f>[12]Summary!$T$4</f>
        <v>1146783.3791866326</v>
      </c>
      <c r="AR253" s="556">
        <f>[12]Summary!$U$4</f>
        <v>1155290.1029482456</v>
      </c>
      <c r="AS253" s="556">
        <f>[3]Summary!$V$4</f>
        <v>1073108.0504828424</v>
      </c>
      <c r="AU253" s="566">
        <f t="shared" ref="AU253:AU254" si="891">(Z253-C253)/C253</f>
        <v>0.15920394669114837</v>
      </c>
      <c r="AV253" s="566">
        <f t="shared" si="872"/>
        <v>0.17113955070149547</v>
      </c>
      <c r="AW253" s="566">
        <f t="shared" si="873"/>
        <v>0.16899427939694872</v>
      </c>
      <c r="AX253" s="566">
        <f t="shared" si="874"/>
        <v>0.16703907711894619</v>
      </c>
      <c r="AY253" s="566">
        <f t="shared" si="875"/>
        <v>0.16491392114624698</v>
      </c>
      <c r="AZ253" s="566">
        <f t="shared" si="876"/>
        <v>0.16269650452340895</v>
      </c>
      <c r="BA253" s="566">
        <f t="shared" si="877"/>
        <v>0.16004970882481273</v>
      </c>
      <c r="BB253" s="566">
        <f t="shared" si="878"/>
        <v>0.1580846187962652</v>
      </c>
      <c r="BC253" s="566">
        <f t="shared" si="879"/>
        <v>0.1553168098868353</v>
      </c>
      <c r="BD253" s="566">
        <f t="shared" si="880"/>
        <v>0.15210850132199902</v>
      </c>
      <c r="BE253" s="566">
        <f t="shared" si="881"/>
        <v>0.14880909881840074</v>
      </c>
      <c r="BF253" s="566">
        <f t="shared" si="882"/>
        <v>0.14572191734701462</v>
      </c>
      <c r="BG253" s="566">
        <f t="shared" si="883"/>
        <v>0.14285118558955398</v>
      </c>
      <c r="BH253" s="566">
        <f t="shared" si="884"/>
        <v>0.14651495056947991</v>
      </c>
      <c r="BI253" s="566">
        <f t="shared" si="885"/>
        <v>0.14828545155635126</v>
      </c>
      <c r="BJ253" s="566">
        <f t="shared" si="886"/>
        <v>0.15145611092519953</v>
      </c>
      <c r="BK253" s="566">
        <f t="shared" si="887"/>
        <v>0.15225799585590188</v>
      </c>
      <c r="BL253" s="566">
        <f t="shared" si="888"/>
        <v>0.1443885801829036</v>
      </c>
      <c r="BM253" s="566">
        <f t="shared" si="889"/>
        <v>0.13582464869916641</v>
      </c>
      <c r="BN253" s="566">
        <f t="shared" si="890"/>
        <v>3.9916798637093999E-2</v>
      </c>
    </row>
    <row r="254" spans="1:66" ht="15.75" thickBot="1" x14ac:dyDescent="0.3">
      <c r="A254" s="558"/>
      <c r="B254" s="559" t="s">
        <v>499</v>
      </c>
      <c r="C254" s="560">
        <v>195607.27220909961</v>
      </c>
      <c r="D254" s="560">
        <v>198966.80369770783</v>
      </c>
      <c r="E254" s="560">
        <v>204315.77891859238</v>
      </c>
      <c r="F254" s="560">
        <v>209971.52565629722</v>
      </c>
      <c r="G254" s="560">
        <v>215704.98233054392</v>
      </c>
      <c r="H254" s="560">
        <v>221462.93161914696</v>
      </c>
      <c r="I254" s="560">
        <v>227544.43048074015</v>
      </c>
      <c r="J254" s="560">
        <v>233609.10613149521</v>
      </c>
      <c r="K254" s="560">
        <v>240244.35351161414</v>
      </c>
      <c r="L254" s="560">
        <v>246532.1590580577</v>
      </c>
      <c r="M254" s="560">
        <v>253576.05549412593</v>
      </c>
      <c r="N254" s="560">
        <v>260339.67286802316</v>
      </c>
      <c r="O254" s="560">
        <v>265085.04425618553</v>
      </c>
      <c r="P254" s="560">
        <v>268532.47930366045</v>
      </c>
      <c r="Q254" s="560">
        <v>272519.51066010282</v>
      </c>
      <c r="R254" s="560">
        <v>276478.61695714109</v>
      </c>
      <c r="S254" s="560">
        <v>280544.19608226628</v>
      </c>
      <c r="T254" s="560">
        <v>284483.64757854724</v>
      </c>
      <c r="U254" s="560">
        <v>288754.78978453798</v>
      </c>
      <c r="V254" s="561">
        <v>292950.53290371201</v>
      </c>
      <c r="X254" s="558"/>
      <c r="Y254" s="559" t="s">
        <v>499</v>
      </c>
      <c r="Z254" s="560">
        <f>[12]Summary!$C$5</f>
        <v>67610.265790179372</v>
      </c>
      <c r="AA254" s="560">
        <f>[12]Summary!$D$5</f>
        <v>69479.561120592989</v>
      </c>
      <c r="AB254" s="560">
        <f>[12]Summary!$E$5</f>
        <v>71216.739885445219</v>
      </c>
      <c r="AC254" s="560">
        <f>[12]Summary!$F$5</f>
        <v>73065.708081898629</v>
      </c>
      <c r="AD254" s="560">
        <f>[12]Summary!$G$5</f>
        <v>74924.146980213583</v>
      </c>
      <c r="AE254" s="560">
        <f>[12]Summary!$H$5</f>
        <v>76777.719236842007</v>
      </c>
      <c r="AF254" s="560">
        <f>[12]Summary!$I$5</f>
        <v>78706.500817057909</v>
      </c>
      <c r="AG254" s="560">
        <f>[12]Summary!$J$5</f>
        <v>80667.362329482916</v>
      </c>
      <c r="AH254" s="560">
        <f>[12]Summary!$K$5</f>
        <v>82760.303938435041</v>
      </c>
      <c r="AI254" s="560">
        <f>[12]Summary!$L$5</f>
        <v>84690.511487242533</v>
      </c>
      <c r="AJ254" s="560">
        <f>[12]Summary!$M$5</f>
        <v>86860.815784497536</v>
      </c>
      <c r="AK254" s="560">
        <f>[12]Summary!$N$5</f>
        <v>88938.002516008215</v>
      </c>
      <c r="AL254" s="560">
        <f>[12]Summary!$O$5</f>
        <v>90540.446510205511</v>
      </c>
      <c r="AM254" s="560">
        <f>[12]Summary!$P$5</f>
        <v>92223.639147276059</v>
      </c>
      <c r="AN254" s="560">
        <f>[12]Summary!$Q$5</f>
        <v>93952.69306922867</v>
      </c>
      <c r="AO254" s="560">
        <f>[12]Summary!$R$5</f>
        <v>95799.853407684015</v>
      </c>
      <c r="AP254" s="560">
        <f>[12]Summary!$S$5</f>
        <v>97498.77278284682</v>
      </c>
      <c r="AQ254" s="560">
        <f>[12]Summary!$T$5</f>
        <v>108718.01530773309</v>
      </c>
      <c r="AR254" s="560">
        <f>[12]Summary!$U$5</f>
        <v>120308.73989637964</v>
      </c>
      <c r="AS254" s="560">
        <f>[3]Summary!$V$5</f>
        <v>114484.62947615469</v>
      </c>
      <c r="AU254" s="566">
        <f t="shared" si="891"/>
        <v>-0.65435709507821582</v>
      </c>
      <c r="AV254" s="566">
        <f t="shared" si="872"/>
        <v>-0.65079822448093427</v>
      </c>
      <c r="AW254" s="566">
        <f t="shared" si="873"/>
        <v>-0.65143788569643057</v>
      </c>
      <c r="AX254" s="566">
        <f t="shared" si="874"/>
        <v>-0.65202087352787053</v>
      </c>
      <c r="AY254" s="566">
        <f t="shared" si="875"/>
        <v>-0.65265453690169917</v>
      </c>
      <c r="AZ254" s="566">
        <f t="shared" si="876"/>
        <v>-0.65331570987745358</v>
      </c>
      <c r="BA254" s="566">
        <f t="shared" si="877"/>
        <v>-0.65410491194720854</v>
      </c>
      <c r="BB254" s="566">
        <f t="shared" si="878"/>
        <v>-0.65469084803536548</v>
      </c>
      <c r="BC254" s="566">
        <f t="shared" si="879"/>
        <v>-0.65551613293407063</v>
      </c>
      <c r="BD254" s="566">
        <f t="shared" si="880"/>
        <v>-0.65647276277940625</v>
      </c>
      <c r="BE254" s="566">
        <f t="shared" si="881"/>
        <v>-0.65745655434525185</v>
      </c>
      <c r="BF254" s="566">
        <f t="shared" si="882"/>
        <v>-0.65837706740495705</v>
      </c>
      <c r="BG254" s="566">
        <f t="shared" si="883"/>
        <v>-0.65844754929778415</v>
      </c>
      <c r="BH254" s="566">
        <f t="shared" si="884"/>
        <v>-0.65656430318438974</v>
      </c>
      <c r="BI254" s="566">
        <f t="shared" si="885"/>
        <v>-0.65524415906349465</v>
      </c>
      <c r="BJ254" s="566">
        <f t="shared" si="886"/>
        <v>-0.65349995431098884</v>
      </c>
      <c r="BK254" s="566">
        <f t="shared" si="887"/>
        <v>-0.65246555036819776</v>
      </c>
      <c r="BL254" s="566">
        <f t="shared" si="888"/>
        <v>-0.61784089794575781</v>
      </c>
      <c r="BM254" s="566">
        <f t="shared" si="889"/>
        <v>-0.58335326667255916</v>
      </c>
      <c r="BN254" s="566">
        <f t="shared" si="890"/>
        <v>-0.6092014978044642</v>
      </c>
    </row>
    <row r="255" spans="1:66" ht="15" x14ac:dyDescent="0.25">
      <c r="A255" s="552" t="s">
        <v>500</v>
      </c>
      <c r="B255" s="562"/>
      <c r="C255" s="553">
        <v>2000</v>
      </c>
      <c r="D255" s="553">
        <v>2001</v>
      </c>
      <c r="E255" s="553">
        <v>2002</v>
      </c>
      <c r="F255" s="553">
        <v>2003</v>
      </c>
      <c r="G255" s="553">
        <v>2004</v>
      </c>
      <c r="H255" s="553">
        <v>2005</v>
      </c>
      <c r="I255" s="553">
        <v>2006</v>
      </c>
      <c r="J255" s="553">
        <v>2007</v>
      </c>
      <c r="K255" s="553">
        <v>2008</v>
      </c>
      <c r="L255" s="553">
        <v>2009</v>
      </c>
      <c r="M255" s="553">
        <v>2010</v>
      </c>
      <c r="N255" s="553">
        <v>2011</v>
      </c>
      <c r="O255" s="553">
        <v>2012</v>
      </c>
      <c r="P255" s="553">
        <v>2013</v>
      </c>
      <c r="Q255" s="553">
        <v>2014</v>
      </c>
      <c r="R255" s="553">
        <v>2015</v>
      </c>
      <c r="S255" s="553">
        <v>2016</v>
      </c>
      <c r="T255" s="553">
        <v>2017</v>
      </c>
      <c r="U255" s="553">
        <v>2018</v>
      </c>
      <c r="V255" s="554">
        <v>2019</v>
      </c>
      <c r="X255" s="552" t="s">
        <v>500</v>
      </c>
      <c r="Y255" s="562"/>
      <c r="Z255" s="553">
        <v>2000</v>
      </c>
      <c r="AA255" s="553">
        <v>2001</v>
      </c>
      <c r="AB255" s="553">
        <v>2002</v>
      </c>
      <c r="AC255" s="553">
        <v>2003</v>
      </c>
      <c r="AD255" s="553">
        <v>2004</v>
      </c>
      <c r="AE255" s="553">
        <v>2005</v>
      </c>
      <c r="AF255" s="553">
        <v>2006</v>
      </c>
      <c r="AG255" s="553">
        <v>2007</v>
      </c>
      <c r="AH255" s="553">
        <v>2008</v>
      </c>
      <c r="AI255" s="553">
        <v>2009</v>
      </c>
      <c r="AJ255" s="553">
        <v>2010</v>
      </c>
      <c r="AK255" s="553">
        <v>2011</v>
      </c>
      <c r="AL255" s="553">
        <v>2012</v>
      </c>
      <c r="AM255" s="553">
        <v>2013</v>
      </c>
      <c r="AN255" s="553">
        <v>2014</v>
      </c>
      <c r="AO255" s="553">
        <v>2015</v>
      </c>
      <c r="AP255" s="553">
        <v>2016</v>
      </c>
      <c r="AQ255" s="553">
        <v>2017</v>
      </c>
      <c r="AR255" s="553">
        <v>2018</v>
      </c>
      <c r="AS255" s="553">
        <v>2019</v>
      </c>
      <c r="AU255" s="553">
        <v>2000</v>
      </c>
      <c r="AV255" s="553">
        <v>2001</v>
      </c>
      <c r="AW255" s="553">
        <v>2002</v>
      </c>
      <c r="AX255" s="553">
        <v>2003</v>
      </c>
      <c r="AY255" s="553">
        <v>2004</v>
      </c>
      <c r="AZ255" s="553">
        <v>2005</v>
      </c>
      <c r="BA255" s="553">
        <v>2006</v>
      </c>
      <c r="BB255" s="553">
        <v>2007</v>
      </c>
      <c r="BC255" s="553">
        <v>2008</v>
      </c>
      <c r="BD255" s="553">
        <v>2009</v>
      </c>
      <c r="BE255" s="553">
        <v>2010</v>
      </c>
      <c r="BF255" s="553">
        <v>2011</v>
      </c>
      <c r="BG255" s="553">
        <v>2012</v>
      </c>
      <c r="BH255" s="553">
        <v>2013</v>
      </c>
      <c r="BI255" s="553">
        <v>2014</v>
      </c>
      <c r="BJ255" s="553">
        <v>2015</v>
      </c>
      <c r="BK255" s="553">
        <v>2016</v>
      </c>
      <c r="BL255" s="553">
        <v>2017</v>
      </c>
      <c r="BM255" s="553">
        <v>2018</v>
      </c>
      <c r="BN255" s="553">
        <v>2019</v>
      </c>
    </row>
    <row r="256" spans="1:66" ht="15" x14ac:dyDescent="0.25">
      <c r="A256" s="563"/>
      <c r="B256" s="550" t="s">
        <v>498</v>
      </c>
      <c r="C256" s="556">
        <v>39403.837991138826</v>
      </c>
      <c r="D256" s="556">
        <v>49721.385654891303</v>
      </c>
      <c r="E256" s="556">
        <v>51420.17923640534</v>
      </c>
      <c r="F256" s="556">
        <v>51835.356996080431</v>
      </c>
      <c r="G256" s="556">
        <v>52846.318825682189</v>
      </c>
      <c r="H256" s="556">
        <v>53167.873098838856</v>
      </c>
      <c r="I256" s="556">
        <v>53664.144194003413</v>
      </c>
      <c r="J256" s="556">
        <v>54022.773260251895</v>
      </c>
      <c r="K256" s="556">
        <v>56271.748926846514</v>
      </c>
      <c r="L256" s="556">
        <v>55476.362224055978</v>
      </c>
      <c r="M256" s="556">
        <v>57508.386257616658</v>
      </c>
      <c r="N256" s="556">
        <v>47509.584274253379</v>
      </c>
      <c r="O256" s="556">
        <v>43678.832934098187</v>
      </c>
      <c r="P256" s="556">
        <v>43625.541250973074</v>
      </c>
      <c r="Q256" s="556">
        <v>44634.67867856317</v>
      </c>
      <c r="R256" s="556">
        <v>46423.277810815867</v>
      </c>
      <c r="S256" s="556">
        <v>46426.200848735367</v>
      </c>
      <c r="T256" s="556">
        <v>46436.361408626755</v>
      </c>
      <c r="U256" s="556">
        <v>46446.521968518136</v>
      </c>
      <c r="V256" s="557">
        <v>46457.258126629968</v>
      </c>
      <c r="X256" s="563"/>
      <c r="Y256" s="550" t="s">
        <v>498</v>
      </c>
      <c r="Z256" s="556">
        <f>[12]Summary!$C$7</f>
        <v>47694.038108509354</v>
      </c>
      <c r="AA256" s="556">
        <f>[12]Summary!$D$7</f>
        <v>47283.89090401274</v>
      </c>
      <c r="AB256" s="556">
        <f>[12]Summary!$E$7</f>
        <v>49707.939390974483</v>
      </c>
      <c r="AC256" s="556">
        <f>[12]Summary!$F$7</f>
        <v>50372.304291643944</v>
      </c>
      <c r="AD256" s="556">
        <f>[12]Summary!$G$7</f>
        <v>50693.083187350952</v>
      </c>
      <c r="AE256" s="556">
        <f>[12]Summary!$H$7</f>
        <v>50797.187754444261</v>
      </c>
      <c r="AF256" s="556">
        <f>[12]Summary!$I$7</f>
        <v>51434.652346997107</v>
      </c>
      <c r="AG256" s="556">
        <f>[12]Summary!$J$7</f>
        <v>50855.493630133686</v>
      </c>
      <c r="AH256" s="556">
        <f>[12]Summary!$K$7</f>
        <v>52353.097406255161</v>
      </c>
      <c r="AI256" s="556">
        <f>[12]Summary!$L$7</f>
        <v>51245.289332357475</v>
      </c>
      <c r="AJ256" s="556">
        <f>[12]Summary!$M$7</f>
        <v>53821.041403161544</v>
      </c>
      <c r="AK256" s="556">
        <f>[12]Summary!$N$7</f>
        <v>44132.742595945849</v>
      </c>
      <c r="AL256" s="556">
        <f>[12]Summary!$O$7</f>
        <v>46152.923648867116</v>
      </c>
      <c r="AM256" s="556">
        <f>[12]Summary!$P$7</f>
        <v>45088.486631795953</v>
      </c>
      <c r="AN256" s="556">
        <f>[12]Summary!$Q$7</f>
        <v>47646.866431958159</v>
      </c>
      <c r="AO256" s="556">
        <f>[12]Summary!$R$7</f>
        <v>47382.188093930396</v>
      </c>
      <c r="AP256" s="556">
        <f>[12]Summary!$S$7</f>
        <v>48828.774214149591</v>
      </c>
      <c r="AQ256" s="556">
        <f>[12]Summary!$T$7</f>
        <v>47073.985711334048</v>
      </c>
      <c r="AR256" s="556">
        <f>[12]Summary!$U$7</f>
        <v>49207.401559937301</v>
      </c>
      <c r="AS256" s="556">
        <f>[3]Summary!$V$7</f>
        <v>39489.594121528848</v>
      </c>
      <c r="AU256" s="566">
        <f>(Z256-C256)/C256</f>
        <v>0.21039067613755891</v>
      </c>
      <c r="AV256" s="566">
        <f t="shared" ref="AV256:AV258" si="892">(AA256-D256)/D256</f>
        <v>-4.9023065603940506E-2</v>
      </c>
      <c r="AW256" s="566">
        <f t="shared" ref="AW256:AW258" si="893">(AB256-E256)/E256</f>
        <v>-3.3298986329059622E-2</v>
      </c>
      <c r="AX256" s="566">
        <f t="shared" ref="AX256:AX258" si="894">(AC256-F256)/F256</f>
        <v>-2.8224995239197755E-2</v>
      </c>
      <c r="AY256" s="566">
        <f t="shared" ref="AY256:AY258" si="895">(AD256-G256)/G256</f>
        <v>-4.0745234222157582E-2</v>
      </c>
      <c r="AZ256" s="566">
        <f t="shared" ref="AZ256:AZ258" si="896">(AE256-H256)/H256</f>
        <v>-4.4588681213324079E-2</v>
      </c>
      <c r="BA256" s="566">
        <f t="shared" ref="BA256:BA258" si="897">(AF256-I256)/I256</f>
        <v>-4.1545279077709316E-2</v>
      </c>
      <c r="BB256" s="566">
        <f t="shared" ref="BB256:BB258" si="898">(AG256-J256)/J256</f>
        <v>-5.8628601217120144E-2</v>
      </c>
      <c r="BC256" s="566">
        <f t="shared" ref="BC256:BC258" si="899">(AH256-K256)/K256</f>
        <v>-6.9637990560514021E-2</v>
      </c>
      <c r="BD256" s="566">
        <f t="shared" ref="BD256:BD258" si="900">(AI256-L256)/L256</f>
        <v>-7.6268030600315756E-2</v>
      </c>
      <c r="BE256" s="566">
        <f t="shared" ref="BE256:BE258" si="901">(AJ256-M256)/M256</f>
        <v>-6.4118385063652278E-2</v>
      </c>
      <c r="BF256" s="566">
        <f t="shared" ref="BF256:BF258" si="902">(AK256-N256)/N256</f>
        <v>-7.1077062236840585E-2</v>
      </c>
      <c r="BG256" s="566">
        <f t="shared" ref="BG256:BG258" si="903">(AL256-O256)/O256</f>
        <v>5.6642784355108361E-2</v>
      </c>
      <c r="BH256" s="566">
        <f t="shared" ref="BH256:BH258" si="904">(AM256-P256)/P256</f>
        <v>3.3534148548592456E-2</v>
      </c>
      <c r="BI256" s="566">
        <f t="shared" ref="BI256:BI258" si="905">(AN256-Q256)/Q256</f>
        <v>6.7485368833665668E-2</v>
      </c>
      <c r="BJ256" s="566">
        <f t="shared" ref="BJ256:BJ258" si="906">(AO256-R256)/R256</f>
        <v>2.065580735212794E-2</v>
      </c>
      <c r="BK256" s="566">
        <f t="shared" ref="BK256:BK258" si="907">(AP256-S256)/S256</f>
        <v>5.1750376328276906E-2</v>
      </c>
      <c r="BL256" s="566">
        <f t="shared" ref="BL256:BL258" si="908">(AQ256-T256)/T256</f>
        <v>1.3731142651259432E-2</v>
      </c>
      <c r="BM256" s="566">
        <f t="shared" ref="BM256:BM258" si="909">(AR256-U256)/U256</f>
        <v>5.9442116963903426E-2</v>
      </c>
      <c r="BN256" s="566">
        <f t="shared" ref="BN256:BN258" si="910">(AS256-V256)/V256</f>
        <v>-0.14998009538378579</v>
      </c>
    </row>
    <row r="257" spans="1:66" ht="15" x14ac:dyDescent="0.25">
      <c r="A257" s="563"/>
      <c r="B257" s="550" t="s">
        <v>87</v>
      </c>
      <c r="C257" s="556">
        <v>36044.306502530606</v>
      </c>
      <c r="D257" s="556">
        <v>44372.410434006757</v>
      </c>
      <c r="E257" s="556">
        <v>45764.432498700495</v>
      </c>
      <c r="F257" s="556">
        <v>46101.900321833848</v>
      </c>
      <c r="G257" s="556">
        <v>47088.369537079037</v>
      </c>
      <c r="H257" s="556">
        <v>47086.374237245662</v>
      </c>
      <c r="I257" s="556">
        <v>47599.468543248586</v>
      </c>
      <c r="J257" s="556">
        <v>47387.525880132962</v>
      </c>
      <c r="K257" s="556">
        <v>49983.943380403187</v>
      </c>
      <c r="L257" s="556">
        <v>48432.465787987516</v>
      </c>
      <c r="M257" s="556">
        <v>50744.768883719429</v>
      </c>
      <c r="N257" s="556">
        <v>42764.212886091009</v>
      </c>
      <c r="O257" s="556">
        <v>40231.397886623032</v>
      </c>
      <c r="P257" s="556">
        <v>39638.509894530704</v>
      </c>
      <c r="Q257" s="556">
        <v>40675.572381524908</v>
      </c>
      <c r="R257" s="556">
        <v>42357.698685690673</v>
      </c>
      <c r="S257" s="556">
        <v>42486.749352454441</v>
      </c>
      <c r="T257" s="556">
        <v>42165.219202635941</v>
      </c>
      <c r="U257" s="556">
        <v>42250.77884934414</v>
      </c>
      <c r="V257" s="557">
        <v>43010.515536540595</v>
      </c>
      <c r="X257" s="563"/>
      <c r="Y257" s="550" t="s">
        <v>87</v>
      </c>
      <c r="Z257" s="556">
        <f>[12]Summary!$C$8</f>
        <v>45824.742778095737</v>
      </c>
      <c r="AA257" s="556">
        <f>[12]Summary!$D$8</f>
        <v>45546.712139160394</v>
      </c>
      <c r="AB257" s="556">
        <f>[12]Summary!$E$8</f>
        <v>47858.971194521073</v>
      </c>
      <c r="AC257" s="556">
        <f>[12]Summary!$F$8</f>
        <v>48513.865393328873</v>
      </c>
      <c r="AD257" s="556">
        <f>[12]Summary!$G$8</f>
        <v>48839.510930722528</v>
      </c>
      <c r="AE257" s="556">
        <f>[12]Summary!$H$8</f>
        <v>48868.406174228476</v>
      </c>
      <c r="AF257" s="556">
        <f>[12]Summary!$I$8</f>
        <v>49473.790834572217</v>
      </c>
      <c r="AG257" s="556">
        <f>[12]Summary!$J$8</f>
        <v>48762.55202118156</v>
      </c>
      <c r="AH257" s="556">
        <f>[12]Summary!$K$8</f>
        <v>50422.88985744767</v>
      </c>
      <c r="AI257" s="556">
        <f>[12]Summary!$L$8</f>
        <v>49074.985035102472</v>
      </c>
      <c r="AJ257" s="556">
        <f>[12]Summary!$M$8</f>
        <v>51743.854671650864</v>
      </c>
      <c r="AK257" s="556">
        <f>[12]Summary!$N$8</f>
        <v>42530.298601748553</v>
      </c>
      <c r="AL257" s="556">
        <f>[12]Summary!$O$8</f>
        <v>44469.731011796335</v>
      </c>
      <c r="AM257" s="556">
        <f>[12]Summary!$P$8</f>
        <v>43359.432709843342</v>
      </c>
      <c r="AN257" s="556">
        <f>[12]Summary!$Q$8</f>
        <v>45799.706093503046</v>
      </c>
      <c r="AO257" s="556">
        <f>[12]Summary!$R$8</f>
        <v>45683.268718767824</v>
      </c>
      <c r="AP257" s="556">
        <f>[12]Summary!$S$8</f>
        <v>37609.531689263553</v>
      </c>
      <c r="AQ257" s="556">
        <f>[12]Summary!$T$8</f>
        <v>35483.261122687501</v>
      </c>
      <c r="AR257" s="556">
        <f>[12]Summary!$U$8</f>
        <v>37624.714812654784</v>
      </c>
      <c r="AS257" s="556">
        <f>[3]Summary!$V$8</f>
        <v>34892.356832339945</v>
      </c>
      <c r="AU257" s="566">
        <f t="shared" ref="AU257:AU258" si="911">(Z257-C257)/C257</f>
        <v>0.27134483153056266</v>
      </c>
      <c r="AV257" s="566">
        <f t="shared" si="892"/>
        <v>2.6464681401523752E-2</v>
      </c>
      <c r="AW257" s="566">
        <f t="shared" si="893"/>
        <v>4.5767828452369722E-2</v>
      </c>
      <c r="AX257" s="566">
        <f t="shared" si="894"/>
        <v>5.2318126902736801E-2</v>
      </c>
      <c r="AY257" s="566">
        <f t="shared" si="895"/>
        <v>3.7188405775328039E-2</v>
      </c>
      <c r="AZ257" s="566">
        <f t="shared" si="896"/>
        <v>3.784602161134789E-2</v>
      </c>
      <c r="BA257" s="566">
        <f t="shared" si="897"/>
        <v>3.9376958371302687E-2</v>
      </c>
      <c r="BB257" s="566">
        <f t="shared" si="898"/>
        <v>2.9016626538526939E-2</v>
      </c>
      <c r="BC257" s="566">
        <f t="shared" si="899"/>
        <v>8.7817496451585934E-3</v>
      </c>
      <c r="BD257" s="566">
        <f t="shared" si="900"/>
        <v>1.3266292282692693E-2</v>
      </c>
      <c r="BE257" s="566">
        <f t="shared" si="901"/>
        <v>1.9688448876786085E-2</v>
      </c>
      <c r="BF257" s="566">
        <f t="shared" si="902"/>
        <v>-5.4698606277525184E-3</v>
      </c>
      <c r="BG257" s="566">
        <f t="shared" si="903"/>
        <v>0.10534889036462121</v>
      </c>
      <c r="BH257" s="566">
        <f t="shared" si="904"/>
        <v>9.3871410030629057E-2</v>
      </c>
      <c r="BI257" s="566">
        <f t="shared" si="905"/>
        <v>0.12597570020441928</v>
      </c>
      <c r="BJ257" s="566">
        <f t="shared" si="906"/>
        <v>7.851158434630913E-2</v>
      </c>
      <c r="BK257" s="566">
        <f t="shared" si="907"/>
        <v>-0.11479385308420008</v>
      </c>
      <c r="BL257" s="566">
        <f t="shared" si="908"/>
        <v>-0.1584708488727771</v>
      </c>
      <c r="BM257" s="566">
        <f t="shared" si="909"/>
        <v>-0.10949062153823863</v>
      </c>
      <c r="BN257" s="566">
        <f t="shared" si="910"/>
        <v>-0.18874823058802162</v>
      </c>
    </row>
    <row r="258" spans="1:66" ht="15.75" thickBot="1" x14ac:dyDescent="0.3">
      <c r="A258" s="564"/>
      <c r="B258" s="559" t="s">
        <v>499</v>
      </c>
      <c r="C258" s="560">
        <v>3359.5314886081906</v>
      </c>
      <c r="D258" s="560">
        <v>5348.9752208845457</v>
      </c>
      <c r="E258" s="560">
        <v>5655.7467377049034</v>
      </c>
      <c r="F258" s="560">
        <v>5733.4566742467287</v>
      </c>
      <c r="G258" s="560">
        <v>5757.9492886029766</v>
      </c>
      <c r="H258" s="560">
        <v>6081.4988615932234</v>
      </c>
      <c r="I258" s="560">
        <v>6064.6756507550308</v>
      </c>
      <c r="J258" s="560">
        <v>6635.2473801189044</v>
      </c>
      <c r="K258" s="560">
        <v>6287.8055464436184</v>
      </c>
      <c r="L258" s="560">
        <v>7043.8964360682003</v>
      </c>
      <c r="M258" s="560">
        <v>6763.6173738972866</v>
      </c>
      <c r="N258" s="560">
        <v>4745.3713881623698</v>
      </c>
      <c r="O258" s="560">
        <v>3447.4350474749226</v>
      </c>
      <c r="P258" s="560">
        <v>3987.0313564423705</v>
      </c>
      <c r="Q258" s="560">
        <v>3959.1062970383209</v>
      </c>
      <c r="R258" s="560">
        <v>4065.579125125194</v>
      </c>
      <c r="S258" s="560">
        <v>3939.4514962809044</v>
      </c>
      <c r="T258" s="560">
        <v>4271.1422059907345</v>
      </c>
      <c r="U258" s="560">
        <v>4195.7431191740325</v>
      </c>
      <c r="V258" s="561">
        <v>3446.7425900896196</v>
      </c>
      <c r="X258" s="564"/>
      <c r="Y258" s="559" t="s">
        <v>499</v>
      </c>
      <c r="Z258" s="560">
        <f>[12]Summary!$C$9</f>
        <v>1869.2953304136608</v>
      </c>
      <c r="AA258" s="560">
        <f>[12]Summary!$D$9</f>
        <v>1737.1787648522441</v>
      </c>
      <c r="AB258" s="560">
        <f>[12]Summary!$E$9</f>
        <v>1848.9681964533811</v>
      </c>
      <c r="AC258" s="560">
        <f>[12]Summary!$F$9</f>
        <v>1858.4388983149256</v>
      </c>
      <c r="AD258" s="560">
        <f>[12]Summary!$G$9</f>
        <v>1853.572256628453</v>
      </c>
      <c r="AE258" s="560">
        <f>[12]Summary!$H$9</f>
        <v>1928.781580215873</v>
      </c>
      <c r="AF258" s="560">
        <f>[12]Summary!$I$9</f>
        <v>1960.8615124250209</v>
      </c>
      <c r="AG258" s="560">
        <f>[12]Summary!$J$9</f>
        <v>2092.9416089520964</v>
      </c>
      <c r="AH258" s="560">
        <f>[12]Summary!$K$9</f>
        <v>1930.2075488075352</v>
      </c>
      <c r="AI258" s="560">
        <f>[12]Summary!$L$9</f>
        <v>2170.3042972549592</v>
      </c>
      <c r="AJ258" s="560">
        <f>[12]Summary!$M$9</f>
        <v>2077.186731510752</v>
      </c>
      <c r="AK258" s="560">
        <f>[12]Summary!$N$9</f>
        <v>1602.4439941971941</v>
      </c>
      <c r="AL258" s="560">
        <f>[12]Summary!$O$9</f>
        <v>1683.1926370706205</v>
      </c>
      <c r="AM258" s="560">
        <f>[12]Summary!$P$9</f>
        <v>1729.0539219525817</v>
      </c>
      <c r="AN258" s="560">
        <f>[12]Summary!$Q$9</f>
        <v>1847.1603384554182</v>
      </c>
      <c r="AO258" s="560">
        <f>[12]Summary!$R$9</f>
        <v>1698.9193751628336</v>
      </c>
      <c r="AP258" s="560">
        <f>[12]Summary!$S$9</f>
        <v>11219.242524886256</v>
      </c>
      <c r="AQ258" s="560">
        <f>[12]Summary!$T$9</f>
        <v>11590.724588646655</v>
      </c>
      <c r="AR258" s="560">
        <f>[12]Summary!$U$9</f>
        <v>11582.686747282482</v>
      </c>
      <c r="AS258" s="560">
        <f>[3]Summary!$V$9</f>
        <v>4597.2372891889099</v>
      </c>
      <c r="AU258" s="566">
        <f t="shared" si="911"/>
        <v>-0.44358451862938625</v>
      </c>
      <c r="AV258" s="566">
        <f t="shared" si="892"/>
        <v>-0.67523148021520063</v>
      </c>
      <c r="AW258" s="566">
        <f t="shared" si="893"/>
        <v>-0.67308150767661656</v>
      </c>
      <c r="AX258" s="566">
        <f t="shared" si="894"/>
        <v>-0.67586065372001958</v>
      </c>
      <c r="AY258" s="566">
        <f t="shared" si="895"/>
        <v>-0.67808465067635626</v>
      </c>
      <c r="AZ258" s="566">
        <f t="shared" si="896"/>
        <v>-0.68284437371240858</v>
      </c>
      <c r="BA258" s="566">
        <f t="shared" si="897"/>
        <v>-0.67667495751715911</v>
      </c>
      <c r="BB258" s="566">
        <f t="shared" si="898"/>
        <v>-0.68457218110312701</v>
      </c>
      <c r="BC258" s="566">
        <f t="shared" si="899"/>
        <v>-0.69302365753036677</v>
      </c>
      <c r="BD258" s="566">
        <f t="shared" si="900"/>
        <v>-0.69188867029021917</v>
      </c>
      <c r="BE258" s="566">
        <f t="shared" si="901"/>
        <v>-0.69288819625911968</v>
      </c>
      <c r="BF258" s="566">
        <f t="shared" si="902"/>
        <v>-0.66231431365001436</v>
      </c>
      <c r="BG258" s="566">
        <f t="shared" si="903"/>
        <v>-0.51175508344864196</v>
      </c>
      <c r="BH258" s="566">
        <f t="shared" si="904"/>
        <v>-0.56633049319797246</v>
      </c>
      <c r="BI258" s="566">
        <f t="shared" si="905"/>
        <v>-0.53344007463572807</v>
      </c>
      <c r="BJ258" s="566">
        <f t="shared" si="906"/>
        <v>-0.58212118793518308</v>
      </c>
      <c r="BK258" s="566">
        <f t="shared" si="907"/>
        <v>1.8479199542063007</v>
      </c>
      <c r="BL258" s="566">
        <f t="shared" si="908"/>
        <v>1.7137294966178889</v>
      </c>
      <c r="BM258" s="566">
        <f t="shared" si="909"/>
        <v>1.7605805260934639</v>
      </c>
      <c r="BN258" s="566">
        <f t="shared" si="910"/>
        <v>0.33379188292369</v>
      </c>
    </row>
    <row r="259" spans="1:66" ht="15" x14ac:dyDescent="0.25">
      <c r="A259" s="552" t="s">
        <v>58</v>
      </c>
      <c r="B259" s="562"/>
      <c r="C259" s="553">
        <v>2000</v>
      </c>
      <c r="D259" s="553">
        <v>2001</v>
      </c>
      <c r="E259" s="553">
        <v>2002</v>
      </c>
      <c r="F259" s="553">
        <v>2003</v>
      </c>
      <c r="G259" s="553">
        <v>2004</v>
      </c>
      <c r="H259" s="553">
        <v>2005</v>
      </c>
      <c r="I259" s="553">
        <v>2006</v>
      </c>
      <c r="J259" s="553">
        <v>2007</v>
      </c>
      <c r="K259" s="553">
        <v>2008</v>
      </c>
      <c r="L259" s="553">
        <v>2009</v>
      </c>
      <c r="M259" s="553">
        <v>2010</v>
      </c>
      <c r="N259" s="553">
        <v>2011</v>
      </c>
      <c r="O259" s="553">
        <v>2012</v>
      </c>
      <c r="P259" s="553">
        <v>2013</v>
      </c>
      <c r="Q259" s="553">
        <v>2014</v>
      </c>
      <c r="R259" s="553">
        <v>2015</v>
      </c>
      <c r="S259" s="553">
        <v>2016</v>
      </c>
      <c r="T259" s="553">
        <v>2017</v>
      </c>
      <c r="U259" s="553">
        <v>2018</v>
      </c>
      <c r="V259" s="554">
        <v>2019</v>
      </c>
      <c r="X259" s="552" t="s">
        <v>58</v>
      </c>
      <c r="Y259" s="562"/>
      <c r="Z259" s="553">
        <v>2000</v>
      </c>
      <c r="AA259" s="553">
        <v>2001</v>
      </c>
      <c r="AB259" s="553">
        <v>2002</v>
      </c>
      <c r="AC259" s="553">
        <v>2003</v>
      </c>
      <c r="AD259" s="553">
        <v>2004</v>
      </c>
      <c r="AE259" s="553">
        <v>2005</v>
      </c>
      <c r="AF259" s="553">
        <v>2006</v>
      </c>
      <c r="AG259" s="553">
        <v>2007</v>
      </c>
      <c r="AH259" s="553">
        <v>2008</v>
      </c>
      <c r="AI259" s="553">
        <v>2009</v>
      </c>
      <c r="AJ259" s="553">
        <v>2010</v>
      </c>
      <c r="AK259" s="553">
        <v>2011</v>
      </c>
      <c r="AL259" s="553">
        <v>2012</v>
      </c>
      <c r="AM259" s="553">
        <v>2013</v>
      </c>
      <c r="AN259" s="553">
        <v>2014</v>
      </c>
      <c r="AO259" s="553">
        <v>2015</v>
      </c>
      <c r="AP259" s="553">
        <v>2016</v>
      </c>
      <c r="AQ259" s="553">
        <v>2017</v>
      </c>
      <c r="AR259" s="553">
        <v>2018</v>
      </c>
      <c r="AS259" s="553">
        <v>2019</v>
      </c>
      <c r="AU259" s="553">
        <v>2000</v>
      </c>
      <c r="AV259" s="553">
        <v>2001</v>
      </c>
      <c r="AW259" s="553">
        <v>2002</v>
      </c>
      <c r="AX259" s="553">
        <v>2003</v>
      </c>
      <c r="AY259" s="553">
        <v>2004</v>
      </c>
      <c r="AZ259" s="553">
        <v>2005</v>
      </c>
      <c r="BA259" s="553">
        <v>2006</v>
      </c>
      <c r="BB259" s="553">
        <v>2007</v>
      </c>
      <c r="BC259" s="553">
        <v>2008</v>
      </c>
      <c r="BD259" s="553">
        <v>2009</v>
      </c>
      <c r="BE259" s="553">
        <v>2010</v>
      </c>
      <c r="BF259" s="553">
        <v>2011</v>
      </c>
      <c r="BG259" s="553">
        <v>2012</v>
      </c>
      <c r="BH259" s="553">
        <v>2013</v>
      </c>
      <c r="BI259" s="553">
        <v>2014</v>
      </c>
      <c r="BJ259" s="553">
        <v>2015</v>
      </c>
      <c r="BK259" s="553">
        <v>2016</v>
      </c>
      <c r="BL259" s="553">
        <v>2017</v>
      </c>
      <c r="BM259" s="553">
        <v>2018</v>
      </c>
      <c r="BN259" s="553">
        <v>2019</v>
      </c>
    </row>
    <row r="260" spans="1:66" ht="15" x14ac:dyDescent="0.25">
      <c r="A260" s="563"/>
      <c r="B260" s="550" t="s">
        <v>498</v>
      </c>
      <c r="C260" s="556">
        <v>17424.837469365229</v>
      </c>
      <c r="D260" s="556">
        <v>18410.878128898334</v>
      </c>
      <c r="E260" s="556">
        <v>19271.838606052363</v>
      </c>
      <c r="F260" s="556">
        <v>19595.489661624681</v>
      </c>
      <c r="G260" s="556">
        <v>19820.585320575352</v>
      </c>
      <c r="H260" s="556">
        <v>18897.084752231785</v>
      </c>
      <c r="I260" s="556">
        <v>19122.180411182457</v>
      </c>
      <c r="J260" s="556">
        <v>17676.701260731657</v>
      </c>
      <c r="K260" s="556">
        <v>20658.63</v>
      </c>
      <c r="L260" s="556">
        <v>17136.84</v>
      </c>
      <c r="M260" s="556">
        <v>19844.25</v>
      </c>
      <c r="N260" s="556">
        <v>19072.98</v>
      </c>
      <c r="O260" s="556">
        <v>19508.330000000002</v>
      </c>
      <c r="P260" s="556">
        <v>19144.47</v>
      </c>
      <c r="Q260" s="556">
        <v>20081.43</v>
      </c>
      <c r="R260" s="556">
        <v>20463.97</v>
      </c>
      <c r="S260" s="556">
        <v>20954.169999999998</v>
      </c>
      <c r="T260" s="556">
        <v>19780.7</v>
      </c>
      <c r="U260" s="556">
        <v>20307.73</v>
      </c>
      <c r="V260" s="557">
        <v>22985.974165203148</v>
      </c>
      <c r="X260" s="563"/>
      <c r="Y260" s="550" t="s">
        <v>498</v>
      </c>
      <c r="Z260" s="556">
        <f>[12]Summary!$C$11</f>
        <v>17316.641076067302</v>
      </c>
      <c r="AA260" s="556">
        <f>[12]Summary!$D$11</f>
        <v>18296.559093527321</v>
      </c>
      <c r="AB260" s="556">
        <f>[12]Summary!$E$11</f>
        <v>19152.173591497103</v>
      </c>
      <c r="AC260" s="556">
        <f>[12]Summary!$F$11</f>
        <v>19473.814994069122</v>
      </c>
      <c r="AD260" s="556">
        <f>[12]Summary!$G$11</f>
        <v>19697.512962023346</v>
      </c>
      <c r="AE260" s="556">
        <f>[12]Summary!$H$11</f>
        <v>18779.746704308447</v>
      </c>
      <c r="AF260" s="556">
        <f>[12]Summary!$I$11</f>
        <v>19003.444672262671</v>
      </c>
      <c r="AG260" s="556">
        <f>[12]Summary!$J$11</f>
        <v>17566.940964535002</v>
      </c>
      <c r="AH260" s="556">
        <f>[12]Summary!$K$11</f>
        <v>20658.63</v>
      </c>
      <c r="AI260" s="556">
        <f>[12]Summary!$L$11</f>
        <v>17136.84</v>
      </c>
      <c r="AJ260" s="556">
        <f>[12]Summary!$M$11</f>
        <v>19844.25</v>
      </c>
      <c r="AK260" s="556">
        <f>[12]Summary!$N$11</f>
        <v>19072.98</v>
      </c>
      <c r="AL260" s="556">
        <f>[12]Summary!$O$11</f>
        <v>19508.330000000002</v>
      </c>
      <c r="AM260" s="556">
        <f>[12]Summary!$P$11</f>
        <v>19144.47</v>
      </c>
      <c r="AN260" s="556">
        <f>[12]Summary!$Q$11</f>
        <v>20081.43</v>
      </c>
      <c r="AO260" s="556">
        <f>[12]Summary!$R$11</f>
        <v>20463.97</v>
      </c>
      <c r="AP260" s="556">
        <f>[12]Summary!$S$11</f>
        <v>20954.169999999998</v>
      </c>
      <c r="AQ260" s="556">
        <f>[12]Summary!$T$11</f>
        <v>19780.7</v>
      </c>
      <c r="AR260" s="556">
        <f>[12]Summary!$U$11</f>
        <v>22210.49</v>
      </c>
      <c r="AS260" s="556">
        <f>[3]Summary!$V$11</f>
        <v>21172.16</v>
      </c>
      <c r="AU260" s="566">
        <f>(Z260-C260)/C260</f>
        <v>-6.2093200862359888E-3</v>
      </c>
      <c r="AV260" s="566">
        <f t="shared" ref="AV260:AV261" si="912">(AA260-D260)/D260</f>
        <v>-6.2093200862360512E-3</v>
      </c>
      <c r="AW260" s="566">
        <f t="shared" ref="AW260:AW261" si="913">(AB260-E260)/E260</f>
        <v>-6.2093200862360035E-3</v>
      </c>
      <c r="AX260" s="566">
        <f t="shared" ref="AX260:AX261" si="914">(AC260-F260)/F260</f>
        <v>-6.2093200862361371E-3</v>
      </c>
      <c r="AY260" s="566">
        <f t="shared" ref="AY260:AY261" si="915">(AD260-G260)/G260</f>
        <v>-6.2093200862361709E-3</v>
      </c>
      <c r="AZ260" s="566">
        <f t="shared" ref="AZ260:AZ261" si="916">(AE260-H260)/H260</f>
        <v>-6.2093200862360764E-3</v>
      </c>
      <c r="BA260" s="566">
        <f t="shared" ref="BA260:BA261" si="917">(AF260-I260)/I260</f>
        <v>-6.2093200862361119E-3</v>
      </c>
      <c r="BB260" s="566">
        <f t="shared" ref="BB260:BB261" si="918">(AG260-J260)/J260</f>
        <v>-6.2093200862360374E-3</v>
      </c>
      <c r="BC260" s="566">
        <f t="shared" ref="BC260:BC261" si="919">(AH260-K260)/K260</f>
        <v>0</v>
      </c>
      <c r="BD260" s="566">
        <f t="shared" ref="BD260:BD261" si="920">(AI260-L260)/L260</f>
        <v>0</v>
      </c>
      <c r="BE260" s="566">
        <f t="shared" ref="BE260:BE261" si="921">(AJ260-M260)/M260</f>
        <v>0</v>
      </c>
      <c r="BF260" s="566">
        <f t="shared" ref="BF260:BF261" si="922">(AK260-N260)/N260</f>
        <v>0</v>
      </c>
      <c r="BG260" s="566">
        <f t="shared" ref="BG260:BG261" si="923">(AL260-O260)/O260</f>
        <v>0</v>
      </c>
      <c r="BH260" s="566">
        <f t="shared" ref="BH260:BH261" si="924">(AM260-P260)/P260</f>
        <v>0</v>
      </c>
      <c r="BI260" s="566">
        <f t="shared" ref="BI260:BI261" si="925">(AN260-Q260)/Q260</f>
        <v>0</v>
      </c>
      <c r="BJ260" s="566">
        <f t="shared" ref="BJ260:BJ261" si="926">(AO260-R260)/R260</f>
        <v>0</v>
      </c>
      <c r="BK260" s="566">
        <f t="shared" ref="BK260:BK261" si="927">(AP260-S260)/S260</f>
        <v>0</v>
      </c>
      <c r="BL260" s="566">
        <f t="shared" ref="BL260:BL261" si="928">(AQ260-T260)/T260</f>
        <v>0</v>
      </c>
      <c r="BM260" s="566">
        <f t="shared" ref="BM260:BM261" si="929">(AR260-U260)/U260</f>
        <v>9.3696341245427334E-2</v>
      </c>
      <c r="BN260" s="566">
        <f t="shared" ref="BN260:BN261" si="930">(AS260-V260)/V260</f>
        <v>-7.8909606013085762E-2</v>
      </c>
    </row>
    <row r="261" spans="1:66" ht="15" x14ac:dyDescent="0.25">
      <c r="A261" s="563"/>
      <c r="B261" s="550" t="s">
        <v>87</v>
      </c>
      <c r="C261" s="556">
        <v>17424.837469365229</v>
      </c>
      <c r="D261" s="556">
        <v>18410.878128898334</v>
      </c>
      <c r="E261" s="556">
        <v>19271.838606052363</v>
      </c>
      <c r="F261" s="556">
        <v>19595.489661624681</v>
      </c>
      <c r="G261" s="556">
        <v>19820.585320575352</v>
      </c>
      <c r="H261" s="556">
        <v>18897.084752231785</v>
      </c>
      <c r="I261" s="556">
        <v>19122.180411182457</v>
      </c>
      <c r="J261" s="556">
        <v>17676.701260731657</v>
      </c>
      <c r="K261" s="556">
        <v>20658.63</v>
      </c>
      <c r="L261" s="556">
        <v>17136.84</v>
      </c>
      <c r="M261" s="556">
        <v>19844.25</v>
      </c>
      <c r="N261" s="556">
        <v>19072.98</v>
      </c>
      <c r="O261" s="556">
        <v>19508.330000000002</v>
      </c>
      <c r="P261" s="556">
        <v>19144.47</v>
      </c>
      <c r="Q261" s="556">
        <v>20081.43</v>
      </c>
      <c r="R261" s="556">
        <v>20463.97</v>
      </c>
      <c r="S261" s="556">
        <v>20954.169999999998</v>
      </c>
      <c r="T261" s="556">
        <v>19780.7</v>
      </c>
      <c r="U261" s="556">
        <v>20307.73</v>
      </c>
      <c r="V261" s="557">
        <v>22985.974165203148</v>
      </c>
      <c r="X261" s="563"/>
      <c r="Y261" s="550" t="s">
        <v>87</v>
      </c>
      <c r="Z261" s="556">
        <f>[12]Summary!$C$12</f>
        <v>17316.641076067302</v>
      </c>
      <c r="AA261" s="556">
        <f>[12]Summary!$D$12</f>
        <v>18296.559093527321</v>
      </c>
      <c r="AB261" s="556">
        <f>[12]Summary!$E$12</f>
        <v>19152.173591497103</v>
      </c>
      <c r="AC261" s="556">
        <f>[12]Summary!$F$12</f>
        <v>19473.814994069122</v>
      </c>
      <c r="AD261" s="556">
        <f>[12]Summary!$G$12</f>
        <v>19697.512962023346</v>
      </c>
      <c r="AE261" s="556">
        <f>[12]Summary!$H$12</f>
        <v>18779.746704308447</v>
      </c>
      <c r="AF261" s="556">
        <f>[12]Summary!$I$12</f>
        <v>19003.444672262671</v>
      </c>
      <c r="AG261" s="556">
        <f>[12]Summary!$J$12</f>
        <v>17566.940964535002</v>
      </c>
      <c r="AH261" s="556">
        <f>[12]Summary!$K$12</f>
        <v>20658.63</v>
      </c>
      <c r="AI261" s="556">
        <f>[12]Summary!$L$12</f>
        <v>17136.84</v>
      </c>
      <c r="AJ261" s="556">
        <f>[12]Summary!$M$12</f>
        <v>19844.25</v>
      </c>
      <c r="AK261" s="556">
        <f>[12]Summary!$N$12</f>
        <v>19072.98</v>
      </c>
      <c r="AL261" s="556">
        <f>[12]Summary!$O$12</f>
        <v>19508.330000000002</v>
      </c>
      <c r="AM261" s="556">
        <f>[12]Summary!$P$12</f>
        <v>19144.47</v>
      </c>
      <c r="AN261" s="556">
        <f>[12]Summary!$Q$12</f>
        <v>20081.43</v>
      </c>
      <c r="AO261" s="556">
        <f>[12]Summary!$R$12</f>
        <v>20463.97</v>
      </c>
      <c r="AP261" s="556">
        <f>[12]Summary!$S$12</f>
        <v>20954.169999999998</v>
      </c>
      <c r="AQ261" s="556">
        <f>[12]Summary!$T$12</f>
        <v>19780.7</v>
      </c>
      <c r="AR261" s="556">
        <f>[12]Summary!$U$12</f>
        <v>22210.49</v>
      </c>
      <c r="AS261" s="556">
        <f>[3]Summary!$V$12</f>
        <v>21172.16</v>
      </c>
      <c r="AU261" s="566">
        <f t="shared" ref="AU261" si="931">(Z261-C261)/C261</f>
        <v>-6.2093200862359888E-3</v>
      </c>
      <c r="AV261" s="566">
        <f t="shared" si="912"/>
        <v>-6.2093200862360512E-3</v>
      </c>
      <c r="AW261" s="566">
        <f t="shared" si="913"/>
        <v>-6.2093200862360035E-3</v>
      </c>
      <c r="AX261" s="566">
        <f t="shared" si="914"/>
        <v>-6.2093200862361371E-3</v>
      </c>
      <c r="AY261" s="566">
        <f t="shared" si="915"/>
        <v>-6.2093200862361709E-3</v>
      </c>
      <c r="AZ261" s="566">
        <f t="shared" si="916"/>
        <v>-6.2093200862360764E-3</v>
      </c>
      <c r="BA261" s="566">
        <f t="shared" si="917"/>
        <v>-6.2093200862361119E-3</v>
      </c>
      <c r="BB261" s="566">
        <f t="shared" si="918"/>
        <v>-6.2093200862360374E-3</v>
      </c>
      <c r="BC261" s="566">
        <f t="shared" si="919"/>
        <v>0</v>
      </c>
      <c r="BD261" s="566">
        <f t="shared" si="920"/>
        <v>0</v>
      </c>
      <c r="BE261" s="566">
        <f t="shared" si="921"/>
        <v>0</v>
      </c>
      <c r="BF261" s="566">
        <f t="shared" si="922"/>
        <v>0</v>
      </c>
      <c r="BG261" s="566">
        <f t="shared" si="923"/>
        <v>0</v>
      </c>
      <c r="BH261" s="566">
        <f t="shared" si="924"/>
        <v>0</v>
      </c>
      <c r="BI261" s="566">
        <f t="shared" si="925"/>
        <v>0</v>
      </c>
      <c r="BJ261" s="566">
        <f t="shared" si="926"/>
        <v>0</v>
      </c>
      <c r="BK261" s="566">
        <f t="shared" si="927"/>
        <v>0</v>
      </c>
      <c r="BL261" s="566">
        <f t="shared" si="928"/>
        <v>0</v>
      </c>
      <c r="BM261" s="566">
        <f t="shared" si="929"/>
        <v>9.3696341245427334E-2</v>
      </c>
      <c r="BN261" s="566">
        <f t="shared" si="930"/>
        <v>-7.8909606013085762E-2</v>
      </c>
    </row>
    <row r="262" spans="1:66" ht="15.75" thickBot="1" x14ac:dyDescent="0.3">
      <c r="A262" s="564"/>
      <c r="B262" s="559" t="s">
        <v>499</v>
      </c>
      <c r="C262" s="560">
        <v>0</v>
      </c>
      <c r="D262" s="560">
        <v>0</v>
      </c>
      <c r="E262" s="560">
        <v>0</v>
      </c>
      <c r="F262" s="560">
        <v>0</v>
      </c>
      <c r="G262" s="560">
        <v>0</v>
      </c>
      <c r="H262" s="560">
        <v>0</v>
      </c>
      <c r="I262" s="560">
        <v>0</v>
      </c>
      <c r="J262" s="560">
        <v>0</v>
      </c>
      <c r="K262" s="560">
        <v>0</v>
      </c>
      <c r="L262" s="560">
        <v>0</v>
      </c>
      <c r="M262" s="560">
        <v>0</v>
      </c>
      <c r="N262" s="560">
        <v>0</v>
      </c>
      <c r="O262" s="560">
        <v>0</v>
      </c>
      <c r="P262" s="560">
        <v>0</v>
      </c>
      <c r="Q262" s="560">
        <v>0</v>
      </c>
      <c r="R262" s="560">
        <v>0</v>
      </c>
      <c r="S262" s="560">
        <v>0</v>
      </c>
      <c r="T262" s="560">
        <v>0</v>
      </c>
      <c r="U262" s="560">
        <v>0</v>
      </c>
      <c r="V262" s="561">
        <v>0</v>
      </c>
      <c r="X262" s="564"/>
      <c r="Y262" s="559" t="s">
        <v>499</v>
      </c>
      <c r="Z262" s="560">
        <f>[12]Summary!$C$13</f>
        <v>0</v>
      </c>
      <c r="AA262" s="560">
        <f>[12]Summary!$D$13</f>
        <v>0</v>
      </c>
      <c r="AB262" s="560">
        <f>[12]Summary!$E$13</f>
        <v>0</v>
      </c>
      <c r="AC262" s="560">
        <f>[12]Summary!$F$13</f>
        <v>0</v>
      </c>
      <c r="AD262" s="560">
        <f>[12]Summary!$G$13</f>
        <v>0</v>
      </c>
      <c r="AE262" s="560">
        <f>[12]Summary!$H$13</f>
        <v>0</v>
      </c>
      <c r="AF262" s="560">
        <f>[12]Summary!$I$13</f>
        <v>0</v>
      </c>
      <c r="AG262" s="560">
        <f>[12]Summary!$J$13</f>
        <v>0</v>
      </c>
      <c r="AH262" s="560">
        <f>[12]Summary!$K$13</f>
        <v>0</v>
      </c>
      <c r="AI262" s="560">
        <f>[12]Summary!$L$13</f>
        <v>0</v>
      </c>
      <c r="AJ262" s="560">
        <f>[12]Summary!$M$13</f>
        <v>0</v>
      </c>
      <c r="AK262" s="560">
        <f>[12]Summary!$N$13</f>
        <v>0</v>
      </c>
      <c r="AL262" s="560">
        <f>[12]Summary!$O$13</f>
        <v>0</v>
      </c>
      <c r="AM262" s="560">
        <f>[12]Summary!$P$13</f>
        <v>0</v>
      </c>
      <c r="AN262" s="560">
        <f>[12]Summary!$Q$13</f>
        <v>0</v>
      </c>
      <c r="AO262" s="560">
        <f>[12]Summary!$R$13</f>
        <v>0</v>
      </c>
      <c r="AP262" s="560">
        <f>[12]Summary!$S$13</f>
        <v>0</v>
      </c>
      <c r="AQ262" s="560">
        <f>[12]Summary!$T$13</f>
        <v>0</v>
      </c>
      <c r="AR262" s="560">
        <f>[12]Summary!$U$13</f>
        <v>0</v>
      </c>
      <c r="AS262" s="560">
        <f>[3]Summary!$V$13</f>
        <v>0</v>
      </c>
      <c r="AU262" s="566"/>
      <c r="AV262" s="566"/>
      <c r="AW262" s="566"/>
      <c r="AX262" s="566"/>
      <c r="AY262" s="566"/>
      <c r="AZ262" s="566"/>
      <c r="BA262" s="566"/>
      <c r="BB262" s="566"/>
      <c r="BC262" s="566"/>
      <c r="BD262" s="566"/>
      <c r="BE262" s="566"/>
      <c r="BF262" s="566"/>
      <c r="BG262" s="566"/>
      <c r="BH262" s="566"/>
      <c r="BI262" s="566"/>
      <c r="BJ262" s="566"/>
      <c r="BK262" s="566"/>
      <c r="BL262" s="566"/>
      <c r="BM262" s="566"/>
      <c r="BN262" s="566"/>
    </row>
    <row r="263" spans="1:66" ht="15" x14ac:dyDescent="0.25">
      <c r="A263" s="552" t="s">
        <v>501</v>
      </c>
      <c r="B263" s="562"/>
      <c r="C263" s="553">
        <v>2000</v>
      </c>
      <c r="D263" s="553">
        <v>2001</v>
      </c>
      <c r="E263" s="553">
        <v>2002</v>
      </c>
      <c r="F263" s="553">
        <v>2003</v>
      </c>
      <c r="G263" s="553">
        <v>2004</v>
      </c>
      <c r="H263" s="553">
        <v>2005</v>
      </c>
      <c r="I263" s="553">
        <v>2006</v>
      </c>
      <c r="J263" s="553">
        <v>2007</v>
      </c>
      <c r="K263" s="553">
        <v>2008</v>
      </c>
      <c r="L263" s="553">
        <v>2009</v>
      </c>
      <c r="M263" s="553">
        <v>2010</v>
      </c>
      <c r="N263" s="553">
        <v>2011</v>
      </c>
      <c r="O263" s="553">
        <v>2012</v>
      </c>
      <c r="P263" s="553">
        <v>2013</v>
      </c>
      <c r="Q263" s="553">
        <v>2014</v>
      </c>
      <c r="R263" s="553">
        <v>2015</v>
      </c>
      <c r="S263" s="553">
        <v>2016</v>
      </c>
      <c r="T263" s="553">
        <v>2017</v>
      </c>
      <c r="U263" s="553">
        <v>2018</v>
      </c>
      <c r="V263" s="554">
        <v>2019</v>
      </c>
      <c r="X263" s="552" t="s">
        <v>501</v>
      </c>
      <c r="Y263" s="562"/>
      <c r="Z263" s="553">
        <v>2000</v>
      </c>
      <c r="AA263" s="553">
        <v>2001</v>
      </c>
      <c r="AB263" s="553">
        <v>2002</v>
      </c>
      <c r="AC263" s="553">
        <v>2003</v>
      </c>
      <c r="AD263" s="553">
        <v>2004</v>
      </c>
      <c r="AE263" s="553">
        <v>2005</v>
      </c>
      <c r="AF263" s="553">
        <v>2006</v>
      </c>
      <c r="AG263" s="553">
        <v>2007</v>
      </c>
      <c r="AH263" s="553">
        <v>2008</v>
      </c>
      <c r="AI263" s="553">
        <v>2009</v>
      </c>
      <c r="AJ263" s="553">
        <v>2010</v>
      </c>
      <c r="AK263" s="553">
        <v>2011</v>
      </c>
      <c r="AL263" s="553">
        <v>2012</v>
      </c>
      <c r="AM263" s="553">
        <v>2013</v>
      </c>
      <c r="AN263" s="553">
        <v>2014</v>
      </c>
      <c r="AO263" s="553">
        <v>2015</v>
      </c>
      <c r="AP263" s="553">
        <v>2016</v>
      </c>
      <c r="AQ263" s="553">
        <v>2017</v>
      </c>
      <c r="AR263" s="553">
        <v>2018</v>
      </c>
      <c r="AS263" s="553">
        <v>2019</v>
      </c>
      <c r="AU263" s="553">
        <v>2000</v>
      </c>
      <c r="AV263" s="553">
        <v>2001</v>
      </c>
      <c r="AW263" s="553">
        <v>2002</v>
      </c>
      <c r="AX263" s="553">
        <v>2003</v>
      </c>
      <c r="AY263" s="553">
        <v>2004</v>
      </c>
      <c r="AZ263" s="553">
        <v>2005</v>
      </c>
      <c r="BA263" s="553">
        <v>2006</v>
      </c>
      <c r="BB263" s="553">
        <v>2007</v>
      </c>
      <c r="BC263" s="553">
        <v>2008</v>
      </c>
      <c r="BD263" s="553">
        <v>2009</v>
      </c>
      <c r="BE263" s="553">
        <v>2010</v>
      </c>
      <c r="BF263" s="553">
        <v>2011</v>
      </c>
      <c r="BG263" s="553">
        <v>2012</v>
      </c>
      <c r="BH263" s="553">
        <v>2013</v>
      </c>
      <c r="BI263" s="553">
        <v>2014</v>
      </c>
      <c r="BJ263" s="553">
        <v>2015</v>
      </c>
      <c r="BK263" s="553">
        <v>2016</v>
      </c>
      <c r="BL263" s="553">
        <v>2017</v>
      </c>
      <c r="BM263" s="553">
        <v>2018</v>
      </c>
      <c r="BN263" s="553">
        <v>2019</v>
      </c>
    </row>
    <row r="264" spans="1:66" ht="15" x14ac:dyDescent="0.25">
      <c r="A264" s="563"/>
      <c r="B264" s="550" t="s">
        <v>498</v>
      </c>
      <c r="C264" s="556">
        <v>6785.5312166055719</v>
      </c>
      <c r="D264" s="556">
        <v>7119.7859601469709</v>
      </c>
      <c r="E264" s="556">
        <v>6570.2459619437686</v>
      </c>
      <c r="F264" s="556">
        <v>6310.3297521886734</v>
      </c>
      <c r="G264" s="556">
        <v>6985.4281608204592</v>
      </c>
      <c r="H264" s="556">
        <v>6767.2311999198901</v>
      </c>
      <c r="I264" s="556">
        <v>7114.4895477996752</v>
      </c>
      <c r="J264" s="556">
        <v>6338.189131365566</v>
      </c>
      <c r="K264" s="556">
        <v>7176.5405257515076</v>
      </c>
      <c r="L264" s="556">
        <v>6483.5254420402043</v>
      </c>
      <c r="M264" s="556">
        <v>7075.7005454747414</v>
      </c>
      <c r="N264" s="556">
        <v>6975.6789124449924</v>
      </c>
      <c r="O264" s="556">
        <v>8579.4900940695625</v>
      </c>
      <c r="P264" s="556">
        <v>6449.7360072760275</v>
      </c>
      <c r="Q264" s="556">
        <v>6648.2044175050796</v>
      </c>
      <c r="R264" s="556">
        <v>7572.7405603596744</v>
      </c>
      <c r="S264" s="556">
        <v>7655.8753547625793</v>
      </c>
      <c r="T264" s="556">
        <v>7339.4358501599336</v>
      </c>
      <c r="U264" s="556">
        <v>7163.5585141801348</v>
      </c>
      <c r="V264" s="557">
        <v>7883.4027574808151</v>
      </c>
      <c r="X264" s="563"/>
      <c r="Y264" s="550" t="s">
        <v>498</v>
      </c>
      <c r="Z264" s="556">
        <f>[12]Summary!$C$15</f>
        <v>6424.9684756284278</v>
      </c>
      <c r="AA264" s="556">
        <f>[12]Summary!$D$15</f>
        <v>6727.7939094695812</v>
      </c>
      <c r="AB264" s="556">
        <f>[12]Summary!$E$15</f>
        <v>6863.8012881403884</v>
      </c>
      <c r="AC264" s="556">
        <f>[12]Summary!$F$15</f>
        <v>7085.1708695869611</v>
      </c>
      <c r="AD264" s="556">
        <f>[12]Summary!$G$15</f>
        <v>7244.611064712145</v>
      </c>
      <c r="AE264" s="556">
        <f>[12]Summary!$H$15</f>
        <v>7302.7786582959143</v>
      </c>
      <c r="AF264" s="556">
        <f>[12]Summary!$I$15</f>
        <v>7305.4854188664076</v>
      </c>
      <c r="AG264" s="556">
        <f>[12]Summary!$J$15</f>
        <v>6470.4070540583871</v>
      </c>
      <c r="AH264" s="556">
        <f>[12]Summary!$K$15</f>
        <v>6961.5332035023839</v>
      </c>
      <c r="AI264" s="556">
        <f>[12]Summary!$L$15</f>
        <v>6299.008105625956</v>
      </c>
      <c r="AJ264" s="556">
        <f>[12]Summary!$M$15</f>
        <v>7360.5227075875218</v>
      </c>
      <c r="AK264" s="556">
        <f>[12]Summary!$N$15</f>
        <v>6986.5197925082193</v>
      </c>
      <c r="AL264" s="556">
        <f>[12]Summary!$O$15</f>
        <v>7617.5261797920239</v>
      </c>
      <c r="AM264" s="556">
        <f>[12]Summary!$P$15</f>
        <v>6413.3676545719345</v>
      </c>
      <c r="AN264" s="556">
        <f>[12]Summary!$Q$15</f>
        <v>6616.4692645997757</v>
      </c>
      <c r="AO264" s="556">
        <f>[12]Summary!$R$15</f>
        <v>7936.8739560242957</v>
      </c>
      <c r="AP264" s="556">
        <f>[12]Summary!$S$15</f>
        <v>8551.7021179048534</v>
      </c>
      <c r="AQ264" s="556">
        <f>[12]Summary!$T$15</f>
        <v>7195.837361074482</v>
      </c>
      <c r="AR264" s="556">
        <f>[12]Summary!$U$15</f>
        <v>10020.178493737947</v>
      </c>
      <c r="AS264" s="556">
        <f>[3]Summary!$V$15</f>
        <v>4010.6555906501276</v>
      </c>
      <c r="AU264" s="566">
        <f>(Z264-C264)/C264</f>
        <v>-5.3136995390246522E-2</v>
      </c>
      <c r="AV264" s="566">
        <f t="shared" ref="AV264:AV265" si="932">(AA264-D264)/D264</f>
        <v>-5.505671840018319E-2</v>
      </c>
      <c r="AW264" s="566">
        <f t="shared" ref="AW264:AW265" si="933">(AB264-E264)/E264</f>
        <v>4.4679503308849199E-2</v>
      </c>
      <c r="AX264" s="566">
        <f t="shared" ref="AX264:AX265" si="934">(AC264-F264)/F264</f>
        <v>0.12278932287643794</v>
      </c>
      <c r="AY264" s="566">
        <f t="shared" ref="AY264:AY265" si="935">(AD264-G264)/G264</f>
        <v>3.7103366883848105E-2</v>
      </c>
      <c r="AZ264" s="566">
        <f t="shared" ref="AZ264:AZ265" si="936">(AE264-H264)/H264</f>
        <v>7.9138342189692581E-2</v>
      </c>
      <c r="BA264" s="566">
        <f t="shared" ref="BA264:BA265" si="937">(AF264-I264)/I264</f>
        <v>2.6846040012217381E-2</v>
      </c>
      <c r="BB264" s="566">
        <f t="shared" ref="BB264:BB265" si="938">(AG264-J264)/J264</f>
        <v>2.086052024520995E-2</v>
      </c>
      <c r="BC264" s="566">
        <f t="shared" ref="BC264:BC265" si="939">(AH264-K264)/K264</f>
        <v>-2.9959744737400301E-2</v>
      </c>
      <c r="BD264" s="566">
        <f t="shared" ref="BD264:BD265" si="940">(AI264-L264)/L264</f>
        <v>-2.8459414259070961E-2</v>
      </c>
      <c r="BE264" s="566">
        <f t="shared" ref="BE264:BE265" si="941">(AJ264-M264)/M264</f>
        <v>4.0253563626987898E-2</v>
      </c>
      <c r="BF264" s="566">
        <f t="shared" ref="BF264:BF265" si="942">(AK264-N264)/N264</f>
        <v>1.5540967695468583E-3</v>
      </c>
      <c r="BG264" s="566">
        <f t="shared" ref="BG264:BG265" si="943">(AL264-O264)/O264</f>
        <v>-0.11212366979040876</v>
      </c>
      <c r="BH264" s="566">
        <f t="shared" ref="BH264:BH265" si="944">(AM264-P264)/P264</f>
        <v>-5.6387350835856572E-3</v>
      </c>
      <c r="BI264" s="566">
        <f t="shared" ref="BI264:BI265" si="945">(AN264-Q264)/Q264</f>
        <v>-4.7734923465565507E-3</v>
      </c>
      <c r="BJ264" s="566">
        <f t="shared" ref="BJ264:BJ265" si="946">(AO264-R264)/R264</f>
        <v>4.8084757791745397E-2</v>
      </c>
      <c r="BK264" s="566">
        <f t="shared" ref="BK264:BK265" si="947">(AP264-S264)/S264</f>
        <v>0.11701167033564577</v>
      </c>
      <c r="BL264" s="566">
        <f t="shared" ref="BL264:BL265" si="948">(AQ264-T264)/T264</f>
        <v>-1.9565330635367893E-2</v>
      </c>
      <c r="BM264" s="566">
        <f t="shared" ref="BM264:BM265" si="949">(AR264-U264)/U264</f>
        <v>0.39877108198434963</v>
      </c>
      <c r="BN264" s="566">
        <f t="shared" ref="BN264:BN265" si="950">(AS264-V264)/V264</f>
        <v>-0.49125324253612601</v>
      </c>
    </row>
    <row r="265" spans="1:66" ht="15" x14ac:dyDescent="0.25">
      <c r="A265" s="563"/>
      <c r="B265" s="550" t="s">
        <v>87</v>
      </c>
      <c r="C265" s="556">
        <v>6785.5312166055719</v>
      </c>
      <c r="D265" s="556">
        <v>7119.7859601469709</v>
      </c>
      <c r="E265" s="556">
        <v>6570.2459619437686</v>
      </c>
      <c r="F265" s="556">
        <v>6310.3297521886734</v>
      </c>
      <c r="G265" s="556">
        <v>6985.4281608204592</v>
      </c>
      <c r="H265" s="556">
        <v>6767.2311999198901</v>
      </c>
      <c r="I265" s="556">
        <v>7114.4895477996752</v>
      </c>
      <c r="J265" s="556">
        <v>6338.189131365566</v>
      </c>
      <c r="K265" s="556">
        <v>7176.5405257515076</v>
      </c>
      <c r="L265" s="556">
        <v>6483.5254420402043</v>
      </c>
      <c r="M265" s="556">
        <v>7075.7005454747414</v>
      </c>
      <c r="N265" s="556">
        <v>6975.6789124449924</v>
      </c>
      <c r="O265" s="556">
        <v>8579.4900940695625</v>
      </c>
      <c r="P265" s="556">
        <v>6449.7360072760275</v>
      </c>
      <c r="Q265" s="556">
        <v>6648.2044175050796</v>
      </c>
      <c r="R265" s="556">
        <v>7572.7405603596744</v>
      </c>
      <c r="S265" s="556">
        <v>7655.8753547625793</v>
      </c>
      <c r="T265" s="556">
        <v>7339.4358501599336</v>
      </c>
      <c r="U265" s="556">
        <v>7163.5585141801348</v>
      </c>
      <c r="V265" s="557">
        <v>7883.4027574808151</v>
      </c>
      <c r="X265" s="563"/>
      <c r="Y265" s="550" t="s">
        <v>87</v>
      </c>
      <c r="Z265" s="556">
        <f>[12]Summary!$C$16</f>
        <v>6424.9684756284278</v>
      </c>
      <c r="AA265" s="556">
        <f>[12]Summary!$D$16</f>
        <v>6727.7939094695812</v>
      </c>
      <c r="AB265" s="556">
        <f>[12]Summary!$E$16</f>
        <v>6863.8012881403884</v>
      </c>
      <c r="AC265" s="556">
        <f>[12]Summary!$F$16</f>
        <v>7085.1708695869611</v>
      </c>
      <c r="AD265" s="556">
        <f>[12]Summary!$G$16</f>
        <v>7244.611064712145</v>
      </c>
      <c r="AE265" s="556">
        <f>[12]Summary!$H$16</f>
        <v>7302.7786582959143</v>
      </c>
      <c r="AF265" s="556">
        <f>[12]Summary!$I$16</f>
        <v>7305.4854188664076</v>
      </c>
      <c r="AG265" s="556">
        <f>[12]Summary!$J$16</f>
        <v>6470.4070540583871</v>
      </c>
      <c r="AH265" s="556">
        <f>[12]Summary!$K$16</f>
        <v>6961.5332035023839</v>
      </c>
      <c r="AI265" s="556">
        <f>[12]Summary!$L$16</f>
        <v>6299.008105625956</v>
      </c>
      <c r="AJ265" s="556">
        <f>[12]Summary!$M$16</f>
        <v>7360.5227075875218</v>
      </c>
      <c r="AK265" s="556">
        <f>[12]Summary!$N$16</f>
        <v>6986.5197925082193</v>
      </c>
      <c r="AL265" s="556">
        <f>[12]Summary!$O$16</f>
        <v>7617.5261797920239</v>
      </c>
      <c r="AM265" s="556">
        <f>[12]Summary!$P$16</f>
        <v>6413.3676545719345</v>
      </c>
      <c r="AN265" s="556">
        <f>[12]Summary!$Q$16</f>
        <v>6616.4692645997757</v>
      </c>
      <c r="AO265" s="556">
        <f>[12]Summary!$R$16</f>
        <v>7936.8739560242957</v>
      </c>
      <c r="AP265" s="556">
        <f>[12]Summary!$S$16</f>
        <v>8551.7021179048534</v>
      </c>
      <c r="AQ265" s="556">
        <f>[12]Summary!$T$16</f>
        <v>7195.837361074482</v>
      </c>
      <c r="AR265" s="556">
        <f>[12]Summary!$U$16</f>
        <v>10020.178493737947</v>
      </c>
      <c r="AS265" s="556">
        <f>[3]Summary!$V$16</f>
        <v>4010.6555906501276</v>
      </c>
      <c r="AU265" s="566">
        <f t="shared" ref="AU265" si="951">(Z265-C265)/C265</f>
        <v>-5.3136995390246522E-2</v>
      </c>
      <c r="AV265" s="566">
        <f t="shared" si="932"/>
        <v>-5.505671840018319E-2</v>
      </c>
      <c r="AW265" s="566">
        <f t="shared" si="933"/>
        <v>4.4679503308849199E-2</v>
      </c>
      <c r="AX265" s="566">
        <f t="shared" si="934"/>
        <v>0.12278932287643794</v>
      </c>
      <c r="AY265" s="566">
        <f t="shared" si="935"/>
        <v>3.7103366883848105E-2</v>
      </c>
      <c r="AZ265" s="566">
        <f t="shared" si="936"/>
        <v>7.9138342189692581E-2</v>
      </c>
      <c r="BA265" s="566">
        <f t="shared" si="937"/>
        <v>2.6846040012217381E-2</v>
      </c>
      <c r="BB265" s="566">
        <f t="shared" si="938"/>
        <v>2.086052024520995E-2</v>
      </c>
      <c r="BC265" s="566">
        <f t="shared" si="939"/>
        <v>-2.9959744737400301E-2</v>
      </c>
      <c r="BD265" s="566">
        <f t="shared" si="940"/>
        <v>-2.8459414259070961E-2</v>
      </c>
      <c r="BE265" s="566">
        <f t="shared" si="941"/>
        <v>4.0253563626987898E-2</v>
      </c>
      <c r="BF265" s="566">
        <f t="shared" si="942"/>
        <v>1.5540967695468583E-3</v>
      </c>
      <c r="BG265" s="566">
        <f t="shared" si="943"/>
        <v>-0.11212366979040876</v>
      </c>
      <c r="BH265" s="566">
        <f t="shared" si="944"/>
        <v>-5.6387350835856572E-3</v>
      </c>
      <c r="BI265" s="566">
        <f t="shared" si="945"/>
        <v>-4.7734923465565507E-3</v>
      </c>
      <c r="BJ265" s="566">
        <f t="shared" si="946"/>
        <v>4.8084757791745397E-2</v>
      </c>
      <c r="BK265" s="566">
        <f t="shared" si="947"/>
        <v>0.11701167033564577</v>
      </c>
      <c r="BL265" s="566">
        <f t="shared" si="948"/>
        <v>-1.9565330635367893E-2</v>
      </c>
      <c r="BM265" s="566">
        <f t="shared" si="949"/>
        <v>0.39877108198434963</v>
      </c>
      <c r="BN265" s="566">
        <f t="shared" si="950"/>
        <v>-0.49125324253612601</v>
      </c>
    </row>
    <row r="266" spans="1:66" ht="15.75" thickBot="1" x14ac:dyDescent="0.3">
      <c r="A266" s="564"/>
      <c r="B266" s="559" t="s">
        <v>499</v>
      </c>
      <c r="C266" s="560">
        <v>0</v>
      </c>
      <c r="D266" s="560">
        <v>0</v>
      </c>
      <c r="E266" s="560">
        <v>0</v>
      </c>
      <c r="F266" s="560">
        <v>0</v>
      </c>
      <c r="G266" s="560">
        <v>0</v>
      </c>
      <c r="H266" s="560">
        <v>0</v>
      </c>
      <c r="I266" s="560">
        <v>0</v>
      </c>
      <c r="J266" s="560">
        <v>0</v>
      </c>
      <c r="K266" s="560">
        <v>0</v>
      </c>
      <c r="L266" s="560">
        <v>0</v>
      </c>
      <c r="M266" s="560">
        <v>0</v>
      </c>
      <c r="N266" s="560">
        <v>0</v>
      </c>
      <c r="O266" s="560">
        <v>0</v>
      </c>
      <c r="P266" s="560">
        <v>0</v>
      </c>
      <c r="Q266" s="560">
        <v>0</v>
      </c>
      <c r="R266" s="560">
        <v>0</v>
      </c>
      <c r="S266" s="560">
        <v>0</v>
      </c>
      <c r="T266" s="560">
        <v>0</v>
      </c>
      <c r="U266" s="560">
        <v>0</v>
      </c>
      <c r="V266" s="561">
        <v>0</v>
      </c>
      <c r="X266" s="564"/>
      <c r="Y266" s="559" t="s">
        <v>499</v>
      </c>
      <c r="Z266" s="560">
        <f>[12]Summary!$C$17</f>
        <v>0</v>
      </c>
      <c r="AA266" s="560">
        <f>[12]Summary!$D$17</f>
        <v>0</v>
      </c>
      <c r="AB266" s="560">
        <f>[12]Summary!$E$17</f>
        <v>0</v>
      </c>
      <c r="AC266" s="560">
        <f>[12]Summary!$F$17</f>
        <v>0</v>
      </c>
      <c r="AD266" s="560">
        <f>[12]Summary!$G$17</f>
        <v>0</v>
      </c>
      <c r="AE266" s="560">
        <f>[12]Summary!$H$17</f>
        <v>0</v>
      </c>
      <c r="AF266" s="560">
        <f>[12]Summary!$I$17</f>
        <v>0</v>
      </c>
      <c r="AG266" s="560">
        <f>[12]Summary!$J$17</f>
        <v>0</v>
      </c>
      <c r="AH266" s="560">
        <f>[12]Summary!$K$17</f>
        <v>0</v>
      </c>
      <c r="AI266" s="560">
        <f>[12]Summary!$L$17</f>
        <v>0</v>
      </c>
      <c r="AJ266" s="560">
        <f>[12]Summary!$M$17</f>
        <v>0</v>
      </c>
      <c r="AK266" s="560">
        <f>[12]Summary!$N$17</f>
        <v>0</v>
      </c>
      <c r="AL266" s="560">
        <f>[12]Summary!$O$17</f>
        <v>0</v>
      </c>
      <c r="AM266" s="560">
        <f>[12]Summary!$P$17</f>
        <v>0</v>
      </c>
      <c r="AN266" s="560">
        <f>[12]Summary!$Q$17</f>
        <v>0</v>
      </c>
      <c r="AO266" s="560">
        <f>[12]Summary!$R$17</f>
        <v>0</v>
      </c>
      <c r="AP266" s="560">
        <f>[12]Summary!$S$17</f>
        <v>0</v>
      </c>
      <c r="AQ266" s="560">
        <f>[12]Summary!$T$17</f>
        <v>0</v>
      </c>
      <c r="AR266" s="560">
        <f>[12]Summary!$U$17</f>
        <v>0</v>
      </c>
      <c r="AS266" s="560">
        <f>[3]Summary!$V$17</f>
        <v>0</v>
      </c>
      <c r="AU266" s="566"/>
      <c r="AV266" s="566"/>
      <c r="AW266" s="566"/>
      <c r="AX266" s="566"/>
      <c r="AY266" s="566"/>
      <c r="AZ266" s="566"/>
      <c r="BA266" s="566"/>
      <c r="BB266" s="566"/>
      <c r="BC266" s="566"/>
      <c r="BD266" s="566"/>
      <c r="BE266" s="566"/>
      <c r="BF266" s="566"/>
      <c r="BG266" s="566"/>
      <c r="BH266" s="566"/>
      <c r="BI266" s="566"/>
      <c r="BJ266" s="566"/>
      <c r="BK266" s="566"/>
      <c r="BL266" s="566"/>
      <c r="BM266" s="566"/>
      <c r="BN266" s="566"/>
    </row>
    <row r="267" spans="1:66" ht="15" x14ac:dyDescent="0.25">
      <c r="A267" s="552" t="s">
        <v>502</v>
      </c>
      <c r="B267" s="562"/>
      <c r="C267" s="553">
        <v>2000</v>
      </c>
      <c r="D267" s="553">
        <v>2001</v>
      </c>
      <c r="E267" s="553">
        <v>2002</v>
      </c>
      <c r="F267" s="553">
        <v>2003</v>
      </c>
      <c r="G267" s="553">
        <v>2004</v>
      </c>
      <c r="H267" s="553">
        <v>2005</v>
      </c>
      <c r="I267" s="553">
        <v>2006</v>
      </c>
      <c r="J267" s="553">
        <v>2007</v>
      </c>
      <c r="K267" s="553">
        <v>2008</v>
      </c>
      <c r="L267" s="553">
        <v>2009</v>
      </c>
      <c r="M267" s="553">
        <v>2010</v>
      </c>
      <c r="N267" s="553">
        <v>2011</v>
      </c>
      <c r="O267" s="553">
        <v>2012</v>
      </c>
      <c r="P267" s="553">
        <v>2013</v>
      </c>
      <c r="Q267" s="553">
        <v>2014</v>
      </c>
      <c r="R267" s="553">
        <v>2015</v>
      </c>
      <c r="S267" s="553">
        <v>2016</v>
      </c>
      <c r="T267" s="553">
        <v>2017</v>
      </c>
      <c r="U267" s="553">
        <v>2018</v>
      </c>
      <c r="V267" s="554">
        <v>2019</v>
      </c>
      <c r="X267" s="552" t="s">
        <v>502</v>
      </c>
      <c r="Y267" s="562"/>
      <c r="Z267" s="553">
        <v>2000</v>
      </c>
      <c r="AA267" s="553">
        <v>2001</v>
      </c>
      <c r="AB267" s="553">
        <v>2002</v>
      </c>
      <c r="AC267" s="553">
        <v>2003</v>
      </c>
      <c r="AD267" s="553">
        <v>2004</v>
      </c>
      <c r="AE267" s="553">
        <v>2005</v>
      </c>
      <c r="AF267" s="553">
        <v>2006</v>
      </c>
      <c r="AG267" s="553">
        <v>2007</v>
      </c>
      <c r="AH267" s="553">
        <v>2008</v>
      </c>
      <c r="AI267" s="553">
        <v>2009</v>
      </c>
      <c r="AJ267" s="553">
        <v>2010</v>
      </c>
      <c r="AK267" s="553">
        <v>2011</v>
      </c>
      <c r="AL267" s="553">
        <v>2012</v>
      </c>
      <c r="AM267" s="553">
        <v>2013</v>
      </c>
      <c r="AN267" s="553">
        <v>2014</v>
      </c>
      <c r="AO267" s="553">
        <v>2015</v>
      </c>
      <c r="AP267" s="553">
        <v>2016</v>
      </c>
      <c r="AQ267" s="553">
        <v>2017</v>
      </c>
      <c r="AR267" s="553">
        <v>2018</v>
      </c>
      <c r="AS267" s="553">
        <v>2019</v>
      </c>
      <c r="AU267" s="553">
        <v>2000</v>
      </c>
      <c r="AV267" s="553">
        <v>2001</v>
      </c>
      <c r="AW267" s="553">
        <v>2002</v>
      </c>
      <c r="AX267" s="553">
        <v>2003</v>
      </c>
      <c r="AY267" s="553">
        <v>2004</v>
      </c>
      <c r="AZ267" s="553">
        <v>2005</v>
      </c>
      <c r="BA267" s="553">
        <v>2006</v>
      </c>
      <c r="BB267" s="553">
        <v>2007</v>
      </c>
      <c r="BC267" s="553">
        <v>2008</v>
      </c>
      <c r="BD267" s="553">
        <v>2009</v>
      </c>
      <c r="BE267" s="553">
        <v>2010</v>
      </c>
      <c r="BF267" s="553">
        <v>2011</v>
      </c>
      <c r="BG267" s="553">
        <v>2012</v>
      </c>
      <c r="BH267" s="553">
        <v>2013</v>
      </c>
      <c r="BI267" s="553">
        <v>2014</v>
      </c>
      <c r="BJ267" s="553">
        <v>2015</v>
      </c>
      <c r="BK267" s="553">
        <v>2016</v>
      </c>
      <c r="BL267" s="553">
        <v>2017</v>
      </c>
      <c r="BM267" s="553">
        <v>2018</v>
      </c>
      <c r="BN267" s="553">
        <v>2019</v>
      </c>
    </row>
    <row r="268" spans="1:66" ht="15" x14ac:dyDescent="0.25">
      <c r="A268" s="563"/>
      <c r="B268" s="550" t="s">
        <v>498</v>
      </c>
      <c r="C268" s="556">
        <v>0</v>
      </c>
      <c r="D268" s="556">
        <v>0</v>
      </c>
      <c r="E268" s="556">
        <v>0</v>
      </c>
      <c r="F268" s="556">
        <v>0</v>
      </c>
      <c r="G268" s="556">
        <v>0</v>
      </c>
      <c r="H268" s="556">
        <v>0</v>
      </c>
      <c r="I268" s="556">
        <v>0</v>
      </c>
      <c r="J268" s="556">
        <v>0</v>
      </c>
      <c r="K268" s="556">
        <v>0</v>
      </c>
      <c r="L268" s="556">
        <v>0</v>
      </c>
      <c r="M268" s="556">
        <v>0</v>
      </c>
      <c r="N268" s="556">
        <v>0</v>
      </c>
      <c r="O268" s="556">
        <v>0</v>
      </c>
      <c r="P268" s="556">
        <v>0</v>
      </c>
      <c r="Q268" s="556">
        <v>0</v>
      </c>
      <c r="R268" s="556">
        <v>0</v>
      </c>
      <c r="S268" s="556">
        <v>0</v>
      </c>
      <c r="T268" s="556">
        <v>0</v>
      </c>
      <c r="U268" s="556">
        <v>0</v>
      </c>
      <c r="V268" s="557">
        <v>0</v>
      </c>
      <c r="X268" s="563"/>
      <c r="Y268" s="550" t="s">
        <v>498</v>
      </c>
      <c r="Z268" s="556">
        <f>[12]Summary!$C$19</f>
        <v>0</v>
      </c>
      <c r="AA268" s="556">
        <f>[12]Summary!$D$19</f>
        <v>0</v>
      </c>
      <c r="AB268" s="556">
        <f>[12]Summary!$E$19</f>
        <v>0</v>
      </c>
      <c r="AC268" s="556">
        <f>[12]Summary!$F$19</f>
        <v>0</v>
      </c>
      <c r="AD268" s="556">
        <f>[12]Summary!$G$19</f>
        <v>0</v>
      </c>
      <c r="AE268" s="556">
        <f>[12]Summary!$H$19</f>
        <v>0</v>
      </c>
      <c r="AF268" s="556">
        <f>[12]Summary!$I$19</f>
        <v>0</v>
      </c>
      <c r="AG268" s="556">
        <f>[12]Summary!$J$19</f>
        <v>0</v>
      </c>
      <c r="AH268" s="556">
        <f>[12]Summary!$K$19</f>
        <v>0</v>
      </c>
      <c r="AI268" s="556">
        <f>[12]Summary!$L$19</f>
        <v>0</v>
      </c>
      <c r="AJ268" s="556">
        <f>[12]Summary!$M$19</f>
        <v>0</v>
      </c>
      <c r="AK268" s="556">
        <f>[12]Summary!$N$19</f>
        <v>0</v>
      </c>
      <c r="AL268" s="556">
        <f>[12]Summary!$O$19</f>
        <v>0</v>
      </c>
      <c r="AM268" s="556">
        <f>[12]Summary!$P$19</f>
        <v>0</v>
      </c>
      <c r="AN268" s="556">
        <f>[12]Summary!$Q$19</f>
        <v>0</v>
      </c>
      <c r="AO268" s="556">
        <f>[12]Summary!$R$19</f>
        <v>0</v>
      </c>
      <c r="AP268" s="556">
        <f>[12]Summary!$S$19</f>
        <v>0</v>
      </c>
      <c r="AQ268" s="556">
        <f>[12]Summary!$T$19</f>
        <v>0</v>
      </c>
      <c r="AR268" s="556">
        <f>[12]Summary!$U$19</f>
        <v>0</v>
      </c>
      <c r="AS268" s="556">
        <f>[3]Summary!$V$19</f>
        <v>0</v>
      </c>
      <c r="AU268" s="566"/>
      <c r="AV268" s="566"/>
      <c r="AW268" s="566"/>
      <c r="AX268" s="566"/>
      <c r="AY268" s="566"/>
      <c r="AZ268" s="566"/>
      <c r="BA268" s="566"/>
      <c r="BB268" s="566"/>
      <c r="BC268" s="566"/>
      <c r="BD268" s="566"/>
      <c r="BE268" s="566"/>
      <c r="BF268" s="566"/>
      <c r="BG268" s="566"/>
      <c r="BH268" s="566"/>
      <c r="BI268" s="566"/>
      <c r="BJ268" s="566"/>
      <c r="BK268" s="566"/>
      <c r="BL268" s="566"/>
      <c r="BM268" s="566"/>
      <c r="BN268" s="566"/>
    </row>
    <row r="269" spans="1:66" ht="15" x14ac:dyDescent="0.25">
      <c r="A269" s="563"/>
      <c r="B269" s="550" t="s">
        <v>87</v>
      </c>
      <c r="C269" s="556">
        <v>0</v>
      </c>
      <c r="D269" s="556">
        <v>0</v>
      </c>
      <c r="E269" s="556">
        <v>0</v>
      </c>
      <c r="F269" s="556">
        <v>0</v>
      </c>
      <c r="G269" s="556">
        <v>0</v>
      </c>
      <c r="H269" s="556">
        <v>0</v>
      </c>
      <c r="I269" s="556">
        <v>0</v>
      </c>
      <c r="J269" s="556">
        <v>0</v>
      </c>
      <c r="K269" s="556">
        <v>0</v>
      </c>
      <c r="L269" s="556">
        <v>0</v>
      </c>
      <c r="M269" s="556">
        <v>0</v>
      </c>
      <c r="N269" s="556">
        <v>0</v>
      </c>
      <c r="O269" s="556">
        <v>0</v>
      </c>
      <c r="P269" s="556">
        <v>0</v>
      </c>
      <c r="Q269" s="556">
        <v>0</v>
      </c>
      <c r="R269" s="556">
        <v>0</v>
      </c>
      <c r="S269" s="556">
        <v>0</v>
      </c>
      <c r="T269" s="556">
        <v>0</v>
      </c>
      <c r="U269" s="556">
        <v>0</v>
      </c>
      <c r="V269" s="557">
        <v>0</v>
      </c>
      <c r="X269" s="563"/>
      <c r="Y269" s="550" t="s">
        <v>87</v>
      </c>
      <c r="Z269" s="556">
        <f>[12]Summary!$C$20</f>
        <v>0</v>
      </c>
      <c r="AA269" s="556">
        <f>[12]Summary!$D$20</f>
        <v>0</v>
      </c>
      <c r="AB269" s="556">
        <f>[12]Summary!$E$20</f>
        <v>0</v>
      </c>
      <c r="AC269" s="556">
        <f>[12]Summary!$F$20</f>
        <v>0</v>
      </c>
      <c r="AD269" s="556">
        <f>[12]Summary!$G$20</f>
        <v>0</v>
      </c>
      <c r="AE269" s="556">
        <f>[12]Summary!$H$20</f>
        <v>0</v>
      </c>
      <c r="AF269" s="556">
        <f>[12]Summary!$I$20</f>
        <v>0</v>
      </c>
      <c r="AG269" s="556">
        <f>[12]Summary!$J$20</f>
        <v>0</v>
      </c>
      <c r="AH269" s="556">
        <f>[12]Summary!$K$20</f>
        <v>0</v>
      </c>
      <c r="AI269" s="556">
        <f>[12]Summary!$L$20</f>
        <v>0</v>
      </c>
      <c r="AJ269" s="556">
        <f>[12]Summary!$M$20</f>
        <v>0</v>
      </c>
      <c r="AK269" s="556">
        <f>[12]Summary!$N$20</f>
        <v>0</v>
      </c>
      <c r="AL269" s="556">
        <f>[12]Summary!$O$20</f>
        <v>0</v>
      </c>
      <c r="AM269" s="556">
        <f>[12]Summary!$P$20</f>
        <v>0</v>
      </c>
      <c r="AN269" s="556">
        <f>[12]Summary!$Q$20</f>
        <v>0</v>
      </c>
      <c r="AO269" s="556">
        <f>[12]Summary!$R$20</f>
        <v>0</v>
      </c>
      <c r="AP269" s="556">
        <f>[12]Summary!$S$20</f>
        <v>0</v>
      </c>
      <c r="AQ269" s="556">
        <f>[12]Summary!$T$20</f>
        <v>0</v>
      </c>
      <c r="AR269" s="556">
        <f>[12]Summary!$U$20</f>
        <v>0</v>
      </c>
      <c r="AS269" s="556">
        <f>[3]Summary!$V$20</f>
        <v>0</v>
      </c>
      <c r="AU269" s="566"/>
      <c r="AV269" s="566"/>
      <c r="AW269" s="566"/>
      <c r="AX269" s="566"/>
      <c r="AY269" s="566"/>
      <c r="AZ269" s="566"/>
      <c r="BA269" s="566"/>
      <c r="BB269" s="566"/>
      <c r="BC269" s="566"/>
      <c r="BD269" s="566"/>
      <c r="BE269" s="566"/>
      <c r="BF269" s="566"/>
      <c r="BG269" s="566"/>
      <c r="BH269" s="566"/>
      <c r="BI269" s="566"/>
      <c r="BJ269" s="566"/>
      <c r="BK269" s="566"/>
      <c r="BL269" s="566"/>
      <c r="BM269" s="566"/>
      <c r="BN269" s="566"/>
    </row>
    <row r="270" spans="1:66" ht="15.75" thickBot="1" x14ac:dyDescent="0.3">
      <c r="A270" s="564"/>
      <c r="B270" s="559" t="s">
        <v>499</v>
      </c>
      <c r="C270" s="560">
        <v>0</v>
      </c>
      <c r="D270" s="560">
        <v>0</v>
      </c>
      <c r="E270" s="560">
        <v>0</v>
      </c>
      <c r="F270" s="560">
        <v>0</v>
      </c>
      <c r="G270" s="560">
        <v>0</v>
      </c>
      <c r="H270" s="560">
        <v>0</v>
      </c>
      <c r="I270" s="560">
        <v>0</v>
      </c>
      <c r="J270" s="560">
        <v>0</v>
      </c>
      <c r="K270" s="560">
        <v>0</v>
      </c>
      <c r="L270" s="560">
        <v>0</v>
      </c>
      <c r="M270" s="560">
        <v>0</v>
      </c>
      <c r="N270" s="560">
        <v>0</v>
      </c>
      <c r="O270" s="560">
        <v>0</v>
      </c>
      <c r="P270" s="560">
        <v>0</v>
      </c>
      <c r="Q270" s="560">
        <v>0</v>
      </c>
      <c r="R270" s="560">
        <v>0</v>
      </c>
      <c r="S270" s="560">
        <v>0</v>
      </c>
      <c r="T270" s="560">
        <v>0</v>
      </c>
      <c r="U270" s="560">
        <v>0</v>
      </c>
      <c r="V270" s="561">
        <v>0</v>
      </c>
      <c r="X270" s="564"/>
      <c r="Y270" s="559" t="s">
        <v>499</v>
      </c>
      <c r="Z270" s="560">
        <f>[12]Summary!$C$21</f>
        <v>0</v>
      </c>
      <c r="AA270" s="560">
        <f>[12]Summary!$D$21</f>
        <v>0</v>
      </c>
      <c r="AB270" s="560">
        <f>[12]Summary!$E$21</f>
        <v>0</v>
      </c>
      <c r="AC270" s="560">
        <f>[12]Summary!$F$21</f>
        <v>0</v>
      </c>
      <c r="AD270" s="560">
        <f>[12]Summary!$G$21</f>
        <v>0</v>
      </c>
      <c r="AE270" s="560">
        <f>[12]Summary!$H$21</f>
        <v>0</v>
      </c>
      <c r="AF270" s="560">
        <f>[12]Summary!$I$21</f>
        <v>0</v>
      </c>
      <c r="AG270" s="560">
        <f>[12]Summary!$J$21</f>
        <v>0</v>
      </c>
      <c r="AH270" s="560">
        <f>[12]Summary!$K$21</f>
        <v>0</v>
      </c>
      <c r="AI270" s="560">
        <f>[12]Summary!$L$21</f>
        <v>0</v>
      </c>
      <c r="AJ270" s="560">
        <f>[12]Summary!$M$21</f>
        <v>0</v>
      </c>
      <c r="AK270" s="560">
        <f>[12]Summary!$N$21</f>
        <v>0</v>
      </c>
      <c r="AL270" s="560">
        <f>[12]Summary!$O$21</f>
        <v>0</v>
      </c>
      <c r="AM270" s="560">
        <f>[12]Summary!$P$21</f>
        <v>0</v>
      </c>
      <c r="AN270" s="560">
        <f>[12]Summary!$Q$21</f>
        <v>0</v>
      </c>
      <c r="AO270" s="560">
        <f>[12]Summary!$R$21</f>
        <v>0</v>
      </c>
      <c r="AP270" s="560">
        <f>[12]Summary!$S$21</f>
        <v>0</v>
      </c>
      <c r="AQ270" s="560">
        <f>[12]Summary!$T$21</f>
        <v>0</v>
      </c>
      <c r="AR270" s="560">
        <f>[12]Summary!$U$21</f>
        <v>0</v>
      </c>
      <c r="AS270" s="560">
        <f>[3]Summary!$V$21</f>
        <v>0</v>
      </c>
      <c r="AU270" s="566"/>
      <c r="AV270" s="566"/>
      <c r="AW270" s="566"/>
      <c r="AX270" s="566"/>
      <c r="AY270" s="566"/>
      <c r="AZ270" s="566"/>
      <c r="BA270" s="566"/>
      <c r="BB270" s="566"/>
      <c r="BC270" s="566"/>
      <c r="BD270" s="566"/>
      <c r="BE270" s="566"/>
      <c r="BF270" s="566"/>
      <c r="BG270" s="566"/>
      <c r="BH270" s="566"/>
      <c r="BI270" s="566"/>
      <c r="BJ270" s="566"/>
      <c r="BK270" s="566"/>
      <c r="BL270" s="566"/>
      <c r="BM270" s="566"/>
      <c r="BN270" s="566"/>
    </row>
    <row r="271" spans="1:66" ht="15" x14ac:dyDescent="0.25">
      <c r="A271" s="552" t="s">
        <v>503</v>
      </c>
      <c r="B271" s="562"/>
      <c r="C271" s="553">
        <v>2000</v>
      </c>
      <c r="D271" s="553">
        <v>2001</v>
      </c>
      <c r="E271" s="553">
        <v>2002</v>
      </c>
      <c r="F271" s="553">
        <v>2003</v>
      </c>
      <c r="G271" s="553">
        <v>2004</v>
      </c>
      <c r="H271" s="553">
        <v>2005</v>
      </c>
      <c r="I271" s="553">
        <v>2006</v>
      </c>
      <c r="J271" s="553">
        <v>2007</v>
      </c>
      <c r="K271" s="553">
        <v>2008</v>
      </c>
      <c r="L271" s="553">
        <v>2009</v>
      </c>
      <c r="M271" s="553">
        <v>2010</v>
      </c>
      <c r="N271" s="553">
        <v>2011</v>
      </c>
      <c r="O271" s="553">
        <v>2012</v>
      </c>
      <c r="P271" s="553">
        <v>2013</v>
      </c>
      <c r="Q271" s="553">
        <v>2014</v>
      </c>
      <c r="R271" s="553">
        <v>2015</v>
      </c>
      <c r="S271" s="553">
        <v>2016</v>
      </c>
      <c r="T271" s="553">
        <v>2017</v>
      </c>
      <c r="U271" s="553">
        <v>2018</v>
      </c>
      <c r="V271" s="554">
        <v>2019</v>
      </c>
      <c r="X271" s="552" t="s">
        <v>503</v>
      </c>
      <c r="Y271" s="562"/>
      <c r="Z271" s="553">
        <v>2000</v>
      </c>
      <c r="AA271" s="553">
        <v>2001</v>
      </c>
      <c r="AB271" s="553">
        <v>2002</v>
      </c>
      <c r="AC271" s="553">
        <v>2003</v>
      </c>
      <c r="AD271" s="553">
        <v>2004</v>
      </c>
      <c r="AE271" s="553">
        <v>2005</v>
      </c>
      <c r="AF271" s="553">
        <v>2006</v>
      </c>
      <c r="AG271" s="553">
        <v>2007</v>
      </c>
      <c r="AH271" s="553">
        <v>2008</v>
      </c>
      <c r="AI271" s="553">
        <v>2009</v>
      </c>
      <c r="AJ271" s="553">
        <v>2010</v>
      </c>
      <c r="AK271" s="553">
        <v>2011</v>
      </c>
      <c r="AL271" s="553">
        <v>2012</v>
      </c>
      <c r="AM271" s="553">
        <v>2013</v>
      </c>
      <c r="AN271" s="553">
        <v>2014</v>
      </c>
      <c r="AO271" s="553">
        <v>2015</v>
      </c>
      <c r="AP271" s="553">
        <v>2016</v>
      </c>
      <c r="AQ271" s="553">
        <v>2017</v>
      </c>
      <c r="AR271" s="553">
        <v>2018</v>
      </c>
      <c r="AS271" s="553">
        <v>2019</v>
      </c>
      <c r="AU271" s="553">
        <v>2000</v>
      </c>
      <c r="AV271" s="553">
        <v>2001</v>
      </c>
      <c r="AW271" s="553">
        <v>2002</v>
      </c>
      <c r="AX271" s="553">
        <v>2003</v>
      </c>
      <c r="AY271" s="553">
        <v>2004</v>
      </c>
      <c r="AZ271" s="553">
        <v>2005</v>
      </c>
      <c r="BA271" s="553">
        <v>2006</v>
      </c>
      <c r="BB271" s="553">
        <v>2007</v>
      </c>
      <c r="BC271" s="553">
        <v>2008</v>
      </c>
      <c r="BD271" s="553">
        <v>2009</v>
      </c>
      <c r="BE271" s="553">
        <v>2010</v>
      </c>
      <c r="BF271" s="553">
        <v>2011</v>
      </c>
      <c r="BG271" s="553">
        <v>2012</v>
      </c>
      <c r="BH271" s="553">
        <v>2013</v>
      </c>
      <c r="BI271" s="553">
        <v>2014</v>
      </c>
      <c r="BJ271" s="553">
        <v>2015</v>
      </c>
      <c r="BK271" s="553">
        <v>2016</v>
      </c>
      <c r="BL271" s="553">
        <v>2017</v>
      </c>
      <c r="BM271" s="553">
        <v>2018</v>
      </c>
      <c r="BN271" s="553">
        <v>2019</v>
      </c>
    </row>
    <row r="272" spans="1:66" ht="15" x14ac:dyDescent="0.25">
      <c r="A272" s="555"/>
      <c r="B272" s="550" t="s">
        <v>498</v>
      </c>
      <c r="C272" s="556">
        <v>899826.66778957762</v>
      </c>
      <c r="D272" s="556">
        <v>924017.38935542363</v>
      </c>
      <c r="E272" s="556">
        <v>949595.48402383283</v>
      </c>
      <c r="F272" s="556">
        <v>975525.02160610002</v>
      </c>
      <c r="G272" s="556">
        <v>1001565.3269503863</v>
      </c>
      <c r="H272" s="556">
        <v>1029068.8840970735</v>
      </c>
      <c r="I272" s="556">
        <v>1056496.358332095</v>
      </c>
      <c r="J272" s="556">
        <v>1086504.2412002496</v>
      </c>
      <c r="K272" s="556">
        <v>1114940.8196013449</v>
      </c>
      <c r="L272" s="556">
        <v>1146796.8163833604</v>
      </c>
      <c r="M272" s="556">
        <v>1177385.2520955023</v>
      </c>
      <c r="N272" s="556">
        <v>1198846.1774573107</v>
      </c>
      <c r="O272" s="556">
        <v>1214437.1902973391</v>
      </c>
      <c r="P272" s="556">
        <v>1232468.5255410362</v>
      </c>
      <c r="Q272" s="556">
        <v>1250373.5698020943</v>
      </c>
      <c r="R272" s="556">
        <v>1268760.1370525504</v>
      </c>
      <c r="S272" s="556">
        <v>1286576.2925465233</v>
      </c>
      <c r="T272" s="556">
        <v>1305892.51810499</v>
      </c>
      <c r="U272" s="556">
        <v>1324867.7515593281</v>
      </c>
      <c r="V272" s="557">
        <v>1340455.6327632742</v>
      </c>
      <c r="X272" s="555"/>
      <c r="Y272" s="550" t="s">
        <v>498</v>
      </c>
      <c r="Z272" s="556">
        <f>[12]Summary!$C$23</f>
        <v>890284.26745785656</v>
      </c>
      <c r="AA272" s="556">
        <f>[12]Summary!$D$23</f>
        <v>912543.80535887228</v>
      </c>
      <c r="AB272" s="556">
        <f>[12]Summary!$E$23</f>
        <v>936235.76987020927</v>
      </c>
      <c r="AC272" s="556">
        <f>[12]Summary!$F$23</f>
        <v>960049.08829819702</v>
      </c>
      <c r="AD272" s="556">
        <f>[12]Summary!$G$23</f>
        <v>983800.04745881248</v>
      </c>
      <c r="AE272" s="556">
        <f>[12]Summary!$H$23</f>
        <v>1008514.7098506525</v>
      </c>
      <c r="AF272" s="556">
        <f>[12]Summary!$I$23</f>
        <v>1033640.4321065206</v>
      </c>
      <c r="AG272" s="556">
        <f>[12]Summary!$J$23</f>
        <v>1060458.5777180609</v>
      </c>
      <c r="AH272" s="556">
        <f>[12]Summary!$K$23</f>
        <v>1085191.5119208137</v>
      </c>
      <c r="AI272" s="556">
        <f>[12]Summary!$L$23</f>
        <v>1113000.9531475452</v>
      </c>
      <c r="AJ272" s="556">
        <f>[12]Summary!$M$23</f>
        <v>1139617.2218431192</v>
      </c>
      <c r="AK272" s="556">
        <f>[12]Summary!$N$23</f>
        <v>1157690.4646465569</v>
      </c>
      <c r="AL272" s="556">
        <f>[12]Summary!$O$23</f>
        <v>1176717.5321156317</v>
      </c>
      <c r="AM272" s="556">
        <f>[12]Summary!$P$23</f>
        <v>1196248.1810928558</v>
      </c>
      <c r="AN272" s="556">
        <f>[12]Summary!$Q$23</f>
        <v>1217197.1482602144</v>
      </c>
      <c r="AO272" s="556">
        <f>[12]Summary!$R$23</f>
        <v>1236178.4923981207</v>
      </c>
      <c r="AP272" s="556">
        <f>[12]Summary!$S$23</f>
        <v>1255501.3944943657</v>
      </c>
      <c r="AQ272" s="556">
        <f>[12]Summary!$T$23</f>
        <v>1275598.8428446252</v>
      </c>
      <c r="AR272" s="556">
        <f>[12]Summary!$U$23</f>
        <v>1292575.5759108246</v>
      </c>
      <c r="AS272" s="556">
        <f>[3]Summary!$V$23</f>
        <v>1201899.4584898758</v>
      </c>
      <c r="AU272" s="566">
        <f>(Z272-C272)/C272</f>
        <v>-1.0604709410493407E-2</v>
      </c>
      <c r="AV272" s="566">
        <f t="shared" ref="AV272:AV274" si="952">(AA272-D272)/D272</f>
        <v>-1.2417065012764631E-2</v>
      </c>
      <c r="AW272" s="566">
        <f t="shared" ref="AW272:AW274" si="953">(AB272-E272)/E272</f>
        <v>-1.4068847607628531E-2</v>
      </c>
      <c r="AX272" s="566">
        <f t="shared" ref="AX272:AX274" si="954">(AC272-F272)/F272</f>
        <v>-1.5864209492467446E-2</v>
      </c>
      <c r="AY272" s="566">
        <f t="shared" ref="AY272:AY274" si="955">(AD272-G272)/G272</f>
        <v>-1.7737514482122071E-2</v>
      </c>
      <c r="AZ272" s="566">
        <f t="shared" ref="AZ272:AZ274" si="956">(AE272-H272)/H272</f>
        <v>-1.9973565000418442E-2</v>
      </c>
      <c r="BA272" s="566">
        <f t="shared" ref="BA272:BA274" si="957">(AF272-I272)/I272</f>
        <v>-2.1633700907078654E-2</v>
      </c>
      <c r="BB272" s="566">
        <f t="shared" ref="BB272:BB274" si="958">(AG272-J272)/J272</f>
        <v>-2.3971985100965962E-2</v>
      </c>
      <c r="BC272" s="566">
        <f t="shared" ref="BC272:BC274" si="959">(AH272-K272)/K272</f>
        <v>-2.6682409646790268E-2</v>
      </c>
      <c r="BD272" s="566">
        <f t="shared" ref="BD272:BD274" si="960">(AI272-L272)/L272</f>
        <v>-2.9469791643123678E-2</v>
      </c>
      <c r="BE272" s="566">
        <f t="shared" ref="BE272:BE274" si="961">(AJ272-M272)/M272</f>
        <v>-3.2077886303708836E-2</v>
      </c>
      <c r="BF272" s="566">
        <f t="shared" ref="BF272:BF274" si="962">(AK272-N272)/N272</f>
        <v>-3.4329435739656716E-2</v>
      </c>
      <c r="BG272" s="566">
        <f t="shared" ref="BG272:BG274" si="963">(AL272-O272)/O272</f>
        <v>-3.1059373414340355E-2</v>
      </c>
      <c r="BH272" s="566">
        <f t="shared" ref="BH272:BH274" si="964">(AM272-P272)/P272</f>
        <v>-2.9388453901717439E-2</v>
      </c>
      <c r="BI272" s="566">
        <f t="shared" ref="BI272:BI274" si="965">(AN272-Q272)/Q272</f>
        <v>-2.6533207629405475E-2</v>
      </c>
      <c r="BJ272" s="566">
        <f t="shared" ref="BJ272:BJ274" si="966">(AO272-R272)/R272</f>
        <v>-2.5679908836133507E-2</v>
      </c>
      <c r="BK272" s="566">
        <f t="shared" ref="BK272:BK274" si="967">(AP272-S272)/S272</f>
        <v>-2.4153171663571529E-2</v>
      </c>
      <c r="BL272" s="566">
        <f t="shared" ref="BL272:BL274" si="968">(AQ272-T272)/T272</f>
        <v>-2.3197678859761452E-2</v>
      </c>
      <c r="BM272" s="566">
        <f t="shared" ref="BM272:BM274" si="969">(AR272-U272)/U272</f>
        <v>-2.4373886080702459E-2</v>
      </c>
      <c r="BN272" s="566">
        <f t="shared" ref="BN272:BN274" si="970">(AS272-V272)/V272</f>
        <v>-0.10336498343311272</v>
      </c>
    </row>
    <row r="273" spans="1:66" ht="15" x14ac:dyDescent="0.25">
      <c r="A273" s="555"/>
      <c r="B273" s="550" t="s">
        <v>87</v>
      </c>
      <c r="C273" s="556">
        <v>700859.86409186979</v>
      </c>
      <c r="D273" s="556">
        <v>719701.61043683125</v>
      </c>
      <c r="E273" s="556">
        <v>739623.95836753561</v>
      </c>
      <c r="F273" s="556">
        <v>759820.0392755561</v>
      </c>
      <c r="G273" s="556">
        <v>780102.39533123933</v>
      </c>
      <c r="H273" s="556">
        <v>801524.45361633331</v>
      </c>
      <c r="I273" s="556">
        <v>822887.25220059976</v>
      </c>
      <c r="J273" s="556">
        <v>846259.8876886355</v>
      </c>
      <c r="K273" s="556">
        <v>868408.66054328717</v>
      </c>
      <c r="L273" s="556">
        <v>893220.76088923449</v>
      </c>
      <c r="M273" s="556">
        <v>917045.57922747917</v>
      </c>
      <c r="N273" s="556">
        <v>933761.13320112519</v>
      </c>
      <c r="O273" s="556">
        <v>945904.71099367866</v>
      </c>
      <c r="P273" s="556">
        <v>959949.01488093333</v>
      </c>
      <c r="Q273" s="556">
        <v>973894.95284495316</v>
      </c>
      <c r="R273" s="556">
        <v>988215.94097028417</v>
      </c>
      <c r="S273" s="556">
        <v>1002092.644967976</v>
      </c>
      <c r="T273" s="556">
        <v>1017137.728320452</v>
      </c>
      <c r="U273" s="556">
        <v>1031917.218655616</v>
      </c>
      <c r="V273" s="557">
        <v>1044058.3572694727</v>
      </c>
      <c r="X273" s="555"/>
      <c r="Y273" s="550" t="s">
        <v>87</v>
      </c>
      <c r="Z273" s="556">
        <f>[12]Summary!$C$24</f>
        <v>820804.70633726357</v>
      </c>
      <c r="AA273" s="556">
        <f>[12]Summary!$D$24</f>
        <v>841327.06547342706</v>
      </c>
      <c r="AB273" s="556">
        <f>[12]Summary!$E$24</f>
        <v>863170.06178831065</v>
      </c>
      <c r="AC273" s="556">
        <f>[12]Summary!$F$24</f>
        <v>885124.94131798344</v>
      </c>
      <c r="AD273" s="556">
        <f>[12]Summary!$G$24</f>
        <v>907022.32822197047</v>
      </c>
      <c r="AE273" s="556">
        <f>[12]Summary!$H$24</f>
        <v>929808.20903359458</v>
      </c>
      <c r="AF273" s="556">
        <f>[12]Summary!$I$24</f>
        <v>952973.06977703772</v>
      </c>
      <c r="AG273" s="556">
        <f>[12]Summary!$J$24</f>
        <v>977698.27377962589</v>
      </c>
      <c r="AH273" s="556">
        <f>[12]Summary!$K$24</f>
        <v>1000501.0004335712</v>
      </c>
      <c r="AI273" s="556">
        <f>[12]Summary!$L$24</f>
        <v>1026140.1373630477</v>
      </c>
      <c r="AJ273" s="556">
        <f>[12]Summary!$M$24</f>
        <v>1050679.219327111</v>
      </c>
      <c r="AK273" s="556">
        <f>[12]Summary!$N$24</f>
        <v>1067150.0181363514</v>
      </c>
      <c r="AL273" s="556">
        <f>[12]Summary!$O$24</f>
        <v>1084493.8929683557</v>
      </c>
      <c r="AM273" s="556">
        <f>[12]Summary!$P$24</f>
        <v>1102295.4880236271</v>
      </c>
      <c r="AN273" s="556">
        <f>[12]Summary!$Q$24</f>
        <v>1121397.2948525304</v>
      </c>
      <c r="AO273" s="556">
        <f>[12]Summary!$R$24</f>
        <v>1138679.7196152739</v>
      </c>
      <c r="AP273" s="556">
        <f>[12]Summary!$S$24</f>
        <v>1146783.3791866326</v>
      </c>
      <c r="AQ273" s="556">
        <f>[12]Summary!$T$24</f>
        <v>1155290.1029482456</v>
      </c>
      <c r="AR273" s="556">
        <f>[12]Summary!$U$24</f>
        <v>1160684.1492671624</v>
      </c>
      <c r="AS273" s="556">
        <f>[3]Summary!$V$24</f>
        <v>1082817.5917245322</v>
      </c>
      <c r="AU273" s="566">
        <f t="shared" ref="AU273:AU274" si="971">(Z273-C273)/C273</f>
        <v>0.17113955070149547</v>
      </c>
      <c r="AV273" s="566">
        <f t="shared" si="952"/>
        <v>0.16899427939694872</v>
      </c>
      <c r="AW273" s="566">
        <f t="shared" si="953"/>
        <v>0.16703907711894619</v>
      </c>
      <c r="AX273" s="566">
        <f t="shared" si="954"/>
        <v>0.16491392114624698</v>
      </c>
      <c r="AY273" s="566">
        <f t="shared" si="955"/>
        <v>0.16269650452340895</v>
      </c>
      <c r="AZ273" s="566">
        <f t="shared" si="956"/>
        <v>0.16004970882481273</v>
      </c>
      <c r="BA273" s="566">
        <f t="shared" si="957"/>
        <v>0.1580846187962652</v>
      </c>
      <c r="BB273" s="566">
        <f t="shared" si="958"/>
        <v>0.1553168098868353</v>
      </c>
      <c r="BC273" s="566">
        <f t="shared" si="959"/>
        <v>0.15210850132199902</v>
      </c>
      <c r="BD273" s="566">
        <f t="shared" si="960"/>
        <v>0.14880909881840074</v>
      </c>
      <c r="BE273" s="566">
        <f t="shared" si="961"/>
        <v>0.14572191734701462</v>
      </c>
      <c r="BF273" s="566">
        <f t="shared" si="962"/>
        <v>0.14285118558955398</v>
      </c>
      <c r="BG273" s="566">
        <f t="shared" si="963"/>
        <v>0.14651495056947991</v>
      </c>
      <c r="BH273" s="566">
        <f t="shared" si="964"/>
        <v>0.14828545155635126</v>
      </c>
      <c r="BI273" s="566">
        <f t="shared" si="965"/>
        <v>0.15145611092519953</v>
      </c>
      <c r="BJ273" s="566">
        <f t="shared" si="966"/>
        <v>0.15225799585590188</v>
      </c>
      <c r="BK273" s="566">
        <f t="shared" si="967"/>
        <v>0.1443885801829036</v>
      </c>
      <c r="BL273" s="566">
        <f t="shared" si="968"/>
        <v>0.13582464869916641</v>
      </c>
      <c r="BM273" s="566">
        <f t="shared" si="969"/>
        <v>0.12478416706652518</v>
      </c>
      <c r="BN273" s="566">
        <f t="shared" si="970"/>
        <v>3.7123628373060102E-2</v>
      </c>
    </row>
    <row r="274" spans="1:66" ht="15.75" thickBot="1" x14ac:dyDescent="0.3">
      <c r="A274" s="558"/>
      <c r="B274" s="559" t="s">
        <v>499</v>
      </c>
      <c r="C274" s="560">
        <v>198966.8036977078</v>
      </c>
      <c r="D274" s="560">
        <v>204315.77891859238</v>
      </c>
      <c r="E274" s="560">
        <v>209971.52565629728</v>
      </c>
      <c r="F274" s="560">
        <v>215704.98233054395</v>
      </c>
      <c r="G274" s="560">
        <v>221462.9316191469</v>
      </c>
      <c r="H274" s="560">
        <v>227544.43048074018</v>
      </c>
      <c r="I274" s="560">
        <v>233609.10613149518</v>
      </c>
      <c r="J274" s="560">
        <v>240244.35351161411</v>
      </c>
      <c r="K274" s="560">
        <v>246532.15905805776</v>
      </c>
      <c r="L274" s="560">
        <v>253576.0554941259</v>
      </c>
      <c r="M274" s="560">
        <v>260339.67286802322</v>
      </c>
      <c r="N274" s="560">
        <v>265085.04425618553</v>
      </c>
      <c r="O274" s="560">
        <v>268532.47930366045</v>
      </c>
      <c r="P274" s="560">
        <v>272519.51066010282</v>
      </c>
      <c r="Q274" s="560">
        <v>276478.61695714114</v>
      </c>
      <c r="R274" s="560">
        <v>280544.19608226628</v>
      </c>
      <c r="S274" s="560">
        <v>284483.64757854718</v>
      </c>
      <c r="T274" s="560">
        <v>288754.78978453798</v>
      </c>
      <c r="U274" s="560">
        <v>292950.53290371201</v>
      </c>
      <c r="V274" s="561">
        <v>296397.27549380163</v>
      </c>
      <c r="X274" s="558"/>
      <c r="Y274" s="559" t="s">
        <v>499</v>
      </c>
      <c r="Z274" s="560">
        <f>[12]Summary!$C$25</f>
        <v>69479.561120593033</v>
      </c>
      <c r="AA274" s="560">
        <f>[12]Summary!$D$25</f>
        <v>71216.739885445233</v>
      </c>
      <c r="AB274" s="560">
        <f>[12]Summary!$E$25</f>
        <v>73065.7080818986</v>
      </c>
      <c r="AC274" s="560">
        <f>[12]Summary!$F$25</f>
        <v>74924.146980213554</v>
      </c>
      <c r="AD274" s="560">
        <f>[12]Summary!$G$25</f>
        <v>76777.719236842036</v>
      </c>
      <c r="AE274" s="560">
        <f>[12]Summary!$H$25</f>
        <v>78706.50081705788</v>
      </c>
      <c r="AF274" s="560">
        <f>[12]Summary!$I$25</f>
        <v>80667.36232948293</v>
      </c>
      <c r="AG274" s="560">
        <f>[12]Summary!$J$25</f>
        <v>82760.303938435012</v>
      </c>
      <c r="AH274" s="560">
        <f>[12]Summary!$K$25</f>
        <v>84690.511487242577</v>
      </c>
      <c r="AI274" s="560">
        <f>[12]Summary!$L$25</f>
        <v>86860.815784497492</v>
      </c>
      <c r="AJ274" s="560">
        <f>[12]Summary!$M$25</f>
        <v>88938.002516008288</v>
      </c>
      <c r="AK274" s="560">
        <f>[12]Summary!$N$25</f>
        <v>90540.446510205409</v>
      </c>
      <c r="AL274" s="560">
        <f>[12]Summary!$O$25</f>
        <v>92223.639147276132</v>
      </c>
      <c r="AM274" s="560">
        <f>[12]Summary!$P$25</f>
        <v>93952.693069228641</v>
      </c>
      <c r="AN274" s="560">
        <f>[12]Summary!$Q$25</f>
        <v>95799.853407684088</v>
      </c>
      <c r="AO274" s="560">
        <f>[12]Summary!$R$25</f>
        <v>97498.772782846849</v>
      </c>
      <c r="AP274" s="560">
        <f>[12]Summary!$S$25</f>
        <v>108718.01530773308</v>
      </c>
      <c r="AQ274" s="560">
        <f>[12]Summary!$T$25</f>
        <v>120308.73989637975</v>
      </c>
      <c r="AR274" s="560">
        <f>[12]Summary!$U$25</f>
        <v>131891.42664366213</v>
      </c>
      <c r="AS274" s="560">
        <f>[3]Summary!$V$25</f>
        <v>119081.8667653436</v>
      </c>
      <c r="AU274" s="566">
        <f t="shared" si="971"/>
        <v>-0.65079822448093394</v>
      </c>
      <c r="AV274" s="566">
        <f t="shared" si="952"/>
        <v>-0.65143788569643057</v>
      </c>
      <c r="AW274" s="566">
        <f t="shared" si="953"/>
        <v>-0.65202087352787075</v>
      </c>
      <c r="AX274" s="566">
        <f t="shared" si="954"/>
        <v>-0.65265453690169928</v>
      </c>
      <c r="AY274" s="566">
        <f t="shared" si="955"/>
        <v>-0.65331570987745335</v>
      </c>
      <c r="AZ274" s="566">
        <f t="shared" si="956"/>
        <v>-0.65410491194720866</v>
      </c>
      <c r="BA274" s="566">
        <f t="shared" si="957"/>
        <v>-0.65469084803536526</v>
      </c>
      <c r="BB274" s="566">
        <f t="shared" si="958"/>
        <v>-0.65551613293407063</v>
      </c>
      <c r="BC274" s="566">
        <f t="shared" si="959"/>
        <v>-0.65647276277940614</v>
      </c>
      <c r="BD274" s="566">
        <f t="shared" si="960"/>
        <v>-0.65745655434525185</v>
      </c>
      <c r="BE274" s="566">
        <f t="shared" si="961"/>
        <v>-0.65837706740495683</v>
      </c>
      <c r="BF274" s="566">
        <f t="shared" si="962"/>
        <v>-0.6584475492977846</v>
      </c>
      <c r="BG274" s="566">
        <f t="shared" si="963"/>
        <v>-0.65656430318438952</v>
      </c>
      <c r="BH274" s="566">
        <f t="shared" si="964"/>
        <v>-0.65524415906349476</v>
      </c>
      <c r="BI274" s="566">
        <f t="shared" si="965"/>
        <v>-0.65349995431098862</v>
      </c>
      <c r="BJ274" s="566">
        <f t="shared" si="966"/>
        <v>-0.65246555036819764</v>
      </c>
      <c r="BK274" s="566">
        <f t="shared" si="967"/>
        <v>-0.61784089794575781</v>
      </c>
      <c r="BL274" s="566">
        <f t="shared" si="968"/>
        <v>-0.58335326667255871</v>
      </c>
      <c r="BM274" s="566">
        <f t="shared" si="969"/>
        <v>-0.54978260207837659</v>
      </c>
      <c r="BN274" s="566">
        <f t="shared" si="970"/>
        <v>-0.59823562289177024</v>
      </c>
    </row>
    <row r="276" spans="1:66" ht="15" x14ac:dyDescent="0.25">
      <c r="A276" s="565" t="s">
        <v>329</v>
      </c>
      <c r="B276" s="565">
        <v>2021</v>
      </c>
      <c r="X276" s="565" t="str">
        <f>A276</f>
        <v>FI</v>
      </c>
      <c r="Y276" s="565">
        <v>2022</v>
      </c>
    </row>
    <row r="277" spans="1:66" ht="15.75" thickBot="1" x14ac:dyDescent="0.3">
      <c r="A277" s="550" t="s">
        <v>65</v>
      </c>
      <c r="B277" s="550" t="s">
        <v>64</v>
      </c>
      <c r="C277" s="551" t="s">
        <v>508</v>
      </c>
      <c r="D277" s="551" t="s">
        <v>508</v>
      </c>
      <c r="E277" s="551" t="s">
        <v>508</v>
      </c>
      <c r="F277" s="551" t="s">
        <v>508</v>
      </c>
      <c r="G277" s="551" t="s">
        <v>508</v>
      </c>
      <c r="H277" s="551" t="s">
        <v>508</v>
      </c>
      <c r="I277" s="551" t="s">
        <v>508</v>
      </c>
      <c r="J277" s="551" t="s">
        <v>508</v>
      </c>
      <c r="K277" s="551" t="s">
        <v>508</v>
      </c>
      <c r="L277" s="551" t="s">
        <v>508</v>
      </c>
      <c r="M277" s="551" t="s">
        <v>508</v>
      </c>
      <c r="N277" s="551" t="s">
        <v>508</v>
      </c>
      <c r="O277" s="551" t="s">
        <v>508</v>
      </c>
      <c r="P277" s="551" t="s">
        <v>508</v>
      </c>
      <c r="Q277" s="551" t="s">
        <v>508</v>
      </c>
      <c r="R277" s="551" t="s">
        <v>508</v>
      </c>
      <c r="S277" s="551" t="s">
        <v>508</v>
      </c>
      <c r="T277" s="551" t="s">
        <v>508</v>
      </c>
      <c r="U277" s="551" t="s">
        <v>508</v>
      </c>
      <c r="V277" s="551" t="s">
        <v>508</v>
      </c>
      <c r="X277" s="550" t="s">
        <v>65</v>
      </c>
      <c r="Y277" s="550" t="s">
        <v>64</v>
      </c>
      <c r="Z277" s="551" t="str">
        <f>[13]Summary!$C$1</f>
        <v>EST</v>
      </c>
      <c r="AA277" s="551" t="str">
        <f>[13]Summary!$D$1</f>
        <v>EST</v>
      </c>
      <c r="AB277" s="551" t="str">
        <f>[13]Summary!$E$1</f>
        <v>EST</v>
      </c>
      <c r="AC277" s="551" t="str">
        <f>[13]Summary!$F$1</f>
        <v>EST</v>
      </c>
      <c r="AD277" s="551" t="str">
        <f>[13]Summary!$G$1</f>
        <v>EST</v>
      </c>
      <c r="AE277" s="551" t="str">
        <f>[13]Summary!$H$1</f>
        <v>EST</v>
      </c>
      <c r="AF277" s="551" t="str">
        <f>[13]Summary!$I$1</f>
        <v>EST</v>
      </c>
      <c r="AG277" s="551" t="str">
        <f>[13]Summary!$J$1</f>
        <v>EST</v>
      </c>
      <c r="AH277" s="551" t="str">
        <f>[13]Summary!$K$1</f>
        <v>EST</v>
      </c>
      <c r="AI277" s="551" t="str">
        <f>[13]Summary!$L$1</f>
        <v>EST</v>
      </c>
      <c r="AJ277" s="551" t="str">
        <f>[13]Summary!$M$1</f>
        <v>EST</v>
      </c>
      <c r="AK277" s="551" t="str">
        <f>[13]Summary!$N$1</f>
        <v>EST</v>
      </c>
      <c r="AL277" s="551" t="str">
        <f>[13]Summary!$O$1</f>
        <v>EST</v>
      </c>
      <c r="AM277" s="551" t="str">
        <f>[13]Summary!$P$1</f>
        <v>EST</v>
      </c>
      <c r="AN277" s="551" t="str">
        <f>[13]Summary!$Q$1</f>
        <v>EST</v>
      </c>
      <c r="AO277" s="551" t="str">
        <f>[13]Summary!$R$1</f>
        <v>EST</v>
      </c>
      <c r="AP277" s="551" t="str">
        <f>[13]Summary!$S$1</f>
        <v>EST</v>
      </c>
      <c r="AQ277" s="551" t="str">
        <f>[13]Summary!$T$1</f>
        <v>EST</v>
      </c>
      <c r="AR277" s="551" t="str">
        <f>[13]Summary!$U$1</f>
        <v>EST</v>
      </c>
      <c r="AS277" s="551" t="str">
        <f>[13]Summary!$V$1</f>
        <v>EST</v>
      </c>
      <c r="AU277" s="704" t="s">
        <v>504</v>
      </c>
      <c r="AV277" s="704"/>
      <c r="AW277" s="704"/>
      <c r="AX277" s="704"/>
      <c r="AY277" s="704"/>
      <c r="AZ277" s="704"/>
      <c r="BA277" s="704"/>
      <c r="BB277" s="704"/>
      <c r="BC277" s="704"/>
      <c r="BD277" s="704"/>
      <c r="BE277" s="704"/>
      <c r="BF277" s="704"/>
      <c r="BG277" s="704"/>
      <c r="BH277" s="704"/>
      <c r="BI277" s="704"/>
      <c r="BJ277" s="704"/>
      <c r="BK277" s="704"/>
      <c r="BL277" s="704"/>
      <c r="BM277" s="704"/>
      <c r="BN277" s="704"/>
    </row>
    <row r="278" spans="1:66" ht="15" x14ac:dyDescent="0.25">
      <c r="A278" s="552" t="s">
        <v>497</v>
      </c>
      <c r="B278" s="553"/>
      <c r="C278" s="553">
        <v>2000</v>
      </c>
      <c r="D278" s="553">
        <v>2001</v>
      </c>
      <c r="E278" s="553">
        <v>2002</v>
      </c>
      <c r="F278" s="553">
        <v>2003</v>
      </c>
      <c r="G278" s="553">
        <v>2004</v>
      </c>
      <c r="H278" s="553">
        <v>2005</v>
      </c>
      <c r="I278" s="553">
        <v>2006</v>
      </c>
      <c r="J278" s="553">
        <v>2007</v>
      </c>
      <c r="K278" s="553">
        <v>2008</v>
      </c>
      <c r="L278" s="553">
        <v>2009</v>
      </c>
      <c r="M278" s="553">
        <v>2010</v>
      </c>
      <c r="N278" s="553">
        <v>2011</v>
      </c>
      <c r="O278" s="553">
        <v>2012</v>
      </c>
      <c r="P278" s="553">
        <v>2013</v>
      </c>
      <c r="Q278" s="553">
        <v>2014</v>
      </c>
      <c r="R278" s="553">
        <v>2015</v>
      </c>
      <c r="S278" s="553">
        <v>2016</v>
      </c>
      <c r="T278" s="553">
        <v>2017</v>
      </c>
      <c r="U278" s="553">
        <v>2018</v>
      </c>
      <c r="V278" s="554">
        <v>2019</v>
      </c>
      <c r="X278" s="552" t="s">
        <v>497</v>
      </c>
      <c r="Y278" s="553"/>
      <c r="Z278" s="553">
        <v>2000</v>
      </c>
      <c r="AA278" s="553">
        <v>2001</v>
      </c>
      <c r="AB278" s="553">
        <v>2002</v>
      </c>
      <c r="AC278" s="553">
        <v>2003</v>
      </c>
      <c r="AD278" s="553">
        <v>2004</v>
      </c>
      <c r="AE278" s="553">
        <v>2005</v>
      </c>
      <c r="AF278" s="553">
        <v>2006</v>
      </c>
      <c r="AG278" s="553">
        <v>2007</v>
      </c>
      <c r="AH278" s="553">
        <v>2008</v>
      </c>
      <c r="AI278" s="553">
        <v>2009</v>
      </c>
      <c r="AJ278" s="553">
        <v>2010</v>
      </c>
      <c r="AK278" s="553">
        <v>2011</v>
      </c>
      <c r="AL278" s="553">
        <v>2012</v>
      </c>
      <c r="AM278" s="553">
        <v>2013</v>
      </c>
      <c r="AN278" s="553">
        <v>2014</v>
      </c>
      <c r="AO278" s="553">
        <v>2015</v>
      </c>
      <c r="AP278" s="553">
        <v>2016</v>
      </c>
      <c r="AQ278" s="553">
        <v>2017</v>
      </c>
      <c r="AR278" s="553">
        <v>2018</v>
      </c>
      <c r="AS278" s="553">
        <v>2019</v>
      </c>
      <c r="AU278" s="553">
        <v>2000</v>
      </c>
      <c r="AV278" s="553">
        <v>2001</v>
      </c>
      <c r="AW278" s="553">
        <v>2002</v>
      </c>
      <c r="AX278" s="553">
        <v>2003</v>
      </c>
      <c r="AY278" s="553">
        <v>2004</v>
      </c>
      <c r="AZ278" s="553">
        <v>2005</v>
      </c>
      <c r="BA278" s="553">
        <v>2006</v>
      </c>
      <c r="BB278" s="553">
        <v>2007</v>
      </c>
      <c r="BC278" s="553">
        <v>2008</v>
      </c>
      <c r="BD278" s="553">
        <v>2009</v>
      </c>
      <c r="BE278" s="553">
        <v>2010</v>
      </c>
      <c r="BF278" s="553">
        <v>2011</v>
      </c>
      <c r="BG278" s="553">
        <v>2012</v>
      </c>
      <c r="BH278" s="553">
        <v>2013</v>
      </c>
      <c r="BI278" s="553">
        <v>2014</v>
      </c>
      <c r="BJ278" s="553">
        <v>2015</v>
      </c>
      <c r="BK278" s="553">
        <v>2016</v>
      </c>
      <c r="BL278" s="553">
        <v>2017</v>
      </c>
      <c r="BM278" s="553">
        <v>2018</v>
      </c>
      <c r="BN278" s="553">
        <v>2019</v>
      </c>
    </row>
    <row r="279" spans="1:66" ht="15" x14ac:dyDescent="0.25">
      <c r="A279" s="555"/>
      <c r="B279" s="550" t="s">
        <v>498</v>
      </c>
      <c r="C279" s="556">
        <v>1895940.1024009348</v>
      </c>
      <c r="D279" s="556">
        <v>1931211.5343719372</v>
      </c>
      <c r="E279" s="556">
        <v>1960699.6658713073</v>
      </c>
      <c r="F279" s="556">
        <v>1993377.7117749844</v>
      </c>
      <c r="G279" s="556">
        <v>2026483.0794718612</v>
      </c>
      <c r="H279" s="556">
        <v>2060502.6980677499</v>
      </c>
      <c r="I279" s="556">
        <v>2098156.1959488946</v>
      </c>
      <c r="J279" s="556">
        <v>2138483.7865858553</v>
      </c>
      <c r="K279" s="556">
        <v>2170694.8552605892</v>
      </c>
      <c r="L279" s="556">
        <v>2210235.7682722323</v>
      </c>
      <c r="M279" s="556">
        <v>2263072.6851368165</v>
      </c>
      <c r="N279" s="556">
        <v>2303219.7665076493</v>
      </c>
      <c r="O279" s="556">
        <v>2350767.9214059804</v>
      </c>
      <c r="P279" s="556">
        <v>2399853.659408811</v>
      </c>
      <c r="Q279" s="556">
        <v>2441435.857836769</v>
      </c>
      <c r="R279" s="556">
        <v>2484042.0602018456</v>
      </c>
      <c r="S279" s="556">
        <v>2524465.9110861565</v>
      </c>
      <c r="T279" s="556">
        <v>2561718.1895125685</v>
      </c>
      <c r="U279" s="556">
        <v>2596497.6695893775</v>
      </c>
      <c r="V279" s="557">
        <v>2624246.1031276225</v>
      </c>
      <c r="X279" s="555"/>
      <c r="Y279" s="550" t="s">
        <v>498</v>
      </c>
      <c r="Z279" s="556">
        <f>[13]Summary!$C$3</f>
        <v>1879882.7285879315</v>
      </c>
      <c r="AA279" s="556">
        <f>[13]Summary!$D$3</f>
        <v>1904371.6196001293</v>
      </c>
      <c r="AB279" s="556">
        <f>[13]Summary!$E$3</f>
        <v>1929465.3000045791</v>
      </c>
      <c r="AC279" s="556">
        <f>[13]Summary!$F$3</f>
        <v>1957676.6124672818</v>
      </c>
      <c r="AD279" s="556">
        <f>[13]Summary!$G$3</f>
        <v>1985233.5454298789</v>
      </c>
      <c r="AE279" s="556">
        <f>[13]Summary!$H$3</f>
        <v>2013121.9969577393</v>
      </c>
      <c r="AF279" s="556">
        <f>[13]Summary!$I$3</f>
        <v>2044910.6081121124</v>
      </c>
      <c r="AG279" s="556">
        <f>[13]Summary!$J$3</f>
        <v>2079524.5008653684</v>
      </c>
      <c r="AH279" s="556">
        <f>[13]Summary!$K$3</f>
        <v>2106110.086251331</v>
      </c>
      <c r="AI279" s="556">
        <f>[13]Summary!$L$3</f>
        <v>2142200.9854158247</v>
      </c>
      <c r="AJ279" s="556">
        <f>[13]Summary!$M$3</f>
        <v>2192371.5198454228</v>
      </c>
      <c r="AK279" s="556">
        <f>[13]Summary!$N$3</f>
        <v>2229190.626548816</v>
      </c>
      <c r="AL279" s="556">
        <f>[13]Summary!$O$3</f>
        <v>2271737.6058168751</v>
      </c>
      <c r="AM279" s="556">
        <f>[13]Summary!$P$3</f>
        <v>2316077.1903430214</v>
      </c>
      <c r="AN279" s="556">
        <f>[13]Summary!$Q$3</f>
        <v>2353069.8104138495</v>
      </c>
      <c r="AO279" s="556">
        <f>[13]Summary!$R$3</f>
        <v>2390566.0894939662</v>
      </c>
      <c r="AP279" s="556">
        <f>[13]Summary!$S$3</f>
        <v>2425985.5419707499</v>
      </c>
      <c r="AQ279" s="556">
        <f>[13]Summary!$T$3</f>
        <v>2455683.7756818077</v>
      </c>
      <c r="AR279" s="556">
        <f>[13]Summary!$U$3</f>
        <v>2483283.4924706244</v>
      </c>
      <c r="AS279" s="556">
        <f>[13]Summary!$V$3</f>
        <v>2503342.1865556808</v>
      </c>
      <c r="AU279" s="566">
        <f>(Z279-C279)/C279</f>
        <v>-8.4693465751734202E-3</v>
      </c>
      <c r="AV279" s="566">
        <f t="shared" ref="AV279:AV281" si="972">(AA279-D279)/D279</f>
        <v>-1.3897967309177575E-2</v>
      </c>
      <c r="AW279" s="566">
        <f t="shared" ref="AW279:AW281" si="973">(AB279-E279)/E279</f>
        <v>-1.5930214305844754E-2</v>
      </c>
      <c r="AX279" s="566">
        <f t="shared" ref="AX279:AX281" si="974">(AC279-F279)/F279</f>
        <v>-1.7909851754042597E-2</v>
      </c>
      <c r="AY279" s="566">
        <f t="shared" ref="AY279:AY281" si="975">(AD279-G279)/G279</f>
        <v>-2.0355232402302005E-2</v>
      </c>
      <c r="AZ279" s="566">
        <f t="shared" ref="AZ279:AZ281" si="976">(AE279-H279)/H279</f>
        <v>-2.2994728982612869E-2</v>
      </c>
      <c r="BA279" s="566">
        <f t="shared" ref="BA279:BA281" si="977">(AF279-I279)/I279</f>
        <v>-2.5377323165734003E-2</v>
      </c>
      <c r="BB279" s="566">
        <f t="shared" ref="BB279:BB281" si="978">(AG279-J279)/J279</f>
        <v>-2.757060216697594E-2</v>
      </c>
      <c r="BC279" s="566">
        <f t="shared" ref="BC279:BC281" si="979">(AH279-K279)/K279</f>
        <v>-2.9753039149072298E-2</v>
      </c>
      <c r="BD279" s="566">
        <f t="shared" ref="BD279:BD281" si="980">(AI279-L279)/L279</f>
        <v>-3.078168575182872E-2</v>
      </c>
      <c r="BE279" s="566">
        <f t="shared" ref="BE279:BE281" si="981">(AJ279-M279)/M279</f>
        <v>-3.1241226035618616E-2</v>
      </c>
      <c r="BF279" s="566">
        <f t="shared" ref="BF279:BF281" si="982">(AK279-N279)/N279</f>
        <v>-3.2141587631076579E-2</v>
      </c>
      <c r="BG279" s="566">
        <f t="shared" ref="BG279:BG281" si="983">(AL279-O279)/O279</f>
        <v>-3.3618935697334887E-2</v>
      </c>
      <c r="BH279" s="566">
        <f t="shared" ref="BH279:BH281" si="984">(AM279-P279)/P279</f>
        <v>-3.4908990695052385E-2</v>
      </c>
      <c r="BI279" s="566">
        <f t="shared" ref="BI279:BI281" si="985">(AN279-Q279)/Q279</f>
        <v>-3.6194294082833714E-2</v>
      </c>
      <c r="BJ279" s="566">
        <f t="shared" ref="BJ279:BJ281" si="986">(AO279-R279)/R279</f>
        <v>-3.7630590965228597E-2</v>
      </c>
      <c r="BK279" s="566">
        <f t="shared" ref="BK279:BK281" si="987">(AP279-S279)/S279</f>
        <v>-3.9010377871585233E-2</v>
      </c>
      <c r="BL279" s="566">
        <f t="shared" ref="BL279:BL281" si="988">(AQ279-T279)/T279</f>
        <v>-4.1391911985032434E-2</v>
      </c>
      <c r="BM279" s="566">
        <f t="shared" ref="BM279:BM281" si="989">(AR279-U279)/U279</f>
        <v>-4.3602649231977673E-2</v>
      </c>
      <c r="BN279" s="566">
        <f t="shared" ref="BN279:BN281" si="990">(AS279-V279)/V279</f>
        <v>-4.6071866669763283E-2</v>
      </c>
    </row>
    <row r="280" spans="1:66" ht="15" x14ac:dyDescent="0.25">
      <c r="A280" s="555"/>
      <c r="B280" s="550" t="s">
        <v>87</v>
      </c>
      <c r="C280" s="556">
        <v>1752266.9435619195</v>
      </c>
      <c r="D280" s="556">
        <v>1784865.5284099395</v>
      </c>
      <c r="E280" s="556">
        <v>1810190.6993673577</v>
      </c>
      <c r="F280" s="556">
        <v>1838399.7766147726</v>
      </c>
      <c r="G280" s="556">
        <v>1866938.2542605069</v>
      </c>
      <c r="H280" s="556">
        <v>1896252.9858010069</v>
      </c>
      <c r="I280" s="556">
        <v>1928841.4364408683</v>
      </c>
      <c r="J280" s="556">
        <v>1959788.090120432</v>
      </c>
      <c r="K280" s="556">
        <v>1983088.6347723627</v>
      </c>
      <c r="L280" s="556">
        <v>2012879.9637293494</v>
      </c>
      <c r="M280" s="556">
        <v>2054515.4163877631</v>
      </c>
      <c r="N280" s="556">
        <v>2084364.0932554095</v>
      </c>
      <c r="O280" s="556">
        <v>2127394.1454509511</v>
      </c>
      <c r="P280" s="556">
        <v>2171815.6771136369</v>
      </c>
      <c r="Q280" s="556">
        <v>2209446.6676870105</v>
      </c>
      <c r="R280" s="556">
        <v>2248004.3596845903</v>
      </c>
      <c r="S280" s="556">
        <v>2284587.070774348</v>
      </c>
      <c r="T280" s="556">
        <v>2318299.5773588596</v>
      </c>
      <c r="U280" s="556">
        <v>2349774.2548986902</v>
      </c>
      <c r="V280" s="557">
        <v>2374885.9873318053</v>
      </c>
      <c r="X280" s="555"/>
      <c r="Y280" s="550" t="s">
        <v>87</v>
      </c>
      <c r="Z280" s="556">
        <f>[13]Summary!$C$4</f>
        <v>1736946.5057212841</v>
      </c>
      <c r="AA280" s="556">
        <f>[13]Summary!$D$4</f>
        <v>1759573.3925083003</v>
      </c>
      <c r="AB280" s="556">
        <f>[13]Summary!$E$4</f>
        <v>1780959.9425075331</v>
      </c>
      <c r="AC280" s="556">
        <f>[13]Summary!$F$4</f>
        <v>1805174.4648992848</v>
      </c>
      <c r="AD280" s="556">
        <f>[13]Summary!$G$4</f>
        <v>1828733.582238937</v>
      </c>
      <c r="AE280" s="556">
        <f>[13]Summary!$H$4</f>
        <v>1852546.3834930817</v>
      </c>
      <c r="AF280" s="556">
        <f>[13]Summary!$I$4</f>
        <v>1879892.6039728497</v>
      </c>
      <c r="AG280" s="556">
        <f>[13]Summary!$J$4</f>
        <v>1904270.8012367368</v>
      </c>
      <c r="AH280" s="556">
        <f>[13]Summary!$K$4</f>
        <v>1921078.2552822214</v>
      </c>
      <c r="AI280" s="556">
        <f>[13]Summary!$L$4</f>
        <v>1946331.6214975517</v>
      </c>
      <c r="AJ280" s="556">
        <f>[13]Summary!$M$4</f>
        <v>1984068.546682952</v>
      </c>
      <c r="AK280" s="556">
        <f>[13]Summary!$N$4</f>
        <v>2009411.2690017496</v>
      </c>
      <c r="AL280" s="556">
        <f>[13]Summary!$O$4</f>
        <v>2046919.4735188147</v>
      </c>
      <c r="AM280" s="556">
        <f>[13]Summary!$P$4</f>
        <v>2086010.6012377082</v>
      </c>
      <c r="AN280" s="556">
        <f>[13]Summary!$Q$4</f>
        <v>2118454.3554757442</v>
      </c>
      <c r="AO280" s="556">
        <f>[13]Summary!$R$4</f>
        <v>2151323.8765198849</v>
      </c>
      <c r="AP280" s="556">
        <f>[13]Summary!$S$4</f>
        <v>2182297.3250149293</v>
      </c>
      <c r="AQ280" s="556">
        <f>[13]Summary!$T$4</f>
        <v>2209012.396009401</v>
      </c>
      <c r="AR280" s="556">
        <f>[13]Summary!$U$4</f>
        <v>2233839.7443498513</v>
      </c>
      <c r="AS280" s="556">
        <f>[13]Summary!$V$4</f>
        <v>2251883.5594047224</v>
      </c>
      <c r="AU280" s="566">
        <f t="shared" ref="AU280:AU281" si="991">(Z280-C280)/C280</f>
        <v>-8.7432099868829417E-3</v>
      </c>
      <c r="AV280" s="566">
        <f t="shared" si="972"/>
        <v>-1.4170331321357818E-2</v>
      </c>
      <c r="AW280" s="566">
        <f t="shared" si="973"/>
        <v>-1.6147888103745293E-2</v>
      </c>
      <c r="AX280" s="566">
        <f t="shared" si="974"/>
        <v>-1.8072952432940843E-2</v>
      </c>
      <c r="AY280" s="566">
        <f t="shared" si="975"/>
        <v>-2.0463811234454975E-2</v>
      </c>
      <c r="AZ280" s="566">
        <f t="shared" si="976"/>
        <v>-2.3048929987294329E-2</v>
      </c>
      <c r="BA280" s="566">
        <f t="shared" si="977"/>
        <v>-2.5377323165734073E-2</v>
      </c>
      <c r="BB280" s="566">
        <f t="shared" si="978"/>
        <v>-2.8328210158825654E-2</v>
      </c>
      <c r="BC280" s="566">
        <f t="shared" si="979"/>
        <v>-3.1269595520252387E-2</v>
      </c>
      <c r="BD280" s="566">
        <f t="shared" si="980"/>
        <v>-3.3061257218985264E-2</v>
      </c>
      <c r="BE280" s="566">
        <f t="shared" si="981"/>
        <v>-3.4288800727847742E-2</v>
      </c>
      <c r="BF280" s="566">
        <f t="shared" si="982"/>
        <v>-3.5959564116553565E-2</v>
      </c>
      <c r="BG280" s="566">
        <f t="shared" si="983"/>
        <v>-3.7827814889975601E-2</v>
      </c>
      <c r="BH280" s="566">
        <f t="shared" si="984"/>
        <v>-3.9508452204362186E-2</v>
      </c>
      <c r="BI280" s="566">
        <f t="shared" si="985"/>
        <v>-4.1183303286755867E-2</v>
      </c>
      <c r="BJ280" s="566">
        <f t="shared" si="986"/>
        <v>-4.3007248962039488E-2</v>
      </c>
      <c r="BK280" s="566">
        <f t="shared" si="987"/>
        <v>-4.477384428370601E-2</v>
      </c>
      <c r="BL280" s="566">
        <f t="shared" si="988"/>
        <v>-4.7141095316924009E-2</v>
      </c>
      <c r="BM280" s="566">
        <f t="shared" si="989"/>
        <v>-4.9338573825610903E-2</v>
      </c>
      <c r="BN280" s="566">
        <f t="shared" si="990"/>
        <v>-5.1792982308711433E-2</v>
      </c>
    </row>
    <row r="281" spans="1:66" ht="15.75" thickBot="1" x14ac:dyDescent="0.3">
      <c r="A281" s="558"/>
      <c r="B281" s="559" t="s">
        <v>499</v>
      </c>
      <c r="C281" s="560">
        <v>143673.15883901529</v>
      </c>
      <c r="D281" s="560">
        <v>146346.00596199767</v>
      </c>
      <c r="E281" s="560">
        <v>150508.9665039496</v>
      </c>
      <c r="F281" s="560">
        <v>154977.93516021175</v>
      </c>
      <c r="G281" s="560">
        <v>159544.8252113543</v>
      </c>
      <c r="H281" s="560">
        <v>164249.71226674295</v>
      </c>
      <c r="I281" s="560">
        <v>169314.7595080263</v>
      </c>
      <c r="J281" s="560">
        <v>178695.69646542333</v>
      </c>
      <c r="K281" s="560">
        <v>187606.22048822651</v>
      </c>
      <c r="L281" s="560">
        <v>197355.80454288283</v>
      </c>
      <c r="M281" s="560">
        <v>208557.26874905336</v>
      </c>
      <c r="N281" s="560">
        <v>218855.67325223982</v>
      </c>
      <c r="O281" s="560">
        <v>223373.7759550293</v>
      </c>
      <c r="P281" s="560">
        <v>228037.98229517415</v>
      </c>
      <c r="Q281" s="560">
        <v>231989.19014975848</v>
      </c>
      <c r="R281" s="560">
        <v>236037.70051725535</v>
      </c>
      <c r="S281" s="560">
        <v>239878.84031180851</v>
      </c>
      <c r="T281" s="560">
        <v>243418.61215370893</v>
      </c>
      <c r="U281" s="560">
        <v>246723.41469068732</v>
      </c>
      <c r="V281" s="561">
        <v>249360.11579581723</v>
      </c>
      <c r="X281" s="558"/>
      <c r="Y281" s="559" t="s">
        <v>499</v>
      </c>
      <c r="Z281" s="560">
        <f>[13]Summary!$C$5</f>
        <v>142936.22286664741</v>
      </c>
      <c r="AA281" s="560">
        <f>[13]Summary!$D$5</f>
        <v>144798.22709182906</v>
      </c>
      <c r="AB281" s="560">
        <f>[13]Summary!$E$5</f>
        <v>148505.357497046</v>
      </c>
      <c r="AC281" s="560">
        <f>[13]Summary!$F$5</f>
        <v>152502.14756799699</v>
      </c>
      <c r="AD281" s="560">
        <f>[13]Summary!$G$5</f>
        <v>156499.96319094184</v>
      </c>
      <c r="AE281" s="560">
        <f>[13]Summary!$H$5</f>
        <v>160575.61346465768</v>
      </c>
      <c r="AF281" s="560">
        <f>[13]Summary!$I$5</f>
        <v>165018.00413926272</v>
      </c>
      <c r="AG281" s="560">
        <f>[13]Summary!$J$5</f>
        <v>175253.69962863158</v>
      </c>
      <c r="AH281" s="560">
        <f>[13]Summary!$K$5</f>
        <v>185031.83096910967</v>
      </c>
      <c r="AI281" s="560">
        <f>[13]Summary!$L$5</f>
        <v>195869.36391827301</v>
      </c>
      <c r="AJ281" s="560">
        <f>[13]Summary!$M$5</f>
        <v>208302.97316247085</v>
      </c>
      <c r="AK281" s="560">
        <f>[13]Summary!$N$5</f>
        <v>219779.35754706641</v>
      </c>
      <c r="AL281" s="560">
        <f>[13]Summary!$O$5</f>
        <v>224818.13229806046</v>
      </c>
      <c r="AM281" s="560">
        <f>[13]Summary!$P$5</f>
        <v>230066.58910531318</v>
      </c>
      <c r="AN281" s="560">
        <f>[13]Summary!$Q$5</f>
        <v>234615.45493810531</v>
      </c>
      <c r="AO281" s="560">
        <f>[13]Summary!$R$5</f>
        <v>239242.21297408128</v>
      </c>
      <c r="AP281" s="560">
        <f>[13]Summary!$S$5</f>
        <v>243688.21695582056</v>
      </c>
      <c r="AQ281" s="560">
        <f>[13]Summary!$T$5</f>
        <v>246671.37967240671</v>
      </c>
      <c r="AR281" s="560">
        <f>[13]Summary!$U$5</f>
        <v>249443.74812077312</v>
      </c>
      <c r="AS281" s="560">
        <f>[13]Summary!$V$5</f>
        <v>251458.6271509584</v>
      </c>
      <c r="AU281" s="566">
        <f t="shared" si="991"/>
        <v>-5.1292529399566576E-3</v>
      </c>
      <c r="AV281" s="566">
        <f t="shared" si="972"/>
        <v>-1.0576160654295728E-2</v>
      </c>
      <c r="AW281" s="566">
        <f t="shared" si="973"/>
        <v>-1.3312223540190357E-2</v>
      </c>
      <c r="AX281" s="566">
        <f t="shared" si="974"/>
        <v>-1.5975097291465179E-2</v>
      </c>
      <c r="AY281" s="566">
        <f t="shared" si="975"/>
        <v>-1.9084680536512737E-2</v>
      </c>
      <c r="AZ281" s="566">
        <f t="shared" si="976"/>
        <v>-2.2368981664445776E-2</v>
      </c>
      <c r="BA281" s="566">
        <f t="shared" si="977"/>
        <v>-2.5377323165733198E-2</v>
      </c>
      <c r="BB281" s="566">
        <f t="shared" si="978"/>
        <v>-1.926177801074104E-2</v>
      </c>
      <c r="BC281" s="566">
        <f t="shared" si="979"/>
        <v>-1.3722303623074165E-2</v>
      </c>
      <c r="BD281" s="566">
        <f t="shared" si="980"/>
        <v>-7.5317806235936594E-3</v>
      </c>
      <c r="BE281" s="566">
        <f t="shared" si="981"/>
        <v>-1.2193081934175471E-3</v>
      </c>
      <c r="BF281" s="566">
        <f t="shared" si="982"/>
        <v>4.2205179381482206E-3</v>
      </c>
      <c r="BG281" s="566">
        <f t="shared" si="983"/>
        <v>6.4660962857249066E-3</v>
      </c>
      <c r="BH281" s="566">
        <f t="shared" si="984"/>
        <v>8.8959163281544119E-3</v>
      </c>
      <c r="BI281" s="566">
        <f t="shared" si="985"/>
        <v>1.1320634322019357E-2</v>
      </c>
      <c r="BJ281" s="566">
        <f t="shared" si="986"/>
        <v>1.3576273831695251E-2</v>
      </c>
      <c r="BK281" s="566">
        <f t="shared" si="987"/>
        <v>1.5880419627927175E-2</v>
      </c>
      <c r="BL281" s="566">
        <f t="shared" si="988"/>
        <v>1.3362854589951331E-2</v>
      </c>
      <c r="BM281" s="566">
        <f t="shared" si="989"/>
        <v>1.1025842170254613E-2</v>
      </c>
      <c r="BN281" s="566">
        <f t="shared" si="990"/>
        <v>8.4155854212848349E-3</v>
      </c>
    </row>
    <row r="282" spans="1:66" ht="15" x14ac:dyDescent="0.25">
      <c r="A282" s="552" t="s">
        <v>500</v>
      </c>
      <c r="B282" s="562"/>
      <c r="C282" s="553">
        <v>2000</v>
      </c>
      <c r="D282" s="553">
        <v>2001</v>
      </c>
      <c r="E282" s="553">
        <v>2002</v>
      </c>
      <c r="F282" s="553">
        <v>2003</v>
      </c>
      <c r="G282" s="553">
        <v>2004</v>
      </c>
      <c r="H282" s="553">
        <v>2005</v>
      </c>
      <c r="I282" s="553">
        <v>2006</v>
      </c>
      <c r="J282" s="553">
        <v>2007</v>
      </c>
      <c r="K282" s="553">
        <v>2008</v>
      </c>
      <c r="L282" s="553">
        <v>2009</v>
      </c>
      <c r="M282" s="553">
        <v>2010</v>
      </c>
      <c r="N282" s="553">
        <v>2011</v>
      </c>
      <c r="O282" s="553">
        <v>2012</v>
      </c>
      <c r="P282" s="553">
        <v>2013</v>
      </c>
      <c r="Q282" s="553">
        <v>2014</v>
      </c>
      <c r="R282" s="553">
        <v>2015</v>
      </c>
      <c r="S282" s="553">
        <v>2016</v>
      </c>
      <c r="T282" s="553">
        <v>2017</v>
      </c>
      <c r="U282" s="553">
        <v>2018</v>
      </c>
      <c r="V282" s="554">
        <v>2019</v>
      </c>
      <c r="X282" s="552" t="s">
        <v>500</v>
      </c>
      <c r="Y282" s="562"/>
      <c r="Z282" s="553">
        <v>2000</v>
      </c>
      <c r="AA282" s="553">
        <v>2001</v>
      </c>
      <c r="AB282" s="553">
        <v>2002</v>
      </c>
      <c r="AC282" s="553">
        <v>2003</v>
      </c>
      <c r="AD282" s="553">
        <v>2004</v>
      </c>
      <c r="AE282" s="553">
        <v>2005</v>
      </c>
      <c r="AF282" s="553">
        <v>2006</v>
      </c>
      <c r="AG282" s="553">
        <v>2007</v>
      </c>
      <c r="AH282" s="553">
        <v>2008</v>
      </c>
      <c r="AI282" s="553">
        <v>2009</v>
      </c>
      <c r="AJ282" s="553">
        <v>2010</v>
      </c>
      <c r="AK282" s="553">
        <v>2011</v>
      </c>
      <c r="AL282" s="553">
        <v>2012</v>
      </c>
      <c r="AM282" s="553">
        <v>2013</v>
      </c>
      <c r="AN282" s="553">
        <v>2014</v>
      </c>
      <c r="AO282" s="553">
        <v>2015</v>
      </c>
      <c r="AP282" s="553">
        <v>2016</v>
      </c>
      <c r="AQ282" s="553">
        <v>2017</v>
      </c>
      <c r="AR282" s="553">
        <v>2018</v>
      </c>
      <c r="AS282" s="553">
        <v>2019</v>
      </c>
      <c r="AU282" s="553">
        <v>2000</v>
      </c>
      <c r="AV282" s="553">
        <v>2001</v>
      </c>
      <c r="AW282" s="553">
        <v>2002</v>
      </c>
      <c r="AX282" s="553">
        <v>2003</v>
      </c>
      <c r="AY282" s="553">
        <v>2004</v>
      </c>
      <c r="AZ282" s="553">
        <v>2005</v>
      </c>
      <c r="BA282" s="553">
        <v>2006</v>
      </c>
      <c r="BB282" s="553">
        <v>2007</v>
      </c>
      <c r="BC282" s="553">
        <v>2008</v>
      </c>
      <c r="BD282" s="553">
        <v>2009</v>
      </c>
      <c r="BE282" s="553">
        <v>2010</v>
      </c>
      <c r="BF282" s="553">
        <v>2011</v>
      </c>
      <c r="BG282" s="553">
        <v>2012</v>
      </c>
      <c r="BH282" s="553">
        <v>2013</v>
      </c>
      <c r="BI282" s="553">
        <v>2014</v>
      </c>
      <c r="BJ282" s="553">
        <v>2015</v>
      </c>
      <c r="BK282" s="553">
        <v>2016</v>
      </c>
      <c r="BL282" s="553">
        <v>2017</v>
      </c>
      <c r="BM282" s="553">
        <v>2018</v>
      </c>
      <c r="BN282" s="553">
        <v>2019</v>
      </c>
    </row>
    <row r="283" spans="1:66" ht="15" x14ac:dyDescent="0.25">
      <c r="A283" s="563"/>
      <c r="B283" s="550" t="s">
        <v>498</v>
      </c>
      <c r="C283" s="556">
        <v>114039.74341246446</v>
      </c>
      <c r="D283" s="556">
        <v>109647.65589530297</v>
      </c>
      <c r="E283" s="556">
        <v>109634.75115315683</v>
      </c>
      <c r="F283" s="556">
        <v>111285.98543580426</v>
      </c>
      <c r="G283" s="556">
        <v>112436.74053408265</v>
      </c>
      <c r="H283" s="556">
        <v>112849.38915728735</v>
      </c>
      <c r="I283" s="556">
        <v>113443.9806624288</v>
      </c>
      <c r="J283" s="556">
        <v>113536.15298283754</v>
      </c>
      <c r="K283" s="556">
        <v>112296.82393349898</v>
      </c>
      <c r="L283" s="556">
        <v>112788.16130552258</v>
      </c>
      <c r="M283" s="556">
        <v>114532.87416400344</v>
      </c>
      <c r="N283" s="556">
        <v>122250.56801150453</v>
      </c>
      <c r="O283" s="556">
        <v>123474.28963459452</v>
      </c>
      <c r="P283" s="556">
        <v>122615.70594699089</v>
      </c>
      <c r="Q283" s="556">
        <v>123731.12092277645</v>
      </c>
      <c r="R283" s="556">
        <v>124821.5829574052</v>
      </c>
      <c r="S283" s="556">
        <v>125007.90381006514</v>
      </c>
      <c r="T283" s="556">
        <v>125007.90381006514</v>
      </c>
      <c r="U283" s="556">
        <v>125007.90381006514</v>
      </c>
      <c r="V283" s="557">
        <v>125007.90381006514</v>
      </c>
      <c r="X283" s="563"/>
      <c r="Y283" s="550" t="s">
        <v>498</v>
      </c>
      <c r="Z283" s="556">
        <f>[13]Summary!$C$7</f>
        <v>103244.32913367134</v>
      </c>
      <c r="AA283" s="556">
        <f>[13]Summary!$D$7</f>
        <v>105203.26351232606</v>
      </c>
      <c r="AB283" s="556">
        <f>[13]Summary!$E$7</f>
        <v>105156.64641367263</v>
      </c>
      <c r="AC283" s="556">
        <f>[13]Summary!$F$7</f>
        <v>105765.05498624011</v>
      </c>
      <c r="AD283" s="556">
        <f>[13]Summary!$G$7</f>
        <v>106405.24144839116</v>
      </c>
      <c r="AE283" s="556">
        <f>[13]Summary!$H$7</f>
        <v>107067.90800471186</v>
      </c>
      <c r="AF283" s="556">
        <f>[13]Summary!$I$7</f>
        <v>107803.95552329696</v>
      </c>
      <c r="AG283" s="556">
        <f>[13]Summary!$J$7</f>
        <v>107951.02869639688</v>
      </c>
      <c r="AH283" s="556">
        <f>[13]Summary!$K$7</f>
        <v>108793.21334530783</v>
      </c>
      <c r="AI283" s="556">
        <f>[13]Summary!$L$7</f>
        <v>110077.05485122716</v>
      </c>
      <c r="AJ283" s="556">
        <f>[13]Summary!$M$7</f>
        <v>111132.088959937</v>
      </c>
      <c r="AK283" s="556">
        <f>[13]Summary!$N$7</f>
        <v>117129.10400684745</v>
      </c>
      <c r="AL283" s="556">
        <f>[13]Summary!$O$7</f>
        <v>118624.18161262832</v>
      </c>
      <c r="AM283" s="556">
        <f>[13]Summary!$P$7</f>
        <v>118028.99707624396</v>
      </c>
      <c r="AN283" s="556">
        <f>[13]Summary!$Q$7</f>
        <v>118624.61597058446</v>
      </c>
      <c r="AO283" s="556">
        <f>[13]Summary!$R$7</f>
        <v>119856.1359477245</v>
      </c>
      <c r="AP283" s="556">
        <f>[13]Summary!$S$7</f>
        <v>116771.13558662854</v>
      </c>
      <c r="AQ283" s="556">
        <f>[13]Summary!$T$7</f>
        <v>117067.46660452479</v>
      </c>
      <c r="AR283" s="556">
        <f>[13]Summary!$U$7</f>
        <v>116519.21189959286</v>
      </c>
      <c r="AS283" s="556">
        <f>[13]Summary!$V$7</f>
        <v>117884.39023960763</v>
      </c>
      <c r="AU283" s="566">
        <f>(Z283-C283)/C283</f>
        <v>-9.4663614243218203E-2</v>
      </c>
      <c r="AV283" s="566">
        <f t="shared" ref="AV283:AV285" si="992">(AA283-D283)/D283</f>
        <v>-4.0533400798104115E-2</v>
      </c>
      <c r="AW283" s="566">
        <f t="shared" ref="AW283:AW285" si="993">(AB283-E283)/E283</f>
        <v>-4.0845668844802771E-2</v>
      </c>
      <c r="AX283" s="566">
        <f t="shared" ref="AX283:AX285" si="994">(AC283-F283)/F283</f>
        <v>-4.9610293946212344E-2</v>
      </c>
      <c r="AY283" s="566">
        <f t="shared" ref="AY283:AY285" si="995">(AD283-G283)/G283</f>
        <v>-5.3643489281541237E-2</v>
      </c>
      <c r="AZ283" s="566">
        <f t="shared" ref="AZ283:AZ285" si="996">(AE283-H283)/H283</f>
        <v>-5.1231833825147004E-2</v>
      </c>
      <c r="BA283" s="566">
        <f t="shared" ref="BA283:BA285" si="997">(AF283-I283)/I283</f>
        <v>-4.9716389588925533E-2</v>
      </c>
      <c r="BB283" s="566">
        <f t="shared" ref="BB283:BB285" si="998">(AG283-J283)/J283</f>
        <v>-4.9192474288651616E-2</v>
      </c>
      <c r="BC283" s="566">
        <f t="shared" ref="BC283:BC285" si="999">(AH283-K283)/K283</f>
        <v>-3.1199551914896116E-2</v>
      </c>
      <c r="BD283" s="566">
        <f t="shared" ref="BD283:BD285" si="1000">(AI283-L283)/L283</f>
        <v>-2.4037154457651973E-2</v>
      </c>
      <c r="BE283" s="566">
        <f t="shared" ref="BE283:BE285" si="1001">(AJ283-M283)/M283</f>
        <v>-2.9692655745255689E-2</v>
      </c>
      <c r="BF283" s="566">
        <f t="shared" ref="BF283:BF285" si="1002">(AK283-N283)/N283</f>
        <v>-4.1893171442566303E-2</v>
      </c>
      <c r="BG283" s="566">
        <f t="shared" ref="BG283:BG285" si="1003">(AL283-O283)/O283</f>
        <v>-3.9280307149929236E-2</v>
      </c>
      <c r="BH283" s="566">
        <f t="shared" ref="BH283:BH285" si="1004">(AM283-P283)/P283</f>
        <v>-3.7407188869669317E-2</v>
      </c>
      <c r="BI283" s="566">
        <f t="shared" ref="BI283:BI285" si="1005">(AN283-Q283)/Q283</f>
        <v>-4.1270982709185007E-2</v>
      </c>
      <c r="BJ283" s="566">
        <f t="shared" ref="BJ283:BJ285" si="1006">(AO283-R283)/R283</f>
        <v>-3.9780356025248785E-2</v>
      </c>
      <c r="BK283" s="566">
        <f t="shared" ref="BK283:BK285" si="1007">(AP283-S283)/S283</f>
        <v>-6.5889979532425383E-2</v>
      </c>
      <c r="BL283" s="566">
        <f t="shared" ref="BL283:BL285" si="1008">(AQ283-T283)/T283</f>
        <v>-6.3519481276999218E-2</v>
      </c>
      <c r="BM283" s="566">
        <f t="shared" ref="BM283:BM285" si="1009">(AR283-U283)/U283</f>
        <v>-6.7905241602721766E-2</v>
      </c>
      <c r="BN283" s="566">
        <f t="shared" ref="BN283:BN285" si="1010">(AS283-V283)/V283</f>
        <v>-5.6984505406000981E-2</v>
      </c>
    </row>
    <row r="284" spans="1:66" ht="15" x14ac:dyDescent="0.25">
      <c r="A284" s="563"/>
      <c r="B284" s="550" t="s">
        <v>87</v>
      </c>
      <c r="C284" s="556">
        <v>111366.89628948185</v>
      </c>
      <c r="D284" s="556">
        <v>105484.69535335104</v>
      </c>
      <c r="E284" s="556">
        <v>105165.78249689468</v>
      </c>
      <c r="F284" s="556">
        <v>106719.09538466195</v>
      </c>
      <c r="G284" s="556">
        <v>107731.853478694</v>
      </c>
      <c r="H284" s="556">
        <v>107784.34191600354</v>
      </c>
      <c r="I284" s="556">
        <v>104063.04370503177</v>
      </c>
      <c r="J284" s="556">
        <v>104625.62896003436</v>
      </c>
      <c r="K284" s="556">
        <v>102547.23987884265</v>
      </c>
      <c r="L284" s="556">
        <v>101586.69709935205</v>
      </c>
      <c r="M284" s="556">
        <v>104234.46966081698</v>
      </c>
      <c r="N284" s="556">
        <v>117732.46530871505</v>
      </c>
      <c r="O284" s="556">
        <v>118810.08329444967</v>
      </c>
      <c r="P284" s="556">
        <v>118664.49809240656</v>
      </c>
      <c r="Q284" s="556">
        <v>119682.61055527958</v>
      </c>
      <c r="R284" s="556">
        <v>120980.44316285204</v>
      </c>
      <c r="S284" s="556">
        <v>121468.13196816492</v>
      </c>
      <c r="T284" s="556">
        <v>121703.10127308684</v>
      </c>
      <c r="U284" s="556">
        <v>122371.20270493525</v>
      </c>
      <c r="V284" s="557">
        <v>121775.57310132551</v>
      </c>
      <c r="X284" s="563"/>
      <c r="Y284" s="550" t="s">
        <v>87</v>
      </c>
      <c r="Z284" s="556">
        <f>[13]Summary!$C$8</f>
        <v>101382.32490848946</v>
      </c>
      <c r="AA284" s="556">
        <f>[13]Summary!$D$8</f>
        <v>101496.13310710888</v>
      </c>
      <c r="AB284" s="556">
        <f>[13]Summary!$E$8</f>
        <v>101159.85634272188</v>
      </c>
      <c r="AC284" s="556">
        <f>[13]Summary!$F$8</f>
        <v>101767.23936329526</v>
      </c>
      <c r="AD284" s="556">
        <f>[13]Summary!$G$8</f>
        <v>102329.59117467554</v>
      </c>
      <c r="AE284" s="556">
        <f>[13]Summary!$H$8</f>
        <v>102625.51733010683</v>
      </c>
      <c r="AF284" s="556">
        <f>[13]Summary!$I$8</f>
        <v>97568.260033928091</v>
      </c>
      <c r="AG284" s="556">
        <f>[13]Summary!$J$8</f>
        <v>98172.897355918802</v>
      </c>
      <c r="AH284" s="556">
        <f>[13]Summary!$K$8</f>
        <v>97955.680396144482</v>
      </c>
      <c r="AI284" s="556">
        <f>[13]Summary!$L$8</f>
        <v>97643.445607029324</v>
      </c>
      <c r="AJ284" s="556">
        <f>[13]Summary!$M$8</f>
        <v>99655.704575341442</v>
      </c>
      <c r="AK284" s="556">
        <f>[13]Summary!$N$8</f>
        <v>112090.32925585294</v>
      </c>
      <c r="AL284" s="556">
        <f>[13]Summary!$O$8</f>
        <v>113375.7248053756</v>
      </c>
      <c r="AM284" s="556">
        <f>[13]Summary!$P$8</f>
        <v>113480.1312434523</v>
      </c>
      <c r="AN284" s="556">
        <f>[13]Summary!$Q$8</f>
        <v>113997.85793460849</v>
      </c>
      <c r="AO284" s="556">
        <f>[13]Summary!$R$8</f>
        <v>115410.13196598522</v>
      </c>
      <c r="AP284" s="556">
        <f>[13]Summary!$S$8</f>
        <v>113787.9728700424</v>
      </c>
      <c r="AQ284" s="556">
        <f>[13]Summary!$T$8</f>
        <v>114295.09815615791</v>
      </c>
      <c r="AR284" s="556">
        <f>[13]Summary!$U$8</f>
        <v>114504.33286940758</v>
      </c>
      <c r="AS284" s="556">
        <f>[13]Summary!$V$8</f>
        <v>115039.75806650482</v>
      </c>
      <c r="AU284" s="566">
        <f t="shared" ref="AU284:AU285" si="1011">(Z284-C284)/C284</f>
        <v>-8.9654751220137871E-2</v>
      </c>
      <c r="AV284" s="566">
        <f t="shared" si="992"/>
        <v>-3.7811762482522548E-2</v>
      </c>
      <c r="AW284" s="566">
        <f t="shared" si="993"/>
        <v>-3.8091535659814935E-2</v>
      </c>
      <c r="AX284" s="566">
        <f t="shared" si="994"/>
        <v>-4.6400843293489834E-2</v>
      </c>
      <c r="AY284" s="566">
        <f t="shared" si="995"/>
        <v>-5.0145450296989962E-2</v>
      </c>
      <c r="AZ284" s="566">
        <f t="shared" si="996"/>
        <v>-4.786246772204622E-2</v>
      </c>
      <c r="BA284" s="566">
        <f t="shared" si="997"/>
        <v>-6.2412009488337084E-2</v>
      </c>
      <c r="BB284" s="566">
        <f t="shared" si="998"/>
        <v>-6.1674483281533417E-2</v>
      </c>
      <c r="BC284" s="566">
        <f t="shared" si="999"/>
        <v>-4.477506647787885E-2</v>
      </c>
      <c r="BD284" s="566">
        <f t="shared" si="1000"/>
        <v>-3.8816612853021668E-2</v>
      </c>
      <c r="BE284" s="566">
        <f t="shared" si="1001"/>
        <v>-4.3927551992877345E-2</v>
      </c>
      <c r="BF284" s="566">
        <f t="shared" si="1002"/>
        <v>-4.7923366236045858E-2</v>
      </c>
      <c r="BG284" s="566">
        <f t="shared" si="1003"/>
        <v>-4.5739876097940016E-2</v>
      </c>
      <c r="BH284" s="566">
        <f t="shared" si="1004"/>
        <v>-4.3689283082098282E-2</v>
      </c>
      <c r="BI284" s="566">
        <f t="shared" si="1005"/>
        <v>-4.7498568040052813E-2</v>
      </c>
      <c r="BJ284" s="566">
        <f t="shared" si="1006"/>
        <v>-4.6043071518333055E-2</v>
      </c>
      <c r="BK284" s="566">
        <f t="shared" si="1007"/>
        <v>-6.3227769898819036E-2</v>
      </c>
      <c r="BL284" s="566">
        <f t="shared" si="1008"/>
        <v>-6.0869468727064543E-2</v>
      </c>
      <c r="BM284" s="566">
        <f t="shared" si="1009"/>
        <v>-6.4286937299263797E-2</v>
      </c>
      <c r="BN284" s="566">
        <f t="shared" si="1010"/>
        <v>-5.5313351136652374E-2</v>
      </c>
    </row>
    <row r="285" spans="1:66" ht="15.75" thickBot="1" x14ac:dyDescent="0.3">
      <c r="A285" s="564"/>
      <c r="B285" s="559" t="s">
        <v>499</v>
      </c>
      <c r="C285" s="560">
        <v>2672.8471229823772</v>
      </c>
      <c r="D285" s="560">
        <v>4162.9605419518484</v>
      </c>
      <c r="E285" s="560">
        <v>4468.9686562621791</v>
      </c>
      <c r="F285" s="560">
        <v>4566.890051142429</v>
      </c>
      <c r="G285" s="560">
        <v>4704.8870553886227</v>
      </c>
      <c r="H285" s="560">
        <v>5065.0472412834642</v>
      </c>
      <c r="I285" s="560">
        <v>9380.9369573971198</v>
      </c>
      <c r="J285" s="560">
        <v>8910.5240228032344</v>
      </c>
      <c r="K285" s="560">
        <v>9749.5840546563268</v>
      </c>
      <c r="L285" s="560">
        <v>11201.464206170553</v>
      </c>
      <c r="M285" s="560">
        <v>10298.404503186408</v>
      </c>
      <c r="N285" s="560">
        <v>4518.1027027892706</v>
      </c>
      <c r="O285" s="560">
        <v>4664.2063401449122</v>
      </c>
      <c r="P285" s="560">
        <v>3951.2078545844124</v>
      </c>
      <c r="Q285" s="560">
        <v>4048.5103674969869</v>
      </c>
      <c r="R285" s="560">
        <v>3841.1397945533099</v>
      </c>
      <c r="S285" s="560">
        <v>3539.7718419005978</v>
      </c>
      <c r="T285" s="560">
        <v>3304.8025369783863</v>
      </c>
      <c r="U285" s="560">
        <v>2636.7011051298468</v>
      </c>
      <c r="V285" s="561">
        <v>3232.3307087397843</v>
      </c>
      <c r="X285" s="564"/>
      <c r="Y285" s="559" t="s">
        <v>499</v>
      </c>
      <c r="Z285" s="560">
        <f>[13]Summary!$C$9</f>
        <v>1862.0042251815903</v>
      </c>
      <c r="AA285" s="560">
        <f>[13]Summary!$D$9</f>
        <v>3707.1304052170308</v>
      </c>
      <c r="AB285" s="560">
        <f>[13]Summary!$E$9</f>
        <v>3996.7900709508685</v>
      </c>
      <c r="AC285" s="560">
        <f>[13]Summary!$F$9</f>
        <v>3997.8156229449087</v>
      </c>
      <c r="AD285" s="560">
        <f>[13]Summary!$G$9</f>
        <v>4075.6502737158153</v>
      </c>
      <c r="AE285" s="560">
        <f>[13]Summary!$H$9</f>
        <v>4442.3906746050343</v>
      </c>
      <c r="AF285" s="560">
        <f>[13]Summary!$I$9</f>
        <v>10235.695489368809</v>
      </c>
      <c r="AG285" s="560">
        <f>[13]Summary!$J$9</f>
        <v>9778.1313404781104</v>
      </c>
      <c r="AH285" s="560">
        <f>[13]Summary!$K$9</f>
        <v>10837.532949163404</v>
      </c>
      <c r="AI285" s="560">
        <f>[13]Summary!$L$9</f>
        <v>12433.609244197723</v>
      </c>
      <c r="AJ285" s="560">
        <f>[13]Summary!$M$9</f>
        <v>11476.384384595469</v>
      </c>
      <c r="AK285" s="560">
        <f>[13]Summary!$N$9</f>
        <v>5038.7747509939654</v>
      </c>
      <c r="AL285" s="560">
        <f>[13]Summary!$O$9</f>
        <v>5248.4568072527181</v>
      </c>
      <c r="AM285" s="560">
        <f>[13]Summary!$P$9</f>
        <v>4548.8658327919547</v>
      </c>
      <c r="AN285" s="560">
        <f>[13]Summary!$Q$9</f>
        <v>4626.7580359760614</v>
      </c>
      <c r="AO285" s="560">
        <f>[13]Summary!$R$9</f>
        <v>4446.0039817391371</v>
      </c>
      <c r="AP285" s="560">
        <f>[13]Summary!$S$9</f>
        <v>2983.1627165862883</v>
      </c>
      <c r="AQ285" s="560">
        <f>[13]Summary!$T$9</f>
        <v>2772.3684483663819</v>
      </c>
      <c r="AR285" s="560">
        <f>[13]Summary!$U$9</f>
        <v>2014.8790301853151</v>
      </c>
      <c r="AS285" s="560">
        <f>[13]Summary!$V$9</f>
        <v>2844.6321731027856</v>
      </c>
      <c r="AU285" s="566">
        <f t="shared" si="1011"/>
        <v>-0.30336299103259001</v>
      </c>
      <c r="AV285" s="566">
        <f t="shared" si="992"/>
        <v>-0.1094966267734781</v>
      </c>
      <c r="AW285" s="566">
        <f t="shared" si="993"/>
        <v>-0.10565717095591316</v>
      </c>
      <c r="AX285" s="566">
        <f t="shared" si="994"/>
        <v>-0.1246087428917111</v>
      </c>
      <c r="AY285" s="566">
        <f t="shared" si="995"/>
        <v>-0.13374110244625895</v>
      </c>
      <c r="AZ285" s="566">
        <f t="shared" si="996"/>
        <v>-0.12293203538229015</v>
      </c>
      <c r="BA285" s="566">
        <f t="shared" si="997"/>
        <v>9.1116541540948004E-2</v>
      </c>
      <c r="BB285" s="566">
        <f t="shared" si="998"/>
        <v>9.7368832119699322E-2</v>
      </c>
      <c r="BC285" s="566">
        <f t="shared" si="999"/>
        <v>0.11158926251704872</v>
      </c>
      <c r="BD285" s="566">
        <f t="shared" si="1000"/>
        <v>0.1099985694145609</v>
      </c>
      <c r="BE285" s="566">
        <f t="shared" si="1001"/>
        <v>0.11438469726495834</v>
      </c>
      <c r="BF285" s="566">
        <f t="shared" si="1002"/>
        <v>0.11524130424995778</v>
      </c>
      <c r="BG285" s="566">
        <f t="shared" si="1003"/>
        <v>0.12526256869880542</v>
      </c>
      <c r="BH285" s="566">
        <f t="shared" si="1004"/>
        <v>0.15125956421505543</v>
      </c>
      <c r="BI285" s="566">
        <f t="shared" si="1005"/>
        <v>0.14282973636957219</v>
      </c>
      <c r="BJ285" s="566">
        <f t="shared" si="1006"/>
        <v>0.1574699749390838</v>
      </c>
      <c r="BK285" s="566">
        <f t="shared" si="1007"/>
        <v>-0.15724435081540489</v>
      </c>
      <c r="BL285" s="566">
        <f t="shared" si="1008"/>
        <v>-0.16110919870535265</v>
      </c>
      <c r="BM285" s="566">
        <f t="shared" si="1009"/>
        <v>-0.23583335772672251</v>
      </c>
      <c r="BN285" s="566">
        <f t="shared" si="1010"/>
        <v>-0.11994395703036029</v>
      </c>
    </row>
    <row r="286" spans="1:66" ht="15" x14ac:dyDescent="0.25">
      <c r="A286" s="552" t="s">
        <v>58</v>
      </c>
      <c r="B286" s="562"/>
      <c r="C286" s="553">
        <v>2000</v>
      </c>
      <c r="D286" s="553">
        <v>2001</v>
      </c>
      <c r="E286" s="553">
        <v>2002</v>
      </c>
      <c r="F286" s="553">
        <v>2003</v>
      </c>
      <c r="G286" s="553">
        <v>2004</v>
      </c>
      <c r="H286" s="553">
        <v>2005</v>
      </c>
      <c r="I286" s="553">
        <v>2006</v>
      </c>
      <c r="J286" s="553">
        <v>2007</v>
      </c>
      <c r="K286" s="553">
        <v>2008</v>
      </c>
      <c r="L286" s="553">
        <v>2009</v>
      </c>
      <c r="M286" s="553">
        <v>2010</v>
      </c>
      <c r="N286" s="553">
        <v>2011</v>
      </c>
      <c r="O286" s="553">
        <v>2012</v>
      </c>
      <c r="P286" s="553">
        <v>2013</v>
      </c>
      <c r="Q286" s="553">
        <v>2014</v>
      </c>
      <c r="R286" s="553">
        <v>2015</v>
      </c>
      <c r="S286" s="553">
        <v>2016</v>
      </c>
      <c r="T286" s="553">
        <v>2017</v>
      </c>
      <c r="U286" s="553">
        <v>2018</v>
      </c>
      <c r="V286" s="554">
        <v>2019</v>
      </c>
      <c r="X286" s="552" t="s">
        <v>58</v>
      </c>
      <c r="Y286" s="562"/>
      <c r="Z286" s="553">
        <v>2000</v>
      </c>
      <c r="AA286" s="553">
        <v>2001</v>
      </c>
      <c r="AB286" s="553">
        <v>2002</v>
      </c>
      <c r="AC286" s="553">
        <v>2003</v>
      </c>
      <c r="AD286" s="553">
        <v>2004</v>
      </c>
      <c r="AE286" s="553">
        <v>2005</v>
      </c>
      <c r="AF286" s="553">
        <v>2006</v>
      </c>
      <c r="AG286" s="553">
        <v>2007</v>
      </c>
      <c r="AH286" s="553">
        <v>2008</v>
      </c>
      <c r="AI286" s="553">
        <v>2009</v>
      </c>
      <c r="AJ286" s="553">
        <v>2010</v>
      </c>
      <c r="AK286" s="553">
        <v>2011</v>
      </c>
      <c r="AL286" s="553">
        <v>2012</v>
      </c>
      <c r="AM286" s="553">
        <v>2013</v>
      </c>
      <c r="AN286" s="553">
        <v>2014</v>
      </c>
      <c r="AO286" s="553">
        <v>2015</v>
      </c>
      <c r="AP286" s="553">
        <v>2016</v>
      </c>
      <c r="AQ286" s="553">
        <v>2017</v>
      </c>
      <c r="AR286" s="553">
        <v>2018</v>
      </c>
      <c r="AS286" s="553">
        <v>2019</v>
      </c>
      <c r="AU286" s="553">
        <v>2000</v>
      </c>
      <c r="AV286" s="553">
        <v>2001</v>
      </c>
      <c r="AW286" s="553">
        <v>2002</v>
      </c>
      <c r="AX286" s="553">
        <v>2003</v>
      </c>
      <c r="AY286" s="553">
        <v>2004</v>
      </c>
      <c r="AZ286" s="553">
        <v>2005</v>
      </c>
      <c r="BA286" s="553">
        <v>2006</v>
      </c>
      <c r="BB286" s="553">
        <v>2007</v>
      </c>
      <c r="BC286" s="553">
        <v>2008</v>
      </c>
      <c r="BD286" s="553">
        <v>2009</v>
      </c>
      <c r="BE286" s="553">
        <v>2010</v>
      </c>
      <c r="BF286" s="553">
        <v>2011</v>
      </c>
      <c r="BG286" s="553">
        <v>2012</v>
      </c>
      <c r="BH286" s="553">
        <v>2013</v>
      </c>
      <c r="BI286" s="553">
        <v>2014</v>
      </c>
      <c r="BJ286" s="553">
        <v>2015</v>
      </c>
      <c r="BK286" s="553">
        <v>2016</v>
      </c>
      <c r="BL286" s="553">
        <v>2017</v>
      </c>
      <c r="BM286" s="553">
        <v>2018</v>
      </c>
      <c r="BN286" s="553">
        <v>2019</v>
      </c>
    </row>
    <row r="287" spans="1:66" ht="15" x14ac:dyDescent="0.25">
      <c r="A287" s="563"/>
      <c r="B287" s="550" t="s">
        <v>498</v>
      </c>
      <c r="C287" s="556">
        <v>62439.598241292813</v>
      </c>
      <c r="D287" s="556">
        <v>60143.051870829011</v>
      </c>
      <c r="E287" s="556">
        <v>61118.861988431316</v>
      </c>
      <c r="F287" s="556">
        <v>62094.065365735958</v>
      </c>
      <c r="G287" s="556">
        <v>62274.759495139566</v>
      </c>
      <c r="H287" s="556">
        <v>59815.641068691191</v>
      </c>
      <c r="I287" s="556">
        <v>58168.787629798229</v>
      </c>
      <c r="J287" s="556">
        <v>64675</v>
      </c>
      <c r="K287" s="556">
        <v>58327.44</v>
      </c>
      <c r="L287" s="556">
        <v>48296.28</v>
      </c>
      <c r="M287" s="556">
        <v>59690.45</v>
      </c>
      <c r="N287" s="556">
        <v>60437.74</v>
      </c>
      <c r="O287" s="556">
        <v>59902.239999999998</v>
      </c>
      <c r="P287" s="556">
        <v>65251.76</v>
      </c>
      <c r="Q287" s="556">
        <v>65294.48</v>
      </c>
      <c r="R287" s="556">
        <v>68035.17</v>
      </c>
      <c r="S287" s="556">
        <v>70322.62</v>
      </c>
      <c r="T287" s="556">
        <v>72426.490000000005</v>
      </c>
      <c r="U287" s="556">
        <v>78167.429999999993</v>
      </c>
      <c r="V287" s="557">
        <v>73225.38811995482</v>
      </c>
      <c r="X287" s="563"/>
      <c r="Y287" s="550" t="s">
        <v>498</v>
      </c>
      <c r="Z287" s="556">
        <f>[13]Summary!$C$11</f>
        <v>62443.483030499796</v>
      </c>
      <c r="AA287" s="556">
        <f>[13]Summary!$D$11</f>
        <v>60146.793776372353</v>
      </c>
      <c r="AB287" s="556">
        <f>[13]Summary!$E$11</f>
        <v>61122.664605713995</v>
      </c>
      <c r="AC287" s="556">
        <f>[13]Summary!$F$11</f>
        <v>62097.928657008561</v>
      </c>
      <c r="AD287" s="556">
        <f>[13]Summary!$G$11</f>
        <v>62278.634028614615</v>
      </c>
      <c r="AE287" s="556">
        <f>[13]Summary!$H$11</f>
        <v>59819.362603796755</v>
      </c>
      <c r="AF287" s="556">
        <f>[13]Summary!$I$11</f>
        <v>58172.406703026318</v>
      </c>
      <c r="AG287" s="556">
        <f>[13]Summary!$J$11</f>
        <v>64675</v>
      </c>
      <c r="AH287" s="556">
        <f>[13]Summary!$K$11</f>
        <v>58327.44</v>
      </c>
      <c r="AI287" s="556">
        <f>[13]Summary!$L$11</f>
        <v>48296.28</v>
      </c>
      <c r="AJ287" s="556">
        <f>[13]Summary!$M$11</f>
        <v>59690.45</v>
      </c>
      <c r="AK287" s="556">
        <f>[13]Summary!$N$11</f>
        <v>60437.74</v>
      </c>
      <c r="AL287" s="556">
        <f>[13]Summary!$O$11</f>
        <v>59902.239999999998</v>
      </c>
      <c r="AM287" s="556">
        <f>[13]Summary!$P$11</f>
        <v>65251.76</v>
      </c>
      <c r="AN287" s="556">
        <f>[13]Summary!$Q$11</f>
        <v>65294.48</v>
      </c>
      <c r="AO287" s="556">
        <f>[13]Summary!$R$11</f>
        <v>68035.17</v>
      </c>
      <c r="AP287" s="556">
        <f>[13]Summary!$S$11</f>
        <v>70322.62</v>
      </c>
      <c r="AQ287" s="556">
        <f>[13]Summary!$T$11</f>
        <v>72426.490000000005</v>
      </c>
      <c r="AR287" s="556">
        <f>[13]Summary!$U$11</f>
        <v>78167.429999999993</v>
      </c>
      <c r="AS287" s="556">
        <f>[13]Summary!$V$11</f>
        <v>72926.63</v>
      </c>
      <c r="AU287" s="566">
        <f>(Z287-C287)/C287</f>
        <v>6.2216755334812955E-5</v>
      </c>
      <c r="AV287" s="566">
        <f t="shared" ref="AV287:AV288" si="1012">(AA287-D287)/D287</f>
        <v>6.2216755334907172E-5</v>
      </c>
      <c r="AW287" s="566">
        <f t="shared" ref="AW287:AW288" si="1013">(AB287-E287)/E287</f>
        <v>6.2216755334861879E-5</v>
      </c>
      <c r="AX287" s="566">
        <f t="shared" ref="AX287:AX288" si="1014">(AC287-F287)/F287</f>
        <v>6.2216755334790932E-5</v>
      </c>
      <c r="AY287" s="566">
        <f t="shared" ref="AY287:AY288" si="1015">(AD287-G287)/G287</f>
        <v>6.2216755334906562E-5</v>
      </c>
      <c r="AZ287" s="566">
        <f t="shared" ref="AZ287:AZ288" si="1016">(AE287-H287)/H287</f>
        <v>6.2216755334780645E-5</v>
      </c>
      <c r="BA287" s="566">
        <f t="shared" ref="BA287:BA288" si="1017">(AF287-I287)/I287</f>
        <v>6.2216755334856472E-5</v>
      </c>
      <c r="BB287" s="566">
        <f t="shared" ref="BB287:BB288" si="1018">(AG287-J287)/J287</f>
        <v>0</v>
      </c>
      <c r="BC287" s="566">
        <f t="shared" ref="BC287:BC288" si="1019">(AH287-K287)/K287</f>
        <v>0</v>
      </c>
      <c r="BD287" s="566">
        <f t="shared" ref="BD287:BD288" si="1020">(AI287-L287)/L287</f>
        <v>0</v>
      </c>
      <c r="BE287" s="566">
        <f t="shared" ref="BE287:BE288" si="1021">(AJ287-M287)/M287</f>
        <v>0</v>
      </c>
      <c r="BF287" s="566">
        <f t="shared" ref="BF287:BF288" si="1022">(AK287-N287)/N287</f>
        <v>0</v>
      </c>
      <c r="BG287" s="566">
        <f t="shared" ref="BG287:BG288" si="1023">(AL287-O287)/O287</f>
        <v>0</v>
      </c>
      <c r="BH287" s="566">
        <f t="shared" ref="BH287:BH288" si="1024">(AM287-P287)/P287</f>
        <v>0</v>
      </c>
      <c r="BI287" s="566">
        <f t="shared" ref="BI287:BI288" si="1025">(AN287-Q287)/Q287</f>
        <v>0</v>
      </c>
      <c r="BJ287" s="566">
        <f t="shared" ref="BJ287:BJ288" si="1026">(AO287-R287)/R287</f>
        <v>0</v>
      </c>
      <c r="BK287" s="566">
        <f t="shared" ref="BK287:BK288" si="1027">(AP287-S287)/S287</f>
        <v>0</v>
      </c>
      <c r="BL287" s="566">
        <f t="shared" ref="BL287:BL288" si="1028">(AQ287-T287)/T287</f>
        <v>0</v>
      </c>
      <c r="BM287" s="566">
        <f t="shared" ref="BM287:BM288" si="1029">(AR287-U287)/U287</f>
        <v>0</v>
      </c>
      <c r="BN287" s="566">
        <f t="shared" ref="BN287:BN288" si="1030">(AS287-V287)/V287</f>
        <v>-4.0799800127436902E-3</v>
      </c>
    </row>
    <row r="288" spans="1:66" ht="15" x14ac:dyDescent="0.25">
      <c r="A288" s="563"/>
      <c r="B288" s="550" t="s">
        <v>87</v>
      </c>
      <c r="C288" s="556">
        <v>62439.598241292813</v>
      </c>
      <c r="D288" s="556">
        <v>60143.051870829011</v>
      </c>
      <c r="E288" s="556">
        <v>61118.861988431316</v>
      </c>
      <c r="F288" s="556">
        <v>62094.065365735958</v>
      </c>
      <c r="G288" s="556">
        <v>62274.759495139566</v>
      </c>
      <c r="H288" s="556">
        <v>59815.641068691191</v>
      </c>
      <c r="I288" s="556">
        <v>58168.787629798229</v>
      </c>
      <c r="J288" s="556">
        <v>64675</v>
      </c>
      <c r="K288" s="556">
        <v>58327.44</v>
      </c>
      <c r="L288" s="556">
        <v>48296.28</v>
      </c>
      <c r="M288" s="556">
        <v>59690.45</v>
      </c>
      <c r="N288" s="556">
        <v>60437.74</v>
      </c>
      <c r="O288" s="556">
        <v>59902.239999999998</v>
      </c>
      <c r="P288" s="556">
        <v>65251.76</v>
      </c>
      <c r="Q288" s="556">
        <v>65294.48</v>
      </c>
      <c r="R288" s="556">
        <v>68035.17</v>
      </c>
      <c r="S288" s="556">
        <v>70322.62</v>
      </c>
      <c r="T288" s="556">
        <v>72426.490000000005</v>
      </c>
      <c r="U288" s="556">
        <v>78167.429999999993</v>
      </c>
      <c r="V288" s="557">
        <v>73225.38811995482</v>
      </c>
      <c r="X288" s="563"/>
      <c r="Y288" s="550" t="s">
        <v>87</v>
      </c>
      <c r="Z288" s="556">
        <f>[13]Summary!$C$12</f>
        <v>62443.483030499796</v>
      </c>
      <c r="AA288" s="556">
        <f>[13]Summary!$D$12</f>
        <v>60146.793776372353</v>
      </c>
      <c r="AB288" s="556">
        <f>[13]Summary!$E$12</f>
        <v>61122.664605713995</v>
      </c>
      <c r="AC288" s="556">
        <f>[13]Summary!$F$12</f>
        <v>62097.928657008561</v>
      </c>
      <c r="AD288" s="556">
        <f>[13]Summary!$G$12</f>
        <v>62278.634028614615</v>
      </c>
      <c r="AE288" s="556">
        <f>[13]Summary!$H$12</f>
        <v>59819.362603796755</v>
      </c>
      <c r="AF288" s="556">
        <f>[13]Summary!$I$12</f>
        <v>58172.406703026318</v>
      </c>
      <c r="AG288" s="556">
        <f>[13]Summary!$J$12</f>
        <v>64675</v>
      </c>
      <c r="AH288" s="556">
        <f>[13]Summary!$K$12</f>
        <v>58327.44</v>
      </c>
      <c r="AI288" s="556">
        <f>[13]Summary!$L$12</f>
        <v>48296.28</v>
      </c>
      <c r="AJ288" s="556">
        <f>[13]Summary!$M$12</f>
        <v>59690.45</v>
      </c>
      <c r="AK288" s="556">
        <f>[13]Summary!$N$12</f>
        <v>60437.74</v>
      </c>
      <c r="AL288" s="556">
        <f>[13]Summary!$O$12</f>
        <v>59902.239999999998</v>
      </c>
      <c r="AM288" s="556">
        <f>[13]Summary!$P$12</f>
        <v>65251.76</v>
      </c>
      <c r="AN288" s="556">
        <f>[13]Summary!$Q$12</f>
        <v>65294.48</v>
      </c>
      <c r="AO288" s="556">
        <f>[13]Summary!$R$12</f>
        <v>68035.17</v>
      </c>
      <c r="AP288" s="556">
        <f>[13]Summary!$S$12</f>
        <v>70322.62</v>
      </c>
      <c r="AQ288" s="556">
        <f>[13]Summary!$T$12</f>
        <v>72426.490000000005</v>
      </c>
      <c r="AR288" s="556">
        <f>[13]Summary!$U$12</f>
        <v>78167.429999999993</v>
      </c>
      <c r="AS288" s="556">
        <f>[13]Summary!$V$12</f>
        <v>72926.63</v>
      </c>
      <c r="AU288" s="566">
        <f t="shared" ref="AU288" si="1031">(Z288-C288)/C288</f>
        <v>6.2216755334812955E-5</v>
      </c>
      <c r="AV288" s="566">
        <f t="shared" si="1012"/>
        <v>6.2216755334907172E-5</v>
      </c>
      <c r="AW288" s="566">
        <f t="shared" si="1013"/>
        <v>6.2216755334861879E-5</v>
      </c>
      <c r="AX288" s="566">
        <f t="shared" si="1014"/>
        <v>6.2216755334790932E-5</v>
      </c>
      <c r="AY288" s="566">
        <f t="shared" si="1015"/>
        <v>6.2216755334906562E-5</v>
      </c>
      <c r="AZ288" s="566">
        <f t="shared" si="1016"/>
        <v>6.2216755334780645E-5</v>
      </c>
      <c r="BA288" s="566">
        <f t="shared" si="1017"/>
        <v>6.2216755334856472E-5</v>
      </c>
      <c r="BB288" s="566">
        <f t="shared" si="1018"/>
        <v>0</v>
      </c>
      <c r="BC288" s="566">
        <f t="shared" si="1019"/>
        <v>0</v>
      </c>
      <c r="BD288" s="566">
        <f t="shared" si="1020"/>
        <v>0</v>
      </c>
      <c r="BE288" s="566">
        <f t="shared" si="1021"/>
        <v>0</v>
      </c>
      <c r="BF288" s="566">
        <f t="shared" si="1022"/>
        <v>0</v>
      </c>
      <c r="BG288" s="566">
        <f t="shared" si="1023"/>
        <v>0</v>
      </c>
      <c r="BH288" s="566">
        <f t="shared" si="1024"/>
        <v>0</v>
      </c>
      <c r="BI288" s="566">
        <f t="shared" si="1025"/>
        <v>0</v>
      </c>
      <c r="BJ288" s="566">
        <f t="shared" si="1026"/>
        <v>0</v>
      </c>
      <c r="BK288" s="566">
        <f t="shared" si="1027"/>
        <v>0</v>
      </c>
      <c r="BL288" s="566">
        <f t="shared" si="1028"/>
        <v>0</v>
      </c>
      <c r="BM288" s="566">
        <f t="shared" si="1029"/>
        <v>0</v>
      </c>
      <c r="BN288" s="566">
        <f t="shared" si="1030"/>
        <v>-4.0799800127436902E-3</v>
      </c>
    </row>
    <row r="289" spans="1:66" ht="15.75" thickBot="1" x14ac:dyDescent="0.3">
      <c r="A289" s="564"/>
      <c r="B289" s="559" t="s">
        <v>499</v>
      </c>
      <c r="C289" s="560">
        <v>0</v>
      </c>
      <c r="D289" s="560">
        <v>0</v>
      </c>
      <c r="E289" s="560">
        <v>0</v>
      </c>
      <c r="F289" s="560">
        <v>0</v>
      </c>
      <c r="G289" s="560">
        <v>0</v>
      </c>
      <c r="H289" s="560">
        <v>0</v>
      </c>
      <c r="I289" s="560">
        <v>0</v>
      </c>
      <c r="J289" s="560">
        <v>0</v>
      </c>
      <c r="K289" s="560">
        <v>0</v>
      </c>
      <c r="L289" s="560">
        <v>0</v>
      </c>
      <c r="M289" s="560">
        <v>0</v>
      </c>
      <c r="N289" s="560">
        <v>0</v>
      </c>
      <c r="O289" s="560">
        <v>0</v>
      </c>
      <c r="P289" s="560">
        <v>0</v>
      </c>
      <c r="Q289" s="560">
        <v>0</v>
      </c>
      <c r="R289" s="560">
        <v>0</v>
      </c>
      <c r="S289" s="560">
        <v>0</v>
      </c>
      <c r="T289" s="560">
        <v>0</v>
      </c>
      <c r="U289" s="560">
        <v>0</v>
      </c>
      <c r="V289" s="561">
        <v>0</v>
      </c>
      <c r="X289" s="564"/>
      <c r="Y289" s="559" t="s">
        <v>499</v>
      </c>
      <c r="Z289" s="560">
        <f>[13]Summary!$C$13</f>
        <v>0</v>
      </c>
      <c r="AA289" s="560">
        <f>[13]Summary!$D$13</f>
        <v>0</v>
      </c>
      <c r="AB289" s="560">
        <f>[13]Summary!$E$13</f>
        <v>0</v>
      </c>
      <c r="AC289" s="560">
        <f>[13]Summary!$F$13</f>
        <v>0</v>
      </c>
      <c r="AD289" s="560">
        <f>[13]Summary!$G$13</f>
        <v>0</v>
      </c>
      <c r="AE289" s="560">
        <f>[13]Summary!$H$13</f>
        <v>0</v>
      </c>
      <c r="AF289" s="560">
        <f>[13]Summary!$I$13</f>
        <v>0</v>
      </c>
      <c r="AG289" s="560">
        <f>[13]Summary!$J$13</f>
        <v>0</v>
      </c>
      <c r="AH289" s="560">
        <f>[13]Summary!$K$13</f>
        <v>0</v>
      </c>
      <c r="AI289" s="560">
        <f>[13]Summary!$L$13</f>
        <v>0</v>
      </c>
      <c r="AJ289" s="560">
        <f>[13]Summary!$M$13</f>
        <v>0</v>
      </c>
      <c r="AK289" s="560">
        <f>[13]Summary!$N$13</f>
        <v>0</v>
      </c>
      <c r="AL289" s="560">
        <f>[13]Summary!$O$13</f>
        <v>0</v>
      </c>
      <c r="AM289" s="560">
        <f>[13]Summary!$P$13</f>
        <v>0</v>
      </c>
      <c r="AN289" s="560">
        <f>[13]Summary!$Q$13</f>
        <v>0</v>
      </c>
      <c r="AO289" s="560">
        <f>[13]Summary!$R$13</f>
        <v>0</v>
      </c>
      <c r="AP289" s="560">
        <f>[13]Summary!$S$13</f>
        <v>0</v>
      </c>
      <c r="AQ289" s="560">
        <f>[13]Summary!$T$13</f>
        <v>0</v>
      </c>
      <c r="AR289" s="560">
        <f>[13]Summary!$U$13</f>
        <v>0</v>
      </c>
      <c r="AS289" s="560">
        <f>[13]Summary!$V$13</f>
        <v>0</v>
      </c>
      <c r="AU289" s="566"/>
      <c r="AV289" s="566"/>
      <c r="AW289" s="566"/>
      <c r="AX289" s="566"/>
      <c r="AY289" s="566"/>
      <c r="AZ289" s="566"/>
      <c r="BA289" s="566"/>
      <c r="BB289" s="566"/>
      <c r="BC289" s="566"/>
      <c r="BD289" s="566"/>
      <c r="BE289" s="566"/>
      <c r="BF289" s="566"/>
      <c r="BG289" s="566"/>
      <c r="BH289" s="566"/>
      <c r="BI289" s="566"/>
      <c r="BJ289" s="566"/>
      <c r="BK289" s="566"/>
      <c r="BL289" s="566"/>
      <c r="BM289" s="566"/>
      <c r="BN289" s="566"/>
    </row>
    <row r="290" spans="1:66" ht="15" x14ac:dyDescent="0.25">
      <c r="A290" s="552" t="s">
        <v>501</v>
      </c>
      <c r="B290" s="562"/>
      <c r="C290" s="553">
        <v>2000</v>
      </c>
      <c r="D290" s="553">
        <v>2001</v>
      </c>
      <c r="E290" s="553">
        <v>2002</v>
      </c>
      <c r="F290" s="553">
        <v>2003</v>
      </c>
      <c r="G290" s="553">
        <v>2004</v>
      </c>
      <c r="H290" s="553">
        <v>2005</v>
      </c>
      <c r="I290" s="553">
        <v>2006</v>
      </c>
      <c r="J290" s="553">
        <v>2007</v>
      </c>
      <c r="K290" s="553">
        <v>2008</v>
      </c>
      <c r="L290" s="553">
        <v>2009</v>
      </c>
      <c r="M290" s="553">
        <v>2010</v>
      </c>
      <c r="N290" s="553">
        <v>2011</v>
      </c>
      <c r="O290" s="553">
        <v>2012</v>
      </c>
      <c r="P290" s="553">
        <v>2013</v>
      </c>
      <c r="Q290" s="553">
        <v>2014</v>
      </c>
      <c r="R290" s="553">
        <v>2015</v>
      </c>
      <c r="S290" s="553">
        <v>2016</v>
      </c>
      <c r="T290" s="553">
        <v>2017</v>
      </c>
      <c r="U290" s="553">
        <v>2018</v>
      </c>
      <c r="V290" s="554">
        <v>2019</v>
      </c>
      <c r="X290" s="552" t="s">
        <v>501</v>
      </c>
      <c r="Y290" s="562"/>
      <c r="Z290" s="553">
        <v>2000</v>
      </c>
      <c r="AA290" s="553">
        <v>2001</v>
      </c>
      <c r="AB290" s="553">
        <v>2002</v>
      </c>
      <c r="AC290" s="553">
        <v>2003</v>
      </c>
      <c r="AD290" s="553">
        <v>2004</v>
      </c>
      <c r="AE290" s="553">
        <v>2005</v>
      </c>
      <c r="AF290" s="553">
        <v>2006</v>
      </c>
      <c r="AG290" s="553">
        <v>2007</v>
      </c>
      <c r="AH290" s="553">
        <v>2008</v>
      </c>
      <c r="AI290" s="553">
        <v>2009</v>
      </c>
      <c r="AJ290" s="553">
        <v>2010</v>
      </c>
      <c r="AK290" s="553">
        <v>2011</v>
      </c>
      <c r="AL290" s="553">
        <v>2012</v>
      </c>
      <c r="AM290" s="553">
        <v>2013</v>
      </c>
      <c r="AN290" s="553">
        <v>2014</v>
      </c>
      <c r="AO290" s="553">
        <v>2015</v>
      </c>
      <c r="AP290" s="553">
        <v>2016</v>
      </c>
      <c r="AQ290" s="553">
        <v>2017</v>
      </c>
      <c r="AR290" s="553">
        <v>2018</v>
      </c>
      <c r="AS290" s="553">
        <v>2019</v>
      </c>
      <c r="AU290" s="553">
        <v>2000</v>
      </c>
      <c r="AV290" s="553">
        <v>2001</v>
      </c>
      <c r="AW290" s="553">
        <v>2002</v>
      </c>
      <c r="AX290" s="553">
        <v>2003</v>
      </c>
      <c r="AY290" s="553">
        <v>2004</v>
      </c>
      <c r="AZ290" s="553">
        <v>2005</v>
      </c>
      <c r="BA290" s="553">
        <v>2006</v>
      </c>
      <c r="BB290" s="553">
        <v>2007</v>
      </c>
      <c r="BC290" s="553">
        <v>2008</v>
      </c>
      <c r="BD290" s="553">
        <v>2009</v>
      </c>
      <c r="BE290" s="553">
        <v>2010</v>
      </c>
      <c r="BF290" s="553">
        <v>2011</v>
      </c>
      <c r="BG290" s="553">
        <v>2012</v>
      </c>
      <c r="BH290" s="553">
        <v>2013</v>
      </c>
      <c r="BI290" s="553">
        <v>2014</v>
      </c>
      <c r="BJ290" s="553">
        <v>2015</v>
      </c>
      <c r="BK290" s="553">
        <v>2016</v>
      </c>
      <c r="BL290" s="553">
        <v>2017</v>
      </c>
      <c r="BM290" s="553">
        <v>2018</v>
      </c>
      <c r="BN290" s="553">
        <v>2019</v>
      </c>
    </row>
    <row r="291" spans="1:66" ht="15" x14ac:dyDescent="0.25">
      <c r="A291" s="563"/>
      <c r="B291" s="550" t="s">
        <v>498</v>
      </c>
      <c r="C291" s="556">
        <v>16328.713200169053</v>
      </c>
      <c r="D291" s="556">
        <v>20016.472525103862</v>
      </c>
      <c r="E291" s="556">
        <v>15837.843261048394</v>
      </c>
      <c r="F291" s="556">
        <v>16086.55237319166</v>
      </c>
      <c r="G291" s="556">
        <v>16142.362443054486</v>
      </c>
      <c r="H291" s="556">
        <v>15380.250207450958</v>
      </c>
      <c r="I291" s="556">
        <v>14947.602395669879</v>
      </c>
      <c r="J291" s="556">
        <v>16650.084308103676</v>
      </c>
      <c r="K291" s="556">
        <v>14428.470921855876</v>
      </c>
      <c r="L291" s="556">
        <v>11654.964440938369</v>
      </c>
      <c r="M291" s="556">
        <v>14695.342793170579</v>
      </c>
      <c r="N291" s="556">
        <v>14264.673113173496</v>
      </c>
      <c r="O291" s="556">
        <v>14486.311631763871</v>
      </c>
      <c r="P291" s="556">
        <v>15781.747519032928</v>
      </c>
      <c r="Q291" s="556">
        <v>15830.438557699801</v>
      </c>
      <c r="R291" s="556">
        <v>16362.562073094299</v>
      </c>
      <c r="S291" s="556">
        <v>17433.005383653322</v>
      </c>
      <c r="T291" s="556">
        <v>17801.933733256272</v>
      </c>
      <c r="U291" s="556">
        <v>19092.040271820129</v>
      </c>
      <c r="V291" s="557">
        <v>17765.723392115786</v>
      </c>
      <c r="X291" s="563"/>
      <c r="Y291" s="550" t="s">
        <v>498</v>
      </c>
      <c r="Z291" s="556">
        <f>[13]Summary!$C$15</f>
        <v>16311.955090973483</v>
      </c>
      <c r="AA291" s="556">
        <f>[13]Summary!$D$15</f>
        <v>19962.789331503653</v>
      </c>
      <c r="AB291" s="556">
        <f>[13]Summary!$E$15</f>
        <v>15822.669345256227</v>
      </c>
      <c r="AC291" s="556">
        <f>[13]Summary!$F$15</f>
        <v>16110.193366634423</v>
      </c>
      <c r="AD291" s="556">
        <f>[13]Summary!$G$15</f>
        <v>16238.155891916294</v>
      </c>
      <c r="AE291" s="556">
        <f>[13]Summary!$H$15</f>
        <v>15459.934246542069</v>
      </c>
      <c r="AF291" s="556">
        <f>[13]Summary!$I$15</f>
        <v>15017.656067014617</v>
      </c>
      <c r="AG291" s="556">
        <f>[13]Summary!$J$15</f>
        <v>16690.443310434261</v>
      </c>
      <c r="AH291" s="556">
        <f>[13]Summary!$K$15</f>
        <v>14374.874180814159</v>
      </c>
      <c r="AI291" s="556">
        <f>[13]Summary!$L$15</f>
        <v>11610.240421629034</v>
      </c>
      <c r="AJ291" s="556">
        <f>[13]Summary!$M$15</f>
        <v>14622.532256543835</v>
      </c>
      <c r="AK291" s="556">
        <f>[13]Summary!$N$15</f>
        <v>14144.384738787858</v>
      </c>
      <c r="AL291" s="556">
        <f>[13]Summary!$O$15</f>
        <v>14382.357086482041</v>
      </c>
      <c r="AM291" s="556">
        <f>[13]Summary!$P$15</f>
        <v>15784.617005416299</v>
      </c>
      <c r="AN291" s="556">
        <f>[13]Summary!$Q$15</f>
        <v>15833.8568904678</v>
      </c>
      <c r="AO291" s="556">
        <f>[13]Summary!$R$15</f>
        <v>16401.513470940845</v>
      </c>
      <c r="AP291" s="556">
        <f>[13]Summary!$S$15</f>
        <v>16750.281875570734</v>
      </c>
      <c r="AQ291" s="556">
        <f>[13]Summary!$T$15</f>
        <v>17041.259815707584</v>
      </c>
      <c r="AR291" s="556">
        <f>[13]Summary!$U$15</f>
        <v>18293.087814536437</v>
      </c>
      <c r="AS291" s="556">
        <f>[13]Summary!$V$15</f>
        <v>16638.637508190215</v>
      </c>
      <c r="AU291" s="566">
        <f>(Z291-C291)/C291</f>
        <v>-1.0262969892445228E-3</v>
      </c>
      <c r="AV291" s="566">
        <f t="shared" ref="AV291:AV292" si="1032">(AA291-D291)/D291</f>
        <v>-2.6819507549535378E-3</v>
      </c>
      <c r="AW291" s="566">
        <f t="shared" ref="AW291:AW292" si="1033">(AB291-E291)/E291</f>
        <v>-9.5807967928854341E-4</v>
      </c>
      <c r="AX291" s="566">
        <f t="shared" ref="AX291:AX292" si="1034">(AC291-F291)/F291</f>
        <v>1.4696121887596489E-3</v>
      </c>
      <c r="AY291" s="566">
        <f t="shared" ref="AY291:AY292" si="1035">(AD291-G291)/G291</f>
        <v>5.9342893086275061E-3</v>
      </c>
      <c r="AZ291" s="566">
        <f t="shared" ref="AZ291:AZ292" si="1036">(AE291-H291)/H291</f>
        <v>5.1809325606750022E-3</v>
      </c>
      <c r="BA291" s="566">
        <f t="shared" ref="BA291:BA292" si="1037">(AF291-I291)/I291</f>
        <v>4.686615919422087E-3</v>
      </c>
      <c r="BB291" s="566">
        <f t="shared" ref="BB291:BB292" si="1038">(AG291-J291)/J291</f>
        <v>2.4239518301382573E-3</v>
      </c>
      <c r="BC291" s="566">
        <f t="shared" ref="BC291:BC292" si="1039">(AH291-K291)/K291</f>
        <v>-3.7146514923165519E-3</v>
      </c>
      <c r="BD291" s="566">
        <f t="shared" ref="BD291:BD292" si="1040">(AI291-L291)/L291</f>
        <v>-3.8373364016659321E-3</v>
      </c>
      <c r="BE291" s="566">
        <f t="shared" ref="BE291:BE292" si="1041">(AJ291-M291)/M291</f>
        <v>-4.9546674515535691E-3</v>
      </c>
      <c r="BF291" s="566">
        <f t="shared" ref="BF291:BF292" si="1042">(AK291-N291)/N291</f>
        <v>-8.4326064418925473E-3</v>
      </c>
      <c r="BG291" s="566">
        <f t="shared" ref="BG291:BG292" si="1043">(AL291-O291)/O291</f>
        <v>-7.1760533615672075E-3</v>
      </c>
      <c r="BH291" s="566">
        <f t="shared" ref="BH291:BH292" si="1044">(AM291-P291)/P291</f>
        <v>1.8182310798667869E-4</v>
      </c>
      <c r="BI291" s="566">
        <f t="shared" ref="BI291:BI292" si="1045">(AN291-Q291)/Q291</f>
        <v>2.1593417993690298E-4</v>
      </c>
      <c r="BJ291" s="566">
        <f t="shared" ref="BJ291:BJ292" si="1046">(AO291-R291)/R291</f>
        <v>2.3805194854291923E-3</v>
      </c>
      <c r="BK291" s="566">
        <f t="shared" ref="BK291:BK292" si="1047">(AP291-S291)/S291</f>
        <v>-3.9162697025423313E-2</v>
      </c>
      <c r="BL291" s="566">
        <f t="shared" ref="BL291:BL292" si="1048">(AQ291-T291)/T291</f>
        <v>-4.2729847720287366E-2</v>
      </c>
      <c r="BM291" s="566">
        <f t="shared" ref="BM291:BM292" si="1049">(AR291-U291)/U291</f>
        <v>-4.1847411062868295E-2</v>
      </c>
      <c r="BN291" s="566">
        <f t="shared" ref="BN291:BN292" si="1050">(AS291-V291)/V291</f>
        <v>-6.3441598129674689E-2</v>
      </c>
    </row>
    <row r="292" spans="1:66" ht="15" x14ac:dyDescent="0.25">
      <c r="A292" s="563"/>
      <c r="B292" s="550" t="s">
        <v>87</v>
      </c>
      <c r="C292" s="556">
        <v>16328.713200169053</v>
      </c>
      <c r="D292" s="556">
        <v>20016.472525103862</v>
      </c>
      <c r="E292" s="556">
        <v>15837.843261048394</v>
      </c>
      <c r="F292" s="556">
        <v>16086.55237319166</v>
      </c>
      <c r="G292" s="556">
        <v>16142.362443054486</v>
      </c>
      <c r="H292" s="556">
        <v>15380.250207450958</v>
      </c>
      <c r="I292" s="556">
        <v>14947.602395669879</v>
      </c>
      <c r="J292" s="556">
        <v>16650.084308103676</v>
      </c>
      <c r="K292" s="556">
        <v>14428.470921855876</v>
      </c>
      <c r="L292" s="556">
        <v>11654.964440938369</v>
      </c>
      <c r="M292" s="556">
        <v>14695.342793170579</v>
      </c>
      <c r="N292" s="556">
        <v>14264.673113173496</v>
      </c>
      <c r="O292" s="556">
        <v>14486.311631763871</v>
      </c>
      <c r="P292" s="556">
        <v>15781.747519032928</v>
      </c>
      <c r="Q292" s="556">
        <v>15830.438557699801</v>
      </c>
      <c r="R292" s="556">
        <v>16362.562073094299</v>
      </c>
      <c r="S292" s="556">
        <v>17433.005383653322</v>
      </c>
      <c r="T292" s="556">
        <v>17801.933733256272</v>
      </c>
      <c r="U292" s="556">
        <v>19092.040271820129</v>
      </c>
      <c r="V292" s="557">
        <v>17765.723392115786</v>
      </c>
      <c r="X292" s="563"/>
      <c r="Y292" s="550" t="s">
        <v>87</v>
      </c>
      <c r="Z292" s="556">
        <f>[13]Summary!$C$16</f>
        <v>16311.955090973483</v>
      </c>
      <c r="AA292" s="556">
        <f>[13]Summary!$D$16</f>
        <v>19962.789331503653</v>
      </c>
      <c r="AB292" s="556">
        <f>[13]Summary!$E$16</f>
        <v>15822.669345256227</v>
      </c>
      <c r="AC292" s="556">
        <f>[13]Summary!$F$16</f>
        <v>16110.193366634423</v>
      </c>
      <c r="AD292" s="556">
        <f>[13]Summary!$G$16</f>
        <v>16238.155891916294</v>
      </c>
      <c r="AE292" s="556">
        <f>[13]Summary!$H$16</f>
        <v>15459.934246542069</v>
      </c>
      <c r="AF292" s="556">
        <f>[13]Summary!$I$16</f>
        <v>15017.656067014617</v>
      </c>
      <c r="AG292" s="556">
        <f>[13]Summary!$J$16</f>
        <v>16690.443310434261</v>
      </c>
      <c r="AH292" s="556">
        <f>[13]Summary!$K$16</f>
        <v>14374.874180814159</v>
      </c>
      <c r="AI292" s="556">
        <f>[13]Summary!$L$16</f>
        <v>11610.240421629034</v>
      </c>
      <c r="AJ292" s="556">
        <f>[13]Summary!$M$16</f>
        <v>14622.532256543835</v>
      </c>
      <c r="AK292" s="556">
        <f>[13]Summary!$N$16</f>
        <v>14144.384738787858</v>
      </c>
      <c r="AL292" s="556">
        <f>[13]Summary!$O$16</f>
        <v>14382.357086482041</v>
      </c>
      <c r="AM292" s="556">
        <f>[13]Summary!$P$16</f>
        <v>15784.617005416299</v>
      </c>
      <c r="AN292" s="556">
        <f>[13]Summary!$Q$16</f>
        <v>15833.8568904678</v>
      </c>
      <c r="AO292" s="556">
        <f>[13]Summary!$R$16</f>
        <v>16401.513470940845</v>
      </c>
      <c r="AP292" s="556">
        <f>[13]Summary!$S$16</f>
        <v>16750.281875570734</v>
      </c>
      <c r="AQ292" s="556">
        <f>[13]Summary!$T$16</f>
        <v>17041.259815707584</v>
      </c>
      <c r="AR292" s="556">
        <f>[13]Summary!$U$16</f>
        <v>18293.087814536437</v>
      </c>
      <c r="AS292" s="556">
        <f>[13]Summary!$V$16</f>
        <v>16638.637508190215</v>
      </c>
      <c r="AU292" s="566">
        <f t="shared" ref="AU292" si="1051">(Z292-C292)/C292</f>
        <v>-1.0262969892445228E-3</v>
      </c>
      <c r="AV292" s="566">
        <f t="shared" si="1032"/>
        <v>-2.6819507549535378E-3</v>
      </c>
      <c r="AW292" s="566">
        <f t="shared" si="1033"/>
        <v>-9.5807967928854341E-4</v>
      </c>
      <c r="AX292" s="566">
        <f t="shared" si="1034"/>
        <v>1.4696121887596489E-3</v>
      </c>
      <c r="AY292" s="566">
        <f t="shared" si="1035"/>
        <v>5.9342893086275061E-3</v>
      </c>
      <c r="AZ292" s="566">
        <f t="shared" si="1036"/>
        <v>5.1809325606750022E-3</v>
      </c>
      <c r="BA292" s="566">
        <f t="shared" si="1037"/>
        <v>4.686615919422087E-3</v>
      </c>
      <c r="BB292" s="566">
        <f t="shared" si="1038"/>
        <v>2.4239518301382573E-3</v>
      </c>
      <c r="BC292" s="566">
        <f t="shared" si="1039"/>
        <v>-3.7146514923165519E-3</v>
      </c>
      <c r="BD292" s="566">
        <f t="shared" si="1040"/>
        <v>-3.8373364016659321E-3</v>
      </c>
      <c r="BE292" s="566">
        <f t="shared" si="1041"/>
        <v>-4.9546674515535691E-3</v>
      </c>
      <c r="BF292" s="566">
        <f t="shared" si="1042"/>
        <v>-8.4326064418925473E-3</v>
      </c>
      <c r="BG292" s="566">
        <f t="shared" si="1043"/>
        <v>-7.1760533615672075E-3</v>
      </c>
      <c r="BH292" s="566">
        <f t="shared" si="1044"/>
        <v>1.8182310798667869E-4</v>
      </c>
      <c r="BI292" s="566">
        <f t="shared" si="1045"/>
        <v>2.1593417993690298E-4</v>
      </c>
      <c r="BJ292" s="566">
        <f t="shared" si="1046"/>
        <v>2.3805194854291923E-3</v>
      </c>
      <c r="BK292" s="566">
        <f t="shared" si="1047"/>
        <v>-3.9162697025423313E-2</v>
      </c>
      <c r="BL292" s="566">
        <f t="shared" si="1048"/>
        <v>-4.2729847720287366E-2</v>
      </c>
      <c r="BM292" s="566">
        <f t="shared" si="1049"/>
        <v>-4.1847411062868295E-2</v>
      </c>
      <c r="BN292" s="566">
        <f t="shared" si="1050"/>
        <v>-6.3441598129674689E-2</v>
      </c>
    </row>
    <row r="293" spans="1:66" ht="15.75" thickBot="1" x14ac:dyDescent="0.3">
      <c r="A293" s="564"/>
      <c r="B293" s="559" t="s">
        <v>499</v>
      </c>
      <c r="C293" s="560">
        <v>0</v>
      </c>
      <c r="D293" s="560">
        <v>0</v>
      </c>
      <c r="E293" s="560">
        <v>0</v>
      </c>
      <c r="F293" s="560">
        <v>0</v>
      </c>
      <c r="G293" s="560">
        <v>0</v>
      </c>
      <c r="H293" s="560">
        <v>0</v>
      </c>
      <c r="I293" s="560">
        <v>0</v>
      </c>
      <c r="J293" s="560">
        <v>0</v>
      </c>
      <c r="K293" s="560">
        <v>0</v>
      </c>
      <c r="L293" s="560">
        <v>0</v>
      </c>
      <c r="M293" s="560">
        <v>0</v>
      </c>
      <c r="N293" s="560">
        <v>0</v>
      </c>
      <c r="O293" s="560">
        <v>0</v>
      </c>
      <c r="P293" s="560">
        <v>0</v>
      </c>
      <c r="Q293" s="560">
        <v>0</v>
      </c>
      <c r="R293" s="560">
        <v>0</v>
      </c>
      <c r="S293" s="560">
        <v>0</v>
      </c>
      <c r="T293" s="560">
        <v>0</v>
      </c>
      <c r="U293" s="560">
        <v>0</v>
      </c>
      <c r="V293" s="561">
        <v>0</v>
      </c>
      <c r="X293" s="564"/>
      <c r="Y293" s="559" t="s">
        <v>499</v>
      </c>
      <c r="Z293" s="560">
        <f>[13]Summary!$C$17</f>
        <v>0</v>
      </c>
      <c r="AA293" s="560">
        <f>[13]Summary!$D$17</f>
        <v>0</v>
      </c>
      <c r="AB293" s="560">
        <f>[13]Summary!$E$17</f>
        <v>0</v>
      </c>
      <c r="AC293" s="560">
        <f>[13]Summary!$F$17</f>
        <v>0</v>
      </c>
      <c r="AD293" s="560">
        <f>[13]Summary!$G$17</f>
        <v>0</v>
      </c>
      <c r="AE293" s="560">
        <f>[13]Summary!$H$17</f>
        <v>0</v>
      </c>
      <c r="AF293" s="560">
        <f>[13]Summary!$I$17</f>
        <v>0</v>
      </c>
      <c r="AG293" s="560">
        <f>[13]Summary!$J$17</f>
        <v>0</v>
      </c>
      <c r="AH293" s="560">
        <f>[13]Summary!$K$17</f>
        <v>0</v>
      </c>
      <c r="AI293" s="560">
        <f>[13]Summary!$L$17</f>
        <v>0</v>
      </c>
      <c r="AJ293" s="560">
        <f>[13]Summary!$M$17</f>
        <v>0</v>
      </c>
      <c r="AK293" s="560">
        <f>[13]Summary!$N$17</f>
        <v>0</v>
      </c>
      <c r="AL293" s="560">
        <f>[13]Summary!$O$17</f>
        <v>0</v>
      </c>
      <c r="AM293" s="560">
        <f>[13]Summary!$P$17</f>
        <v>0</v>
      </c>
      <c r="AN293" s="560">
        <f>[13]Summary!$Q$17</f>
        <v>0</v>
      </c>
      <c r="AO293" s="560">
        <f>[13]Summary!$R$17</f>
        <v>0</v>
      </c>
      <c r="AP293" s="560">
        <f>[13]Summary!$S$17</f>
        <v>0</v>
      </c>
      <c r="AQ293" s="560">
        <f>[13]Summary!$T$17</f>
        <v>0</v>
      </c>
      <c r="AR293" s="560">
        <f>[13]Summary!$U$17</f>
        <v>0</v>
      </c>
      <c r="AS293" s="560">
        <f>[13]Summary!$V$17</f>
        <v>0</v>
      </c>
      <c r="AU293" s="566"/>
      <c r="AV293" s="566"/>
      <c r="AW293" s="566"/>
      <c r="AX293" s="566"/>
      <c r="AY293" s="566"/>
      <c r="AZ293" s="566"/>
      <c r="BA293" s="566"/>
      <c r="BB293" s="566"/>
      <c r="BC293" s="566"/>
      <c r="BD293" s="566"/>
      <c r="BE293" s="566"/>
      <c r="BF293" s="566"/>
      <c r="BG293" s="566"/>
      <c r="BH293" s="566"/>
      <c r="BI293" s="566"/>
      <c r="BJ293" s="566"/>
      <c r="BK293" s="566"/>
      <c r="BL293" s="566"/>
      <c r="BM293" s="566"/>
      <c r="BN293" s="566"/>
    </row>
    <row r="294" spans="1:66" ht="15" x14ac:dyDescent="0.25">
      <c r="A294" s="552" t="s">
        <v>502</v>
      </c>
      <c r="B294" s="562"/>
      <c r="C294" s="553">
        <v>2000</v>
      </c>
      <c r="D294" s="553">
        <v>2001</v>
      </c>
      <c r="E294" s="553">
        <v>2002</v>
      </c>
      <c r="F294" s="553">
        <v>2003</v>
      </c>
      <c r="G294" s="553">
        <v>2004</v>
      </c>
      <c r="H294" s="553">
        <v>2005</v>
      </c>
      <c r="I294" s="553">
        <v>2006</v>
      </c>
      <c r="J294" s="553">
        <v>2007</v>
      </c>
      <c r="K294" s="553">
        <v>2008</v>
      </c>
      <c r="L294" s="553">
        <v>2009</v>
      </c>
      <c r="M294" s="553">
        <v>2010</v>
      </c>
      <c r="N294" s="553">
        <v>2011</v>
      </c>
      <c r="O294" s="553">
        <v>2012</v>
      </c>
      <c r="P294" s="553">
        <v>2013</v>
      </c>
      <c r="Q294" s="553">
        <v>2014</v>
      </c>
      <c r="R294" s="553">
        <v>2015</v>
      </c>
      <c r="S294" s="553">
        <v>2016</v>
      </c>
      <c r="T294" s="553">
        <v>2017</v>
      </c>
      <c r="U294" s="553">
        <v>2018</v>
      </c>
      <c r="V294" s="554">
        <v>2019</v>
      </c>
      <c r="X294" s="552" t="s">
        <v>502</v>
      </c>
      <c r="Y294" s="562"/>
      <c r="Z294" s="553">
        <v>2000</v>
      </c>
      <c r="AA294" s="553">
        <v>2001</v>
      </c>
      <c r="AB294" s="553">
        <v>2002</v>
      </c>
      <c r="AC294" s="553">
        <v>2003</v>
      </c>
      <c r="AD294" s="553">
        <v>2004</v>
      </c>
      <c r="AE294" s="553">
        <v>2005</v>
      </c>
      <c r="AF294" s="553">
        <v>2006</v>
      </c>
      <c r="AG294" s="553">
        <v>2007</v>
      </c>
      <c r="AH294" s="553">
        <v>2008</v>
      </c>
      <c r="AI294" s="553">
        <v>2009</v>
      </c>
      <c r="AJ294" s="553">
        <v>2010</v>
      </c>
      <c r="AK294" s="553">
        <v>2011</v>
      </c>
      <c r="AL294" s="553">
        <v>2012</v>
      </c>
      <c r="AM294" s="553">
        <v>2013</v>
      </c>
      <c r="AN294" s="553">
        <v>2014</v>
      </c>
      <c r="AO294" s="553">
        <v>2015</v>
      </c>
      <c r="AP294" s="553">
        <v>2016</v>
      </c>
      <c r="AQ294" s="553">
        <v>2017</v>
      </c>
      <c r="AR294" s="553">
        <v>2018</v>
      </c>
      <c r="AS294" s="553">
        <v>2019</v>
      </c>
      <c r="AU294" s="553">
        <v>2000</v>
      </c>
      <c r="AV294" s="553">
        <v>2001</v>
      </c>
      <c r="AW294" s="553">
        <v>2002</v>
      </c>
      <c r="AX294" s="553">
        <v>2003</v>
      </c>
      <c r="AY294" s="553">
        <v>2004</v>
      </c>
      <c r="AZ294" s="553">
        <v>2005</v>
      </c>
      <c r="BA294" s="553">
        <v>2006</v>
      </c>
      <c r="BB294" s="553">
        <v>2007</v>
      </c>
      <c r="BC294" s="553">
        <v>2008</v>
      </c>
      <c r="BD294" s="553">
        <v>2009</v>
      </c>
      <c r="BE294" s="553">
        <v>2010</v>
      </c>
      <c r="BF294" s="553">
        <v>2011</v>
      </c>
      <c r="BG294" s="553">
        <v>2012</v>
      </c>
      <c r="BH294" s="553">
        <v>2013</v>
      </c>
      <c r="BI294" s="553">
        <v>2014</v>
      </c>
      <c r="BJ294" s="553">
        <v>2015</v>
      </c>
      <c r="BK294" s="553">
        <v>2016</v>
      </c>
      <c r="BL294" s="553">
        <v>2017</v>
      </c>
      <c r="BM294" s="553">
        <v>2018</v>
      </c>
      <c r="BN294" s="553">
        <v>2019</v>
      </c>
    </row>
    <row r="295" spans="1:66" ht="15" x14ac:dyDescent="0.25">
      <c r="A295" s="563"/>
      <c r="B295" s="550" t="s">
        <v>498</v>
      </c>
      <c r="C295" s="556">
        <v>0</v>
      </c>
      <c r="D295" s="556">
        <v>0</v>
      </c>
      <c r="E295" s="556">
        <v>0</v>
      </c>
      <c r="F295" s="556">
        <v>0</v>
      </c>
      <c r="G295" s="556">
        <v>0</v>
      </c>
      <c r="H295" s="556">
        <v>0</v>
      </c>
      <c r="I295" s="556">
        <v>0</v>
      </c>
      <c r="J295" s="556">
        <v>0</v>
      </c>
      <c r="K295" s="556">
        <v>0</v>
      </c>
      <c r="L295" s="556">
        <v>0</v>
      </c>
      <c r="M295" s="556">
        <v>0</v>
      </c>
      <c r="N295" s="556">
        <v>0</v>
      </c>
      <c r="O295" s="556">
        <v>0</v>
      </c>
      <c r="P295" s="556">
        <v>0</v>
      </c>
      <c r="Q295" s="556">
        <v>0</v>
      </c>
      <c r="R295" s="556">
        <v>0</v>
      </c>
      <c r="S295" s="556">
        <v>0</v>
      </c>
      <c r="T295" s="556">
        <v>0</v>
      </c>
      <c r="U295" s="556">
        <v>0</v>
      </c>
      <c r="V295" s="557">
        <v>0</v>
      </c>
      <c r="X295" s="563"/>
      <c r="Y295" s="550" t="s">
        <v>498</v>
      </c>
      <c r="Z295" s="556">
        <f>[13]Summary!$C$19</f>
        <v>0</v>
      </c>
      <c r="AA295" s="556">
        <f>[13]Summary!$D$19</f>
        <v>0</v>
      </c>
      <c r="AB295" s="556">
        <f>[13]Summary!$E$19</f>
        <v>0</v>
      </c>
      <c r="AC295" s="556">
        <f>[13]Summary!$F$19</f>
        <v>0</v>
      </c>
      <c r="AD295" s="556">
        <f>[13]Summary!$G$19</f>
        <v>0</v>
      </c>
      <c r="AE295" s="556">
        <f>[13]Summary!$H$19</f>
        <v>0</v>
      </c>
      <c r="AF295" s="556">
        <f>[13]Summary!$I$19</f>
        <v>0</v>
      </c>
      <c r="AG295" s="556">
        <f>[13]Summary!$J$19</f>
        <v>0</v>
      </c>
      <c r="AH295" s="556">
        <f>[13]Summary!$K$19</f>
        <v>0</v>
      </c>
      <c r="AI295" s="556">
        <f>[13]Summary!$L$19</f>
        <v>0</v>
      </c>
      <c r="AJ295" s="556">
        <f>[13]Summary!$M$19</f>
        <v>0</v>
      </c>
      <c r="AK295" s="556">
        <f>[13]Summary!$N$19</f>
        <v>0</v>
      </c>
      <c r="AL295" s="556">
        <f>[13]Summary!$O$19</f>
        <v>0</v>
      </c>
      <c r="AM295" s="556">
        <f>[13]Summary!$P$19</f>
        <v>0</v>
      </c>
      <c r="AN295" s="556">
        <f>[13]Summary!$Q$19</f>
        <v>0</v>
      </c>
      <c r="AO295" s="556">
        <f>[13]Summary!$R$19</f>
        <v>0</v>
      </c>
      <c r="AP295" s="556">
        <f>[13]Summary!$S$19</f>
        <v>0</v>
      </c>
      <c r="AQ295" s="556">
        <f>[13]Summary!$T$19</f>
        <v>0</v>
      </c>
      <c r="AR295" s="556">
        <f>[13]Summary!$U$19</f>
        <v>0</v>
      </c>
      <c r="AS295" s="556">
        <f>[13]Summary!$V$19</f>
        <v>0</v>
      </c>
      <c r="AU295" s="566"/>
      <c r="AV295" s="566"/>
      <c r="AW295" s="566"/>
      <c r="AX295" s="566"/>
      <c r="AY295" s="566"/>
      <c r="AZ295" s="566"/>
      <c r="BA295" s="566"/>
      <c r="BB295" s="566"/>
      <c r="BC295" s="566"/>
      <c r="BD295" s="566"/>
      <c r="BE295" s="566"/>
      <c r="BF295" s="566"/>
      <c r="BG295" s="566"/>
      <c r="BH295" s="566"/>
      <c r="BI295" s="566"/>
      <c r="BJ295" s="566"/>
      <c r="BK295" s="566"/>
      <c r="BL295" s="566"/>
      <c r="BM295" s="566"/>
      <c r="BN295" s="566"/>
    </row>
    <row r="296" spans="1:66" ht="15" x14ac:dyDescent="0.25">
      <c r="A296" s="563"/>
      <c r="B296" s="550" t="s">
        <v>87</v>
      </c>
      <c r="C296" s="556">
        <v>0</v>
      </c>
      <c r="D296" s="556">
        <v>0</v>
      </c>
      <c r="E296" s="556">
        <v>0</v>
      </c>
      <c r="F296" s="556">
        <v>0</v>
      </c>
      <c r="G296" s="556">
        <v>0</v>
      </c>
      <c r="H296" s="556">
        <v>0</v>
      </c>
      <c r="I296" s="556">
        <v>0</v>
      </c>
      <c r="J296" s="556">
        <v>0</v>
      </c>
      <c r="K296" s="556">
        <v>0</v>
      </c>
      <c r="L296" s="556">
        <v>0</v>
      </c>
      <c r="M296" s="556">
        <v>0</v>
      </c>
      <c r="N296" s="556">
        <v>0</v>
      </c>
      <c r="O296" s="556">
        <v>0</v>
      </c>
      <c r="P296" s="556">
        <v>0</v>
      </c>
      <c r="Q296" s="556">
        <v>0</v>
      </c>
      <c r="R296" s="556">
        <v>0</v>
      </c>
      <c r="S296" s="556">
        <v>0</v>
      </c>
      <c r="T296" s="556">
        <v>0</v>
      </c>
      <c r="U296" s="556">
        <v>0</v>
      </c>
      <c r="V296" s="557">
        <v>0</v>
      </c>
      <c r="X296" s="563"/>
      <c r="Y296" s="550" t="s">
        <v>87</v>
      </c>
      <c r="Z296" s="556">
        <f>[13]Summary!$C$20</f>
        <v>0</v>
      </c>
      <c r="AA296" s="556">
        <f>[13]Summary!$D$20</f>
        <v>0</v>
      </c>
      <c r="AB296" s="556">
        <f>[13]Summary!$E$20</f>
        <v>0</v>
      </c>
      <c r="AC296" s="556">
        <f>[13]Summary!$F$20</f>
        <v>0</v>
      </c>
      <c r="AD296" s="556">
        <f>[13]Summary!$G$20</f>
        <v>0</v>
      </c>
      <c r="AE296" s="556">
        <f>[13]Summary!$H$20</f>
        <v>0</v>
      </c>
      <c r="AF296" s="556">
        <f>[13]Summary!$I$20</f>
        <v>0</v>
      </c>
      <c r="AG296" s="556">
        <f>[13]Summary!$J$20</f>
        <v>0</v>
      </c>
      <c r="AH296" s="556">
        <f>[13]Summary!$K$20</f>
        <v>0</v>
      </c>
      <c r="AI296" s="556">
        <f>[13]Summary!$L$20</f>
        <v>0</v>
      </c>
      <c r="AJ296" s="556">
        <f>[13]Summary!$M$20</f>
        <v>0</v>
      </c>
      <c r="AK296" s="556">
        <f>[13]Summary!$N$20</f>
        <v>0</v>
      </c>
      <c r="AL296" s="556">
        <f>[13]Summary!$O$20</f>
        <v>0</v>
      </c>
      <c r="AM296" s="556">
        <f>[13]Summary!$P$20</f>
        <v>0</v>
      </c>
      <c r="AN296" s="556">
        <f>[13]Summary!$Q$20</f>
        <v>0</v>
      </c>
      <c r="AO296" s="556">
        <f>[13]Summary!$R$20</f>
        <v>0</v>
      </c>
      <c r="AP296" s="556">
        <f>[13]Summary!$S$20</f>
        <v>0</v>
      </c>
      <c r="AQ296" s="556">
        <f>[13]Summary!$T$20</f>
        <v>0</v>
      </c>
      <c r="AR296" s="556">
        <f>[13]Summary!$U$20</f>
        <v>0</v>
      </c>
      <c r="AS296" s="556">
        <f>[13]Summary!$V$20</f>
        <v>0</v>
      </c>
      <c r="AU296" s="566"/>
      <c r="AV296" s="566"/>
      <c r="AW296" s="566"/>
      <c r="AX296" s="566"/>
      <c r="AY296" s="566"/>
      <c r="AZ296" s="566"/>
      <c r="BA296" s="566"/>
      <c r="BB296" s="566"/>
      <c r="BC296" s="566"/>
      <c r="BD296" s="566"/>
      <c r="BE296" s="566"/>
      <c r="BF296" s="566"/>
      <c r="BG296" s="566"/>
      <c r="BH296" s="566"/>
      <c r="BI296" s="566"/>
      <c r="BJ296" s="566"/>
      <c r="BK296" s="566"/>
      <c r="BL296" s="566"/>
      <c r="BM296" s="566"/>
      <c r="BN296" s="566"/>
    </row>
    <row r="297" spans="1:66" ht="15.75" thickBot="1" x14ac:dyDescent="0.3">
      <c r="A297" s="564"/>
      <c r="B297" s="559" t="s">
        <v>499</v>
      </c>
      <c r="C297" s="560">
        <v>0</v>
      </c>
      <c r="D297" s="560">
        <v>0</v>
      </c>
      <c r="E297" s="560">
        <v>0</v>
      </c>
      <c r="F297" s="560">
        <v>0</v>
      </c>
      <c r="G297" s="560">
        <v>0</v>
      </c>
      <c r="H297" s="560">
        <v>0</v>
      </c>
      <c r="I297" s="560">
        <v>0</v>
      </c>
      <c r="J297" s="560">
        <v>0</v>
      </c>
      <c r="K297" s="560">
        <v>0</v>
      </c>
      <c r="L297" s="560">
        <v>0</v>
      </c>
      <c r="M297" s="560">
        <v>0</v>
      </c>
      <c r="N297" s="560">
        <v>0</v>
      </c>
      <c r="O297" s="560">
        <v>0</v>
      </c>
      <c r="P297" s="560">
        <v>0</v>
      </c>
      <c r="Q297" s="560">
        <v>0</v>
      </c>
      <c r="R297" s="560">
        <v>0</v>
      </c>
      <c r="S297" s="560">
        <v>0</v>
      </c>
      <c r="T297" s="560">
        <v>0</v>
      </c>
      <c r="U297" s="560">
        <v>0</v>
      </c>
      <c r="V297" s="561">
        <v>0</v>
      </c>
      <c r="X297" s="564"/>
      <c r="Y297" s="559" t="s">
        <v>499</v>
      </c>
      <c r="Z297" s="560">
        <f>[13]Summary!$C$21</f>
        <v>0</v>
      </c>
      <c r="AA297" s="560">
        <f>[13]Summary!$D$21</f>
        <v>0</v>
      </c>
      <c r="AB297" s="560">
        <f>[13]Summary!$E$21</f>
        <v>0</v>
      </c>
      <c r="AC297" s="560">
        <f>[13]Summary!$F$21</f>
        <v>0</v>
      </c>
      <c r="AD297" s="560">
        <f>[13]Summary!$G$21</f>
        <v>0</v>
      </c>
      <c r="AE297" s="560">
        <f>[13]Summary!$H$21</f>
        <v>0</v>
      </c>
      <c r="AF297" s="560">
        <f>[13]Summary!$I$21</f>
        <v>0</v>
      </c>
      <c r="AG297" s="560">
        <f>[13]Summary!$J$21</f>
        <v>0</v>
      </c>
      <c r="AH297" s="560">
        <f>[13]Summary!$K$21</f>
        <v>0</v>
      </c>
      <c r="AI297" s="560">
        <f>[13]Summary!$L$21</f>
        <v>0</v>
      </c>
      <c r="AJ297" s="560">
        <f>[13]Summary!$M$21</f>
        <v>0</v>
      </c>
      <c r="AK297" s="560">
        <f>[13]Summary!$N$21</f>
        <v>0</v>
      </c>
      <c r="AL297" s="560">
        <f>[13]Summary!$O$21</f>
        <v>0</v>
      </c>
      <c r="AM297" s="560">
        <f>[13]Summary!$P$21</f>
        <v>0</v>
      </c>
      <c r="AN297" s="560">
        <f>[13]Summary!$Q$21</f>
        <v>0</v>
      </c>
      <c r="AO297" s="560">
        <f>[13]Summary!$R$21</f>
        <v>0</v>
      </c>
      <c r="AP297" s="560">
        <f>[13]Summary!$S$21</f>
        <v>0</v>
      </c>
      <c r="AQ297" s="560">
        <f>[13]Summary!$T$21</f>
        <v>0</v>
      </c>
      <c r="AR297" s="560">
        <f>[13]Summary!$U$21</f>
        <v>0</v>
      </c>
      <c r="AS297" s="560">
        <f>[13]Summary!$V$21</f>
        <v>0</v>
      </c>
      <c r="AU297" s="566"/>
      <c r="AV297" s="566"/>
      <c r="AW297" s="566"/>
      <c r="AX297" s="566"/>
      <c r="AY297" s="566"/>
      <c r="AZ297" s="566"/>
      <c r="BA297" s="566"/>
      <c r="BB297" s="566"/>
      <c r="BC297" s="566"/>
      <c r="BD297" s="566"/>
      <c r="BE297" s="566"/>
      <c r="BF297" s="566"/>
      <c r="BG297" s="566"/>
      <c r="BH297" s="566"/>
      <c r="BI297" s="566"/>
      <c r="BJ297" s="566"/>
      <c r="BK297" s="566"/>
      <c r="BL297" s="566"/>
      <c r="BM297" s="566"/>
      <c r="BN297" s="566"/>
    </row>
    <row r="298" spans="1:66" ht="15" x14ac:dyDescent="0.25">
      <c r="A298" s="552" t="s">
        <v>503</v>
      </c>
      <c r="B298" s="562"/>
      <c r="C298" s="553">
        <v>2000</v>
      </c>
      <c r="D298" s="553">
        <v>2001</v>
      </c>
      <c r="E298" s="553">
        <v>2002</v>
      </c>
      <c r="F298" s="553">
        <v>2003</v>
      </c>
      <c r="G298" s="553">
        <v>2004</v>
      </c>
      <c r="H298" s="553">
        <v>2005</v>
      </c>
      <c r="I298" s="553">
        <v>2006</v>
      </c>
      <c r="J298" s="553">
        <v>2007</v>
      </c>
      <c r="K298" s="553">
        <v>2008</v>
      </c>
      <c r="L298" s="553">
        <v>2009</v>
      </c>
      <c r="M298" s="553">
        <v>2010</v>
      </c>
      <c r="N298" s="553">
        <v>2011</v>
      </c>
      <c r="O298" s="553">
        <v>2012</v>
      </c>
      <c r="P298" s="553">
        <v>2013</v>
      </c>
      <c r="Q298" s="553">
        <v>2014</v>
      </c>
      <c r="R298" s="553">
        <v>2015</v>
      </c>
      <c r="S298" s="553">
        <v>2016</v>
      </c>
      <c r="T298" s="553">
        <v>2017</v>
      </c>
      <c r="U298" s="553">
        <v>2018</v>
      </c>
      <c r="V298" s="554">
        <v>2019</v>
      </c>
      <c r="X298" s="552" t="s">
        <v>503</v>
      </c>
      <c r="Y298" s="562"/>
      <c r="Z298" s="553">
        <v>2000</v>
      </c>
      <c r="AA298" s="553">
        <v>2001</v>
      </c>
      <c r="AB298" s="553">
        <v>2002</v>
      </c>
      <c r="AC298" s="553">
        <v>2003</v>
      </c>
      <c r="AD298" s="553">
        <v>2004</v>
      </c>
      <c r="AE298" s="553">
        <v>2005</v>
      </c>
      <c r="AF298" s="553">
        <v>2006</v>
      </c>
      <c r="AG298" s="553">
        <v>2007</v>
      </c>
      <c r="AH298" s="553">
        <v>2008</v>
      </c>
      <c r="AI298" s="553">
        <v>2009</v>
      </c>
      <c r="AJ298" s="553">
        <v>2010</v>
      </c>
      <c r="AK298" s="553">
        <v>2011</v>
      </c>
      <c r="AL298" s="553">
        <v>2012</v>
      </c>
      <c r="AM298" s="553">
        <v>2013</v>
      </c>
      <c r="AN298" s="553">
        <v>2014</v>
      </c>
      <c r="AO298" s="553">
        <v>2015</v>
      </c>
      <c r="AP298" s="553">
        <v>2016</v>
      </c>
      <c r="AQ298" s="553">
        <v>2017</v>
      </c>
      <c r="AR298" s="553">
        <v>2018</v>
      </c>
      <c r="AS298" s="553">
        <v>2019</v>
      </c>
      <c r="AU298" s="553">
        <v>2000</v>
      </c>
      <c r="AV298" s="553">
        <v>2001</v>
      </c>
      <c r="AW298" s="553">
        <v>2002</v>
      </c>
      <c r="AX298" s="553">
        <v>2003</v>
      </c>
      <c r="AY298" s="553">
        <v>2004</v>
      </c>
      <c r="AZ298" s="553">
        <v>2005</v>
      </c>
      <c r="BA298" s="553">
        <v>2006</v>
      </c>
      <c r="BB298" s="553">
        <v>2007</v>
      </c>
      <c r="BC298" s="553">
        <v>2008</v>
      </c>
      <c r="BD298" s="553">
        <v>2009</v>
      </c>
      <c r="BE298" s="553">
        <v>2010</v>
      </c>
      <c r="BF298" s="553">
        <v>2011</v>
      </c>
      <c r="BG298" s="553">
        <v>2012</v>
      </c>
      <c r="BH298" s="553">
        <v>2013</v>
      </c>
      <c r="BI298" s="553">
        <v>2014</v>
      </c>
      <c r="BJ298" s="553">
        <v>2015</v>
      </c>
      <c r="BK298" s="553">
        <v>2016</v>
      </c>
      <c r="BL298" s="553">
        <v>2017</v>
      </c>
      <c r="BM298" s="553">
        <v>2018</v>
      </c>
      <c r="BN298" s="553">
        <v>2019</v>
      </c>
    </row>
    <row r="299" spans="1:66" ht="15" x14ac:dyDescent="0.25">
      <c r="A299" s="555"/>
      <c r="B299" s="550" t="s">
        <v>498</v>
      </c>
      <c r="C299" s="556">
        <v>1931211.5343719372</v>
      </c>
      <c r="D299" s="556">
        <v>1960699.6658713073</v>
      </c>
      <c r="E299" s="556">
        <v>1993377.7117749844</v>
      </c>
      <c r="F299" s="556">
        <v>2026483.0794718612</v>
      </c>
      <c r="G299" s="556">
        <v>2060502.6980677499</v>
      </c>
      <c r="H299" s="556">
        <v>2098156.1959488946</v>
      </c>
      <c r="I299" s="556">
        <v>2138483.7865858553</v>
      </c>
      <c r="J299" s="556">
        <v>2170694.8552605892</v>
      </c>
      <c r="K299" s="556">
        <v>2210235.7682722323</v>
      </c>
      <c r="L299" s="556">
        <v>2263072.6851368165</v>
      </c>
      <c r="M299" s="556">
        <v>2303219.7665076493</v>
      </c>
      <c r="N299" s="556">
        <v>2350767.9214059804</v>
      </c>
      <c r="O299" s="556">
        <v>2399853.659408811</v>
      </c>
      <c r="P299" s="556">
        <v>2441435.857836769</v>
      </c>
      <c r="Q299" s="556">
        <v>2484042.0602018456</v>
      </c>
      <c r="R299" s="556">
        <v>2524465.9110861565</v>
      </c>
      <c r="S299" s="556">
        <v>2561718.1895125685</v>
      </c>
      <c r="T299" s="556">
        <v>2596497.6695893775</v>
      </c>
      <c r="U299" s="556">
        <v>2624246.1031276225</v>
      </c>
      <c r="V299" s="557">
        <v>2658262.8954256172</v>
      </c>
      <c r="X299" s="555"/>
      <c r="Y299" s="550" t="s">
        <v>498</v>
      </c>
      <c r="Z299" s="556">
        <f>[13]Summary!$C$23</f>
        <v>1904371.6196001293</v>
      </c>
      <c r="AA299" s="556">
        <f>[13]Summary!$D$23</f>
        <v>1929465.3000045791</v>
      </c>
      <c r="AB299" s="556">
        <f>[13]Summary!$E$23</f>
        <v>1957676.6124672818</v>
      </c>
      <c r="AC299" s="556">
        <f>[13]Summary!$F$23</f>
        <v>1985233.5454298789</v>
      </c>
      <c r="AD299" s="556">
        <f>[13]Summary!$G$23</f>
        <v>2013121.9969577393</v>
      </c>
      <c r="AE299" s="556">
        <f>[13]Summary!$H$23</f>
        <v>2044910.6081121124</v>
      </c>
      <c r="AF299" s="556">
        <f>[13]Summary!$I$23</f>
        <v>2079524.5008653684</v>
      </c>
      <c r="AG299" s="556">
        <f>[13]Summary!$J$23</f>
        <v>2106110.086251331</v>
      </c>
      <c r="AH299" s="556">
        <f>[13]Summary!$K$23</f>
        <v>2142200.9854158247</v>
      </c>
      <c r="AI299" s="556">
        <f>[13]Summary!$L$23</f>
        <v>2192371.5198454228</v>
      </c>
      <c r="AJ299" s="556">
        <f>[13]Summary!$M$23</f>
        <v>2229190.626548816</v>
      </c>
      <c r="AK299" s="556">
        <f>[13]Summary!$N$23</f>
        <v>2271737.6058168751</v>
      </c>
      <c r="AL299" s="556">
        <f>[13]Summary!$O$23</f>
        <v>2316077.1903430214</v>
      </c>
      <c r="AM299" s="556">
        <f>[13]Summary!$P$23</f>
        <v>2353069.8104138495</v>
      </c>
      <c r="AN299" s="556">
        <f>[13]Summary!$Q$23</f>
        <v>2390566.0894939662</v>
      </c>
      <c r="AO299" s="556">
        <f>[13]Summary!$R$23</f>
        <v>2425985.5419707499</v>
      </c>
      <c r="AP299" s="556">
        <f>[13]Summary!$S$23</f>
        <v>2455683.7756818077</v>
      </c>
      <c r="AQ299" s="556">
        <f>[13]Summary!$T$23</f>
        <v>2483283.4924706244</v>
      </c>
      <c r="AR299" s="556">
        <f>[13]Summary!$U$23</f>
        <v>2503342.1865556808</v>
      </c>
      <c r="AS299" s="556">
        <f>[13]Summary!$V$23</f>
        <v>2531661.3092870982</v>
      </c>
      <c r="AU299" s="566">
        <f>(Z299-C299)/C299</f>
        <v>-1.3897967309177575E-2</v>
      </c>
      <c r="AV299" s="566">
        <f t="shared" ref="AV299:AV301" si="1052">(AA299-D299)/D299</f>
        <v>-1.5930214305844754E-2</v>
      </c>
      <c r="AW299" s="566">
        <f t="shared" ref="AW299:AW301" si="1053">(AB299-E299)/E299</f>
        <v>-1.7909851754042597E-2</v>
      </c>
      <c r="AX299" s="566">
        <f t="shared" ref="AX299:AX301" si="1054">(AC299-F299)/F299</f>
        <v>-2.0355232402302005E-2</v>
      </c>
      <c r="AY299" s="566">
        <f t="shared" ref="AY299:AY301" si="1055">(AD299-G299)/G299</f>
        <v>-2.2994728982612869E-2</v>
      </c>
      <c r="AZ299" s="566">
        <f t="shared" ref="AZ299:AZ301" si="1056">(AE299-H299)/H299</f>
        <v>-2.5377323165734003E-2</v>
      </c>
      <c r="BA299" s="566">
        <f t="shared" ref="BA299:BA301" si="1057">(AF299-I299)/I299</f>
        <v>-2.757060216697594E-2</v>
      </c>
      <c r="BB299" s="566">
        <f t="shared" ref="BB299:BB301" si="1058">(AG299-J299)/J299</f>
        <v>-2.9753039149072298E-2</v>
      </c>
      <c r="BC299" s="566">
        <f t="shared" ref="BC299:BC301" si="1059">(AH299-K299)/K299</f>
        <v>-3.078168575182872E-2</v>
      </c>
      <c r="BD299" s="566">
        <f t="shared" ref="BD299:BD301" si="1060">(AI299-L299)/L299</f>
        <v>-3.1241226035618616E-2</v>
      </c>
      <c r="BE299" s="566">
        <f t="shared" ref="BE299:BE301" si="1061">(AJ299-M299)/M299</f>
        <v>-3.2141587631076579E-2</v>
      </c>
      <c r="BF299" s="566">
        <f t="shared" ref="BF299:BF301" si="1062">(AK299-N299)/N299</f>
        <v>-3.3618935697334887E-2</v>
      </c>
      <c r="BG299" s="566">
        <f t="shared" ref="BG299:BG301" si="1063">(AL299-O299)/O299</f>
        <v>-3.4908990695052385E-2</v>
      </c>
      <c r="BH299" s="566">
        <f t="shared" ref="BH299:BH301" si="1064">(AM299-P299)/P299</f>
        <v>-3.6194294082833714E-2</v>
      </c>
      <c r="BI299" s="566">
        <f t="shared" ref="BI299:BI301" si="1065">(AN299-Q299)/Q299</f>
        <v>-3.7630590965228597E-2</v>
      </c>
      <c r="BJ299" s="566">
        <f t="shared" ref="BJ299:BJ301" si="1066">(AO299-R299)/R299</f>
        <v>-3.9010377871585233E-2</v>
      </c>
      <c r="BK299" s="566">
        <f t="shared" ref="BK299:BK301" si="1067">(AP299-S299)/S299</f>
        <v>-4.1391911985032434E-2</v>
      </c>
      <c r="BL299" s="566">
        <f t="shared" ref="BL299:BL301" si="1068">(AQ299-T299)/T299</f>
        <v>-4.3602649231977673E-2</v>
      </c>
      <c r="BM299" s="566">
        <f t="shared" ref="BM299:BM301" si="1069">(AR299-U299)/U299</f>
        <v>-4.6071866669763283E-2</v>
      </c>
      <c r="BN299" s="566">
        <f t="shared" ref="BN299:BN301" si="1070">(AS299-V299)/V299</f>
        <v>-4.7625683056546853E-2</v>
      </c>
    </row>
    <row r="300" spans="1:66" ht="15" x14ac:dyDescent="0.25">
      <c r="A300" s="555"/>
      <c r="B300" s="550" t="s">
        <v>87</v>
      </c>
      <c r="C300" s="556">
        <v>1784865.5284099395</v>
      </c>
      <c r="D300" s="556">
        <v>1810190.6993673577</v>
      </c>
      <c r="E300" s="556">
        <v>1838399.7766147726</v>
      </c>
      <c r="F300" s="556">
        <v>1866938.2542605069</v>
      </c>
      <c r="G300" s="556">
        <v>1896252.9858010069</v>
      </c>
      <c r="H300" s="556">
        <v>1928841.4364408683</v>
      </c>
      <c r="I300" s="556">
        <v>1959788.090120432</v>
      </c>
      <c r="J300" s="556">
        <v>1983088.6347723627</v>
      </c>
      <c r="K300" s="556">
        <v>2012879.9637293494</v>
      </c>
      <c r="L300" s="556">
        <v>2054515.4163877631</v>
      </c>
      <c r="M300" s="556">
        <v>2084364.0932554095</v>
      </c>
      <c r="N300" s="556">
        <v>2127394.1454509511</v>
      </c>
      <c r="O300" s="556">
        <v>2171815.6771136369</v>
      </c>
      <c r="P300" s="556">
        <v>2209446.6676870105</v>
      </c>
      <c r="Q300" s="556">
        <v>2248004.3596845903</v>
      </c>
      <c r="R300" s="556">
        <v>2284587.070774348</v>
      </c>
      <c r="S300" s="556">
        <v>2318299.5773588596</v>
      </c>
      <c r="T300" s="556">
        <v>2349774.2548986902</v>
      </c>
      <c r="U300" s="556">
        <v>2374885.9873318053</v>
      </c>
      <c r="V300" s="557">
        <v>2405670.4489210602</v>
      </c>
      <c r="X300" s="555"/>
      <c r="Y300" s="550" t="s">
        <v>87</v>
      </c>
      <c r="Z300" s="556">
        <f>[13]Summary!$C$24</f>
        <v>1759573.3925083003</v>
      </c>
      <c r="AA300" s="556">
        <f>[13]Summary!$D$24</f>
        <v>1780959.9425075331</v>
      </c>
      <c r="AB300" s="556">
        <f>[13]Summary!$E$24</f>
        <v>1805174.4648992848</v>
      </c>
      <c r="AC300" s="556">
        <f>[13]Summary!$F$24</f>
        <v>1828733.582238937</v>
      </c>
      <c r="AD300" s="556">
        <f>[13]Summary!$G$24</f>
        <v>1852546.3834930817</v>
      </c>
      <c r="AE300" s="556">
        <f>[13]Summary!$H$24</f>
        <v>1879892.6039728497</v>
      </c>
      <c r="AF300" s="556">
        <f>[13]Summary!$I$24</f>
        <v>1904270.8012367368</v>
      </c>
      <c r="AG300" s="556">
        <f>[13]Summary!$J$24</f>
        <v>1921078.2552822214</v>
      </c>
      <c r="AH300" s="556">
        <f>[13]Summary!$K$24</f>
        <v>1946331.6214975517</v>
      </c>
      <c r="AI300" s="556">
        <f>[13]Summary!$L$24</f>
        <v>1984068.546682952</v>
      </c>
      <c r="AJ300" s="556">
        <f>[13]Summary!$M$24</f>
        <v>2009411.2690017496</v>
      </c>
      <c r="AK300" s="556">
        <f>[13]Summary!$N$24</f>
        <v>2046919.4735188147</v>
      </c>
      <c r="AL300" s="556">
        <f>[13]Summary!$O$24</f>
        <v>2086010.6012377082</v>
      </c>
      <c r="AM300" s="556">
        <f>[13]Summary!$P$24</f>
        <v>2118454.3554757442</v>
      </c>
      <c r="AN300" s="556">
        <f>[13]Summary!$Q$24</f>
        <v>2151323.8765198849</v>
      </c>
      <c r="AO300" s="556">
        <f>[13]Summary!$R$24</f>
        <v>2182297.3250149293</v>
      </c>
      <c r="AP300" s="556">
        <f>[13]Summary!$S$24</f>
        <v>2209012.396009401</v>
      </c>
      <c r="AQ300" s="556">
        <f>[13]Summary!$T$24</f>
        <v>2233839.7443498513</v>
      </c>
      <c r="AR300" s="556">
        <f>[13]Summary!$U$24</f>
        <v>2251883.5594047224</v>
      </c>
      <c r="AS300" s="556">
        <f>[13]Summary!$V$24</f>
        <v>2277358.049963037</v>
      </c>
      <c r="AU300" s="566">
        <f t="shared" ref="AU300:AU301" si="1071">(Z300-C300)/C300</f>
        <v>-1.4170331321357818E-2</v>
      </c>
      <c r="AV300" s="566">
        <f t="shared" si="1052"/>
        <v>-1.6147888103745293E-2</v>
      </c>
      <c r="AW300" s="566">
        <f t="shared" si="1053"/>
        <v>-1.8072952432940843E-2</v>
      </c>
      <c r="AX300" s="566">
        <f t="shared" si="1054"/>
        <v>-2.0463811234454975E-2</v>
      </c>
      <c r="AY300" s="566">
        <f t="shared" si="1055"/>
        <v>-2.3048929987294329E-2</v>
      </c>
      <c r="AZ300" s="566">
        <f t="shared" si="1056"/>
        <v>-2.5377323165734073E-2</v>
      </c>
      <c r="BA300" s="566">
        <f t="shared" si="1057"/>
        <v>-2.8328210158825654E-2</v>
      </c>
      <c r="BB300" s="566">
        <f t="shared" si="1058"/>
        <v>-3.1269595520252387E-2</v>
      </c>
      <c r="BC300" s="566">
        <f t="shared" si="1059"/>
        <v>-3.3061257218985264E-2</v>
      </c>
      <c r="BD300" s="566">
        <f t="shared" si="1060"/>
        <v>-3.4288800727847742E-2</v>
      </c>
      <c r="BE300" s="566">
        <f t="shared" si="1061"/>
        <v>-3.5959564116553565E-2</v>
      </c>
      <c r="BF300" s="566">
        <f t="shared" si="1062"/>
        <v>-3.7827814889975601E-2</v>
      </c>
      <c r="BG300" s="566">
        <f t="shared" si="1063"/>
        <v>-3.9508452204362186E-2</v>
      </c>
      <c r="BH300" s="566">
        <f t="shared" si="1064"/>
        <v>-4.1183303286755867E-2</v>
      </c>
      <c r="BI300" s="566">
        <f t="shared" si="1065"/>
        <v>-4.3007248962039488E-2</v>
      </c>
      <c r="BJ300" s="566">
        <f t="shared" si="1066"/>
        <v>-4.477384428370601E-2</v>
      </c>
      <c r="BK300" s="566">
        <f t="shared" si="1067"/>
        <v>-4.7141095316924009E-2</v>
      </c>
      <c r="BL300" s="566">
        <f t="shared" si="1068"/>
        <v>-4.9338573825610903E-2</v>
      </c>
      <c r="BM300" s="566">
        <f t="shared" si="1069"/>
        <v>-5.1792982308711433E-2</v>
      </c>
      <c r="BN300" s="566">
        <f t="shared" si="1070"/>
        <v>-5.3337479793032792E-2</v>
      </c>
    </row>
    <row r="301" spans="1:66" ht="15.75" thickBot="1" x14ac:dyDescent="0.3">
      <c r="A301" s="558"/>
      <c r="B301" s="559" t="s">
        <v>499</v>
      </c>
      <c r="C301" s="560">
        <v>146346.00596199767</v>
      </c>
      <c r="D301" s="560">
        <v>150508.96650394952</v>
      </c>
      <c r="E301" s="560">
        <v>154977.93516021178</v>
      </c>
      <c r="F301" s="560">
        <v>159544.82521135418</v>
      </c>
      <c r="G301" s="560">
        <v>164249.71226674292</v>
      </c>
      <c r="H301" s="560">
        <v>169314.75950802641</v>
      </c>
      <c r="I301" s="560">
        <v>178695.69646542342</v>
      </c>
      <c r="J301" s="560">
        <v>187606.22048822657</v>
      </c>
      <c r="K301" s="560">
        <v>197355.80454288283</v>
      </c>
      <c r="L301" s="560">
        <v>208557.26874905339</v>
      </c>
      <c r="M301" s="560">
        <v>218855.67325223977</v>
      </c>
      <c r="N301" s="560">
        <v>223373.77595502909</v>
      </c>
      <c r="O301" s="560">
        <v>228037.98229517421</v>
      </c>
      <c r="P301" s="560">
        <v>231989.19014975856</v>
      </c>
      <c r="Q301" s="560">
        <v>236037.70051725546</v>
      </c>
      <c r="R301" s="560">
        <v>239878.84031180866</v>
      </c>
      <c r="S301" s="560">
        <v>243418.61215370911</v>
      </c>
      <c r="T301" s="560">
        <v>246723.41469068732</v>
      </c>
      <c r="U301" s="560">
        <v>249360.11579581717</v>
      </c>
      <c r="V301" s="561">
        <v>252592.44650455701</v>
      </c>
      <c r="X301" s="558"/>
      <c r="Y301" s="559" t="s">
        <v>499</v>
      </c>
      <c r="Z301" s="560">
        <f>[13]Summary!$C$25</f>
        <v>144798.227091829</v>
      </c>
      <c r="AA301" s="560">
        <f>[13]Summary!$D$25</f>
        <v>148505.35749704609</v>
      </c>
      <c r="AB301" s="560">
        <f>[13]Summary!$E$25</f>
        <v>152502.14756799687</v>
      </c>
      <c r="AC301" s="560">
        <f>[13]Summary!$F$25</f>
        <v>156499.9631909419</v>
      </c>
      <c r="AD301" s="560">
        <f>[13]Summary!$G$25</f>
        <v>160575.61346465765</v>
      </c>
      <c r="AE301" s="560">
        <f>[13]Summary!$H$25</f>
        <v>165018.00413926272</v>
      </c>
      <c r="AF301" s="560">
        <f>[13]Summary!$I$25</f>
        <v>175253.69962863153</v>
      </c>
      <c r="AG301" s="560">
        <f>[13]Summary!$J$25</f>
        <v>185031.83096910969</v>
      </c>
      <c r="AH301" s="560">
        <f>[13]Summary!$K$25</f>
        <v>195869.36391827307</v>
      </c>
      <c r="AI301" s="560">
        <f>[13]Summary!$L$25</f>
        <v>208302.97316247073</v>
      </c>
      <c r="AJ301" s="560">
        <f>[13]Summary!$M$25</f>
        <v>219779.35754706632</v>
      </c>
      <c r="AK301" s="560">
        <f>[13]Summary!$N$25</f>
        <v>224818.13229806037</v>
      </c>
      <c r="AL301" s="560">
        <f>[13]Summary!$O$25</f>
        <v>230066.58910531318</v>
      </c>
      <c r="AM301" s="560">
        <f>[13]Summary!$P$25</f>
        <v>234615.45493810513</v>
      </c>
      <c r="AN301" s="560">
        <f>[13]Summary!$Q$25</f>
        <v>239242.21297408137</v>
      </c>
      <c r="AO301" s="560">
        <f>[13]Summary!$R$25</f>
        <v>243688.21695582042</v>
      </c>
      <c r="AP301" s="560">
        <f>[13]Summary!$S$25</f>
        <v>246671.37967240685</v>
      </c>
      <c r="AQ301" s="560">
        <f>[13]Summary!$T$25</f>
        <v>249443.74812077309</v>
      </c>
      <c r="AR301" s="560">
        <f>[13]Summary!$U$25</f>
        <v>251458.62715095843</v>
      </c>
      <c r="AS301" s="560">
        <f>[13]Summary!$V$25</f>
        <v>254303.25932406119</v>
      </c>
      <c r="AU301" s="566">
        <f t="shared" si="1071"/>
        <v>-1.0576160654296125E-2</v>
      </c>
      <c r="AV301" s="566">
        <f t="shared" si="1052"/>
        <v>-1.3312223540189206E-2</v>
      </c>
      <c r="AW301" s="566">
        <f t="shared" si="1053"/>
        <v>-1.5975097291466116E-2</v>
      </c>
      <c r="AX301" s="566">
        <f t="shared" si="1054"/>
        <v>-1.9084680536511658E-2</v>
      </c>
      <c r="AY301" s="566">
        <f t="shared" si="1055"/>
        <v>-2.2368981664445779E-2</v>
      </c>
      <c r="AZ301" s="566">
        <f t="shared" si="1056"/>
        <v>-2.5377323165733868E-2</v>
      </c>
      <c r="BA301" s="566">
        <f t="shared" si="1057"/>
        <v>-1.9261778010741845E-2</v>
      </c>
      <c r="BB301" s="566">
        <f t="shared" si="1058"/>
        <v>-1.3722303623074316E-2</v>
      </c>
      <c r="BC301" s="566">
        <f t="shared" si="1059"/>
        <v>-7.5317806235933645E-3</v>
      </c>
      <c r="BD301" s="566">
        <f t="shared" si="1060"/>
        <v>-1.2193081934182446E-3</v>
      </c>
      <c r="BE301" s="566">
        <f t="shared" si="1061"/>
        <v>4.2205179381480887E-3</v>
      </c>
      <c r="BF301" s="566">
        <f t="shared" si="1062"/>
        <v>6.4660962857254339E-3</v>
      </c>
      <c r="BG301" s="566">
        <f t="shared" si="1063"/>
        <v>8.8959163281541551E-3</v>
      </c>
      <c r="BH301" s="566">
        <f t="shared" si="1064"/>
        <v>1.1320634322018224E-2</v>
      </c>
      <c r="BI301" s="566">
        <f t="shared" si="1065"/>
        <v>1.3576273831695121E-2</v>
      </c>
      <c r="BJ301" s="566">
        <f t="shared" si="1066"/>
        <v>1.5880419627925954E-2</v>
      </c>
      <c r="BK301" s="566">
        <f t="shared" si="1067"/>
        <v>1.3362854589951201E-2</v>
      </c>
      <c r="BL301" s="566">
        <f t="shared" si="1068"/>
        <v>1.1025842170254496E-2</v>
      </c>
      <c r="BM301" s="566">
        <f t="shared" si="1069"/>
        <v>8.415585421285187E-3</v>
      </c>
      <c r="BN301" s="566">
        <f t="shared" si="1070"/>
        <v>6.7730165457394794E-3</v>
      </c>
    </row>
    <row r="303" spans="1:66" ht="15" x14ac:dyDescent="0.25">
      <c r="A303" s="565" t="s">
        <v>330</v>
      </c>
      <c r="B303" s="565">
        <v>2021</v>
      </c>
      <c r="X303" s="565" t="str">
        <f>A303</f>
        <v>FR</v>
      </c>
      <c r="Y303" s="565">
        <v>2022</v>
      </c>
    </row>
    <row r="304" spans="1:66" ht="15.75" thickBot="1" x14ac:dyDescent="0.3">
      <c r="A304" s="550" t="s">
        <v>65</v>
      </c>
      <c r="B304" s="550" t="s">
        <v>64</v>
      </c>
      <c r="C304" s="551" t="s">
        <v>508</v>
      </c>
      <c r="D304" s="551" t="s">
        <v>508</v>
      </c>
      <c r="E304" s="551" t="s">
        <v>508</v>
      </c>
      <c r="F304" s="551" t="s">
        <v>508</v>
      </c>
      <c r="G304" s="551" t="s">
        <v>508</v>
      </c>
      <c r="H304" s="551" t="s">
        <v>508</v>
      </c>
      <c r="I304" s="551" t="s">
        <v>508</v>
      </c>
      <c r="J304" s="551" t="s">
        <v>508</v>
      </c>
      <c r="K304" s="551" t="s">
        <v>508</v>
      </c>
      <c r="L304" s="551" t="s">
        <v>508</v>
      </c>
      <c r="M304" s="551" t="s">
        <v>508</v>
      </c>
      <c r="N304" s="551" t="s">
        <v>508</v>
      </c>
      <c r="O304" s="551" t="s">
        <v>509</v>
      </c>
      <c r="P304" s="551" t="s">
        <v>509</v>
      </c>
      <c r="Q304" s="551" t="s">
        <v>509</v>
      </c>
      <c r="R304" s="551" t="s">
        <v>509</v>
      </c>
      <c r="S304" s="551" t="s">
        <v>509</v>
      </c>
      <c r="T304" s="551" t="s">
        <v>509</v>
      </c>
      <c r="U304" s="551" t="s">
        <v>509</v>
      </c>
      <c r="V304" s="551" t="s">
        <v>508</v>
      </c>
      <c r="X304" s="550" t="s">
        <v>65</v>
      </c>
      <c r="Y304" s="550" t="s">
        <v>64</v>
      </c>
      <c r="Z304" s="551" t="str">
        <f>[14]Summary!$C$1</f>
        <v>EST</v>
      </c>
      <c r="AA304" s="551" t="str">
        <f>[14]Summary!$D$1</f>
        <v>EST</v>
      </c>
      <c r="AB304" s="551" t="str">
        <f>[14]Summary!$E$1</f>
        <v>EST</v>
      </c>
      <c r="AC304" s="551" t="str">
        <f>[14]Summary!$F$1</f>
        <v>EST</v>
      </c>
      <c r="AD304" s="551" t="str">
        <f>[14]Summary!$G$1</f>
        <v>EST</v>
      </c>
      <c r="AE304" s="551" t="str">
        <f>[14]Summary!$H$1</f>
        <v>EST</v>
      </c>
      <c r="AF304" s="551" t="str">
        <f>[14]Summary!$I$1</f>
        <v>EST</v>
      </c>
      <c r="AG304" s="551" t="str">
        <f>[14]Summary!$J$1</f>
        <v>EST</v>
      </c>
      <c r="AH304" s="551" t="str">
        <f>[14]Summary!$K$1</f>
        <v>EST</v>
      </c>
      <c r="AI304" s="551" t="str">
        <f>[14]Summary!$L$1</f>
        <v>EST</v>
      </c>
      <c r="AJ304" s="551" t="str">
        <f>[14]Summary!$M$1</f>
        <v>EST</v>
      </c>
      <c r="AK304" s="551" t="str">
        <f>[14]Summary!$N$1</f>
        <v>EST</v>
      </c>
      <c r="AL304" s="551" t="str">
        <f>[14]Summary!$O$1</f>
        <v>REP</v>
      </c>
      <c r="AM304" s="551" t="str">
        <f>[14]Summary!$P$1</f>
        <v>REP</v>
      </c>
      <c r="AN304" s="551" t="str">
        <f>[14]Summary!$Q$1</f>
        <v>REP</v>
      </c>
      <c r="AO304" s="551" t="str">
        <f>[14]Summary!$R$1</f>
        <v>REP</v>
      </c>
      <c r="AP304" s="551" t="str">
        <f>[14]Summary!$S$1</f>
        <v>REP</v>
      </c>
      <c r="AQ304" s="551" t="str">
        <f>[14]Summary!$T$1</f>
        <v>REP</v>
      </c>
      <c r="AR304" s="551" t="str">
        <f>[14]Summary!$U$1</f>
        <v>REP</v>
      </c>
      <c r="AS304" s="551" t="str">
        <f>[14]Summary!$V$1</f>
        <v>REP</v>
      </c>
      <c r="AU304" s="704" t="s">
        <v>504</v>
      </c>
      <c r="AV304" s="704"/>
      <c r="AW304" s="704"/>
      <c r="AX304" s="704"/>
      <c r="AY304" s="704"/>
      <c r="AZ304" s="704"/>
      <c r="BA304" s="704"/>
      <c r="BB304" s="704"/>
      <c r="BC304" s="704"/>
      <c r="BD304" s="704"/>
      <c r="BE304" s="704"/>
      <c r="BF304" s="704"/>
      <c r="BG304" s="704"/>
      <c r="BH304" s="704"/>
      <c r="BI304" s="704"/>
      <c r="BJ304" s="704"/>
      <c r="BK304" s="704"/>
      <c r="BL304" s="704"/>
      <c r="BM304" s="704"/>
      <c r="BN304" s="704"/>
    </row>
    <row r="305" spans="1:66" ht="15" x14ac:dyDescent="0.25">
      <c r="A305" s="552" t="s">
        <v>497</v>
      </c>
      <c r="B305" s="553"/>
      <c r="C305" s="553">
        <v>2000</v>
      </c>
      <c r="D305" s="553">
        <v>2001</v>
      </c>
      <c r="E305" s="553">
        <v>2002</v>
      </c>
      <c r="F305" s="553">
        <v>2003</v>
      </c>
      <c r="G305" s="553">
        <v>2004</v>
      </c>
      <c r="H305" s="553">
        <v>2005</v>
      </c>
      <c r="I305" s="553">
        <v>2006</v>
      </c>
      <c r="J305" s="553">
        <v>2007</v>
      </c>
      <c r="K305" s="553">
        <v>2008</v>
      </c>
      <c r="L305" s="553">
        <v>2009</v>
      </c>
      <c r="M305" s="553">
        <v>2010</v>
      </c>
      <c r="N305" s="553">
        <v>2011</v>
      </c>
      <c r="O305" s="553">
        <v>2012</v>
      </c>
      <c r="P305" s="553">
        <v>2013</v>
      </c>
      <c r="Q305" s="553">
        <v>2014</v>
      </c>
      <c r="R305" s="553">
        <v>2015</v>
      </c>
      <c r="S305" s="553">
        <v>2016</v>
      </c>
      <c r="T305" s="553">
        <v>2017</v>
      </c>
      <c r="U305" s="553">
        <v>2018</v>
      </c>
      <c r="V305" s="554">
        <v>2019</v>
      </c>
      <c r="X305" s="552" t="s">
        <v>497</v>
      </c>
      <c r="Y305" s="553"/>
      <c r="Z305" s="553">
        <v>2000</v>
      </c>
      <c r="AA305" s="553">
        <v>2001</v>
      </c>
      <c r="AB305" s="553">
        <v>2002</v>
      </c>
      <c r="AC305" s="553">
        <v>2003</v>
      </c>
      <c r="AD305" s="553">
        <v>2004</v>
      </c>
      <c r="AE305" s="553">
        <v>2005</v>
      </c>
      <c r="AF305" s="553">
        <v>2006</v>
      </c>
      <c r="AG305" s="553">
        <v>2007</v>
      </c>
      <c r="AH305" s="553">
        <v>2008</v>
      </c>
      <c r="AI305" s="553">
        <v>2009</v>
      </c>
      <c r="AJ305" s="553">
        <v>2010</v>
      </c>
      <c r="AK305" s="553">
        <v>2011</v>
      </c>
      <c r="AL305" s="553">
        <v>2012</v>
      </c>
      <c r="AM305" s="553">
        <v>2013</v>
      </c>
      <c r="AN305" s="553">
        <v>2014</v>
      </c>
      <c r="AO305" s="553">
        <v>2015</v>
      </c>
      <c r="AP305" s="553">
        <v>2016</v>
      </c>
      <c r="AQ305" s="553">
        <v>2017</v>
      </c>
      <c r="AR305" s="553">
        <v>2018</v>
      </c>
      <c r="AS305" s="553">
        <v>2019</v>
      </c>
      <c r="AU305" s="553">
        <v>2000</v>
      </c>
      <c r="AV305" s="553">
        <v>2001</v>
      </c>
      <c r="AW305" s="553">
        <v>2002</v>
      </c>
      <c r="AX305" s="553">
        <v>2003</v>
      </c>
      <c r="AY305" s="553">
        <v>2004</v>
      </c>
      <c r="AZ305" s="553">
        <v>2005</v>
      </c>
      <c r="BA305" s="553">
        <v>2006</v>
      </c>
      <c r="BB305" s="553">
        <v>2007</v>
      </c>
      <c r="BC305" s="553">
        <v>2008</v>
      </c>
      <c r="BD305" s="553">
        <v>2009</v>
      </c>
      <c r="BE305" s="553">
        <v>2010</v>
      </c>
      <c r="BF305" s="553">
        <v>2011</v>
      </c>
      <c r="BG305" s="553">
        <v>2012</v>
      </c>
      <c r="BH305" s="553">
        <v>2013</v>
      </c>
      <c r="BI305" s="553">
        <v>2014</v>
      </c>
      <c r="BJ305" s="553">
        <v>2015</v>
      </c>
      <c r="BK305" s="553">
        <v>2016</v>
      </c>
      <c r="BL305" s="553">
        <v>2017</v>
      </c>
      <c r="BM305" s="553">
        <v>2018</v>
      </c>
      <c r="BN305" s="553">
        <v>2019</v>
      </c>
    </row>
    <row r="306" spans="1:66" ht="15" x14ac:dyDescent="0.25">
      <c r="A306" s="555"/>
      <c r="B306" s="550" t="s">
        <v>498</v>
      </c>
      <c r="C306" s="556">
        <v>2119590.7622969286</v>
      </c>
      <c r="D306" s="556">
        <v>2079973.5114434084</v>
      </c>
      <c r="E306" s="556">
        <v>2149794.2514063888</v>
      </c>
      <c r="F306" s="556">
        <v>2220595.8944698647</v>
      </c>
      <c r="G306" s="556">
        <v>2291827.6612207913</v>
      </c>
      <c r="H306" s="556">
        <v>2355772.9761840464</v>
      </c>
      <c r="I306" s="556">
        <v>2420843.9631733024</v>
      </c>
      <c r="J306" s="556">
        <v>2485660.7916043662</v>
      </c>
      <c r="K306" s="556">
        <v>2549763.1628187494</v>
      </c>
      <c r="L306" s="556">
        <v>2616218.1343058636</v>
      </c>
      <c r="M306" s="556">
        <v>2648090.4423294282</v>
      </c>
      <c r="N306" s="556">
        <v>2718442.6477323077</v>
      </c>
      <c r="O306" s="556">
        <v>3007480.8451728257</v>
      </c>
      <c r="P306" s="556">
        <v>3047803.7084743748</v>
      </c>
      <c r="Q306" s="556">
        <v>3107624.4641835522</v>
      </c>
      <c r="R306" s="556">
        <v>3139776.6411680579</v>
      </c>
      <c r="S306" s="556">
        <v>3177813.2501311088</v>
      </c>
      <c r="T306" s="556">
        <v>3215258.2174018607</v>
      </c>
      <c r="U306" s="556">
        <v>3249420.2217390765</v>
      </c>
      <c r="V306" s="557">
        <v>3282782.5526204663</v>
      </c>
      <c r="X306" s="555"/>
      <c r="Y306" s="550" t="s">
        <v>498</v>
      </c>
      <c r="Z306" s="556">
        <f>[14]Summary!$C$3</f>
        <v>2083241.1400830508</v>
      </c>
      <c r="AA306" s="556">
        <f>[14]Summary!$D$3</f>
        <v>2035181.8256242173</v>
      </c>
      <c r="AB306" s="556">
        <f>[14]Summary!$E$3</f>
        <v>2090339.5950069453</v>
      </c>
      <c r="AC306" s="556">
        <f>[14]Summary!$F$3</f>
        <v>2146939.6995048877</v>
      </c>
      <c r="AD306" s="556">
        <f>[14]Summary!$G$3</f>
        <v>2204324.4243769008</v>
      </c>
      <c r="AE306" s="556">
        <f>[14]Summary!$H$3</f>
        <v>2255292.0958789196</v>
      </c>
      <c r="AF306" s="556">
        <f>[14]Summary!$I$3</f>
        <v>2311835.8028952535</v>
      </c>
      <c r="AG306" s="556">
        <f>[14]Summary!$J$3</f>
        <v>2367955.9901901591</v>
      </c>
      <c r="AH306" s="556">
        <f>[14]Summary!$K$3</f>
        <v>2427756.3956672573</v>
      </c>
      <c r="AI306" s="556">
        <f>[14]Summary!$L$3</f>
        <v>2489119.0551973274</v>
      </c>
      <c r="AJ306" s="556">
        <f>[14]Summary!$M$3</f>
        <v>2517775.6611869582</v>
      </c>
      <c r="AK306" s="556">
        <f>[14]Summary!$N$3</f>
        <v>2577753.0648180856</v>
      </c>
      <c r="AL306" s="556">
        <f>[14]Summary!$O$3</f>
        <v>3007480.8451728248</v>
      </c>
      <c r="AM306" s="556">
        <f>[14]Summary!$P$3</f>
        <v>3047803.7084743744</v>
      </c>
      <c r="AN306" s="556">
        <f>[14]Summary!$Q$3</f>
        <v>3107624.4641835517</v>
      </c>
      <c r="AO306" s="556">
        <f>[14]Summary!$R$3</f>
        <v>3139776.6411680575</v>
      </c>
      <c r="AP306" s="556">
        <f>[14]Summary!$S$3</f>
        <v>3177813.2501311083</v>
      </c>
      <c r="AQ306" s="556">
        <f>[14]Summary!$T$3</f>
        <v>3172484.6029797373</v>
      </c>
      <c r="AR306" s="556">
        <f>[14]Summary!$U$3</f>
        <v>3207424.5656734207</v>
      </c>
      <c r="AS306" s="556">
        <f>[14]Summary!$V$3</f>
        <v>3240351.7830154942</v>
      </c>
      <c r="AU306" s="566">
        <f>(Z306-C306)/C306</f>
        <v>-1.7149358668881388E-2</v>
      </c>
      <c r="AV306" s="566">
        <f t="shared" ref="AV306:AV308" si="1072">(AA306-D306)/D306</f>
        <v>-2.1534738578525326E-2</v>
      </c>
      <c r="AW306" s="566">
        <f t="shared" ref="AW306:AW308" si="1073">(AB306-E306)/E306</f>
        <v>-2.7655975152295835E-2</v>
      </c>
      <c r="AX306" s="566">
        <f t="shared" ref="AX306:AX308" si="1074">(AC306-F306)/F306</f>
        <v>-3.316956279546817E-2</v>
      </c>
      <c r="AY306" s="566">
        <f t="shared" ref="AY306:AY308" si="1075">(AD306-G306)/G306</f>
        <v>-3.8180548356450163E-2</v>
      </c>
      <c r="AZ306" s="566">
        <f t="shared" ref="AZ306:AZ308" si="1076">(AE306-H306)/H306</f>
        <v>-4.2653040560762696E-2</v>
      </c>
      <c r="BA306" s="566">
        <f t="shared" ref="BA306:BA308" si="1077">(AF306-I306)/I306</f>
        <v>-4.5028990689328953E-2</v>
      </c>
      <c r="BB306" s="566">
        <f t="shared" ref="BB306:BB308" si="1078">(AG306-J306)/J306</f>
        <v>-4.7353525393235452E-2</v>
      </c>
      <c r="BC306" s="566">
        <f t="shared" ref="BC306:BC308" si="1079">(AH306-K306)/K306</f>
        <v>-4.7850235241697646E-2</v>
      </c>
      <c r="BD306" s="566">
        <f t="shared" ref="BD306:BD308" si="1080">(AI306-L306)/L306</f>
        <v>-4.8581223959086359E-2</v>
      </c>
      <c r="BE306" s="566">
        <f t="shared" ref="BE306:BE308" si="1081">(AJ306-M306)/M306</f>
        <v>-4.9210849848405035E-2</v>
      </c>
      <c r="BF306" s="566">
        <f t="shared" ref="BF306:BF308" si="1082">(AK306-N306)/N306</f>
        <v>-5.1753743280765402E-2</v>
      </c>
      <c r="BG306" s="566">
        <f t="shared" ref="BG306:BG308" si="1083">(AL306-O306)/O306</f>
        <v>-3.0966866376233222E-16</v>
      </c>
      <c r="BH306" s="566">
        <f t="shared" ref="BH306:BH308" si="1084">(AM306-P306)/P306</f>
        <v>-1.5278585232145191E-16</v>
      </c>
      <c r="BI306" s="566">
        <f t="shared" ref="BI306:BI308" si="1085">(AN306-Q306)/Q306</f>
        <v>-1.4984477457770295E-16</v>
      </c>
      <c r="BJ306" s="566">
        <f t="shared" ref="BJ306:BJ308" si="1086">(AO306-R306)/R306</f>
        <v>-1.4831032284338041E-16</v>
      </c>
      <c r="BK306" s="566">
        <f t="shared" ref="BK306:BK308" si="1087">(AP306-S306)/S306</f>
        <v>-1.465351330159276E-16</v>
      </c>
      <c r="BL306" s="566">
        <f t="shared" ref="BL306:BL308" si="1088">(AQ306-T306)/T306</f>
        <v>-1.3303321702319541E-2</v>
      </c>
      <c r="BM306" s="566">
        <f t="shared" ref="BM306:BM308" si="1089">(AR306-U306)/U306</f>
        <v>-1.2924045891232857E-2</v>
      </c>
      <c r="BN306" s="566">
        <f t="shared" ref="BN306:BN308" si="1090">(AS306-V306)/V306</f>
        <v>-1.2925245253025342E-2</v>
      </c>
    </row>
    <row r="307" spans="1:66" ht="15" x14ac:dyDescent="0.25">
      <c r="A307" s="555"/>
      <c r="B307" s="550" t="s">
        <v>87</v>
      </c>
      <c r="C307" s="556">
        <v>1992641.0050165008</v>
      </c>
      <c r="D307" s="556">
        <v>1955396.5708733734</v>
      </c>
      <c r="E307" s="556">
        <v>2023680.385931982</v>
      </c>
      <c r="F307" s="556">
        <v>2093060.5684304414</v>
      </c>
      <c r="G307" s="556">
        <v>2163020.9146144399</v>
      </c>
      <c r="H307" s="556">
        <v>2226270.6347211804</v>
      </c>
      <c r="I307" s="556">
        <v>2290742.8743881136</v>
      </c>
      <c r="J307" s="556">
        <v>2354021.0524201975</v>
      </c>
      <c r="K307" s="556">
        <v>2416723.4747988004</v>
      </c>
      <c r="L307" s="556">
        <v>2481757.8909939844</v>
      </c>
      <c r="M307" s="556">
        <v>2514063.9454765394</v>
      </c>
      <c r="N307" s="556">
        <v>2582982.3119449671</v>
      </c>
      <c r="O307" s="556">
        <v>2857617.7</v>
      </c>
      <c r="P307" s="556">
        <v>2895931.27</v>
      </c>
      <c r="Q307" s="556">
        <v>2952771.15</v>
      </c>
      <c r="R307" s="556">
        <v>2983321.18</v>
      </c>
      <c r="S307" s="556">
        <v>3019462.42</v>
      </c>
      <c r="T307" s="556">
        <v>3055041.4998869319</v>
      </c>
      <c r="U307" s="556">
        <v>3087501.2072922816</v>
      </c>
      <c r="V307" s="557">
        <v>3119201.0890697292</v>
      </c>
      <c r="X307" s="555"/>
      <c r="Y307" s="550" t="s">
        <v>87</v>
      </c>
      <c r="Z307" s="556">
        <f>[14]Summary!$C$4</f>
        <v>1958468.489723152</v>
      </c>
      <c r="AA307" s="556">
        <f>[14]Summary!$D$4</f>
        <v>1913287.6169022699</v>
      </c>
      <c r="AB307" s="556">
        <f>[14]Summary!$E$4</f>
        <v>1967713.5314624582</v>
      </c>
      <c r="AC307" s="556">
        <f>[14]Summary!$F$4</f>
        <v>2023634.6644711692</v>
      </c>
      <c r="AD307" s="556">
        <f>[14]Summary!$G$4</f>
        <v>2080435.5899879895</v>
      </c>
      <c r="AE307" s="556">
        <f>[14]Summary!$H$4</f>
        <v>2131313.4230391826</v>
      </c>
      <c r="AF307" s="556">
        <f>[14]Summary!$I$4</f>
        <v>2187593.034825644</v>
      </c>
      <c r="AG307" s="556">
        <f>[14]Summary!$J$4</f>
        <v>2242549.8567382069</v>
      </c>
      <c r="AH307" s="556">
        <f>[14]Summary!$K$4</f>
        <v>2301082.6880155443</v>
      </c>
      <c r="AI307" s="556">
        <f>[14]Summary!$L$4</f>
        <v>2361191.0550793754</v>
      </c>
      <c r="AJ307" s="556">
        <f>[14]Summary!$M$4</f>
        <v>2390344.7221464044</v>
      </c>
      <c r="AK307" s="556">
        <f>[14]Summary!$N$4</f>
        <v>2449303.3084738096</v>
      </c>
      <c r="AL307" s="556">
        <f>[14]Summary!$O$4</f>
        <v>2857617.7</v>
      </c>
      <c r="AM307" s="556">
        <f>[14]Summary!$P$4</f>
        <v>2895931.27</v>
      </c>
      <c r="AN307" s="556">
        <f>[14]Summary!$Q$4</f>
        <v>2952771.15</v>
      </c>
      <c r="AO307" s="556">
        <f>[14]Summary!$R$4</f>
        <v>2983321.18</v>
      </c>
      <c r="AP307" s="556">
        <f>[14]Summary!$S$4</f>
        <v>3019462.42</v>
      </c>
      <c r="AQ307" s="556">
        <f>[14]Summary!$T$4</f>
        <v>3014399.3</v>
      </c>
      <c r="AR307" s="556">
        <f>[14]Summary!$U$4</f>
        <v>3047598.2</v>
      </c>
      <c r="AS307" s="556">
        <f>[14]Summary!$V$4</f>
        <v>3078884.65</v>
      </c>
      <c r="AU307" s="566">
        <f t="shared" ref="AU307:AU308" si="1091">(Z307-C307)/C307</f>
        <v>-1.7149358668881672E-2</v>
      </c>
      <c r="AV307" s="566">
        <f t="shared" si="1072"/>
        <v>-2.1534738578525614E-2</v>
      </c>
      <c r="AW307" s="566">
        <f t="shared" si="1073"/>
        <v>-2.7655975152296047E-2</v>
      </c>
      <c r="AX307" s="566">
        <f t="shared" si="1074"/>
        <v>-3.3169562795468344E-2</v>
      </c>
      <c r="AY307" s="566">
        <f t="shared" si="1075"/>
        <v>-3.818054835645051E-2</v>
      </c>
      <c r="AZ307" s="566">
        <f t="shared" si="1076"/>
        <v>-4.2653040560762898E-2</v>
      </c>
      <c r="BA307" s="566">
        <f t="shared" si="1077"/>
        <v>-4.5028990689329224E-2</v>
      </c>
      <c r="BB307" s="566">
        <f t="shared" si="1078"/>
        <v>-4.7353525393235417E-2</v>
      </c>
      <c r="BC307" s="566">
        <f t="shared" si="1079"/>
        <v>-4.7850235241697875E-2</v>
      </c>
      <c r="BD307" s="566">
        <f t="shared" si="1080"/>
        <v>-4.8581223959086532E-2</v>
      </c>
      <c r="BE307" s="566">
        <f t="shared" si="1081"/>
        <v>-4.9210849848405139E-2</v>
      </c>
      <c r="BF307" s="566">
        <f t="shared" si="1082"/>
        <v>-5.1753743280765319E-2</v>
      </c>
      <c r="BG307" s="566">
        <f t="shared" si="1083"/>
        <v>0</v>
      </c>
      <c r="BH307" s="566">
        <f t="shared" si="1084"/>
        <v>0</v>
      </c>
      <c r="BI307" s="566">
        <f t="shared" si="1085"/>
        <v>0</v>
      </c>
      <c r="BJ307" s="566">
        <f t="shared" si="1086"/>
        <v>0</v>
      </c>
      <c r="BK307" s="566">
        <f t="shared" si="1087"/>
        <v>0</v>
      </c>
      <c r="BL307" s="566">
        <f t="shared" si="1088"/>
        <v>-1.3303321702319336E-2</v>
      </c>
      <c r="BM307" s="566">
        <f t="shared" si="1089"/>
        <v>-1.2924045891232557E-2</v>
      </c>
      <c r="BN307" s="566">
        <f t="shared" si="1090"/>
        <v>-1.2925245253025118E-2</v>
      </c>
    </row>
    <row r="308" spans="1:66" ht="15.75" thickBot="1" x14ac:dyDescent="0.3">
      <c r="A308" s="558"/>
      <c r="B308" s="559" t="s">
        <v>499</v>
      </c>
      <c r="C308" s="560">
        <v>126949.75728042773</v>
      </c>
      <c r="D308" s="560">
        <v>124576.94057003502</v>
      </c>
      <c r="E308" s="560">
        <v>126113.86547440686</v>
      </c>
      <c r="F308" s="560">
        <v>127535.32603942323</v>
      </c>
      <c r="G308" s="560">
        <v>128806.74660635134</v>
      </c>
      <c r="H308" s="560">
        <v>129502.34146286594</v>
      </c>
      <c r="I308" s="560">
        <v>130101.08878518874</v>
      </c>
      <c r="J308" s="560">
        <v>131639.73918416863</v>
      </c>
      <c r="K308" s="560">
        <v>133039.68801994901</v>
      </c>
      <c r="L308" s="560">
        <v>134460.24331187923</v>
      </c>
      <c r="M308" s="560">
        <v>134026.49685288873</v>
      </c>
      <c r="N308" s="560">
        <v>135460.33578734053</v>
      </c>
      <c r="O308" s="560">
        <v>149863.14517282555</v>
      </c>
      <c r="P308" s="560">
        <v>151872.43847437482</v>
      </c>
      <c r="Q308" s="560">
        <v>154853.31418355228</v>
      </c>
      <c r="R308" s="560">
        <v>156455.46116805743</v>
      </c>
      <c r="S308" s="560">
        <v>158350.83013110867</v>
      </c>
      <c r="T308" s="560">
        <v>160216.71751492869</v>
      </c>
      <c r="U308" s="560">
        <v>161919.01444679449</v>
      </c>
      <c r="V308" s="561">
        <v>163581.46355073713</v>
      </c>
      <c r="X308" s="558"/>
      <c r="Y308" s="559" t="s">
        <v>499</v>
      </c>
      <c r="Z308" s="560">
        <f>[14]Summary!$C$5</f>
        <v>124772.65035989881</v>
      </c>
      <c r="AA308" s="560">
        <f>[14]Summary!$D$5</f>
        <v>121894.20872194739</v>
      </c>
      <c r="AB308" s="560">
        <f>[14]Summary!$E$5</f>
        <v>122626.06354448711</v>
      </c>
      <c r="AC308" s="560">
        <f>[14]Summary!$F$5</f>
        <v>123305.03503371845</v>
      </c>
      <c r="AD308" s="560">
        <f>[14]Summary!$G$5</f>
        <v>123888.83438891126</v>
      </c>
      <c r="AE308" s="560">
        <f>[14]Summary!$H$5</f>
        <v>123978.67283973703</v>
      </c>
      <c r="AF308" s="560">
        <f>[14]Summary!$I$5</f>
        <v>124242.76806960953</v>
      </c>
      <c r="AG308" s="560">
        <f>[14]Summary!$J$5</f>
        <v>125406.13345195213</v>
      </c>
      <c r="AH308" s="560">
        <f>[14]Summary!$K$5</f>
        <v>126673.70765171293</v>
      </c>
      <c r="AI308" s="560">
        <f>[14]Summary!$L$5</f>
        <v>127928.000117952</v>
      </c>
      <c r="AJ308" s="560">
        <f>[14]Summary!$M$5</f>
        <v>127430.93904055376</v>
      </c>
      <c r="AK308" s="560">
        <f>[14]Summary!$N$5</f>
        <v>128449.75634427601</v>
      </c>
      <c r="AL308" s="560">
        <f>[14]Summary!$O$5</f>
        <v>149863.14517282462</v>
      </c>
      <c r="AM308" s="560">
        <f>[14]Summary!$P$5</f>
        <v>151872.43847437436</v>
      </c>
      <c r="AN308" s="560">
        <f>[14]Summary!$Q$5</f>
        <v>154853.31418355182</v>
      </c>
      <c r="AO308" s="560">
        <f>[14]Summary!$R$5</f>
        <v>156455.46116805717</v>
      </c>
      <c r="AP308" s="560">
        <f>[14]Summary!$S$5</f>
        <v>158350.83013110841</v>
      </c>
      <c r="AQ308" s="560">
        <f>[14]Summary!$T$5</f>
        <v>158085.30297973772</v>
      </c>
      <c r="AR308" s="560">
        <f>[14]Summary!$U$5</f>
        <v>159826.36567342069</v>
      </c>
      <c r="AS308" s="560">
        <f>[14]Summary!$V$5</f>
        <v>161467.13301549433</v>
      </c>
      <c r="AU308" s="566">
        <f t="shared" si="1091"/>
        <v>-1.7149358668876919E-2</v>
      </c>
      <c r="AV308" s="566">
        <f t="shared" si="1072"/>
        <v>-2.1534738578520812E-2</v>
      </c>
      <c r="AW308" s="566">
        <f t="shared" si="1073"/>
        <v>-2.7655975152292438E-2</v>
      </c>
      <c r="AX308" s="566">
        <f t="shared" si="1074"/>
        <v>-3.3169562795465263E-2</v>
      </c>
      <c r="AY308" s="566">
        <f t="shared" si="1075"/>
        <v>-3.8180548356444445E-2</v>
      </c>
      <c r="AZ308" s="566">
        <f t="shared" si="1076"/>
        <v>-4.2653040560759178E-2</v>
      </c>
      <c r="BA308" s="566">
        <f t="shared" si="1077"/>
        <v>-4.5028990689324193E-2</v>
      </c>
      <c r="BB308" s="566">
        <f t="shared" si="1078"/>
        <v>-4.7353525393236048E-2</v>
      </c>
      <c r="BC308" s="566">
        <f t="shared" si="1079"/>
        <v>-4.7850235241693552E-2</v>
      </c>
      <c r="BD308" s="566">
        <f t="shared" si="1080"/>
        <v>-4.8581223959083181E-2</v>
      </c>
      <c r="BE308" s="566">
        <f t="shared" si="1081"/>
        <v>-4.9210849848403043E-2</v>
      </c>
      <c r="BF308" s="566">
        <f t="shared" si="1082"/>
        <v>-5.1753743280767012E-2</v>
      </c>
      <c r="BG308" s="566">
        <f t="shared" si="1083"/>
        <v>-6.2144870477758653E-15</v>
      </c>
      <c r="BH308" s="566">
        <f t="shared" si="1084"/>
        <v>-3.0661342636327625E-15</v>
      </c>
      <c r="BI308" s="566">
        <f t="shared" si="1085"/>
        <v>-3.0071121807298033E-15</v>
      </c>
      <c r="BJ308" s="566">
        <f t="shared" si="1086"/>
        <v>-1.6741791699379869E-15</v>
      </c>
      <c r="BK308" s="566">
        <f t="shared" si="1087"/>
        <v>-1.6541402018147377E-15</v>
      </c>
      <c r="BL308" s="566">
        <f t="shared" si="1088"/>
        <v>-1.3303321702320903E-2</v>
      </c>
      <c r="BM308" s="566">
        <f t="shared" si="1089"/>
        <v>-1.2924045891234309E-2</v>
      </c>
      <c r="BN308" s="566">
        <f t="shared" si="1090"/>
        <v>-1.2925245253029601E-2</v>
      </c>
    </row>
    <row r="309" spans="1:66" ht="15" x14ac:dyDescent="0.25">
      <c r="A309" s="552" t="s">
        <v>500</v>
      </c>
      <c r="B309" s="562"/>
      <c r="C309" s="553">
        <v>2000</v>
      </c>
      <c r="D309" s="553">
        <v>2001</v>
      </c>
      <c r="E309" s="553">
        <v>2002</v>
      </c>
      <c r="F309" s="553">
        <v>2003</v>
      </c>
      <c r="G309" s="553">
        <v>2004</v>
      </c>
      <c r="H309" s="553">
        <v>2005</v>
      </c>
      <c r="I309" s="553">
        <v>2006</v>
      </c>
      <c r="J309" s="553">
        <v>2007</v>
      </c>
      <c r="K309" s="553">
        <v>2008</v>
      </c>
      <c r="L309" s="553">
        <v>2009</v>
      </c>
      <c r="M309" s="553">
        <v>2010</v>
      </c>
      <c r="N309" s="553">
        <v>2011</v>
      </c>
      <c r="O309" s="553">
        <v>2012</v>
      </c>
      <c r="P309" s="553">
        <v>2013</v>
      </c>
      <c r="Q309" s="553">
        <v>2014</v>
      </c>
      <c r="R309" s="553">
        <v>2015</v>
      </c>
      <c r="S309" s="553">
        <v>2016</v>
      </c>
      <c r="T309" s="553">
        <v>2017</v>
      </c>
      <c r="U309" s="553">
        <v>2018</v>
      </c>
      <c r="V309" s="554">
        <v>2019</v>
      </c>
      <c r="X309" s="552" t="s">
        <v>500</v>
      </c>
      <c r="Y309" s="562"/>
      <c r="Z309" s="553">
        <v>2000</v>
      </c>
      <c r="AA309" s="553">
        <v>2001</v>
      </c>
      <c r="AB309" s="553">
        <v>2002</v>
      </c>
      <c r="AC309" s="553">
        <v>2003</v>
      </c>
      <c r="AD309" s="553">
        <v>2004</v>
      </c>
      <c r="AE309" s="553">
        <v>2005</v>
      </c>
      <c r="AF309" s="553">
        <v>2006</v>
      </c>
      <c r="AG309" s="553">
        <v>2007</v>
      </c>
      <c r="AH309" s="553">
        <v>2008</v>
      </c>
      <c r="AI309" s="553">
        <v>2009</v>
      </c>
      <c r="AJ309" s="553">
        <v>2010</v>
      </c>
      <c r="AK309" s="553">
        <v>2011</v>
      </c>
      <c r="AL309" s="553">
        <v>2012</v>
      </c>
      <c r="AM309" s="553">
        <v>2013</v>
      </c>
      <c r="AN309" s="553">
        <v>2014</v>
      </c>
      <c r="AO309" s="553">
        <v>2015</v>
      </c>
      <c r="AP309" s="553">
        <v>2016</v>
      </c>
      <c r="AQ309" s="553">
        <v>2017</v>
      </c>
      <c r="AR309" s="553">
        <v>2018</v>
      </c>
      <c r="AS309" s="553">
        <v>2019</v>
      </c>
      <c r="AU309" s="553">
        <v>2000</v>
      </c>
      <c r="AV309" s="553">
        <v>2001</v>
      </c>
      <c r="AW309" s="553">
        <v>2002</v>
      </c>
      <c r="AX309" s="553">
        <v>2003</v>
      </c>
      <c r="AY309" s="553">
        <v>2004</v>
      </c>
      <c r="AZ309" s="553">
        <v>2005</v>
      </c>
      <c r="BA309" s="553">
        <v>2006</v>
      </c>
      <c r="BB309" s="553">
        <v>2007</v>
      </c>
      <c r="BC309" s="553">
        <v>2008</v>
      </c>
      <c r="BD309" s="553">
        <v>2009</v>
      </c>
      <c r="BE309" s="553">
        <v>2010</v>
      </c>
      <c r="BF309" s="553">
        <v>2011</v>
      </c>
      <c r="BG309" s="553">
        <v>2012</v>
      </c>
      <c r="BH309" s="553">
        <v>2013</v>
      </c>
      <c r="BI309" s="553">
        <v>2014</v>
      </c>
      <c r="BJ309" s="553">
        <v>2015</v>
      </c>
      <c r="BK309" s="553">
        <v>2016</v>
      </c>
      <c r="BL309" s="553">
        <v>2017</v>
      </c>
      <c r="BM309" s="553">
        <v>2018</v>
      </c>
      <c r="BN309" s="553">
        <v>2019</v>
      </c>
    </row>
    <row r="310" spans="1:66" ht="15" x14ac:dyDescent="0.25">
      <c r="A310" s="563"/>
      <c r="B310" s="550" t="s">
        <v>498</v>
      </c>
      <c r="C310" s="556">
        <v>153973.06461406121</v>
      </c>
      <c r="D310" s="556">
        <v>144979.87985185153</v>
      </c>
      <c r="E310" s="556">
        <v>140153.80789033504</v>
      </c>
      <c r="F310" s="556">
        <v>137668.29828862147</v>
      </c>
      <c r="G310" s="556">
        <v>131210.30282063267</v>
      </c>
      <c r="H310" s="556">
        <v>131769.33778621585</v>
      </c>
      <c r="I310" s="556">
        <v>132498.23159775056</v>
      </c>
      <c r="J310" s="556">
        <v>133558.34918702702</v>
      </c>
      <c r="K310" s="556">
        <v>133445.13536847572</v>
      </c>
      <c r="L310" s="556">
        <v>144033.8329444472</v>
      </c>
      <c r="M310" s="556">
        <v>141553.07650003425</v>
      </c>
      <c r="N310" s="556">
        <v>134661.57243410475</v>
      </c>
      <c r="O310" s="556">
        <v>91575.873301549102</v>
      </c>
      <c r="P310" s="556">
        <v>113658.10570917735</v>
      </c>
      <c r="Q310" s="556">
        <v>87889.906984505724</v>
      </c>
      <c r="R310" s="556">
        <v>92423.625017931015</v>
      </c>
      <c r="S310" s="556">
        <v>92979.78193631969</v>
      </c>
      <c r="T310" s="556">
        <v>91402.737931866344</v>
      </c>
      <c r="U310" s="556">
        <v>91362.890103942191</v>
      </c>
      <c r="V310" s="557">
        <v>130825.56541564541</v>
      </c>
      <c r="X310" s="563"/>
      <c r="Y310" s="550" t="s">
        <v>498</v>
      </c>
      <c r="Z310" s="556">
        <f>[14]Summary!$C$7</f>
        <v>127592.32321515067</v>
      </c>
      <c r="AA310" s="556">
        <f>[14]Summary!$D$7</f>
        <v>130467.18485583011</v>
      </c>
      <c r="AB310" s="556">
        <f>[14]Summary!$E$7</f>
        <v>125969.69607673207</v>
      </c>
      <c r="AC310" s="556">
        <f>[14]Summary!$F$7</f>
        <v>123801.59265424973</v>
      </c>
      <c r="AD310" s="556">
        <f>[14]Summary!$G$7</f>
        <v>118164.96692481132</v>
      </c>
      <c r="AE310" s="556">
        <f>[14]Summary!$H$7</f>
        <v>123289.17862077292</v>
      </c>
      <c r="AF310" s="556">
        <f>[14]Summary!$I$7</f>
        <v>123829.54245072881</v>
      </c>
      <c r="AG310" s="556">
        <f>[14]Summary!$J$7</f>
        <v>129374.38886810676</v>
      </c>
      <c r="AH310" s="556">
        <f>[14]Summary!$K$7</f>
        <v>128460.52704870535</v>
      </c>
      <c r="AI310" s="556">
        <f>[14]Summary!$L$7</f>
        <v>133027.97456983474</v>
      </c>
      <c r="AJ310" s="556">
        <f>[14]Summary!$M$7</f>
        <v>131210.84308145873</v>
      </c>
      <c r="AK310" s="556">
        <f>[14]Summary!$N$7</f>
        <v>129874.27344500083</v>
      </c>
      <c r="AL310" s="556">
        <f>[14]Summary!$O$7</f>
        <v>98118.959999999992</v>
      </c>
      <c r="AM310" s="556">
        <f>[14]Summary!$P$7</f>
        <v>97390.079809296774</v>
      </c>
      <c r="AN310" s="556">
        <f>[14]Summary!$Q$7</f>
        <v>97158.542264600706</v>
      </c>
      <c r="AO310" s="556">
        <f>[14]Summary!$R$7</f>
        <v>97162.44682955899</v>
      </c>
      <c r="AP310" s="556">
        <f>[14]Summary!$S$7</f>
        <v>95892.22133492252</v>
      </c>
      <c r="AQ310" s="556">
        <f>[14]Summary!$T$7</f>
        <v>94404.634707985693</v>
      </c>
      <c r="AR310" s="556">
        <f>[14]Summary!$U$7</f>
        <v>93180.348367103696</v>
      </c>
      <c r="AS310" s="556">
        <f>[14]Summary!$V$7</f>
        <v>102318.05123957091</v>
      </c>
      <c r="AU310" s="566">
        <f>(Z310-C310)/C310</f>
        <v>-0.17133348267786172</v>
      </c>
      <c r="AV310" s="566">
        <f t="shared" ref="AV310:AV312" si="1092">(AA310-D310)/D310</f>
        <v>-0.10010144173695887</v>
      </c>
      <c r="AW310" s="566">
        <f t="shared" ref="AW310:AW312" si="1093">(AB310-E310)/E310</f>
        <v>-0.10120389896720816</v>
      </c>
      <c r="AX310" s="566">
        <f t="shared" ref="AX310:AX312" si="1094">(AC310-F310)/F310</f>
        <v>-0.10072548151427138</v>
      </c>
      <c r="AY310" s="566">
        <f t="shared" ref="AY310:AY312" si="1095">(AD310-G310)/G310</f>
        <v>-9.9423106382542287E-2</v>
      </c>
      <c r="AZ310" s="566">
        <f t="shared" ref="AZ310:AZ312" si="1096">(AE310-H310)/H310</f>
        <v>-6.4356088509765805E-2</v>
      </c>
      <c r="BA310" s="566">
        <f t="shared" ref="BA310:BA312" si="1097">(AF310-I310)/I310</f>
        <v>-6.5424942223673579E-2</v>
      </c>
      <c r="BB310" s="566">
        <f t="shared" ref="BB310:BB312" si="1098">(AG310-J310)/J310</f>
        <v>-3.1326834633612431E-2</v>
      </c>
      <c r="BC310" s="566">
        <f t="shared" ref="BC310:BC312" si="1099">(AH310-K310)/K310</f>
        <v>-3.7353241135441972E-2</v>
      </c>
      <c r="BD310" s="566">
        <f t="shared" ref="BD310:BD312" si="1100">(AI310-L310)/L310</f>
        <v>-7.6411619059372965E-2</v>
      </c>
      <c r="BE310" s="566">
        <f t="shared" ref="BE310:BE312" si="1101">(AJ310-M310)/M310</f>
        <v>-7.3062583126358369E-2</v>
      </c>
      <c r="BF310" s="566">
        <f t="shared" ref="BF310:BF312" si="1102">(AK310-N310)/N310</f>
        <v>-3.5550594743326148E-2</v>
      </c>
      <c r="BG310" s="566">
        <f t="shared" ref="BG310:BG312" si="1103">(AL310-O310)/O310</f>
        <v>7.1449896818403663E-2</v>
      </c>
      <c r="BH310" s="566">
        <f t="shared" ref="BH310:BH312" si="1104">(AM310-P310)/P310</f>
        <v>-0.14313124258384516</v>
      </c>
      <c r="BI310" s="566">
        <f t="shared" ref="BI310:BI312" si="1105">(AN310-Q310)/Q310</f>
        <v>0.1054573340455232</v>
      </c>
      <c r="BJ310" s="566">
        <f t="shared" ref="BJ310:BJ312" si="1106">(AO310-R310)/R310</f>
        <v>5.1272840799185281E-2</v>
      </c>
      <c r="BK310" s="566">
        <f t="shared" ref="BK310:BK312" si="1107">(AP310-S310)/S310</f>
        <v>3.1323362326204543E-2</v>
      </c>
      <c r="BL310" s="566">
        <f t="shared" ref="BL310:BL312" si="1108">(AQ310-T310)/T310</f>
        <v>3.2842525771569667E-2</v>
      </c>
      <c r="BM310" s="566">
        <f t="shared" ref="BM310:BM312" si="1109">(AR310-U310)/U310</f>
        <v>1.9892740488986392E-2</v>
      </c>
      <c r="BN310" s="566">
        <f t="shared" ref="BN310:BN312" si="1110">(AS310-V310)/V310</f>
        <v>-0.21790476567407438</v>
      </c>
    </row>
    <row r="311" spans="1:66" ht="15" x14ac:dyDescent="0.25">
      <c r="A311" s="563"/>
      <c r="B311" s="550" t="s">
        <v>87</v>
      </c>
      <c r="C311" s="556">
        <v>156345.88132445369</v>
      </c>
      <c r="D311" s="556">
        <v>143442.95494747945</v>
      </c>
      <c r="E311" s="556">
        <v>138732.34732531913</v>
      </c>
      <c r="F311" s="556">
        <v>136396.87772169337</v>
      </c>
      <c r="G311" s="556">
        <v>130514.70796411808</v>
      </c>
      <c r="H311" s="556">
        <v>131170.59046389305</v>
      </c>
      <c r="I311" s="556">
        <v>130959.5811987702</v>
      </c>
      <c r="J311" s="556">
        <v>132158.40035124664</v>
      </c>
      <c r="K311" s="556">
        <v>132024.58007654551</v>
      </c>
      <c r="L311" s="556">
        <v>144467.5794034377</v>
      </c>
      <c r="M311" s="556">
        <v>140119.23756558244</v>
      </c>
      <c r="N311" s="556">
        <v>127951.36950420598</v>
      </c>
      <c r="O311" s="556">
        <v>93229.68</v>
      </c>
      <c r="P311" s="556">
        <v>92537.12</v>
      </c>
      <c r="Q311" s="556">
        <v>92317.119999999995</v>
      </c>
      <c r="R311" s="556">
        <v>92320.83</v>
      </c>
      <c r="S311" s="556">
        <v>91113.9</v>
      </c>
      <c r="T311" s="556">
        <v>89700.441000000006</v>
      </c>
      <c r="U311" s="556">
        <v>89700.440999999992</v>
      </c>
      <c r="V311" s="557">
        <v>103456.6496811977</v>
      </c>
      <c r="X311" s="563"/>
      <c r="Y311" s="550" t="s">
        <v>87</v>
      </c>
      <c r="Z311" s="556">
        <f>[14]Summary!$C$8</f>
        <v>130470.76485310185</v>
      </c>
      <c r="AA311" s="556">
        <f>[14]Summary!$D$8</f>
        <v>129735.33003329016</v>
      </c>
      <c r="AB311" s="556">
        <f>[14]Summary!$E$8</f>
        <v>125290.72458750074</v>
      </c>
      <c r="AC311" s="556">
        <f>[14]Summary!$F$8</f>
        <v>123217.79329905692</v>
      </c>
      <c r="AD311" s="556">
        <f>[14]Summary!$G$8</f>
        <v>118075.12847398508</v>
      </c>
      <c r="AE311" s="556">
        <f>[14]Summary!$H$8</f>
        <v>123025.08339090041</v>
      </c>
      <c r="AF311" s="556">
        <f>[14]Summary!$I$8</f>
        <v>122666.17706838621</v>
      </c>
      <c r="AG311" s="556">
        <f>[14]Summary!$J$8</f>
        <v>128106.81466834596</v>
      </c>
      <c r="AH311" s="556">
        <f>[14]Summary!$K$8</f>
        <v>127206.23458246628</v>
      </c>
      <c r="AI311" s="556">
        <f>[14]Summary!$L$8</f>
        <v>133525.03564723299</v>
      </c>
      <c r="AJ311" s="556">
        <f>[14]Summary!$M$8</f>
        <v>130192.02577773646</v>
      </c>
      <c r="AK311" s="556">
        <f>[14]Summary!$N$8</f>
        <v>123402.62222010837</v>
      </c>
      <c r="AL311" s="556">
        <f>[14]Summary!$O$8</f>
        <v>93229.68</v>
      </c>
      <c r="AM311" s="556">
        <f>[14]Summary!$P$8</f>
        <v>92537.12</v>
      </c>
      <c r="AN311" s="556">
        <f>[14]Summary!$Q$8</f>
        <v>92317.119999999995</v>
      </c>
      <c r="AO311" s="556">
        <f>[14]Summary!$R$8</f>
        <v>92320.83</v>
      </c>
      <c r="AP311" s="556">
        <f>[14]Summary!$S$8</f>
        <v>91113.9</v>
      </c>
      <c r="AQ311" s="556">
        <f>[14]Summary!$T$8</f>
        <v>89700.44</v>
      </c>
      <c r="AR311" s="556">
        <f>[14]Summary!$U$8</f>
        <v>88537.16</v>
      </c>
      <c r="AS311" s="556">
        <f>[14]Summary!$V$8</f>
        <v>97219.53</v>
      </c>
      <c r="AU311" s="566">
        <f t="shared" ref="AU311:AU312" si="1111">(Z311-C311)/C311</f>
        <v>-0.16549918841581132</v>
      </c>
      <c r="AV311" s="566">
        <f t="shared" si="1092"/>
        <v>-9.5561506796957962E-2</v>
      </c>
      <c r="AW311" s="566">
        <f t="shared" si="1093"/>
        <v>-9.6888887105028132E-2</v>
      </c>
      <c r="AX311" s="566">
        <f t="shared" si="1094"/>
        <v>-9.6623065298659425E-2</v>
      </c>
      <c r="AY311" s="566">
        <f t="shared" si="1095"/>
        <v>-9.531170612244684E-2</v>
      </c>
      <c r="AZ311" s="566">
        <f t="shared" si="1096"/>
        <v>-6.2098577464548561E-2</v>
      </c>
      <c r="BA311" s="566">
        <f t="shared" si="1097"/>
        <v>-6.3327967716972758E-2</v>
      </c>
      <c r="BB311" s="566">
        <f t="shared" si="1098"/>
        <v>-3.0657042398610286E-2</v>
      </c>
      <c r="BC311" s="566">
        <f t="shared" si="1099"/>
        <v>-3.6495821393907391E-2</v>
      </c>
      <c r="BD311" s="566">
        <f t="shared" si="1100"/>
        <v>-7.5743940622461411E-2</v>
      </c>
      <c r="BE311" s="566">
        <f t="shared" si="1101"/>
        <v>-7.0848314337990728E-2</v>
      </c>
      <c r="BF311" s="566">
        <f t="shared" si="1102"/>
        <v>-3.5550594743326183E-2</v>
      </c>
      <c r="BG311" s="566">
        <f t="shared" si="1103"/>
        <v>0</v>
      </c>
      <c r="BH311" s="566">
        <f t="shared" si="1104"/>
        <v>0</v>
      </c>
      <c r="BI311" s="566">
        <f t="shared" si="1105"/>
        <v>0</v>
      </c>
      <c r="BJ311" s="566">
        <f t="shared" si="1106"/>
        <v>0</v>
      </c>
      <c r="BK311" s="566">
        <f t="shared" si="1107"/>
        <v>0</v>
      </c>
      <c r="BL311" s="566">
        <f t="shared" si="1108"/>
        <v>-1.1148217251704544E-8</v>
      </c>
      <c r="BM311" s="566">
        <f t="shared" si="1109"/>
        <v>-1.2968509262958788E-2</v>
      </c>
      <c r="BN311" s="566">
        <f t="shared" si="1110"/>
        <v>-6.0287276848974149E-2</v>
      </c>
    </row>
    <row r="312" spans="1:66" ht="15.75" thickBot="1" x14ac:dyDescent="0.3">
      <c r="A312" s="564"/>
      <c r="B312" s="559" t="s">
        <v>499</v>
      </c>
      <c r="C312" s="560">
        <v>-2372.8167103926535</v>
      </c>
      <c r="D312" s="560">
        <v>1536.9249043718883</v>
      </c>
      <c r="E312" s="560">
        <v>1421.4605650164158</v>
      </c>
      <c r="F312" s="560">
        <v>1271.4205669282237</v>
      </c>
      <c r="G312" s="560">
        <v>695.59485651468276</v>
      </c>
      <c r="H312" s="560">
        <v>598.74732232301903</v>
      </c>
      <c r="I312" s="560">
        <v>1538.6503989799239</v>
      </c>
      <c r="J312" s="560">
        <v>1399.9488357805531</v>
      </c>
      <c r="K312" s="560">
        <v>1420.5552919302136</v>
      </c>
      <c r="L312" s="560">
        <v>-433.74645899026655</v>
      </c>
      <c r="M312" s="560">
        <v>1433.8389344516327</v>
      </c>
      <c r="N312" s="560">
        <v>6710.2029298987645</v>
      </c>
      <c r="O312" s="560">
        <v>2009.2933015489252</v>
      </c>
      <c r="P312" s="560">
        <v>2980.8757091772277</v>
      </c>
      <c r="Q312" s="560">
        <v>1602.146984505147</v>
      </c>
      <c r="R312" s="560">
        <v>1895.3689630512381</v>
      </c>
      <c r="S312" s="560">
        <v>1865.8873838200234</v>
      </c>
      <c r="T312" s="560">
        <v>1702.2969318657997</v>
      </c>
      <c r="U312" s="560">
        <v>1662.449103942432</v>
      </c>
      <c r="V312" s="561">
        <v>27368.915734447859</v>
      </c>
      <c r="X312" s="564"/>
      <c r="Y312" s="559" t="s">
        <v>499</v>
      </c>
      <c r="Z312" s="560">
        <f>[14]Summary!$C$9</f>
        <v>-2878.4416379514587</v>
      </c>
      <c r="AA312" s="560">
        <f>[14]Summary!$D$9</f>
        <v>731.85482253981172</v>
      </c>
      <c r="AB312" s="560">
        <f>[14]Summary!$E$9</f>
        <v>678.97148923124769</v>
      </c>
      <c r="AC312" s="560">
        <f>[14]Summary!$F$9</f>
        <v>583.79935519292485</v>
      </c>
      <c r="AD312" s="560">
        <f>[14]Summary!$G$9</f>
        <v>89.838450825904147</v>
      </c>
      <c r="AE312" s="560">
        <f>[14]Summary!$H$9</f>
        <v>264.09522987260425</v>
      </c>
      <c r="AF312" s="560">
        <f>[14]Summary!$I$9</f>
        <v>1163.3653823427012</v>
      </c>
      <c r="AG312" s="560">
        <f>[14]Summary!$J$9</f>
        <v>1267.5741997606819</v>
      </c>
      <c r="AH312" s="560">
        <f>[14]Summary!$K$9</f>
        <v>1254.2924662392033</v>
      </c>
      <c r="AI312" s="560">
        <f>[14]Summary!$L$9</f>
        <v>-497.06107739830622</v>
      </c>
      <c r="AJ312" s="560">
        <f>[14]Summary!$M$9</f>
        <v>1018.8173037223169</v>
      </c>
      <c r="AK312" s="560">
        <f>[14]Summary!$N$9</f>
        <v>6471.6512248924537</v>
      </c>
      <c r="AL312" s="560">
        <f>[14]Summary!$O$9</f>
        <v>4889.2799999999979</v>
      </c>
      <c r="AM312" s="560">
        <f>[14]Summary!$P$9</f>
        <v>4852.9598092967799</v>
      </c>
      <c r="AN312" s="560">
        <f>[14]Summary!$Q$9</f>
        <v>4841.4222646007129</v>
      </c>
      <c r="AO312" s="560">
        <f>[14]Summary!$R$9</f>
        <v>4841.6168295589969</v>
      </c>
      <c r="AP312" s="560">
        <f>[14]Summary!$S$9</f>
        <v>4778.3213349225243</v>
      </c>
      <c r="AQ312" s="560">
        <f>[14]Summary!$T$9</f>
        <v>4704.1947079856955</v>
      </c>
      <c r="AR312" s="560">
        <f>[14]Summary!$U$9</f>
        <v>4643.1883671036931</v>
      </c>
      <c r="AS312" s="560">
        <f>[14]Summary!$V$9</f>
        <v>5098.5212395709159</v>
      </c>
      <c r="AU312" s="566">
        <f t="shared" si="1111"/>
        <v>0.21309059622862081</v>
      </c>
      <c r="AV312" s="566">
        <f t="shared" si="1092"/>
        <v>-0.52381874972680809</v>
      </c>
      <c r="AW312" s="566">
        <f t="shared" si="1093"/>
        <v>-0.52234236675893531</v>
      </c>
      <c r="AX312" s="566">
        <f t="shared" si="1094"/>
        <v>-0.54082907703515037</v>
      </c>
      <c r="AY312" s="566">
        <f t="shared" si="1095"/>
        <v>-0.87084658550230698</v>
      </c>
      <c r="AZ312" s="566">
        <f t="shared" si="1096"/>
        <v>-0.55892039926296799</v>
      </c>
      <c r="BA312" s="566">
        <f t="shared" si="1097"/>
        <v>-0.2439053191589361</v>
      </c>
      <c r="BB312" s="566">
        <f t="shared" si="1098"/>
        <v>-9.4556767102180944E-2</v>
      </c>
      <c r="BC312" s="566">
        <f t="shared" si="1099"/>
        <v>-0.11704072811210088</v>
      </c>
      <c r="BD312" s="566">
        <f t="shared" si="1100"/>
        <v>0.14597149347439511</v>
      </c>
      <c r="BE312" s="566">
        <f t="shared" si="1101"/>
        <v>-0.28944787364700736</v>
      </c>
      <c r="BF312" s="566">
        <f t="shared" si="1102"/>
        <v>-3.5550594743326162E-2</v>
      </c>
      <c r="BG312" s="566">
        <f t="shared" si="1103"/>
        <v>1.4333331506310933</v>
      </c>
      <c r="BH312" s="566">
        <f t="shared" si="1104"/>
        <v>0.62803158627377964</v>
      </c>
      <c r="BI312" s="566">
        <f t="shared" si="1105"/>
        <v>2.0218340211126611</v>
      </c>
      <c r="BJ312" s="566">
        <f t="shared" si="1106"/>
        <v>1.5544455585918087</v>
      </c>
      <c r="BK312" s="566">
        <f t="shared" si="1107"/>
        <v>1.5608841007005938</v>
      </c>
      <c r="BL312" s="566">
        <f t="shared" si="1108"/>
        <v>1.7634395738642792</v>
      </c>
      <c r="BM312" s="566">
        <f t="shared" si="1109"/>
        <v>1.7929807631960319</v>
      </c>
      <c r="BN312" s="566">
        <f t="shared" si="1110"/>
        <v>-0.81371124493785962</v>
      </c>
    </row>
    <row r="313" spans="1:66" ht="15" x14ac:dyDescent="0.25">
      <c r="A313" s="552" t="s">
        <v>58</v>
      </c>
      <c r="B313" s="562"/>
      <c r="C313" s="553">
        <v>2000</v>
      </c>
      <c r="D313" s="553">
        <v>2001</v>
      </c>
      <c r="E313" s="553">
        <v>2002</v>
      </c>
      <c r="F313" s="553">
        <v>2003</v>
      </c>
      <c r="G313" s="553">
        <v>2004</v>
      </c>
      <c r="H313" s="553">
        <v>2005</v>
      </c>
      <c r="I313" s="553">
        <v>2006</v>
      </c>
      <c r="J313" s="553">
        <v>2007</v>
      </c>
      <c r="K313" s="553">
        <v>2008</v>
      </c>
      <c r="L313" s="553">
        <v>2009</v>
      </c>
      <c r="M313" s="553">
        <v>2010</v>
      </c>
      <c r="N313" s="553">
        <v>2011</v>
      </c>
      <c r="O313" s="553">
        <v>2012</v>
      </c>
      <c r="P313" s="553">
        <v>2013</v>
      </c>
      <c r="Q313" s="553">
        <v>2014</v>
      </c>
      <c r="R313" s="553">
        <v>2015</v>
      </c>
      <c r="S313" s="553">
        <v>2016</v>
      </c>
      <c r="T313" s="553">
        <v>2017</v>
      </c>
      <c r="U313" s="553">
        <v>2018</v>
      </c>
      <c r="V313" s="554">
        <v>2019</v>
      </c>
      <c r="X313" s="552" t="s">
        <v>58</v>
      </c>
      <c r="Y313" s="562"/>
      <c r="Z313" s="553">
        <v>2000</v>
      </c>
      <c r="AA313" s="553">
        <v>2001</v>
      </c>
      <c r="AB313" s="553">
        <v>2002</v>
      </c>
      <c r="AC313" s="553">
        <v>2003</v>
      </c>
      <c r="AD313" s="553">
        <v>2004</v>
      </c>
      <c r="AE313" s="553">
        <v>2005</v>
      </c>
      <c r="AF313" s="553">
        <v>2006</v>
      </c>
      <c r="AG313" s="553">
        <v>2007</v>
      </c>
      <c r="AH313" s="553">
        <v>2008</v>
      </c>
      <c r="AI313" s="553">
        <v>2009</v>
      </c>
      <c r="AJ313" s="553">
        <v>2010</v>
      </c>
      <c r="AK313" s="553">
        <v>2011</v>
      </c>
      <c r="AL313" s="553">
        <v>2012</v>
      </c>
      <c r="AM313" s="553">
        <v>2013</v>
      </c>
      <c r="AN313" s="553">
        <v>2014</v>
      </c>
      <c r="AO313" s="553">
        <v>2015</v>
      </c>
      <c r="AP313" s="553">
        <v>2016</v>
      </c>
      <c r="AQ313" s="553">
        <v>2017</v>
      </c>
      <c r="AR313" s="553">
        <v>2018</v>
      </c>
      <c r="AS313" s="553">
        <v>2019</v>
      </c>
      <c r="AU313" s="553">
        <v>2000</v>
      </c>
      <c r="AV313" s="553">
        <v>2001</v>
      </c>
      <c r="AW313" s="553">
        <v>2002</v>
      </c>
      <c r="AX313" s="553">
        <v>2003</v>
      </c>
      <c r="AY313" s="553">
        <v>2004</v>
      </c>
      <c r="AZ313" s="553">
        <v>2005</v>
      </c>
      <c r="BA313" s="553">
        <v>2006</v>
      </c>
      <c r="BB313" s="553">
        <v>2007</v>
      </c>
      <c r="BC313" s="553">
        <v>2008</v>
      </c>
      <c r="BD313" s="553">
        <v>2009</v>
      </c>
      <c r="BE313" s="553">
        <v>2010</v>
      </c>
      <c r="BF313" s="553">
        <v>2011</v>
      </c>
      <c r="BG313" s="553">
        <v>2012</v>
      </c>
      <c r="BH313" s="553">
        <v>2013</v>
      </c>
      <c r="BI313" s="553">
        <v>2014</v>
      </c>
      <c r="BJ313" s="553">
        <v>2015</v>
      </c>
      <c r="BK313" s="553">
        <v>2016</v>
      </c>
      <c r="BL313" s="553">
        <v>2017</v>
      </c>
      <c r="BM313" s="553">
        <v>2018</v>
      </c>
      <c r="BN313" s="553">
        <v>2019</v>
      </c>
    </row>
    <row r="314" spans="1:66" ht="15" x14ac:dyDescent="0.25">
      <c r="A314" s="563"/>
      <c r="B314" s="550" t="s">
        <v>498</v>
      </c>
      <c r="C314" s="556">
        <v>77135.740000000005</v>
      </c>
      <c r="D314" s="556">
        <v>70364.5</v>
      </c>
      <c r="E314" s="556">
        <v>64585.78</v>
      </c>
      <c r="F314" s="556">
        <v>61761.14</v>
      </c>
      <c r="G314" s="556">
        <v>62148.68</v>
      </c>
      <c r="H314" s="556">
        <v>61661.33</v>
      </c>
      <c r="I314" s="556">
        <v>62500.639999999999</v>
      </c>
      <c r="J314" s="556">
        <v>64091.33</v>
      </c>
      <c r="K314" s="556">
        <v>61951.17</v>
      </c>
      <c r="L314" s="556">
        <v>64683.89</v>
      </c>
      <c r="M314" s="556">
        <v>66107.679999999993</v>
      </c>
      <c r="N314" s="556">
        <v>65054.94</v>
      </c>
      <c r="O314" s="556">
        <v>44441.93</v>
      </c>
      <c r="P314" s="556">
        <v>45280.97</v>
      </c>
      <c r="Q314" s="556">
        <v>47593.45</v>
      </c>
      <c r="R314" s="556">
        <v>46116.003519891034</v>
      </c>
      <c r="S314" s="556">
        <v>47102.197531425212</v>
      </c>
      <c r="T314" s="556">
        <v>47922.04699513685</v>
      </c>
      <c r="U314" s="556">
        <v>48612.797565956731</v>
      </c>
      <c r="V314" s="557">
        <v>58753.742398185779</v>
      </c>
      <c r="X314" s="563"/>
      <c r="Y314" s="550" t="s">
        <v>498</v>
      </c>
      <c r="Z314" s="556">
        <f>[14]Summary!$C$11</f>
        <v>77135.740000000005</v>
      </c>
      <c r="AA314" s="556">
        <f>[14]Summary!$D$11</f>
        <v>70364.5</v>
      </c>
      <c r="AB314" s="556">
        <f>[14]Summary!$E$11</f>
        <v>64585.78</v>
      </c>
      <c r="AC314" s="556">
        <f>[14]Summary!$F$11</f>
        <v>61761.14</v>
      </c>
      <c r="AD314" s="556">
        <f>[14]Summary!$G$11</f>
        <v>62148.68</v>
      </c>
      <c r="AE314" s="556">
        <f>[14]Summary!$H$11</f>
        <v>61661.33</v>
      </c>
      <c r="AF314" s="556">
        <f>[14]Summary!$I$11</f>
        <v>62500.639999999999</v>
      </c>
      <c r="AG314" s="556">
        <f>[14]Summary!$J$11</f>
        <v>64091.33</v>
      </c>
      <c r="AH314" s="556">
        <f>[14]Summary!$K$11</f>
        <v>61951.17</v>
      </c>
      <c r="AI314" s="556">
        <f>[14]Summary!$L$11</f>
        <v>64683.89</v>
      </c>
      <c r="AJ314" s="556">
        <f>[14]Summary!$M$11</f>
        <v>66107.679999999993</v>
      </c>
      <c r="AK314" s="556">
        <f>[14]Summary!$N$11</f>
        <v>65054.94</v>
      </c>
      <c r="AL314" s="556">
        <f>[14]Summary!$O$11</f>
        <v>44441.93</v>
      </c>
      <c r="AM314" s="556">
        <f>[14]Summary!$P$11</f>
        <v>45280.97</v>
      </c>
      <c r="AN314" s="556">
        <f>[14]Summary!$Q$11</f>
        <v>47593.45</v>
      </c>
      <c r="AO314" s="556">
        <f>[14]Summary!$R$11</f>
        <v>46116</v>
      </c>
      <c r="AP314" s="556">
        <f>[14]Summary!$S$11</f>
        <v>47102.2</v>
      </c>
      <c r="AQ314" s="556">
        <f>[14]Summary!$T$11</f>
        <v>47250.05</v>
      </c>
      <c r="AR314" s="556">
        <f>[14]Summary!$U$11</f>
        <v>47931.12</v>
      </c>
      <c r="AS314" s="556">
        <f>[14]Summary!$V$11</f>
        <v>47931.12</v>
      </c>
      <c r="AU314" s="566">
        <f>(Z314-C314)/C314</f>
        <v>0</v>
      </c>
      <c r="AV314" s="566">
        <f t="shared" ref="AV314:AV315" si="1112">(AA314-D314)/D314</f>
        <v>0</v>
      </c>
      <c r="AW314" s="566">
        <f t="shared" ref="AW314:AW315" si="1113">(AB314-E314)/E314</f>
        <v>0</v>
      </c>
      <c r="AX314" s="566">
        <f t="shared" ref="AX314:AX315" si="1114">(AC314-F314)/F314</f>
        <v>0</v>
      </c>
      <c r="AY314" s="566">
        <f t="shared" ref="AY314:AY315" si="1115">(AD314-G314)/G314</f>
        <v>0</v>
      </c>
      <c r="AZ314" s="566">
        <f t="shared" ref="AZ314:AZ315" si="1116">(AE314-H314)/H314</f>
        <v>0</v>
      </c>
      <c r="BA314" s="566">
        <f t="shared" ref="BA314:BA315" si="1117">(AF314-I314)/I314</f>
        <v>0</v>
      </c>
      <c r="BB314" s="566">
        <f t="shared" ref="BB314:BB315" si="1118">(AG314-J314)/J314</f>
        <v>0</v>
      </c>
      <c r="BC314" s="566">
        <f t="shared" ref="BC314:BC315" si="1119">(AH314-K314)/K314</f>
        <v>0</v>
      </c>
      <c r="BD314" s="566">
        <f t="shared" ref="BD314:BD315" si="1120">(AI314-L314)/L314</f>
        <v>0</v>
      </c>
      <c r="BE314" s="566">
        <f t="shared" ref="BE314:BE315" si="1121">(AJ314-M314)/M314</f>
        <v>0</v>
      </c>
      <c r="BF314" s="566">
        <f t="shared" ref="BF314:BF315" si="1122">(AK314-N314)/N314</f>
        <v>0</v>
      </c>
      <c r="BG314" s="566">
        <f t="shared" ref="BG314:BG315" si="1123">(AL314-O314)/O314</f>
        <v>0</v>
      </c>
      <c r="BH314" s="566">
        <f t="shared" ref="BH314:BH315" si="1124">(AM314-P314)/P314</f>
        <v>0</v>
      </c>
      <c r="BI314" s="566">
        <f t="shared" ref="BI314:BI315" si="1125">(AN314-Q314)/Q314</f>
        <v>0</v>
      </c>
      <c r="BJ314" s="566">
        <f t="shared" ref="BJ314:BJ315" si="1126">(AO314-R314)/R314</f>
        <v>-7.6326887956137851E-8</v>
      </c>
      <c r="BK314" s="566">
        <f t="shared" ref="BK314:BK315" si="1127">(AP314-S314)/S314</f>
        <v>5.2408909015842921E-8</v>
      </c>
      <c r="BL314" s="566">
        <f t="shared" ref="BL314:BL315" si="1128">(AQ314-T314)/T314</f>
        <v>-1.4022710574217376E-2</v>
      </c>
      <c r="BM314" s="566">
        <f t="shared" ref="BM314:BM315" si="1129">(AR314-U314)/U314</f>
        <v>-1.4022594873949475E-2</v>
      </c>
      <c r="BN314" s="566">
        <f t="shared" ref="BN314:BN315" si="1130">(AS314-V314)/V314</f>
        <v>-0.18420311551966709</v>
      </c>
    </row>
    <row r="315" spans="1:66" ht="15" x14ac:dyDescent="0.25">
      <c r="A315" s="563"/>
      <c r="B315" s="550" t="s">
        <v>87</v>
      </c>
      <c r="C315" s="556">
        <v>77135.740000000005</v>
      </c>
      <c r="D315" s="556">
        <v>70364.5</v>
      </c>
      <c r="E315" s="556">
        <v>64585.78</v>
      </c>
      <c r="F315" s="556">
        <v>61761.14</v>
      </c>
      <c r="G315" s="556">
        <v>62148.68</v>
      </c>
      <c r="H315" s="556">
        <v>61661.33</v>
      </c>
      <c r="I315" s="556">
        <v>62500.639999999999</v>
      </c>
      <c r="J315" s="556">
        <v>64091.33</v>
      </c>
      <c r="K315" s="556">
        <v>61951.17</v>
      </c>
      <c r="L315" s="556">
        <v>64683.89</v>
      </c>
      <c r="M315" s="556">
        <v>66107.679999999993</v>
      </c>
      <c r="N315" s="556">
        <v>65054.94</v>
      </c>
      <c r="O315" s="556">
        <v>44441.93</v>
      </c>
      <c r="P315" s="556">
        <v>45280.97</v>
      </c>
      <c r="Q315" s="556">
        <v>47593.45</v>
      </c>
      <c r="R315" s="556">
        <v>46116.003519891034</v>
      </c>
      <c r="S315" s="556">
        <v>47102.197531425212</v>
      </c>
      <c r="T315" s="556">
        <v>47922.04699513685</v>
      </c>
      <c r="U315" s="556">
        <v>48612.797565956731</v>
      </c>
      <c r="V315" s="557">
        <v>58753.742398185779</v>
      </c>
      <c r="X315" s="563"/>
      <c r="Y315" s="550" t="s">
        <v>87</v>
      </c>
      <c r="Z315" s="556">
        <f>[14]Summary!$C$12</f>
        <v>77135.740000000005</v>
      </c>
      <c r="AA315" s="556">
        <f>[14]Summary!$D$12</f>
        <v>70364.5</v>
      </c>
      <c r="AB315" s="556">
        <f>[14]Summary!$E$12</f>
        <v>64585.78</v>
      </c>
      <c r="AC315" s="556">
        <f>[14]Summary!$F$12</f>
        <v>61761.14</v>
      </c>
      <c r="AD315" s="556">
        <f>[14]Summary!$G$12</f>
        <v>62148.68</v>
      </c>
      <c r="AE315" s="556">
        <f>[14]Summary!$H$12</f>
        <v>61661.33</v>
      </c>
      <c r="AF315" s="556">
        <f>[14]Summary!$I$12</f>
        <v>62500.639999999999</v>
      </c>
      <c r="AG315" s="556">
        <f>[14]Summary!$J$12</f>
        <v>64091.33</v>
      </c>
      <c r="AH315" s="556">
        <f>[14]Summary!$K$12</f>
        <v>61951.17</v>
      </c>
      <c r="AI315" s="556">
        <f>[14]Summary!$L$12</f>
        <v>64683.89</v>
      </c>
      <c r="AJ315" s="556">
        <f>[14]Summary!$M$12</f>
        <v>66107.679999999993</v>
      </c>
      <c r="AK315" s="556">
        <f>[14]Summary!$N$12</f>
        <v>65054.94</v>
      </c>
      <c r="AL315" s="556">
        <f>[14]Summary!$O$12</f>
        <v>44441.93</v>
      </c>
      <c r="AM315" s="556">
        <f>[14]Summary!$P$12</f>
        <v>45280.97</v>
      </c>
      <c r="AN315" s="556">
        <f>[14]Summary!$Q$12</f>
        <v>47593.45</v>
      </c>
      <c r="AO315" s="556">
        <f>[14]Summary!$R$12</f>
        <v>46116</v>
      </c>
      <c r="AP315" s="556">
        <f>[14]Summary!$S$12</f>
        <v>47102.2</v>
      </c>
      <c r="AQ315" s="556">
        <f>[14]Summary!$T$12</f>
        <v>47250.05</v>
      </c>
      <c r="AR315" s="556">
        <f>[14]Summary!$U$12</f>
        <v>47931.12</v>
      </c>
      <c r="AS315" s="556">
        <f>[14]Summary!$V$12</f>
        <v>47931.12</v>
      </c>
      <c r="AU315" s="566">
        <f t="shared" ref="AU315" si="1131">(Z315-C315)/C315</f>
        <v>0</v>
      </c>
      <c r="AV315" s="566">
        <f t="shared" si="1112"/>
        <v>0</v>
      </c>
      <c r="AW315" s="566">
        <f t="shared" si="1113"/>
        <v>0</v>
      </c>
      <c r="AX315" s="566">
        <f t="shared" si="1114"/>
        <v>0</v>
      </c>
      <c r="AY315" s="566">
        <f t="shared" si="1115"/>
        <v>0</v>
      </c>
      <c r="AZ315" s="566">
        <f t="shared" si="1116"/>
        <v>0</v>
      </c>
      <c r="BA315" s="566">
        <f t="shared" si="1117"/>
        <v>0</v>
      </c>
      <c r="BB315" s="566">
        <f t="shared" si="1118"/>
        <v>0</v>
      </c>
      <c r="BC315" s="566">
        <f t="shared" si="1119"/>
        <v>0</v>
      </c>
      <c r="BD315" s="566">
        <f t="shared" si="1120"/>
        <v>0</v>
      </c>
      <c r="BE315" s="566">
        <f t="shared" si="1121"/>
        <v>0</v>
      </c>
      <c r="BF315" s="566">
        <f t="shared" si="1122"/>
        <v>0</v>
      </c>
      <c r="BG315" s="566">
        <f t="shared" si="1123"/>
        <v>0</v>
      </c>
      <c r="BH315" s="566">
        <f t="shared" si="1124"/>
        <v>0</v>
      </c>
      <c r="BI315" s="566">
        <f t="shared" si="1125"/>
        <v>0</v>
      </c>
      <c r="BJ315" s="566">
        <f t="shared" si="1126"/>
        <v>-7.6326887956137851E-8</v>
      </c>
      <c r="BK315" s="566">
        <f t="shared" si="1127"/>
        <v>5.2408909015842921E-8</v>
      </c>
      <c r="BL315" s="566">
        <f t="shared" si="1128"/>
        <v>-1.4022710574217376E-2</v>
      </c>
      <c r="BM315" s="566">
        <f t="shared" si="1129"/>
        <v>-1.4022594873949475E-2</v>
      </c>
      <c r="BN315" s="566">
        <f t="shared" si="1130"/>
        <v>-0.18420311551966709</v>
      </c>
    </row>
    <row r="316" spans="1:66" ht="15.75" thickBot="1" x14ac:dyDescent="0.3">
      <c r="A316" s="564"/>
      <c r="B316" s="559" t="s">
        <v>499</v>
      </c>
      <c r="C316" s="560">
        <v>0</v>
      </c>
      <c r="D316" s="560">
        <v>0</v>
      </c>
      <c r="E316" s="560">
        <v>0</v>
      </c>
      <c r="F316" s="560">
        <v>0</v>
      </c>
      <c r="G316" s="560">
        <v>0</v>
      </c>
      <c r="H316" s="560">
        <v>0</v>
      </c>
      <c r="I316" s="560">
        <v>0</v>
      </c>
      <c r="J316" s="560">
        <v>0</v>
      </c>
      <c r="K316" s="560">
        <v>0</v>
      </c>
      <c r="L316" s="560">
        <v>0</v>
      </c>
      <c r="M316" s="560">
        <v>0</v>
      </c>
      <c r="N316" s="560">
        <v>0</v>
      </c>
      <c r="O316" s="560" t="s">
        <v>297</v>
      </c>
      <c r="P316" s="560" t="s">
        <v>297</v>
      </c>
      <c r="Q316" s="560" t="s">
        <v>297</v>
      </c>
      <c r="R316" s="560" t="s">
        <v>297</v>
      </c>
      <c r="S316" s="560" t="s">
        <v>297</v>
      </c>
      <c r="T316" s="560" t="s">
        <v>297</v>
      </c>
      <c r="U316" s="560" t="s">
        <v>297</v>
      </c>
      <c r="V316" s="561">
        <v>0</v>
      </c>
      <c r="X316" s="564"/>
      <c r="Y316" s="559" t="s">
        <v>499</v>
      </c>
      <c r="Z316" s="560">
        <f>[14]Summary!$C$13</f>
        <v>0</v>
      </c>
      <c r="AA316" s="560">
        <f>[14]Summary!$D$13</f>
        <v>0</v>
      </c>
      <c r="AB316" s="560">
        <f>[14]Summary!$E$13</f>
        <v>0</v>
      </c>
      <c r="AC316" s="560">
        <f>[14]Summary!$F$13</f>
        <v>0</v>
      </c>
      <c r="AD316" s="560">
        <f>[14]Summary!$G$13</f>
        <v>0</v>
      </c>
      <c r="AE316" s="560">
        <f>[14]Summary!$H$13</f>
        <v>0</v>
      </c>
      <c r="AF316" s="560">
        <f>[14]Summary!$I$13</f>
        <v>0</v>
      </c>
      <c r="AG316" s="560">
        <f>[14]Summary!$J$13</f>
        <v>0</v>
      </c>
      <c r="AH316" s="560">
        <f>[14]Summary!$K$13</f>
        <v>0</v>
      </c>
      <c r="AI316" s="560">
        <f>[14]Summary!$L$13</f>
        <v>0</v>
      </c>
      <c r="AJ316" s="560">
        <f>[14]Summary!$M$13</f>
        <v>0</v>
      </c>
      <c r="AK316" s="560">
        <f>[14]Summary!$N$13</f>
        <v>0</v>
      </c>
      <c r="AL316" s="560">
        <f>[14]Summary!$O$13</f>
        <v>0</v>
      </c>
      <c r="AM316" s="560">
        <f>[14]Summary!$P$13</f>
        <v>0</v>
      </c>
      <c r="AN316" s="560">
        <f>[14]Summary!$Q$13</f>
        <v>0</v>
      </c>
      <c r="AO316" s="560">
        <f>[14]Summary!$R$13</f>
        <v>0</v>
      </c>
      <c r="AP316" s="560">
        <f>[14]Summary!$S$13</f>
        <v>0</v>
      </c>
      <c r="AQ316" s="560">
        <f>[14]Summary!$T$13</f>
        <v>0</v>
      </c>
      <c r="AR316" s="560">
        <f>[14]Summary!$U$13</f>
        <v>0</v>
      </c>
      <c r="AS316" s="560">
        <f>[14]Summary!$V$13</f>
        <v>0</v>
      </c>
      <c r="AU316" s="566"/>
      <c r="AV316" s="566"/>
      <c r="AW316" s="566"/>
      <c r="AX316" s="566"/>
      <c r="AY316" s="566"/>
      <c r="AZ316" s="566"/>
      <c r="BA316" s="566"/>
      <c r="BB316" s="566"/>
      <c r="BC316" s="566"/>
      <c r="BD316" s="566"/>
      <c r="BE316" s="566"/>
      <c r="BF316" s="566"/>
      <c r="BG316" s="566"/>
      <c r="BH316" s="566"/>
      <c r="BI316" s="566"/>
      <c r="BJ316" s="566"/>
      <c r="BK316" s="566"/>
      <c r="BL316" s="566"/>
      <c r="BM316" s="566"/>
      <c r="BN316" s="566"/>
    </row>
    <row r="317" spans="1:66" ht="15" x14ac:dyDescent="0.25">
      <c r="A317" s="552" t="s">
        <v>501</v>
      </c>
      <c r="B317" s="562"/>
      <c r="C317" s="553">
        <v>2000</v>
      </c>
      <c r="D317" s="553">
        <v>2001</v>
      </c>
      <c r="E317" s="553">
        <v>2002</v>
      </c>
      <c r="F317" s="553">
        <v>2003</v>
      </c>
      <c r="G317" s="553">
        <v>2004</v>
      </c>
      <c r="H317" s="553">
        <v>2005</v>
      </c>
      <c r="I317" s="553">
        <v>2006</v>
      </c>
      <c r="J317" s="553">
        <v>2007</v>
      </c>
      <c r="K317" s="553">
        <v>2008</v>
      </c>
      <c r="L317" s="553">
        <v>2009</v>
      </c>
      <c r="M317" s="553">
        <v>2010</v>
      </c>
      <c r="N317" s="553">
        <v>2011</v>
      </c>
      <c r="O317" s="553">
        <v>2012</v>
      </c>
      <c r="P317" s="553">
        <v>2013</v>
      </c>
      <c r="Q317" s="553">
        <v>2014</v>
      </c>
      <c r="R317" s="553">
        <v>2015</v>
      </c>
      <c r="S317" s="553">
        <v>2016</v>
      </c>
      <c r="T317" s="553">
        <v>2017</v>
      </c>
      <c r="U317" s="553">
        <v>2018</v>
      </c>
      <c r="V317" s="554">
        <v>2019</v>
      </c>
      <c r="X317" s="552" t="s">
        <v>501</v>
      </c>
      <c r="Y317" s="562"/>
      <c r="Z317" s="553">
        <v>2000</v>
      </c>
      <c r="AA317" s="553">
        <v>2001</v>
      </c>
      <c r="AB317" s="553">
        <v>2002</v>
      </c>
      <c r="AC317" s="553">
        <v>2003</v>
      </c>
      <c r="AD317" s="553">
        <v>2004</v>
      </c>
      <c r="AE317" s="553">
        <v>2005</v>
      </c>
      <c r="AF317" s="553">
        <v>2006</v>
      </c>
      <c r="AG317" s="553">
        <v>2007</v>
      </c>
      <c r="AH317" s="553">
        <v>2008</v>
      </c>
      <c r="AI317" s="553">
        <v>2009</v>
      </c>
      <c r="AJ317" s="553">
        <v>2010</v>
      </c>
      <c r="AK317" s="553">
        <v>2011</v>
      </c>
      <c r="AL317" s="553">
        <v>2012</v>
      </c>
      <c r="AM317" s="553">
        <v>2013</v>
      </c>
      <c r="AN317" s="553">
        <v>2014</v>
      </c>
      <c r="AO317" s="553">
        <v>2015</v>
      </c>
      <c r="AP317" s="553">
        <v>2016</v>
      </c>
      <c r="AQ317" s="553">
        <v>2017</v>
      </c>
      <c r="AR317" s="553">
        <v>2018</v>
      </c>
      <c r="AS317" s="553">
        <v>2019</v>
      </c>
      <c r="AU317" s="553">
        <v>2000</v>
      </c>
      <c r="AV317" s="553">
        <v>2001</v>
      </c>
      <c r="AW317" s="553">
        <v>2002</v>
      </c>
      <c r="AX317" s="553">
        <v>2003</v>
      </c>
      <c r="AY317" s="553">
        <v>2004</v>
      </c>
      <c r="AZ317" s="553">
        <v>2005</v>
      </c>
      <c r="BA317" s="553">
        <v>2006</v>
      </c>
      <c r="BB317" s="553">
        <v>2007</v>
      </c>
      <c r="BC317" s="553">
        <v>2008</v>
      </c>
      <c r="BD317" s="553">
        <v>2009</v>
      </c>
      <c r="BE317" s="553">
        <v>2010</v>
      </c>
      <c r="BF317" s="553">
        <v>2011</v>
      </c>
      <c r="BG317" s="553">
        <v>2012</v>
      </c>
      <c r="BH317" s="553">
        <v>2013</v>
      </c>
      <c r="BI317" s="553">
        <v>2014</v>
      </c>
      <c r="BJ317" s="553">
        <v>2015</v>
      </c>
      <c r="BK317" s="553">
        <v>2016</v>
      </c>
      <c r="BL317" s="553">
        <v>2017</v>
      </c>
      <c r="BM317" s="553">
        <v>2018</v>
      </c>
      <c r="BN317" s="553">
        <v>2019</v>
      </c>
    </row>
    <row r="318" spans="1:66" ht="15" x14ac:dyDescent="0.25">
      <c r="A318" s="563"/>
      <c r="B318" s="550" t="s">
        <v>498</v>
      </c>
      <c r="C318" s="556">
        <v>116454.5754675811</v>
      </c>
      <c r="D318" s="556">
        <v>4794.6398888709127</v>
      </c>
      <c r="E318" s="556">
        <v>4766.3848268596739</v>
      </c>
      <c r="F318" s="556">
        <v>4675.3915376948489</v>
      </c>
      <c r="G318" s="556">
        <v>5116.3078573775947</v>
      </c>
      <c r="H318" s="556">
        <v>5037.0207969598441</v>
      </c>
      <c r="I318" s="556">
        <v>5180.7631666863044</v>
      </c>
      <c r="J318" s="556">
        <v>5364.6479726437501</v>
      </c>
      <c r="K318" s="556">
        <v>5038.9938813615054</v>
      </c>
      <c r="L318" s="556">
        <v>47477.634920882694</v>
      </c>
      <c r="M318" s="556">
        <v>5093.1910971547331</v>
      </c>
      <c r="N318" s="556">
        <v>4902.0766982116575</v>
      </c>
      <c r="O318" s="556">
        <v>6811.08</v>
      </c>
      <c r="P318" s="556">
        <v>8556.3799999999992</v>
      </c>
      <c r="Q318" s="556">
        <v>8144.28</v>
      </c>
      <c r="R318" s="556">
        <v>8271.0125349891041</v>
      </c>
      <c r="S318" s="556">
        <v>8432.6171341425215</v>
      </c>
      <c r="T318" s="556">
        <v>9318.686599513685</v>
      </c>
      <c r="U318" s="556">
        <v>9387.7616565956741</v>
      </c>
      <c r="V318" s="557">
        <v>4436.6777506331991</v>
      </c>
      <c r="X318" s="563"/>
      <c r="Y318" s="550" t="s">
        <v>498</v>
      </c>
      <c r="Z318" s="556">
        <f>[14]Summary!$C$15</f>
        <v>98515.897673983971</v>
      </c>
      <c r="AA318" s="556">
        <f>[14]Summary!$D$15</f>
        <v>4944.9154731018452</v>
      </c>
      <c r="AB318" s="556">
        <f>[14]Summary!$E$15</f>
        <v>4783.8115787896895</v>
      </c>
      <c r="AC318" s="556">
        <f>[14]Summary!$F$15</f>
        <v>4655.7277822366386</v>
      </c>
      <c r="AD318" s="556">
        <f>[14]Summary!$G$15</f>
        <v>5048.6154227920515</v>
      </c>
      <c r="AE318" s="556">
        <f>[14]Summary!$H$15</f>
        <v>5084.1416044389753</v>
      </c>
      <c r="AF318" s="556">
        <f>[14]Summary!$I$15</f>
        <v>5208.715155823279</v>
      </c>
      <c r="AG318" s="556">
        <f>[14]Summary!$J$15</f>
        <v>5482.6533910085709</v>
      </c>
      <c r="AH318" s="556">
        <f>[14]Summary!$K$15</f>
        <v>5146.6975186352129</v>
      </c>
      <c r="AI318" s="556">
        <f>[14]Summary!$L$15</f>
        <v>39687.478580203948</v>
      </c>
      <c r="AJ318" s="556">
        <f>[14]Summary!$M$15</f>
        <v>5125.7594503312903</v>
      </c>
      <c r="AK318" s="556">
        <f>[14]Summary!$N$15</f>
        <v>5093.2785591817355</v>
      </c>
      <c r="AL318" s="556">
        <f>[14]Summary!$O$15</f>
        <v>6811.08</v>
      </c>
      <c r="AM318" s="556">
        <f>[14]Summary!$P$15</f>
        <v>8556.3799999999992</v>
      </c>
      <c r="AN318" s="556">
        <f>[14]Summary!$Q$15</f>
        <v>8144.28</v>
      </c>
      <c r="AO318" s="556">
        <f>[14]Summary!$R$15</f>
        <v>8271.01</v>
      </c>
      <c r="AP318" s="556">
        <f>[14]Summary!$S$15</f>
        <v>8432.6200000000008</v>
      </c>
      <c r="AQ318" s="556">
        <f>[14]Summary!$T$15</f>
        <v>9251.49</v>
      </c>
      <c r="AR318" s="556">
        <f>[14]Summary!$U$15</f>
        <v>9319.59</v>
      </c>
      <c r="AS318" s="556">
        <f>[14]Summary!$V$15</f>
        <v>9319.9599999999991</v>
      </c>
      <c r="AU318" s="566">
        <f>(Z318-C318)/C318</f>
        <v>-0.15404012870744563</v>
      </c>
      <c r="AV318" s="566">
        <f t="shared" ref="AV318:AV319" si="1132">(AA318-D318)/D318</f>
        <v>3.1342413135081314E-2</v>
      </c>
      <c r="AW318" s="566">
        <f t="shared" ref="AW318:AW319" si="1133">(AB318-E318)/E318</f>
        <v>3.6561781230528946E-3</v>
      </c>
      <c r="AX318" s="566">
        <f t="shared" ref="AX318:AX319" si="1134">(AC318-F318)/F318</f>
        <v>-4.2057986587162475E-3</v>
      </c>
      <c r="AY318" s="566">
        <f t="shared" ref="AY318:AY319" si="1135">(AD318-G318)/G318</f>
        <v>-1.3230719587745743E-2</v>
      </c>
      <c r="AZ318" s="566">
        <f t="shared" ref="AZ318:AZ319" si="1136">(AE318-H318)/H318</f>
        <v>9.3548963521396401E-3</v>
      </c>
      <c r="BA318" s="566">
        <f t="shared" ref="BA318:BA319" si="1137">(AF318-I318)/I318</f>
        <v>5.3953420061185909E-3</v>
      </c>
      <c r="BB318" s="566">
        <f t="shared" ref="BB318:BB319" si="1138">(AG318-J318)/J318</f>
        <v>2.1996861484028858E-2</v>
      </c>
      <c r="BC318" s="566">
        <f t="shared" ref="BC318:BC319" si="1139">(AH318-K318)/K318</f>
        <v>2.1374036128935851E-2</v>
      </c>
      <c r="BD318" s="566">
        <f t="shared" ref="BD318:BD319" si="1140">(AI318-L318)/L318</f>
        <v>-0.16408054768651298</v>
      </c>
      <c r="BE318" s="566">
        <f t="shared" ref="BE318:BE319" si="1141">(AJ318-M318)/M318</f>
        <v>6.3944887508248349E-3</v>
      </c>
      <c r="BF318" s="566">
        <f t="shared" ref="BF318:BF319" si="1142">(AK318-N318)/N318</f>
        <v>3.9004257326253393E-2</v>
      </c>
      <c r="BG318" s="566">
        <f t="shared" ref="BG318:BG319" si="1143">(AL318-O318)/O318</f>
        <v>0</v>
      </c>
      <c r="BH318" s="566">
        <f t="shared" ref="BH318:BH319" si="1144">(AM318-P318)/P318</f>
        <v>0</v>
      </c>
      <c r="BI318" s="566">
        <f t="shared" ref="BI318:BI319" si="1145">(AN318-Q318)/Q318</f>
        <v>0</v>
      </c>
      <c r="BJ318" s="566">
        <f t="shared" ref="BJ318:BJ319" si="1146">(AO318-R318)/R318</f>
        <v>-3.0649078249546564E-7</v>
      </c>
      <c r="BK318" s="566">
        <f t="shared" ref="BK318:BK319" si="1147">(AP318-S318)/S318</f>
        <v>3.3985385956406225E-7</v>
      </c>
      <c r="BL318" s="566">
        <f t="shared" ref="BL318:BL319" si="1148">(AQ318-T318)/T318</f>
        <v>-7.2109517576427569E-3</v>
      </c>
      <c r="BM318" s="566">
        <f t="shared" ref="BM318:BM319" si="1149">(AR318-U318)/U318</f>
        <v>-7.2617583497955347E-3</v>
      </c>
      <c r="BN318" s="566">
        <f t="shared" ref="BN318:BN319" si="1150">(AS318-V318)/V318</f>
        <v>1.100661919534242</v>
      </c>
    </row>
    <row r="319" spans="1:66" ht="15" x14ac:dyDescent="0.25">
      <c r="A319" s="563"/>
      <c r="B319" s="550" t="s">
        <v>87</v>
      </c>
      <c r="C319" s="556">
        <v>116454.5754675811</v>
      </c>
      <c r="D319" s="556">
        <v>4794.6398888709127</v>
      </c>
      <c r="E319" s="556">
        <v>4766.3848268596739</v>
      </c>
      <c r="F319" s="556">
        <v>4675.3915376948489</v>
      </c>
      <c r="G319" s="556">
        <v>5116.3078573775947</v>
      </c>
      <c r="H319" s="556">
        <v>5037.0207969598441</v>
      </c>
      <c r="I319" s="556">
        <v>5180.7631666863044</v>
      </c>
      <c r="J319" s="556">
        <v>5364.6479726437501</v>
      </c>
      <c r="K319" s="556">
        <v>5038.9938813615054</v>
      </c>
      <c r="L319" s="556">
        <v>47477.634920882694</v>
      </c>
      <c r="M319" s="556">
        <v>5093.1910971547331</v>
      </c>
      <c r="N319" s="556">
        <v>4902.0766982116575</v>
      </c>
      <c r="O319" s="556">
        <v>6811.08</v>
      </c>
      <c r="P319" s="556">
        <v>8556.3799999999992</v>
      </c>
      <c r="Q319" s="556">
        <v>8144.28</v>
      </c>
      <c r="R319" s="556">
        <v>8271.0125349891041</v>
      </c>
      <c r="S319" s="556">
        <v>8432.6171341425215</v>
      </c>
      <c r="T319" s="556">
        <v>9318.686599513685</v>
      </c>
      <c r="U319" s="556">
        <v>9387.7616565956741</v>
      </c>
      <c r="V319" s="557">
        <v>4436.6777506331991</v>
      </c>
      <c r="X319" s="563"/>
      <c r="Y319" s="550" t="s">
        <v>87</v>
      </c>
      <c r="Z319" s="556">
        <f>[14]Summary!$C$16</f>
        <v>98515.897673983971</v>
      </c>
      <c r="AA319" s="556">
        <f>[14]Summary!$D$16</f>
        <v>4944.9154731018452</v>
      </c>
      <c r="AB319" s="556">
        <f>[14]Summary!$E$16</f>
        <v>4783.8115787896895</v>
      </c>
      <c r="AC319" s="556">
        <f>[14]Summary!$F$16</f>
        <v>4655.7277822366386</v>
      </c>
      <c r="AD319" s="556">
        <f>[14]Summary!$G$16</f>
        <v>5048.6154227920515</v>
      </c>
      <c r="AE319" s="556">
        <f>[14]Summary!$H$16</f>
        <v>5084.1416044389753</v>
      </c>
      <c r="AF319" s="556">
        <f>[14]Summary!$I$16</f>
        <v>5208.715155823279</v>
      </c>
      <c r="AG319" s="556">
        <f>[14]Summary!$J$16</f>
        <v>5482.6533910085709</v>
      </c>
      <c r="AH319" s="556">
        <f>[14]Summary!$K$16</f>
        <v>5146.6975186352129</v>
      </c>
      <c r="AI319" s="556">
        <f>[14]Summary!$L$16</f>
        <v>39687.478580203948</v>
      </c>
      <c r="AJ319" s="556">
        <f>[14]Summary!$M$16</f>
        <v>5125.7594503312903</v>
      </c>
      <c r="AK319" s="556">
        <f>[14]Summary!$N$16</f>
        <v>5093.2785591817355</v>
      </c>
      <c r="AL319" s="556">
        <f>[14]Summary!$O$16</f>
        <v>6811.08</v>
      </c>
      <c r="AM319" s="556">
        <f>[14]Summary!$P$16</f>
        <v>8556.3799999999992</v>
      </c>
      <c r="AN319" s="556">
        <f>[14]Summary!$Q$16</f>
        <v>8144.28</v>
      </c>
      <c r="AO319" s="556">
        <f>[14]Summary!$R$16</f>
        <v>8271.01</v>
      </c>
      <c r="AP319" s="556">
        <f>[14]Summary!$S$16</f>
        <v>8432.6200000000008</v>
      </c>
      <c r="AQ319" s="556">
        <f>[14]Summary!$T$16</f>
        <v>9251.49</v>
      </c>
      <c r="AR319" s="556">
        <f>[14]Summary!$U$16</f>
        <v>9319.59</v>
      </c>
      <c r="AS319" s="556">
        <f>[14]Summary!$V$16</f>
        <v>9319.9599999999991</v>
      </c>
      <c r="AU319" s="566">
        <f t="shared" ref="AU319" si="1151">(Z319-C319)/C319</f>
        <v>-0.15404012870744563</v>
      </c>
      <c r="AV319" s="566">
        <f t="shared" si="1132"/>
        <v>3.1342413135081314E-2</v>
      </c>
      <c r="AW319" s="566">
        <f t="shared" si="1133"/>
        <v>3.6561781230528946E-3</v>
      </c>
      <c r="AX319" s="566">
        <f t="shared" si="1134"/>
        <v>-4.2057986587162475E-3</v>
      </c>
      <c r="AY319" s="566">
        <f t="shared" si="1135"/>
        <v>-1.3230719587745743E-2</v>
      </c>
      <c r="AZ319" s="566">
        <f t="shared" si="1136"/>
        <v>9.3548963521396401E-3</v>
      </c>
      <c r="BA319" s="566">
        <f t="shared" si="1137"/>
        <v>5.3953420061185909E-3</v>
      </c>
      <c r="BB319" s="566">
        <f t="shared" si="1138"/>
        <v>2.1996861484028858E-2</v>
      </c>
      <c r="BC319" s="566">
        <f t="shared" si="1139"/>
        <v>2.1374036128935851E-2</v>
      </c>
      <c r="BD319" s="566">
        <f t="shared" si="1140"/>
        <v>-0.16408054768651298</v>
      </c>
      <c r="BE319" s="566">
        <f t="shared" si="1141"/>
        <v>6.3944887508248349E-3</v>
      </c>
      <c r="BF319" s="566">
        <f t="shared" si="1142"/>
        <v>3.9004257326253393E-2</v>
      </c>
      <c r="BG319" s="566">
        <f t="shared" si="1143"/>
        <v>0</v>
      </c>
      <c r="BH319" s="566">
        <f t="shared" si="1144"/>
        <v>0</v>
      </c>
      <c r="BI319" s="566">
        <f t="shared" si="1145"/>
        <v>0</v>
      </c>
      <c r="BJ319" s="566">
        <f t="shared" si="1146"/>
        <v>-3.0649078249546564E-7</v>
      </c>
      <c r="BK319" s="566">
        <f t="shared" si="1147"/>
        <v>3.3985385956406225E-7</v>
      </c>
      <c r="BL319" s="566">
        <f t="shared" si="1148"/>
        <v>-7.2109517576427569E-3</v>
      </c>
      <c r="BM319" s="566">
        <f t="shared" si="1149"/>
        <v>-7.2617583497955347E-3</v>
      </c>
      <c r="BN319" s="566">
        <f t="shared" si="1150"/>
        <v>1.100661919534242</v>
      </c>
    </row>
    <row r="320" spans="1:66" ht="15.75" thickBot="1" x14ac:dyDescent="0.3">
      <c r="A320" s="564"/>
      <c r="B320" s="559" t="s">
        <v>499</v>
      </c>
      <c r="C320" s="560">
        <v>0</v>
      </c>
      <c r="D320" s="560">
        <v>0</v>
      </c>
      <c r="E320" s="560">
        <v>0</v>
      </c>
      <c r="F320" s="560">
        <v>0</v>
      </c>
      <c r="G320" s="560">
        <v>0</v>
      </c>
      <c r="H320" s="560">
        <v>0</v>
      </c>
      <c r="I320" s="560">
        <v>0</v>
      </c>
      <c r="J320" s="560">
        <v>0</v>
      </c>
      <c r="K320" s="560">
        <v>0</v>
      </c>
      <c r="L320" s="560">
        <v>0</v>
      </c>
      <c r="M320" s="560">
        <v>0</v>
      </c>
      <c r="N320" s="560">
        <v>0</v>
      </c>
      <c r="O320" s="560" t="s">
        <v>297</v>
      </c>
      <c r="P320" s="560" t="s">
        <v>297</v>
      </c>
      <c r="Q320" s="560" t="s">
        <v>297</v>
      </c>
      <c r="R320" s="560" t="s">
        <v>297</v>
      </c>
      <c r="S320" s="560" t="s">
        <v>297</v>
      </c>
      <c r="T320" s="560" t="s">
        <v>297</v>
      </c>
      <c r="U320" s="560" t="s">
        <v>297</v>
      </c>
      <c r="V320" s="561">
        <v>0</v>
      </c>
      <c r="X320" s="564"/>
      <c r="Y320" s="559" t="s">
        <v>499</v>
      </c>
      <c r="Z320" s="560">
        <f>[14]Summary!$C$17</f>
        <v>0</v>
      </c>
      <c r="AA320" s="560">
        <f>[14]Summary!$D$17</f>
        <v>0</v>
      </c>
      <c r="AB320" s="560">
        <f>[14]Summary!$E$17</f>
        <v>0</v>
      </c>
      <c r="AC320" s="560">
        <f>[14]Summary!$F$17</f>
        <v>0</v>
      </c>
      <c r="AD320" s="560">
        <f>[14]Summary!$G$17</f>
        <v>0</v>
      </c>
      <c r="AE320" s="560">
        <f>[14]Summary!$H$17</f>
        <v>0</v>
      </c>
      <c r="AF320" s="560">
        <f>[14]Summary!$I$17</f>
        <v>0</v>
      </c>
      <c r="AG320" s="560">
        <f>[14]Summary!$J$17</f>
        <v>0</v>
      </c>
      <c r="AH320" s="560">
        <f>[14]Summary!$K$17</f>
        <v>0</v>
      </c>
      <c r="AI320" s="560">
        <f>[14]Summary!$L$17</f>
        <v>0</v>
      </c>
      <c r="AJ320" s="560">
        <f>[14]Summary!$M$17</f>
        <v>0</v>
      </c>
      <c r="AK320" s="560">
        <f>[14]Summary!$N$17</f>
        <v>0</v>
      </c>
      <c r="AL320" s="560">
        <f>[14]Summary!$O$17</f>
        <v>0</v>
      </c>
      <c r="AM320" s="560">
        <f>[14]Summary!$P$17</f>
        <v>0</v>
      </c>
      <c r="AN320" s="560">
        <f>[14]Summary!$Q$17</f>
        <v>0</v>
      </c>
      <c r="AO320" s="560">
        <f>[14]Summary!$R$17</f>
        <v>0</v>
      </c>
      <c r="AP320" s="560">
        <f>[14]Summary!$S$17</f>
        <v>0</v>
      </c>
      <c r="AQ320" s="560">
        <f>[14]Summary!$T$17</f>
        <v>0</v>
      </c>
      <c r="AR320" s="560">
        <f>[14]Summary!$U$17</f>
        <v>0</v>
      </c>
      <c r="AS320" s="560">
        <f>[14]Summary!$V$17</f>
        <v>0</v>
      </c>
      <c r="AU320" s="566"/>
      <c r="AV320" s="566"/>
      <c r="AW320" s="566"/>
      <c r="AX320" s="566"/>
      <c r="AY320" s="566"/>
      <c r="AZ320" s="566"/>
      <c r="BA320" s="566"/>
      <c r="BB320" s="566"/>
      <c r="BC320" s="566"/>
      <c r="BD320" s="566"/>
      <c r="BE320" s="566"/>
      <c r="BF320" s="566"/>
      <c r="BG320" s="566"/>
      <c r="BH320" s="566"/>
      <c r="BI320" s="566"/>
      <c r="BJ320" s="566"/>
      <c r="BK320" s="566"/>
      <c r="BL320" s="566"/>
      <c r="BM320" s="566"/>
      <c r="BN320" s="566"/>
    </row>
    <row r="321" spans="1:66" ht="15" x14ac:dyDescent="0.25">
      <c r="A321" s="552" t="s">
        <v>502</v>
      </c>
      <c r="B321" s="562"/>
      <c r="C321" s="553">
        <v>2000</v>
      </c>
      <c r="D321" s="553">
        <v>2001</v>
      </c>
      <c r="E321" s="553">
        <v>2002</v>
      </c>
      <c r="F321" s="553">
        <v>2003</v>
      </c>
      <c r="G321" s="553">
        <v>2004</v>
      </c>
      <c r="H321" s="553">
        <v>2005</v>
      </c>
      <c r="I321" s="553">
        <v>2006</v>
      </c>
      <c r="J321" s="553">
        <v>2007</v>
      </c>
      <c r="K321" s="553">
        <v>2008</v>
      </c>
      <c r="L321" s="553">
        <v>2009</v>
      </c>
      <c r="M321" s="553">
        <v>2010</v>
      </c>
      <c r="N321" s="553">
        <v>2011</v>
      </c>
      <c r="O321" s="553">
        <v>2012</v>
      </c>
      <c r="P321" s="553">
        <v>2013</v>
      </c>
      <c r="Q321" s="553">
        <v>2014</v>
      </c>
      <c r="R321" s="553">
        <v>2015</v>
      </c>
      <c r="S321" s="553">
        <v>2016</v>
      </c>
      <c r="T321" s="553">
        <v>2017</v>
      </c>
      <c r="U321" s="553">
        <v>2018</v>
      </c>
      <c r="V321" s="554">
        <v>2019</v>
      </c>
      <c r="X321" s="552" t="s">
        <v>502</v>
      </c>
      <c r="Y321" s="562"/>
      <c r="Z321" s="553">
        <v>2000</v>
      </c>
      <c r="AA321" s="553">
        <v>2001</v>
      </c>
      <c r="AB321" s="553">
        <v>2002</v>
      </c>
      <c r="AC321" s="553">
        <v>2003</v>
      </c>
      <c r="AD321" s="553">
        <v>2004</v>
      </c>
      <c r="AE321" s="553">
        <v>2005</v>
      </c>
      <c r="AF321" s="553">
        <v>2006</v>
      </c>
      <c r="AG321" s="553">
        <v>2007</v>
      </c>
      <c r="AH321" s="553">
        <v>2008</v>
      </c>
      <c r="AI321" s="553">
        <v>2009</v>
      </c>
      <c r="AJ321" s="553">
        <v>2010</v>
      </c>
      <c r="AK321" s="553">
        <v>2011</v>
      </c>
      <c r="AL321" s="553">
        <v>2012</v>
      </c>
      <c r="AM321" s="553">
        <v>2013</v>
      </c>
      <c r="AN321" s="553">
        <v>2014</v>
      </c>
      <c r="AO321" s="553">
        <v>2015</v>
      </c>
      <c r="AP321" s="553">
        <v>2016</v>
      </c>
      <c r="AQ321" s="553">
        <v>2017</v>
      </c>
      <c r="AR321" s="553">
        <v>2018</v>
      </c>
      <c r="AS321" s="553">
        <v>2019</v>
      </c>
      <c r="AU321" s="553">
        <v>2000</v>
      </c>
      <c r="AV321" s="553">
        <v>2001</v>
      </c>
      <c r="AW321" s="553">
        <v>2002</v>
      </c>
      <c r="AX321" s="553">
        <v>2003</v>
      </c>
      <c r="AY321" s="553">
        <v>2004</v>
      </c>
      <c r="AZ321" s="553">
        <v>2005</v>
      </c>
      <c r="BA321" s="553">
        <v>2006</v>
      </c>
      <c r="BB321" s="553">
        <v>2007</v>
      </c>
      <c r="BC321" s="553">
        <v>2008</v>
      </c>
      <c r="BD321" s="553">
        <v>2009</v>
      </c>
      <c r="BE321" s="553">
        <v>2010</v>
      </c>
      <c r="BF321" s="553">
        <v>2011</v>
      </c>
      <c r="BG321" s="553">
        <v>2012</v>
      </c>
      <c r="BH321" s="553">
        <v>2013</v>
      </c>
      <c r="BI321" s="553">
        <v>2014</v>
      </c>
      <c r="BJ321" s="553">
        <v>2015</v>
      </c>
      <c r="BK321" s="553">
        <v>2016</v>
      </c>
      <c r="BL321" s="553">
        <v>2017</v>
      </c>
      <c r="BM321" s="553">
        <v>2018</v>
      </c>
      <c r="BN321" s="553">
        <v>2019</v>
      </c>
    </row>
    <row r="322" spans="1:66" ht="15" x14ac:dyDescent="0.25">
      <c r="A322" s="563"/>
      <c r="B322" s="550" t="s">
        <v>498</v>
      </c>
      <c r="C322" s="556">
        <v>0</v>
      </c>
      <c r="D322" s="556">
        <v>0</v>
      </c>
      <c r="E322" s="556">
        <v>0</v>
      </c>
      <c r="F322" s="556">
        <v>0</v>
      </c>
      <c r="G322" s="556">
        <v>0</v>
      </c>
      <c r="H322" s="556">
        <v>0</v>
      </c>
      <c r="I322" s="556">
        <v>0</v>
      </c>
      <c r="J322" s="556">
        <v>0</v>
      </c>
      <c r="K322" s="556">
        <v>0</v>
      </c>
      <c r="L322" s="556">
        <v>0</v>
      </c>
      <c r="M322" s="556">
        <v>0</v>
      </c>
      <c r="N322" s="556">
        <v>224333.64170462498</v>
      </c>
      <c r="O322" s="556">
        <v>0</v>
      </c>
      <c r="P322" s="556">
        <v>0</v>
      </c>
      <c r="Q322" s="556">
        <v>0</v>
      </c>
      <c r="R322" s="556">
        <v>0</v>
      </c>
      <c r="S322" s="556">
        <v>0</v>
      </c>
      <c r="T322" s="556">
        <v>0</v>
      </c>
      <c r="U322" s="556">
        <v>0</v>
      </c>
      <c r="V322" s="557">
        <v>0</v>
      </c>
      <c r="X322" s="563"/>
      <c r="Y322" s="550" t="s">
        <v>498</v>
      </c>
      <c r="Z322" s="556">
        <f>[14]Summary!$C$19</f>
        <v>0</v>
      </c>
      <c r="AA322" s="556">
        <f>[14]Summary!$D$19</f>
        <v>0</v>
      </c>
      <c r="AB322" s="556">
        <f>[14]Summary!$E$19</f>
        <v>0</v>
      </c>
      <c r="AC322" s="556">
        <f>[14]Summary!$F$19</f>
        <v>0</v>
      </c>
      <c r="AD322" s="556">
        <f>[14]Summary!$G$19</f>
        <v>0</v>
      </c>
      <c r="AE322" s="556">
        <f>[14]Summary!$H$19</f>
        <v>0</v>
      </c>
      <c r="AF322" s="556">
        <f>[14]Summary!$I$19</f>
        <v>0</v>
      </c>
      <c r="AG322" s="556">
        <f>[14]Summary!$J$19</f>
        <v>0</v>
      </c>
      <c r="AH322" s="556">
        <f>[14]Summary!$K$19</f>
        <v>0</v>
      </c>
      <c r="AI322" s="556">
        <f>[14]Summary!$L$19</f>
        <v>0</v>
      </c>
      <c r="AJ322" s="556">
        <f>[14]Summary!$M$19</f>
        <v>0</v>
      </c>
      <c r="AK322" s="556">
        <f>[14]Summary!$N$19</f>
        <v>370001.72546892008</v>
      </c>
      <c r="AL322" s="556">
        <f>[14]Summary!$O$19</f>
        <v>-6543.0866984501481</v>
      </c>
      <c r="AM322" s="556">
        <f>[14]Summary!$P$19</f>
        <v>16268.025899880566</v>
      </c>
      <c r="AN322" s="556">
        <f>[14]Summary!$Q$19</f>
        <v>-9268.6352800950408</v>
      </c>
      <c r="AO322" s="556">
        <f>[14]Summary!$R$19</f>
        <v>-4738.8278665081598</v>
      </c>
      <c r="AP322" s="556">
        <f>[14]Summary!$S$19</f>
        <v>-45686.048486293294</v>
      </c>
      <c r="AQ322" s="556">
        <f>[14]Summary!$T$19</f>
        <v>-2963.1320143025368</v>
      </c>
      <c r="AR322" s="556">
        <f>[14]Summary!$U$19</f>
        <v>-3002.4210250303149</v>
      </c>
      <c r="AS322" s="556">
        <f>[14]Summary!$V$19</f>
        <v>-3930.2955661499873</v>
      </c>
      <c r="AU322" s="566"/>
      <c r="AV322" s="566"/>
      <c r="AW322" s="566"/>
      <c r="AX322" s="566"/>
      <c r="AY322" s="566"/>
      <c r="AZ322" s="566"/>
      <c r="BA322" s="566"/>
      <c r="BB322" s="566"/>
      <c r="BC322" s="566"/>
      <c r="BD322" s="566"/>
      <c r="BE322" s="566"/>
      <c r="BF322" s="566">
        <f t="shared" ref="BF322:BF324" si="1152">(AK322-N322)/N322</f>
        <v>0.64933677649691501</v>
      </c>
      <c r="BG322" s="566"/>
      <c r="BH322" s="566"/>
      <c r="BI322" s="566"/>
      <c r="BJ322" s="566"/>
      <c r="BK322" s="566"/>
      <c r="BL322" s="566"/>
      <c r="BM322" s="566"/>
      <c r="BN322" s="566"/>
    </row>
    <row r="323" spans="1:66" ht="15" x14ac:dyDescent="0.25">
      <c r="A323" s="563"/>
      <c r="B323" s="550" t="s">
        <v>87</v>
      </c>
      <c r="C323" s="556">
        <v>0</v>
      </c>
      <c r="D323" s="556">
        <v>0</v>
      </c>
      <c r="E323" s="556">
        <v>0</v>
      </c>
      <c r="F323" s="556">
        <v>0</v>
      </c>
      <c r="G323" s="556">
        <v>0</v>
      </c>
      <c r="H323" s="556">
        <v>0</v>
      </c>
      <c r="I323" s="556">
        <v>0</v>
      </c>
      <c r="J323" s="556">
        <v>0</v>
      </c>
      <c r="K323" s="556">
        <v>0</v>
      </c>
      <c r="L323" s="556">
        <v>0</v>
      </c>
      <c r="M323" s="556">
        <v>0</v>
      </c>
      <c r="N323" s="556">
        <v>216641.0352490386</v>
      </c>
      <c r="O323" s="556">
        <v>0</v>
      </c>
      <c r="P323" s="556">
        <v>0</v>
      </c>
      <c r="Q323" s="556">
        <v>0</v>
      </c>
      <c r="R323" s="556">
        <v>0</v>
      </c>
      <c r="S323" s="556">
        <v>0</v>
      </c>
      <c r="T323" s="556">
        <v>0</v>
      </c>
      <c r="U323" s="556">
        <v>0</v>
      </c>
      <c r="V323" s="557">
        <v>0</v>
      </c>
      <c r="X323" s="563"/>
      <c r="Y323" s="550" t="s">
        <v>87</v>
      </c>
      <c r="Z323" s="556">
        <f>[14]Summary!$C$20</f>
        <v>0</v>
      </c>
      <c r="AA323" s="556">
        <f>[14]Summary!$D$20</f>
        <v>0</v>
      </c>
      <c r="AB323" s="556">
        <f>[14]Summary!$E$20</f>
        <v>0</v>
      </c>
      <c r="AC323" s="556">
        <f>[14]Summary!$F$20</f>
        <v>0</v>
      </c>
      <c r="AD323" s="556">
        <f>[14]Summary!$G$20</f>
        <v>0</v>
      </c>
      <c r="AE323" s="556">
        <f>[14]Summary!$H$20</f>
        <v>0</v>
      </c>
      <c r="AF323" s="556">
        <f>[14]Summary!$I$20</f>
        <v>0</v>
      </c>
      <c r="AG323" s="556">
        <f>[14]Summary!$J$20</f>
        <v>0</v>
      </c>
      <c r="AH323" s="556">
        <f>[14]Summary!$K$20</f>
        <v>0</v>
      </c>
      <c r="AI323" s="556">
        <f>[14]Summary!$L$20</f>
        <v>0</v>
      </c>
      <c r="AJ323" s="556">
        <f>[14]Summary!$M$20</f>
        <v>0</v>
      </c>
      <c r="AK323" s="556">
        <f>[14]Summary!$N$20</f>
        <v>355059.98786526406</v>
      </c>
      <c r="AL323" s="556">
        <f>[14]Summary!$O$20</f>
        <v>0</v>
      </c>
      <c r="AM323" s="556">
        <f>[14]Summary!$P$20</f>
        <v>0</v>
      </c>
      <c r="AN323" s="556">
        <f>[14]Summary!$Q$20</f>
        <v>0</v>
      </c>
      <c r="AO323" s="556">
        <f>[14]Summary!$R$20</f>
        <v>0</v>
      </c>
      <c r="AP323" s="556">
        <f>[14]Summary!$S$20</f>
        <v>0</v>
      </c>
      <c r="AQ323" s="556">
        <f>[14]Summary!$T$20</f>
        <v>0</v>
      </c>
      <c r="AR323" s="556">
        <f>[14]Summary!$U$20</f>
        <v>0</v>
      </c>
      <c r="AS323" s="556">
        <f>[14]Summary!$V$20</f>
        <v>0</v>
      </c>
      <c r="AU323" s="566"/>
      <c r="AV323" s="566"/>
      <c r="AW323" s="566"/>
      <c r="AX323" s="566"/>
      <c r="AY323" s="566"/>
      <c r="AZ323" s="566"/>
      <c r="BA323" s="566"/>
      <c r="BB323" s="566"/>
      <c r="BC323" s="566"/>
      <c r="BD323" s="566"/>
      <c r="BE323" s="566"/>
      <c r="BF323" s="566">
        <f t="shared" si="1152"/>
        <v>0.63893228933801327</v>
      </c>
      <c r="BG323" s="566"/>
      <c r="BH323" s="566"/>
      <c r="BI323" s="566"/>
      <c r="BJ323" s="566"/>
      <c r="BK323" s="566"/>
      <c r="BL323" s="566"/>
      <c r="BM323" s="566"/>
      <c r="BN323" s="566"/>
    </row>
    <row r="324" spans="1:66" ht="15.75" thickBot="1" x14ac:dyDescent="0.3">
      <c r="A324" s="564"/>
      <c r="B324" s="559" t="s">
        <v>499</v>
      </c>
      <c r="C324" s="560">
        <v>0</v>
      </c>
      <c r="D324" s="560">
        <v>0</v>
      </c>
      <c r="E324" s="560">
        <v>0</v>
      </c>
      <c r="F324" s="560">
        <v>0</v>
      </c>
      <c r="G324" s="560">
        <v>0</v>
      </c>
      <c r="H324" s="560">
        <v>0</v>
      </c>
      <c r="I324" s="560">
        <v>0</v>
      </c>
      <c r="J324" s="560">
        <v>0</v>
      </c>
      <c r="K324" s="560">
        <v>0</v>
      </c>
      <c r="L324" s="560">
        <v>0</v>
      </c>
      <c r="M324" s="560">
        <v>0</v>
      </c>
      <c r="N324" s="560">
        <v>7692.6064555856865</v>
      </c>
      <c r="O324" s="560">
        <v>0</v>
      </c>
      <c r="P324" s="560">
        <v>0</v>
      </c>
      <c r="Q324" s="560">
        <v>0</v>
      </c>
      <c r="R324" s="560">
        <v>0</v>
      </c>
      <c r="S324" s="560">
        <v>0</v>
      </c>
      <c r="T324" s="560">
        <v>0</v>
      </c>
      <c r="U324" s="560">
        <v>0</v>
      </c>
      <c r="V324" s="561">
        <v>0</v>
      </c>
      <c r="X324" s="564"/>
      <c r="Y324" s="559" t="s">
        <v>499</v>
      </c>
      <c r="Z324" s="560">
        <f>[14]Summary!$C$21</f>
        <v>0</v>
      </c>
      <c r="AA324" s="560">
        <f>[14]Summary!$D$21</f>
        <v>0</v>
      </c>
      <c r="AB324" s="560">
        <f>[14]Summary!$E$21</f>
        <v>0</v>
      </c>
      <c r="AC324" s="560">
        <f>[14]Summary!$F$21</f>
        <v>0</v>
      </c>
      <c r="AD324" s="560">
        <f>[14]Summary!$G$21</f>
        <v>0</v>
      </c>
      <c r="AE324" s="560">
        <f>[14]Summary!$H$21</f>
        <v>0</v>
      </c>
      <c r="AF324" s="560">
        <f>[14]Summary!$I$21</f>
        <v>0</v>
      </c>
      <c r="AG324" s="560">
        <f>[14]Summary!$J$21</f>
        <v>0</v>
      </c>
      <c r="AH324" s="560">
        <f>[14]Summary!$K$21</f>
        <v>0</v>
      </c>
      <c r="AI324" s="560">
        <f>[14]Summary!$L$21</f>
        <v>0</v>
      </c>
      <c r="AJ324" s="560">
        <f>[14]Summary!$M$21</f>
        <v>0</v>
      </c>
      <c r="AK324" s="560">
        <f>[14]Summary!$N$21</f>
        <v>14941.737603656278</v>
      </c>
      <c r="AL324" s="560">
        <f>[14]Summary!$O$21</f>
        <v>-2879.9866984504042</v>
      </c>
      <c r="AM324" s="560">
        <f>[14]Summary!$P$21</f>
        <v>-1872.0841001193621</v>
      </c>
      <c r="AN324" s="560">
        <f>[14]Summary!$Q$21</f>
        <v>-3239.2752800953749</v>
      </c>
      <c r="AO324" s="560">
        <f>[14]Summary!$R$21</f>
        <v>-2946.2478665077651</v>
      </c>
      <c r="AP324" s="560">
        <f>[14]Summary!$S$21</f>
        <v>-5043.8484862931946</v>
      </c>
      <c r="AQ324" s="560">
        <f>[14]Summary!$T$21</f>
        <v>-2963.1320143027406</v>
      </c>
      <c r="AR324" s="560">
        <f>[14]Summary!$U$21</f>
        <v>-3002.4210250298202</v>
      </c>
      <c r="AS324" s="560">
        <f>[14]Summary!$V$21</f>
        <v>-18751.796602670074</v>
      </c>
      <c r="AU324" s="566"/>
      <c r="AV324" s="566"/>
      <c r="AW324" s="566"/>
      <c r="AX324" s="566"/>
      <c r="AY324" s="566"/>
      <c r="AZ324" s="566"/>
      <c r="BA324" s="566"/>
      <c r="BB324" s="566"/>
      <c r="BC324" s="566"/>
      <c r="BD324" s="566"/>
      <c r="BE324" s="566"/>
      <c r="BF324" s="566">
        <f t="shared" si="1152"/>
        <v>0.9423504490869824</v>
      </c>
      <c r="BG324" s="566"/>
      <c r="BH324" s="566"/>
      <c r="BI324" s="566"/>
      <c r="BJ324" s="566"/>
      <c r="BK324" s="566"/>
      <c r="BL324" s="566"/>
      <c r="BM324" s="566"/>
      <c r="BN324" s="566"/>
    </row>
    <row r="325" spans="1:66" ht="15" x14ac:dyDescent="0.25">
      <c r="A325" s="552" t="s">
        <v>503</v>
      </c>
      <c r="B325" s="562"/>
      <c r="C325" s="553">
        <v>2000</v>
      </c>
      <c r="D325" s="553">
        <v>2001</v>
      </c>
      <c r="E325" s="553">
        <v>2002</v>
      </c>
      <c r="F325" s="553">
        <v>2003</v>
      </c>
      <c r="G325" s="553">
        <v>2004</v>
      </c>
      <c r="H325" s="553">
        <v>2005</v>
      </c>
      <c r="I325" s="553">
        <v>2006</v>
      </c>
      <c r="J325" s="553">
        <v>2007</v>
      </c>
      <c r="K325" s="553">
        <v>2008</v>
      </c>
      <c r="L325" s="553">
        <v>2009</v>
      </c>
      <c r="M325" s="553">
        <v>2010</v>
      </c>
      <c r="N325" s="553">
        <v>2011</v>
      </c>
      <c r="O325" s="553">
        <v>2012</v>
      </c>
      <c r="P325" s="553">
        <v>2013</v>
      </c>
      <c r="Q325" s="553">
        <v>2014</v>
      </c>
      <c r="R325" s="553">
        <v>2015</v>
      </c>
      <c r="S325" s="553">
        <v>2016</v>
      </c>
      <c r="T325" s="553">
        <v>2017</v>
      </c>
      <c r="U325" s="553">
        <v>2018</v>
      </c>
      <c r="V325" s="554">
        <v>2019</v>
      </c>
      <c r="X325" s="552" t="s">
        <v>503</v>
      </c>
      <c r="Y325" s="562"/>
      <c r="Z325" s="553">
        <v>2000</v>
      </c>
      <c r="AA325" s="553">
        <v>2001</v>
      </c>
      <c r="AB325" s="553">
        <v>2002</v>
      </c>
      <c r="AC325" s="553">
        <v>2003</v>
      </c>
      <c r="AD325" s="553">
        <v>2004</v>
      </c>
      <c r="AE325" s="553">
        <v>2005</v>
      </c>
      <c r="AF325" s="553">
        <v>2006</v>
      </c>
      <c r="AG325" s="553">
        <v>2007</v>
      </c>
      <c r="AH325" s="553">
        <v>2008</v>
      </c>
      <c r="AI325" s="553">
        <v>2009</v>
      </c>
      <c r="AJ325" s="553">
        <v>2010</v>
      </c>
      <c r="AK325" s="553">
        <v>2011</v>
      </c>
      <c r="AL325" s="553">
        <v>2012</v>
      </c>
      <c r="AM325" s="553">
        <v>2013</v>
      </c>
      <c r="AN325" s="553">
        <v>2014</v>
      </c>
      <c r="AO325" s="553">
        <v>2015</v>
      </c>
      <c r="AP325" s="553">
        <v>2016</v>
      </c>
      <c r="AQ325" s="553">
        <v>2017</v>
      </c>
      <c r="AR325" s="553">
        <v>2018</v>
      </c>
      <c r="AS325" s="553">
        <v>2019</v>
      </c>
      <c r="AU325" s="553">
        <v>2000</v>
      </c>
      <c r="AV325" s="553">
        <v>2001</v>
      </c>
      <c r="AW325" s="553">
        <v>2002</v>
      </c>
      <c r="AX325" s="553">
        <v>2003</v>
      </c>
      <c r="AY325" s="553">
        <v>2004</v>
      </c>
      <c r="AZ325" s="553">
        <v>2005</v>
      </c>
      <c r="BA325" s="553">
        <v>2006</v>
      </c>
      <c r="BB325" s="553">
        <v>2007</v>
      </c>
      <c r="BC325" s="553">
        <v>2008</v>
      </c>
      <c r="BD325" s="553">
        <v>2009</v>
      </c>
      <c r="BE325" s="553">
        <v>2010</v>
      </c>
      <c r="BF325" s="553">
        <v>2011</v>
      </c>
      <c r="BG325" s="553">
        <v>2012</v>
      </c>
      <c r="BH325" s="553">
        <v>2013</v>
      </c>
      <c r="BI325" s="553">
        <v>2014</v>
      </c>
      <c r="BJ325" s="553">
        <v>2015</v>
      </c>
      <c r="BK325" s="553">
        <v>2016</v>
      </c>
      <c r="BL325" s="553">
        <v>2017</v>
      </c>
      <c r="BM325" s="553">
        <v>2018</v>
      </c>
      <c r="BN325" s="553">
        <v>2019</v>
      </c>
    </row>
    <row r="326" spans="1:66" ht="15" x14ac:dyDescent="0.25">
      <c r="A326" s="555"/>
      <c r="B326" s="550" t="s">
        <v>498</v>
      </c>
      <c r="C326" s="556">
        <v>2079973.5114434084</v>
      </c>
      <c r="D326" s="556">
        <v>2149794.2514063888</v>
      </c>
      <c r="E326" s="556">
        <v>2220595.8944698647</v>
      </c>
      <c r="F326" s="556">
        <v>2291827.6612207913</v>
      </c>
      <c r="G326" s="556">
        <v>2355772.9761840464</v>
      </c>
      <c r="H326" s="556">
        <v>2420843.9631733024</v>
      </c>
      <c r="I326" s="556">
        <v>2485660.7916043662</v>
      </c>
      <c r="J326" s="556">
        <v>2549763.1628187494</v>
      </c>
      <c r="K326" s="556">
        <v>2616218.1343058636</v>
      </c>
      <c r="L326" s="556">
        <v>2648090.4423294282</v>
      </c>
      <c r="M326" s="556">
        <v>2718442.6477323077</v>
      </c>
      <c r="N326" s="556">
        <v>3007480.8451728257</v>
      </c>
      <c r="O326" s="556">
        <v>3047803.7084743748</v>
      </c>
      <c r="P326" s="556">
        <v>3107624.4641835522</v>
      </c>
      <c r="Q326" s="556">
        <v>3139776.6411680579</v>
      </c>
      <c r="R326" s="556">
        <v>3177813.2501311088</v>
      </c>
      <c r="S326" s="556">
        <v>3215258.2174018607</v>
      </c>
      <c r="T326" s="556">
        <v>3249420.2217390765</v>
      </c>
      <c r="U326" s="556">
        <v>3282782.5526204663</v>
      </c>
      <c r="V326" s="557">
        <v>3350417.6978872931</v>
      </c>
      <c r="X326" s="555"/>
      <c r="Y326" s="550" t="s">
        <v>498</v>
      </c>
      <c r="Z326" s="556">
        <f>[14]Summary!$C$23</f>
        <v>2035181.8256242173</v>
      </c>
      <c r="AA326" s="556">
        <f>[14]Summary!$D$23</f>
        <v>2090339.5950069453</v>
      </c>
      <c r="AB326" s="556">
        <f>[14]Summary!$E$23</f>
        <v>2146939.6995048877</v>
      </c>
      <c r="AC326" s="556">
        <f>[14]Summary!$F$23</f>
        <v>2204324.4243769008</v>
      </c>
      <c r="AD326" s="556">
        <f>[14]Summary!$G$23</f>
        <v>2255292.0958789196</v>
      </c>
      <c r="AE326" s="556">
        <f>[14]Summary!$H$23</f>
        <v>2311835.8028952535</v>
      </c>
      <c r="AF326" s="556">
        <f>[14]Summary!$I$23</f>
        <v>2367955.9901901591</v>
      </c>
      <c r="AG326" s="556">
        <f>[14]Summary!$J$23</f>
        <v>2427756.3956672573</v>
      </c>
      <c r="AH326" s="556">
        <f>[14]Summary!$K$23</f>
        <v>2489119.0551973274</v>
      </c>
      <c r="AI326" s="556">
        <f>[14]Summary!$L$23</f>
        <v>2517775.6611869582</v>
      </c>
      <c r="AJ326" s="556">
        <f>[14]Summary!$M$23</f>
        <v>2577753.0648180856</v>
      </c>
      <c r="AK326" s="556">
        <f>[14]Summary!$N$23</f>
        <v>3007480.8451728248</v>
      </c>
      <c r="AL326" s="556">
        <f>[14]Summary!$O$23</f>
        <v>3047803.7084743744</v>
      </c>
      <c r="AM326" s="556">
        <f>[14]Summary!$P$23</f>
        <v>3107624.4641835517</v>
      </c>
      <c r="AN326" s="556">
        <f>[14]Summary!$Q$23</f>
        <v>3139776.6411680575</v>
      </c>
      <c r="AO326" s="556">
        <f>[14]Summary!$R$23</f>
        <v>3177813.2501311083</v>
      </c>
      <c r="AP326" s="556">
        <f>[14]Summary!$S$23</f>
        <v>3172484.6029797373</v>
      </c>
      <c r="AQ326" s="556">
        <f>[14]Summary!$T$23</f>
        <v>3207424.5656734207</v>
      </c>
      <c r="AR326" s="556">
        <f>[14]Summary!$U$23</f>
        <v>3240351.7830154942</v>
      </c>
      <c r="AS326" s="556">
        <f>[14]Summary!$V$23</f>
        <v>3281488.4586889152</v>
      </c>
      <c r="AU326" s="566">
        <f>(Z326-C326)/C326</f>
        <v>-2.1534738578525326E-2</v>
      </c>
      <c r="AV326" s="566">
        <f t="shared" ref="AV326:AV328" si="1153">(AA326-D326)/D326</f>
        <v>-2.7655975152295835E-2</v>
      </c>
      <c r="AW326" s="566">
        <f t="shared" ref="AW326:AW328" si="1154">(AB326-E326)/E326</f>
        <v>-3.316956279546817E-2</v>
      </c>
      <c r="AX326" s="566">
        <f t="shared" ref="AX326:AX328" si="1155">(AC326-F326)/F326</f>
        <v>-3.8180548356450163E-2</v>
      </c>
      <c r="AY326" s="566">
        <f t="shared" ref="AY326:AY328" si="1156">(AD326-G326)/G326</f>
        <v>-4.2653040560762696E-2</v>
      </c>
      <c r="AZ326" s="566">
        <f t="shared" ref="AZ326:AZ328" si="1157">(AE326-H326)/H326</f>
        <v>-4.5028990689328953E-2</v>
      </c>
      <c r="BA326" s="566">
        <f t="shared" ref="BA326:BA328" si="1158">(AF326-I326)/I326</f>
        <v>-4.7353525393235452E-2</v>
      </c>
      <c r="BB326" s="566">
        <f t="shared" ref="BB326:BB328" si="1159">(AG326-J326)/J326</f>
        <v>-4.7850235241697646E-2</v>
      </c>
      <c r="BC326" s="566">
        <f t="shared" ref="BC326:BC328" si="1160">(AH326-K326)/K326</f>
        <v>-4.8581223959086359E-2</v>
      </c>
      <c r="BD326" s="566">
        <f t="shared" ref="BD326:BD328" si="1161">(AI326-L326)/L326</f>
        <v>-4.9210849848405035E-2</v>
      </c>
      <c r="BE326" s="566">
        <f t="shared" ref="BE326:BE328" si="1162">(AJ326-M326)/M326</f>
        <v>-5.1753743280765402E-2</v>
      </c>
      <c r="BF326" s="566">
        <f t="shared" ref="BF326:BF328" si="1163">(AK326-N326)/N326</f>
        <v>-3.0966866376233222E-16</v>
      </c>
      <c r="BG326" s="566">
        <f t="shared" ref="BG326:BG328" si="1164">(AL326-O326)/O326</f>
        <v>-1.5278585232145191E-16</v>
      </c>
      <c r="BH326" s="566">
        <f t="shared" ref="BH326:BH328" si="1165">(AM326-P326)/P326</f>
        <v>-1.4984477457770295E-16</v>
      </c>
      <c r="BI326" s="566">
        <f t="shared" ref="BI326:BI328" si="1166">(AN326-Q326)/Q326</f>
        <v>-1.4831032284338041E-16</v>
      </c>
      <c r="BJ326" s="566">
        <f t="shared" ref="BJ326:BJ328" si="1167">(AO326-R326)/R326</f>
        <v>-1.465351330159276E-16</v>
      </c>
      <c r="BK326" s="566">
        <f t="shared" ref="BK326:BK328" si="1168">(AP326-S326)/S326</f>
        <v>-1.3303321702319541E-2</v>
      </c>
      <c r="BL326" s="566">
        <f t="shared" ref="BL326:BL328" si="1169">(AQ326-T326)/T326</f>
        <v>-1.2924045891232857E-2</v>
      </c>
      <c r="BM326" s="566">
        <f t="shared" ref="BM326:BM328" si="1170">(AR326-U326)/U326</f>
        <v>-1.2925245253025342E-2</v>
      </c>
      <c r="BN326" s="566">
        <f t="shared" ref="BN326:BN328" si="1171">(AS326-V326)/V326</f>
        <v>-2.0573327093467549E-2</v>
      </c>
    </row>
    <row r="327" spans="1:66" ht="15" x14ac:dyDescent="0.25">
      <c r="A327" s="555"/>
      <c r="B327" s="550" t="s">
        <v>87</v>
      </c>
      <c r="C327" s="556">
        <v>1955396.5708733734</v>
      </c>
      <c r="D327" s="556">
        <v>2023680.385931982</v>
      </c>
      <c r="E327" s="556">
        <v>2093060.5684304414</v>
      </c>
      <c r="F327" s="556">
        <v>2163020.9146144399</v>
      </c>
      <c r="G327" s="556">
        <v>2226270.6347211804</v>
      </c>
      <c r="H327" s="556">
        <v>2290742.8743881136</v>
      </c>
      <c r="I327" s="556">
        <v>2354021.0524201975</v>
      </c>
      <c r="J327" s="556">
        <v>2416723.4747988004</v>
      </c>
      <c r="K327" s="556">
        <v>2481757.8909939844</v>
      </c>
      <c r="L327" s="556">
        <v>2514063.9454765394</v>
      </c>
      <c r="M327" s="556">
        <v>2582982.3119449671</v>
      </c>
      <c r="N327" s="556">
        <v>2857617.7</v>
      </c>
      <c r="O327" s="556">
        <v>2895931.27</v>
      </c>
      <c r="P327" s="556">
        <v>2952771.15</v>
      </c>
      <c r="Q327" s="556">
        <v>2983321.18</v>
      </c>
      <c r="R327" s="556">
        <v>3019462.42</v>
      </c>
      <c r="S327" s="556">
        <v>3055041.4998869319</v>
      </c>
      <c r="T327" s="556">
        <v>3087501.2072922816</v>
      </c>
      <c r="U327" s="556">
        <v>3119201.0890697292</v>
      </c>
      <c r="V327" s="557">
        <v>3159467.3186021079</v>
      </c>
      <c r="X327" s="555"/>
      <c r="Y327" s="550" t="s">
        <v>87</v>
      </c>
      <c r="Z327" s="556">
        <f>[14]Summary!$C$24</f>
        <v>1913287.6169022699</v>
      </c>
      <c r="AA327" s="556">
        <f>[14]Summary!$D$24</f>
        <v>1967713.5314624582</v>
      </c>
      <c r="AB327" s="556">
        <f>[14]Summary!$E$24</f>
        <v>2023634.6644711692</v>
      </c>
      <c r="AC327" s="556">
        <f>[14]Summary!$F$24</f>
        <v>2080435.5899879895</v>
      </c>
      <c r="AD327" s="556">
        <f>[14]Summary!$G$24</f>
        <v>2131313.4230391826</v>
      </c>
      <c r="AE327" s="556">
        <f>[14]Summary!$H$24</f>
        <v>2187593.034825644</v>
      </c>
      <c r="AF327" s="556">
        <f>[14]Summary!$I$24</f>
        <v>2242549.8567382069</v>
      </c>
      <c r="AG327" s="556">
        <f>[14]Summary!$J$24</f>
        <v>2301082.6880155443</v>
      </c>
      <c r="AH327" s="556">
        <f>[14]Summary!$K$24</f>
        <v>2361191.0550793754</v>
      </c>
      <c r="AI327" s="556">
        <f>[14]Summary!$L$24</f>
        <v>2390344.7221464044</v>
      </c>
      <c r="AJ327" s="556">
        <f>[14]Summary!$M$24</f>
        <v>2449303.3084738096</v>
      </c>
      <c r="AK327" s="556">
        <f>[14]Summary!$N$24</f>
        <v>2857617.7</v>
      </c>
      <c r="AL327" s="556">
        <f>[14]Summary!$O$24</f>
        <v>2895931.27</v>
      </c>
      <c r="AM327" s="556">
        <f>[14]Summary!$P$24</f>
        <v>2952771.15</v>
      </c>
      <c r="AN327" s="556">
        <f>[14]Summary!$Q$24</f>
        <v>2983321.18</v>
      </c>
      <c r="AO327" s="556">
        <f>[14]Summary!$R$24</f>
        <v>3019462.42</v>
      </c>
      <c r="AP327" s="556">
        <f>[14]Summary!$S$24</f>
        <v>3014399.3</v>
      </c>
      <c r="AQ327" s="556">
        <f>[14]Summary!$T$24</f>
        <v>3047598.2</v>
      </c>
      <c r="AR327" s="556">
        <f>[14]Summary!$U$24</f>
        <v>3078884.65</v>
      </c>
      <c r="AS327" s="556">
        <f>[14]Summary!$V$24</f>
        <v>3117971.48</v>
      </c>
      <c r="AU327" s="566">
        <f t="shared" ref="AU327:AU328" si="1172">(Z327-C327)/C327</f>
        <v>-2.1534738578525614E-2</v>
      </c>
      <c r="AV327" s="566">
        <f t="shared" si="1153"/>
        <v>-2.7655975152296047E-2</v>
      </c>
      <c r="AW327" s="566">
        <f t="shared" si="1154"/>
        <v>-3.3169562795468344E-2</v>
      </c>
      <c r="AX327" s="566">
        <f t="shared" si="1155"/>
        <v>-3.818054835645051E-2</v>
      </c>
      <c r="AY327" s="566">
        <f t="shared" si="1156"/>
        <v>-4.2653040560762898E-2</v>
      </c>
      <c r="AZ327" s="566">
        <f t="shared" si="1157"/>
        <v>-4.5028990689329224E-2</v>
      </c>
      <c r="BA327" s="566">
        <f t="shared" si="1158"/>
        <v>-4.7353525393235417E-2</v>
      </c>
      <c r="BB327" s="566">
        <f t="shared" si="1159"/>
        <v>-4.7850235241697875E-2</v>
      </c>
      <c r="BC327" s="566">
        <f t="shared" si="1160"/>
        <v>-4.8581223959086532E-2</v>
      </c>
      <c r="BD327" s="566">
        <f t="shared" si="1161"/>
        <v>-4.9210849848405139E-2</v>
      </c>
      <c r="BE327" s="566">
        <f t="shared" si="1162"/>
        <v>-5.1753743280765319E-2</v>
      </c>
      <c r="BF327" s="566">
        <f t="shared" si="1163"/>
        <v>0</v>
      </c>
      <c r="BG327" s="566">
        <f t="shared" si="1164"/>
        <v>0</v>
      </c>
      <c r="BH327" s="566">
        <f t="shared" si="1165"/>
        <v>0</v>
      </c>
      <c r="BI327" s="566">
        <f t="shared" si="1166"/>
        <v>0</v>
      </c>
      <c r="BJ327" s="566">
        <f t="shared" si="1167"/>
        <v>0</v>
      </c>
      <c r="BK327" s="566">
        <f t="shared" si="1168"/>
        <v>-1.3303321702319336E-2</v>
      </c>
      <c r="BL327" s="566">
        <f t="shared" si="1169"/>
        <v>-1.2924045891232557E-2</v>
      </c>
      <c r="BM327" s="566">
        <f t="shared" si="1170"/>
        <v>-1.2925245253025118E-2</v>
      </c>
      <c r="BN327" s="566">
        <f t="shared" si="1171"/>
        <v>-1.3133808461252765E-2</v>
      </c>
    </row>
    <row r="328" spans="1:66" ht="15.75" thickBot="1" x14ac:dyDescent="0.3">
      <c r="A328" s="558"/>
      <c r="B328" s="559" t="s">
        <v>499</v>
      </c>
      <c r="C328" s="560">
        <v>124576.94057003508</v>
      </c>
      <c r="D328" s="560">
        <v>126113.86547440691</v>
      </c>
      <c r="E328" s="560">
        <v>127535.32603942328</v>
      </c>
      <c r="F328" s="560">
        <v>128806.74660635146</v>
      </c>
      <c r="G328" s="560">
        <v>129502.34146286602</v>
      </c>
      <c r="H328" s="560">
        <v>130101.08878518896</v>
      </c>
      <c r="I328" s="560">
        <v>131639.73918416866</v>
      </c>
      <c r="J328" s="560">
        <v>133039.68801994919</v>
      </c>
      <c r="K328" s="560">
        <v>134460.24331187923</v>
      </c>
      <c r="L328" s="560">
        <v>134026.49685288896</v>
      </c>
      <c r="M328" s="560">
        <v>135460.33578734036</v>
      </c>
      <c r="N328" s="560">
        <v>149863.145172825</v>
      </c>
      <c r="O328" s="560">
        <v>151872.43847437447</v>
      </c>
      <c r="P328" s="560">
        <v>154853.31418355205</v>
      </c>
      <c r="Q328" s="560">
        <v>156455.46116805743</v>
      </c>
      <c r="R328" s="560">
        <v>158350.83013110867</v>
      </c>
      <c r="S328" s="560">
        <v>160216.71751492869</v>
      </c>
      <c r="T328" s="560">
        <v>161919.01444679449</v>
      </c>
      <c r="U328" s="560">
        <v>163581.46355073692</v>
      </c>
      <c r="V328" s="561">
        <v>190950.37928518499</v>
      </c>
      <c r="X328" s="558"/>
      <c r="Y328" s="559" t="s">
        <v>499</v>
      </c>
      <c r="Z328" s="560">
        <f>[14]Summary!$C$25</f>
        <v>121894.20872194735</v>
      </c>
      <c r="AA328" s="560">
        <f>[14]Summary!$D$25</f>
        <v>122626.0635444872</v>
      </c>
      <c r="AB328" s="560">
        <f>[14]Summary!$E$25</f>
        <v>123305.03503371836</v>
      </c>
      <c r="AC328" s="560">
        <f>[14]Summary!$F$25</f>
        <v>123888.83438891137</v>
      </c>
      <c r="AD328" s="560">
        <f>[14]Summary!$G$25</f>
        <v>123978.67283973716</v>
      </c>
      <c r="AE328" s="560">
        <f>[14]Summary!$H$25</f>
        <v>124242.76806960964</v>
      </c>
      <c r="AF328" s="560">
        <f>[14]Summary!$I$25</f>
        <v>125406.13345195224</v>
      </c>
      <c r="AG328" s="560">
        <f>[14]Summary!$J$25</f>
        <v>126673.70765171282</v>
      </c>
      <c r="AH328" s="560">
        <f>[14]Summary!$K$25</f>
        <v>127928.00011795214</v>
      </c>
      <c r="AI328" s="560">
        <f>[14]Summary!$L$25</f>
        <v>127430.9390405537</v>
      </c>
      <c r="AJ328" s="560">
        <f>[14]Summary!$M$25</f>
        <v>128449.75634427607</v>
      </c>
      <c r="AK328" s="560">
        <f>[14]Summary!$N$25</f>
        <v>149863.14517282473</v>
      </c>
      <c r="AL328" s="560">
        <f>[14]Summary!$O$25</f>
        <v>151872.43847437421</v>
      </c>
      <c r="AM328" s="560">
        <f>[14]Summary!$P$25</f>
        <v>154853.31418355179</v>
      </c>
      <c r="AN328" s="560">
        <f>[14]Summary!$Q$25</f>
        <v>156455.46116805717</v>
      </c>
      <c r="AO328" s="560">
        <f>[14]Summary!$R$25</f>
        <v>158350.83013110841</v>
      </c>
      <c r="AP328" s="560">
        <f>[14]Summary!$S$25</f>
        <v>158085.30297973772</v>
      </c>
      <c r="AQ328" s="560">
        <f>[14]Summary!$T$25</f>
        <v>159826.36567342069</v>
      </c>
      <c r="AR328" s="560">
        <f>[14]Summary!$U$25</f>
        <v>161467.13301549456</v>
      </c>
      <c r="AS328" s="560">
        <f>[14]Summary!$V$25</f>
        <v>147813.85765239518</v>
      </c>
      <c r="AU328" s="566">
        <f t="shared" si="1172"/>
        <v>-2.1534738578521617E-2</v>
      </c>
      <c r="AV328" s="566">
        <f t="shared" si="1153"/>
        <v>-2.7655975152292085E-2</v>
      </c>
      <c r="AW328" s="566">
        <f t="shared" si="1154"/>
        <v>-3.3169562795466276E-2</v>
      </c>
      <c r="AX328" s="566">
        <f t="shared" si="1155"/>
        <v>-3.818054835644441E-2</v>
      </c>
      <c r="AY328" s="566">
        <f t="shared" si="1156"/>
        <v>-4.2653040560758811E-2</v>
      </c>
      <c r="AZ328" s="566">
        <f t="shared" si="1157"/>
        <v>-4.5028990689325019E-2</v>
      </c>
      <c r="BA328" s="566">
        <f t="shared" si="1158"/>
        <v>-4.7353525393235486E-2</v>
      </c>
      <c r="BB328" s="566">
        <f t="shared" si="1159"/>
        <v>-4.7850235241695675E-2</v>
      </c>
      <c r="BC328" s="566">
        <f t="shared" si="1160"/>
        <v>-4.8581223959082209E-2</v>
      </c>
      <c r="BD328" s="566">
        <f t="shared" si="1161"/>
        <v>-4.9210849848405125E-2</v>
      </c>
      <c r="BE328" s="566">
        <f t="shared" si="1162"/>
        <v>-5.175374328076536E-2</v>
      </c>
      <c r="BF328" s="566">
        <f t="shared" si="1163"/>
        <v>-1.7478244821869684E-15</v>
      </c>
      <c r="BG328" s="566">
        <f t="shared" si="1164"/>
        <v>-1.7247005232934329E-15</v>
      </c>
      <c r="BH328" s="566">
        <f t="shared" si="1165"/>
        <v>-1.6915006016605168E-15</v>
      </c>
      <c r="BI328" s="566">
        <f t="shared" si="1166"/>
        <v>-1.6741791699379869E-15</v>
      </c>
      <c r="BJ328" s="566">
        <f t="shared" si="1167"/>
        <v>-1.6541402018147377E-15</v>
      </c>
      <c r="BK328" s="566">
        <f t="shared" si="1168"/>
        <v>-1.3303321702320903E-2</v>
      </c>
      <c r="BL328" s="566">
        <f t="shared" si="1169"/>
        <v>-1.2924045891234309E-2</v>
      </c>
      <c r="BM328" s="566">
        <f t="shared" si="1170"/>
        <v>-1.2925245253026948E-2</v>
      </c>
      <c r="BN328" s="566">
        <f t="shared" si="1171"/>
        <v>-0.2259043516659649</v>
      </c>
    </row>
    <row r="330" spans="1:66" ht="15" x14ac:dyDescent="0.25">
      <c r="A330" s="565" t="s">
        <v>324</v>
      </c>
      <c r="B330" s="565">
        <v>2021</v>
      </c>
      <c r="X330" s="565" t="str">
        <f>A330</f>
        <v>HR</v>
      </c>
      <c r="Y330" s="565">
        <v>2022</v>
      </c>
    </row>
    <row r="331" spans="1:66" ht="15.75" thickBot="1" x14ac:dyDescent="0.3">
      <c r="A331" s="550" t="s">
        <v>65</v>
      </c>
      <c r="B331" s="550" t="s">
        <v>64</v>
      </c>
      <c r="C331" s="551" t="s">
        <v>508</v>
      </c>
      <c r="D331" s="551" t="s">
        <v>508</v>
      </c>
      <c r="E331" s="551" t="s">
        <v>508</v>
      </c>
      <c r="F331" s="551" t="s">
        <v>508</v>
      </c>
      <c r="G331" s="551" t="s">
        <v>508</v>
      </c>
      <c r="H331" s="551" t="s">
        <v>508</v>
      </c>
      <c r="I331" s="551" t="s">
        <v>508</v>
      </c>
      <c r="J331" s="551" t="s">
        <v>508</v>
      </c>
      <c r="K331" s="551" t="s">
        <v>508</v>
      </c>
      <c r="L331" s="551" t="s">
        <v>508</v>
      </c>
      <c r="M331" s="551" t="s">
        <v>508</v>
      </c>
      <c r="N331" s="551" t="s">
        <v>508</v>
      </c>
      <c r="O331" s="551" t="s">
        <v>508</v>
      </c>
      <c r="P331" s="551" t="s">
        <v>508</v>
      </c>
      <c r="Q331" s="551" t="s">
        <v>509</v>
      </c>
      <c r="R331" s="551" t="s">
        <v>509</v>
      </c>
      <c r="S331" s="551" t="s">
        <v>509</v>
      </c>
      <c r="T331" s="551" t="s">
        <v>509</v>
      </c>
      <c r="U331" s="551" t="s">
        <v>509</v>
      </c>
      <c r="V331" s="551" t="s">
        <v>508</v>
      </c>
      <c r="X331" s="550" t="s">
        <v>65</v>
      </c>
      <c r="Y331" s="550" t="s">
        <v>64</v>
      </c>
      <c r="Z331" s="551" t="str">
        <f>[15]Summary!$C$1</f>
        <v>EST</v>
      </c>
      <c r="AA331" s="551" t="str">
        <f>[15]Summary!$D$1</f>
        <v>EST</v>
      </c>
      <c r="AB331" s="551" t="str">
        <f>[15]Summary!$E$1</f>
        <v>EST</v>
      </c>
      <c r="AC331" s="551" t="str">
        <f>[15]Summary!$F$1</f>
        <v>EST</v>
      </c>
      <c r="AD331" s="551" t="str">
        <f>[15]Summary!$G$1</f>
        <v>EST</v>
      </c>
      <c r="AE331" s="551" t="str">
        <f>[15]Summary!$H$1</f>
        <v>EST</v>
      </c>
      <c r="AF331" s="551" t="str">
        <f>[15]Summary!$I$1</f>
        <v>EST</v>
      </c>
      <c r="AG331" s="551" t="str">
        <f>[15]Summary!$J$1</f>
        <v>EST</v>
      </c>
      <c r="AH331" s="551" t="str">
        <f>[15]Summary!$K$1</f>
        <v>EST</v>
      </c>
      <c r="AI331" s="551" t="str">
        <f>[15]Summary!$L$1</f>
        <v>EST</v>
      </c>
      <c r="AJ331" s="551" t="str">
        <f>[15]Summary!$M$1</f>
        <v>EST</v>
      </c>
      <c r="AK331" s="551" t="str">
        <f>[15]Summary!$N$1</f>
        <v>EST</v>
      </c>
      <c r="AL331" s="551" t="str">
        <f>[15]Summary!$O$1</f>
        <v>EST</v>
      </c>
      <c r="AM331" s="551" t="str">
        <f>[15]Summary!$P$1</f>
        <v>EST</v>
      </c>
      <c r="AN331" s="551" t="str">
        <f>[15]Summary!$Q$1</f>
        <v>REP</v>
      </c>
      <c r="AO331" s="551" t="str">
        <f>[15]Summary!$R$1</f>
        <v>REP</v>
      </c>
      <c r="AP331" s="551" t="str">
        <f>[15]Summary!$S$1</f>
        <v>REP</v>
      </c>
      <c r="AQ331" s="551" t="str">
        <f>[15]Summary!$T$1</f>
        <v>REP</v>
      </c>
      <c r="AR331" s="551" t="str">
        <f>[15]Summary!$U$1</f>
        <v>REP</v>
      </c>
      <c r="AS331" s="551" t="str">
        <f>[15]Summary!$V$1</f>
        <v>REP</v>
      </c>
      <c r="AU331" s="704" t="s">
        <v>504</v>
      </c>
      <c r="AV331" s="704"/>
      <c r="AW331" s="704"/>
      <c r="AX331" s="704"/>
      <c r="AY331" s="704"/>
      <c r="AZ331" s="704"/>
      <c r="BA331" s="704"/>
      <c r="BB331" s="704"/>
      <c r="BC331" s="704"/>
      <c r="BD331" s="704"/>
      <c r="BE331" s="704"/>
      <c r="BF331" s="704"/>
      <c r="BG331" s="704"/>
      <c r="BH331" s="704"/>
      <c r="BI331" s="704"/>
      <c r="BJ331" s="704"/>
      <c r="BK331" s="704"/>
      <c r="BL331" s="704"/>
      <c r="BM331" s="704"/>
      <c r="BN331" s="704"/>
    </row>
    <row r="332" spans="1:66" ht="15" x14ac:dyDescent="0.25">
      <c r="A332" s="552" t="s">
        <v>497</v>
      </c>
      <c r="B332" s="553"/>
      <c r="C332" s="553">
        <v>2000</v>
      </c>
      <c r="D332" s="553">
        <v>2001</v>
      </c>
      <c r="E332" s="553">
        <v>2002</v>
      </c>
      <c r="F332" s="553">
        <v>2003</v>
      </c>
      <c r="G332" s="553">
        <v>2004</v>
      </c>
      <c r="H332" s="553">
        <v>2005</v>
      </c>
      <c r="I332" s="553">
        <v>2006</v>
      </c>
      <c r="J332" s="553">
        <v>2007</v>
      </c>
      <c r="K332" s="553">
        <v>2008</v>
      </c>
      <c r="L332" s="553">
        <v>2009</v>
      </c>
      <c r="M332" s="553">
        <v>2010</v>
      </c>
      <c r="N332" s="553">
        <v>2011</v>
      </c>
      <c r="O332" s="553">
        <v>2012</v>
      </c>
      <c r="P332" s="553">
        <v>2013</v>
      </c>
      <c r="Q332" s="553">
        <v>2014</v>
      </c>
      <c r="R332" s="553">
        <v>2015</v>
      </c>
      <c r="S332" s="553">
        <v>2016</v>
      </c>
      <c r="T332" s="553">
        <v>2017</v>
      </c>
      <c r="U332" s="553">
        <v>2018</v>
      </c>
      <c r="V332" s="554">
        <v>2019</v>
      </c>
      <c r="X332" s="552" t="s">
        <v>497</v>
      </c>
      <c r="Y332" s="553"/>
      <c r="Z332" s="553">
        <v>2000</v>
      </c>
      <c r="AA332" s="553">
        <v>2001</v>
      </c>
      <c r="AB332" s="553">
        <v>2002</v>
      </c>
      <c r="AC332" s="553">
        <v>2003</v>
      </c>
      <c r="AD332" s="553">
        <v>2004</v>
      </c>
      <c r="AE332" s="553">
        <v>2005</v>
      </c>
      <c r="AF332" s="553">
        <v>2006</v>
      </c>
      <c r="AG332" s="553">
        <v>2007</v>
      </c>
      <c r="AH332" s="553">
        <v>2008</v>
      </c>
      <c r="AI332" s="553">
        <v>2009</v>
      </c>
      <c r="AJ332" s="553">
        <v>2010</v>
      </c>
      <c r="AK332" s="553">
        <v>2011</v>
      </c>
      <c r="AL332" s="553">
        <v>2012</v>
      </c>
      <c r="AM332" s="553">
        <v>2013</v>
      </c>
      <c r="AN332" s="553">
        <v>2014</v>
      </c>
      <c r="AO332" s="553">
        <v>2015</v>
      </c>
      <c r="AP332" s="553">
        <v>2016</v>
      </c>
      <c r="AQ332" s="553">
        <v>2017</v>
      </c>
      <c r="AR332" s="553">
        <v>2018</v>
      </c>
      <c r="AS332" s="553">
        <v>2019</v>
      </c>
      <c r="AU332" s="553">
        <v>2000</v>
      </c>
      <c r="AV332" s="553">
        <v>2001</v>
      </c>
      <c r="AW332" s="553">
        <v>2002</v>
      </c>
      <c r="AX332" s="553">
        <v>2003</v>
      </c>
      <c r="AY332" s="553">
        <v>2004</v>
      </c>
      <c r="AZ332" s="553">
        <v>2005</v>
      </c>
      <c r="BA332" s="553">
        <v>2006</v>
      </c>
      <c r="BB332" s="553">
        <v>2007</v>
      </c>
      <c r="BC332" s="553">
        <v>2008</v>
      </c>
      <c r="BD332" s="553">
        <v>2009</v>
      </c>
      <c r="BE332" s="553">
        <v>2010</v>
      </c>
      <c r="BF332" s="553">
        <v>2011</v>
      </c>
      <c r="BG332" s="553">
        <v>2012</v>
      </c>
      <c r="BH332" s="553">
        <v>2013</v>
      </c>
      <c r="BI332" s="553">
        <v>2014</v>
      </c>
      <c r="BJ332" s="553">
        <v>2015</v>
      </c>
      <c r="BK332" s="553">
        <v>2016</v>
      </c>
      <c r="BL332" s="553">
        <v>2017</v>
      </c>
      <c r="BM332" s="553">
        <v>2018</v>
      </c>
      <c r="BN332" s="553">
        <v>2019</v>
      </c>
    </row>
    <row r="333" spans="1:66" ht="15" x14ac:dyDescent="0.25">
      <c r="A333" s="555"/>
      <c r="B333" s="550" t="s">
        <v>498</v>
      </c>
      <c r="C333" s="556">
        <v>353181.94207198941</v>
      </c>
      <c r="D333" s="556">
        <v>354658.67287381907</v>
      </c>
      <c r="E333" s="556">
        <v>360012.26461651083</v>
      </c>
      <c r="F333" s="556">
        <v>365947.41921491874</v>
      </c>
      <c r="G333" s="556">
        <v>370652.8393574697</v>
      </c>
      <c r="H333" s="556">
        <v>376640.00883718469</v>
      </c>
      <c r="I333" s="556">
        <v>382308.34621484065</v>
      </c>
      <c r="J333" s="556">
        <v>387525.05073952262</v>
      </c>
      <c r="K333" s="556">
        <v>391614.58609080827</v>
      </c>
      <c r="L333" s="556">
        <v>396177.06487188977</v>
      </c>
      <c r="M333" s="556">
        <v>401543.59380599164</v>
      </c>
      <c r="N333" s="556">
        <v>406927.31015646667</v>
      </c>
      <c r="O333" s="556">
        <v>410066.58285440638</v>
      </c>
      <c r="P333" s="556">
        <v>411759.79418807331</v>
      </c>
      <c r="Q333" s="556">
        <v>414586</v>
      </c>
      <c r="R333" s="556">
        <v>416288</v>
      </c>
      <c r="S333" s="556">
        <v>418618</v>
      </c>
      <c r="T333" s="556">
        <v>421176.8</v>
      </c>
      <c r="U333" s="556">
        <v>423211.4</v>
      </c>
      <c r="V333" s="557">
        <v>425366.4</v>
      </c>
      <c r="X333" s="555"/>
      <c r="Y333" s="550" t="s">
        <v>498</v>
      </c>
      <c r="Z333" s="556">
        <f>[15]Summary!$C$3</f>
        <v>341104.51985087042</v>
      </c>
      <c r="AA333" s="556">
        <f>[15]Summary!$D$3</f>
        <v>346245.77657372993</v>
      </c>
      <c r="AB333" s="556">
        <f>[15]Summary!$E$3</f>
        <v>351786.58557508938</v>
      </c>
      <c r="AC333" s="556">
        <f>[15]Summary!$F$3</f>
        <v>357307.80434060364</v>
      </c>
      <c r="AD333" s="556">
        <f>[15]Summary!$G$3</f>
        <v>362701.01752477715</v>
      </c>
      <c r="AE333" s="556">
        <f>[15]Summary!$H$3</f>
        <v>368257.64720643824</v>
      </c>
      <c r="AF333" s="556">
        <f>[15]Summary!$I$3</f>
        <v>373649.81186110614</v>
      </c>
      <c r="AG333" s="556">
        <f>[15]Summary!$J$3</f>
        <v>378623.11371242866</v>
      </c>
      <c r="AH333" s="556">
        <f>[15]Summary!$K$3</f>
        <v>383904.11640201666</v>
      </c>
      <c r="AI333" s="556">
        <f>[15]Summary!$L$3</f>
        <v>388870.28392104607</v>
      </c>
      <c r="AJ333" s="556">
        <f>[15]Summary!$M$3</f>
        <v>394182.75988654105</v>
      </c>
      <c r="AK333" s="556">
        <f>[15]Summary!$N$3</f>
        <v>399243.99932644068</v>
      </c>
      <c r="AL333" s="556">
        <f>[15]Summary!$O$3</f>
        <v>402706.28375263815</v>
      </c>
      <c r="AM333" s="556">
        <f>[15]Summary!$P$3</f>
        <v>405573.80723676516</v>
      </c>
      <c r="AN333" s="556">
        <f>[15]Summary!$Q$3</f>
        <v>414586</v>
      </c>
      <c r="AO333" s="556">
        <f>[15]Summary!$R$3</f>
        <v>416288</v>
      </c>
      <c r="AP333" s="556">
        <f>[15]Summary!$S$3</f>
        <v>418618</v>
      </c>
      <c r="AQ333" s="556">
        <f>[15]Summary!$T$3</f>
        <v>421176.8</v>
      </c>
      <c r="AR333" s="556">
        <f>[15]Summary!$U$3</f>
        <v>423211.4</v>
      </c>
      <c r="AS333" s="556">
        <f>[15]Summary!$V$3</f>
        <v>425366.4</v>
      </c>
      <c r="AU333" s="566">
        <f>(Z333-C333)/C333</f>
        <v>-3.4196035477536503E-2</v>
      </c>
      <c r="AV333" s="566">
        <f t="shared" ref="AV333:AV335" si="1173">(AA333-D333)/D333</f>
        <v>-2.3721106922097713E-2</v>
      </c>
      <c r="AW333" s="566">
        <f t="shared" ref="AW333:AW335" si="1174">(AB333-E333)/E333</f>
        <v>-2.2848330042821E-2</v>
      </c>
      <c r="AX333" s="566">
        <f t="shared" ref="AX333:AX335" si="1175">(AC333-F333)/F333</f>
        <v>-2.3608896854225674E-2</v>
      </c>
      <c r="AY333" s="566">
        <f t="shared" ref="AY333:AY335" si="1176">(AD333-G333)/G333</f>
        <v>-2.1453557044044509E-2</v>
      </c>
      <c r="AZ333" s="566">
        <f t="shared" ref="AZ333:AZ335" si="1177">(AE333-H333)/H333</f>
        <v>-2.2255632524610554E-2</v>
      </c>
      <c r="BA333" s="566">
        <f t="shared" ref="BA333:BA335" si="1178">(AF333-I333)/I333</f>
        <v>-2.2648039048744174E-2</v>
      </c>
      <c r="BB333" s="566">
        <f t="shared" ref="BB333:BB335" si="1179">(AG333-J333)/J333</f>
        <v>-2.2971255690712615E-2</v>
      </c>
      <c r="BC333" s="566">
        <f t="shared" ref="BC333:BC335" si="1180">(AH333-K333)/K333</f>
        <v>-1.9688923657720171E-2</v>
      </c>
      <c r="BD333" s="566">
        <f t="shared" ref="BD333:BD335" si="1181">(AI333-L333)/L333</f>
        <v>-1.8443220465592755E-2</v>
      </c>
      <c r="BE333" s="566">
        <f t="shared" ref="BE333:BE335" si="1182">(AJ333-M333)/M333</f>
        <v>-1.8331344424354124E-2</v>
      </c>
      <c r="BF333" s="566">
        <f t="shared" ref="BF333:BF335" si="1183">(AK333-N333)/N333</f>
        <v>-1.8881285768388708E-2</v>
      </c>
      <c r="BG333" s="566">
        <f t="shared" ref="BG333:BG335" si="1184">(AL333-O333)/O333</f>
        <v>-1.7949034155708078E-2</v>
      </c>
      <c r="BH333" s="566">
        <f t="shared" ref="BH333:BH335" si="1185">(AM333-P333)/P333</f>
        <v>-1.5023290371285426E-2</v>
      </c>
      <c r="BI333" s="566">
        <f t="shared" ref="BI333:BI335" si="1186">(AN333-Q333)/Q333</f>
        <v>0</v>
      </c>
      <c r="BJ333" s="566">
        <f t="shared" ref="BJ333:BJ335" si="1187">(AO333-R333)/R333</f>
        <v>0</v>
      </c>
      <c r="BK333" s="566">
        <f t="shared" ref="BK333:BK335" si="1188">(AP333-S333)/S333</f>
        <v>0</v>
      </c>
      <c r="BL333" s="566">
        <f t="shared" ref="BL333:BL335" si="1189">(AQ333-T333)/T333</f>
        <v>0</v>
      </c>
      <c r="BM333" s="566">
        <f t="shared" ref="BM333:BM335" si="1190">(AR333-U333)/U333</f>
        <v>0</v>
      </c>
      <c r="BN333" s="566">
        <f t="shared" ref="BN333:BN335" si="1191">(AS333-V333)/V333</f>
        <v>0</v>
      </c>
    </row>
    <row r="334" spans="1:66" ht="15" x14ac:dyDescent="0.25">
      <c r="A334" s="555"/>
      <c r="B334" s="550" t="s">
        <v>87</v>
      </c>
      <c r="C334" s="556">
        <v>326103.87525923911</v>
      </c>
      <c r="D334" s="556">
        <v>327467.38675239804</v>
      </c>
      <c r="E334" s="556">
        <v>331744.43289425224</v>
      </c>
      <c r="F334" s="556">
        <v>336536.49176770891</v>
      </c>
      <c r="G334" s="556">
        <v>340177.96194532677</v>
      </c>
      <c r="H334" s="556">
        <v>344976.01337821136</v>
      </c>
      <c r="I334" s="556">
        <v>349460.47189264919</v>
      </c>
      <c r="J334" s="556">
        <v>354138.98934207723</v>
      </c>
      <c r="K334" s="556">
        <v>357785.2849500454</v>
      </c>
      <c r="L334" s="556">
        <v>361861.66049231502</v>
      </c>
      <c r="M334" s="556">
        <v>366670.13717304973</v>
      </c>
      <c r="N334" s="556">
        <v>371491.81276953657</v>
      </c>
      <c r="O334" s="556">
        <v>376326.96166196762</v>
      </c>
      <c r="P334" s="556">
        <v>379858.23564357212</v>
      </c>
      <c r="Q334" s="556">
        <v>383820</v>
      </c>
      <c r="R334" s="556">
        <v>385361</v>
      </c>
      <c r="S334" s="556">
        <v>380457</v>
      </c>
      <c r="T334" s="556">
        <v>382837.2</v>
      </c>
      <c r="U334" s="556">
        <v>386769.3</v>
      </c>
      <c r="V334" s="557">
        <v>388738.5</v>
      </c>
      <c r="X334" s="555"/>
      <c r="Y334" s="550" t="s">
        <v>87</v>
      </c>
      <c r="Z334" s="556">
        <f>[15]Summary!$C$4</f>
        <v>314952.41557151207</v>
      </c>
      <c r="AA334" s="556">
        <f>[15]Summary!$D$4</f>
        <v>319699.49785774446</v>
      </c>
      <c r="AB334" s="556">
        <f>[15]Summary!$E$4</f>
        <v>324164.62660161586</v>
      </c>
      <c r="AC334" s="556">
        <f>[15]Summary!$F$4</f>
        <v>328591.23644588207</v>
      </c>
      <c r="AD334" s="556">
        <f>[15]Summary!$G$4</f>
        <v>332879.93463360588</v>
      </c>
      <c r="AE334" s="556">
        <f>[15]Summary!$H$4</f>
        <v>337298.35399466078</v>
      </c>
      <c r="AF334" s="556">
        <f>[15]Summary!$I$4</f>
        <v>341545.87747923192</v>
      </c>
      <c r="AG334" s="556">
        <f>[15]Summary!$J$4</f>
        <v>345395.1381887272</v>
      </c>
      <c r="AH334" s="556">
        <f>[15]Summary!$K$4</f>
        <v>349506.22610519384</v>
      </c>
      <c r="AI334" s="556">
        <f>[15]Summary!$L$4</f>
        <v>353311.8314809351</v>
      </c>
      <c r="AJ334" s="556">
        <f>[15]Summary!$M$4</f>
        <v>357413.16413709277</v>
      </c>
      <c r="AK334" s="556">
        <f>[15]Summary!$N$4</f>
        <v>361267.60622144456</v>
      </c>
      <c r="AL334" s="556">
        <f>[15]Summary!$O$4</f>
        <v>366982.01569408271</v>
      </c>
      <c r="AM334" s="556">
        <f>[15]Summary!$P$4</f>
        <v>372195.00159703975</v>
      </c>
      <c r="AN334" s="556">
        <f>[15]Summary!$Q$4</f>
        <v>383820</v>
      </c>
      <c r="AO334" s="556">
        <f>[15]Summary!$R$4</f>
        <v>385361</v>
      </c>
      <c r="AP334" s="556">
        <f>[15]Summary!$S$4</f>
        <v>380457</v>
      </c>
      <c r="AQ334" s="556">
        <f>[15]Summary!$T$4</f>
        <v>382837.2</v>
      </c>
      <c r="AR334" s="556">
        <f>[15]Summary!$U$4</f>
        <v>386769.3</v>
      </c>
      <c r="AS334" s="556">
        <f>[15]Summary!$V$4</f>
        <v>388738.5</v>
      </c>
      <c r="AU334" s="566">
        <f t="shared" ref="AU334:AU335" si="1192">(Z334-C334)/C334</f>
        <v>-3.4196035477536378E-2</v>
      </c>
      <c r="AV334" s="566">
        <f t="shared" si="1173"/>
        <v>-2.3721106922097803E-2</v>
      </c>
      <c r="AW334" s="566">
        <f t="shared" si="1174"/>
        <v>-2.2848330042821059E-2</v>
      </c>
      <c r="AX334" s="566">
        <f t="shared" si="1175"/>
        <v>-2.3608896854225785E-2</v>
      </c>
      <c r="AY334" s="566">
        <f t="shared" si="1176"/>
        <v>-2.1453557044044554E-2</v>
      </c>
      <c r="AZ334" s="566">
        <f t="shared" si="1177"/>
        <v>-2.2255632524610471E-2</v>
      </c>
      <c r="BA334" s="566">
        <f t="shared" si="1178"/>
        <v>-2.2648039048744146E-2</v>
      </c>
      <c r="BB334" s="566">
        <f t="shared" si="1179"/>
        <v>-2.4690450406475824E-2</v>
      </c>
      <c r="BC334" s="566">
        <f t="shared" si="1180"/>
        <v>-2.3139741048901714E-2</v>
      </c>
      <c r="BD334" s="566">
        <f t="shared" si="1181"/>
        <v>-2.3627341453493086E-2</v>
      </c>
      <c r="BE334" s="566">
        <f t="shared" si="1182"/>
        <v>-2.5246051143750885E-2</v>
      </c>
      <c r="BF334" s="566">
        <f t="shared" si="1183"/>
        <v>-2.7522023895678243E-2</v>
      </c>
      <c r="BG334" s="566">
        <f t="shared" si="1184"/>
        <v>-2.4831986330755978E-2</v>
      </c>
      <c r="BH334" s="566">
        <f t="shared" si="1185"/>
        <v>-2.0173931555147108E-2</v>
      </c>
      <c r="BI334" s="566">
        <f t="shared" si="1186"/>
        <v>0</v>
      </c>
      <c r="BJ334" s="566">
        <f t="shared" si="1187"/>
        <v>0</v>
      </c>
      <c r="BK334" s="566">
        <f t="shared" si="1188"/>
        <v>0</v>
      </c>
      <c r="BL334" s="566">
        <f t="shared" si="1189"/>
        <v>0</v>
      </c>
      <c r="BM334" s="566">
        <f t="shared" si="1190"/>
        <v>0</v>
      </c>
      <c r="BN334" s="566">
        <f t="shared" si="1191"/>
        <v>0</v>
      </c>
    </row>
    <row r="335" spans="1:66" ht="15.75" thickBot="1" x14ac:dyDescent="0.3">
      <c r="A335" s="558"/>
      <c r="B335" s="559" t="s">
        <v>499</v>
      </c>
      <c r="C335" s="560">
        <v>27078.066812750301</v>
      </c>
      <c r="D335" s="560">
        <v>27191.286121421028</v>
      </c>
      <c r="E335" s="560">
        <v>28267.83172225859</v>
      </c>
      <c r="F335" s="560">
        <v>29410.927447209833</v>
      </c>
      <c r="G335" s="560">
        <v>30474.877412142931</v>
      </c>
      <c r="H335" s="560">
        <v>31663.995458973339</v>
      </c>
      <c r="I335" s="560">
        <v>32847.874322191463</v>
      </c>
      <c r="J335" s="560">
        <v>33386.061397445388</v>
      </c>
      <c r="K335" s="560">
        <v>33829.301140762866</v>
      </c>
      <c r="L335" s="560">
        <v>34315.404379574757</v>
      </c>
      <c r="M335" s="560">
        <v>34873.456632941903</v>
      </c>
      <c r="N335" s="560">
        <v>35435.497386930103</v>
      </c>
      <c r="O335" s="560">
        <v>33739.621192438761</v>
      </c>
      <c r="P335" s="560">
        <v>31901.558544501197</v>
      </c>
      <c r="Q335" s="560">
        <v>30766</v>
      </c>
      <c r="R335" s="560">
        <v>30927</v>
      </c>
      <c r="S335" s="560">
        <v>38162</v>
      </c>
      <c r="T335" s="560">
        <v>38339.599999999999</v>
      </c>
      <c r="U335" s="560">
        <v>36442.1</v>
      </c>
      <c r="V335" s="561">
        <v>36627.900000000023</v>
      </c>
      <c r="X335" s="558"/>
      <c r="Y335" s="559" t="s">
        <v>499</v>
      </c>
      <c r="Z335" s="560">
        <f>[15]Summary!$C$5</f>
        <v>26152.104279358347</v>
      </c>
      <c r="AA335" s="560">
        <f>[15]Summary!$D$5</f>
        <v>26546.278715985478</v>
      </c>
      <c r="AB335" s="560">
        <f>[15]Summary!$E$5</f>
        <v>27621.95897347352</v>
      </c>
      <c r="AC335" s="560">
        <f>[15]Summary!$F$5</f>
        <v>28716.567894721578</v>
      </c>
      <c r="AD335" s="560">
        <f>[15]Summary!$G$5</f>
        <v>29821.082891171274</v>
      </c>
      <c r="AE335" s="560">
        <f>[15]Summary!$H$5</f>
        <v>30959.293211777462</v>
      </c>
      <c r="AF335" s="560">
        <f>[15]Summary!$I$5</f>
        <v>32103.93438187422</v>
      </c>
      <c r="AG335" s="560">
        <f>[15]Summary!$J$5</f>
        <v>33227.975523701461</v>
      </c>
      <c r="AH335" s="560">
        <f>[15]Summary!$K$5</f>
        <v>34397.890296822821</v>
      </c>
      <c r="AI335" s="560">
        <f>[15]Summary!$L$5</f>
        <v>35558.452440110967</v>
      </c>
      <c r="AJ335" s="560">
        <f>[15]Summary!$M$5</f>
        <v>36769.595749448286</v>
      </c>
      <c r="AK335" s="560">
        <f>[15]Summary!$N$5</f>
        <v>37976.393104996125</v>
      </c>
      <c r="AL335" s="560">
        <f>[15]Summary!$O$5</f>
        <v>35724.268058555434</v>
      </c>
      <c r="AM335" s="560">
        <f>[15]Summary!$P$5</f>
        <v>33378.805639725411</v>
      </c>
      <c r="AN335" s="560">
        <f>[15]Summary!$Q$5</f>
        <v>30766</v>
      </c>
      <c r="AO335" s="560">
        <f>[15]Summary!$R$5</f>
        <v>30927</v>
      </c>
      <c r="AP335" s="560">
        <f>[15]Summary!$S$5</f>
        <v>38162</v>
      </c>
      <c r="AQ335" s="560">
        <f>[15]Summary!$T$5</f>
        <v>38339.599999999999</v>
      </c>
      <c r="AR335" s="560">
        <f>[15]Summary!$U$5</f>
        <v>36442.1</v>
      </c>
      <c r="AS335" s="560">
        <f>[15]Summary!$V$5</f>
        <v>36627.900000000023</v>
      </c>
      <c r="AU335" s="566">
        <f t="shared" si="1192"/>
        <v>-3.4196035477538009E-2</v>
      </c>
      <c r="AV335" s="566">
        <f t="shared" si="1173"/>
        <v>-2.3721106922096617E-2</v>
      </c>
      <c r="AW335" s="566">
        <f t="shared" si="1174"/>
        <v>-2.2848330042820317E-2</v>
      </c>
      <c r="AX335" s="566">
        <f t="shared" si="1175"/>
        <v>-2.3608896854224418E-2</v>
      </c>
      <c r="AY335" s="566">
        <f t="shared" si="1176"/>
        <v>-2.1453557044043999E-2</v>
      </c>
      <c r="AZ335" s="566">
        <f t="shared" si="1177"/>
        <v>-2.2255632524611477E-2</v>
      </c>
      <c r="BA335" s="566">
        <f t="shared" si="1178"/>
        <v>-2.2648039048744465E-2</v>
      </c>
      <c r="BB335" s="566">
        <f t="shared" si="1179"/>
        <v>-4.7350860546857719E-3</v>
      </c>
      <c r="BC335" s="566">
        <f t="shared" si="1180"/>
        <v>1.6807593916707608E-2</v>
      </c>
      <c r="BD335" s="566">
        <f t="shared" si="1181"/>
        <v>3.6224199685552828E-2</v>
      </c>
      <c r="BE335" s="566">
        <f t="shared" si="1182"/>
        <v>5.4371986593243715E-2</v>
      </c>
      <c r="BF335" s="566">
        <f t="shared" si="1183"/>
        <v>7.1704813123441472E-2</v>
      </c>
      <c r="BG335" s="566">
        <f t="shared" si="1184"/>
        <v>5.8822440678778079E-2</v>
      </c>
      <c r="BH335" s="566">
        <f t="shared" si="1185"/>
        <v>4.6306423968707468E-2</v>
      </c>
      <c r="BI335" s="566">
        <f t="shared" si="1186"/>
        <v>0</v>
      </c>
      <c r="BJ335" s="566">
        <f t="shared" si="1187"/>
        <v>0</v>
      </c>
      <c r="BK335" s="566">
        <f t="shared" si="1188"/>
        <v>0</v>
      </c>
      <c r="BL335" s="566">
        <f t="shared" si="1189"/>
        <v>0</v>
      </c>
      <c r="BM335" s="566">
        <f t="shared" si="1190"/>
        <v>0</v>
      </c>
      <c r="BN335" s="566">
        <f t="shared" si="1191"/>
        <v>0</v>
      </c>
    </row>
    <row r="336" spans="1:66" ht="15" x14ac:dyDescent="0.25">
      <c r="A336" s="552" t="s">
        <v>500</v>
      </c>
      <c r="B336" s="562"/>
      <c r="C336" s="553">
        <v>2000</v>
      </c>
      <c r="D336" s="553">
        <v>2001</v>
      </c>
      <c r="E336" s="553">
        <v>2002</v>
      </c>
      <c r="F336" s="553">
        <v>2003</v>
      </c>
      <c r="G336" s="553">
        <v>2004</v>
      </c>
      <c r="H336" s="553">
        <v>2005</v>
      </c>
      <c r="I336" s="553">
        <v>2006</v>
      </c>
      <c r="J336" s="553">
        <v>2007</v>
      </c>
      <c r="K336" s="553">
        <v>2008</v>
      </c>
      <c r="L336" s="553">
        <v>2009</v>
      </c>
      <c r="M336" s="553">
        <v>2010</v>
      </c>
      <c r="N336" s="553">
        <v>2011</v>
      </c>
      <c r="O336" s="553">
        <v>2012</v>
      </c>
      <c r="P336" s="553">
        <v>2013</v>
      </c>
      <c r="Q336" s="553">
        <v>2014</v>
      </c>
      <c r="R336" s="553">
        <v>2015</v>
      </c>
      <c r="S336" s="553">
        <v>2016</v>
      </c>
      <c r="T336" s="553">
        <v>2017</v>
      </c>
      <c r="U336" s="553">
        <v>2018</v>
      </c>
      <c r="V336" s="554">
        <v>2019</v>
      </c>
      <c r="X336" s="552" t="s">
        <v>500</v>
      </c>
      <c r="Y336" s="562"/>
      <c r="Z336" s="553">
        <v>2000</v>
      </c>
      <c r="AA336" s="553">
        <v>2001</v>
      </c>
      <c r="AB336" s="553">
        <v>2002</v>
      </c>
      <c r="AC336" s="553">
        <v>2003</v>
      </c>
      <c r="AD336" s="553">
        <v>2004</v>
      </c>
      <c r="AE336" s="553">
        <v>2005</v>
      </c>
      <c r="AF336" s="553">
        <v>2006</v>
      </c>
      <c r="AG336" s="553">
        <v>2007</v>
      </c>
      <c r="AH336" s="553">
        <v>2008</v>
      </c>
      <c r="AI336" s="553">
        <v>2009</v>
      </c>
      <c r="AJ336" s="553">
        <v>2010</v>
      </c>
      <c r="AK336" s="553">
        <v>2011</v>
      </c>
      <c r="AL336" s="553">
        <v>2012</v>
      </c>
      <c r="AM336" s="553">
        <v>2013</v>
      </c>
      <c r="AN336" s="553">
        <v>2014</v>
      </c>
      <c r="AO336" s="553">
        <v>2015</v>
      </c>
      <c r="AP336" s="553">
        <v>2016</v>
      </c>
      <c r="AQ336" s="553">
        <v>2017</v>
      </c>
      <c r="AR336" s="553">
        <v>2018</v>
      </c>
      <c r="AS336" s="553">
        <v>2019</v>
      </c>
      <c r="AU336" s="553">
        <v>2000</v>
      </c>
      <c r="AV336" s="553">
        <v>2001</v>
      </c>
      <c r="AW336" s="553">
        <v>2002</v>
      </c>
      <c r="AX336" s="553">
        <v>2003</v>
      </c>
      <c r="AY336" s="553">
        <v>2004</v>
      </c>
      <c r="AZ336" s="553">
        <v>2005</v>
      </c>
      <c r="BA336" s="553">
        <v>2006</v>
      </c>
      <c r="BB336" s="553">
        <v>2007</v>
      </c>
      <c r="BC336" s="553">
        <v>2008</v>
      </c>
      <c r="BD336" s="553">
        <v>2009</v>
      </c>
      <c r="BE336" s="553">
        <v>2010</v>
      </c>
      <c r="BF336" s="553">
        <v>2011</v>
      </c>
      <c r="BG336" s="553">
        <v>2012</v>
      </c>
      <c r="BH336" s="553">
        <v>2013</v>
      </c>
      <c r="BI336" s="553">
        <v>2014</v>
      </c>
      <c r="BJ336" s="553">
        <v>2015</v>
      </c>
      <c r="BK336" s="553">
        <v>2016</v>
      </c>
      <c r="BL336" s="553">
        <v>2017</v>
      </c>
      <c r="BM336" s="553">
        <v>2018</v>
      </c>
      <c r="BN336" s="553">
        <v>2019</v>
      </c>
    </row>
    <row r="337" spans="1:66" ht="15" x14ac:dyDescent="0.25">
      <c r="A337" s="563"/>
      <c r="B337" s="550" t="s">
        <v>498</v>
      </c>
      <c r="C337" s="556">
        <v>8203.771748178975</v>
      </c>
      <c r="D337" s="556">
        <v>10562.874580599077</v>
      </c>
      <c r="E337" s="556">
        <v>10982.064946564768</v>
      </c>
      <c r="F337" s="556">
        <v>10681.959725504092</v>
      </c>
      <c r="G337" s="556">
        <v>11267.86334396347</v>
      </c>
      <c r="H337" s="556">
        <v>11097.726453543442</v>
      </c>
      <c r="I337" s="556">
        <v>11172.11064648299</v>
      </c>
      <c r="J337" s="556">
        <v>10326.411467138907</v>
      </c>
      <c r="K337" s="556">
        <v>10654.244450245731</v>
      </c>
      <c r="L337" s="556">
        <v>10975.106823527944</v>
      </c>
      <c r="M337" s="556">
        <v>11237.577017081159</v>
      </c>
      <c r="N337" s="556">
        <v>10469.289618914929</v>
      </c>
      <c r="O337" s="556">
        <v>10202.116396737396</v>
      </c>
      <c r="P337" s="556">
        <v>10739.44107931255</v>
      </c>
      <c r="Q337" s="556">
        <v>8180</v>
      </c>
      <c r="R337" s="556">
        <v>8180</v>
      </c>
      <c r="S337" s="556">
        <v>9072</v>
      </c>
      <c r="T337" s="556">
        <v>8741.9</v>
      </c>
      <c r="U337" s="556">
        <v>9082.6</v>
      </c>
      <c r="V337" s="557">
        <v>10710.291680961651</v>
      </c>
      <c r="X337" s="563"/>
      <c r="Y337" s="550" t="s">
        <v>498</v>
      </c>
      <c r="Z337" s="556">
        <f>[15]Summary!$C$7</f>
        <v>10144.966938058453</v>
      </c>
      <c r="AA337" s="556">
        <f>[15]Summary!$D$7</f>
        <v>10249.594937965509</v>
      </c>
      <c r="AB337" s="556">
        <f>[15]Summary!$E$7</f>
        <v>10469.636129032975</v>
      </c>
      <c r="AC337" s="556">
        <f>[15]Summary!$F$7</f>
        <v>10651.3689209202</v>
      </c>
      <c r="AD337" s="556">
        <f>[15]Summary!$G$7</f>
        <v>10805.09809529913</v>
      </c>
      <c r="AE337" s="556">
        <f>[15]Summary!$H$7</f>
        <v>10754.354252367863</v>
      </c>
      <c r="AF337" s="556">
        <f>[15]Summary!$I$7</f>
        <v>10809.69381747041</v>
      </c>
      <c r="AG337" s="556">
        <f>[15]Summary!$J$7</f>
        <v>10696.540670310704</v>
      </c>
      <c r="AH337" s="556">
        <f>[15]Summary!$K$7</f>
        <v>10688.060355150788</v>
      </c>
      <c r="AI337" s="556">
        <f>[15]Summary!$L$7</f>
        <v>10785.070793652532</v>
      </c>
      <c r="AJ337" s="556">
        <f>[15]Summary!$M$7</f>
        <v>10866.037378794106</v>
      </c>
      <c r="AK337" s="556">
        <f>[15]Summary!$N$7</f>
        <v>10302.929212104551</v>
      </c>
      <c r="AL337" s="556">
        <f>[15]Summary!$O$7</f>
        <v>10336.650027717113</v>
      </c>
      <c r="AM337" s="556">
        <f>[15]Summary!$P$7</f>
        <v>10272.899753101548</v>
      </c>
      <c r="AN337" s="556">
        <f>[15]Summary!$Q$7</f>
        <v>8180</v>
      </c>
      <c r="AO337" s="556">
        <f>[15]Summary!$R$7</f>
        <v>8180</v>
      </c>
      <c r="AP337" s="556">
        <f>[15]Summary!$S$7</f>
        <v>9072</v>
      </c>
      <c r="AQ337" s="556">
        <f>[15]Summary!$T$7</f>
        <v>8741.9</v>
      </c>
      <c r="AR337" s="556">
        <f>[15]Summary!$U$7</f>
        <v>9082.6</v>
      </c>
      <c r="AS337" s="556">
        <f>[15]Summary!$V$7</f>
        <v>8653.7000000000007</v>
      </c>
      <c r="AU337" s="566">
        <f>(Z337-C337)/C337</f>
        <v>0.23662228173405395</v>
      </c>
      <c r="AV337" s="566">
        <f t="shared" ref="AV337:AV339" si="1193">(AA337-D337)/D337</f>
        <v>-2.9658559347942228E-2</v>
      </c>
      <c r="AW337" s="566">
        <f t="shared" ref="AW337:AW339" si="1194">(AB337-E337)/E337</f>
        <v>-4.6660516034562532E-2</v>
      </c>
      <c r="AX337" s="566">
        <f t="shared" ref="AX337:AX339" si="1195">(AC337-F337)/F337</f>
        <v>-2.8637820559136991E-3</v>
      </c>
      <c r="AY337" s="566">
        <f t="shared" ref="AY337:AY339" si="1196">(AD337-G337)/G337</f>
        <v>-4.1069476487062405E-2</v>
      </c>
      <c r="AZ337" s="566">
        <f t="shared" ref="AZ337:AZ339" si="1197">(AE337-H337)/H337</f>
        <v>-3.094076995076258E-2</v>
      </c>
      <c r="BA337" s="566">
        <f t="shared" ref="BA337:BA339" si="1198">(AF337-I337)/I337</f>
        <v>-3.2439423532443237E-2</v>
      </c>
      <c r="BB337" s="566">
        <f t="shared" ref="BB337:BB339" si="1199">(AG337-J337)/J337</f>
        <v>3.5842964843075996E-2</v>
      </c>
      <c r="BC337" s="566">
        <f t="shared" ref="BC337:BC339" si="1200">(AH337-K337)/K337</f>
        <v>3.1739373977173377E-3</v>
      </c>
      <c r="BD337" s="566">
        <f t="shared" ref="BD337:BD339" si="1201">(AI337-L337)/L337</f>
        <v>-1.7315187262507598E-2</v>
      </c>
      <c r="BE337" s="566">
        <f t="shared" ref="BE337:BE339" si="1202">(AJ337-M337)/M337</f>
        <v>-3.3062255121572154E-2</v>
      </c>
      <c r="BF337" s="566">
        <f t="shared" ref="BF337:BF339" si="1203">(AK337-N337)/N337</f>
        <v>-1.589032425942381E-2</v>
      </c>
      <c r="BG337" s="566">
        <f t="shared" ref="BG337:BG339" si="1204">(AL337-O337)/O337</f>
        <v>1.3186835529806356E-2</v>
      </c>
      <c r="BH337" s="566">
        <f t="shared" ref="BH337:BH339" si="1205">(AM337-P337)/P337</f>
        <v>-4.3441862827452243E-2</v>
      </c>
      <c r="BI337" s="566">
        <f t="shared" ref="BI337:BI339" si="1206">(AN337-Q337)/Q337</f>
        <v>0</v>
      </c>
      <c r="BJ337" s="566">
        <f t="shared" ref="BJ337:BJ339" si="1207">(AO337-R337)/R337</f>
        <v>0</v>
      </c>
      <c r="BK337" s="566">
        <f t="shared" ref="BK337:BK339" si="1208">(AP337-S337)/S337</f>
        <v>0</v>
      </c>
      <c r="BL337" s="566">
        <f t="shared" ref="BL337:BL339" si="1209">(AQ337-T337)/T337</f>
        <v>0</v>
      </c>
      <c r="BM337" s="566">
        <f t="shared" ref="BM337:BM339" si="1210">(AR337-U337)/U337</f>
        <v>0</v>
      </c>
      <c r="BN337" s="566">
        <f t="shared" ref="BN337:BN339" si="1211">(AS337-V337)/V337</f>
        <v>-0.19202013747369706</v>
      </c>
    </row>
    <row r="338" spans="1:66" ht="15" x14ac:dyDescent="0.25">
      <c r="A338" s="563"/>
      <c r="B338" s="550" t="s">
        <v>87</v>
      </c>
      <c r="C338" s="556">
        <v>8090.5524395082484</v>
      </c>
      <c r="D338" s="556">
        <v>9486.3289797615143</v>
      </c>
      <c r="E338" s="556">
        <v>9838.9692216135245</v>
      </c>
      <c r="F338" s="556">
        <v>9618.0097605709943</v>
      </c>
      <c r="G338" s="556">
        <v>10078.745297133062</v>
      </c>
      <c r="H338" s="556">
        <v>9913.8475903253184</v>
      </c>
      <c r="I338" s="556">
        <v>10633.923571229065</v>
      </c>
      <c r="J338" s="556">
        <v>9883.1717238214296</v>
      </c>
      <c r="K338" s="556">
        <v>10168.14121143384</v>
      </c>
      <c r="L338" s="556">
        <v>10417.054570160797</v>
      </c>
      <c r="M338" s="556">
        <v>10675.536263092959</v>
      </c>
      <c r="N338" s="556">
        <v>12165.165813406271</v>
      </c>
      <c r="O338" s="556">
        <v>12040.17904467496</v>
      </c>
      <c r="P338" s="556">
        <v>9958.964245038258</v>
      </c>
      <c r="Q338" s="556">
        <v>8019</v>
      </c>
      <c r="R338" s="556">
        <v>8019</v>
      </c>
      <c r="S338" s="556">
        <v>8873.2000000000007</v>
      </c>
      <c r="T338" s="556">
        <v>8542.2000000000007</v>
      </c>
      <c r="U338" s="556">
        <v>8892.7999999999993</v>
      </c>
      <c r="V338" s="557">
        <v>10477.605223031673</v>
      </c>
      <c r="X338" s="563"/>
      <c r="Y338" s="550" t="s">
        <v>87</v>
      </c>
      <c r="Z338" s="556">
        <f>[15]Summary!$C$8</f>
        <v>9750.7925014313223</v>
      </c>
      <c r="AA338" s="556">
        <f>[15]Summary!$D$8</f>
        <v>9173.9146804774664</v>
      </c>
      <c r="AB338" s="556">
        <f>[15]Summary!$E$8</f>
        <v>9375.0272077849168</v>
      </c>
      <c r="AC338" s="556">
        <f>[15]Summary!$F$8</f>
        <v>9546.8539244705044</v>
      </c>
      <c r="AD338" s="556">
        <f>[15]Summary!$G$8</f>
        <v>9666.8877746929429</v>
      </c>
      <c r="AE338" s="556">
        <f>[15]Summary!$H$8</f>
        <v>9609.7130822711042</v>
      </c>
      <c r="AF338" s="556">
        <f>[15]Summary!$I$8</f>
        <v>9685.6526756431685</v>
      </c>
      <c r="AG338" s="556">
        <f>[15]Summary!$J$8</f>
        <v>9526.625897189344</v>
      </c>
      <c r="AH338" s="556">
        <f>[15]Summary!$K$8</f>
        <v>9527.4982118626431</v>
      </c>
      <c r="AI338" s="556">
        <f>[15]Summary!$L$8</f>
        <v>9573.9274843152125</v>
      </c>
      <c r="AJ338" s="556">
        <f>[15]Summary!$M$8</f>
        <v>9659.2400232462678</v>
      </c>
      <c r="AK338" s="556">
        <f>[15]Summary!$N$8</f>
        <v>12555.054258545242</v>
      </c>
      <c r="AL338" s="556">
        <f>[15]Summary!$O$8</f>
        <v>12682.112446547135</v>
      </c>
      <c r="AM338" s="556">
        <f>[15]Summary!$P$8</f>
        <v>9493.290211440175</v>
      </c>
      <c r="AN338" s="556">
        <f>[15]Summary!$Q$8</f>
        <v>8019</v>
      </c>
      <c r="AO338" s="556">
        <f>[15]Summary!$R$8</f>
        <v>8019</v>
      </c>
      <c r="AP338" s="556">
        <f>[15]Summary!$S$8</f>
        <v>8873.2000000000007</v>
      </c>
      <c r="AQ338" s="556">
        <f>[15]Summary!$T$8</f>
        <v>8542.2000000000007</v>
      </c>
      <c r="AR338" s="556">
        <f>[15]Summary!$U$8</f>
        <v>8892.7999999999993</v>
      </c>
      <c r="AS338" s="556">
        <f>[15]Summary!$V$8</f>
        <v>8462.9</v>
      </c>
      <c r="AU338" s="566">
        <f t="shared" ref="AU338:AU339" si="1212">(Z338-C338)/C338</f>
        <v>0.20520725554112901</v>
      </c>
      <c r="AV338" s="566">
        <f t="shared" si="1193"/>
        <v>-3.293310826037809E-2</v>
      </c>
      <c r="AW338" s="566">
        <f t="shared" si="1194"/>
        <v>-4.7153518156094441E-2</v>
      </c>
      <c r="AX338" s="566">
        <f t="shared" si="1195"/>
        <v>-7.3981871376543138E-3</v>
      </c>
      <c r="AY338" s="566">
        <f t="shared" si="1196"/>
        <v>-4.0863967716028474E-2</v>
      </c>
      <c r="AZ338" s="566">
        <f t="shared" si="1197"/>
        <v>-3.0677746988062596E-2</v>
      </c>
      <c r="BA338" s="566">
        <f t="shared" si="1198"/>
        <v>-8.9174131188183375E-2</v>
      </c>
      <c r="BB338" s="566">
        <f t="shared" si="1199"/>
        <v>-3.6076052971203823E-2</v>
      </c>
      <c r="BC338" s="566">
        <f t="shared" si="1200"/>
        <v>-6.3004927473942693E-2</v>
      </c>
      <c r="BD338" s="566">
        <f t="shared" si="1201"/>
        <v>-8.0937186242710651E-2</v>
      </c>
      <c r="BE338" s="566">
        <f t="shared" si="1202"/>
        <v>-9.5198612491270401E-2</v>
      </c>
      <c r="BF338" s="566">
        <f t="shared" si="1203"/>
        <v>3.204957919351218E-2</v>
      </c>
      <c r="BG338" s="566">
        <f t="shared" si="1204"/>
        <v>5.3315934878566791E-2</v>
      </c>
      <c r="BH338" s="566">
        <f t="shared" si="1205"/>
        <v>-4.6759283610249988E-2</v>
      </c>
      <c r="BI338" s="566">
        <f t="shared" si="1206"/>
        <v>0</v>
      </c>
      <c r="BJ338" s="566">
        <f t="shared" si="1207"/>
        <v>0</v>
      </c>
      <c r="BK338" s="566">
        <f t="shared" si="1208"/>
        <v>0</v>
      </c>
      <c r="BL338" s="566">
        <f t="shared" si="1209"/>
        <v>0</v>
      </c>
      <c r="BM338" s="566">
        <f t="shared" si="1210"/>
        <v>0</v>
      </c>
      <c r="BN338" s="566">
        <f t="shared" si="1211"/>
        <v>-0.19228680410700971</v>
      </c>
    </row>
    <row r="339" spans="1:66" ht="15.75" thickBot="1" x14ac:dyDescent="0.3">
      <c r="A339" s="564"/>
      <c r="B339" s="559" t="s">
        <v>499</v>
      </c>
      <c r="C339" s="560">
        <v>113.21930867074843</v>
      </c>
      <c r="D339" s="560">
        <v>1076.5456008375841</v>
      </c>
      <c r="E339" s="560">
        <v>1143.0957249512539</v>
      </c>
      <c r="F339" s="560">
        <v>1063.9499649331228</v>
      </c>
      <c r="G339" s="560">
        <v>1189.1180468303828</v>
      </c>
      <c r="H339" s="560">
        <v>1183.8788632181095</v>
      </c>
      <c r="I339" s="560">
        <v>538.18707525394711</v>
      </c>
      <c r="J339" s="560">
        <v>443.23974331747741</v>
      </c>
      <c r="K339" s="560">
        <v>486.10323881188378</v>
      </c>
      <c r="L339" s="560">
        <v>558.0522533671392</v>
      </c>
      <c r="M339" s="560">
        <v>562.04075398821442</v>
      </c>
      <c r="N339" s="560">
        <v>-1695.876194491364</v>
      </c>
      <c r="O339" s="560">
        <v>-1838.0626479375787</v>
      </c>
      <c r="P339" s="560">
        <v>780.47683427429183</v>
      </c>
      <c r="Q339" s="560">
        <v>161</v>
      </c>
      <c r="R339" s="560">
        <v>161</v>
      </c>
      <c r="S339" s="560">
        <v>198.8</v>
      </c>
      <c r="T339" s="560">
        <v>199.7</v>
      </c>
      <c r="U339" s="560">
        <v>189.8</v>
      </c>
      <c r="V339" s="561">
        <v>232.68645793002361</v>
      </c>
      <c r="X339" s="564"/>
      <c r="Y339" s="559" t="s">
        <v>499</v>
      </c>
      <c r="Z339" s="560">
        <f>[15]Summary!$C$9</f>
        <v>394.17443662712321</v>
      </c>
      <c r="AA339" s="560">
        <f>[15]Summary!$D$9</f>
        <v>1075.6802574880421</v>
      </c>
      <c r="AB339" s="560">
        <f>[15]Summary!$E$9</f>
        <v>1094.6089212480329</v>
      </c>
      <c r="AC339" s="560">
        <f>[15]Summary!$F$9</f>
        <v>1104.5149964497068</v>
      </c>
      <c r="AD339" s="560">
        <f>[15]Summary!$G$9</f>
        <v>1138.2103206061911</v>
      </c>
      <c r="AE339" s="560">
        <f>[15]Summary!$H$9</f>
        <v>1144.641170096751</v>
      </c>
      <c r="AF339" s="560">
        <f>[15]Summary!$I$9</f>
        <v>1124.0411418272124</v>
      </c>
      <c r="AG339" s="560">
        <f>[15]Summary!$J$9</f>
        <v>1169.9147731213452</v>
      </c>
      <c r="AH339" s="560">
        <f>[15]Summary!$K$9</f>
        <v>1160.5621432881235</v>
      </c>
      <c r="AI339" s="560">
        <f>[15]Summary!$L$9</f>
        <v>1211.1433093373489</v>
      </c>
      <c r="AJ339" s="560">
        <f>[15]Summary!$M$9</f>
        <v>1206.7973555478384</v>
      </c>
      <c r="AK339" s="560">
        <f>[15]Summary!$N$9</f>
        <v>-2252.1250464406839</v>
      </c>
      <c r="AL339" s="560">
        <f>[15]Summary!$O$9</f>
        <v>-2345.4624188300368</v>
      </c>
      <c r="AM339" s="560">
        <f>[15]Summary!$P$9</f>
        <v>779.60954166137344</v>
      </c>
      <c r="AN339" s="560">
        <f>[15]Summary!$Q$9</f>
        <v>161</v>
      </c>
      <c r="AO339" s="560">
        <f>[15]Summary!$R$9</f>
        <v>161</v>
      </c>
      <c r="AP339" s="560">
        <f>[15]Summary!$S$9</f>
        <v>198.8</v>
      </c>
      <c r="AQ339" s="560">
        <f>[15]Summary!$T$9</f>
        <v>199.7</v>
      </c>
      <c r="AR339" s="560">
        <f>[15]Summary!$U$9</f>
        <v>189.8</v>
      </c>
      <c r="AS339" s="560">
        <f>[15]Summary!$V$9</f>
        <v>190.8</v>
      </c>
      <c r="AU339" s="566">
        <f t="shared" si="1212"/>
        <v>2.4815124845305023</v>
      </c>
      <c r="AV339" s="566">
        <f t="shared" si="1193"/>
        <v>-8.038148582546642E-4</v>
      </c>
      <c r="AW339" s="566">
        <f t="shared" si="1194"/>
        <v>-4.241709827520241E-2</v>
      </c>
      <c r="AX339" s="566">
        <f t="shared" si="1195"/>
        <v>3.8126822551409922E-2</v>
      </c>
      <c r="AY339" s="566">
        <f t="shared" si="1196"/>
        <v>-4.2811330935467046E-2</v>
      </c>
      <c r="AZ339" s="566">
        <f t="shared" si="1197"/>
        <v>-3.3143334457969444E-2</v>
      </c>
      <c r="BA339" s="566">
        <f t="shared" si="1198"/>
        <v>1.0885695578936492</v>
      </c>
      <c r="BB339" s="566">
        <f t="shared" si="1199"/>
        <v>1.639462707845166</v>
      </c>
      <c r="BC339" s="566">
        <f t="shared" si="1200"/>
        <v>1.3874807872597765</v>
      </c>
      <c r="BD339" s="566">
        <f t="shared" si="1201"/>
        <v>1.1703044867745478</v>
      </c>
      <c r="BE339" s="566">
        <f t="shared" si="1202"/>
        <v>1.1471705512179711</v>
      </c>
      <c r="BF339" s="566">
        <f t="shared" si="1203"/>
        <v>0.32800086100397968</v>
      </c>
      <c r="BG339" s="566">
        <f t="shared" si="1204"/>
        <v>0.27605140198120687</v>
      </c>
      <c r="BH339" s="566">
        <f t="shared" si="1205"/>
        <v>-1.1112342799063633E-3</v>
      </c>
      <c r="BI339" s="566">
        <f t="shared" si="1206"/>
        <v>0</v>
      </c>
      <c r="BJ339" s="566">
        <f t="shared" si="1207"/>
        <v>0</v>
      </c>
      <c r="BK339" s="566">
        <f t="shared" si="1208"/>
        <v>0</v>
      </c>
      <c r="BL339" s="566">
        <f t="shared" si="1209"/>
        <v>0</v>
      </c>
      <c r="BM339" s="566">
        <f t="shared" si="1210"/>
        <v>0</v>
      </c>
      <c r="BN339" s="566">
        <f t="shared" si="1211"/>
        <v>-0.18001244379516154</v>
      </c>
    </row>
    <row r="340" spans="1:66" ht="15" x14ac:dyDescent="0.25">
      <c r="A340" s="552" t="s">
        <v>58</v>
      </c>
      <c r="B340" s="562"/>
      <c r="C340" s="553">
        <v>2000</v>
      </c>
      <c r="D340" s="553">
        <v>2001</v>
      </c>
      <c r="E340" s="553">
        <v>2002</v>
      </c>
      <c r="F340" s="553">
        <v>2003</v>
      </c>
      <c r="G340" s="553">
        <v>2004</v>
      </c>
      <c r="H340" s="553">
        <v>2005</v>
      </c>
      <c r="I340" s="553">
        <v>2006</v>
      </c>
      <c r="J340" s="553">
        <v>2007</v>
      </c>
      <c r="K340" s="553">
        <v>2008</v>
      </c>
      <c r="L340" s="553">
        <v>2009</v>
      </c>
      <c r="M340" s="553">
        <v>2010</v>
      </c>
      <c r="N340" s="553">
        <v>2011</v>
      </c>
      <c r="O340" s="553">
        <v>2012</v>
      </c>
      <c r="P340" s="553">
        <v>2013</v>
      </c>
      <c r="Q340" s="553">
        <v>2014</v>
      </c>
      <c r="R340" s="553">
        <v>2015</v>
      </c>
      <c r="S340" s="553">
        <v>2016</v>
      </c>
      <c r="T340" s="553">
        <v>2017</v>
      </c>
      <c r="U340" s="553">
        <v>2018</v>
      </c>
      <c r="V340" s="554">
        <v>2019</v>
      </c>
      <c r="X340" s="552" t="s">
        <v>58</v>
      </c>
      <c r="Y340" s="562"/>
      <c r="Z340" s="553">
        <v>2000</v>
      </c>
      <c r="AA340" s="553">
        <v>2001</v>
      </c>
      <c r="AB340" s="553">
        <v>2002</v>
      </c>
      <c r="AC340" s="553">
        <v>2003</v>
      </c>
      <c r="AD340" s="553">
        <v>2004</v>
      </c>
      <c r="AE340" s="553">
        <v>2005</v>
      </c>
      <c r="AF340" s="553">
        <v>2006</v>
      </c>
      <c r="AG340" s="553">
        <v>2007</v>
      </c>
      <c r="AH340" s="553">
        <v>2008</v>
      </c>
      <c r="AI340" s="553">
        <v>2009</v>
      </c>
      <c r="AJ340" s="553">
        <v>2010</v>
      </c>
      <c r="AK340" s="553">
        <v>2011</v>
      </c>
      <c r="AL340" s="553">
        <v>2012</v>
      </c>
      <c r="AM340" s="553">
        <v>2013</v>
      </c>
      <c r="AN340" s="553">
        <v>2014</v>
      </c>
      <c r="AO340" s="553">
        <v>2015</v>
      </c>
      <c r="AP340" s="553">
        <v>2016</v>
      </c>
      <c r="AQ340" s="553">
        <v>2017</v>
      </c>
      <c r="AR340" s="553">
        <v>2018</v>
      </c>
      <c r="AS340" s="553">
        <v>2019</v>
      </c>
      <c r="AU340" s="553">
        <v>2000</v>
      </c>
      <c r="AV340" s="553">
        <v>2001</v>
      </c>
      <c r="AW340" s="553">
        <v>2002</v>
      </c>
      <c r="AX340" s="553">
        <v>2003</v>
      </c>
      <c r="AY340" s="553">
        <v>2004</v>
      </c>
      <c r="AZ340" s="553">
        <v>2005</v>
      </c>
      <c r="BA340" s="553">
        <v>2006</v>
      </c>
      <c r="BB340" s="553">
        <v>2007</v>
      </c>
      <c r="BC340" s="553">
        <v>2008</v>
      </c>
      <c r="BD340" s="553">
        <v>2009</v>
      </c>
      <c r="BE340" s="553">
        <v>2010</v>
      </c>
      <c r="BF340" s="553">
        <v>2011</v>
      </c>
      <c r="BG340" s="553">
        <v>2012</v>
      </c>
      <c r="BH340" s="553">
        <v>2013</v>
      </c>
      <c r="BI340" s="553">
        <v>2014</v>
      </c>
      <c r="BJ340" s="553">
        <v>2015</v>
      </c>
      <c r="BK340" s="553">
        <v>2016</v>
      </c>
      <c r="BL340" s="553">
        <v>2017</v>
      </c>
      <c r="BM340" s="553">
        <v>2018</v>
      </c>
      <c r="BN340" s="553">
        <v>2019</v>
      </c>
    </row>
    <row r="341" spans="1:66" ht="15" x14ac:dyDescent="0.25">
      <c r="A341" s="563"/>
      <c r="B341" s="550" t="s">
        <v>498</v>
      </c>
      <c r="C341" s="556">
        <v>3669</v>
      </c>
      <c r="D341" s="556">
        <v>3468</v>
      </c>
      <c r="E341" s="556">
        <v>3641</v>
      </c>
      <c r="F341" s="556">
        <v>3847</v>
      </c>
      <c r="G341" s="556">
        <v>3841</v>
      </c>
      <c r="H341" s="556">
        <v>4018</v>
      </c>
      <c r="I341" s="556">
        <v>4452</v>
      </c>
      <c r="J341" s="556">
        <v>4210</v>
      </c>
      <c r="K341" s="556">
        <v>4469</v>
      </c>
      <c r="L341" s="556">
        <v>4242</v>
      </c>
      <c r="M341" s="556">
        <v>4477</v>
      </c>
      <c r="N341" s="556">
        <v>5258</v>
      </c>
      <c r="O341" s="556">
        <v>5714</v>
      </c>
      <c r="P341" s="556">
        <v>5436</v>
      </c>
      <c r="Q341" s="556">
        <v>5448</v>
      </c>
      <c r="R341" s="556">
        <v>5483</v>
      </c>
      <c r="S341" s="556">
        <v>5624.2</v>
      </c>
      <c r="T341" s="556">
        <v>5747.7</v>
      </c>
      <c r="U341" s="556">
        <v>5981.1</v>
      </c>
      <c r="V341" s="557">
        <v>5619.7219999999998</v>
      </c>
      <c r="X341" s="563"/>
      <c r="Y341" s="550" t="s">
        <v>498</v>
      </c>
      <c r="Z341" s="556">
        <f>[15]Summary!$C$11</f>
        <v>3669</v>
      </c>
      <c r="AA341" s="556">
        <f>[15]Summary!$D$11</f>
        <v>3468</v>
      </c>
      <c r="AB341" s="556">
        <f>[15]Summary!$E$11</f>
        <v>3641</v>
      </c>
      <c r="AC341" s="556">
        <f>[15]Summary!$F$11</f>
        <v>3847</v>
      </c>
      <c r="AD341" s="556">
        <f>[15]Summary!$G$11</f>
        <v>3841</v>
      </c>
      <c r="AE341" s="556">
        <f>[15]Summary!$H$11</f>
        <v>4018</v>
      </c>
      <c r="AF341" s="556">
        <f>[15]Summary!$I$11</f>
        <v>4452</v>
      </c>
      <c r="AG341" s="556">
        <f>[15]Summary!$J$11</f>
        <v>4210</v>
      </c>
      <c r="AH341" s="556">
        <f>[15]Summary!$K$11</f>
        <v>4469</v>
      </c>
      <c r="AI341" s="556">
        <f>[15]Summary!$L$11</f>
        <v>4242</v>
      </c>
      <c r="AJ341" s="556">
        <f>[15]Summary!$M$11</f>
        <v>4477</v>
      </c>
      <c r="AK341" s="556">
        <f>[15]Summary!$N$11</f>
        <v>5258</v>
      </c>
      <c r="AL341" s="556">
        <f>[15]Summary!$O$11</f>
        <v>5714</v>
      </c>
      <c r="AM341" s="556">
        <f>[15]Summary!$P$11</f>
        <v>5436</v>
      </c>
      <c r="AN341" s="556">
        <f>[15]Summary!$Q$11</f>
        <v>5448</v>
      </c>
      <c r="AO341" s="556">
        <f>[15]Summary!$R$11</f>
        <v>5483</v>
      </c>
      <c r="AP341" s="556">
        <f>[15]Summary!$S$11</f>
        <v>5624.2</v>
      </c>
      <c r="AQ341" s="556">
        <f>[15]Summary!$T$11</f>
        <v>5747.7</v>
      </c>
      <c r="AR341" s="556">
        <f>[15]Summary!$U$11</f>
        <v>5981.1</v>
      </c>
      <c r="AS341" s="556">
        <f>[15]Summary!$V$11</f>
        <v>5820.8</v>
      </c>
      <c r="AU341" s="566">
        <f>(Z341-C341)/C341</f>
        <v>0</v>
      </c>
      <c r="AV341" s="566">
        <f t="shared" ref="AV341:AV342" si="1213">(AA341-D341)/D341</f>
        <v>0</v>
      </c>
      <c r="AW341" s="566">
        <f t="shared" ref="AW341:AW342" si="1214">(AB341-E341)/E341</f>
        <v>0</v>
      </c>
      <c r="AX341" s="566">
        <f t="shared" ref="AX341:AX342" si="1215">(AC341-F341)/F341</f>
        <v>0</v>
      </c>
      <c r="AY341" s="566">
        <f t="shared" ref="AY341:AY342" si="1216">(AD341-G341)/G341</f>
        <v>0</v>
      </c>
      <c r="AZ341" s="566">
        <f t="shared" ref="AZ341:AZ342" si="1217">(AE341-H341)/H341</f>
        <v>0</v>
      </c>
      <c r="BA341" s="566">
        <f t="shared" ref="BA341:BA342" si="1218">(AF341-I341)/I341</f>
        <v>0</v>
      </c>
      <c r="BB341" s="566">
        <f t="shared" ref="BB341:BB342" si="1219">(AG341-J341)/J341</f>
        <v>0</v>
      </c>
      <c r="BC341" s="566">
        <f t="shared" ref="BC341:BC342" si="1220">(AH341-K341)/K341</f>
        <v>0</v>
      </c>
      <c r="BD341" s="566">
        <f t="shared" ref="BD341:BD342" si="1221">(AI341-L341)/L341</f>
        <v>0</v>
      </c>
      <c r="BE341" s="566">
        <f t="shared" ref="BE341:BE342" si="1222">(AJ341-M341)/M341</f>
        <v>0</v>
      </c>
      <c r="BF341" s="566">
        <f t="shared" ref="BF341:BF342" si="1223">(AK341-N341)/N341</f>
        <v>0</v>
      </c>
      <c r="BG341" s="566">
        <f t="shared" ref="BG341:BG342" si="1224">(AL341-O341)/O341</f>
        <v>0</v>
      </c>
      <c r="BH341" s="566">
        <f t="shared" ref="BH341:BH342" si="1225">(AM341-P341)/P341</f>
        <v>0</v>
      </c>
      <c r="BI341" s="566">
        <f t="shared" ref="BI341:BI342" si="1226">(AN341-Q341)/Q341</f>
        <v>0</v>
      </c>
      <c r="BJ341" s="566">
        <f t="shared" ref="BJ341:BJ342" si="1227">(AO341-R341)/R341</f>
        <v>0</v>
      </c>
      <c r="BK341" s="566">
        <f t="shared" ref="BK341:BK342" si="1228">(AP341-S341)/S341</f>
        <v>0</v>
      </c>
      <c r="BL341" s="566">
        <f t="shared" ref="BL341:BL342" si="1229">(AQ341-T341)/T341</f>
        <v>0</v>
      </c>
      <c r="BM341" s="566">
        <f t="shared" ref="BM341:BM342" si="1230">(AR341-U341)/U341</f>
        <v>0</v>
      </c>
      <c r="BN341" s="566">
        <f t="shared" ref="BN341:BN342" si="1231">(AS341-V341)/V341</f>
        <v>3.5780773497336778E-2</v>
      </c>
    </row>
    <row r="342" spans="1:66" ht="15" x14ac:dyDescent="0.25">
      <c r="A342" s="563"/>
      <c r="B342" s="550" t="s">
        <v>87</v>
      </c>
      <c r="C342" s="556">
        <v>3669</v>
      </c>
      <c r="D342" s="556">
        <v>3468</v>
      </c>
      <c r="E342" s="556">
        <v>3641</v>
      </c>
      <c r="F342" s="556">
        <v>3847</v>
      </c>
      <c r="G342" s="556">
        <v>3841</v>
      </c>
      <c r="H342" s="556">
        <v>4018</v>
      </c>
      <c r="I342" s="556">
        <v>4452</v>
      </c>
      <c r="J342" s="556">
        <v>4210</v>
      </c>
      <c r="K342" s="556">
        <v>4469</v>
      </c>
      <c r="L342" s="556">
        <v>4242</v>
      </c>
      <c r="M342" s="556">
        <v>4477</v>
      </c>
      <c r="N342" s="556">
        <v>5258</v>
      </c>
      <c r="O342" s="556">
        <v>5714</v>
      </c>
      <c r="P342" s="556">
        <v>5436</v>
      </c>
      <c r="Q342" s="556">
        <v>5448</v>
      </c>
      <c r="R342" s="556">
        <v>5483</v>
      </c>
      <c r="S342" s="556">
        <v>5619.5</v>
      </c>
      <c r="T342" s="556">
        <v>5747.7</v>
      </c>
      <c r="U342" s="556">
        <v>5981.1</v>
      </c>
      <c r="V342" s="557">
        <v>5619.7219999999998</v>
      </c>
      <c r="X342" s="563"/>
      <c r="Y342" s="550" t="s">
        <v>87</v>
      </c>
      <c r="Z342" s="556">
        <f>[15]Summary!$C$12</f>
        <v>3669</v>
      </c>
      <c r="AA342" s="556">
        <f>[15]Summary!$D$12</f>
        <v>3468</v>
      </c>
      <c r="AB342" s="556">
        <f>[15]Summary!$E$12</f>
        <v>3641</v>
      </c>
      <c r="AC342" s="556">
        <f>[15]Summary!$F$12</f>
        <v>3847</v>
      </c>
      <c r="AD342" s="556">
        <f>[15]Summary!$G$12</f>
        <v>3841</v>
      </c>
      <c r="AE342" s="556">
        <f>[15]Summary!$H$12</f>
        <v>4018</v>
      </c>
      <c r="AF342" s="556">
        <f>[15]Summary!$I$12</f>
        <v>4452</v>
      </c>
      <c r="AG342" s="556">
        <f>[15]Summary!$J$12</f>
        <v>4210</v>
      </c>
      <c r="AH342" s="556">
        <f>[15]Summary!$K$12</f>
        <v>4469</v>
      </c>
      <c r="AI342" s="556">
        <f>[15]Summary!$L$12</f>
        <v>4242</v>
      </c>
      <c r="AJ342" s="556">
        <f>[15]Summary!$M$12</f>
        <v>4477</v>
      </c>
      <c r="AK342" s="556">
        <f>[15]Summary!$N$12</f>
        <v>5258</v>
      </c>
      <c r="AL342" s="556">
        <f>[15]Summary!$O$12</f>
        <v>5714</v>
      </c>
      <c r="AM342" s="556">
        <f>[15]Summary!$P$12</f>
        <v>5436</v>
      </c>
      <c r="AN342" s="556">
        <f>[15]Summary!$Q$12</f>
        <v>5448</v>
      </c>
      <c r="AO342" s="556">
        <f>[15]Summary!$R$12</f>
        <v>5483</v>
      </c>
      <c r="AP342" s="556">
        <f>[15]Summary!$S$12</f>
        <v>5619.5</v>
      </c>
      <c r="AQ342" s="556">
        <f>[15]Summary!$T$12</f>
        <v>5747.7</v>
      </c>
      <c r="AR342" s="556">
        <f>[15]Summary!$U$12</f>
        <v>5981.1</v>
      </c>
      <c r="AS342" s="556">
        <f>[15]Summary!$V$12</f>
        <v>5820.8</v>
      </c>
      <c r="AU342" s="566">
        <f t="shared" ref="AU342" si="1232">(Z342-C342)/C342</f>
        <v>0</v>
      </c>
      <c r="AV342" s="566">
        <f t="shared" si="1213"/>
        <v>0</v>
      </c>
      <c r="AW342" s="566">
        <f t="shared" si="1214"/>
        <v>0</v>
      </c>
      <c r="AX342" s="566">
        <f t="shared" si="1215"/>
        <v>0</v>
      </c>
      <c r="AY342" s="566">
        <f t="shared" si="1216"/>
        <v>0</v>
      </c>
      <c r="AZ342" s="566">
        <f t="shared" si="1217"/>
        <v>0</v>
      </c>
      <c r="BA342" s="566">
        <f t="shared" si="1218"/>
        <v>0</v>
      </c>
      <c r="BB342" s="566">
        <f t="shared" si="1219"/>
        <v>0</v>
      </c>
      <c r="BC342" s="566">
        <f t="shared" si="1220"/>
        <v>0</v>
      </c>
      <c r="BD342" s="566">
        <f t="shared" si="1221"/>
        <v>0</v>
      </c>
      <c r="BE342" s="566">
        <f t="shared" si="1222"/>
        <v>0</v>
      </c>
      <c r="BF342" s="566">
        <f t="shared" si="1223"/>
        <v>0</v>
      </c>
      <c r="BG342" s="566">
        <f t="shared" si="1224"/>
        <v>0</v>
      </c>
      <c r="BH342" s="566">
        <f t="shared" si="1225"/>
        <v>0</v>
      </c>
      <c r="BI342" s="566">
        <f t="shared" si="1226"/>
        <v>0</v>
      </c>
      <c r="BJ342" s="566">
        <f t="shared" si="1227"/>
        <v>0</v>
      </c>
      <c r="BK342" s="566">
        <f t="shared" si="1228"/>
        <v>0</v>
      </c>
      <c r="BL342" s="566">
        <f t="shared" si="1229"/>
        <v>0</v>
      </c>
      <c r="BM342" s="566">
        <f t="shared" si="1230"/>
        <v>0</v>
      </c>
      <c r="BN342" s="566">
        <f t="shared" si="1231"/>
        <v>3.5780773497336778E-2</v>
      </c>
    </row>
    <row r="343" spans="1:66" ht="15.75" thickBot="1" x14ac:dyDescent="0.3">
      <c r="A343" s="564"/>
      <c r="B343" s="559" t="s">
        <v>499</v>
      </c>
      <c r="C343" s="560">
        <v>0</v>
      </c>
      <c r="D343" s="560">
        <v>0</v>
      </c>
      <c r="E343" s="560">
        <v>0</v>
      </c>
      <c r="F343" s="560">
        <v>0</v>
      </c>
      <c r="G343" s="560">
        <v>0</v>
      </c>
      <c r="H343" s="560">
        <v>0</v>
      </c>
      <c r="I343" s="560">
        <v>0</v>
      </c>
      <c r="J343" s="560">
        <v>0</v>
      </c>
      <c r="K343" s="560">
        <v>0</v>
      </c>
      <c r="L343" s="560">
        <v>0</v>
      </c>
      <c r="M343" s="560">
        <v>0</v>
      </c>
      <c r="N343" s="560">
        <v>0</v>
      </c>
      <c r="O343" s="560">
        <v>0</v>
      </c>
      <c r="P343" s="560">
        <v>0</v>
      </c>
      <c r="Q343" s="560" t="s">
        <v>297</v>
      </c>
      <c r="R343" s="560">
        <v>0</v>
      </c>
      <c r="S343" s="560">
        <v>4.7</v>
      </c>
      <c r="T343" s="560">
        <v>0</v>
      </c>
      <c r="U343" s="560">
        <v>0</v>
      </c>
      <c r="V343" s="561">
        <v>0</v>
      </c>
      <c r="X343" s="564"/>
      <c r="Y343" s="559" t="s">
        <v>499</v>
      </c>
      <c r="Z343" s="560">
        <f>[15]Summary!$C$13</f>
        <v>0</v>
      </c>
      <c r="AA343" s="560">
        <f>[15]Summary!$D$13</f>
        <v>0</v>
      </c>
      <c r="AB343" s="560">
        <f>[15]Summary!$E$13</f>
        <v>0</v>
      </c>
      <c r="AC343" s="560">
        <f>[15]Summary!$F$13</f>
        <v>0</v>
      </c>
      <c r="AD343" s="560">
        <f>[15]Summary!$G$13</f>
        <v>0</v>
      </c>
      <c r="AE343" s="560">
        <f>[15]Summary!$H$13</f>
        <v>0</v>
      </c>
      <c r="AF343" s="560">
        <f>[15]Summary!$I$13</f>
        <v>0</v>
      </c>
      <c r="AG343" s="560">
        <f>[15]Summary!$J$13</f>
        <v>0</v>
      </c>
      <c r="AH343" s="560">
        <f>[15]Summary!$K$13</f>
        <v>0</v>
      </c>
      <c r="AI343" s="560">
        <f>[15]Summary!$L$13</f>
        <v>0</v>
      </c>
      <c r="AJ343" s="560">
        <f>[15]Summary!$M$13</f>
        <v>0</v>
      </c>
      <c r="AK343" s="560">
        <f>[15]Summary!$N$13</f>
        <v>0</v>
      </c>
      <c r="AL343" s="560">
        <f>[15]Summary!$O$13</f>
        <v>0</v>
      </c>
      <c r="AM343" s="560">
        <f>[15]Summary!$P$13</f>
        <v>0</v>
      </c>
      <c r="AN343" s="560" t="str">
        <f>[15]Summary!$Q$13</f>
        <v>:</v>
      </c>
      <c r="AO343" s="560">
        <f>[15]Summary!$R$13</f>
        <v>0</v>
      </c>
      <c r="AP343" s="560">
        <f>[15]Summary!$S$13</f>
        <v>4.7</v>
      </c>
      <c r="AQ343" s="560">
        <f>[15]Summary!$T$13</f>
        <v>0</v>
      </c>
      <c r="AR343" s="560">
        <f>[15]Summary!$U$13</f>
        <v>0</v>
      </c>
      <c r="AS343" s="560">
        <f>[15]Summary!$V$13</f>
        <v>0</v>
      </c>
      <c r="AU343" s="566"/>
      <c r="AV343" s="566"/>
      <c r="AW343" s="566"/>
      <c r="AX343" s="566"/>
      <c r="AY343" s="566"/>
      <c r="AZ343" s="566"/>
      <c r="BA343" s="566"/>
      <c r="BB343" s="566"/>
      <c r="BC343" s="566"/>
      <c r="BD343" s="566"/>
      <c r="BE343" s="566"/>
      <c r="BF343" s="566"/>
      <c r="BG343" s="566"/>
      <c r="BH343" s="566"/>
      <c r="BI343" s="566"/>
      <c r="BJ343" s="566"/>
      <c r="BK343" s="566"/>
      <c r="BL343" s="566"/>
      <c r="BM343" s="566"/>
      <c r="BN343" s="566"/>
    </row>
    <row r="344" spans="1:66" ht="15" x14ac:dyDescent="0.25">
      <c r="A344" s="552" t="s">
        <v>501</v>
      </c>
      <c r="B344" s="562"/>
      <c r="C344" s="553">
        <v>2000</v>
      </c>
      <c r="D344" s="553">
        <v>2001</v>
      </c>
      <c r="E344" s="553">
        <v>2002</v>
      </c>
      <c r="F344" s="553">
        <v>2003</v>
      </c>
      <c r="G344" s="553">
        <v>2004</v>
      </c>
      <c r="H344" s="553">
        <v>2005</v>
      </c>
      <c r="I344" s="553">
        <v>2006</v>
      </c>
      <c r="J344" s="553">
        <v>2007</v>
      </c>
      <c r="K344" s="553">
        <v>2008</v>
      </c>
      <c r="L344" s="553">
        <v>2009</v>
      </c>
      <c r="M344" s="553">
        <v>2010</v>
      </c>
      <c r="N344" s="553">
        <v>2011</v>
      </c>
      <c r="O344" s="553">
        <v>2012</v>
      </c>
      <c r="P344" s="553">
        <v>2013</v>
      </c>
      <c r="Q344" s="553">
        <v>2014</v>
      </c>
      <c r="R344" s="553">
        <v>2015</v>
      </c>
      <c r="S344" s="553">
        <v>2016</v>
      </c>
      <c r="T344" s="553">
        <v>2017</v>
      </c>
      <c r="U344" s="553">
        <v>2018</v>
      </c>
      <c r="V344" s="554">
        <v>2019</v>
      </c>
      <c r="X344" s="552" t="s">
        <v>501</v>
      </c>
      <c r="Y344" s="562"/>
      <c r="Z344" s="553">
        <v>2000</v>
      </c>
      <c r="AA344" s="553">
        <v>2001</v>
      </c>
      <c r="AB344" s="553">
        <v>2002</v>
      </c>
      <c r="AC344" s="553">
        <v>2003</v>
      </c>
      <c r="AD344" s="553">
        <v>2004</v>
      </c>
      <c r="AE344" s="553">
        <v>2005</v>
      </c>
      <c r="AF344" s="553">
        <v>2006</v>
      </c>
      <c r="AG344" s="553">
        <v>2007</v>
      </c>
      <c r="AH344" s="553">
        <v>2008</v>
      </c>
      <c r="AI344" s="553">
        <v>2009</v>
      </c>
      <c r="AJ344" s="553">
        <v>2010</v>
      </c>
      <c r="AK344" s="553">
        <v>2011</v>
      </c>
      <c r="AL344" s="553">
        <v>2012</v>
      </c>
      <c r="AM344" s="553">
        <v>2013</v>
      </c>
      <c r="AN344" s="553">
        <v>2014</v>
      </c>
      <c r="AO344" s="553">
        <v>2015</v>
      </c>
      <c r="AP344" s="553">
        <v>2016</v>
      </c>
      <c r="AQ344" s="553">
        <v>2017</v>
      </c>
      <c r="AR344" s="553">
        <v>2018</v>
      </c>
      <c r="AS344" s="553">
        <v>2019</v>
      </c>
      <c r="AU344" s="553">
        <v>2000</v>
      </c>
      <c r="AV344" s="553">
        <v>2001</v>
      </c>
      <c r="AW344" s="553">
        <v>2002</v>
      </c>
      <c r="AX344" s="553">
        <v>2003</v>
      </c>
      <c r="AY344" s="553">
        <v>2004</v>
      </c>
      <c r="AZ344" s="553">
        <v>2005</v>
      </c>
      <c r="BA344" s="553">
        <v>2006</v>
      </c>
      <c r="BB344" s="553">
        <v>2007</v>
      </c>
      <c r="BC344" s="553">
        <v>2008</v>
      </c>
      <c r="BD344" s="553">
        <v>2009</v>
      </c>
      <c r="BE344" s="553">
        <v>2010</v>
      </c>
      <c r="BF344" s="553">
        <v>2011</v>
      </c>
      <c r="BG344" s="553">
        <v>2012</v>
      </c>
      <c r="BH344" s="553">
        <v>2013</v>
      </c>
      <c r="BI344" s="553">
        <v>2014</v>
      </c>
      <c r="BJ344" s="553">
        <v>2015</v>
      </c>
      <c r="BK344" s="553">
        <v>2016</v>
      </c>
      <c r="BL344" s="553">
        <v>2017</v>
      </c>
      <c r="BM344" s="553">
        <v>2018</v>
      </c>
      <c r="BN344" s="553">
        <v>2019</v>
      </c>
    </row>
    <row r="345" spans="1:66" ht="15" x14ac:dyDescent="0.25">
      <c r="A345" s="563"/>
      <c r="B345" s="550" t="s">
        <v>498</v>
      </c>
      <c r="C345" s="556">
        <v>3058.0409463493138</v>
      </c>
      <c r="D345" s="556">
        <v>1741.2828379073173</v>
      </c>
      <c r="E345" s="556">
        <v>1405.9103481568541</v>
      </c>
      <c r="F345" s="556">
        <v>2129.5395829531385</v>
      </c>
      <c r="G345" s="556">
        <v>1439.6938642484731</v>
      </c>
      <c r="H345" s="556">
        <v>1411.389075887482</v>
      </c>
      <c r="I345" s="556">
        <v>1503.4061218010277</v>
      </c>
      <c r="J345" s="556">
        <v>2026.8761158532534</v>
      </c>
      <c r="K345" s="556">
        <v>1622.7656691642271</v>
      </c>
      <c r="L345" s="556">
        <v>1366.5778894260786</v>
      </c>
      <c r="M345" s="556">
        <v>1376.8606666061248</v>
      </c>
      <c r="N345" s="556">
        <v>2072.0169209752175</v>
      </c>
      <c r="O345" s="556">
        <v>2794.9050630704683</v>
      </c>
      <c r="P345" s="556">
        <v>1682.1104356716025</v>
      </c>
      <c r="Q345" s="556">
        <v>1030</v>
      </c>
      <c r="R345" s="556">
        <v>367</v>
      </c>
      <c r="S345" s="556">
        <v>889.3</v>
      </c>
      <c r="T345" s="556">
        <v>959.6</v>
      </c>
      <c r="U345" s="556">
        <v>946.5</v>
      </c>
      <c r="V345" s="557">
        <v>2388.339934281099</v>
      </c>
      <c r="X345" s="563"/>
      <c r="Y345" s="550" t="s">
        <v>498</v>
      </c>
      <c r="Z345" s="556">
        <f>[15]Summary!$C$15</f>
        <v>1334.7102151989384</v>
      </c>
      <c r="AA345" s="556">
        <f>[15]Summary!$D$15</f>
        <v>1240.7859366060607</v>
      </c>
      <c r="AB345" s="556">
        <f>[15]Summary!$E$15</f>
        <v>1307.4173635187126</v>
      </c>
      <c r="AC345" s="556">
        <f>[15]Summary!$F$15</f>
        <v>1411.155736746691</v>
      </c>
      <c r="AD345" s="556">
        <f>[15]Summary!$G$15</f>
        <v>1407.4684136380451</v>
      </c>
      <c r="AE345" s="556">
        <f>[15]Summary!$H$15</f>
        <v>1344.1895976999651</v>
      </c>
      <c r="AF345" s="556">
        <f>[15]Summary!$I$15</f>
        <v>1384.3919661478844</v>
      </c>
      <c r="AG345" s="556">
        <f>[15]Summary!$J$15</f>
        <v>1205.5379807227043</v>
      </c>
      <c r="AH345" s="556">
        <f>[15]Summary!$K$15</f>
        <v>1252.8928361213846</v>
      </c>
      <c r="AI345" s="556">
        <f>[15]Summary!$L$15</f>
        <v>1230.5948281575429</v>
      </c>
      <c r="AJ345" s="556">
        <f>[15]Summary!$M$15</f>
        <v>1327.7979388944798</v>
      </c>
      <c r="AK345" s="556">
        <f>[15]Summary!$N$15</f>
        <v>1582.6447859070827</v>
      </c>
      <c r="AL345" s="556">
        <f>[15]Summary!$O$15</f>
        <v>1755.126543590098</v>
      </c>
      <c r="AM345" s="556">
        <f>[15]Summary!$P$15</f>
        <v>1656.2455865406953</v>
      </c>
      <c r="AN345" s="556">
        <f>[15]Summary!$Q$15</f>
        <v>1030</v>
      </c>
      <c r="AO345" s="556">
        <f>[15]Summary!$R$15</f>
        <v>367</v>
      </c>
      <c r="AP345" s="556">
        <f>[15]Summary!$S$15</f>
        <v>889.3</v>
      </c>
      <c r="AQ345" s="556">
        <f>[15]Summary!$T$15</f>
        <v>959.6</v>
      </c>
      <c r="AR345" s="556">
        <f>[15]Summary!$U$15</f>
        <v>946.5</v>
      </c>
      <c r="AS345" s="556">
        <f>[15]Summary!$V$15</f>
        <v>977.8</v>
      </c>
      <c r="AU345" s="566">
        <f>(Z345-C345)/C345</f>
        <v>-0.56354076396775721</v>
      </c>
      <c r="AV345" s="566">
        <f t="shared" ref="AV345:AV346" si="1233">(AA345-D345)/D345</f>
        <v>-0.28742998575852069</v>
      </c>
      <c r="AW345" s="566">
        <f t="shared" ref="AW345:AW346" si="1234">(AB345-E345)/E345</f>
        <v>-7.005637647326915E-2</v>
      </c>
      <c r="AX345" s="566">
        <f t="shared" ref="AX345:AX346" si="1235">(AC345-F345)/F345</f>
        <v>-0.33734233068832131</v>
      </c>
      <c r="AY345" s="566">
        <f t="shared" ref="AY345:AY346" si="1236">(AD345-G345)/G345</f>
        <v>-2.2383543759318447E-2</v>
      </c>
      <c r="AZ345" s="566">
        <f t="shared" ref="AZ345:AZ346" si="1237">(AE345-H345)/H345</f>
        <v>-4.7612298646467724E-2</v>
      </c>
      <c r="BA345" s="566">
        <f t="shared" ref="BA345:BA346" si="1238">(AF345-I345)/I345</f>
        <v>-7.9163011196581048E-2</v>
      </c>
      <c r="BB345" s="566">
        <f t="shared" ref="BB345:BB346" si="1239">(AG345-J345)/J345</f>
        <v>-0.40522364870079425</v>
      </c>
      <c r="BC345" s="566">
        <f t="shared" ref="BC345:BC346" si="1240">(AH345-K345)/K345</f>
        <v>-0.22792744514575425</v>
      </c>
      <c r="BD345" s="566">
        <f t="shared" ref="BD345:BD346" si="1241">(AI345-L345)/L345</f>
        <v>-9.9506264751323098E-2</v>
      </c>
      <c r="BE345" s="566">
        <f t="shared" ref="BE345:BE346" si="1242">(AJ345-M345)/M345</f>
        <v>-3.5633763750824249E-2</v>
      </c>
      <c r="BF345" s="566">
        <f t="shared" ref="BF345:BF346" si="1243">(AK345-N345)/N345</f>
        <v>-0.2361815340956803</v>
      </c>
      <c r="BG345" s="566">
        <f t="shared" ref="BG345:BG346" si="1244">(AL345-O345)/O345</f>
        <v>-0.37202641807735498</v>
      </c>
      <c r="BH345" s="566">
        <f t="shared" ref="BH345:BH346" si="1245">(AM345-P345)/P345</f>
        <v>-1.5376427482051981E-2</v>
      </c>
      <c r="BI345" s="566">
        <f t="shared" ref="BI345:BI346" si="1246">(AN345-Q345)/Q345</f>
        <v>0</v>
      </c>
      <c r="BJ345" s="566">
        <f t="shared" ref="BJ345:BJ346" si="1247">(AO345-R345)/R345</f>
        <v>0</v>
      </c>
      <c r="BK345" s="566">
        <f t="shared" ref="BK345:BK346" si="1248">(AP345-S345)/S345</f>
        <v>0</v>
      </c>
      <c r="BL345" s="566">
        <f t="shared" ref="BL345:BL346" si="1249">(AQ345-T345)/T345</f>
        <v>0</v>
      </c>
      <c r="BM345" s="566">
        <f t="shared" ref="BM345:BM346" si="1250">(AR345-U345)/U345</f>
        <v>0</v>
      </c>
      <c r="BN345" s="566">
        <f t="shared" ref="BN345:BN346" si="1251">(AS345-V345)/V345</f>
        <v>-0.59059429272813202</v>
      </c>
    </row>
    <row r="346" spans="1:66" ht="15" x14ac:dyDescent="0.25">
      <c r="A346" s="563"/>
      <c r="B346" s="550" t="s">
        <v>87</v>
      </c>
      <c r="C346" s="556">
        <v>3058.0409463493138</v>
      </c>
      <c r="D346" s="556">
        <v>1741.2828379073173</v>
      </c>
      <c r="E346" s="556">
        <v>1405.9103481568541</v>
      </c>
      <c r="F346" s="556">
        <v>2129.5395829531385</v>
      </c>
      <c r="G346" s="556">
        <v>1439.6938642484731</v>
      </c>
      <c r="H346" s="556">
        <v>1411.389075887482</v>
      </c>
      <c r="I346" s="556">
        <v>1503.4061218010277</v>
      </c>
      <c r="J346" s="556">
        <v>2026.8761158532534</v>
      </c>
      <c r="K346" s="556">
        <v>1622.7656691642271</v>
      </c>
      <c r="L346" s="556">
        <v>1366.5778894260786</v>
      </c>
      <c r="M346" s="556">
        <v>1376.8606666061248</v>
      </c>
      <c r="N346" s="556">
        <v>2072.0169209752175</v>
      </c>
      <c r="O346" s="556">
        <v>2794.9050630704683</v>
      </c>
      <c r="P346" s="556">
        <v>1682.1104356716025</v>
      </c>
      <c r="Q346" s="556">
        <v>1030</v>
      </c>
      <c r="R346" s="556">
        <v>339</v>
      </c>
      <c r="S346" s="556">
        <v>873.3</v>
      </c>
      <c r="T346" s="556">
        <v>863.4</v>
      </c>
      <c r="U346" s="556">
        <v>942.5</v>
      </c>
      <c r="V346" s="557">
        <v>2388.339934281099</v>
      </c>
      <c r="X346" s="563"/>
      <c r="Y346" s="550" t="s">
        <v>87</v>
      </c>
      <c r="Z346" s="556">
        <f>[15]Summary!$C$16</f>
        <v>1334.7102151989384</v>
      </c>
      <c r="AA346" s="556">
        <f>[15]Summary!$D$16</f>
        <v>1240.7859366060607</v>
      </c>
      <c r="AB346" s="556">
        <f>[15]Summary!$E$16</f>
        <v>1307.4173635187126</v>
      </c>
      <c r="AC346" s="556">
        <f>[15]Summary!$F$16</f>
        <v>1411.155736746691</v>
      </c>
      <c r="AD346" s="556">
        <f>[15]Summary!$G$16</f>
        <v>1407.4684136380451</v>
      </c>
      <c r="AE346" s="556">
        <f>[15]Summary!$H$16</f>
        <v>1344.1895976999651</v>
      </c>
      <c r="AF346" s="556">
        <f>[15]Summary!$I$16</f>
        <v>1384.3919661478844</v>
      </c>
      <c r="AG346" s="556">
        <f>[15]Summary!$J$16</f>
        <v>1205.5379807227043</v>
      </c>
      <c r="AH346" s="556">
        <f>[15]Summary!$K$16</f>
        <v>1252.8928361213846</v>
      </c>
      <c r="AI346" s="556">
        <f>[15]Summary!$L$16</f>
        <v>1230.5948281575429</v>
      </c>
      <c r="AJ346" s="556">
        <f>[15]Summary!$M$16</f>
        <v>1327.7979388944798</v>
      </c>
      <c r="AK346" s="556">
        <f>[15]Summary!$N$16</f>
        <v>1582.6447859070827</v>
      </c>
      <c r="AL346" s="556">
        <f>[15]Summary!$O$16</f>
        <v>1755.126543590098</v>
      </c>
      <c r="AM346" s="556">
        <f>[15]Summary!$P$16</f>
        <v>1656.2455865406953</v>
      </c>
      <c r="AN346" s="556">
        <f>[15]Summary!$Q$16</f>
        <v>1030</v>
      </c>
      <c r="AO346" s="556">
        <f>[15]Summary!$R$16</f>
        <v>339</v>
      </c>
      <c r="AP346" s="556">
        <f>[15]Summary!$S$16</f>
        <v>873.3</v>
      </c>
      <c r="AQ346" s="556">
        <f>[15]Summary!$T$16</f>
        <v>863.4</v>
      </c>
      <c r="AR346" s="556">
        <f>[15]Summary!$U$16</f>
        <v>942.5</v>
      </c>
      <c r="AS346" s="556">
        <f>[15]Summary!$V$16</f>
        <v>971.7</v>
      </c>
      <c r="AU346" s="566">
        <f t="shared" ref="AU346" si="1252">(Z346-C346)/C346</f>
        <v>-0.56354076396775721</v>
      </c>
      <c r="AV346" s="566">
        <f t="shared" si="1233"/>
        <v>-0.28742998575852069</v>
      </c>
      <c r="AW346" s="566">
        <f t="shared" si="1234"/>
        <v>-7.005637647326915E-2</v>
      </c>
      <c r="AX346" s="566">
        <f t="shared" si="1235"/>
        <v>-0.33734233068832131</v>
      </c>
      <c r="AY346" s="566">
        <f t="shared" si="1236"/>
        <v>-2.2383543759318447E-2</v>
      </c>
      <c r="AZ346" s="566">
        <f t="shared" si="1237"/>
        <v>-4.7612298646467724E-2</v>
      </c>
      <c r="BA346" s="566">
        <f t="shared" si="1238"/>
        <v>-7.9163011196581048E-2</v>
      </c>
      <c r="BB346" s="566">
        <f t="shared" si="1239"/>
        <v>-0.40522364870079425</v>
      </c>
      <c r="BC346" s="566">
        <f t="shared" si="1240"/>
        <v>-0.22792744514575425</v>
      </c>
      <c r="BD346" s="566">
        <f t="shared" si="1241"/>
        <v>-9.9506264751323098E-2</v>
      </c>
      <c r="BE346" s="566">
        <f t="shared" si="1242"/>
        <v>-3.5633763750824249E-2</v>
      </c>
      <c r="BF346" s="566">
        <f t="shared" si="1243"/>
        <v>-0.2361815340956803</v>
      </c>
      <c r="BG346" s="566">
        <f t="shared" si="1244"/>
        <v>-0.37202641807735498</v>
      </c>
      <c r="BH346" s="566">
        <f t="shared" si="1245"/>
        <v>-1.5376427482051981E-2</v>
      </c>
      <c r="BI346" s="566">
        <f t="shared" si="1246"/>
        <v>0</v>
      </c>
      <c r="BJ346" s="566">
        <f t="shared" si="1247"/>
        <v>0</v>
      </c>
      <c r="BK346" s="566">
        <f t="shared" si="1248"/>
        <v>0</v>
      </c>
      <c r="BL346" s="566">
        <f t="shared" si="1249"/>
        <v>0</v>
      </c>
      <c r="BM346" s="566">
        <f t="shared" si="1250"/>
        <v>0</v>
      </c>
      <c r="BN346" s="566">
        <f t="shared" si="1251"/>
        <v>-0.59314836801383297</v>
      </c>
    </row>
    <row r="347" spans="1:66" ht="15.75" thickBot="1" x14ac:dyDescent="0.3">
      <c r="A347" s="564"/>
      <c r="B347" s="559" t="s">
        <v>499</v>
      </c>
      <c r="C347" s="560">
        <v>0</v>
      </c>
      <c r="D347" s="560">
        <v>0</v>
      </c>
      <c r="E347" s="560">
        <v>0</v>
      </c>
      <c r="F347" s="560">
        <v>0</v>
      </c>
      <c r="G347" s="560">
        <v>0</v>
      </c>
      <c r="H347" s="560">
        <v>0</v>
      </c>
      <c r="I347" s="560">
        <v>0</v>
      </c>
      <c r="J347" s="560">
        <v>0</v>
      </c>
      <c r="K347" s="560">
        <v>0</v>
      </c>
      <c r="L347" s="560">
        <v>0</v>
      </c>
      <c r="M347" s="560">
        <v>0</v>
      </c>
      <c r="N347" s="560">
        <v>0</v>
      </c>
      <c r="O347" s="560">
        <v>0</v>
      </c>
      <c r="P347" s="560">
        <v>0</v>
      </c>
      <c r="Q347" s="560" t="s">
        <v>297</v>
      </c>
      <c r="R347" s="560">
        <v>28</v>
      </c>
      <c r="S347" s="560">
        <v>16</v>
      </c>
      <c r="T347" s="560">
        <v>96.2</v>
      </c>
      <c r="U347" s="560" t="s">
        <v>297</v>
      </c>
      <c r="V347" s="561">
        <v>0</v>
      </c>
      <c r="X347" s="564"/>
      <c r="Y347" s="559" t="s">
        <v>499</v>
      </c>
      <c r="Z347" s="560">
        <f>[15]Summary!$C$17</f>
        <v>0</v>
      </c>
      <c r="AA347" s="560">
        <f>[15]Summary!$D$17</f>
        <v>0</v>
      </c>
      <c r="AB347" s="560">
        <f>[15]Summary!$E$17</f>
        <v>0</v>
      </c>
      <c r="AC347" s="560">
        <f>[15]Summary!$F$17</f>
        <v>0</v>
      </c>
      <c r="AD347" s="560">
        <f>[15]Summary!$G$17</f>
        <v>0</v>
      </c>
      <c r="AE347" s="560">
        <f>[15]Summary!$H$17</f>
        <v>0</v>
      </c>
      <c r="AF347" s="560">
        <f>[15]Summary!$I$17</f>
        <v>0</v>
      </c>
      <c r="AG347" s="560">
        <f>[15]Summary!$J$17</f>
        <v>0</v>
      </c>
      <c r="AH347" s="560">
        <f>[15]Summary!$K$17</f>
        <v>0</v>
      </c>
      <c r="AI347" s="560">
        <f>[15]Summary!$L$17</f>
        <v>0</v>
      </c>
      <c r="AJ347" s="560">
        <f>[15]Summary!$M$17</f>
        <v>0</v>
      </c>
      <c r="AK347" s="560">
        <f>[15]Summary!$N$17</f>
        <v>0</v>
      </c>
      <c r="AL347" s="560">
        <f>[15]Summary!$O$17</f>
        <v>0</v>
      </c>
      <c r="AM347" s="560">
        <f>[15]Summary!$P$17</f>
        <v>0</v>
      </c>
      <c r="AN347" s="560" t="str">
        <f>[15]Summary!$Q$17</f>
        <v>:</v>
      </c>
      <c r="AO347" s="560">
        <f>[15]Summary!$R$17</f>
        <v>28</v>
      </c>
      <c r="AP347" s="560">
        <f>[15]Summary!$S$17</f>
        <v>16</v>
      </c>
      <c r="AQ347" s="560">
        <f>[15]Summary!$T$17</f>
        <v>96.2</v>
      </c>
      <c r="AR347" s="560">
        <f>[15]Summary!$U$17</f>
        <v>4</v>
      </c>
      <c r="AS347" s="560">
        <f>[15]Summary!$V$17</f>
        <v>6.1</v>
      </c>
      <c r="AU347" s="566"/>
      <c r="AV347" s="566"/>
      <c r="AW347" s="566"/>
      <c r="AX347" s="566"/>
      <c r="AY347" s="566"/>
      <c r="AZ347" s="566"/>
      <c r="BA347" s="566"/>
      <c r="BB347" s="566"/>
      <c r="BC347" s="566"/>
      <c r="BD347" s="566"/>
      <c r="BE347" s="566"/>
      <c r="BF347" s="566"/>
      <c r="BG347" s="566"/>
      <c r="BH347" s="566"/>
      <c r="BI347" s="566"/>
      <c r="BJ347" s="566"/>
      <c r="BK347" s="566"/>
      <c r="BL347" s="566"/>
      <c r="BM347" s="566"/>
      <c r="BN347" s="566"/>
    </row>
    <row r="348" spans="1:66" ht="15" x14ac:dyDescent="0.25">
      <c r="A348" s="552" t="s">
        <v>502</v>
      </c>
      <c r="B348" s="562"/>
      <c r="C348" s="553">
        <v>2000</v>
      </c>
      <c r="D348" s="553">
        <v>2001</v>
      </c>
      <c r="E348" s="553">
        <v>2002</v>
      </c>
      <c r="F348" s="553">
        <v>2003</v>
      </c>
      <c r="G348" s="553">
        <v>2004</v>
      </c>
      <c r="H348" s="553">
        <v>2005</v>
      </c>
      <c r="I348" s="553">
        <v>2006</v>
      </c>
      <c r="J348" s="553">
        <v>2007</v>
      </c>
      <c r="K348" s="553">
        <v>2008</v>
      </c>
      <c r="L348" s="553">
        <v>2009</v>
      </c>
      <c r="M348" s="553">
        <v>2010</v>
      </c>
      <c r="N348" s="553">
        <v>2011</v>
      </c>
      <c r="O348" s="553">
        <v>2012</v>
      </c>
      <c r="P348" s="553">
        <v>2013</v>
      </c>
      <c r="Q348" s="553">
        <v>2014</v>
      </c>
      <c r="R348" s="553">
        <v>2015</v>
      </c>
      <c r="S348" s="553">
        <v>2016</v>
      </c>
      <c r="T348" s="553">
        <v>2017</v>
      </c>
      <c r="U348" s="553">
        <v>2018</v>
      </c>
      <c r="V348" s="554">
        <v>2019</v>
      </c>
      <c r="X348" s="552" t="s">
        <v>502</v>
      </c>
      <c r="Y348" s="562"/>
      <c r="Z348" s="553">
        <v>2000</v>
      </c>
      <c r="AA348" s="553">
        <v>2001</v>
      </c>
      <c r="AB348" s="553">
        <v>2002</v>
      </c>
      <c r="AC348" s="553">
        <v>2003</v>
      </c>
      <c r="AD348" s="553">
        <v>2004</v>
      </c>
      <c r="AE348" s="553">
        <v>2005</v>
      </c>
      <c r="AF348" s="553">
        <v>2006</v>
      </c>
      <c r="AG348" s="553">
        <v>2007</v>
      </c>
      <c r="AH348" s="553">
        <v>2008</v>
      </c>
      <c r="AI348" s="553">
        <v>2009</v>
      </c>
      <c r="AJ348" s="553">
        <v>2010</v>
      </c>
      <c r="AK348" s="553">
        <v>2011</v>
      </c>
      <c r="AL348" s="553">
        <v>2012</v>
      </c>
      <c r="AM348" s="553">
        <v>2013</v>
      </c>
      <c r="AN348" s="553">
        <v>2014</v>
      </c>
      <c r="AO348" s="553">
        <v>2015</v>
      </c>
      <c r="AP348" s="553">
        <v>2016</v>
      </c>
      <c r="AQ348" s="553">
        <v>2017</v>
      </c>
      <c r="AR348" s="553">
        <v>2018</v>
      </c>
      <c r="AS348" s="553">
        <v>2019</v>
      </c>
      <c r="AU348" s="553">
        <v>2000</v>
      </c>
      <c r="AV348" s="553">
        <v>2001</v>
      </c>
      <c r="AW348" s="553">
        <v>2002</v>
      </c>
      <c r="AX348" s="553">
        <v>2003</v>
      </c>
      <c r="AY348" s="553">
        <v>2004</v>
      </c>
      <c r="AZ348" s="553">
        <v>2005</v>
      </c>
      <c r="BA348" s="553">
        <v>2006</v>
      </c>
      <c r="BB348" s="553">
        <v>2007</v>
      </c>
      <c r="BC348" s="553">
        <v>2008</v>
      </c>
      <c r="BD348" s="553">
        <v>2009</v>
      </c>
      <c r="BE348" s="553">
        <v>2010</v>
      </c>
      <c r="BF348" s="553">
        <v>2011</v>
      </c>
      <c r="BG348" s="553">
        <v>2012</v>
      </c>
      <c r="BH348" s="553">
        <v>2013</v>
      </c>
      <c r="BI348" s="553">
        <v>2014</v>
      </c>
      <c r="BJ348" s="553">
        <v>2015</v>
      </c>
      <c r="BK348" s="553">
        <v>2016</v>
      </c>
      <c r="BL348" s="553">
        <v>2017</v>
      </c>
      <c r="BM348" s="553">
        <v>2018</v>
      </c>
      <c r="BN348" s="553">
        <v>2019</v>
      </c>
    </row>
    <row r="349" spans="1:66" ht="15" x14ac:dyDescent="0.25">
      <c r="A349" s="563"/>
      <c r="B349" s="550" t="s">
        <v>498</v>
      </c>
      <c r="C349" s="556">
        <v>0</v>
      </c>
      <c r="D349" s="556">
        <v>0</v>
      </c>
      <c r="E349" s="556">
        <v>0</v>
      </c>
      <c r="F349" s="556">
        <v>0</v>
      </c>
      <c r="G349" s="556">
        <v>0</v>
      </c>
      <c r="H349" s="556">
        <v>0</v>
      </c>
      <c r="I349" s="556">
        <v>0</v>
      </c>
      <c r="J349" s="556">
        <v>0</v>
      </c>
      <c r="K349" s="556">
        <v>0</v>
      </c>
      <c r="L349" s="556">
        <v>0</v>
      </c>
      <c r="M349" s="556">
        <v>0</v>
      </c>
      <c r="N349" s="556">
        <v>0</v>
      </c>
      <c r="O349" s="556">
        <v>0</v>
      </c>
      <c r="P349" s="556">
        <v>-795.12483171425993</v>
      </c>
      <c r="Q349" s="556">
        <v>0</v>
      </c>
      <c r="R349" s="556">
        <v>0</v>
      </c>
      <c r="S349" s="556">
        <v>0</v>
      </c>
      <c r="T349" s="556">
        <v>0</v>
      </c>
      <c r="U349" s="556">
        <v>0</v>
      </c>
      <c r="V349" s="557">
        <v>0</v>
      </c>
      <c r="X349" s="563"/>
      <c r="Y349" s="550" t="s">
        <v>498</v>
      </c>
      <c r="Z349" s="556">
        <f>[15]Summary!$C$19</f>
        <v>0</v>
      </c>
      <c r="AA349" s="556">
        <f>[15]Summary!$D$19</f>
        <v>0</v>
      </c>
      <c r="AB349" s="556">
        <f>[15]Summary!$E$19</f>
        <v>0</v>
      </c>
      <c r="AC349" s="556">
        <f>[15]Summary!$F$19</f>
        <v>0</v>
      </c>
      <c r="AD349" s="556">
        <f>[15]Summary!$G$19</f>
        <v>0</v>
      </c>
      <c r="AE349" s="556">
        <f>[15]Summary!$H$19</f>
        <v>0</v>
      </c>
      <c r="AF349" s="556">
        <f>[15]Summary!$I$19</f>
        <v>0</v>
      </c>
      <c r="AG349" s="556">
        <f>[15]Summary!$J$19</f>
        <v>0</v>
      </c>
      <c r="AH349" s="556">
        <f>[15]Summary!$K$19</f>
        <v>0</v>
      </c>
      <c r="AI349" s="556">
        <f>[15]Summary!$L$19</f>
        <v>0</v>
      </c>
      <c r="AJ349" s="556">
        <f>[15]Summary!$M$19</f>
        <v>0</v>
      </c>
      <c r="AK349" s="556">
        <f>[15]Summary!$N$19</f>
        <v>0</v>
      </c>
      <c r="AL349" s="556">
        <f>[15]Summary!$O$19</f>
        <v>0</v>
      </c>
      <c r="AM349" s="556">
        <f>[15]Summary!$P$19</f>
        <v>5831.538596673985</v>
      </c>
      <c r="AN349" s="556">
        <f>[15]Summary!$Q$19</f>
        <v>0</v>
      </c>
      <c r="AO349" s="556">
        <f>[15]Summary!$R$19</f>
        <v>0</v>
      </c>
      <c r="AP349" s="556">
        <f>[15]Summary!$S$19</f>
        <v>0</v>
      </c>
      <c r="AQ349" s="556">
        <f>[15]Summary!$T$19</f>
        <v>0</v>
      </c>
      <c r="AR349" s="556">
        <f>[15]Summary!$U$19</f>
        <v>0</v>
      </c>
      <c r="AS349" s="556">
        <f>[15]Summary!$V$19</f>
        <v>0</v>
      </c>
      <c r="AU349" s="566"/>
      <c r="AV349" s="566"/>
      <c r="AW349" s="566"/>
      <c r="AX349" s="566"/>
      <c r="AY349" s="566"/>
      <c r="AZ349" s="566"/>
      <c r="BA349" s="566"/>
      <c r="BB349" s="566"/>
      <c r="BC349" s="566"/>
      <c r="BD349" s="566"/>
      <c r="BE349" s="566"/>
      <c r="BF349" s="566"/>
      <c r="BG349" s="566"/>
      <c r="BH349" s="566">
        <f t="shared" ref="BH349:BH351" si="1253">(AM349-P349)/P349</f>
        <v>-8.3341170644883551</v>
      </c>
      <c r="BI349" s="566"/>
      <c r="BJ349" s="566"/>
      <c r="BK349" s="566"/>
      <c r="BL349" s="566"/>
      <c r="BM349" s="566"/>
      <c r="BN349" s="566"/>
    </row>
    <row r="350" spans="1:66" ht="15" x14ac:dyDescent="0.25">
      <c r="A350" s="563"/>
      <c r="B350" s="550" t="s">
        <v>87</v>
      </c>
      <c r="C350" s="556">
        <v>0</v>
      </c>
      <c r="D350" s="556">
        <v>0</v>
      </c>
      <c r="E350" s="556">
        <v>0</v>
      </c>
      <c r="F350" s="556">
        <v>0</v>
      </c>
      <c r="G350" s="556">
        <v>0</v>
      </c>
      <c r="H350" s="556">
        <v>0</v>
      </c>
      <c r="I350" s="556">
        <v>0</v>
      </c>
      <c r="J350" s="556">
        <v>0</v>
      </c>
      <c r="K350" s="556">
        <v>0</v>
      </c>
      <c r="L350" s="556">
        <v>0</v>
      </c>
      <c r="M350" s="556">
        <v>0</v>
      </c>
      <c r="N350" s="556">
        <v>0</v>
      </c>
      <c r="O350" s="556">
        <v>0</v>
      </c>
      <c r="P350" s="556">
        <v>1120.910547061183</v>
      </c>
      <c r="Q350" s="556">
        <v>0</v>
      </c>
      <c r="R350" s="556">
        <v>0</v>
      </c>
      <c r="S350" s="556">
        <v>0</v>
      </c>
      <c r="T350" s="556">
        <v>0</v>
      </c>
      <c r="U350" s="556">
        <v>0</v>
      </c>
      <c r="V350" s="557">
        <v>0</v>
      </c>
      <c r="X350" s="563"/>
      <c r="Y350" s="550" t="s">
        <v>87</v>
      </c>
      <c r="Z350" s="556">
        <f>[15]Summary!$C$20</f>
        <v>0</v>
      </c>
      <c r="AA350" s="556">
        <f>[15]Summary!$D$20</f>
        <v>0</v>
      </c>
      <c r="AB350" s="556">
        <f>[15]Summary!$E$20</f>
        <v>0</v>
      </c>
      <c r="AC350" s="556">
        <f>[15]Summary!$F$20</f>
        <v>0</v>
      </c>
      <c r="AD350" s="556">
        <f>[15]Summary!$G$20</f>
        <v>0</v>
      </c>
      <c r="AE350" s="556">
        <f>[15]Summary!$H$20</f>
        <v>0</v>
      </c>
      <c r="AF350" s="556">
        <f>[15]Summary!$I$20</f>
        <v>0</v>
      </c>
      <c r="AG350" s="556">
        <f>[15]Summary!$J$20</f>
        <v>0</v>
      </c>
      <c r="AH350" s="556">
        <f>[15]Summary!$K$20</f>
        <v>0</v>
      </c>
      <c r="AI350" s="556">
        <f>[15]Summary!$L$20</f>
        <v>0</v>
      </c>
      <c r="AJ350" s="556">
        <f>[15]Summary!$M$20</f>
        <v>0</v>
      </c>
      <c r="AK350" s="556">
        <f>[15]Summary!$N$20</f>
        <v>0</v>
      </c>
      <c r="AL350" s="556">
        <f>[15]Summary!$O$20</f>
        <v>0</v>
      </c>
      <c r="AM350" s="556">
        <f>[15]Summary!$P$20</f>
        <v>9223.9537780607352</v>
      </c>
      <c r="AN350" s="556">
        <f>[15]Summary!$Q$20</f>
        <v>0</v>
      </c>
      <c r="AO350" s="556">
        <f>[15]Summary!$R$20</f>
        <v>0</v>
      </c>
      <c r="AP350" s="556">
        <f>[15]Summary!$S$20</f>
        <v>0</v>
      </c>
      <c r="AQ350" s="556">
        <f>[15]Summary!$T$20</f>
        <v>0</v>
      </c>
      <c r="AR350" s="556">
        <f>[15]Summary!$U$20</f>
        <v>0</v>
      </c>
      <c r="AS350" s="556">
        <f>[15]Summary!$V$20</f>
        <v>0</v>
      </c>
      <c r="AU350" s="566"/>
      <c r="AV350" s="566"/>
      <c r="AW350" s="566"/>
      <c r="AX350" s="566"/>
      <c r="AY350" s="566"/>
      <c r="AZ350" s="566"/>
      <c r="BA350" s="566"/>
      <c r="BB350" s="566"/>
      <c r="BC350" s="566"/>
      <c r="BD350" s="566"/>
      <c r="BE350" s="566"/>
      <c r="BF350" s="566"/>
      <c r="BG350" s="566"/>
      <c r="BH350" s="566">
        <f t="shared" si="1253"/>
        <v>7.2289829480543384</v>
      </c>
      <c r="BI350" s="566"/>
      <c r="BJ350" s="566"/>
      <c r="BK350" s="566"/>
      <c r="BL350" s="566"/>
      <c r="BM350" s="566"/>
      <c r="BN350" s="566"/>
    </row>
    <row r="351" spans="1:66" ht="15.75" thickBot="1" x14ac:dyDescent="0.3">
      <c r="A351" s="564"/>
      <c r="B351" s="559" t="s">
        <v>499</v>
      </c>
      <c r="C351" s="560">
        <v>0</v>
      </c>
      <c r="D351" s="560">
        <v>0</v>
      </c>
      <c r="E351" s="560">
        <v>0</v>
      </c>
      <c r="F351" s="560">
        <v>0</v>
      </c>
      <c r="G351" s="560">
        <v>0</v>
      </c>
      <c r="H351" s="560">
        <v>0</v>
      </c>
      <c r="I351" s="560">
        <v>0</v>
      </c>
      <c r="J351" s="560">
        <v>0</v>
      </c>
      <c r="K351" s="560">
        <v>0</v>
      </c>
      <c r="L351" s="560">
        <v>0</v>
      </c>
      <c r="M351" s="560">
        <v>0</v>
      </c>
      <c r="N351" s="560">
        <v>0</v>
      </c>
      <c r="O351" s="560">
        <v>0</v>
      </c>
      <c r="P351" s="560">
        <v>-1916.0353787754866</v>
      </c>
      <c r="Q351" s="560">
        <v>0</v>
      </c>
      <c r="R351" s="560">
        <v>0</v>
      </c>
      <c r="S351" s="560">
        <v>0</v>
      </c>
      <c r="T351" s="560">
        <v>0</v>
      </c>
      <c r="U351" s="560">
        <v>0</v>
      </c>
      <c r="V351" s="561">
        <v>0</v>
      </c>
      <c r="X351" s="564"/>
      <c r="Y351" s="559" t="s">
        <v>499</v>
      </c>
      <c r="Z351" s="560">
        <f>[15]Summary!$C$21</f>
        <v>0</v>
      </c>
      <c r="AA351" s="560">
        <f>[15]Summary!$D$21</f>
        <v>0</v>
      </c>
      <c r="AB351" s="560">
        <f>[15]Summary!$E$21</f>
        <v>0</v>
      </c>
      <c r="AC351" s="560">
        <f>[15]Summary!$F$21</f>
        <v>0</v>
      </c>
      <c r="AD351" s="560">
        <f>[15]Summary!$G$21</f>
        <v>0</v>
      </c>
      <c r="AE351" s="560">
        <f>[15]Summary!$H$21</f>
        <v>0</v>
      </c>
      <c r="AF351" s="560">
        <f>[15]Summary!$I$21</f>
        <v>0</v>
      </c>
      <c r="AG351" s="560">
        <f>[15]Summary!$J$21</f>
        <v>0</v>
      </c>
      <c r="AH351" s="560">
        <f>[15]Summary!$K$21</f>
        <v>0</v>
      </c>
      <c r="AI351" s="560">
        <f>[15]Summary!$L$21</f>
        <v>0</v>
      </c>
      <c r="AJ351" s="560">
        <f>[15]Summary!$M$21</f>
        <v>0</v>
      </c>
      <c r="AK351" s="560">
        <f>[15]Summary!$N$21</f>
        <v>0</v>
      </c>
      <c r="AL351" s="560">
        <f>[15]Summary!$O$21</f>
        <v>0</v>
      </c>
      <c r="AM351" s="560">
        <f>[15]Summary!$P$21</f>
        <v>-3392.4151813867866</v>
      </c>
      <c r="AN351" s="560">
        <f>[15]Summary!$Q$21</f>
        <v>0</v>
      </c>
      <c r="AO351" s="560">
        <f>[15]Summary!$R$21</f>
        <v>0</v>
      </c>
      <c r="AP351" s="560">
        <f>[15]Summary!$S$21</f>
        <v>0</v>
      </c>
      <c r="AQ351" s="560">
        <f>[15]Summary!$T$21</f>
        <v>0</v>
      </c>
      <c r="AR351" s="560">
        <f>[15]Summary!$U$21</f>
        <v>0</v>
      </c>
      <c r="AS351" s="560">
        <f>[15]Summary!$V$21</f>
        <v>0</v>
      </c>
      <c r="AU351" s="566"/>
      <c r="AV351" s="566"/>
      <c r="AW351" s="566"/>
      <c r="AX351" s="566"/>
      <c r="AY351" s="566"/>
      <c r="AZ351" s="566"/>
      <c r="BA351" s="566"/>
      <c r="BB351" s="566"/>
      <c r="BC351" s="566"/>
      <c r="BD351" s="566"/>
      <c r="BE351" s="566"/>
      <c r="BF351" s="566"/>
      <c r="BG351" s="566"/>
      <c r="BH351" s="566">
        <f t="shared" si="1253"/>
        <v>0.77053890495218058</v>
      </c>
      <c r="BI351" s="566"/>
      <c r="BJ351" s="566"/>
      <c r="BK351" s="566"/>
      <c r="BL351" s="566"/>
      <c r="BM351" s="566"/>
      <c r="BN351" s="566"/>
    </row>
    <row r="352" spans="1:66" ht="15" x14ac:dyDescent="0.25">
      <c r="A352" s="552" t="s">
        <v>503</v>
      </c>
      <c r="B352" s="562"/>
      <c r="C352" s="553">
        <v>2000</v>
      </c>
      <c r="D352" s="553">
        <v>2001</v>
      </c>
      <c r="E352" s="553">
        <v>2002</v>
      </c>
      <c r="F352" s="553">
        <v>2003</v>
      </c>
      <c r="G352" s="553">
        <v>2004</v>
      </c>
      <c r="H352" s="553">
        <v>2005</v>
      </c>
      <c r="I352" s="553">
        <v>2006</v>
      </c>
      <c r="J352" s="553">
        <v>2007</v>
      </c>
      <c r="K352" s="553">
        <v>2008</v>
      </c>
      <c r="L352" s="553">
        <v>2009</v>
      </c>
      <c r="M352" s="553">
        <v>2010</v>
      </c>
      <c r="N352" s="553">
        <v>2011</v>
      </c>
      <c r="O352" s="553">
        <v>2012</v>
      </c>
      <c r="P352" s="553">
        <v>2013</v>
      </c>
      <c r="Q352" s="553">
        <v>2014</v>
      </c>
      <c r="R352" s="553">
        <v>2015</v>
      </c>
      <c r="S352" s="553">
        <v>2016</v>
      </c>
      <c r="T352" s="553">
        <v>2017</v>
      </c>
      <c r="U352" s="553">
        <v>2018</v>
      </c>
      <c r="V352" s="554">
        <v>2019</v>
      </c>
      <c r="X352" s="552" t="s">
        <v>503</v>
      </c>
      <c r="Y352" s="562"/>
      <c r="Z352" s="553">
        <v>2000</v>
      </c>
      <c r="AA352" s="553">
        <v>2001</v>
      </c>
      <c r="AB352" s="553">
        <v>2002</v>
      </c>
      <c r="AC352" s="553">
        <v>2003</v>
      </c>
      <c r="AD352" s="553">
        <v>2004</v>
      </c>
      <c r="AE352" s="553">
        <v>2005</v>
      </c>
      <c r="AF352" s="553">
        <v>2006</v>
      </c>
      <c r="AG352" s="553">
        <v>2007</v>
      </c>
      <c r="AH352" s="553">
        <v>2008</v>
      </c>
      <c r="AI352" s="553">
        <v>2009</v>
      </c>
      <c r="AJ352" s="553">
        <v>2010</v>
      </c>
      <c r="AK352" s="553">
        <v>2011</v>
      </c>
      <c r="AL352" s="553">
        <v>2012</v>
      </c>
      <c r="AM352" s="553">
        <v>2013</v>
      </c>
      <c r="AN352" s="553">
        <v>2014</v>
      </c>
      <c r="AO352" s="553">
        <v>2015</v>
      </c>
      <c r="AP352" s="553">
        <v>2016</v>
      </c>
      <c r="AQ352" s="553">
        <v>2017</v>
      </c>
      <c r="AR352" s="553">
        <v>2018</v>
      </c>
      <c r="AS352" s="553">
        <v>2019</v>
      </c>
      <c r="AU352" s="553">
        <v>2000</v>
      </c>
      <c r="AV352" s="553">
        <v>2001</v>
      </c>
      <c r="AW352" s="553">
        <v>2002</v>
      </c>
      <c r="AX352" s="553">
        <v>2003</v>
      </c>
      <c r="AY352" s="553">
        <v>2004</v>
      </c>
      <c r="AZ352" s="553">
        <v>2005</v>
      </c>
      <c r="BA352" s="553">
        <v>2006</v>
      </c>
      <c r="BB352" s="553">
        <v>2007</v>
      </c>
      <c r="BC352" s="553">
        <v>2008</v>
      </c>
      <c r="BD352" s="553">
        <v>2009</v>
      </c>
      <c r="BE352" s="553">
        <v>2010</v>
      </c>
      <c r="BF352" s="553">
        <v>2011</v>
      </c>
      <c r="BG352" s="553">
        <v>2012</v>
      </c>
      <c r="BH352" s="553">
        <v>2013</v>
      </c>
      <c r="BI352" s="553">
        <v>2014</v>
      </c>
      <c r="BJ352" s="553">
        <v>2015</v>
      </c>
      <c r="BK352" s="553">
        <v>2016</v>
      </c>
      <c r="BL352" s="553">
        <v>2017</v>
      </c>
      <c r="BM352" s="553">
        <v>2018</v>
      </c>
      <c r="BN352" s="553">
        <v>2019</v>
      </c>
    </row>
    <row r="353" spans="1:66" ht="15" x14ac:dyDescent="0.25">
      <c r="A353" s="555"/>
      <c r="B353" s="550" t="s">
        <v>498</v>
      </c>
      <c r="C353" s="556">
        <v>354658.67287381907</v>
      </c>
      <c r="D353" s="556">
        <v>360012.26461651083</v>
      </c>
      <c r="E353" s="556">
        <v>365947.41921491874</v>
      </c>
      <c r="F353" s="556">
        <v>370652.8393574697</v>
      </c>
      <c r="G353" s="556">
        <v>376640.00883718469</v>
      </c>
      <c r="H353" s="556">
        <v>382308.34621484065</v>
      </c>
      <c r="I353" s="556">
        <v>387525.05073952262</v>
      </c>
      <c r="J353" s="556">
        <v>391614.58609080827</v>
      </c>
      <c r="K353" s="556">
        <v>396177.06487188977</v>
      </c>
      <c r="L353" s="556">
        <v>401543.59380599164</v>
      </c>
      <c r="M353" s="556">
        <v>406927.31015646667</v>
      </c>
      <c r="N353" s="556">
        <v>410066.58285440638</v>
      </c>
      <c r="O353" s="556">
        <v>411759.79418807331</v>
      </c>
      <c r="P353" s="556">
        <v>414586</v>
      </c>
      <c r="Q353" s="556">
        <v>416288</v>
      </c>
      <c r="R353" s="556">
        <v>418618</v>
      </c>
      <c r="S353" s="556">
        <v>421176.8</v>
      </c>
      <c r="T353" s="556">
        <v>423211.4</v>
      </c>
      <c r="U353" s="556">
        <v>425366.4</v>
      </c>
      <c r="V353" s="557">
        <v>428068.62974668061</v>
      </c>
      <c r="X353" s="555"/>
      <c r="Y353" s="550" t="s">
        <v>498</v>
      </c>
      <c r="Z353" s="556">
        <f>[15]Summary!$C$23</f>
        <v>346245.77657372993</v>
      </c>
      <c r="AA353" s="556">
        <f>[15]Summary!$D$23</f>
        <v>351786.58557508938</v>
      </c>
      <c r="AB353" s="556">
        <f>[15]Summary!$E$23</f>
        <v>357307.80434060364</v>
      </c>
      <c r="AC353" s="556">
        <f>[15]Summary!$F$23</f>
        <v>362701.01752477715</v>
      </c>
      <c r="AD353" s="556">
        <f>[15]Summary!$G$23</f>
        <v>368257.64720643824</v>
      </c>
      <c r="AE353" s="556">
        <f>[15]Summary!$H$23</f>
        <v>373649.81186110614</v>
      </c>
      <c r="AF353" s="556">
        <f>[15]Summary!$I$23</f>
        <v>378623.11371242866</v>
      </c>
      <c r="AG353" s="556">
        <f>[15]Summary!$J$23</f>
        <v>383904.11640201666</v>
      </c>
      <c r="AH353" s="556">
        <f>[15]Summary!$K$23</f>
        <v>388870.28392104607</v>
      </c>
      <c r="AI353" s="556">
        <f>[15]Summary!$L$23</f>
        <v>394182.75988654105</v>
      </c>
      <c r="AJ353" s="556">
        <f>[15]Summary!$M$23</f>
        <v>399243.99932644068</v>
      </c>
      <c r="AK353" s="556">
        <f>[15]Summary!$N$23</f>
        <v>402706.28375263815</v>
      </c>
      <c r="AL353" s="556">
        <f>[15]Summary!$O$23</f>
        <v>405573.80723676516</v>
      </c>
      <c r="AM353" s="556">
        <f>[15]Summary!$P$23</f>
        <v>414586</v>
      </c>
      <c r="AN353" s="556">
        <f>[15]Summary!$Q$23</f>
        <v>416288</v>
      </c>
      <c r="AO353" s="556">
        <f>[15]Summary!$R$23</f>
        <v>418618</v>
      </c>
      <c r="AP353" s="556">
        <f>[15]Summary!$S$23</f>
        <v>421176.8</v>
      </c>
      <c r="AQ353" s="556">
        <f>[15]Summary!$T$23</f>
        <v>423211.4</v>
      </c>
      <c r="AR353" s="556">
        <f>[15]Summary!$U$23</f>
        <v>425366.4</v>
      </c>
      <c r="AS353" s="556">
        <f>[15]Summary!$V$23</f>
        <v>427221.5</v>
      </c>
      <c r="AU353" s="566">
        <f>(Z353-C353)/C353</f>
        <v>-2.3721106922097713E-2</v>
      </c>
      <c r="AV353" s="566">
        <f t="shared" ref="AV353:AV355" si="1254">(AA353-D353)/D353</f>
        <v>-2.2848330042821E-2</v>
      </c>
      <c r="AW353" s="566">
        <f t="shared" ref="AW353:AW355" si="1255">(AB353-E353)/E353</f>
        <v>-2.3608896854225674E-2</v>
      </c>
      <c r="AX353" s="566">
        <f t="shared" ref="AX353:AX355" si="1256">(AC353-F353)/F353</f>
        <v>-2.1453557044044509E-2</v>
      </c>
      <c r="AY353" s="566">
        <f t="shared" ref="AY353:AY355" si="1257">(AD353-G353)/G353</f>
        <v>-2.2255632524610554E-2</v>
      </c>
      <c r="AZ353" s="566">
        <f t="shared" ref="AZ353:AZ355" si="1258">(AE353-H353)/H353</f>
        <v>-2.2648039048744174E-2</v>
      </c>
      <c r="BA353" s="566">
        <f t="shared" ref="BA353:BA355" si="1259">(AF353-I353)/I353</f>
        <v>-2.2971255690712615E-2</v>
      </c>
      <c r="BB353" s="566">
        <f t="shared" ref="BB353:BB355" si="1260">(AG353-J353)/J353</f>
        <v>-1.9688923657720171E-2</v>
      </c>
      <c r="BC353" s="566">
        <f t="shared" ref="BC353:BC355" si="1261">(AH353-K353)/K353</f>
        <v>-1.8443220465592755E-2</v>
      </c>
      <c r="BD353" s="566">
        <f t="shared" ref="BD353:BD355" si="1262">(AI353-L353)/L353</f>
        <v>-1.8331344424354124E-2</v>
      </c>
      <c r="BE353" s="566">
        <f t="shared" ref="BE353:BE355" si="1263">(AJ353-M353)/M353</f>
        <v>-1.8881285768388708E-2</v>
      </c>
      <c r="BF353" s="566">
        <f t="shared" ref="BF353:BF355" si="1264">(AK353-N353)/N353</f>
        <v>-1.7949034155708078E-2</v>
      </c>
      <c r="BG353" s="566">
        <f t="shared" ref="BG353:BG355" si="1265">(AL353-O353)/O353</f>
        <v>-1.5023290371285426E-2</v>
      </c>
      <c r="BH353" s="566">
        <f t="shared" ref="BH353:BH355" si="1266">(AM353-P353)/P353</f>
        <v>0</v>
      </c>
      <c r="BI353" s="566">
        <f t="shared" ref="BI353:BI355" si="1267">(AN353-Q353)/Q353</f>
        <v>0</v>
      </c>
      <c r="BJ353" s="566">
        <f t="shared" ref="BJ353:BJ355" si="1268">(AO353-R353)/R353</f>
        <v>0</v>
      </c>
      <c r="BK353" s="566">
        <f t="shared" ref="BK353:BK355" si="1269">(AP353-S353)/S353</f>
        <v>0</v>
      </c>
      <c r="BL353" s="566">
        <f t="shared" ref="BL353:BL355" si="1270">(AQ353-T353)/T353</f>
        <v>0</v>
      </c>
      <c r="BM353" s="566">
        <f t="shared" ref="BM353:BM355" si="1271">(AR353-U353)/U353</f>
        <v>0</v>
      </c>
      <c r="BN353" s="566">
        <f t="shared" ref="BN353:BN355" si="1272">(AS353-V353)/V353</f>
        <v>-1.9789577834328155E-3</v>
      </c>
    </row>
    <row r="354" spans="1:66" ht="15" x14ac:dyDescent="0.25">
      <c r="A354" s="555"/>
      <c r="B354" s="550" t="s">
        <v>87</v>
      </c>
      <c r="C354" s="556">
        <v>327467.38675239804</v>
      </c>
      <c r="D354" s="556">
        <v>331744.43289425224</v>
      </c>
      <c r="E354" s="556">
        <v>336536.49176770891</v>
      </c>
      <c r="F354" s="556">
        <v>340177.96194532677</v>
      </c>
      <c r="G354" s="556">
        <v>344976.01337821136</v>
      </c>
      <c r="H354" s="556">
        <v>349460.47189264919</v>
      </c>
      <c r="I354" s="556">
        <v>354138.98934207723</v>
      </c>
      <c r="J354" s="556">
        <v>357785.2849500454</v>
      </c>
      <c r="K354" s="556">
        <v>361861.66049231502</v>
      </c>
      <c r="L354" s="556">
        <v>366670.13717304973</v>
      </c>
      <c r="M354" s="556">
        <v>371491.81276953657</v>
      </c>
      <c r="N354" s="556">
        <v>376326.96166196762</v>
      </c>
      <c r="O354" s="556">
        <v>379858.23564357212</v>
      </c>
      <c r="P354" s="556">
        <v>383820</v>
      </c>
      <c r="Q354" s="556">
        <v>385361</v>
      </c>
      <c r="R354" s="556">
        <v>380457</v>
      </c>
      <c r="S354" s="556">
        <v>382837.2</v>
      </c>
      <c r="T354" s="556">
        <v>386769.3</v>
      </c>
      <c r="U354" s="556">
        <v>388738.5</v>
      </c>
      <c r="V354" s="557">
        <v>391208.04328875057</v>
      </c>
      <c r="X354" s="555"/>
      <c r="Y354" s="550" t="s">
        <v>87</v>
      </c>
      <c r="Z354" s="556">
        <f>[15]Summary!$C$24</f>
        <v>319699.49785774446</v>
      </c>
      <c r="AA354" s="556">
        <f>[15]Summary!$D$24</f>
        <v>324164.62660161586</v>
      </c>
      <c r="AB354" s="556">
        <f>[15]Summary!$E$24</f>
        <v>328591.23644588207</v>
      </c>
      <c r="AC354" s="556">
        <f>[15]Summary!$F$24</f>
        <v>332879.93463360588</v>
      </c>
      <c r="AD354" s="556">
        <f>[15]Summary!$G$24</f>
        <v>337298.35399466078</v>
      </c>
      <c r="AE354" s="556">
        <f>[15]Summary!$H$24</f>
        <v>341545.87747923192</v>
      </c>
      <c r="AF354" s="556">
        <f>[15]Summary!$I$24</f>
        <v>345395.1381887272</v>
      </c>
      <c r="AG354" s="556">
        <f>[15]Summary!$J$24</f>
        <v>349506.22610519384</v>
      </c>
      <c r="AH354" s="556">
        <f>[15]Summary!$K$24</f>
        <v>353311.8314809351</v>
      </c>
      <c r="AI354" s="556">
        <f>[15]Summary!$L$24</f>
        <v>357413.16413709277</v>
      </c>
      <c r="AJ354" s="556">
        <f>[15]Summary!$M$24</f>
        <v>361267.60622144456</v>
      </c>
      <c r="AK354" s="556">
        <f>[15]Summary!$N$24</f>
        <v>366982.01569408271</v>
      </c>
      <c r="AL354" s="556">
        <f>[15]Summary!$O$24</f>
        <v>372195.00159703975</v>
      </c>
      <c r="AM354" s="556">
        <f>[15]Summary!$P$24</f>
        <v>383820</v>
      </c>
      <c r="AN354" s="556">
        <f>[15]Summary!$Q$24</f>
        <v>385361</v>
      </c>
      <c r="AO354" s="556">
        <f>[15]Summary!$R$24</f>
        <v>380457</v>
      </c>
      <c r="AP354" s="556">
        <f>[15]Summary!$S$24</f>
        <v>382837.2</v>
      </c>
      <c r="AQ354" s="556">
        <f>[15]Summary!$T$24</f>
        <v>386769.3</v>
      </c>
      <c r="AR354" s="556">
        <f>[15]Summary!$U$24</f>
        <v>388738.5</v>
      </c>
      <c r="AS354" s="556">
        <f>[15]Summary!$V$24</f>
        <v>390408.9</v>
      </c>
      <c r="AU354" s="566">
        <f t="shared" ref="AU354:AU355" si="1273">(Z354-C354)/C354</f>
        <v>-2.3721106922097803E-2</v>
      </c>
      <c r="AV354" s="566">
        <f t="shared" si="1254"/>
        <v>-2.2848330042821059E-2</v>
      </c>
      <c r="AW354" s="566">
        <f t="shared" si="1255"/>
        <v>-2.3608896854225785E-2</v>
      </c>
      <c r="AX354" s="566">
        <f t="shared" si="1256"/>
        <v>-2.1453557044044554E-2</v>
      </c>
      <c r="AY354" s="566">
        <f t="shared" si="1257"/>
        <v>-2.2255632524610471E-2</v>
      </c>
      <c r="AZ354" s="566">
        <f t="shared" si="1258"/>
        <v>-2.2648039048744146E-2</v>
      </c>
      <c r="BA354" s="566">
        <f t="shared" si="1259"/>
        <v>-2.4690450406475824E-2</v>
      </c>
      <c r="BB354" s="566">
        <f t="shared" si="1260"/>
        <v>-2.3139741048901714E-2</v>
      </c>
      <c r="BC354" s="566">
        <f t="shared" si="1261"/>
        <v>-2.3627341453493086E-2</v>
      </c>
      <c r="BD354" s="566">
        <f t="shared" si="1262"/>
        <v>-2.5246051143750885E-2</v>
      </c>
      <c r="BE354" s="566">
        <f t="shared" si="1263"/>
        <v>-2.7522023895678243E-2</v>
      </c>
      <c r="BF354" s="566">
        <f t="shared" si="1264"/>
        <v>-2.4831986330755978E-2</v>
      </c>
      <c r="BG354" s="566">
        <f t="shared" si="1265"/>
        <v>-2.0173931555147108E-2</v>
      </c>
      <c r="BH354" s="566">
        <f t="shared" si="1266"/>
        <v>0</v>
      </c>
      <c r="BI354" s="566">
        <f t="shared" si="1267"/>
        <v>0</v>
      </c>
      <c r="BJ354" s="566">
        <f t="shared" si="1268"/>
        <v>0</v>
      </c>
      <c r="BK354" s="566">
        <f t="shared" si="1269"/>
        <v>0</v>
      </c>
      <c r="BL354" s="566">
        <f t="shared" si="1270"/>
        <v>0</v>
      </c>
      <c r="BM354" s="566">
        <f t="shared" si="1271"/>
        <v>0</v>
      </c>
      <c r="BN354" s="566">
        <f t="shared" si="1272"/>
        <v>-2.042757817636953E-3</v>
      </c>
    </row>
    <row r="355" spans="1:66" ht="15.75" thickBot="1" x14ac:dyDescent="0.3">
      <c r="A355" s="558"/>
      <c r="B355" s="559" t="s">
        <v>499</v>
      </c>
      <c r="C355" s="560">
        <v>27191.28612142105</v>
      </c>
      <c r="D355" s="560">
        <v>28267.831722258612</v>
      </c>
      <c r="E355" s="560">
        <v>29410.927447209844</v>
      </c>
      <c r="F355" s="560">
        <v>30474.877412142956</v>
      </c>
      <c r="G355" s="560">
        <v>31663.995458973313</v>
      </c>
      <c r="H355" s="560">
        <v>32847.874322191448</v>
      </c>
      <c r="I355" s="560">
        <v>33386.06139744541</v>
      </c>
      <c r="J355" s="560">
        <v>33829.301140762866</v>
      </c>
      <c r="K355" s="560">
        <v>34315.404379574749</v>
      </c>
      <c r="L355" s="560">
        <v>34873.456632941896</v>
      </c>
      <c r="M355" s="560">
        <v>35435.497386930118</v>
      </c>
      <c r="N355" s="560">
        <v>33739.621192438739</v>
      </c>
      <c r="O355" s="560">
        <v>31901.558544501182</v>
      </c>
      <c r="P355" s="560">
        <v>30766</v>
      </c>
      <c r="Q355" s="560">
        <v>30927</v>
      </c>
      <c r="R355" s="560">
        <v>38162</v>
      </c>
      <c r="S355" s="560">
        <v>38339.599999999999</v>
      </c>
      <c r="T355" s="560">
        <v>36442.1</v>
      </c>
      <c r="U355" s="560">
        <v>36627.9</v>
      </c>
      <c r="V355" s="561">
        <v>36860.586457930047</v>
      </c>
      <c r="X355" s="558"/>
      <c r="Y355" s="559" t="s">
        <v>499</v>
      </c>
      <c r="Z355" s="560">
        <f>[15]Summary!$C$25</f>
        <v>26546.278715985471</v>
      </c>
      <c r="AA355" s="560">
        <f>[15]Summary!$D$25</f>
        <v>27621.95897347352</v>
      </c>
      <c r="AB355" s="560">
        <f>[15]Summary!$E$25</f>
        <v>28716.567894721553</v>
      </c>
      <c r="AC355" s="560">
        <f>[15]Summary!$F$25</f>
        <v>29821.082891171285</v>
      </c>
      <c r="AD355" s="560">
        <f>[15]Summary!$G$25</f>
        <v>30959.293211777465</v>
      </c>
      <c r="AE355" s="560">
        <f>[15]Summary!$H$25</f>
        <v>32103.934381874213</v>
      </c>
      <c r="AF355" s="560">
        <f>[15]Summary!$I$25</f>
        <v>33227.975523701432</v>
      </c>
      <c r="AG355" s="560">
        <f>[15]Summary!$J$25</f>
        <v>34397.890296822807</v>
      </c>
      <c r="AH355" s="560">
        <f>[15]Summary!$K$25</f>
        <v>35558.452440110945</v>
      </c>
      <c r="AI355" s="560">
        <f>[15]Summary!$L$25</f>
        <v>36769.595749448315</v>
      </c>
      <c r="AJ355" s="560">
        <f>[15]Summary!$M$25</f>
        <v>37976.393104996125</v>
      </c>
      <c r="AK355" s="560">
        <f>[15]Summary!$N$25</f>
        <v>35724.268058555441</v>
      </c>
      <c r="AL355" s="560">
        <f>[15]Summary!$O$25</f>
        <v>33378.805639725397</v>
      </c>
      <c r="AM355" s="560">
        <f>[15]Summary!$P$25</f>
        <v>30766</v>
      </c>
      <c r="AN355" s="560">
        <f>[15]Summary!$Q$25</f>
        <v>30927</v>
      </c>
      <c r="AO355" s="560">
        <f>[15]Summary!$R$25</f>
        <v>38162</v>
      </c>
      <c r="AP355" s="560">
        <f>[15]Summary!$S$25</f>
        <v>38339.599999999999</v>
      </c>
      <c r="AQ355" s="560">
        <f>[15]Summary!$T$25</f>
        <v>36442.1</v>
      </c>
      <c r="AR355" s="560">
        <f>[15]Summary!$U$25</f>
        <v>36627.9</v>
      </c>
      <c r="AS355" s="560">
        <f>[15]Summary!$V$25</f>
        <v>36812.6</v>
      </c>
      <c r="AU355" s="566">
        <f t="shared" si="1273"/>
        <v>-2.3721106922097668E-2</v>
      </c>
      <c r="AV355" s="566">
        <f t="shared" si="1254"/>
        <v>-2.2848330042821073E-2</v>
      </c>
      <c r="AW355" s="566">
        <f t="shared" si="1255"/>
        <v>-2.3608896854225646E-2</v>
      </c>
      <c r="AX355" s="566">
        <f t="shared" si="1256"/>
        <v>-2.1453557044044457E-2</v>
      </c>
      <c r="AY355" s="566">
        <f t="shared" si="1257"/>
        <v>-2.2255632524610575E-2</v>
      </c>
      <c r="AZ355" s="566">
        <f t="shared" si="1258"/>
        <v>-2.2648039048744253E-2</v>
      </c>
      <c r="BA355" s="566">
        <f t="shared" si="1259"/>
        <v>-4.735086054687295E-3</v>
      </c>
      <c r="BB355" s="566">
        <f t="shared" si="1260"/>
        <v>1.6807593916707178E-2</v>
      </c>
      <c r="BC355" s="566">
        <f t="shared" si="1261"/>
        <v>3.6224199685552412E-2</v>
      </c>
      <c r="BD355" s="566">
        <f t="shared" si="1262"/>
        <v>5.437198659324477E-2</v>
      </c>
      <c r="BE355" s="566">
        <f t="shared" si="1263"/>
        <v>7.1704813123441041E-2</v>
      </c>
      <c r="BF355" s="566">
        <f t="shared" si="1264"/>
        <v>5.8822440678778981E-2</v>
      </c>
      <c r="BG355" s="566">
        <f t="shared" si="1265"/>
        <v>4.6306423968707489E-2</v>
      </c>
      <c r="BH355" s="566">
        <f t="shared" si="1266"/>
        <v>0</v>
      </c>
      <c r="BI355" s="566">
        <f t="shared" si="1267"/>
        <v>0</v>
      </c>
      <c r="BJ355" s="566">
        <f t="shared" si="1268"/>
        <v>0</v>
      </c>
      <c r="BK355" s="566">
        <f t="shared" si="1269"/>
        <v>0</v>
      </c>
      <c r="BL355" s="566">
        <f t="shared" si="1270"/>
        <v>0</v>
      </c>
      <c r="BM355" s="566">
        <f t="shared" si="1271"/>
        <v>0</v>
      </c>
      <c r="BN355" s="566">
        <f t="shared" si="1272"/>
        <v>-1.3018365289661506E-3</v>
      </c>
    </row>
    <row r="357" spans="1:66" ht="15" x14ac:dyDescent="0.25">
      <c r="A357" s="565" t="s">
        <v>335</v>
      </c>
      <c r="B357" s="565">
        <v>2021</v>
      </c>
      <c r="X357" s="565" t="str">
        <f>A357</f>
        <v>HU</v>
      </c>
      <c r="Y357" s="565">
        <v>2022</v>
      </c>
    </row>
    <row r="358" spans="1:66" ht="15.75" thickBot="1" x14ac:dyDescent="0.3">
      <c r="A358" s="550" t="s">
        <v>65</v>
      </c>
      <c r="B358" s="550" t="s">
        <v>64</v>
      </c>
      <c r="C358" s="551" t="s">
        <v>508</v>
      </c>
      <c r="D358" s="551" t="s">
        <v>508</v>
      </c>
      <c r="E358" s="551" t="s">
        <v>508</v>
      </c>
      <c r="F358" s="551" t="s">
        <v>508</v>
      </c>
      <c r="G358" s="551" t="s">
        <v>508</v>
      </c>
      <c r="H358" s="551" t="s">
        <v>508</v>
      </c>
      <c r="I358" s="551" t="s">
        <v>508</v>
      </c>
      <c r="J358" s="551" t="s">
        <v>508</v>
      </c>
      <c r="K358" s="551" t="s">
        <v>508</v>
      </c>
      <c r="L358" s="551" t="s">
        <v>508</v>
      </c>
      <c r="M358" s="551" t="s">
        <v>508</v>
      </c>
      <c r="N358" s="551" t="s">
        <v>508</v>
      </c>
      <c r="O358" s="551" t="s">
        <v>508</v>
      </c>
      <c r="P358" s="551" t="s">
        <v>508</v>
      </c>
      <c r="Q358" s="551" t="s">
        <v>508</v>
      </c>
      <c r="R358" s="551" t="s">
        <v>508</v>
      </c>
      <c r="S358" s="551" t="s">
        <v>508</v>
      </c>
      <c r="T358" s="551" t="s">
        <v>508</v>
      </c>
      <c r="U358" s="551" t="s">
        <v>508</v>
      </c>
      <c r="V358" s="551" t="s">
        <v>508</v>
      </c>
      <c r="X358" s="550" t="s">
        <v>65</v>
      </c>
      <c r="Y358" s="550" t="s">
        <v>64</v>
      </c>
      <c r="Z358" s="551" t="str">
        <f>[16]Summary!$C$1</f>
        <v>EST</v>
      </c>
      <c r="AA358" s="551" t="str">
        <f>[16]Summary!$D$1</f>
        <v>EST</v>
      </c>
      <c r="AB358" s="551" t="str">
        <f>[16]Summary!$E$1</f>
        <v>EST</v>
      </c>
      <c r="AC358" s="551" t="str">
        <f>[16]Summary!$F$1</f>
        <v>EST</v>
      </c>
      <c r="AD358" s="551" t="str">
        <f>[16]Summary!$G$1</f>
        <v>EST</v>
      </c>
      <c r="AE358" s="551" t="str">
        <f>[16]Summary!$H$1</f>
        <v>EST</v>
      </c>
      <c r="AF358" s="551" t="str">
        <f>[16]Summary!$I$1</f>
        <v>EST</v>
      </c>
      <c r="AG358" s="551" t="str">
        <f>[16]Summary!$J$1</f>
        <v>EST</v>
      </c>
      <c r="AH358" s="551" t="str">
        <f>[16]Summary!$K$1</f>
        <v>EST</v>
      </c>
      <c r="AI358" s="551" t="str">
        <f>[16]Summary!$L$1</f>
        <v>EST</v>
      </c>
      <c r="AJ358" s="551" t="str">
        <f>[16]Summary!$M$1</f>
        <v>EST</v>
      </c>
      <c r="AK358" s="551" t="str">
        <f>[16]Summary!$N$1</f>
        <v>EST</v>
      </c>
      <c r="AL358" s="551" t="str">
        <f>[16]Summary!$O$1</f>
        <v>EST</v>
      </c>
      <c r="AM358" s="551" t="str">
        <f>[16]Summary!$P$1</f>
        <v>EST</v>
      </c>
      <c r="AN358" s="551" t="str">
        <f>[16]Summary!$Q$1</f>
        <v>EST</v>
      </c>
      <c r="AO358" s="551" t="str">
        <f>[16]Summary!$R$1</f>
        <v>EST</v>
      </c>
      <c r="AP358" s="551" t="str">
        <f>[16]Summary!$S$1</f>
        <v>EST</v>
      </c>
      <c r="AQ358" s="551" t="str">
        <f>[16]Summary!$T$1</f>
        <v>EST</v>
      </c>
      <c r="AR358" s="551" t="str">
        <f>[16]Summary!$U$1</f>
        <v>EST</v>
      </c>
      <c r="AS358" s="551" t="str">
        <f>[16]Summary!$V$1</f>
        <v>EST</v>
      </c>
      <c r="AU358" s="704" t="s">
        <v>504</v>
      </c>
      <c r="AV358" s="704"/>
      <c r="AW358" s="704"/>
      <c r="AX358" s="704"/>
      <c r="AY358" s="704"/>
      <c r="AZ358" s="704"/>
      <c r="BA358" s="704"/>
      <c r="BB358" s="704"/>
      <c r="BC358" s="704"/>
      <c r="BD358" s="704"/>
      <c r="BE358" s="704"/>
      <c r="BF358" s="704"/>
      <c r="BG358" s="704"/>
      <c r="BH358" s="704"/>
      <c r="BI358" s="704"/>
      <c r="BJ358" s="704"/>
      <c r="BK358" s="704"/>
      <c r="BL358" s="704"/>
      <c r="BM358" s="704"/>
      <c r="BN358" s="704"/>
    </row>
    <row r="359" spans="1:66" ht="15" x14ac:dyDescent="0.25">
      <c r="A359" s="552" t="s">
        <v>497</v>
      </c>
      <c r="B359" s="553"/>
      <c r="C359" s="553">
        <v>2000</v>
      </c>
      <c r="D359" s="553">
        <v>2001</v>
      </c>
      <c r="E359" s="553">
        <v>2002</v>
      </c>
      <c r="F359" s="553">
        <v>2003</v>
      </c>
      <c r="G359" s="553">
        <v>2004</v>
      </c>
      <c r="H359" s="553">
        <v>2005</v>
      </c>
      <c r="I359" s="553">
        <v>2006</v>
      </c>
      <c r="J359" s="553">
        <v>2007</v>
      </c>
      <c r="K359" s="553">
        <v>2008</v>
      </c>
      <c r="L359" s="553">
        <v>2009</v>
      </c>
      <c r="M359" s="553">
        <v>2010</v>
      </c>
      <c r="N359" s="553">
        <v>2011</v>
      </c>
      <c r="O359" s="553">
        <v>2012</v>
      </c>
      <c r="P359" s="553">
        <v>2013</v>
      </c>
      <c r="Q359" s="553">
        <v>2014</v>
      </c>
      <c r="R359" s="553">
        <v>2015</v>
      </c>
      <c r="S359" s="553">
        <v>2016</v>
      </c>
      <c r="T359" s="553">
        <v>2017</v>
      </c>
      <c r="U359" s="553">
        <v>2018</v>
      </c>
      <c r="V359" s="554">
        <v>2019</v>
      </c>
      <c r="X359" s="552" t="s">
        <v>497</v>
      </c>
      <c r="Y359" s="553"/>
      <c r="Z359" s="553">
        <v>2000</v>
      </c>
      <c r="AA359" s="553">
        <v>2001</v>
      </c>
      <c r="AB359" s="553">
        <v>2002</v>
      </c>
      <c r="AC359" s="553">
        <v>2003</v>
      </c>
      <c r="AD359" s="553">
        <v>2004</v>
      </c>
      <c r="AE359" s="553">
        <v>2005</v>
      </c>
      <c r="AF359" s="553">
        <v>2006</v>
      </c>
      <c r="AG359" s="553">
        <v>2007</v>
      </c>
      <c r="AH359" s="553">
        <v>2008</v>
      </c>
      <c r="AI359" s="553">
        <v>2009</v>
      </c>
      <c r="AJ359" s="553">
        <v>2010</v>
      </c>
      <c r="AK359" s="553">
        <v>2011</v>
      </c>
      <c r="AL359" s="553">
        <v>2012</v>
      </c>
      <c r="AM359" s="553">
        <v>2013</v>
      </c>
      <c r="AN359" s="553">
        <v>2014</v>
      </c>
      <c r="AO359" s="553">
        <v>2015</v>
      </c>
      <c r="AP359" s="553">
        <v>2016</v>
      </c>
      <c r="AQ359" s="553">
        <v>2017</v>
      </c>
      <c r="AR359" s="553">
        <v>2018</v>
      </c>
      <c r="AS359" s="553">
        <v>2019</v>
      </c>
      <c r="AU359" s="553">
        <v>2000</v>
      </c>
      <c r="AV359" s="553">
        <v>2001</v>
      </c>
      <c r="AW359" s="553">
        <v>2002</v>
      </c>
      <c r="AX359" s="553">
        <v>2003</v>
      </c>
      <c r="AY359" s="553">
        <v>2004</v>
      </c>
      <c r="AZ359" s="553">
        <v>2005</v>
      </c>
      <c r="BA359" s="553">
        <v>2006</v>
      </c>
      <c r="BB359" s="553">
        <v>2007</v>
      </c>
      <c r="BC359" s="553">
        <v>2008</v>
      </c>
      <c r="BD359" s="553">
        <v>2009</v>
      </c>
      <c r="BE359" s="553">
        <v>2010</v>
      </c>
      <c r="BF359" s="553">
        <v>2011</v>
      </c>
      <c r="BG359" s="553">
        <v>2012</v>
      </c>
      <c r="BH359" s="553">
        <v>2013</v>
      </c>
      <c r="BI359" s="553">
        <v>2014</v>
      </c>
      <c r="BJ359" s="553">
        <v>2015</v>
      </c>
      <c r="BK359" s="553">
        <v>2016</v>
      </c>
      <c r="BL359" s="553">
        <v>2017</v>
      </c>
      <c r="BM359" s="553">
        <v>2018</v>
      </c>
      <c r="BN359" s="553">
        <v>2019</v>
      </c>
    </row>
    <row r="360" spans="1:66" ht="15" x14ac:dyDescent="0.25">
      <c r="A360" s="555"/>
      <c r="B360" s="550" t="s">
        <v>498</v>
      </c>
      <c r="C360" s="556">
        <v>328400.12613235798</v>
      </c>
      <c r="D360" s="556">
        <v>329179.53554773214</v>
      </c>
      <c r="E360" s="556">
        <v>332615.19521703909</v>
      </c>
      <c r="F360" s="556">
        <v>335669.29935175466</v>
      </c>
      <c r="G360" s="556">
        <v>338056.36941975338</v>
      </c>
      <c r="H360" s="556">
        <v>340585.46109733038</v>
      </c>
      <c r="I360" s="556">
        <v>343447.52948431758</v>
      </c>
      <c r="J360" s="556">
        <v>346870.86436618172</v>
      </c>
      <c r="K360" s="556">
        <v>350121.31995399849</v>
      </c>
      <c r="L360" s="556">
        <v>353532.96194032545</v>
      </c>
      <c r="M360" s="556">
        <v>357745.71366142452</v>
      </c>
      <c r="N360" s="556">
        <v>363075.80056425056</v>
      </c>
      <c r="O360" s="556">
        <v>365437.78987219353</v>
      </c>
      <c r="P360" s="556">
        <v>369276.55326014402</v>
      </c>
      <c r="Q360" s="556">
        <v>371219.11477233667</v>
      </c>
      <c r="R360" s="556">
        <v>372238.50238947762</v>
      </c>
      <c r="S360" s="556">
        <v>374810.06868417124</v>
      </c>
      <c r="T360" s="556">
        <v>377557.87893584219</v>
      </c>
      <c r="U360" s="556">
        <v>380100.68072224042</v>
      </c>
      <c r="V360" s="557">
        <v>382438.41957038111</v>
      </c>
      <c r="X360" s="555"/>
      <c r="Y360" s="550" t="s">
        <v>498</v>
      </c>
      <c r="Z360" s="556">
        <f>[16]Summary!$C$3</f>
        <v>324208.78261616977</v>
      </c>
      <c r="AA360" s="556">
        <f>[16]Summary!$D$3</f>
        <v>326904.517602965</v>
      </c>
      <c r="AB360" s="556">
        <f>[16]Summary!$E$3</f>
        <v>329763.4065797482</v>
      </c>
      <c r="AC360" s="556">
        <f>[16]Summary!$F$3</f>
        <v>332702.78455845371</v>
      </c>
      <c r="AD360" s="556">
        <f>[16]Summary!$G$3</f>
        <v>336123.40593780496</v>
      </c>
      <c r="AE360" s="556">
        <f>[16]Summary!$H$3</f>
        <v>340020.94072569854</v>
      </c>
      <c r="AF360" s="556">
        <f>[16]Summary!$I$3</f>
        <v>343666.77836517873</v>
      </c>
      <c r="AG360" s="556">
        <f>[16]Summary!$J$3</f>
        <v>347458.80770573311</v>
      </c>
      <c r="AH360" s="556">
        <f>[16]Summary!$K$3</f>
        <v>351843.92003930412</v>
      </c>
      <c r="AI360" s="556">
        <f>[16]Summary!$L$3</f>
        <v>356829.98965371191</v>
      </c>
      <c r="AJ360" s="556">
        <f>[16]Summary!$M$3</f>
        <v>362451.53211514867</v>
      </c>
      <c r="AK360" s="556">
        <f>[16]Summary!$N$3</f>
        <v>366908.95780274773</v>
      </c>
      <c r="AL360" s="556">
        <f>[16]Summary!$O$3</f>
        <v>368833.29683421651</v>
      </c>
      <c r="AM360" s="556">
        <f>[16]Summary!$P$3</f>
        <v>371407.5228573081</v>
      </c>
      <c r="AN360" s="556">
        <f>[16]Summary!$Q$3</f>
        <v>374018.04978982417</v>
      </c>
      <c r="AO360" s="556">
        <f>[16]Summary!$R$3</f>
        <v>377150.52715026221</v>
      </c>
      <c r="AP360" s="556">
        <f>[16]Summary!$S$3</f>
        <v>380909.01710675674</v>
      </c>
      <c r="AQ360" s="556">
        <f>[16]Summary!$T$3</f>
        <v>383838.82226077042</v>
      </c>
      <c r="AR360" s="556">
        <f>[16]Summary!$U$3</f>
        <v>387003.39408857562</v>
      </c>
      <c r="AS360" s="556">
        <f>[16]Summary!$V$3</f>
        <v>388117.86538433656</v>
      </c>
      <c r="AU360" s="566">
        <f>(Z360-C360)/C360</f>
        <v>-1.2762916889072492E-2</v>
      </c>
      <c r="AV360" s="566">
        <f t="shared" ref="AV360:AV362" si="1274">(AA360-D360)/D360</f>
        <v>-6.9111767260430276E-3</v>
      </c>
      <c r="AW360" s="566">
        <f t="shared" ref="AW360:AW362" si="1275">(AB360-E360)/E360</f>
        <v>-8.5738375104301105E-3</v>
      </c>
      <c r="AX360" s="566">
        <f t="shared" ref="AX360:AX362" si="1276">(AC360-F360)/F360</f>
        <v>-8.8376113008543922E-3</v>
      </c>
      <c r="AY360" s="566">
        <f t="shared" ref="AY360:AY362" si="1277">(AD360-G360)/G360</f>
        <v>-5.7178732803236237E-3</v>
      </c>
      <c r="AZ360" s="566">
        <f t="shared" ref="AZ360:AZ362" si="1278">(AE360-H360)/H360</f>
        <v>-1.6574999115141632E-3</v>
      </c>
      <c r="BA360" s="566">
        <f t="shared" ref="BA360:BA362" si="1279">(AF360-I360)/I360</f>
        <v>6.3837664283202748E-4</v>
      </c>
      <c r="BB360" s="566">
        <f t="shared" ref="BB360:BB362" si="1280">(AG360-J360)/J360</f>
        <v>1.6949919983210711E-3</v>
      </c>
      <c r="BC360" s="566">
        <f t="shared" ref="BC360:BC362" si="1281">(AH360-K360)/K360</f>
        <v>4.9200091143605873E-3</v>
      </c>
      <c r="BD360" s="566">
        <f t="shared" ref="BD360:BD362" si="1282">(AI360-L360)/L360</f>
        <v>9.3259414773974592E-3</v>
      </c>
      <c r="BE360" s="566">
        <f t="shared" ref="BE360:BE362" si="1283">(AJ360-M360)/M360</f>
        <v>1.3154087593563171E-2</v>
      </c>
      <c r="BF360" s="566">
        <f t="shared" ref="BF360:BF362" si="1284">(AK360-N360)/N360</f>
        <v>1.0557457237690077E-2</v>
      </c>
      <c r="BG360" s="566">
        <f t="shared" ref="BG360:BG362" si="1285">(AL360-O360)/O360</f>
        <v>9.2916142121221377E-3</v>
      </c>
      <c r="BH360" s="566">
        <f t="shared" ref="BH360:BH362" si="1286">(AM360-P360)/P360</f>
        <v>5.7706604395835366E-3</v>
      </c>
      <c r="BI360" s="566">
        <f t="shared" ref="BI360:BI362" si="1287">(AN360-Q360)/Q360</f>
        <v>7.5398461612194894E-3</v>
      </c>
      <c r="BJ360" s="566">
        <f t="shared" ref="BJ360:BJ362" si="1288">(AO360-R360)/R360</f>
        <v>1.3195907272496681E-2</v>
      </c>
      <c r="BK360" s="566">
        <f t="shared" ref="BK360:BK362" si="1289">(AP360-S360)/S360</f>
        <v>1.6272104012565083E-2</v>
      </c>
      <c r="BL360" s="566">
        <f t="shared" ref="BL360:BL362" si="1290">(AQ360-T360)/T360</f>
        <v>1.6635709848331733E-2</v>
      </c>
      <c r="BM360" s="566">
        <f t="shared" ref="BM360:BM362" si="1291">(AR360-U360)/U360</f>
        <v>1.8160223636587949E-2</v>
      </c>
      <c r="BN360" s="566">
        <f t="shared" ref="BN360:BN362" si="1292">(AS360-V360)/V360</f>
        <v>1.4850615218877729E-2</v>
      </c>
    </row>
    <row r="361" spans="1:66" ht="15" x14ac:dyDescent="0.25">
      <c r="A361" s="555"/>
      <c r="B361" s="550" t="s">
        <v>87</v>
      </c>
      <c r="C361" s="556">
        <v>294152.22270897176</v>
      </c>
      <c r="D361" s="556">
        <v>294850.34976096993</v>
      </c>
      <c r="E361" s="556">
        <v>297393.42698910052</v>
      </c>
      <c r="F361" s="556">
        <v>299584.92825601826</v>
      </c>
      <c r="G361" s="556">
        <v>301172.36117977725</v>
      </c>
      <c r="H361" s="556">
        <v>302878.42334783135</v>
      </c>
      <c r="I361" s="556">
        <v>304871.93762719509</v>
      </c>
      <c r="J361" s="556">
        <v>307213.8664845262</v>
      </c>
      <c r="K361" s="556">
        <v>309389.27259203384</v>
      </c>
      <c r="L361" s="556">
        <v>311693.72828332643</v>
      </c>
      <c r="M361" s="556">
        <v>314689.16728926497</v>
      </c>
      <c r="N361" s="556">
        <v>318648.29180742614</v>
      </c>
      <c r="O361" s="556">
        <v>320676.18069943425</v>
      </c>
      <c r="P361" s="556">
        <v>323999.1922407276</v>
      </c>
      <c r="Q361" s="556">
        <v>325657.78394627722</v>
      </c>
      <c r="R361" s="556">
        <v>326506.14152912743</v>
      </c>
      <c r="S361" s="556">
        <v>328715.53776019561</v>
      </c>
      <c r="T361" s="556">
        <v>331125.419457643</v>
      </c>
      <c r="U361" s="556">
        <v>333355.50484347029</v>
      </c>
      <c r="V361" s="557">
        <v>335405.7461438367</v>
      </c>
      <c r="X361" s="555"/>
      <c r="Y361" s="550" t="s">
        <v>87</v>
      </c>
      <c r="Z361" s="556">
        <f>[16]Summary!$C$4</f>
        <v>305118.3968991795</v>
      </c>
      <c r="AA361" s="556">
        <f>[16]Summary!$D$4</f>
        <v>307655.39892299508</v>
      </c>
      <c r="AB361" s="556">
        <f>[16]Summary!$E$4</f>
        <v>309775.9189290668</v>
      </c>
      <c r="AC361" s="556">
        <f>[16]Summary!$F$4</f>
        <v>311962.02648585651</v>
      </c>
      <c r="AD361" s="556">
        <f>[16]Summary!$G$4</f>
        <v>314588.38273889531</v>
      </c>
      <c r="AE361" s="556">
        <f>[16]Summary!$H$4</f>
        <v>317648.44696633221</v>
      </c>
      <c r="AF361" s="556">
        <f>[16]Summary!$I$4</f>
        <v>320460.3355899704</v>
      </c>
      <c r="AG361" s="556">
        <f>[16]Summary!$J$4</f>
        <v>323452.87246417144</v>
      </c>
      <c r="AH361" s="556">
        <f>[16]Summary!$K$4</f>
        <v>326984.72701849975</v>
      </c>
      <c r="AI361" s="556">
        <f>[16]Summary!$L$4</f>
        <v>331060.42209726939</v>
      </c>
      <c r="AJ361" s="556">
        <f>[16]Summary!$M$4</f>
        <v>335709.1069123178</v>
      </c>
      <c r="AK361" s="556">
        <f>[16]Summary!$N$4</f>
        <v>339263.80221219501</v>
      </c>
      <c r="AL361" s="556">
        <f>[16]Summary!$O$4</f>
        <v>340082.55518869753</v>
      </c>
      <c r="AM361" s="556">
        <f>[16]Summary!$P$4</f>
        <v>341488.82001164218</v>
      </c>
      <c r="AN361" s="556">
        <f>[16]Summary!$Q$4</f>
        <v>342914.9582835951</v>
      </c>
      <c r="AO361" s="556">
        <f>[16]Summary!$R$4</f>
        <v>344804.68477283791</v>
      </c>
      <c r="AP361" s="556">
        <f>[16]Summary!$S$4</f>
        <v>347248.78773994034</v>
      </c>
      <c r="AQ361" s="556">
        <f>[16]Summary!$T$4</f>
        <v>348891.97264159675</v>
      </c>
      <c r="AR361" s="556">
        <f>[16]Summary!$U$4</f>
        <v>350732.23219541402</v>
      </c>
      <c r="AS361" s="556">
        <f>[16]Summary!$V$4</f>
        <v>350703.07598605903</v>
      </c>
      <c r="AU361" s="566">
        <f t="shared" ref="AU361:AU362" si="1293">(Z361-C361)/C361</f>
        <v>3.7280609642230865E-2</v>
      </c>
      <c r="AV361" s="566">
        <f t="shared" si="1274"/>
        <v>4.34289773520906E-2</v>
      </c>
      <c r="AW361" s="566">
        <f t="shared" si="1275"/>
        <v>4.1636737117327391E-2</v>
      </c>
      <c r="AX361" s="566">
        <f t="shared" si="1276"/>
        <v>4.1314155227665746E-2</v>
      </c>
      <c r="AY361" s="566">
        <f t="shared" si="1277"/>
        <v>4.4545991891698535E-2</v>
      </c>
      <c r="AZ361" s="566">
        <f t="shared" si="1278"/>
        <v>4.8765519363321165E-2</v>
      </c>
      <c r="BA361" s="566">
        <f t="shared" si="1279"/>
        <v>5.1130970216869194E-2</v>
      </c>
      <c r="BB361" s="566">
        <f t="shared" si="1280"/>
        <v>5.2858961626535729E-2</v>
      </c>
      <c r="BC361" s="566">
        <f t="shared" si="1281"/>
        <v>5.6871572433823785E-2</v>
      </c>
      <c r="BD361" s="566">
        <f t="shared" si="1282"/>
        <v>6.2133729544724195E-2</v>
      </c>
      <c r="BE361" s="566">
        <f t="shared" si="1283"/>
        <v>6.6795879261173072E-2</v>
      </c>
      <c r="BF361" s="566">
        <f t="shared" si="1284"/>
        <v>6.4696754807108056E-2</v>
      </c>
      <c r="BG361" s="566">
        <f t="shared" si="1285"/>
        <v>6.0517043850701939E-2</v>
      </c>
      <c r="BH361" s="566">
        <f t="shared" si="1286"/>
        <v>5.3980467204128066E-2</v>
      </c>
      <c r="BI361" s="566">
        <f t="shared" si="1287"/>
        <v>5.2991745286102974E-2</v>
      </c>
      <c r="BJ361" s="566">
        <f t="shared" si="1288"/>
        <v>5.6043488670727108E-2</v>
      </c>
      <c r="BK361" s="566">
        <f t="shared" si="1289"/>
        <v>5.6380815175414954E-2</v>
      </c>
      <c r="BL361" s="566">
        <f t="shared" si="1290"/>
        <v>5.3655056784990829E-2</v>
      </c>
      <c r="BM361" s="566">
        <f t="shared" si="1291"/>
        <v>5.2126714871869623E-2</v>
      </c>
      <c r="BN361" s="566">
        <f t="shared" si="1292"/>
        <v>4.5608431036426443E-2</v>
      </c>
    </row>
    <row r="362" spans="1:66" ht="15.75" thickBot="1" x14ac:dyDescent="0.3">
      <c r="A362" s="558"/>
      <c r="B362" s="559" t="s">
        <v>499</v>
      </c>
      <c r="C362" s="560">
        <v>34247.903423386218</v>
      </c>
      <c r="D362" s="560">
        <v>34329.185786762217</v>
      </c>
      <c r="E362" s="560">
        <v>35221.768227938563</v>
      </c>
      <c r="F362" s="560">
        <v>36084.371095736395</v>
      </c>
      <c r="G362" s="560">
        <v>36884.00823997613</v>
      </c>
      <c r="H362" s="560">
        <v>37707.037749499024</v>
      </c>
      <c r="I362" s="560">
        <v>38575.59185712249</v>
      </c>
      <c r="J362" s="560">
        <v>39656.997881655523</v>
      </c>
      <c r="K362" s="560">
        <v>40732.047361964651</v>
      </c>
      <c r="L362" s="560">
        <v>41839.233656999015</v>
      </c>
      <c r="M362" s="560">
        <v>43056.546372159559</v>
      </c>
      <c r="N362" s="560">
        <v>44427.50875682442</v>
      </c>
      <c r="O362" s="560">
        <v>44761.609172759287</v>
      </c>
      <c r="P362" s="560">
        <v>45277.361019416421</v>
      </c>
      <c r="Q362" s="560">
        <v>45561.330826059449</v>
      </c>
      <c r="R362" s="560">
        <v>45732.360860350193</v>
      </c>
      <c r="S362" s="560">
        <v>46094.530923975632</v>
      </c>
      <c r="T362" s="560">
        <v>46432.459478199191</v>
      </c>
      <c r="U362" s="560">
        <v>46745.175878770126</v>
      </c>
      <c r="V362" s="561">
        <v>47032.67342654441</v>
      </c>
      <c r="X362" s="558"/>
      <c r="Y362" s="559" t="s">
        <v>499</v>
      </c>
      <c r="Z362" s="560">
        <f>[16]Summary!$C$5</f>
        <v>19090.385716990277</v>
      </c>
      <c r="AA362" s="560">
        <f>[16]Summary!$D$5</f>
        <v>19249.118679969921</v>
      </c>
      <c r="AB362" s="560">
        <f>[16]Summary!$E$5</f>
        <v>19987.487650681403</v>
      </c>
      <c r="AC362" s="560">
        <f>[16]Summary!$F$5</f>
        <v>20740.758072597208</v>
      </c>
      <c r="AD362" s="560">
        <f>[16]Summary!$G$5</f>
        <v>21535.02319890965</v>
      </c>
      <c r="AE362" s="560">
        <f>[16]Summary!$H$5</f>
        <v>22372.493759366334</v>
      </c>
      <c r="AF362" s="560">
        <f>[16]Summary!$I$5</f>
        <v>23206.442775208328</v>
      </c>
      <c r="AG362" s="560">
        <f>[16]Summary!$J$5</f>
        <v>24005.935241561674</v>
      </c>
      <c r="AH362" s="560">
        <f>[16]Summary!$K$5</f>
        <v>24859.193020804378</v>
      </c>
      <c r="AI362" s="560">
        <f>[16]Summary!$L$5</f>
        <v>25769.567556442518</v>
      </c>
      <c r="AJ362" s="560">
        <f>[16]Summary!$M$5</f>
        <v>26742.425202830869</v>
      </c>
      <c r="AK362" s="560">
        <f>[16]Summary!$N$5</f>
        <v>27645.15559055272</v>
      </c>
      <c r="AL362" s="560">
        <f>[16]Summary!$O$5</f>
        <v>28750.741645518981</v>
      </c>
      <c r="AM362" s="560">
        <f>[16]Summary!$P$5</f>
        <v>29918.702845665917</v>
      </c>
      <c r="AN362" s="560">
        <f>[16]Summary!$Q$5</f>
        <v>31103.091506229073</v>
      </c>
      <c r="AO362" s="560">
        <f>[16]Summary!$R$5</f>
        <v>32345.842377424298</v>
      </c>
      <c r="AP362" s="560">
        <f>[16]Summary!$S$5</f>
        <v>33660.229366816406</v>
      </c>
      <c r="AQ362" s="560">
        <f>[16]Summary!$T$5</f>
        <v>34946.849619173678</v>
      </c>
      <c r="AR362" s="560">
        <f>[16]Summary!$U$5</f>
        <v>36271.161893161596</v>
      </c>
      <c r="AS362" s="560">
        <f>[16]Summary!$V$5</f>
        <v>37414.789398277528</v>
      </c>
      <c r="AU362" s="566">
        <f t="shared" si="1293"/>
        <v>-0.44258235369951476</v>
      </c>
      <c r="AV362" s="566">
        <f t="shared" si="1274"/>
        <v>-0.43927832138120115</v>
      </c>
      <c r="AW362" s="566">
        <f t="shared" si="1275"/>
        <v>-0.43252458191957111</v>
      </c>
      <c r="AX362" s="566">
        <f t="shared" si="1276"/>
        <v>-0.42521492150800255</v>
      </c>
      <c r="AY362" s="566">
        <f t="shared" si="1277"/>
        <v>-0.41614200227920817</v>
      </c>
      <c r="AZ362" s="566">
        <f t="shared" si="1278"/>
        <v>-0.40667591265072062</v>
      </c>
      <c r="BA362" s="566">
        <f t="shared" si="1279"/>
        <v>-0.39841641675489797</v>
      </c>
      <c r="BB362" s="566">
        <f t="shared" si="1280"/>
        <v>-0.39466080329125708</v>
      </c>
      <c r="BC362" s="566">
        <f t="shared" si="1281"/>
        <v>-0.38968957784288183</v>
      </c>
      <c r="BD362" s="566">
        <f t="shared" si="1282"/>
        <v>-0.38408127243191764</v>
      </c>
      <c r="BE362" s="566">
        <f t="shared" si="1283"/>
        <v>-0.37889990126745116</v>
      </c>
      <c r="BF362" s="566">
        <f t="shared" si="1284"/>
        <v>-0.37774688781517141</v>
      </c>
      <c r="BG362" s="566">
        <f t="shared" si="1285"/>
        <v>-0.35769195574371998</v>
      </c>
      <c r="BH362" s="566">
        <f t="shared" si="1286"/>
        <v>-0.33921275065400136</v>
      </c>
      <c r="BI362" s="566">
        <f t="shared" si="1287"/>
        <v>-0.3173357550732645</v>
      </c>
      <c r="BJ362" s="566">
        <f t="shared" si="1288"/>
        <v>-0.29271435436721488</v>
      </c>
      <c r="BK362" s="566">
        <f t="shared" si="1289"/>
        <v>-0.26975654829132112</v>
      </c>
      <c r="BL362" s="566">
        <f t="shared" si="1290"/>
        <v>-0.24736165148473768</v>
      </c>
      <c r="BM362" s="566">
        <f t="shared" si="1291"/>
        <v>-0.22406620124335497</v>
      </c>
      <c r="BN362" s="566">
        <f t="shared" si="1292"/>
        <v>-0.2044936706242754</v>
      </c>
    </row>
    <row r="363" spans="1:66" ht="15" x14ac:dyDescent="0.25">
      <c r="A363" s="552" t="s">
        <v>500</v>
      </c>
      <c r="B363" s="562"/>
      <c r="C363" s="553">
        <v>2000</v>
      </c>
      <c r="D363" s="553">
        <v>2001</v>
      </c>
      <c r="E363" s="553">
        <v>2002</v>
      </c>
      <c r="F363" s="553">
        <v>2003</v>
      </c>
      <c r="G363" s="553">
        <v>2004</v>
      </c>
      <c r="H363" s="553">
        <v>2005</v>
      </c>
      <c r="I363" s="553">
        <v>2006</v>
      </c>
      <c r="J363" s="553">
        <v>2007</v>
      </c>
      <c r="K363" s="553">
        <v>2008</v>
      </c>
      <c r="L363" s="553">
        <v>2009</v>
      </c>
      <c r="M363" s="553">
        <v>2010</v>
      </c>
      <c r="N363" s="553">
        <v>2011</v>
      </c>
      <c r="O363" s="553">
        <v>2012</v>
      </c>
      <c r="P363" s="553">
        <v>2013</v>
      </c>
      <c r="Q363" s="553">
        <v>2014</v>
      </c>
      <c r="R363" s="553">
        <v>2015</v>
      </c>
      <c r="S363" s="553">
        <v>2016</v>
      </c>
      <c r="T363" s="553">
        <v>2017</v>
      </c>
      <c r="U363" s="553">
        <v>2018</v>
      </c>
      <c r="V363" s="554">
        <v>2019</v>
      </c>
      <c r="X363" s="552" t="s">
        <v>500</v>
      </c>
      <c r="Y363" s="562"/>
      <c r="Z363" s="553">
        <v>2000</v>
      </c>
      <c r="AA363" s="553">
        <v>2001</v>
      </c>
      <c r="AB363" s="553">
        <v>2002</v>
      </c>
      <c r="AC363" s="553">
        <v>2003</v>
      </c>
      <c r="AD363" s="553">
        <v>2004</v>
      </c>
      <c r="AE363" s="553">
        <v>2005</v>
      </c>
      <c r="AF363" s="553">
        <v>2006</v>
      </c>
      <c r="AG363" s="553">
        <v>2007</v>
      </c>
      <c r="AH363" s="553">
        <v>2008</v>
      </c>
      <c r="AI363" s="553">
        <v>2009</v>
      </c>
      <c r="AJ363" s="553">
        <v>2010</v>
      </c>
      <c r="AK363" s="553">
        <v>2011</v>
      </c>
      <c r="AL363" s="553">
        <v>2012</v>
      </c>
      <c r="AM363" s="553">
        <v>2013</v>
      </c>
      <c r="AN363" s="553">
        <v>2014</v>
      </c>
      <c r="AO363" s="553">
        <v>2015</v>
      </c>
      <c r="AP363" s="553">
        <v>2016</v>
      </c>
      <c r="AQ363" s="553">
        <v>2017</v>
      </c>
      <c r="AR363" s="553">
        <v>2018</v>
      </c>
      <c r="AS363" s="553">
        <v>2019</v>
      </c>
      <c r="AU363" s="553">
        <v>2000</v>
      </c>
      <c r="AV363" s="553">
        <v>2001</v>
      </c>
      <c r="AW363" s="553">
        <v>2002</v>
      </c>
      <c r="AX363" s="553">
        <v>2003</v>
      </c>
      <c r="AY363" s="553">
        <v>2004</v>
      </c>
      <c r="AZ363" s="553">
        <v>2005</v>
      </c>
      <c r="BA363" s="553">
        <v>2006</v>
      </c>
      <c r="BB363" s="553">
        <v>2007</v>
      </c>
      <c r="BC363" s="553">
        <v>2008</v>
      </c>
      <c r="BD363" s="553">
        <v>2009</v>
      </c>
      <c r="BE363" s="553">
        <v>2010</v>
      </c>
      <c r="BF363" s="553">
        <v>2011</v>
      </c>
      <c r="BG363" s="553">
        <v>2012</v>
      </c>
      <c r="BH363" s="553">
        <v>2013</v>
      </c>
      <c r="BI363" s="553">
        <v>2014</v>
      </c>
      <c r="BJ363" s="553">
        <v>2015</v>
      </c>
      <c r="BK363" s="553">
        <v>2016</v>
      </c>
      <c r="BL363" s="553">
        <v>2017</v>
      </c>
      <c r="BM363" s="553">
        <v>2018</v>
      </c>
      <c r="BN363" s="553">
        <v>2019</v>
      </c>
    </row>
    <row r="364" spans="1:66" ht="15" x14ac:dyDescent="0.25">
      <c r="A364" s="563"/>
      <c r="B364" s="550" t="s">
        <v>498</v>
      </c>
      <c r="C364" s="556">
        <v>8933.4251775153789</v>
      </c>
      <c r="D364" s="556">
        <v>11403.899662265865</v>
      </c>
      <c r="E364" s="556">
        <v>11018.565430646508</v>
      </c>
      <c r="F364" s="556">
        <v>10317.926860248084</v>
      </c>
      <c r="G364" s="556">
        <v>10239.094834060626</v>
      </c>
      <c r="H364" s="556">
        <v>10947.638822449797</v>
      </c>
      <c r="I364" s="556">
        <v>11499.158262142913</v>
      </c>
      <c r="J364" s="556">
        <v>11056.150527244341</v>
      </c>
      <c r="K364" s="556">
        <v>10844.823088563033</v>
      </c>
      <c r="L364" s="556">
        <v>11464.233391196422</v>
      </c>
      <c r="M364" s="556">
        <v>13229.960340669792</v>
      </c>
      <c r="N364" s="556">
        <v>10884.331139970789</v>
      </c>
      <c r="O364" s="556">
        <v>12042.427199879714</v>
      </c>
      <c r="P364" s="556">
        <v>10246.974336294232</v>
      </c>
      <c r="Q364" s="556">
        <v>9020.3519708512249</v>
      </c>
      <c r="R364" s="556">
        <v>10466.709792053463</v>
      </c>
      <c r="S364" s="556">
        <v>10481.388068645359</v>
      </c>
      <c r="T364" s="556">
        <v>10470.758270281858</v>
      </c>
      <c r="U364" s="556">
        <v>10463.332669511183</v>
      </c>
      <c r="V364" s="557">
        <v>10456.466531812272</v>
      </c>
      <c r="X364" s="563"/>
      <c r="Y364" s="550" t="s">
        <v>498</v>
      </c>
      <c r="Z364" s="556">
        <f>[16]Summary!$C$7</f>
        <v>10873.329951237192</v>
      </c>
      <c r="AA364" s="556">
        <f>[16]Summary!$D$7</f>
        <v>10794.103423340148</v>
      </c>
      <c r="AB364" s="556">
        <f>[16]Summary!$E$7</f>
        <v>10891.11829407229</v>
      </c>
      <c r="AC364" s="556">
        <f>[16]Summary!$F$7</f>
        <v>11402.344779407043</v>
      </c>
      <c r="AD364" s="556">
        <f>[16]Summary!$G$7</f>
        <v>11735.127156632825</v>
      </c>
      <c r="AE364" s="556">
        <f>[16]Summary!$H$7</f>
        <v>11811.553303975968</v>
      </c>
      <c r="AF364" s="556">
        <f>[16]Summary!$I$7</f>
        <v>11910.375935658127</v>
      </c>
      <c r="AG364" s="556">
        <f>[16]Summary!$J$7</f>
        <v>12172.576276063297</v>
      </c>
      <c r="AH364" s="556">
        <f>[16]Summary!$K$7</f>
        <v>12373.525456374851</v>
      </c>
      <c r="AI364" s="556">
        <f>[16]Summary!$L$7</f>
        <v>12867.2634443675</v>
      </c>
      <c r="AJ364" s="556">
        <f>[16]Summary!$M$7</f>
        <v>12377.021870568045</v>
      </c>
      <c r="AK364" s="556">
        <f>[16]Summary!$N$7</f>
        <v>10497.992150593853</v>
      </c>
      <c r="AL364" s="556">
        <f>[16]Summary!$O$7</f>
        <v>10779.575910622974</v>
      </c>
      <c r="AM364" s="556">
        <f>[16]Summary!$P$7</f>
        <v>10989.30550638392</v>
      </c>
      <c r="AN364" s="556">
        <f>[16]Summary!$Q$7</f>
        <v>11196.150179145374</v>
      </c>
      <c r="AO364" s="556">
        <f>[16]Summary!$R$7</f>
        <v>11653.492742796487</v>
      </c>
      <c r="AP364" s="556">
        <f>[16]Summary!$S$7</f>
        <v>10656.510408761651</v>
      </c>
      <c r="AQ364" s="556">
        <f>[16]Summary!$T$7</f>
        <v>11094.861110744396</v>
      </c>
      <c r="AR364" s="556">
        <f>[16]Summary!$U$7</f>
        <v>9222.669149183901</v>
      </c>
      <c r="AS364" s="556">
        <f>[16]Summary!$V$7</f>
        <v>9227.50751573868</v>
      </c>
      <c r="AU364" s="566">
        <f>(Z364-C364)/C364</f>
        <v>0.21715128689994267</v>
      </c>
      <c r="AV364" s="566">
        <f t="shared" ref="AV364:AV366" si="1294">(AA364-D364)/D364</f>
        <v>-5.3472606475437501E-2</v>
      </c>
      <c r="AW364" s="566">
        <f t="shared" ref="AW364:AW366" si="1295">(AB364-E364)/E364</f>
        <v>-1.1566581636820171E-2</v>
      </c>
      <c r="AX364" s="566">
        <f t="shared" ref="AX364:AX366" si="1296">(AC364-F364)/F364</f>
        <v>0.10510036888678677</v>
      </c>
      <c r="AY364" s="566">
        <f t="shared" ref="AY364:AY366" si="1297">(AD364-G364)/G364</f>
        <v>0.1461098218951549</v>
      </c>
      <c r="AZ364" s="566">
        <f t="shared" ref="AZ364:AZ366" si="1298">(AE364-H364)/H364</f>
        <v>7.8913315970434064E-2</v>
      </c>
      <c r="BA364" s="566">
        <f t="shared" ref="BA364:BA366" si="1299">(AF364-I364)/I364</f>
        <v>3.576067605478641E-2</v>
      </c>
      <c r="BB364" s="566">
        <f t="shared" ref="BB364:BB366" si="1300">(AG364-J364)/J364</f>
        <v>0.10097779928627802</v>
      </c>
      <c r="BC364" s="566">
        <f t="shared" ref="BC364:BC366" si="1301">(AH364-K364)/K364</f>
        <v>0.14096148506322712</v>
      </c>
      <c r="BD364" s="566">
        <f t="shared" ref="BD364:BD366" si="1302">(AI364-L364)/L364</f>
        <v>0.12238324232377271</v>
      </c>
      <c r="BE364" s="566">
        <f t="shared" ref="BE364:BE366" si="1303">(AJ364-M364)/M364</f>
        <v>-6.4470221235641625E-2</v>
      </c>
      <c r="BF364" s="566">
        <f t="shared" ref="BF364:BF366" si="1304">(AK364-N364)/N364</f>
        <v>-3.5494968354846758E-2</v>
      </c>
      <c r="BG364" s="566">
        <f t="shared" ref="BG364:BG366" si="1305">(AL364-O364)/O364</f>
        <v>-0.10486684023876462</v>
      </c>
      <c r="BH364" s="566">
        <f t="shared" ref="BH364:BH366" si="1306">(AM364-P364)/P364</f>
        <v>7.2443937666594058E-2</v>
      </c>
      <c r="BI364" s="566">
        <f t="shared" ref="BI364:BI366" si="1307">(AN364-Q364)/Q364</f>
        <v>0.2412099012682789</v>
      </c>
      <c r="BJ364" s="566">
        <f t="shared" ref="BJ364:BJ366" si="1308">(AO364-R364)/R364</f>
        <v>0.11338643894034903</v>
      </c>
      <c r="BK364" s="566">
        <f t="shared" ref="BK364:BK366" si="1309">(AP364-S364)/S364</f>
        <v>1.6707934003527911E-2</v>
      </c>
      <c r="BL364" s="566">
        <f t="shared" ref="BL364:BL366" si="1310">(AQ364-T364)/T364</f>
        <v>5.9604359527033343E-2</v>
      </c>
      <c r="BM364" s="566">
        <f t="shared" ref="BM364:BM366" si="1311">(AR364-U364)/U364</f>
        <v>-0.11857250070452381</v>
      </c>
      <c r="BN364" s="566">
        <f t="shared" ref="BN364:BN366" si="1312">(AS364-V364)/V364</f>
        <v>-0.11753100460223952</v>
      </c>
    </row>
    <row r="365" spans="1:66" ht="15" x14ac:dyDescent="0.25">
      <c r="A365" s="563"/>
      <c r="B365" s="550" t="s">
        <v>87</v>
      </c>
      <c r="C365" s="556">
        <v>8852.1428141393808</v>
      </c>
      <c r="D365" s="556">
        <v>10511.317221089519</v>
      </c>
      <c r="E365" s="556">
        <v>10155.962562848676</v>
      </c>
      <c r="F365" s="556">
        <v>9518.2897160083485</v>
      </c>
      <c r="G365" s="556">
        <v>9416.0653245377325</v>
      </c>
      <c r="H365" s="556">
        <v>10079.084714826273</v>
      </c>
      <c r="I365" s="556">
        <v>10417.75223760988</v>
      </c>
      <c r="J365" s="556">
        <v>9981.1010469352132</v>
      </c>
      <c r="K365" s="556">
        <v>9737.6367935287271</v>
      </c>
      <c r="L365" s="556">
        <v>10246.920676035877</v>
      </c>
      <c r="M365" s="556">
        <v>11858.997956004931</v>
      </c>
      <c r="N365" s="556">
        <v>10550.230724035922</v>
      </c>
      <c r="O365" s="556">
        <v>11526.675353222579</v>
      </c>
      <c r="P365" s="556">
        <v>9963.0045296512035</v>
      </c>
      <c r="Q365" s="556">
        <v>8849.3219365604818</v>
      </c>
      <c r="R365" s="556">
        <v>10104.539728428024</v>
      </c>
      <c r="S365" s="556">
        <v>10143.459514421824</v>
      </c>
      <c r="T365" s="556">
        <v>10158.041869710914</v>
      </c>
      <c r="U365" s="556">
        <v>10175.835121736909</v>
      </c>
      <c r="V365" s="557">
        <v>10149.168245234996</v>
      </c>
      <c r="X365" s="563"/>
      <c r="Y365" s="550" t="s">
        <v>87</v>
      </c>
      <c r="Z365" s="556">
        <f>[16]Summary!$C$8</f>
        <v>10714.596988257548</v>
      </c>
      <c r="AA365" s="556">
        <f>[16]Summary!$D$8</f>
        <v>10055.734452628607</v>
      </c>
      <c r="AB365" s="556">
        <f>[16]Summary!$E$8</f>
        <v>10137.847872156428</v>
      </c>
      <c r="AC365" s="556">
        <f>[16]Summary!$F$8</f>
        <v>10608.079653094543</v>
      </c>
      <c r="AD365" s="556">
        <f>[16]Summary!$G$8</f>
        <v>10897.656596176199</v>
      </c>
      <c r="AE365" s="556">
        <f>[16]Summary!$H$8</f>
        <v>10977.604288133974</v>
      </c>
      <c r="AF365" s="556">
        <f>[16]Summary!$I$8</f>
        <v>11110.883469304781</v>
      </c>
      <c r="AG365" s="556">
        <f>[16]Summary!$J$8</f>
        <v>11319.318496820593</v>
      </c>
      <c r="AH365" s="556">
        <f>[16]Summary!$K$8</f>
        <v>11463.150920736769</v>
      </c>
      <c r="AI365" s="556">
        <f>[16]Summary!$L$8</f>
        <v>11894.405797979207</v>
      </c>
      <c r="AJ365" s="556">
        <f>[16]Summary!$M$8</f>
        <v>11474.291482846194</v>
      </c>
      <c r="AK365" s="556">
        <f>[16]Summary!$N$8</f>
        <v>9392.4060956275916</v>
      </c>
      <c r="AL365" s="556">
        <f>[16]Summary!$O$8</f>
        <v>9611.6147104759802</v>
      </c>
      <c r="AM365" s="556">
        <f>[16]Summary!$P$8</f>
        <v>9804.9168458208223</v>
      </c>
      <c r="AN365" s="556">
        <f>[16]Summary!$Q$8</f>
        <v>9953.3993079501488</v>
      </c>
      <c r="AO365" s="556">
        <f>[16]Summary!$R$8</f>
        <v>10339.105753404379</v>
      </c>
      <c r="AP365" s="556">
        <f>[16]Summary!$S$8</f>
        <v>9369.890156404379</v>
      </c>
      <c r="AQ365" s="556">
        <f>[16]Summary!$T$8</f>
        <v>9770.5488367564776</v>
      </c>
      <c r="AR365" s="556">
        <f>[16]Summary!$U$8</f>
        <v>8079.0416440679692</v>
      </c>
      <c r="AS365" s="556">
        <f>[16]Summary!$V$8</f>
        <v>8023.7576433135737</v>
      </c>
      <c r="AU365" s="566">
        <f t="shared" ref="AU365:AU366" si="1313">(Z365-C365)/C365</f>
        <v>0.21039585705093916</v>
      </c>
      <c r="AV365" s="566">
        <f t="shared" si="1294"/>
        <v>-4.3342119629578645E-2</v>
      </c>
      <c r="AW365" s="566">
        <f t="shared" si="1295"/>
        <v>-1.7836507943139398E-3</v>
      </c>
      <c r="AX365" s="566">
        <f t="shared" si="1296"/>
        <v>0.11449430198088313</v>
      </c>
      <c r="AY365" s="566">
        <f t="shared" si="1297"/>
        <v>0.15734717427857298</v>
      </c>
      <c r="AZ365" s="566">
        <f t="shared" si="1298"/>
        <v>8.9146941287831891E-2</v>
      </c>
      <c r="BA365" s="566">
        <f t="shared" si="1299"/>
        <v>6.6533664449474755E-2</v>
      </c>
      <c r="BB365" s="566">
        <f t="shared" si="1300"/>
        <v>0.13407513295302143</v>
      </c>
      <c r="BC365" s="566">
        <f t="shared" si="1301"/>
        <v>0.17720050190768613</v>
      </c>
      <c r="BD365" s="566">
        <f t="shared" si="1302"/>
        <v>0.16077855719096631</v>
      </c>
      <c r="BE365" s="566">
        <f t="shared" si="1303"/>
        <v>-3.2440048862976308E-2</v>
      </c>
      <c r="BF365" s="566">
        <f t="shared" si="1304"/>
        <v>-0.10974401022060419</v>
      </c>
      <c r="BG365" s="566">
        <f t="shared" si="1305"/>
        <v>-0.16614163096136775</v>
      </c>
      <c r="BH365" s="566">
        <f t="shared" si="1306"/>
        <v>-1.5867470837726865E-2</v>
      </c>
      <c r="BI365" s="566">
        <f t="shared" si="1307"/>
        <v>0.12476406433223235</v>
      </c>
      <c r="BJ365" s="566">
        <f t="shared" si="1308"/>
        <v>2.3213924758633885E-2</v>
      </c>
      <c r="BK365" s="566">
        <f t="shared" si="1309"/>
        <v>-7.626287233833734E-2</v>
      </c>
      <c r="BL365" s="566">
        <f t="shared" si="1310"/>
        <v>-3.8146429983701609E-2</v>
      </c>
      <c r="BM365" s="566">
        <f t="shared" si="1311"/>
        <v>-0.20605615682489942</v>
      </c>
      <c r="BN365" s="566">
        <f t="shared" si="1312"/>
        <v>-0.20941722026524648</v>
      </c>
    </row>
    <row r="366" spans="1:66" ht="15.75" thickBot="1" x14ac:dyDescent="0.3">
      <c r="A366" s="564"/>
      <c r="B366" s="559" t="s">
        <v>499</v>
      </c>
      <c r="C366" s="560">
        <v>81.282363376005378</v>
      </c>
      <c r="D366" s="560">
        <v>892.58244117633149</v>
      </c>
      <c r="E366" s="560">
        <v>862.60286779784656</v>
      </c>
      <c r="F366" s="560">
        <v>799.63714423973579</v>
      </c>
      <c r="G366" s="560">
        <v>823.02950952287938</v>
      </c>
      <c r="H366" s="560">
        <v>868.55410762346582</v>
      </c>
      <c r="I366" s="560">
        <v>1081.4060245330256</v>
      </c>
      <c r="J366" s="560">
        <v>1075.0494803091351</v>
      </c>
      <c r="K366" s="560">
        <v>1107.1862950343857</v>
      </c>
      <c r="L366" s="560">
        <v>1217.3127151605731</v>
      </c>
      <c r="M366" s="560">
        <v>1370.9623846648392</v>
      </c>
      <c r="N366" s="560">
        <v>334.10041593487404</v>
      </c>
      <c r="O366" s="560">
        <v>515.75184665715642</v>
      </c>
      <c r="P366" s="560">
        <v>283.96980664302828</v>
      </c>
      <c r="Q366" s="560">
        <v>171.03003429076489</v>
      </c>
      <c r="R366" s="560">
        <v>362.1700636254609</v>
      </c>
      <c r="S366" s="560">
        <v>337.92855422355206</v>
      </c>
      <c r="T366" s="560">
        <v>312.71640057096374</v>
      </c>
      <c r="U366" s="560">
        <v>287.49754777429189</v>
      </c>
      <c r="V366" s="561">
        <v>307.29828657725011</v>
      </c>
      <c r="X366" s="564"/>
      <c r="Y366" s="559" t="s">
        <v>499</v>
      </c>
      <c r="Z366" s="560">
        <f>[16]Summary!$C$9</f>
        <v>158.73296297967318</v>
      </c>
      <c r="AA366" s="560">
        <f>[16]Summary!$D$9</f>
        <v>738.3689707114645</v>
      </c>
      <c r="AB366" s="560">
        <f>[16]Summary!$E$9</f>
        <v>753.27042191577493</v>
      </c>
      <c r="AC366" s="560">
        <f>[16]Summary!$F$9</f>
        <v>794.26512631244623</v>
      </c>
      <c r="AD366" s="560">
        <f>[16]Summary!$G$9</f>
        <v>837.47056045666977</v>
      </c>
      <c r="AE366" s="560">
        <f>[16]Summary!$H$9</f>
        <v>833.94901584200852</v>
      </c>
      <c r="AF366" s="560">
        <f>[16]Summary!$I$9</f>
        <v>799.4924663533202</v>
      </c>
      <c r="AG366" s="560">
        <f>[16]Summary!$J$9</f>
        <v>853.25777924270005</v>
      </c>
      <c r="AH366" s="560">
        <f>[16]Summary!$K$9</f>
        <v>910.3745356381587</v>
      </c>
      <c r="AI366" s="560">
        <f>[16]Summary!$L$9</f>
        <v>972.85764638832916</v>
      </c>
      <c r="AJ366" s="560">
        <f>[16]Summary!$M$9</f>
        <v>902.73038772183645</v>
      </c>
      <c r="AK366" s="560">
        <f>[16]Summary!$N$9</f>
        <v>1105.5860549662393</v>
      </c>
      <c r="AL366" s="560">
        <f>[16]Summary!$O$9</f>
        <v>1167.9612001469504</v>
      </c>
      <c r="AM366" s="560">
        <f>[16]Summary!$P$9</f>
        <v>1184.3886605631596</v>
      </c>
      <c r="AN366" s="560">
        <f>[16]Summary!$Q$9</f>
        <v>1242.7508711952069</v>
      </c>
      <c r="AO366" s="560">
        <f>[16]Summary!$R$9</f>
        <v>1314.3869893921001</v>
      </c>
      <c r="AP366" s="560">
        <f>[16]Summary!$S$9</f>
        <v>1286.6202523572865</v>
      </c>
      <c r="AQ366" s="560">
        <f>[16]Summary!$T$9</f>
        <v>1324.3122739879109</v>
      </c>
      <c r="AR366" s="560">
        <f>[16]Summary!$U$9</f>
        <v>1143.6275051159173</v>
      </c>
      <c r="AS366" s="560">
        <f>[16]Summary!$V$9</f>
        <v>1203.7498724251345</v>
      </c>
      <c r="AU366" s="566">
        <f t="shared" si="1313"/>
        <v>0.95285860778171316</v>
      </c>
      <c r="AV366" s="566">
        <f t="shared" si="1294"/>
        <v>-0.17277224304528058</v>
      </c>
      <c r="AW366" s="566">
        <f t="shared" si="1295"/>
        <v>-0.12674713934256707</v>
      </c>
      <c r="AX366" s="566">
        <f t="shared" si="1296"/>
        <v>-6.7180695218917947E-3</v>
      </c>
      <c r="AY366" s="566">
        <f t="shared" si="1297"/>
        <v>1.7546212823112566E-2</v>
      </c>
      <c r="AZ366" s="566">
        <f t="shared" si="1298"/>
        <v>-3.984218309224697E-2</v>
      </c>
      <c r="BA366" s="566">
        <f t="shared" si="1299"/>
        <v>-0.2606916845145576</v>
      </c>
      <c r="BB366" s="566">
        <f t="shared" si="1300"/>
        <v>-0.20630836545556758</v>
      </c>
      <c r="BC366" s="566">
        <f t="shared" si="1301"/>
        <v>-0.17775848588345708</v>
      </c>
      <c r="BD366" s="566">
        <f t="shared" si="1302"/>
        <v>-0.20081534163552905</v>
      </c>
      <c r="BE366" s="566">
        <f t="shared" si="1303"/>
        <v>-0.34153526178435012</v>
      </c>
      <c r="BF366" s="566">
        <f t="shared" si="1304"/>
        <v>2.3091430068190948</v>
      </c>
      <c r="BG366" s="566">
        <f t="shared" si="1305"/>
        <v>1.2645797736199811</v>
      </c>
      <c r="BH366" s="566">
        <f t="shared" si="1306"/>
        <v>3.170826027472796</v>
      </c>
      <c r="BI366" s="566">
        <f t="shared" si="1307"/>
        <v>6.2662727125601219</v>
      </c>
      <c r="BJ366" s="566">
        <f t="shared" si="1308"/>
        <v>2.6291983280853848</v>
      </c>
      <c r="BK366" s="566">
        <f t="shared" si="1309"/>
        <v>2.807373589111207</v>
      </c>
      <c r="BL366" s="566">
        <f t="shared" si="1310"/>
        <v>3.234866708525538</v>
      </c>
      <c r="BM366" s="566">
        <f t="shared" si="1311"/>
        <v>2.9778687295578417</v>
      </c>
      <c r="BN366" s="566">
        <f t="shared" si="1312"/>
        <v>2.9172033330635903</v>
      </c>
    </row>
    <row r="367" spans="1:66" ht="15" x14ac:dyDescent="0.25">
      <c r="A367" s="552" t="s">
        <v>58</v>
      </c>
      <c r="B367" s="562"/>
      <c r="C367" s="553">
        <v>2000</v>
      </c>
      <c r="D367" s="553">
        <v>2001</v>
      </c>
      <c r="E367" s="553">
        <v>2002</v>
      </c>
      <c r="F367" s="553">
        <v>2003</v>
      </c>
      <c r="G367" s="553">
        <v>2004</v>
      </c>
      <c r="H367" s="553">
        <v>2005</v>
      </c>
      <c r="I367" s="553">
        <v>2006</v>
      </c>
      <c r="J367" s="553">
        <v>2007</v>
      </c>
      <c r="K367" s="553">
        <v>2008</v>
      </c>
      <c r="L367" s="553">
        <v>2009</v>
      </c>
      <c r="M367" s="553">
        <v>2010</v>
      </c>
      <c r="N367" s="553">
        <v>2011</v>
      </c>
      <c r="O367" s="553">
        <v>2012</v>
      </c>
      <c r="P367" s="553">
        <v>2013</v>
      </c>
      <c r="Q367" s="553">
        <v>2014</v>
      </c>
      <c r="R367" s="553">
        <v>2015</v>
      </c>
      <c r="S367" s="553">
        <v>2016</v>
      </c>
      <c r="T367" s="553">
        <v>2017</v>
      </c>
      <c r="U367" s="553">
        <v>2018</v>
      </c>
      <c r="V367" s="554">
        <v>2019</v>
      </c>
      <c r="X367" s="552" t="s">
        <v>58</v>
      </c>
      <c r="Y367" s="562"/>
      <c r="Z367" s="553">
        <v>2000</v>
      </c>
      <c r="AA367" s="553">
        <v>2001</v>
      </c>
      <c r="AB367" s="553">
        <v>2002</v>
      </c>
      <c r="AC367" s="553">
        <v>2003</v>
      </c>
      <c r="AD367" s="553">
        <v>2004</v>
      </c>
      <c r="AE367" s="553">
        <v>2005</v>
      </c>
      <c r="AF367" s="553">
        <v>2006</v>
      </c>
      <c r="AG367" s="553">
        <v>2007</v>
      </c>
      <c r="AH367" s="553">
        <v>2008</v>
      </c>
      <c r="AI367" s="553">
        <v>2009</v>
      </c>
      <c r="AJ367" s="553">
        <v>2010</v>
      </c>
      <c r="AK367" s="553">
        <v>2011</v>
      </c>
      <c r="AL367" s="553">
        <v>2012</v>
      </c>
      <c r="AM367" s="553">
        <v>2013</v>
      </c>
      <c r="AN367" s="553">
        <v>2014</v>
      </c>
      <c r="AO367" s="553">
        <v>2015</v>
      </c>
      <c r="AP367" s="553">
        <v>2016</v>
      </c>
      <c r="AQ367" s="553">
        <v>2017</v>
      </c>
      <c r="AR367" s="553">
        <v>2018</v>
      </c>
      <c r="AS367" s="553">
        <v>2019</v>
      </c>
      <c r="AU367" s="553">
        <v>2000</v>
      </c>
      <c r="AV367" s="553">
        <v>2001</v>
      </c>
      <c r="AW367" s="553">
        <v>2002</v>
      </c>
      <c r="AX367" s="553">
        <v>2003</v>
      </c>
      <c r="AY367" s="553">
        <v>2004</v>
      </c>
      <c r="AZ367" s="553">
        <v>2005</v>
      </c>
      <c r="BA367" s="553">
        <v>2006</v>
      </c>
      <c r="BB367" s="553">
        <v>2007</v>
      </c>
      <c r="BC367" s="553">
        <v>2008</v>
      </c>
      <c r="BD367" s="553">
        <v>2009</v>
      </c>
      <c r="BE367" s="553">
        <v>2010</v>
      </c>
      <c r="BF367" s="553">
        <v>2011</v>
      </c>
      <c r="BG367" s="553">
        <v>2012</v>
      </c>
      <c r="BH367" s="553">
        <v>2013</v>
      </c>
      <c r="BI367" s="553">
        <v>2014</v>
      </c>
      <c r="BJ367" s="553">
        <v>2015</v>
      </c>
      <c r="BK367" s="553">
        <v>2016</v>
      </c>
      <c r="BL367" s="553">
        <v>2017</v>
      </c>
      <c r="BM367" s="553">
        <v>2018</v>
      </c>
      <c r="BN367" s="553">
        <v>2019</v>
      </c>
    </row>
    <row r="368" spans="1:66" ht="15" x14ac:dyDescent="0.25">
      <c r="A368" s="563"/>
      <c r="B368" s="550" t="s">
        <v>498</v>
      </c>
      <c r="C368" s="556">
        <v>7232.7737355054705</v>
      </c>
      <c r="D368" s="556">
        <v>7121.2551977333596</v>
      </c>
      <c r="E368" s="556">
        <v>7152.3823500345861</v>
      </c>
      <c r="F368" s="556">
        <v>7089.3927583698996</v>
      </c>
      <c r="G368" s="556">
        <v>6936.2079537378795</v>
      </c>
      <c r="H368" s="556">
        <v>7279.3419161136053</v>
      </c>
      <c r="I368" s="556">
        <v>7246.2539983130882</v>
      </c>
      <c r="J368" s="556">
        <v>6911.6983849967564</v>
      </c>
      <c r="K368" s="556">
        <v>6582.6</v>
      </c>
      <c r="L368" s="556">
        <v>6409.1</v>
      </c>
      <c r="M368" s="556">
        <v>7001.54</v>
      </c>
      <c r="N368" s="556">
        <v>7615.89</v>
      </c>
      <c r="O368" s="556">
        <v>7273.28</v>
      </c>
      <c r="P368" s="556">
        <v>7399.05</v>
      </c>
      <c r="Q368" s="556">
        <v>7097.62</v>
      </c>
      <c r="R368" s="556">
        <v>7019.3</v>
      </c>
      <c r="S368" s="556">
        <v>6830.45</v>
      </c>
      <c r="T368" s="556">
        <v>6956.24</v>
      </c>
      <c r="U368" s="556">
        <v>7160.08</v>
      </c>
      <c r="V368" s="557">
        <v>7176.4066293146352</v>
      </c>
      <c r="X368" s="563"/>
      <c r="Y368" s="550" t="s">
        <v>498</v>
      </c>
      <c r="Z368" s="556">
        <f>[16]Summary!$C$11</f>
        <v>7229.8681035308055</v>
      </c>
      <c r="AA368" s="556">
        <f>[16]Summary!$D$11</f>
        <v>7118.3943662516967</v>
      </c>
      <c r="AB368" s="556">
        <f>[16]Summary!$E$11</f>
        <v>7149.5090137999314</v>
      </c>
      <c r="AC368" s="556">
        <f>[16]Summary!$F$11</f>
        <v>7086.5447270290942</v>
      </c>
      <c r="AD368" s="556">
        <f>[16]Summary!$G$11</f>
        <v>6933.4214615358114</v>
      </c>
      <c r="AE368" s="556">
        <f>[16]Summary!$H$11</f>
        <v>7276.417576240764</v>
      </c>
      <c r="AF368" s="556">
        <f>[16]Summary!$I$11</f>
        <v>7243.3429508942145</v>
      </c>
      <c r="AG368" s="556">
        <f>[16]Summary!$J$11</f>
        <v>6908.9217390568865</v>
      </c>
      <c r="AH368" s="556">
        <f>[16]Summary!$K$11</f>
        <v>6582.6</v>
      </c>
      <c r="AI368" s="556">
        <f>[16]Summary!$L$11</f>
        <v>6409.1</v>
      </c>
      <c r="AJ368" s="556">
        <f>[16]Summary!$M$11</f>
        <v>7001.54</v>
      </c>
      <c r="AK368" s="556">
        <f>[16]Summary!$N$11</f>
        <v>7615.89</v>
      </c>
      <c r="AL368" s="556">
        <f>[16]Summary!$O$11</f>
        <v>7273.28</v>
      </c>
      <c r="AM368" s="556">
        <f>[16]Summary!$P$11</f>
        <v>7399.05</v>
      </c>
      <c r="AN368" s="556">
        <f>[16]Summary!$Q$11</f>
        <v>7097.62</v>
      </c>
      <c r="AO368" s="556">
        <f>[16]Summary!$R$11</f>
        <v>7019.3</v>
      </c>
      <c r="AP368" s="556">
        <f>[16]Summary!$S$11</f>
        <v>6830.45</v>
      </c>
      <c r="AQ368" s="556">
        <f>[16]Summary!$T$11</f>
        <v>6956.24</v>
      </c>
      <c r="AR368" s="556">
        <f>[16]Summary!$U$11</f>
        <v>7160.08</v>
      </c>
      <c r="AS368" s="556">
        <f>[16]Summary!$V$11</f>
        <v>6819.56</v>
      </c>
      <c r="AU368" s="566">
        <f>(Z368-C368)/C368</f>
        <v>-4.0173135244110067E-4</v>
      </c>
      <c r="AV368" s="566">
        <f t="shared" ref="AV368:AV369" si="1314">(AA368-D368)/D368</f>
        <v>-4.0173135244099659E-4</v>
      </c>
      <c r="AW368" s="566">
        <f t="shared" ref="AW368:AW369" si="1315">(AB368-E368)/E368</f>
        <v>-4.017313524410296E-4</v>
      </c>
      <c r="AX368" s="566">
        <f t="shared" ref="AX368:AX369" si="1316">(AC368-F368)/F368</f>
        <v>-4.0173135244100288E-4</v>
      </c>
      <c r="AY368" s="566">
        <f t="shared" ref="AY368:AY369" si="1317">(AD368-G368)/G368</f>
        <v>-4.0173135244113488E-4</v>
      </c>
      <c r="AZ368" s="566">
        <f t="shared" ref="AZ368:AZ369" si="1318">(AE368-H368)/H368</f>
        <v>-4.0173135244107172E-4</v>
      </c>
      <c r="BA368" s="566">
        <f t="shared" ref="BA368:BA369" si="1319">(AF368-I368)/I368</f>
        <v>-4.0173135244105925E-4</v>
      </c>
      <c r="BB368" s="566">
        <f t="shared" ref="BB368:BB369" si="1320">(AG368-J368)/J368</f>
        <v>-4.0173135244113021E-4</v>
      </c>
      <c r="BC368" s="566">
        <f t="shared" ref="BC368:BC369" si="1321">(AH368-K368)/K368</f>
        <v>0</v>
      </c>
      <c r="BD368" s="566">
        <f t="shared" ref="BD368:BD369" si="1322">(AI368-L368)/L368</f>
        <v>0</v>
      </c>
      <c r="BE368" s="566">
        <f t="shared" ref="BE368:BE369" si="1323">(AJ368-M368)/M368</f>
        <v>0</v>
      </c>
      <c r="BF368" s="566">
        <f t="shared" ref="BF368:BF369" si="1324">(AK368-N368)/N368</f>
        <v>0</v>
      </c>
      <c r="BG368" s="566">
        <f t="shared" ref="BG368:BG369" si="1325">(AL368-O368)/O368</f>
        <v>0</v>
      </c>
      <c r="BH368" s="566">
        <f t="shared" ref="BH368:BH369" si="1326">(AM368-P368)/P368</f>
        <v>0</v>
      </c>
      <c r="BI368" s="566">
        <f t="shared" ref="BI368:BI369" si="1327">(AN368-Q368)/Q368</f>
        <v>0</v>
      </c>
      <c r="BJ368" s="566">
        <f t="shared" ref="BJ368:BJ369" si="1328">(AO368-R368)/R368</f>
        <v>0</v>
      </c>
      <c r="BK368" s="566">
        <f t="shared" ref="BK368:BK369" si="1329">(AP368-S368)/S368</f>
        <v>0</v>
      </c>
      <c r="BL368" s="566">
        <f t="shared" ref="BL368:BL369" si="1330">(AQ368-T368)/T368</f>
        <v>0</v>
      </c>
      <c r="BM368" s="566">
        <f t="shared" ref="BM368:BM369" si="1331">(AR368-U368)/U368</f>
        <v>0</v>
      </c>
      <c r="BN368" s="566">
        <f t="shared" ref="BN368:BN369" si="1332">(AS368-V368)/V368</f>
        <v>-4.9724973478643943E-2</v>
      </c>
    </row>
    <row r="369" spans="1:66" ht="15" x14ac:dyDescent="0.25">
      <c r="A369" s="563"/>
      <c r="B369" s="550" t="s">
        <v>87</v>
      </c>
      <c r="C369" s="556">
        <v>7232.7737355054705</v>
      </c>
      <c r="D369" s="556">
        <v>7121.2551977333596</v>
      </c>
      <c r="E369" s="556">
        <v>7152.3823500345861</v>
      </c>
      <c r="F369" s="556">
        <v>7089.3927583698996</v>
      </c>
      <c r="G369" s="556">
        <v>6936.2079537378795</v>
      </c>
      <c r="H369" s="556">
        <v>7279.3419161136053</v>
      </c>
      <c r="I369" s="556">
        <v>7246.2539983130882</v>
      </c>
      <c r="J369" s="556">
        <v>6911.6983849967564</v>
      </c>
      <c r="K369" s="556">
        <v>6582.6</v>
      </c>
      <c r="L369" s="556">
        <v>6409.1</v>
      </c>
      <c r="M369" s="556">
        <v>7001.54</v>
      </c>
      <c r="N369" s="556">
        <v>7615.89</v>
      </c>
      <c r="O369" s="556">
        <v>7273.28</v>
      </c>
      <c r="P369" s="556">
        <v>7399.05</v>
      </c>
      <c r="Q369" s="556">
        <v>7097.62</v>
      </c>
      <c r="R369" s="556">
        <v>7019.3</v>
      </c>
      <c r="S369" s="556">
        <v>6830.45</v>
      </c>
      <c r="T369" s="556">
        <v>6956.24</v>
      </c>
      <c r="U369" s="556">
        <v>7160.08</v>
      </c>
      <c r="V369" s="557">
        <v>7176.4066293146352</v>
      </c>
      <c r="X369" s="563"/>
      <c r="Y369" s="550" t="s">
        <v>87</v>
      </c>
      <c r="Z369" s="556">
        <f>[16]Summary!$C$12</f>
        <v>7229.8681035308055</v>
      </c>
      <c r="AA369" s="556">
        <f>[16]Summary!$D$12</f>
        <v>7118.3943662516967</v>
      </c>
      <c r="AB369" s="556">
        <f>[16]Summary!$E$12</f>
        <v>7149.5090137999314</v>
      </c>
      <c r="AC369" s="556">
        <f>[16]Summary!$F$12</f>
        <v>7086.5447270290942</v>
      </c>
      <c r="AD369" s="556">
        <f>[16]Summary!$G$12</f>
        <v>6933.4214615358114</v>
      </c>
      <c r="AE369" s="556">
        <f>[16]Summary!$H$12</f>
        <v>7276.417576240764</v>
      </c>
      <c r="AF369" s="556">
        <f>[16]Summary!$I$12</f>
        <v>7243.3429508942145</v>
      </c>
      <c r="AG369" s="556">
        <f>[16]Summary!$J$12</f>
        <v>6908.9217390568865</v>
      </c>
      <c r="AH369" s="556">
        <f>[16]Summary!$K$12</f>
        <v>6582.6</v>
      </c>
      <c r="AI369" s="556">
        <f>[16]Summary!$L$12</f>
        <v>6409.1</v>
      </c>
      <c r="AJ369" s="556">
        <f>[16]Summary!$M$12</f>
        <v>7001.54</v>
      </c>
      <c r="AK369" s="556">
        <f>[16]Summary!$N$12</f>
        <v>7615.89</v>
      </c>
      <c r="AL369" s="556">
        <f>[16]Summary!$O$12</f>
        <v>7273.28</v>
      </c>
      <c r="AM369" s="556">
        <f>[16]Summary!$P$12</f>
        <v>7399.05</v>
      </c>
      <c r="AN369" s="556">
        <f>[16]Summary!$Q$12</f>
        <v>7097.62</v>
      </c>
      <c r="AO369" s="556">
        <f>[16]Summary!$R$12</f>
        <v>7019.3</v>
      </c>
      <c r="AP369" s="556">
        <f>[16]Summary!$S$12</f>
        <v>6830.45</v>
      </c>
      <c r="AQ369" s="556">
        <f>[16]Summary!$T$12</f>
        <v>6956.24</v>
      </c>
      <c r="AR369" s="556">
        <f>[16]Summary!$U$12</f>
        <v>7160.08</v>
      </c>
      <c r="AS369" s="556">
        <f>[16]Summary!$V$12</f>
        <v>6819.56</v>
      </c>
      <c r="AU369" s="566">
        <f t="shared" ref="AU369" si="1333">(Z369-C369)/C369</f>
        <v>-4.0173135244110067E-4</v>
      </c>
      <c r="AV369" s="566">
        <f t="shared" si="1314"/>
        <v>-4.0173135244099659E-4</v>
      </c>
      <c r="AW369" s="566">
        <f t="shared" si="1315"/>
        <v>-4.017313524410296E-4</v>
      </c>
      <c r="AX369" s="566">
        <f t="shared" si="1316"/>
        <v>-4.0173135244100288E-4</v>
      </c>
      <c r="AY369" s="566">
        <f t="shared" si="1317"/>
        <v>-4.0173135244113488E-4</v>
      </c>
      <c r="AZ369" s="566">
        <f t="shared" si="1318"/>
        <v>-4.0173135244107172E-4</v>
      </c>
      <c r="BA369" s="566">
        <f t="shared" si="1319"/>
        <v>-4.0173135244105925E-4</v>
      </c>
      <c r="BB369" s="566">
        <f t="shared" si="1320"/>
        <v>-4.0173135244113021E-4</v>
      </c>
      <c r="BC369" s="566">
        <f t="shared" si="1321"/>
        <v>0</v>
      </c>
      <c r="BD369" s="566">
        <f t="shared" si="1322"/>
        <v>0</v>
      </c>
      <c r="BE369" s="566">
        <f t="shared" si="1323"/>
        <v>0</v>
      </c>
      <c r="BF369" s="566">
        <f t="shared" si="1324"/>
        <v>0</v>
      </c>
      <c r="BG369" s="566">
        <f t="shared" si="1325"/>
        <v>0</v>
      </c>
      <c r="BH369" s="566">
        <f t="shared" si="1326"/>
        <v>0</v>
      </c>
      <c r="BI369" s="566">
        <f t="shared" si="1327"/>
        <v>0</v>
      </c>
      <c r="BJ369" s="566">
        <f t="shared" si="1328"/>
        <v>0</v>
      </c>
      <c r="BK369" s="566">
        <f t="shared" si="1329"/>
        <v>0</v>
      </c>
      <c r="BL369" s="566">
        <f t="shared" si="1330"/>
        <v>0</v>
      </c>
      <c r="BM369" s="566">
        <f t="shared" si="1331"/>
        <v>0</v>
      </c>
      <c r="BN369" s="566">
        <f t="shared" si="1332"/>
        <v>-4.9724973478643943E-2</v>
      </c>
    </row>
    <row r="370" spans="1:66" ht="15.75" thickBot="1" x14ac:dyDescent="0.3">
      <c r="A370" s="564"/>
      <c r="B370" s="559" t="s">
        <v>499</v>
      </c>
      <c r="C370" s="560">
        <v>0</v>
      </c>
      <c r="D370" s="560">
        <v>0</v>
      </c>
      <c r="E370" s="560">
        <v>0</v>
      </c>
      <c r="F370" s="560">
        <v>0</v>
      </c>
      <c r="G370" s="560">
        <v>0</v>
      </c>
      <c r="H370" s="560">
        <v>0</v>
      </c>
      <c r="I370" s="560">
        <v>0</v>
      </c>
      <c r="J370" s="560">
        <v>0</v>
      </c>
      <c r="K370" s="560">
        <v>0</v>
      </c>
      <c r="L370" s="560">
        <v>0</v>
      </c>
      <c r="M370" s="560">
        <v>0</v>
      </c>
      <c r="N370" s="560">
        <v>0</v>
      </c>
      <c r="O370" s="560">
        <v>0</v>
      </c>
      <c r="P370" s="560">
        <v>0</v>
      </c>
      <c r="Q370" s="560">
        <v>0</v>
      </c>
      <c r="R370" s="560">
        <v>0</v>
      </c>
      <c r="S370" s="560">
        <v>0</v>
      </c>
      <c r="T370" s="560">
        <v>0</v>
      </c>
      <c r="U370" s="560">
        <v>0</v>
      </c>
      <c r="V370" s="561">
        <v>0</v>
      </c>
      <c r="X370" s="564"/>
      <c r="Y370" s="559" t="s">
        <v>499</v>
      </c>
      <c r="Z370" s="560">
        <f>[16]Summary!$C$13</f>
        <v>0</v>
      </c>
      <c r="AA370" s="560">
        <f>[16]Summary!$D$13</f>
        <v>0</v>
      </c>
      <c r="AB370" s="560">
        <f>[16]Summary!$E$13</f>
        <v>0</v>
      </c>
      <c r="AC370" s="560">
        <f>[16]Summary!$F$13</f>
        <v>0</v>
      </c>
      <c r="AD370" s="560">
        <f>[16]Summary!$G$13</f>
        <v>0</v>
      </c>
      <c r="AE370" s="560">
        <f>[16]Summary!$H$13</f>
        <v>0</v>
      </c>
      <c r="AF370" s="560">
        <f>[16]Summary!$I$13</f>
        <v>0</v>
      </c>
      <c r="AG370" s="560">
        <f>[16]Summary!$J$13</f>
        <v>0</v>
      </c>
      <c r="AH370" s="560">
        <f>[16]Summary!$K$13</f>
        <v>0</v>
      </c>
      <c r="AI370" s="560">
        <f>[16]Summary!$L$13</f>
        <v>0</v>
      </c>
      <c r="AJ370" s="560">
        <f>[16]Summary!$M$13</f>
        <v>0</v>
      </c>
      <c r="AK370" s="560">
        <f>[16]Summary!$N$13</f>
        <v>0</v>
      </c>
      <c r="AL370" s="560">
        <f>[16]Summary!$O$13</f>
        <v>0</v>
      </c>
      <c r="AM370" s="560">
        <f>[16]Summary!$P$13</f>
        <v>0</v>
      </c>
      <c r="AN370" s="560">
        <f>[16]Summary!$Q$13</f>
        <v>0</v>
      </c>
      <c r="AO370" s="560">
        <f>[16]Summary!$R$13</f>
        <v>0</v>
      </c>
      <c r="AP370" s="560">
        <f>[16]Summary!$S$13</f>
        <v>0</v>
      </c>
      <c r="AQ370" s="560">
        <f>[16]Summary!$T$13</f>
        <v>0</v>
      </c>
      <c r="AR370" s="560">
        <f>[16]Summary!$U$13</f>
        <v>0</v>
      </c>
      <c r="AS370" s="560">
        <f>[16]Summary!$V$13</f>
        <v>0</v>
      </c>
      <c r="AU370" s="566"/>
      <c r="AV370" s="566"/>
      <c r="AW370" s="566"/>
      <c r="AX370" s="566"/>
      <c r="AY370" s="566"/>
      <c r="AZ370" s="566"/>
      <c r="BA370" s="566"/>
      <c r="BB370" s="566"/>
      <c r="BC370" s="566"/>
      <c r="BD370" s="566"/>
      <c r="BE370" s="566"/>
      <c r="BF370" s="566"/>
      <c r="BG370" s="566"/>
      <c r="BH370" s="566"/>
      <c r="BI370" s="566"/>
      <c r="BJ370" s="566"/>
      <c r="BK370" s="566"/>
      <c r="BL370" s="566"/>
      <c r="BM370" s="566"/>
      <c r="BN370" s="566"/>
    </row>
    <row r="371" spans="1:66" ht="15" x14ac:dyDescent="0.25">
      <c r="A371" s="552" t="s">
        <v>501</v>
      </c>
      <c r="B371" s="562"/>
      <c r="C371" s="553">
        <v>2000</v>
      </c>
      <c r="D371" s="553">
        <v>2001</v>
      </c>
      <c r="E371" s="553">
        <v>2002</v>
      </c>
      <c r="F371" s="553">
        <v>2003</v>
      </c>
      <c r="G371" s="553">
        <v>2004</v>
      </c>
      <c r="H371" s="553">
        <v>2005</v>
      </c>
      <c r="I371" s="553">
        <v>2006</v>
      </c>
      <c r="J371" s="553">
        <v>2007</v>
      </c>
      <c r="K371" s="553">
        <v>2008</v>
      </c>
      <c r="L371" s="553">
        <v>2009</v>
      </c>
      <c r="M371" s="553">
        <v>2010</v>
      </c>
      <c r="N371" s="553">
        <v>2011</v>
      </c>
      <c r="O371" s="553">
        <v>2012</v>
      </c>
      <c r="P371" s="553">
        <v>2013</v>
      </c>
      <c r="Q371" s="553">
        <v>2014</v>
      </c>
      <c r="R371" s="553">
        <v>2015</v>
      </c>
      <c r="S371" s="553">
        <v>2016</v>
      </c>
      <c r="T371" s="553">
        <v>2017</v>
      </c>
      <c r="U371" s="553">
        <v>2018</v>
      </c>
      <c r="V371" s="554">
        <v>2019</v>
      </c>
      <c r="X371" s="552" t="s">
        <v>501</v>
      </c>
      <c r="Y371" s="562"/>
      <c r="Z371" s="553">
        <v>2000</v>
      </c>
      <c r="AA371" s="553">
        <v>2001</v>
      </c>
      <c r="AB371" s="553">
        <v>2002</v>
      </c>
      <c r="AC371" s="553">
        <v>2003</v>
      </c>
      <c r="AD371" s="553">
        <v>2004</v>
      </c>
      <c r="AE371" s="553">
        <v>2005</v>
      </c>
      <c r="AF371" s="553">
        <v>2006</v>
      </c>
      <c r="AG371" s="553">
        <v>2007</v>
      </c>
      <c r="AH371" s="553">
        <v>2008</v>
      </c>
      <c r="AI371" s="553">
        <v>2009</v>
      </c>
      <c r="AJ371" s="553">
        <v>2010</v>
      </c>
      <c r="AK371" s="553">
        <v>2011</v>
      </c>
      <c r="AL371" s="553">
        <v>2012</v>
      </c>
      <c r="AM371" s="553">
        <v>2013</v>
      </c>
      <c r="AN371" s="553">
        <v>2014</v>
      </c>
      <c r="AO371" s="553">
        <v>2015</v>
      </c>
      <c r="AP371" s="553">
        <v>2016</v>
      </c>
      <c r="AQ371" s="553">
        <v>2017</v>
      </c>
      <c r="AR371" s="553">
        <v>2018</v>
      </c>
      <c r="AS371" s="553">
        <v>2019</v>
      </c>
      <c r="AU371" s="553">
        <v>2000</v>
      </c>
      <c r="AV371" s="553">
        <v>2001</v>
      </c>
      <c r="AW371" s="553">
        <v>2002</v>
      </c>
      <c r="AX371" s="553">
        <v>2003</v>
      </c>
      <c r="AY371" s="553">
        <v>2004</v>
      </c>
      <c r="AZ371" s="553">
        <v>2005</v>
      </c>
      <c r="BA371" s="553">
        <v>2006</v>
      </c>
      <c r="BB371" s="553">
        <v>2007</v>
      </c>
      <c r="BC371" s="553">
        <v>2008</v>
      </c>
      <c r="BD371" s="553">
        <v>2009</v>
      </c>
      <c r="BE371" s="553">
        <v>2010</v>
      </c>
      <c r="BF371" s="553">
        <v>2011</v>
      </c>
      <c r="BG371" s="553">
        <v>2012</v>
      </c>
      <c r="BH371" s="553">
        <v>2013</v>
      </c>
      <c r="BI371" s="553">
        <v>2014</v>
      </c>
      <c r="BJ371" s="553">
        <v>2015</v>
      </c>
      <c r="BK371" s="553">
        <v>2016</v>
      </c>
      <c r="BL371" s="553">
        <v>2017</v>
      </c>
      <c r="BM371" s="553">
        <v>2018</v>
      </c>
      <c r="BN371" s="553">
        <v>2019</v>
      </c>
    </row>
    <row r="372" spans="1:66" ht="15" x14ac:dyDescent="0.25">
      <c r="A372" s="563"/>
      <c r="B372" s="550" t="s">
        <v>498</v>
      </c>
      <c r="C372" s="556">
        <v>921.24202663574795</v>
      </c>
      <c r="D372" s="556">
        <v>846.98479522556022</v>
      </c>
      <c r="E372" s="556">
        <v>812.07894589635123</v>
      </c>
      <c r="F372" s="556">
        <v>841.46403387946248</v>
      </c>
      <c r="G372" s="556">
        <v>773.79520274574475</v>
      </c>
      <c r="H372" s="556">
        <v>806.22851934893322</v>
      </c>
      <c r="I372" s="556">
        <v>829.56938196568694</v>
      </c>
      <c r="J372" s="556">
        <v>893.99655443081099</v>
      </c>
      <c r="K372" s="556">
        <v>850.58110223613573</v>
      </c>
      <c r="L372" s="556">
        <v>842.38167009734389</v>
      </c>
      <c r="M372" s="556">
        <v>898.33343784375529</v>
      </c>
      <c r="N372" s="556">
        <v>906.45183202781482</v>
      </c>
      <c r="O372" s="556">
        <v>930.38381192922907</v>
      </c>
      <c r="P372" s="556">
        <v>905.36282410158037</v>
      </c>
      <c r="Q372" s="556">
        <v>903.34435371027507</v>
      </c>
      <c r="R372" s="556">
        <v>875.84349735984392</v>
      </c>
      <c r="S372" s="556">
        <v>903.12781697443438</v>
      </c>
      <c r="T372" s="556">
        <v>971.71648388362519</v>
      </c>
      <c r="U372" s="556">
        <v>965.51382137049677</v>
      </c>
      <c r="V372" s="557">
        <v>781.31461558905789</v>
      </c>
      <c r="X372" s="563"/>
      <c r="Y372" s="550" t="s">
        <v>498</v>
      </c>
      <c r="Z372" s="556">
        <f>[16]Summary!$C$15</f>
        <v>947.7268609111585</v>
      </c>
      <c r="AA372" s="556">
        <f>[16]Summary!$D$15</f>
        <v>816.82008030519182</v>
      </c>
      <c r="AB372" s="556">
        <f>[16]Summary!$E$15</f>
        <v>802.23130156679053</v>
      </c>
      <c r="AC372" s="556">
        <f>[16]Summary!$F$15</f>
        <v>895.17867302664934</v>
      </c>
      <c r="AD372" s="556">
        <f>[16]Summary!$G$15</f>
        <v>904.17090720348563</v>
      </c>
      <c r="AE372" s="556">
        <f>[16]Summary!$H$15</f>
        <v>889.29808825501368</v>
      </c>
      <c r="AF372" s="556">
        <f>[16]Summary!$I$15</f>
        <v>875.00364420953542</v>
      </c>
      <c r="AG372" s="556">
        <f>[16]Summary!$J$15</f>
        <v>878.54220343539589</v>
      </c>
      <c r="AH372" s="556">
        <f>[16]Summary!$K$15</f>
        <v>804.85584196712796</v>
      </c>
      <c r="AI372" s="556">
        <f>[16]Summary!$L$15</f>
        <v>836.62098293079123</v>
      </c>
      <c r="AJ372" s="556">
        <f>[16]Summary!$M$15</f>
        <v>918.05618296899047</v>
      </c>
      <c r="AK372" s="556">
        <f>[16]Summary!$N$15</f>
        <v>957.7631191250681</v>
      </c>
      <c r="AL372" s="556">
        <f>[16]Summary!$O$15</f>
        <v>932.06988753133169</v>
      </c>
      <c r="AM372" s="556">
        <f>[16]Summary!$P$15</f>
        <v>979.72857386790122</v>
      </c>
      <c r="AN372" s="556">
        <f>[16]Summary!$Q$15</f>
        <v>966.05281870734234</v>
      </c>
      <c r="AO372" s="556">
        <f>[16]Summary!$R$15</f>
        <v>875.70278630194957</v>
      </c>
      <c r="AP372" s="556">
        <f>[16]Summary!$S$15</f>
        <v>896.2552547479695</v>
      </c>
      <c r="AQ372" s="556">
        <f>[16]Summary!$T$15</f>
        <v>974.04928293920273</v>
      </c>
      <c r="AR372" s="556">
        <f>[16]Summary!$U$15</f>
        <v>948.11785342295661</v>
      </c>
      <c r="AS372" s="556">
        <f>[16]Summary!$V$15</f>
        <v>746.89275103483112</v>
      </c>
      <c r="AU372" s="566">
        <f>(Z372-C372)/C372</f>
        <v>2.8749051291254702E-2</v>
      </c>
      <c r="AV372" s="566">
        <f t="shared" ref="AV372:AV373" si="1334">(AA372-D372)/D372</f>
        <v>-3.5614234270091284E-2</v>
      </c>
      <c r="AW372" s="566">
        <f t="shared" ref="AW372:AW373" si="1335">(AB372-E372)/E372</f>
        <v>-1.2126461816703208E-2</v>
      </c>
      <c r="AX372" s="566">
        <f t="shared" ref="AX372:AX373" si="1336">(AC372-F372)/F372</f>
        <v>6.3834741574803108E-2</v>
      </c>
      <c r="AY372" s="566">
        <f t="shared" ref="AY372:AY373" si="1337">(AD372-G372)/G372</f>
        <v>0.16848864401732405</v>
      </c>
      <c r="AZ372" s="566">
        <f t="shared" ref="AZ372:AZ373" si="1338">(AE372-H372)/H372</f>
        <v>0.10303476857053255</v>
      </c>
      <c r="BA372" s="566">
        <f t="shared" ref="BA372:BA373" si="1339">(AF372-I372)/I372</f>
        <v>5.4768489811172605E-2</v>
      </c>
      <c r="BB372" s="566">
        <f t="shared" ref="BB372:BB373" si="1340">(AG372-J372)/J372</f>
        <v>-1.7286812705060772E-2</v>
      </c>
      <c r="BC372" s="566">
        <f t="shared" ref="BC372:BC373" si="1341">(AH372-K372)/K372</f>
        <v>-5.3757672429822767E-2</v>
      </c>
      <c r="BD372" s="566">
        <f t="shared" ref="BD372:BD373" si="1342">(AI372-L372)/L372</f>
        <v>-6.8385713638414803E-3</v>
      </c>
      <c r="BE372" s="566">
        <f t="shared" ref="BE372:BE373" si="1343">(AJ372-M372)/M372</f>
        <v>2.1954815767044288E-2</v>
      </c>
      <c r="BF372" s="566">
        <f t="shared" ref="BF372:BF373" si="1344">(AK372-N372)/N372</f>
        <v>5.660674432359554E-2</v>
      </c>
      <c r="BG372" s="566">
        <f t="shared" ref="BG372:BG373" si="1345">(AL372-O372)/O372</f>
        <v>1.8122366065316631E-3</v>
      </c>
      <c r="BH372" s="566">
        <f t="shared" ref="BH372:BH373" si="1346">(AM372-P372)/P372</f>
        <v>8.2139168725108944E-2</v>
      </c>
      <c r="BI372" s="566">
        <f t="shared" ref="BI372:BI373" si="1347">(AN372-Q372)/Q372</f>
        <v>6.9418118062626905E-2</v>
      </c>
      <c r="BJ372" s="566">
        <f t="shared" ref="BJ372:BJ373" si="1348">(AO372-R372)/R372</f>
        <v>-1.6065776399380917E-4</v>
      </c>
      <c r="BK372" s="566">
        <f t="shared" ref="BK372:BK373" si="1349">(AP372-S372)/S372</f>
        <v>-7.6097337467564974E-3</v>
      </c>
      <c r="BL372" s="566">
        <f t="shared" ref="BL372:BL373" si="1350">(AQ372-T372)/T372</f>
        <v>2.4006992721314372E-3</v>
      </c>
      <c r="BM372" s="566">
        <f t="shared" ref="BM372:BM373" si="1351">(AR372-U372)/U372</f>
        <v>-1.8017316337168E-2</v>
      </c>
      <c r="BN372" s="566">
        <f t="shared" ref="BN372:BN373" si="1352">(AS372-V372)/V372</f>
        <v>-4.4056342819435212E-2</v>
      </c>
    </row>
    <row r="373" spans="1:66" ht="15" x14ac:dyDescent="0.25">
      <c r="A373" s="563"/>
      <c r="B373" s="550" t="s">
        <v>87</v>
      </c>
      <c r="C373" s="556">
        <v>921.24202663574795</v>
      </c>
      <c r="D373" s="556">
        <v>846.98479522556022</v>
      </c>
      <c r="E373" s="556">
        <v>812.07894589635123</v>
      </c>
      <c r="F373" s="556">
        <v>841.46403387946248</v>
      </c>
      <c r="G373" s="556">
        <v>773.79520274574475</v>
      </c>
      <c r="H373" s="556">
        <v>806.22851934893322</v>
      </c>
      <c r="I373" s="556">
        <v>829.56938196568694</v>
      </c>
      <c r="J373" s="556">
        <v>893.99655443081099</v>
      </c>
      <c r="K373" s="556">
        <v>850.58110223613573</v>
      </c>
      <c r="L373" s="556">
        <v>842.38167009734389</v>
      </c>
      <c r="M373" s="556">
        <v>898.33343784375529</v>
      </c>
      <c r="N373" s="556">
        <v>906.45183202781482</v>
      </c>
      <c r="O373" s="556">
        <v>930.38381192922907</v>
      </c>
      <c r="P373" s="556">
        <v>905.36282410158037</v>
      </c>
      <c r="Q373" s="556">
        <v>903.34435371027507</v>
      </c>
      <c r="R373" s="556">
        <v>875.84349735984392</v>
      </c>
      <c r="S373" s="556">
        <v>903.12781697443438</v>
      </c>
      <c r="T373" s="556">
        <v>971.71648388362519</v>
      </c>
      <c r="U373" s="556">
        <v>965.51382137049677</v>
      </c>
      <c r="V373" s="557">
        <v>781.31461558905789</v>
      </c>
      <c r="X373" s="563"/>
      <c r="Y373" s="550" t="s">
        <v>87</v>
      </c>
      <c r="Z373" s="556">
        <f>[16]Summary!$C$16</f>
        <v>947.7268609111585</v>
      </c>
      <c r="AA373" s="556">
        <f>[16]Summary!$D$16</f>
        <v>816.82008030519182</v>
      </c>
      <c r="AB373" s="556">
        <f>[16]Summary!$E$16</f>
        <v>802.23130156679053</v>
      </c>
      <c r="AC373" s="556">
        <f>[16]Summary!$F$16</f>
        <v>895.17867302664934</v>
      </c>
      <c r="AD373" s="556">
        <f>[16]Summary!$G$16</f>
        <v>904.17090720348563</v>
      </c>
      <c r="AE373" s="556">
        <f>[16]Summary!$H$16</f>
        <v>889.29808825501368</v>
      </c>
      <c r="AF373" s="556">
        <f>[16]Summary!$I$16</f>
        <v>875.00364420953542</v>
      </c>
      <c r="AG373" s="556">
        <f>[16]Summary!$J$16</f>
        <v>878.54220343539589</v>
      </c>
      <c r="AH373" s="556">
        <f>[16]Summary!$K$16</f>
        <v>804.85584196712796</v>
      </c>
      <c r="AI373" s="556">
        <f>[16]Summary!$L$16</f>
        <v>836.62098293079123</v>
      </c>
      <c r="AJ373" s="556">
        <f>[16]Summary!$M$16</f>
        <v>918.05618296899047</v>
      </c>
      <c r="AK373" s="556">
        <f>[16]Summary!$N$16</f>
        <v>957.7631191250681</v>
      </c>
      <c r="AL373" s="556">
        <f>[16]Summary!$O$16</f>
        <v>932.06988753133169</v>
      </c>
      <c r="AM373" s="556">
        <f>[16]Summary!$P$16</f>
        <v>979.72857386790122</v>
      </c>
      <c r="AN373" s="556">
        <f>[16]Summary!$Q$16</f>
        <v>966.05281870734234</v>
      </c>
      <c r="AO373" s="556">
        <f>[16]Summary!$R$16</f>
        <v>875.70278630194957</v>
      </c>
      <c r="AP373" s="556">
        <f>[16]Summary!$S$16</f>
        <v>896.2552547479695</v>
      </c>
      <c r="AQ373" s="556">
        <f>[16]Summary!$T$16</f>
        <v>974.04928293920273</v>
      </c>
      <c r="AR373" s="556">
        <f>[16]Summary!$U$16</f>
        <v>948.11785342295661</v>
      </c>
      <c r="AS373" s="556">
        <f>[16]Summary!$V$16</f>
        <v>746.89275103483112</v>
      </c>
      <c r="AU373" s="566">
        <f t="shared" ref="AU373" si="1353">(Z373-C373)/C373</f>
        <v>2.8749051291254702E-2</v>
      </c>
      <c r="AV373" s="566">
        <f t="shared" si="1334"/>
        <v>-3.5614234270091284E-2</v>
      </c>
      <c r="AW373" s="566">
        <f t="shared" si="1335"/>
        <v>-1.2126461816703208E-2</v>
      </c>
      <c r="AX373" s="566">
        <f t="shared" si="1336"/>
        <v>6.3834741574803108E-2</v>
      </c>
      <c r="AY373" s="566">
        <f t="shared" si="1337"/>
        <v>0.16848864401732405</v>
      </c>
      <c r="AZ373" s="566">
        <f t="shared" si="1338"/>
        <v>0.10303476857053255</v>
      </c>
      <c r="BA373" s="566">
        <f t="shared" si="1339"/>
        <v>5.4768489811172605E-2</v>
      </c>
      <c r="BB373" s="566">
        <f t="shared" si="1340"/>
        <v>-1.7286812705060772E-2</v>
      </c>
      <c r="BC373" s="566">
        <f t="shared" si="1341"/>
        <v>-5.3757672429822767E-2</v>
      </c>
      <c r="BD373" s="566">
        <f t="shared" si="1342"/>
        <v>-6.8385713638414803E-3</v>
      </c>
      <c r="BE373" s="566">
        <f t="shared" si="1343"/>
        <v>2.1954815767044288E-2</v>
      </c>
      <c r="BF373" s="566">
        <f t="shared" si="1344"/>
        <v>5.660674432359554E-2</v>
      </c>
      <c r="BG373" s="566">
        <f t="shared" si="1345"/>
        <v>1.8122366065316631E-3</v>
      </c>
      <c r="BH373" s="566">
        <f t="shared" si="1346"/>
        <v>8.2139168725108944E-2</v>
      </c>
      <c r="BI373" s="566">
        <f t="shared" si="1347"/>
        <v>6.9418118062626905E-2</v>
      </c>
      <c r="BJ373" s="566">
        <f t="shared" si="1348"/>
        <v>-1.6065776399380917E-4</v>
      </c>
      <c r="BK373" s="566">
        <f t="shared" si="1349"/>
        <v>-7.6097337467564974E-3</v>
      </c>
      <c r="BL373" s="566">
        <f t="shared" si="1350"/>
        <v>2.4006992721314372E-3</v>
      </c>
      <c r="BM373" s="566">
        <f t="shared" si="1351"/>
        <v>-1.8017316337168E-2</v>
      </c>
      <c r="BN373" s="566">
        <f t="shared" si="1352"/>
        <v>-4.4056342819435212E-2</v>
      </c>
    </row>
    <row r="374" spans="1:66" ht="15.75" thickBot="1" x14ac:dyDescent="0.3">
      <c r="A374" s="564"/>
      <c r="B374" s="559" t="s">
        <v>499</v>
      </c>
      <c r="C374" s="560">
        <v>0</v>
      </c>
      <c r="D374" s="560">
        <v>0</v>
      </c>
      <c r="E374" s="560">
        <v>0</v>
      </c>
      <c r="F374" s="560">
        <v>0</v>
      </c>
      <c r="G374" s="560">
        <v>0</v>
      </c>
      <c r="H374" s="560">
        <v>0</v>
      </c>
      <c r="I374" s="560">
        <v>0</v>
      </c>
      <c r="J374" s="560">
        <v>0</v>
      </c>
      <c r="K374" s="560">
        <v>0</v>
      </c>
      <c r="L374" s="560">
        <v>0</v>
      </c>
      <c r="M374" s="560">
        <v>0</v>
      </c>
      <c r="N374" s="560">
        <v>0</v>
      </c>
      <c r="O374" s="560">
        <v>0</v>
      </c>
      <c r="P374" s="560">
        <v>0</v>
      </c>
      <c r="Q374" s="560">
        <v>0</v>
      </c>
      <c r="R374" s="560">
        <v>0</v>
      </c>
      <c r="S374" s="560">
        <v>0</v>
      </c>
      <c r="T374" s="560">
        <v>0</v>
      </c>
      <c r="U374" s="560">
        <v>0</v>
      </c>
      <c r="V374" s="561">
        <v>0</v>
      </c>
      <c r="X374" s="564"/>
      <c r="Y374" s="559" t="s">
        <v>499</v>
      </c>
      <c r="Z374" s="560">
        <f>[16]Summary!$C$17</f>
        <v>0</v>
      </c>
      <c r="AA374" s="560">
        <f>[16]Summary!$D$17</f>
        <v>0</v>
      </c>
      <c r="AB374" s="560">
        <f>[16]Summary!$E$17</f>
        <v>0</v>
      </c>
      <c r="AC374" s="560">
        <f>[16]Summary!$F$17</f>
        <v>0</v>
      </c>
      <c r="AD374" s="560">
        <f>[16]Summary!$G$17</f>
        <v>0</v>
      </c>
      <c r="AE374" s="560">
        <f>[16]Summary!$H$17</f>
        <v>0</v>
      </c>
      <c r="AF374" s="560">
        <f>[16]Summary!$I$17</f>
        <v>0</v>
      </c>
      <c r="AG374" s="560">
        <f>[16]Summary!$J$17</f>
        <v>0</v>
      </c>
      <c r="AH374" s="560">
        <f>[16]Summary!$K$17</f>
        <v>0</v>
      </c>
      <c r="AI374" s="560">
        <f>[16]Summary!$L$17</f>
        <v>0</v>
      </c>
      <c r="AJ374" s="560">
        <f>[16]Summary!$M$17</f>
        <v>0</v>
      </c>
      <c r="AK374" s="560">
        <f>[16]Summary!$N$17</f>
        <v>0</v>
      </c>
      <c r="AL374" s="560">
        <f>[16]Summary!$O$17</f>
        <v>0</v>
      </c>
      <c r="AM374" s="560">
        <f>[16]Summary!$P$17</f>
        <v>0</v>
      </c>
      <c r="AN374" s="560">
        <f>[16]Summary!$Q$17</f>
        <v>0</v>
      </c>
      <c r="AO374" s="560">
        <f>[16]Summary!$R$17</f>
        <v>0</v>
      </c>
      <c r="AP374" s="560">
        <f>[16]Summary!$S$17</f>
        <v>0</v>
      </c>
      <c r="AQ374" s="560">
        <f>[16]Summary!$T$17</f>
        <v>0</v>
      </c>
      <c r="AR374" s="560">
        <f>[16]Summary!$U$17</f>
        <v>0</v>
      </c>
      <c r="AS374" s="560">
        <f>[16]Summary!$V$17</f>
        <v>0</v>
      </c>
      <c r="AU374" s="566"/>
      <c r="AV374" s="566"/>
      <c r="AW374" s="566"/>
      <c r="AX374" s="566"/>
      <c r="AY374" s="566"/>
      <c r="AZ374" s="566"/>
      <c r="BA374" s="566"/>
      <c r="BB374" s="566"/>
      <c r="BC374" s="566"/>
      <c r="BD374" s="566"/>
      <c r="BE374" s="566"/>
      <c r="BF374" s="566"/>
      <c r="BG374" s="566"/>
      <c r="BH374" s="566"/>
      <c r="BI374" s="566"/>
      <c r="BJ374" s="566"/>
      <c r="BK374" s="566"/>
      <c r="BL374" s="566"/>
      <c r="BM374" s="566"/>
      <c r="BN374" s="566"/>
    </row>
    <row r="375" spans="1:66" ht="15" x14ac:dyDescent="0.25">
      <c r="A375" s="552" t="s">
        <v>502</v>
      </c>
      <c r="B375" s="562"/>
      <c r="C375" s="553">
        <v>2000</v>
      </c>
      <c r="D375" s="553">
        <v>2001</v>
      </c>
      <c r="E375" s="553">
        <v>2002</v>
      </c>
      <c r="F375" s="553">
        <v>2003</v>
      </c>
      <c r="G375" s="553">
        <v>2004</v>
      </c>
      <c r="H375" s="553">
        <v>2005</v>
      </c>
      <c r="I375" s="553">
        <v>2006</v>
      </c>
      <c r="J375" s="553">
        <v>2007</v>
      </c>
      <c r="K375" s="553">
        <v>2008</v>
      </c>
      <c r="L375" s="553">
        <v>2009</v>
      </c>
      <c r="M375" s="553">
        <v>2010</v>
      </c>
      <c r="N375" s="553">
        <v>2011</v>
      </c>
      <c r="O375" s="553">
        <v>2012</v>
      </c>
      <c r="P375" s="553">
        <v>2013</v>
      </c>
      <c r="Q375" s="553">
        <v>2014</v>
      </c>
      <c r="R375" s="553">
        <v>2015</v>
      </c>
      <c r="S375" s="553">
        <v>2016</v>
      </c>
      <c r="T375" s="553">
        <v>2017</v>
      </c>
      <c r="U375" s="553">
        <v>2018</v>
      </c>
      <c r="V375" s="554">
        <v>2019</v>
      </c>
      <c r="X375" s="552" t="s">
        <v>502</v>
      </c>
      <c r="Y375" s="562"/>
      <c r="Z375" s="553">
        <v>2000</v>
      </c>
      <c r="AA375" s="553">
        <v>2001</v>
      </c>
      <c r="AB375" s="553">
        <v>2002</v>
      </c>
      <c r="AC375" s="553">
        <v>2003</v>
      </c>
      <c r="AD375" s="553">
        <v>2004</v>
      </c>
      <c r="AE375" s="553">
        <v>2005</v>
      </c>
      <c r="AF375" s="553">
        <v>2006</v>
      </c>
      <c r="AG375" s="553">
        <v>2007</v>
      </c>
      <c r="AH375" s="553">
        <v>2008</v>
      </c>
      <c r="AI375" s="553">
        <v>2009</v>
      </c>
      <c r="AJ375" s="553">
        <v>2010</v>
      </c>
      <c r="AK375" s="553">
        <v>2011</v>
      </c>
      <c r="AL375" s="553">
        <v>2012</v>
      </c>
      <c r="AM375" s="553">
        <v>2013</v>
      </c>
      <c r="AN375" s="553">
        <v>2014</v>
      </c>
      <c r="AO375" s="553">
        <v>2015</v>
      </c>
      <c r="AP375" s="553">
        <v>2016</v>
      </c>
      <c r="AQ375" s="553">
        <v>2017</v>
      </c>
      <c r="AR375" s="553">
        <v>2018</v>
      </c>
      <c r="AS375" s="553">
        <v>2019</v>
      </c>
      <c r="AU375" s="553">
        <v>2000</v>
      </c>
      <c r="AV375" s="553">
        <v>2001</v>
      </c>
      <c r="AW375" s="553">
        <v>2002</v>
      </c>
      <c r="AX375" s="553">
        <v>2003</v>
      </c>
      <c r="AY375" s="553">
        <v>2004</v>
      </c>
      <c r="AZ375" s="553">
        <v>2005</v>
      </c>
      <c r="BA375" s="553">
        <v>2006</v>
      </c>
      <c r="BB375" s="553">
        <v>2007</v>
      </c>
      <c r="BC375" s="553">
        <v>2008</v>
      </c>
      <c r="BD375" s="553">
        <v>2009</v>
      </c>
      <c r="BE375" s="553">
        <v>2010</v>
      </c>
      <c r="BF375" s="553">
        <v>2011</v>
      </c>
      <c r="BG375" s="553">
        <v>2012</v>
      </c>
      <c r="BH375" s="553">
        <v>2013</v>
      </c>
      <c r="BI375" s="553">
        <v>2014</v>
      </c>
      <c r="BJ375" s="553">
        <v>2015</v>
      </c>
      <c r="BK375" s="553">
        <v>2016</v>
      </c>
      <c r="BL375" s="553">
        <v>2017</v>
      </c>
      <c r="BM375" s="553">
        <v>2018</v>
      </c>
      <c r="BN375" s="553">
        <v>2019</v>
      </c>
    </row>
    <row r="376" spans="1:66" ht="15" x14ac:dyDescent="0.25">
      <c r="A376" s="563"/>
      <c r="B376" s="550" t="s">
        <v>498</v>
      </c>
      <c r="C376" s="556">
        <v>0</v>
      </c>
      <c r="D376" s="556">
        <v>0</v>
      </c>
      <c r="E376" s="556">
        <v>0</v>
      </c>
      <c r="F376" s="556">
        <v>0</v>
      </c>
      <c r="G376" s="556">
        <v>0</v>
      </c>
      <c r="H376" s="556">
        <v>0</v>
      </c>
      <c r="I376" s="556">
        <v>0</v>
      </c>
      <c r="J376" s="556">
        <v>0</v>
      </c>
      <c r="K376" s="556">
        <v>0</v>
      </c>
      <c r="L376" s="556">
        <v>0</v>
      </c>
      <c r="M376" s="556">
        <v>0</v>
      </c>
      <c r="N376" s="556">
        <v>0</v>
      </c>
      <c r="O376" s="556">
        <v>0</v>
      </c>
      <c r="P376" s="556">
        <v>0</v>
      </c>
      <c r="Q376" s="556">
        <v>0</v>
      </c>
      <c r="R376" s="556">
        <v>0</v>
      </c>
      <c r="S376" s="556">
        <v>0</v>
      </c>
      <c r="T376" s="556">
        <v>0</v>
      </c>
      <c r="U376" s="556">
        <v>0</v>
      </c>
      <c r="V376" s="557">
        <v>0</v>
      </c>
      <c r="X376" s="563"/>
      <c r="Y376" s="550" t="s">
        <v>498</v>
      </c>
      <c r="Z376" s="556">
        <f>[16]Summary!$C$19</f>
        <v>0</v>
      </c>
      <c r="AA376" s="556">
        <f>[16]Summary!$D$19</f>
        <v>0</v>
      </c>
      <c r="AB376" s="556">
        <f>[16]Summary!$E$19</f>
        <v>0</v>
      </c>
      <c r="AC376" s="556">
        <f>[16]Summary!$F$19</f>
        <v>0</v>
      </c>
      <c r="AD376" s="556">
        <f>[16]Summary!$G$19</f>
        <v>0</v>
      </c>
      <c r="AE376" s="556">
        <f>[16]Summary!$H$19</f>
        <v>0</v>
      </c>
      <c r="AF376" s="556">
        <f>[16]Summary!$I$19</f>
        <v>0</v>
      </c>
      <c r="AG376" s="556">
        <f>[16]Summary!$J$19</f>
        <v>0</v>
      </c>
      <c r="AH376" s="556">
        <f>[16]Summary!$K$19</f>
        <v>0</v>
      </c>
      <c r="AI376" s="556">
        <f>[16]Summary!$L$19</f>
        <v>0</v>
      </c>
      <c r="AJ376" s="556">
        <f>[16]Summary!$M$19</f>
        <v>0</v>
      </c>
      <c r="AK376" s="556">
        <f>[16]Summary!$N$19</f>
        <v>0</v>
      </c>
      <c r="AL376" s="556">
        <f>[16]Summary!$O$19</f>
        <v>0</v>
      </c>
      <c r="AM376" s="556">
        <f>[16]Summary!$P$19</f>
        <v>0</v>
      </c>
      <c r="AN376" s="556">
        <f>[16]Summary!$Q$19</f>
        <v>0</v>
      </c>
      <c r="AO376" s="556">
        <f>[16]Summary!$R$19</f>
        <v>0</v>
      </c>
      <c r="AP376" s="556">
        <f>[16]Summary!$S$19</f>
        <v>0</v>
      </c>
      <c r="AQ376" s="556">
        <f>[16]Summary!$T$19</f>
        <v>0</v>
      </c>
      <c r="AR376" s="556">
        <f>[16]Summary!$U$19</f>
        <v>0</v>
      </c>
      <c r="AS376" s="556">
        <f>[16]Summary!$V$19</f>
        <v>0</v>
      </c>
      <c r="AU376" s="566"/>
      <c r="AV376" s="566"/>
      <c r="AW376" s="566"/>
      <c r="AX376" s="566"/>
      <c r="AY376" s="566"/>
      <c r="AZ376" s="566"/>
      <c r="BA376" s="566"/>
      <c r="BB376" s="566"/>
      <c r="BC376" s="566"/>
      <c r="BD376" s="566"/>
      <c r="BE376" s="566"/>
      <c r="BF376" s="566"/>
      <c r="BG376" s="566"/>
      <c r="BH376" s="566"/>
      <c r="BI376" s="566"/>
      <c r="BJ376" s="566"/>
      <c r="BK376" s="566"/>
      <c r="BL376" s="566"/>
      <c r="BM376" s="566"/>
      <c r="BN376" s="566"/>
    </row>
    <row r="377" spans="1:66" ht="15" x14ac:dyDescent="0.25">
      <c r="A377" s="563"/>
      <c r="B377" s="550" t="s">
        <v>87</v>
      </c>
      <c r="C377" s="556">
        <v>0</v>
      </c>
      <c r="D377" s="556">
        <v>0</v>
      </c>
      <c r="E377" s="556">
        <v>0</v>
      </c>
      <c r="F377" s="556">
        <v>0</v>
      </c>
      <c r="G377" s="556">
        <v>0</v>
      </c>
      <c r="H377" s="556">
        <v>0</v>
      </c>
      <c r="I377" s="556">
        <v>0</v>
      </c>
      <c r="J377" s="556">
        <v>0</v>
      </c>
      <c r="K377" s="556">
        <v>0</v>
      </c>
      <c r="L377" s="556">
        <v>0</v>
      </c>
      <c r="M377" s="556">
        <v>0</v>
      </c>
      <c r="N377" s="556">
        <v>0</v>
      </c>
      <c r="O377" s="556">
        <v>0</v>
      </c>
      <c r="P377" s="556">
        <v>0</v>
      </c>
      <c r="Q377" s="556">
        <v>0</v>
      </c>
      <c r="R377" s="556">
        <v>0</v>
      </c>
      <c r="S377" s="556">
        <v>0</v>
      </c>
      <c r="T377" s="556">
        <v>0</v>
      </c>
      <c r="U377" s="556">
        <v>0</v>
      </c>
      <c r="V377" s="557">
        <v>0</v>
      </c>
      <c r="X377" s="563"/>
      <c r="Y377" s="550" t="s">
        <v>87</v>
      </c>
      <c r="Z377" s="556">
        <f>[16]Summary!$C$20</f>
        <v>0</v>
      </c>
      <c r="AA377" s="556">
        <f>[16]Summary!$D$20</f>
        <v>0</v>
      </c>
      <c r="AB377" s="556">
        <f>[16]Summary!$E$20</f>
        <v>0</v>
      </c>
      <c r="AC377" s="556">
        <f>[16]Summary!$F$20</f>
        <v>0</v>
      </c>
      <c r="AD377" s="556">
        <f>[16]Summary!$G$20</f>
        <v>0</v>
      </c>
      <c r="AE377" s="556">
        <f>[16]Summary!$H$20</f>
        <v>0</v>
      </c>
      <c r="AF377" s="556">
        <f>[16]Summary!$I$20</f>
        <v>0</v>
      </c>
      <c r="AG377" s="556">
        <f>[16]Summary!$J$20</f>
        <v>0</v>
      </c>
      <c r="AH377" s="556">
        <f>[16]Summary!$K$20</f>
        <v>0</v>
      </c>
      <c r="AI377" s="556">
        <f>[16]Summary!$L$20</f>
        <v>0</v>
      </c>
      <c r="AJ377" s="556">
        <f>[16]Summary!$M$20</f>
        <v>0</v>
      </c>
      <c r="AK377" s="556">
        <f>[16]Summary!$N$20</f>
        <v>0</v>
      </c>
      <c r="AL377" s="556">
        <f>[16]Summary!$O$20</f>
        <v>0</v>
      </c>
      <c r="AM377" s="556">
        <f>[16]Summary!$P$20</f>
        <v>0</v>
      </c>
      <c r="AN377" s="556">
        <f>[16]Summary!$Q$20</f>
        <v>0</v>
      </c>
      <c r="AO377" s="556">
        <f>[16]Summary!$R$20</f>
        <v>0</v>
      </c>
      <c r="AP377" s="556">
        <f>[16]Summary!$S$20</f>
        <v>0</v>
      </c>
      <c r="AQ377" s="556">
        <f>[16]Summary!$T$20</f>
        <v>0</v>
      </c>
      <c r="AR377" s="556">
        <f>[16]Summary!$U$20</f>
        <v>0</v>
      </c>
      <c r="AS377" s="556">
        <f>[16]Summary!$V$20</f>
        <v>0</v>
      </c>
      <c r="AU377" s="566"/>
      <c r="AV377" s="566"/>
      <c r="AW377" s="566"/>
      <c r="AX377" s="566"/>
      <c r="AY377" s="566"/>
      <c r="AZ377" s="566"/>
      <c r="BA377" s="566"/>
      <c r="BB377" s="566"/>
      <c r="BC377" s="566"/>
      <c r="BD377" s="566"/>
      <c r="BE377" s="566"/>
      <c r="BF377" s="566"/>
      <c r="BG377" s="566"/>
      <c r="BH377" s="566"/>
      <c r="BI377" s="566"/>
      <c r="BJ377" s="566"/>
      <c r="BK377" s="566"/>
      <c r="BL377" s="566"/>
      <c r="BM377" s="566"/>
      <c r="BN377" s="566"/>
    </row>
    <row r="378" spans="1:66" ht="15.75" thickBot="1" x14ac:dyDescent="0.3">
      <c r="A378" s="564"/>
      <c r="B378" s="559" t="s">
        <v>499</v>
      </c>
      <c r="C378" s="560">
        <v>0</v>
      </c>
      <c r="D378" s="560">
        <v>0</v>
      </c>
      <c r="E378" s="560">
        <v>0</v>
      </c>
      <c r="F378" s="560">
        <v>0</v>
      </c>
      <c r="G378" s="560">
        <v>0</v>
      </c>
      <c r="H378" s="560">
        <v>0</v>
      </c>
      <c r="I378" s="560">
        <v>0</v>
      </c>
      <c r="J378" s="560">
        <v>0</v>
      </c>
      <c r="K378" s="560">
        <v>0</v>
      </c>
      <c r="L378" s="560">
        <v>0</v>
      </c>
      <c r="M378" s="560">
        <v>0</v>
      </c>
      <c r="N378" s="560">
        <v>0</v>
      </c>
      <c r="O378" s="560">
        <v>0</v>
      </c>
      <c r="P378" s="560">
        <v>0</v>
      </c>
      <c r="Q378" s="560">
        <v>0</v>
      </c>
      <c r="R378" s="560">
        <v>0</v>
      </c>
      <c r="S378" s="560">
        <v>0</v>
      </c>
      <c r="T378" s="560">
        <v>0</v>
      </c>
      <c r="U378" s="560">
        <v>0</v>
      </c>
      <c r="V378" s="561">
        <v>0</v>
      </c>
      <c r="X378" s="564"/>
      <c r="Y378" s="559" t="s">
        <v>499</v>
      </c>
      <c r="Z378" s="560">
        <f>[16]Summary!$C$21</f>
        <v>0</v>
      </c>
      <c r="AA378" s="560">
        <f>[16]Summary!$D$21</f>
        <v>0</v>
      </c>
      <c r="AB378" s="560">
        <f>[16]Summary!$E$21</f>
        <v>0</v>
      </c>
      <c r="AC378" s="560">
        <f>[16]Summary!$F$21</f>
        <v>0</v>
      </c>
      <c r="AD378" s="560">
        <f>[16]Summary!$G$21</f>
        <v>0</v>
      </c>
      <c r="AE378" s="560">
        <f>[16]Summary!$H$21</f>
        <v>0</v>
      </c>
      <c r="AF378" s="560">
        <f>[16]Summary!$I$21</f>
        <v>0</v>
      </c>
      <c r="AG378" s="560">
        <f>[16]Summary!$J$21</f>
        <v>0</v>
      </c>
      <c r="AH378" s="560">
        <f>[16]Summary!$K$21</f>
        <v>0</v>
      </c>
      <c r="AI378" s="560">
        <f>[16]Summary!$L$21</f>
        <v>0</v>
      </c>
      <c r="AJ378" s="560">
        <f>[16]Summary!$M$21</f>
        <v>0</v>
      </c>
      <c r="AK378" s="560">
        <f>[16]Summary!$N$21</f>
        <v>0</v>
      </c>
      <c r="AL378" s="560">
        <f>[16]Summary!$O$21</f>
        <v>0</v>
      </c>
      <c r="AM378" s="560">
        <f>[16]Summary!$P$21</f>
        <v>0</v>
      </c>
      <c r="AN378" s="560">
        <f>[16]Summary!$Q$21</f>
        <v>0</v>
      </c>
      <c r="AO378" s="560">
        <f>[16]Summary!$R$21</f>
        <v>0</v>
      </c>
      <c r="AP378" s="560">
        <f>[16]Summary!$S$21</f>
        <v>0</v>
      </c>
      <c r="AQ378" s="560">
        <f>[16]Summary!$T$21</f>
        <v>0</v>
      </c>
      <c r="AR378" s="560">
        <f>[16]Summary!$U$21</f>
        <v>0</v>
      </c>
      <c r="AS378" s="560">
        <f>[16]Summary!$V$21</f>
        <v>0</v>
      </c>
      <c r="AU378" s="566"/>
      <c r="AV378" s="566"/>
      <c r="AW378" s="566"/>
      <c r="AX378" s="566"/>
      <c r="AY378" s="566"/>
      <c r="AZ378" s="566"/>
      <c r="BA378" s="566"/>
      <c r="BB378" s="566"/>
      <c r="BC378" s="566"/>
      <c r="BD378" s="566"/>
      <c r="BE378" s="566"/>
      <c r="BF378" s="566"/>
      <c r="BG378" s="566"/>
      <c r="BH378" s="566"/>
      <c r="BI378" s="566"/>
      <c r="BJ378" s="566"/>
      <c r="BK378" s="566"/>
      <c r="BL378" s="566"/>
      <c r="BM378" s="566"/>
      <c r="BN378" s="566"/>
    </row>
    <row r="379" spans="1:66" ht="15" x14ac:dyDescent="0.25">
      <c r="A379" s="552" t="s">
        <v>503</v>
      </c>
      <c r="B379" s="562"/>
      <c r="C379" s="553">
        <v>2000</v>
      </c>
      <c r="D379" s="553">
        <v>2001</v>
      </c>
      <c r="E379" s="553">
        <v>2002</v>
      </c>
      <c r="F379" s="553">
        <v>2003</v>
      </c>
      <c r="G379" s="553">
        <v>2004</v>
      </c>
      <c r="H379" s="553">
        <v>2005</v>
      </c>
      <c r="I379" s="553">
        <v>2006</v>
      </c>
      <c r="J379" s="553">
        <v>2007</v>
      </c>
      <c r="K379" s="553">
        <v>2008</v>
      </c>
      <c r="L379" s="553">
        <v>2009</v>
      </c>
      <c r="M379" s="553">
        <v>2010</v>
      </c>
      <c r="N379" s="553">
        <v>2011</v>
      </c>
      <c r="O379" s="553">
        <v>2012</v>
      </c>
      <c r="P379" s="553">
        <v>2013</v>
      </c>
      <c r="Q379" s="553">
        <v>2014</v>
      </c>
      <c r="R379" s="553">
        <v>2015</v>
      </c>
      <c r="S379" s="553">
        <v>2016</v>
      </c>
      <c r="T379" s="553">
        <v>2017</v>
      </c>
      <c r="U379" s="553">
        <v>2018</v>
      </c>
      <c r="V379" s="554">
        <v>2019</v>
      </c>
      <c r="X379" s="552" t="s">
        <v>503</v>
      </c>
      <c r="Y379" s="562"/>
      <c r="Z379" s="553">
        <v>2000</v>
      </c>
      <c r="AA379" s="553">
        <v>2001</v>
      </c>
      <c r="AB379" s="553">
        <v>2002</v>
      </c>
      <c r="AC379" s="553">
        <v>2003</v>
      </c>
      <c r="AD379" s="553">
        <v>2004</v>
      </c>
      <c r="AE379" s="553">
        <v>2005</v>
      </c>
      <c r="AF379" s="553">
        <v>2006</v>
      </c>
      <c r="AG379" s="553">
        <v>2007</v>
      </c>
      <c r="AH379" s="553">
        <v>2008</v>
      </c>
      <c r="AI379" s="553">
        <v>2009</v>
      </c>
      <c r="AJ379" s="553">
        <v>2010</v>
      </c>
      <c r="AK379" s="553">
        <v>2011</v>
      </c>
      <c r="AL379" s="553">
        <v>2012</v>
      </c>
      <c r="AM379" s="553">
        <v>2013</v>
      </c>
      <c r="AN379" s="553">
        <v>2014</v>
      </c>
      <c r="AO379" s="553">
        <v>2015</v>
      </c>
      <c r="AP379" s="553">
        <v>2016</v>
      </c>
      <c r="AQ379" s="553">
        <v>2017</v>
      </c>
      <c r="AR379" s="553">
        <v>2018</v>
      </c>
      <c r="AS379" s="553">
        <v>2019</v>
      </c>
      <c r="AU379" s="553">
        <v>2000</v>
      </c>
      <c r="AV379" s="553">
        <v>2001</v>
      </c>
      <c r="AW379" s="553">
        <v>2002</v>
      </c>
      <c r="AX379" s="553">
        <v>2003</v>
      </c>
      <c r="AY379" s="553">
        <v>2004</v>
      </c>
      <c r="AZ379" s="553">
        <v>2005</v>
      </c>
      <c r="BA379" s="553">
        <v>2006</v>
      </c>
      <c r="BB379" s="553">
        <v>2007</v>
      </c>
      <c r="BC379" s="553">
        <v>2008</v>
      </c>
      <c r="BD379" s="553">
        <v>2009</v>
      </c>
      <c r="BE379" s="553">
        <v>2010</v>
      </c>
      <c r="BF379" s="553">
        <v>2011</v>
      </c>
      <c r="BG379" s="553">
        <v>2012</v>
      </c>
      <c r="BH379" s="553">
        <v>2013</v>
      </c>
      <c r="BI379" s="553">
        <v>2014</v>
      </c>
      <c r="BJ379" s="553">
        <v>2015</v>
      </c>
      <c r="BK379" s="553">
        <v>2016</v>
      </c>
      <c r="BL379" s="553">
        <v>2017</v>
      </c>
      <c r="BM379" s="553">
        <v>2018</v>
      </c>
      <c r="BN379" s="553">
        <v>2019</v>
      </c>
    </row>
    <row r="380" spans="1:66" ht="15" x14ac:dyDescent="0.25">
      <c r="A380" s="555"/>
      <c r="B380" s="550" t="s">
        <v>498</v>
      </c>
      <c r="C380" s="556">
        <v>329179.53554773214</v>
      </c>
      <c r="D380" s="556">
        <v>332615.19521703909</v>
      </c>
      <c r="E380" s="556">
        <v>335669.29935175466</v>
      </c>
      <c r="F380" s="556">
        <v>338056.36941975338</v>
      </c>
      <c r="G380" s="556">
        <v>340585.46109733038</v>
      </c>
      <c r="H380" s="556">
        <v>343447.52948431758</v>
      </c>
      <c r="I380" s="556">
        <v>346870.86436618172</v>
      </c>
      <c r="J380" s="556">
        <v>350121.31995399849</v>
      </c>
      <c r="K380" s="556">
        <v>353532.96194032545</v>
      </c>
      <c r="L380" s="556">
        <v>357745.71366142452</v>
      </c>
      <c r="M380" s="556">
        <v>363075.80056425056</v>
      </c>
      <c r="N380" s="556">
        <v>365437.78987219353</v>
      </c>
      <c r="O380" s="556">
        <v>369276.55326014402</v>
      </c>
      <c r="P380" s="556">
        <v>371219.11477233667</v>
      </c>
      <c r="Q380" s="556">
        <v>372238.50238947762</v>
      </c>
      <c r="R380" s="556">
        <v>374810.06868417124</v>
      </c>
      <c r="S380" s="556">
        <v>377557.87893584219</v>
      </c>
      <c r="T380" s="556">
        <v>380100.68072224042</v>
      </c>
      <c r="U380" s="556">
        <v>382438.41957038111</v>
      </c>
      <c r="V380" s="557">
        <v>384937.1648572897</v>
      </c>
      <c r="X380" s="555"/>
      <c r="Y380" s="550" t="s">
        <v>498</v>
      </c>
      <c r="Z380" s="556">
        <f>[16]Summary!$C$23</f>
        <v>326904.517602965</v>
      </c>
      <c r="AA380" s="556">
        <f>[16]Summary!$D$23</f>
        <v>329763.4065797482</v>
      </c>
      <c r="AB380" s="556">
        <f>[16]Summary!$E$23</f>
        <v>332702.78455845371</v>
      </c>
      <c r="AC380" s="556">
        <f>[16]Summary!$F$23</f>
        <v>336123.40593780496</v>
      </c>
      <c r="AD380" s="556">
        <f>[16]Summary!$G$23</f>
        <v>340020.94072569854</v>
      </c>
      <c r="AE380" s="556">
        <f>[16]Summary!$H$23</f>
        <v>343666.77836517873</v>
      </c>
      <c r="AF380" s="556">
        <f>[16]Summary!$I$23</f>
        <v>347458.80770573311</v>
      </c>
      <c r="AG380" s="556">
        <f>[16]Summary!$J$23</f>
        <v>351843.92003930412</v>
      </c>
      <c r="AH380" s="556">
        <f>[16]Summary!$K$23</f>
        <v>356829.98965371191</v>
      </c>
      <c r="AI380" s="556">
        <f>[16]Summary!$L$23</f>
        <v>362451.53211514867</v>
      </c>
      <c r="AJ380" s="556">
        <f>[16]Summary!$M$23</f>
        <v>366908.95780274773</v>
      </c>
      <c r="AK380" s="556">
        <f>[16]Summary!$N$23</f>
        <v>368833.29683421651</v>
      </c>
      <c r="AL380" s="556">
        <f>[16]Summary!$O$23</f>
        <v>371407.5228573081</v>
      </c>
      <c r="AM380" s="556">
        <f>[16]Summary!$P$23</f>
        <v>374018.04978982417</v>
      </c>
      <c r="AN380" s="556">
        <f>[16]Summary!$Q$23</f>
        <v>377150.52715026221</v>
      </c>
      <c r="AO380" s="556">
        <f>[16]Summary!$R$23</f>
        <v>380909.01710675674</v>
      </c>
      <c r="AP380" s="556">
        <f>[16]Summary!$S$23</f>
        <v>383838.82226077042</v>
      </c>
      <c r="AQ380" s="556">
        <f>[16]Summary!$T$23</f>
        <v>387003.39408857562</v>
      </c>
      <c r="AR380" s="556">
        <f>[16]Summary!$U$23</f>
        <v>388117.86538433656</v>
      </c>
      <c r="AS380" s="556">
        <f>[16]Summary!$V$23</f>
        <v>389778.92014904041</v>
      </c>
      <c r="AU380" s="566">
        <f>(Z380-C380)/C380</f>
        <v>-6.9111767260430276E-3</v>
      </c>
      <c r="AV380" s="566">
        <f t="shared" ref="AV380:AV382" si="1354">(AA380-D380)/D380</f>
        <v>-8.5738375104301105E-3</v>
      </c>
      <c r="AW380" s="566">
        <f t="shared" ref="AW380:AW382" si="1355">(AB380-E380)/E380</f>
        <v>-8.8376113008543922E-3</v>
      </c>
      <c r="AX380" s="566">
        <f t="shared" ref="AX380:AX382" si="1356">(AC380-F380)/F380</f>
        <v>-5.7178732803236237E-3</v>
      </c>
      <c r="AY380" s="566">
        <f t="shared" ref="AY380:AY382" si="1357">(AD380-G380)/G380</f>
        <v>-1.6574999115141632E-3</v>
      </c>
      <c r="AZ380" s="566">
        <f t="shared" ref="AZ380:AZ382" si="1358">(AE380-H380)/H380</f>
        <v>6.3837664283202748E-4</v>
      </c>
      <c r="BA380" s="566">
        <f t="shared" ref="BA380:BA382" si="1359">(AF380-I380)/I380</f>
        <v>1.6949919983210711E-3</v>
      </c>
      <c r="BB380" s="566">
        <f t="shared" ref="BB380:BB382" si="1360">(AG380-J380)/J380</f>
        <v>4.9200091143605873E-3</v>
      </c>
      <c r="BC380" s="566">
        <f t="shared" ref="BC380:BC382" si="1361">(AH380-K380)/K380</f>
        <v>9.3259414773974592E-3</v>
      </c>
      <c r="BD380" s="566">
        <f t="shared" ref="BD380:BD382" si="1362">(AI380-L380)/L380</f>
        <v>1.3154087593563171E-2</v>
      </c>
      <c r="BE380" s="566">
        <f t="shared" ref="BE380:BE382" si="1363">(AJ380-M380)/M380</f>
        <v>1.0557457237690077E-2</v>
      </c>
      <c r="BF380" s="566">
        <f t="shared" ref="BF380:BF382" si="1364">(AK380-N380)/N380</f>
        <v>9.2916142121221377E-3</v>
      </c>
      <c r="BG380" s="566">
        <f t="shared" ref="BG380:BG382" si="1365">(AL380-O380)/O380</f>
        <v>5.7706604395835366E-3</v>
      </c>
      <c r="BH380" s="566">
        <f t="shared" ref="BH380:BH382" si="1366">(AM380-P380)/P380</f>
        <v>7.5398461612194894E-3</v>
      </c>
      <c r="BI380" s="566">
        <f t="shared" ref="BI380:BI382" si="1367">(AN380-Q380)/Q380</f>
        <v>1.3195907272496681E-2</v>
      </c>
      <c r="BJ380" s="566">
        <f t="shared" ref="BJ380:BJ382" si="1368">(AO380-R380)/R380</f>
        <v>1.6272104012565083E-2</v>
      </c>
      <c r="BK380" s="566">
        <f t="shared" ref="BK380:BK382" si="1369">(AP380-S380)/S380</f>
        <v>1.6635709848331733E-2</v>
      </c>
      <c r="BL380" s="566">
        <f t="shared" ref="BL380:BL382" si="1370">(AQ380-T380)/T380</f>
        <v>1.8160223636587949E-2</v>
      </c>
      <c r="BM380" s="566">
        <f t="shared" ref="BM380:BM382" si="1371">(AR380-U380)/U380</f>
        <v>1.4850615218877729E-2</v>
      </c>
      <c r="BN380" s="566">
        <f t="shared" ref="BN380:BN382" si="1372">(AS380-V380)/V380</f>
        <v>1.2578040609681658E-2</v>
      </c>
    </row>
    <row r="381" spans="1:66" ht="15" x14ac:dyDescent="0.25">
      <c r="A381" s="555"/>
      <c r="B381" s="550" t="s">
        <v>87</v>
      </c>
      <c r="C381" s="556">
        <v>294850.34976096993</v>
      </c>
      <c r="D381" s="556">
        <v>297393.42698910052</v>
      </c>
      <c r="E381" s="556">
        <v>299584.92825601826</v>
      </c>
      <c r="F381" s="556">
        <v>301172.36117977725</v>
      </c>
      <c r="G381" s="556">
        <v>302878.42334783135</v>
      </c>
      <c r="H381" s="556">
        <v>304871.93762719509</v>
      </c>
      <c r="I381" s="556">
        <v>307213.8664845262</v>
      </c>
      <c r="J381" s="556">
        <v>309389.27259203384</v>
      </c>
      <c r="K381" s="556">
        <v>311693.72828332643</v>
      </c>
      <c r="L381" s="556">
        <v>314689.16728926497</v>
      </c>
      <c r="M381" s="556">
        <v>318648.29180742614</v>
      </c>
      <c r="N381" s="556">
        <v>320676.18069943425</v>
      </c>
      <c r="O381" s="556">
        <v>323999.1922407276</v>
      </c>
      <c r="P381" s="556">
        <v>325657.78394627722</v>
      </c>
      <c r="Q381" s="556">
        <v>326506.14152912743</v>
      </c>
      <c r="R381" s="556">
        <v>328715.53776019561</v>
      </c>
      <c r="S381" s="556">
        <v>331125.419457643</v>
      </c>
      <c r="T381" s="556">
        <v>333355.50484347029</v>
      </c>
      <c r="U381" s="556">
        <v>335405.7461438367</v>
      </c>
      <c r="V381" s="557">
        <v>337597.19314416801</v>
      </c>
      <c r="X381" s="555"/>
      <c r="Y381" s="550" t="s">
        <v>87</v>
      </c>
      <c r="Z381" s="556">
        <f>[16]Summary!$C$24</f>
        <v>307655.39892299508</v>
      </c>
      <c r="AA381" s="556">
        <f>[16]Summary!$D$24</f>
        <v>309775.9189290668</v>
      </c>
      <c r="AB381" s="556">
        <f>[16]Summary!$E$24</f>
        <v>311962.02648585651</v>
      </c>
      <c r="AC381" s="556">
        <f>[16]Summary!$F$24</f>
        <v>314588.38273889531</v>
      </c>
      <c r="AD381" s="556">
        <f>[16]Summary!$G$24</f>
        <v>317648.44696633221</v>
      </c>
      <c r="AE381" s="556">
        <f>[16]Summary!$H$24</f>
        <v>320460.3355899704</v>
      </c>
      <c r="AF381" s="556">
        <f>[16]Summary!$I$24</f>
        <v>323452.87246417144</v>
      </c>
      <c r="AG381" s="556">
        <f>[16]Summary!$J$24</f>
        <v>326984.72701849975</v>
      </c>
      <c r="AH381" s="556">
        <f>[16]Summary!$K$24</f>
        <v>331060.42209726939</v>
      </c>
      <c r="AI381" s="556">
        <f>[16]Summary!$L$24</f>
        <v>335709.1069123178</v>
      </c>
      <c r="AJ381" s="556">
        <f>[16]Summary!$M$24</f>
        <v>339263.80221219501</v>
      </c>
      <c r="AK381" s="556">
        <f>[16]Summary!$N$24</f>
        <v>340082.55518869753</v>
      </c>
      <c r="AL381" s="556">
        <f>[16]Summary!$O$24</f>
        <v>341488.82001164218</v>
      </c>
      <c r="AM381" s="556">
        <f>[16]Summary!$P$24</f>
        <v>342914.9582835951</v>
      </c>
      <c r="AN381" s="556">
        <f>[16]Summary!$Q$24</f>
        <v>344804.68477283791</v>
      </c>
      <c r="AO381" s="556">
        <f>[16]Summary!$R$24</f>
        <v>347248.78773994034</v>
      </c>
      <c r="AP381" s="556">
        <f>[16]Summary!$S$24</f>
        <v>348891.97264159675</v>
      </c>
      <c r="AQ381" s="556">
        <f>[16]Summary!$T$24</f>
        <v>350732.23219541402</v>
      </c>
      <c r="AR381" s="556">
        <f>[16]Summary!$U$24</f>
        <v>350703.07598605903</v>
      </c>
      <c r="AS381" s="556">
        <f>[16]Summary!$V$24</f>
        <v>351160.38087833778</v>
      </c>
      <c r="AU381" s="566">
        <f t="shared" ref="AU381:AU382" si="1373">(Z381-C381)/C381</f>
        <v>4.34289773520906E-2</v>
      </c>
      <c r="AV381" s="566">
        <f t="shared" si="1354"/>
        <v>4.1636737117327391E-2</v>
      </c>
      <c r="AW381" s="566">
        <f t="shared" si="1355"/>
        <v>4.1314155227665746E-2</v>
      </c>
      <c r="AX381" s="566">
        <f t="shared" si="1356"/>
        <v>4.4545991891698535E-2</v>
      </c>
      <c r="AY381" s="566">
        <f t="shared" si="1357"/>
        <v>4.8765519363321165E-2</v>
      </c>
      <c r="AZ381" s="566">
        <f t="shared" si="1358"/>
        <v>5.1130970216869194E-2</v>
      </c>
      <c r="BA381" s="566">
        <f t="shared" si="1359"/>
        <v>5.2858961626535729E-2</v>
      </c>
      <c r="BB381" s="566">
        <f t="shared" si="1360"/>
        <v>5.6871572433823785E-2</v>
      </c>
      <c r="BC381" s="566">
        <f t="shared" si="1361"/>
        <v>6.2133729544724195E-2</v>
      </c>
      <c r="BD381" s="566">
        <f t="shared" si="1362"/>
        <v>6.6795879261173072E-2</v>
      </c>
      <c r="BE381" s="566">
        <f t="shared" si="1363"/>
        <v>6.4696754807108056E-2</v>
      </c>
      <c r="BF381" s="566">
        <f t="shared" si="1364"/>
        <v>6.0517043850701939E-2</v>
      </c>
      <c r="BG381" s="566">
        <f t="shared" si="1365"/>
        <v>5.3980467204128066E-2</v>
      </c>
      <c r="BH381" s="566">
        <f t="shared" si="1366"/>
        <v>5.2991745286102974E-2</v>
      </c>
      <c r="BI381" s="566">
        <f t="shared" si="1367"/>
        <v>5.6043488670727108E-2</v>
      </c>
      <c r="BJ381" s="566">
        <f t="shared" si="1368"/>
        <v>5.6380815175414954E-2</v>
      </c>
      <c r="BK381" s="566">
        <f t="shared" si="1369"/>
        <v>5.3655056784990829E-2</v>
      </c>
      <c r="BL381" s="566">
        <f t="shared" si="1370"/>
        <v>5.2126714871869623E-2</v>
      </c>
      <c r="BM381" s="566">
        <f t="shared" si="1371"/>
        <v>4.5608431036426443E-2</v>
      </c>
      <c r="BN381" s="566">
        <f t="shared" si="1372"/>
        <v>4.017565314406428E-2</v>
      </c>
    </row>
    <row r="382" spans="1:66" ht="15.75" thickBot="1" x14ac:dyDescent="0.3">
      <c r="A382" s="558"/>
      <c r="B382" s="559" t="s">
        <v>499</v>
      </c>
      <c r="C382" s="560">
        <v>34329.185786762224</v>
      </c>
      <c r="D382" s="560">
        <v>35221.768227938548</v>
      </c>
      <c r="E382" s="560">
        <v>36084.371095736409</v>
      </c>
      <c r="F382" s="560">
        <v>36884.00823997613</v>
      </c>
      <c r="G382" s="560">
        <v>37707.03774949901</v>
      </c>
      <c r="H382" s="560">
        <v>38575.59185712249</v>
      </c>
      <c r="I382" s="560">
        <v>39656.997881655516</v>
      </c>
      <c r="J382" s="560">
        <v>40732.047361964658</v>
      </c>
      <c r="K382" s="560">
        <v>41839.233656999037</v>
      </c>
      <c r="L382" s="560">
        <v>43056.546372159588</v>
      </c>
      <c r="M382" s="560">
        <v>44427.508756824398</v>
      </c>
      <c r="N382" s="560">
        <v>44761.609172759294</v>
      </c>
      <c r="O382" s="560">
        <v>45277.361019416443</v>
      </c>
      <c r="P382" s="560">
        <v>45561.330826059449</v>
      </c>
      <c r="Q382" s="560">
        <v>45732.360860350214</v>
      </c>
      <c r="R382" s="560">
        <v>46094.530923975653</v>
      </c>
      <c r="S382" s="560">
        <v>46432.459478199184</v>
      </c>
      <c r="T382" s="560">
        <v>46745.175878770155</v>
      </c>
      <c r="U382" s="560">
        <v>47032.673426544417</v>
      </c>
      <c r="V382" s="561">
        <v>47339.97171312166</v>
      </c>
      <c r="X382" s="558"/>
      <c r="Y382" s="559" t="s">
        <v>499</v>
      </c>
      <c r="Z382" s="560">
        <f>[16]Summary!$C$25</f>
        <v>19249.11867996995</v>
      </c>
      <c r="AA382" s="560">
        <f>[16]Summary!$D$25</f>
        <v>19987.487650681385</v>
      </c>
      <c r="AB382" s="560">
        <f>[16]Summary!$E$25</f>
        <v>20740.758072597178</v>
      </c>
      <c r="AC382" s="560">
        <f>[16]Summary!$F$25</f>
        <v>21535.023198909654</v>
      </c>
      <c r="AD382" s="560">
        <f>[16]Summary!$G$25</f>
        <v>22372.49375936632</v>
      </c>
      <c r="AE382" s="560">
        <f>[16]Summary!$H$25</f>
        <v>23206.442775208343</v>
      </c>
      <c r="AF382" s="560">
        <f>[16]Summary!$I$25</f>
        <v>24005.935241561649</v>
      </c>
      <c r="AG382" s="560">
        <f>[16]Summary!$J$25</f>
        <v>24859.193020804374</v>
      </c>
      <c r="AH382" s="560">
        <f>[16]Summary!$K$25</f>
        <v>25769.567556442536</v>
      </c>
      <c r="AI382" s="560">
        <f>[16]Summary!$L$25</f>
        <v>26742.425202830847</v>
      </c>
      <c r="AJ382" s="560">
        <f>[16]Summary!$M$25</f>
        <v>27645.155590552706</v>
      </c>
      <c r="AK382" s="560">
        <f>[16]Summary!$N$25</f>
        <v>28750.74164551896</v>
      </c>
      <c r="AL382" s="560">
        <f>[16]Summary!$O$25</f>
        <v>29918.702845665932</v>
      </c>
      <c r="AM382" s="560">
        <f>[16]Summary!$P$25</f>
        <v>31103.091506229077</v>
      </c>
      <c r="AN382" s="560">
        <f>[16]Summary!$Q$25</f>
        <v>32345.84237742428</v>
      </c>
      <c r="AO382" s="560">
        <f>[16]Summary!$R$25</f>
        <v>33660.229366816398</v>
      </c>
      <c r="AP382" s="560">
        <f>[16]Summary!$S$25</f>
        <v>34946.849619173692</v>
      </c>
      <c r="AQ382" s="560">
        <f>[16]Summary!$T$25</f>
        <v>36271.161893161589</v>
      </c>
      <c r="AR382" s="560">
        <f>[16]Summary!$U$25</f>
        <v>37414.789398277513</v>
      </c>
      <c r="AS382" s="560">
        <f>[16]Summary!$V$25</f>
        <v>38618.539270702662</v>
      </c>
      <c r="AU382" s="566">
        <f t="shared" si="1373"/>
        <v>-0.43927832138120043</v>
      </c>
      <c r="AV382" s="566">
        <f t="shared" si="1354"/>
        <v>-0.43252458191957138</v>
      </c>
      <c r="AW382" s="566">
        <f t="shared" si="1355"/>
        <v>-0.42521492150800361</v>
      </c>
      <c r="AX382" s="566">
        <f t="shared" si="1356"/>
        <v>-0.41614200227920811</v>
      </c>
      <c r="AY382" s="566">
        <f t="shared" si="1357"/>
        <v>-0.40667591265072078</v>
      </c>
      <c r="AZ382" s="566">
        <f t="shared" si="1358"/>
        <v>-0.39841641675489758</v>
      </c>
      <c r="BA382" s="566">
        <f t="shared" si="1359"/>
        <v>-0.39466080329125763</v>
      </c>
      <c r="BB382" s="566">
        <f t="shared" si="1360"/>
        <v>-0.38968957784288205</v>
      </c>
      <c r="BC382" s="566">
        <f t="shared" si="1361"/>
        <v>-0.38408127243191753</v>
      </c>
      <c r="BD382" s="566">
        <f t="shared" si="1362"/>
        <v>-0.3788999012674521</v>
      </c>
      <c r="BE382" s="566">
        <f t="shared" si="1363"/>
        <v>-0.37774688781517141</v>
      </c>
      <c r="BF382" s="566">
        <f t="shared" si="1364"/>
        <v>-0.35769195574372059</v>
      </c>
      <c r="BG382" s="566">
        <f t="shared" si="1365"/>
        <v>-0.33921275065400136</v>
      </c>
      <c r="BH382" s="566">
        <f t="shared" si="1366"/>
        <v>-0.31733575507326439</v>
      </c>
      <c r="BI382" s="566">
        <f t="shared" si="1367"/>
        <v>-0.2927143543672156</v>
      </c>
      <c r="BJ382" s="566">
        <f t="shared" si="1368"/>
        <v>-0.26975654829132162</v>
      </c>
      <c r="BK382" s="566">
        <f t="shared" si="1369"/>
        <v>-0.24736165148473727</v>
      </c>
      <c r="BL382" s="566">
        <f t="shared" si="1370"/>
        <v>-0.22406620124335561</v>
      </c>
      <c r="BM382" s="566">
        <f t="shared" si="1371"/>
        <v>-0.20449367062427581</v>
      </c>
      <c r="BN382" s="566">
        <f t="shared" si="1372"/>
        <v>-0.1842297772223129</v>
      </c>
    </row>
    <row r="384" spans="1:66" ht="15" x14ac:dyDescent="0.25">
      <c r="A384" s="565" t="s">
        <v>336</v>
      </c>
      <c r="B384" s="565">
        <v>2021</v>
      </c>
      <c r="X384" s="565" t="str">
        <f>A384</f>
        <v>IE</v>
      </c>
      <c r="Y384" s="565">
        <v>2022</v>
      </c>
    </row>
    <row r="385" spans="1:66" ht="15.75" thickBot="1" x14ac:dyDescent="0.3">
      <c r="A385" s="550" t="s">
        <v>65</v>
      </c>
      <c r="B385" s="550" t="s">
        <v>64</v>
      </c>
      <c r="C385" s="551" t="s">
        <v>508</v>
      </c>
      <c r="D385" s="551" t="s">
        <v>508</v>
      </c>
      <c r="E385" s="551" t="s">
        <v>508</v>
      </c>
      <c r="F385" s="551" t="s">
        <v>508</v>
      </c>
      <c r="G385" s="551" t="s">
        <v>508</v>
      </c>
      <c r="H385" s="551" t="s">
        <v>508</v>
      </c>
      <c r="I385" s="551" t="s">
        <v>508</v>
      </c>
      <c r="J385" s="551" t="s">
        <v>508</v>
      </c>
      <c r="K385" s="551" t="s">
        <v>508</v>
      </c>
      <c r="L385" s="551" t="s">
        <v>508</v>
      </c>
      <c r="M385" s="551" t="s">
        <v>508</v>
      </c>
      <c r="N385" s="551" t="s">
        <v>508</v>
      </c>
      <c r="O385" s="551" t="s">
        <v>508</v>
      </c>
      <c r="P385" s="551" t="s">
        <v>508</v>
      </c>
      <c r="Q385" s="551" t="s">
        <v>509</v>
      </c>
      <c r="R385" s="551" t="s">
        <v>509</v>
      </c>
      <c r="S385" s="551" t="s">
        <v>509</v>
      </c>
      <c r="T385" s="551" t="s">
        <v>509</v>
      </c>
      <c r="U385" s="551" t="s">
        <v>509</v>
      </c>
      <c r="V385" s="551" t="s">
        <v>508</v>
      </c>
      <c r="X385" s="550" t="s">
        <v>65</v>
      </c>
      <c r="Y385" s="550" t="s">
        <v>64</v>
      </c>
      <c r="Z385" s="551" t="str">
        <f>[17]Summary!$C$1</f>
        <v>EST</v>
      </c>
      <c r="AA385" s="551" t="str">
        <f>[17]Summary!$D$1</f>
        <v>EST</v>
      </c>
      <c r="AB385" s="551" t="str">
        <f>[17]Summary!$E$1</f>
        <v>EST</v>
      </c>
      <c r="AC385" s="551" t="str">
        <f>[17]Summary!$F$1</f>
        <v>EST</v>
      </c>
      <c r="AD385" s="551" t="str">
        <f>[17]Summary!$G$1</f>
        <v>EST</v>
      </c>
      <c r="AE385" s="551" t="str">
        <f>[17]Summary!$H$1</f>
        <v>EST</v>
      </c>
      <c r="AF385" s="551" t="str">
        <f>[17]Summary!$I$1</f>
        <v>EST</v>
      </c>
      <c r="AG385" s="551" t="str">
        <f>[17]Summary!$J$1</f>
        <v>EST</v>
      </c>
      <c r="AH385" s="551" t="str">
        <f>[17]Summary!$K$1</f>
        <v>EST</v>
      </c>
      <c r="AI385" s="551" t="str">
        <f>[17]Summary!$L$1</f>
        <v>EST</v>
      </c>
      <c r="AJ385" s="551" t="str">
        <f>[17]Summary!$M$1</f>
        <v>EST</v>
      </c>
      <c r="AK385" s="551" t="str">
        <f>[17]Summary!$N$1</f>
        <v>EST</v>
      </c>
      <c r="AL385" s="551" t="str">
        <f>[17]Summary!$O$1</f>
        <v>EST</v>
      </c>
      <c r="AM385" s="551" t="str">
        <f>[17]Summary!$P$1</f>
        <v>EST</v>
      </c>
      <c r="AN385" s="551" t="str">
        <f>[17]Summary!$Q$1</f>
        <v>REP</v>
      </c>
      <c r="AO385" s="551" t="str">
        <f>[17]Summary!$R$1</f>
        <v>REP</v>
      </c>
      <c r="AP385" s="551" t="str">
        <f>[17]Summary!$S$1</f>
        <v>REP</v>
      </c>
      <c r="AQ385" s="551" t="str">
        <f>[17]Summary!$T$1</f>
        <v>REP</v>
      </c>
      <c r="AR385" s="551" t="str">
        <f>[17]Summary!$U$1</f>
        <v>REP</v>
      </c>
      <c r="AS385" s="551" t="str">
        <f>[17]Summary!$V$1</f>
        <v>REP</v>
      </c>
      <c r="AU385" s="704" t="s">
        <v>504</v>
      </c>
      <c r="AV385" s="704"/>
      <c r="AW385" s="704"/>
      <c r="AX385" s="704"/>
      <c r="AY385" s="704"/>
      <c r="AZ385" s="704"/>
      <c r="BA385" s="704"/>
      <c r="BB385" s="704"/>
      <c r="BC385" s="704"/>
      <c r="BD385" s="704"/>
      <c r="BE385" s="704"/>
      <c r="BF385" s="704"/>
      <c r="BG385" s="704"/>
      <c r="BH385" s="704"/>
      <c r="BI385" s="704"/>
      <c r="BJ385" s="704"/>
      <c r="BK385" s="704"/>
      <c r="BL385" s="704"/>
      <c r="BM385" s="704"/>
      <c r="BN385" s="704"/>
    </row>
    <row r="386" spans="1:66" ht="15" x14ac:dyDescent="0.25">
      <c r="A386" s="552" t="s">
        <v>497</v>
      </c>
      <c r="B386" s="553"/>
      <c r="C386" s="553">
        <v>2000</v>
      </c>
      <c r="D386" s="553">
        <v>2001</v>
      </c>
      <c r="E386" s="553">
        <v>2002</v>
      </c>
      <c r="F386" s="553">
        <v>2003</v>
      </c>
      <c r="G386" s="553">
        <v>2004</v>
      </c>
      <c r="H386" s="553">
        <v>2005</v>
      </c>
      <c r="I386" s="553">
        <v>2006</v>
      </c>
      <c r="J386" s="553">
        <v>2007</v>
      </c>
      <c r="K386" s="553">
        <v>2008</v>
      </c>
      <c r="L386" s="553">
        <v>2009</v>
      </c>
      <c r="M386" s="553">
        <v>2010</v>
      </c>
      <c r="N386" s="553">
        <v>2011</v>
      </c>
      <c r="O386" s="553">
        <v>2012</v>
      </c>
      <c r="P386" s="553">
        <v>2013</v>
      </c>
      <c r="Q386" s="553">
        <v>2014</v>
      </c>
      <c r="R386" s="553">
        <v>2015</v>
      </c>
      <c r="S386" s="553">
        <v>2016</v>
      </c>
      <c r="T386" s="553">
        <v>2017</v>
      </c>
      <c r="U386" s="553">
        <v>2018</v>
      </c>
      <c r="V386" s="554">
        <v>2019</v>
      </c>
      <c r="X386" s="552" t="s">
        <v>497</v>
      </c>
      <c r="Y386" s="553"/>
      <c r="Z386" s="553">
        <v>2000</v>
      </c>
      <c r="AA386" s="553">
        <v>2001</v>
      </c>
      <c r="AB386" s="553">
        <v>2002</v>
      </c>
      <c r="AC386" s="553">
        <v>2003</v>
      </c>
      <c r="AD386" s="553">
        <v>2004</v>
      </c>
      <c r="AE386" s="553">
        <v>2005</v>
      </c>
      <c r="AF386" s="553">
        <v>2006</v>
      </c>
      <c r="AG386" s="553">
        <v>2007</v>
      </c>
      <c r="AH386" s="553">
        <v>2008</v>
      </c>
      <c r="AI386" s="553">
        <v>2009</v>
      </c>
      <c r="AJ386" s="553">
        <v>2010</v>
      </c>
      <c r="AK386" s="553">
        <v>2011</v>
      </c>
      <c r="AL386" s="553">
        <v>2012</v>
      </c>
      <c r="AM386" s="553">
        <v>2013</v>
      </c>
      <c r="AN386" s="553">
        <v>2014</v>
      </c>
      <c r="AO386" s="553">
        <v>2015</v>
      </c>
      <c r="AP386" s="553">
        <v>2016</v>
      </c>
      <c r="AQ386" s="553">
        <v>2017</v>
      </c>
      <c r="AR386" s="553">
        <v>2018</v>
      </c>
      <c r="AS386" s="553">
        <v>2019</v>
      </c>
      <c r="AU386" s="553">
        <v>2000</v>
      </c>
      <c r="AV386" s="553">
        <v>2001</v>
      </c>
      <c r="AW386" s="553">
        <v>2002</v>
      </c>
      <c r="AX386" s="553">
        <v>2003</v>
      </c>
      <c r="AY386" s="553">
        <v>2004</v>
      </c>
      <c r="AZ386" s="553">
        <v>2005</v>
      </c>
      <c r="BA386" s="553">
        <v>2006</v>
      </c>
      <c r="BB386" s="553">
        <v>2007</v>
      </c>
      <c r="BC386" s="553">
        <v>2008</v>
      </c>
      <c r="BD386" s="553">
        <v>2009</v>
      </c>
      <c r="BE386" s="553">
        <v>2010</v>
      </c>
      <c r="BF386" s="553">
        <v>2011</v>
      </c>
      <c r="BG386" s="553">
        <v>2012</v>
      </c>
      <c r="BH386" s="553">
        <v>2013</v>
      </c>
      <c r="BI386" s="553">
        <v>2014</v>
      </c>
      <c r="BJ386" s="553">
        <v>2015</v>
      </c>
      <c r="BK386" s="553">
        <v>2016</v>
      </c>
      <c r="BL386" s="553">
        <v>2017</v>
      </c>
      <c r="BM386" s="553">
        <v>2018</v>
      </c>
      <c r="BN386" s="553">
        <v>2019</v>
      </c>
    </row>
    <row r="387" spans="1:66" ht="15" x14ac:dyDescent="0.25">
      <c r="A387" s="555"/>
      <c r="B387" s="550" t="s">
        <v>498</v>
      </c>
      <c r="C387" s="556">
        <v>56675.69054543868</v>
      </c>
      <c r="D387" s="556">
        <v>57999.787482123043</v>
      </c>
      <c r="E387" s="556">
        <v>60322.513310400376</v>
      </c>
      <c r="F387" s="556">
        <v>62572.117857178324</v>
      </c>
      <c r="G387" s="556">
        <v>64907.896710952846</v>
      </c>
      <c r="H387" s="556">
        <v>67509.845037200954</v>
      </c>
      <c r="I387" s="556">
        <v>70138.704604293074</v>
      </c>
      <c r="J387" s="556">
        <v>73438.237565918214</v>
      </c>
      <c r="K387" s="556">
        <v>77011.083149625003</v>
      </c>
      <c r="L387" s="556">
        <v>81495.333022127103</v>
      </c>
      <c r="M387" s="556">
        <v>85924.909696663031</v>
      </c>
      <c r="N387" s="556">
        <v>89986.654557835514</v>
      </c>
      <c r="O387" s="556">
        <v>94226.216968405948</v>
      </c>
      <c r="P387" s="556">
        <v>98909.200340223804</v>
      </c>
      <c r="Q387" s="556">
        <v>101546</v>
      </c>
      <c r="R387" s="556">
        <v>105771</v>
      </c>
      <c r="S387" s="556">
        <v>107235.59</v>
      </c>
      <c r="T387" s="556">
        <v>111984</v>
      </c>
      <c r="U387" s="556">
        <v>116525</v>
      </c>
      <c r="V387" s="557">
        <v>120908</v>
      </c>
      <c r="X387" s="555"/>
      <c r="Y387" s="550" t="s">
        <v>498</v>
      </c>
      <c r="Z387" s="556">
        <f>[17]Summary!$C$3</f>
        <v>54566.746877494261</v>
      </c>
      <c r="AA387" s="556">
        <f>[17]Summary!$D$3</f>
        <v>56016.854790981088</v>
      </c>
      <c r="AB387" s="556">
        <f>[17]Summary!$E$3</f>
        <v>58185.768339580667</v>
      </c>
      <c r="AC387" s="556">
        <f>[17]Summary!$F$3</f>
        <v>60276.10111687168</v>
      </c>
      <c r="AD387" s="556">
        <f>[17]Summary!$G$3</f>
        <v>62439.656790596702</v>
      </c>
      <c r="AE387" s="556">
        <f>[17]Summary!$H$3</f>
        <v>64876.700237854035</v>
      </c>
      <c r="AF387" s="556">
        <f>[17]Summary!$I$3</f>
        <v>67328.181948744721</v>
      </c>
      <c r="AG387" s="556">
        <f>[17]Summary!$J$3</f>
        <v>70412.77485356234</v>
      </c>
      <c r="AH387" s="556">
        <f>[17]Summary!$K$3</f>
        <v>73728.9357017203</v>
      </c>
      <c r="AI387" s="556">
        <f>[17]Summary!$L$3</f>
        <v>77945.226947920921</v>
      </c>
      <c r="AJ387" s="556">
        <f>[17]Summary!$M$3</f>
        <v>82053.66166232992</v>
      </c>
      <c r="AK387" s="556">
        <f>[17]Summary!$N$3</f>
        <v>85803.481482967763</v>
      </c>
      <c r="AL387" s="556">
        <f>[17]Summary!$O$3</f>
        <v>89705.827209821742</v>
      </c>
      <c r="AM387" s="556">
        <f>[17]Summary!$P$3</f>
        <v>94093.829805379093</v>
      </c>
      <c r="AN387" s="556">
        <f>[17]Summary!$Q$3</f>
        <v>97296.5</v>
      </c>
      <c r="AO387" s="556">
        <f>[17]Summary!$R$3</f>
        <v>102313.1</v>
      </c>
      <c r="AP387" s="556">
        <f>[17]Summary!$S$3</f>
        <v>107235.59</v>
      </c>
      <c r="AQ387" s="556">
        <f>[17]Summary!$T$3</f>
        <v>111984</v>
      </c>
      <c r="AR387" s="556">
        <f>[17]Summary!$U$3</f>
        <v>116525</v>
      </c>
      <c r="AS387" s="556">
        <f>[17]Summary!$V$3</f>
        <v>120908</v>
      </c>
      <c r="AU387" s="566">
        <f>(Z387-C387)/C387</f>
        <v>-3.7210727344444305E-2</v>
      </c>
      <c r="AV387" s="566">
        <f t="shared" ref="AV387:AV389" si="1374">(AA387-D387)/D387</f>
        <v>-3.4188619945429009E-2</v>
      </c>
      <c r="AW387" s="566">
        <f t="shared" ref="AW387:AW389" si="1375">(AB387-E387)/E387</f>
        <v>-3.5422014991727917E-2</v>
      </c>
      <c r="AX387" s="566">
        <f t="shared" ref="AX387:AX389" si="1376">(AC387-F387)/F387</f>
        <v>-3.6693927246434783E-2</v>
      </c>
      <c r="AY387" s="566">
        <f t="shared" ref="AY387:AY389" si="1377">(AD387-G387)/G387</f>
        <v>-3.8026804833126593E-2</v>
      </c>
      <c r="AZ387" s="566">
        <f t="shared" ref="AZ387:AZ389" si="1378">(AE387-H387)/H387</f>
        <v>-3.9003863775660251E-2</v>
      </c>
      <c r="BA387" s="566">
        <f t="shared" ref="BA387:BA389" si="1379">(AF387-I387)/I387</f>
        <v>-4.0070923342606556E-2</v>
      </c>
      <c r="BB387" s="566">
        <f t="shared" ref="BB387:BB389" si="1380">(AG387-J387)/J387</f>
        <v>-4.1197376361874392E-2</v>
      </c>
      <c r="BC387" s="566">
        <f t="shared" ref="BC387:BC389" si="1381">(AH387-K387)/K387</f>
        <v>-4.261915705727462E-2</v>
      </c>
      <c r="BD387" s="566">
        <f t="shared" ref="BD387:BD389" si="1382">(AI387-L387)/L387</f>
        <v>-4.3562078251061065E-2</v>
      </c>
      <c r="BE387" s="566">
        <f t="shared" ref="BE387:BE389" si="1383">(AJ387-M387)/M387</f>
        <v>-4.5053850484098386E-2</v>
      </c>
      <c r="BF387" s="566">
        <f t="shared" ref="BF387:BF389" si="1384">(AK387-N387)/N387</f>
        <v>-4.6486593989102848E-2</v>
      </c>
      <c r="BG387" s="566">
        <f t="shared" ref="BG387:BG389" si="1385">(AL387-O387)/O387</f>
        <v>-4.7973800753349706E-2</v>
      </c>
      <c r="BH387" s="566">
        <f t="shared" ref="BH387:BH389" si="1386">(AM387-P387)/P387</f>
        <v>-4.8684758528842589E-2</v>
      </c>
      <c r="BI387" s="566">
        <f t="shared" ref="BI387:BI389" si="1387">(AN387-Q387)/Q387</f>
        <v>-4.1848029464479151E-2</v>
      </c>
      <c r="BJ387" s="566">
        <f t="shared" ref="BJ387:BJ389" si="1388">(AO387-R387)/R387</f>
        <v>-3.269232587382169E-2</v>
      </c>
      <c r="BK387" s="566">
        <f t="shared" ref="BK387:BK389" si="1389">(AP387-S387)/S387</f>
        <v>0</v>
      </c>
      <c r="BL387" s="566">
        <f t="shared" ref="BL387:BL389" si="1390">(AQ387-T387)/T387</f>
        <v>0</v>
      </c>
      <c r="BM387" s="566">
        <f t="shared" ref="BM387:BM389" si="1391">(AR387-U387)/U387</f>
        <v>0</v>
      </c>
      <c r="BN387" s="566">
        <f t="shared" ref="BN387:BN389" si="1392">(AS387-V387)/V387</f>
        <v>0</v>
      </c>
    </row>
    <row r="388" spans="1:66" ht="15" x14ac:dyDescent="0.25">
      <c r="A388" s="555"/>
      <c r="B388" s="550" t="s">
        <v>87</v>
      </c>
      <c r="C388" s="556">
        <v>50042.996979702621</v>
      </c>
      <c r="D388" s="556">
        <v>51212.136312027207</v>
      </c>
      <c r="E388" s="556">
        <v>53263.036097993994</v>
      </c>
      <c r="F388" s="556">
        <v>55249.371905401182</v>
      </c>
      <c r="G388" s="556">
        <v>57311.797135685367</v>
      </c>
      <c r="H388" s="556">
        <v>59609.242318596436</v>
      </c>
      <c r="I388" s="556">
        <v>61930.449349511757</v>
      </c>
      <c r="J388" s="556">
        <v>65148.139113488374</v>
      </c>
      <c r="K388" s="556">
        <v>68636.764796382515</v>
      </c>
      <c r="L388" s="556">
        <v>72971.072341495354</v>
      </c>
      <c r="M388" s="556">
        <v>77293.360592820609</v>
      </c>
      <c r="N388" s="556">
        <v>81319.951918277584</v>
      </c>
      <c r="O388" s="556">
        <v>85151.197929990827</v>
      </c>
      <c r="P388" s="556">
        <v>89383.158596842419</v>
      </c>
      <c r="Q388" s="556">
        <v>83051</v>
      </c>
      <c r="R388" s="556">
        <v>79591</v>
      </c>
      <c r="S388" s="556">
        <v>89508.01</v>
      </c>
      <c r="T388" s="556">
        <v>93680</v>
      </c>
      <c r="U388" s="556">
        <v>97644.6</v>
      </c>
      <c r="V388" s="557">
        <v>101451</v>
      </c>
      <c r="X388" s="555"/>
      <c r="Y388" s="550" t="s">
        <v>87</v>
      </c>
      <c r="Z388" s="556">
        <f>[17]Summary!$C$4</f>
        <v>47716.118175625437</v>
      </c>
      <c r="AA388" s="556">
        <f>[17]Summary!$D$4</f>
        <v>48984.171056305517</v>
      </c>
      <c r="AB388" s="556">
        <f>[17]Summary!$E$4</f>
        <v>50880.786506554708</v>
      </c>
      <c r="AC388" s="556">
        <f>[17]Summary!$F$4</f>
        <v>52708.686675343029</v>
      </c>
      <c r="AD388" s="556">
        <f>[17]Summary!$G$4</f>
        <v>54600.616909681179</v>
      </c>
      <c r="AE388" s="556">
        <f>[17]Summary!$H$4</f>
        <v>56731.69966214092</v>
      </c>
      <c r="AF388" s="556">
        <f>[17]Summary!$I$4</f>
        <v>58875.408014131579</v>
      </c>
      <c r="AG388" s="556">
        <f>[17]Summary!$J$4</f>
        <v>61800.726465627682</v>
      </c>
      <c r="AH388" s="556">
        <f>[17]Summary!$K$4</f>
        <v>64950.014682461799</v>
      </c>
      <c r="AI388" s="556">
        <f>[17]Summary!$L$4</f>
        <v>68916.643238057557</v>
      </c>
      <c r="AJ388" s="556">
        <f>[17]Summary!$M$4</f>
        <v>72814.86244914477</v>
      </c>
      <c r="AK388" s="556">
        <f>[17]Summary!$N$4</f>
        <v>76420.28842474769</v>
      </c>
      <c r="AL388" s="556">
        <f>[17]Summary!$O$4</f>
        <v>78992.577678320929</v>
      </c>
      <c r="AM388" s="556">
        <f>[17]Summary!$P$4</f>
        <v>81909.042409952148</v>
      </c>
      <c r="AN388" s="556">
        <f>[17]Summary!$Q$4</f>
        <v>80721.75</v>
      </c>
      <c r="AO388" s="556">
        <f>[17]Summary!$R$4</f>
        <v>85161.94</v>
      </c>
      <c r="AP388" s="556">
        <f>[17]Summary!$S$4</f>
        <v>89508.01</v>
      </c>
      <c r="AQ388" s="556">
        <f>[17]Summary!$T$4</f>
        <v>93680</v>
      </c>
      <c r="AR388" s="556">
        <f>[17]Summary!$U$4</f>
        <v>97644.6</v>
      </c>
      <c r="AS388" s="556">
        <f>[17]Summary!$V$4</f>
        <v>101451</v>
      </c>
      <c r="AU388" s="566">
        <f t="shared" ref="AU388:AU389" si="1393">(Z388-C388)/C388</f>
        <v>-4.649759096204735E-2</v>
      </c>
      <c r="AV388" s="566">
        <f t="shared" si="1374"/>
        <v>-4.3504634177864814E-2</v>
      </c>
      <c r="AW388" s="566">
        <f t="shared" si="1375"/>
        <v>-4.4726132153946191E-2</v>
      </c>
      <c r="AX388" s="566">
        <f t="shared" si="1376"/>
        <v>-4.5985775809512408E-2</v>
      </c>
      <c r="AY388" s="566">
        <f t="shared" si="1377"/>
        <v>-4.7305796738243672E-2</v>
      </c>
      <c r="AZ388" s="566">
        <f t="shared" si="1378"/>
        <v>-4.8273431174913672E-2</v>
      </c>
      <c r="BA388" s="566">
        <f t="shared" si="1379"/>
        <v>-4.9330198108828396E-2</v>
      </c>
      <c r="BB388" s="566">
        <f t="shared" si="1380"/>
        <v>-5.1381554307015326E-2</v>
      </c>
      <c r="BC388" s="566">
        <f t="shared" si="1381"/>
        <v>-5.3713926127751076E-2</v>
      </c>
      <c r="BD388" s="566">
        <f t="shared" si="1382"/>
        <v>-5.5562142275552472E-2</v>
      </c>
      <c r="BE388" s="566">
        <f t="shared" si="1383"/>
        <v>-5.7941563276934602E-2</v>
      </c>
      <c r="BF388" s="566">
        <f t="shared" si="1384"/>
        <v>-6.0251677207751007E-2</v>
      </c>
      <c r="BG388" s="566">
        <f t="shared" si="1385"/>
        <v>-7.2325703001070635E-2</v>
      </c>
      <c r="BH388" s="566">
        <f t="shared" si="1386"/>
        <v>-8.3618841672421104E-2</v>
      </c>
      <c r="BI388" s="566">
        <f t="shared" si="1387"/>
        <v>-2.8046019915473626E-2</v>
      </c>
      <c r="BJ388" s="566">
        <f t="shared" si="1388"/>
        <v>6.9994597379100687E-2</v>
      </c>
      <c r="BK388" s="566">
        <f t="shared" si="1389"/>
        <v>0</v>
      </c>
      <c r="BL388" s="566">
        <f t="shared" si="1390"/>
        <v>0</v>
      </c>
      <c r="BM388" s="566">
        <f t="shared" si="1391"/>
        <v>0</v>
      </c>
      <c r="BN388" s="566">
        <f t="shared" si="1392"/>
        <v>0</v>
      </c>
    </row>
    <row r="389" spans="1:66" ht="15.75" thickBot="1" x14ac:dyDescent="0.3">
      <c r="A389" s="558"/>
      <c r="B389" s="559" t="s">
        <v>499</v>
      </c>
      <c r="C389" s="560">
        <v>6632.6935657360591</v>
      </c>
      <c r="D389" s="560">
        <v>6787.6511700958363</v>
      </c>
      <c r="E389" s="560">
        <v>7059.477212406382</v>
      </c>
      <c r="F389" s="560">
        <v>7322.7459517771422</v>
      </c>
      <c r="G389" s="560">
        <v>7596.0995752674789</v>
      </c>
      <c r="H389" s="560">
        <v>7900.6027186045176</v>
      </c>
      <c r="I389" s="560">
        <v>8208.2552547813175</v>
      </c>
      <c r="J389" s="560">
        <v>8290.0984524298401</v>
      </c>
      <c r="K389" s="560">
        <v>8374.3183532424882</v>
      </c>
      <c r="L389" s="560">
        <v>8524.260680631749</v>
      </c>
      <c r="M389" s="560">
        <v>8631.5491038424225</v>
      </c>
      <c r="N389" s="560">
        <v>8666.7026395579305</v>
      </c>
      <c r="O389" s="560">
        <v>9075.019038415121</v>
      </c>
      <c r="P389" s="560">
        <v>9526.0417433813855</v>
      </c>
      <c r="Q389" s="560">
        <v>18495</v>
      </c>
      <c r="R389" s="560">
        <v>26180</v>
      </c>
      <c r="S389" s="560">
        <v>17727.580000000002</v>
      </c>
      <c r="T389" s="560">
        <v>18304</v>
      </c>
      <c r="U389" s="560">
        <v>18880.400000000001</v>
      </c>
      <c r="V389" s="561">
        <v>19457</v>
      </c>
      <c r="X389" s="558"/>
      <c r="Y389" s="559" t="s">
        <v>499</v>
      </c>
      <c r="Z389" s="560">
        <f>[17]Summary!$C$5</f>
        <v>6850.6287018688236</v>
      </c>
      <c r="AA389" s="560">
        <f>[17]Summary!$D$5</f>
        <v>7032.683734675571</v>
      </c>
      <c r="AB389" s="560">
        <f>[17]Summary!$E$5</f>
        <v>7304.9818330259586</v>
      </c>
      <c r="AC389" s="560">
        <f>[17]Summary!$F$5</f>
        <v>7567.4144415286501</v>
      </c>
      <c r="AD389" s="560">
        <f>[17]Summary!$G$5</f>
        <v>7839.0398809155231</v>
      </c>
      <c r="AE389" s="560">
        <f>[17]Summary!$H$5</f>
        <v>8145.0005757131148</v>
      </c>
      <c r="AF389" s="560">
        <f>[17]Summary!$I$5</f>
        <v>8452.773934613142</v>
      </c>
      <c r="AG389" s="560">
        <f>[17]Summary!$J$5</f>
        <v>8612.0483879346575</v>
      </c>
      <c r="AH389" s="560">
        <f>[17]Summary!$K$5</f>
        <v>8778.9210192585015</v>
      </c>
      <c r="AI389" s="560">
        <f>[17]Summary!$L$5</f>
        <v>9028.5837098633638</v>
      </c>
      <c r="AJ389" s="560">
        <f>[17]Summary!$M$5</f>
        <v>9238.7992131851497</v>
      </c>
      <c r="AK389" s="560">
        <f>[17]Summary!$N$5</f>
        <v>9383.193058220073</v>
      </c>
      <c r="AL389" s="560">
        <f>[17]Summary!$O$5</f>
        <v>10713.249531500813</v>
      </c>
      <c r="AM389" s="560">
        <f>[17]Summary!$P$5</f>
        <v>12184.787395426945</v>
      </c>
      <c r="AN389" s="560">
        <f>[17]Summary!$Q$5</f>
        <v>16574.75</v>
      </c>
      <c r="AO389" s="560">
        <f>[17]Summary!$R$5</f>
        <v>17151.169999999998</v>
      </c>
      <c r="AP389" s="560">
        <f>[17]Summary!$S$5</f>
        <v>17727.580000000002</v>
      </c>
      <c r="AQ389" s="560">
        <f>[17]Summary!$T$5</f>
        <v>18304</v>
      </c>
      <c r="AR389" s="560">
        <f>[17]Summary!$U$5</f>
        <v>18880.400000000001</v>
      </c>
      <c r="AS389" s="560">
        <f>[17]Summary!$V$5</f>
        <v>19457</v>
      </c>
      <c r="AU389" s="566">
        <f t="shared" si="1393"/>
        <v>3.2857712175728901E-2</v>
      </c>
      <c r="AV389" s="566">
        <f t="shared" si="1374"/>
        <v>3.609975799276012E-2</v>
      </c>
      <c r="AW389" s="566">
        <f t="shared" si="1375"/>
        <v>3.4776600764164917E-2</v>
      </c>
      <c r="AX389" s="566">
        <f t="shared" si="1376"/>
        <v>3.3412123179301312E-2</v>
      </c>
      <c r="AY389" s="566">
        <f t="shared" si="1377"/>
        <v>3.1982243418588886E-2</v>
      </c>
      <c r="AZ389" s="566">
        <f t="shared" si="1378"/>
        <v>3.0934077539816505E-2</v>
      </c>
      <c r="BA389" s="566">
        <f t="shared" si="1379"/>
        <v>2.9789361105624995E-2</v>
      </c>
      <c r="BB389" s="566">
        <f t="shared" si="1380"/>
        <v>3.883547793216538E-2</v>
      </c>
      <c r="BC389" s="566">
        <f t="shared" si="1381"/>
        <v>4.8314698456544035E-2</v>
      </c>
      <c r="BD389" s="566">
        <f t="shared" si="1382"/>
        <v>5.9163257451464807E-2</v>
      </c>
      <c r="BE389" s="566">
        <f t="shared" si="1383"/>
        <v>7.0352390056195549E-2</v>
      </c>
      <c r="BF389" s="566">
        <f t="shared" si="1384"/>
        <v>8.2671628237459535E-2</v>
      </c>
      <c r="BG389" s="566">
        <f t="shared" si="1385"/>
        <v>0.18052088774149783</v>
      </c>
      <c r="BH389" s="566">
        <f t="shared" si="1386"/>
        <v>0.27910287647992243</v>
      </c>
      <c r="BI389" s="566">
        <f t="shared" si="1387"/>
        <v>-0.10382535820492025</v>
      </c>
      <c r="BJ389" s="566">
        <f t="shared" si="1388"/>
        <v>-0.34487509549274264</v>
      </c>
      <c r="BK389" s="566">
        <f t="shared" si="1389"/>
        <v>0</v>
      </c>
      <c r="BL389" s="566">
        <f t="shared" si="1390"/>
        <v>0</v>
      </c>
      <c r="BM389" s="566">
        <f t="shared" si="1391"/>
        <v>0</v>
      </c>
      <c r="BN389" s="566">
        <f t="shared" si="1392"/>
        <v>0</v>
      </c>
    </row>
    <row r="390" spans="1:66" ht="15" x14ac:dyDescent="0.25">
      <c r="A390" s="552" t="s">
        <v>500</v>
      </c>
      <c r="B390" s="562"/>
      <c r="C390" s="553">
        <v>2000</v>
      </c>
      <c r="D390" s="553">
        <v>2001</v>
      </c>
      <c r="E390" s="553">
        <v>2002</v>
      </c>
      <c r="F390" s="553">
        <v>2003</v>
      </c>
      <c r="G390" s="553">
        <v>2004</v>
      </c>
      <c r="H390" s="553">
        <v>2005</v>
      </c>
      <c r="I390" s="553">
        <v>2006</v>
      </c>
      <c r="J390" s="553">
        <v>2007</v>
      </c>
      <c r="K390" s="553">
        <v>2008</v>
      </c>
      <c r="L390" s="553">
        <v>2009</v>
      </c>
      <c r="M390" s="553">
        <v>2010</v>
      </c>
      <c r="N390" s="553">
        <v>2011</v>
      </c>
      <c r="O390" s="553">
        <v>2012</v>
      </c>
      <c r="P390" s="553">
        <v>2013</v>
      </c>
      <c r="Q390" s="553">
        <v>2014</v>
      </c>
      <c r="R390" s="553">
        <v>2015</v>
      </c>
      <c r="S390" s="553">
        <v>2016</v>
      </c>
      <c r="T390" s="553">
        <v>2017</v>
      </c>
      <c r="U390" s="553">
        <v>2018</v>
      </c>
      <c r="V390" s="554">
        <v>2019</v>
      </c>
      <c r="X390" s="552" t="s">
        <v>500</v>
      </c>
      <c r="Y390" s="562"/>
      <c r="Z390" s="553">
        <v>2000</v>
      </c>
      <c r="AA390" s="553">
        <v>2001</v>
      </c>
      <c r="AB390" s="553">
        <v>2002</v>
      </c>
      <c r="AC390" s="553">
        <v>2003</v>
      </c>
      <c r="AD390" s="553">
        <v>2004</v>
      </c>
      <c r="AE390" s="553">
        <v>2005</v>
      </c>
      <c r="AF390" s="553">
        <v>2006</v>
      </c>
      <c r="AG390" s="553">
        <v>2007</v>
      </c>
      <c r="AH390" s="553">
        <v>2008</v>
      </c>
      <c r="AI390" s="553">
        <v>2009</v>
      </c>
      <c r="AJ390" s="553">
        <v>2010</v>
      </c>
      <c r="AK390" s="553">
        <v>2011</v>
      </c>
      <c r="AL390" s="553">
        <v>2012</v>
      </c>
      <c r="AM390" s="553">
        <v>2013</v>
      </c>
      <c r="AN390" s="553">
        <v>2014</v>
      </c>
      <c r="AO390" s="553">
        <v>2015</v>
      </c>
      <c r="AP390" s="553">
        <v>2016</v>
      </c>
      <c r="AQ390" s="553">
        <v>2017</v>
      </c>
      <c r="AR390" s="553">
        <v>2018</v>
      </c>
      <c r="AS390" s="553">
        <v>2019</v>
      </c>
      <c r="AU390" s="553">
        <v>2000</v>
      </c>
      <c r="AV390" s="553">
        <v>2001</v>
      </c>
      <c r="AW390" s="553">
        <v>2002</v>
      </c>
      <c r="AX390" s="553">
        <v>2003</v>
      </c>
      <c r="AY390" s="553">
        <v>2004</v>
      </c>
      <c r="AZ390" s="553">
        <v>2005</v>
      </c>
      <c r="BA390" s="553">
        <v>2006</v>
      </c>
      <c r="BB390" s="553">
        <v>2007</v>
      </c>
      <c r="BC390" s="553">
        <v>2008</v>
      </c>
      <c r="BD390" s="553">
        <v>2009</v>
      </c>
      <c r="BE390" s="553">
        <v>2010</v>
      </c>
      <c r="BF390" s="553">
        <v>2011</v>
      </c>
      <c r="BG390" s="553">
        <v>2012</v>
      </c>
      <c r="BH390" s="553">
        <v>2013</v>
      </c>
      <c r="BI390" s="553">
        <v>2014</v>
      </c>
      <c r="BJ390" s="553">
        <v>2015</v>
      </c>
      <c r="BK390" s="553">
        <v>2016</v>
      </c>
      <c r="BL390" s="553">
        <v>2017</v>
      </c>
      <c r="BM390" s="553">
        <v>2018</v>
      </c>
      <c r="BN390" s="553">
        <v>2019</v>
      </c>
    </row>
    <row r="391" spans="1:66" ht="15" x14ac:dyDescent="0.25">
      <c r="A391" s="563"/>
      <c r="B391" s="550" t="s">
        <v>498</v>
      </c>
      <c r="C391" s="556">
        <v>5498.3819196126315</v>
      </c>
      <c r="D391" s="556">
        <v>6155.6629666967165</v>
      </c>
      <c r="E391" s="556">
        <v>6372.2729090008315</v>
      </c>
      <c r="F391" s="556">
        <v>6511.8021974702151</v>
      </c>
      <c r="G391" s="556">
        <v>6591.2030621455997</v>
      </c>
      <c r="H391" s="556">
        <v>6736.8648959984548</v>
      </c>
      <c r="I391" s="556">
        <v>7426.3798324830959</v>
      </c>
      <c r="J391" s="556">
        <v>7748.0362902911329</v>
      </c>
      <c r="K391" s="556">
        <v>7925.7338742617339</v>
      </c>
      <c r="L391" s="556">
        <v>8176.4346330234121</v>
      </c>
      <c r="M391" s="556">
        <v>8095.1999282025154</v>
      </c>
      <c r="N391" s="556">
        <v>8298.0527274998913</v>
      </c>
      <c r="O391" s="556">
        <v>8703.0841255433825</v>
      </c>
      <c r="P391" s="556">
        <v>8978.6259323783652</v>
      </c>
      <c r="Q391" s="556">
        <v>7685</v>
      </c>
      <c r="R391" s="556">
        <v>8476.7000000000007</v>
      </c>
      <c r="S391" s="556">
        <v>8476.7000000000007</v>
      </c>
      <c r="T391" s="556">
        <v>8476.7000000000007</v>
      </c>
      <c r="U391" s="556">
        <v>8477</v>
      </c>
      <c r="V391" s="557">
        <v>9381.9093650989398</v>
      </c>
      <c r="X391" s="563"/>
      <c r="Y391" s="550" t="s">
        <v>498</v>
      </c>
      <c r="Z391" s="556">
        <f>[17]Summary!$C$7</f>
        <v>5625.2401955013283</v>
      </c>
      <c r="AA391" s="556">
        <f>[17]Summary!$D$7</f>
        <v>5999.8487164962835</v>
      </c>
      <c r="AB391" s="556">
        <f>[17]Summary!$E$7</f>
        <v>6209.15266141138</v>
      </c>
      <c r="AC391" s="556">
        <f>[17]Summary!$F$7</f>
        <v>6340.5880848066918</v>
      </c>
      <c r="AD391" s="556">
        <f>[17]Summary!$G$7</f>
        <v>6428.6707795017528</v>
      </c>
      <c r="AE391" s="556">
        <f>[17]Summary!$H$7</f>
        <v>6557.3074534171446</v>
      </c>
      <c r="AF391" s="556">
        <f>[17]Summary!$I$7</f>
        <v>7206.4813328454147</v>
      </c>
      <c r="AG391" s="556">
        <f>[17]Summary!$J$7</f>
        <v>7483.6951867732241</v>
      </c>
      <c r="AH391" s="556">
        <f>[17]Summary!$K$7</f>
        <v>7645.3941498222948</v>
      </c>
      <c r="AI391" s="556">
        <f>[17]Summary!$L$7</f>
        <v>7854.0667784788757</v>
      </c>
      <c r="AJ391" s="556">
        <f>[17]Summary!$M$7</f>
        <v>7782.5507210499891</v>
      </c>
      <c r="AK391" s="556">
        <f>[17]Summary!$N$7</f>
        <v>7940.1972801075435</v>
      </c>
      <c r="AL391" s="556">
        <f>[17]Summary!$O$7</f>
        <v>8405.3613643452572</v>
      </c>
      <c r="AM391" s="556">
        <f>[17]Summary!$P$7</f>
        <v>8579.1258130355054</v>
      </c>
      <c r="AN391" s="556">
        <f>[17]Summary!$Q$7</f>
        <v>8476.7000000000007</v>
      </c>
      <c r="AO391" s="556">
        <f>[17]Summary!$R$7</f>
        <v>8476.7000000000007</v>
      </c>
      <c r="AP391" s="556">
        <f>[17]Summary!$S$7</f>
        <v>8476.7000000000007</v>
      </c>
      <c r="AQ391" s="556">
        <f>[17]Summary!$T$7</f>
        <v>8476.7000000000007</v>
      </c>
      <c r="AR391" s="556">
        <f>[17]Summary!$U$7</f>
        <v>8477</v>
      </c>
      <c r="AS391" s="556">
        <f>[17]Summary!$V$7</f>
        <v>8477</v>
      </c>
      <c r="AU391" s="566">
        <f>(Z391-C391)/C391</f>
        <v>2.3071928749837409E-2</v>
      </c>
      <c r="AV391" s="566">
        <f t="shared" ref="AV391:AV393" si="1394">(AA391-D391)/D391</f>
        <v>-2.5312342641794574E-2</v>
      </c>
      <c r="AW391" s="566">
        <f t="shared" ref="AW391:AW393" si="1395">(AB391-E391)/E391</f>
        <v>-2.5598440292637858E-2</v>
      </c>
      <c r="AX391" s="566">
        <f t="shared" ref="AX391:AX393" si="1396">(AC391-F391)/F391</f>
        <v>-2.629289211672288E-2</v>
      </c>
      <c r="AY391" s="566">
        <f t="shared" ref="AY391:AY393" si="1397">(AD391-G391)/G391</f>
        <v>-2.4658970617564103E-2</v>
      </c>
      <c r="AZ391" s="566">
        <f t="shared" ref="AZ391:AZ393" si="1398">(AE391-H391)/H391</f>
        <v>-2.6652967716179556E-2</v>
      </c>
      <c r="BA391" s="566">
        <f t="shared" ref="BA391:BA393" si="1399">(AF391-I391)/I391</f>
        <v>-2.9610456857571691E-2</v>
      </c>
      <c r="BB391" s="566">
        <f t="shared" ref="BB391:BB393" si="1400">(AG391-J391)/J391</f>
        <v>-3.4117174160522179E-2</v>
      </c>
      <c r="BC391" s="566">
        <f t="shared" ref="BC391:BC393" si="1401">(AH391-K391)/K391</f>
        <v>-3.53708222969513E-2</v>
      </c>
      <c r="BD391" s="566">
        <f t="shared" ref="BD391:BD393" si="1402">(AI391-L391)/L391</f>
        <v>-3.942645774266209E-2</v>
      </c>
      <c r="BE391" s="566">
        <f t="shared" ref="BE391:BE393" si="1403">(AJ391-M391)/M391</f>
        <v>-3.8621554739284608E-2</v>
      </c>
      <c r="BF391" s="566">
        <f t="shared" ref="BF391:BF393" si="1404">(AK391-N391)/N391</f>
        <v>-4.3125231803650577E-2</v>
      </c>
      <c r="BG391" s="566">
        <f t="shared" ref="BG391:BG393" si="1405">(AL391-O391)/O391</f>
        <v>-3.4208880082442814E-2</v>
      </c>
      <c r="BH391" s="566">
        <f t="shared" ref="BH391:BH393" si="1406">(AM391-P391)/P391</f>
        <v>-4.4494572148528679E-2</v>
      </c>
      <c r="BI391" s="566">
        <f t="shared" ref="BI391" si="1407">(AN391-Q391)/Q391</f>
        <v>0.1030188679245284</v>
      </c>
      <c r="BJ391" s="566">
        <f t="shared" ref="BJ391:BJ393" si="1408">(AO391-R391)/R391</f>
        <v>0</v>
      </c>
      <c r="BK391" s="566">
        <f t="shared" ref="BK391:BK393" si="1409">(AP391-S391)/S391</f>
        <v>0</v>
      </c>
      <c r="BL391" s="566">
        <f t="shared" ref="BL391:BL393" si="1410">(AQ391-T391)/T391</f>
        <v>0</v>
      </c>
      <c r="BM391" s="566">
        <f t="shared" ref="BM391:BM393" si="1411">(AR391-U391)/U391</f>
        <v>0</v>
      </c>
      <c r="BN391" s="566">
        <f t="shared" ref="BN391:BN393" si="1412">(AS391-V391)/V391</f>
        <v>-9.6452580160839879E-2</v>
      </c>
    </row>
    <row r="392" spans="1:66" ht="15" x14ac:dyDescent="0.25">
      <c r="A392" s="563"/>
      <c r="B392" s="550" t="s">
        <v>87</v>
      </c>
      <c r="C392" s="556">
        <v>5343.4243152528616</v>
      </c>
      <c r="D392" s="556">
        <v>5883.8369243861634</v>
      </c>
      <c r="E392" s="556">
        <v>6109.0041696300786</v>
      </c>
      <c r="F392" s="556">
        <v>6238.4485739798711</v>
      </c>
      <c r="G392" s="556">
        <v>6286.6999188085756</v>
      </c>
      <c r="H392" s="556">
        <v>6429.2123598216549</v>
      </c>
      <c r="I392" s="556">
        <v>7344.5366348345733</v>
      </c>
      <c r="J392" s="556">
        <v>7663.8163894784848</v>
      </c>
      <c r="K392" s="556">
        <v>7775.7915468724732</v>
      </c>
      <c r="L392" s="556">
        <v>8069.1462098127386</v>
      </c>
      <c r="M392" s="556">
        <v>8060.0463924870073</v>
      </c>
      <c r="N392" s="556">
        <v>7889.7363286427008</v>
      </c>
      <c r="O392" s="556">
        <v>8252.0614205771035</v>
      </c>
      <c r="P392" s="556">
        <v>8113.8856945052685</v>
      </c>
      <c r="Q392" s="556" t="s">
        <v>297</v>
      </c>
      <c r="R392" s="556">
        <v>7900.28</v>
      </c>
      <c r="S392" s="556">
        <v>7900.28</v>
      </c>
      <c r="T392" s="556">
        <v>7900.28</v>
      </c>
      <c r="U392" s="556">
        <v>7900</v>
      </c>
      <c r="V392" s="557">
        <v>8766.0178478294674</v>
      </c>
      <c r="X392" s="563"/>
      <c r="Y392" s="550" t="s">
        <v>87</v>
      </c>
      <c r="Z392" s="556">
        <f>[17]Summary!$C$8</f>
        <v>5443.1851626945809</v>
      </c>
      <c r="AA392" s="556">
        <f>[17]Summary!$D$8</f>
        <v>5727.5506181459032</v>
      </c>
      <c r="AB392" s="556">
        <f>[17]Summary!$E$8</f>
        <v>5946.7200529086886</v>
      </c>
      <c r="AC392" s="556">
        <f>[17]Summary!$F$8</f>
        <v>6068.9626454198187</v>
      </c>
      <c r="AD392" s="556">
        <f>[17]Summary!$G$8</f>
        <v>6122.7100847041538</v>
      </c>
      <c r="AE392" s="556">
        <f>[17]Summary!$H$8</f>
        <v>6249.5340945171174</v>
      </c>
      <c r="AF392" s="556">
        <f>[17]Summary!$I$8</f>
        <v>7047.2068795238993</v>
      </c>
      <c r="AG392" s="556">
        <f>[17]Summary!$J$8</f>
        <v>7316.8225554493802</v>
      </c>
      <c r="AH392" s="556">
        <f>[17]Summary!$K$8</f>
        <v>7395.7314592174325</v>
      </c>
      <c r="AI392" s="556">
        <f>[17]Summary!$L$8</f>
        <v>7643.8512751571043</v>
      </c>
      <c r="AJ392" s="556">
        <f>[17]Summary!$M$8</f>
        <v>7638.1568760150658</v>
      </c>
      <c r="AK392" s="556">
        <f>[17]Summary!$N$8</f>
        <v>6610.1408068268038</v>
      </c>
      <c r="AL392" s="556">
        <f>[17]Summary!$O$8</f>
        <v>6933.8235004191101</v>
      </c>
      <c r="AM392" s="556">
        <f>[17]Summary!$P$8</f>
        <v>7381.7731641085866</v>
      </c>
      <c r="AN392" s="556">
        <f>[17]Summary!$Q$8</f>
        <v>7900.28</v>
      </c>
      <c r="AO392" s="556">
        <f>[17]Summary!$R$8</f>
        <v>7900.28</v>
      </c>
      <c r="AP392" s="556">
        <f>[17]Summary!$S$8</f>
        <v>7900.28</v>
      </c>
      <c r="AQ392" s="556">
        <f>[17]Summary!$T$8</f>
        <v>7900.28</v>
      </c>
      <c r="AR392" s="556">
        <f>[17]Summary!$U$8</f>
        <v>7900</v>
      </c>
      <c r="AS392" s="556">
        <f>[17]Summary!$V$8</f>
        <v>7900</v>
      </c>
      <c r="AU392" s="566">
        <f t="shared" ref="AU392:AU393" si="1413">(Z392-C392)/C392</f>
        <v>1.8669834464942435E-2</v>
      </c>
      <c r="AV392" s="566">
        <f t="shared" si="1394"/>
        <v>-2.6561971082596749E-2</v>
      </c>
      <c r="AW392" s="566">
        <f t="shared" si="1395"/>
        <v>-2.6564741521729385E-2</v>
      </c>
      <c r="AX392" s="566">
        <f t="shared" si="1396"/>
        <v>-2.7167961160562613E-2</v>
      </c>
      <c r="AY392" s="566">
        <f t="shared" si="1397"/>
        <v>-2.6085201492407218E-2</v>
      </c>
      <c r="AZ392" s="566">
        <f t="shared" si="1398"/>
        <v>-2.7947166036606345E-2</v>
      </c>
      <c r="BA392" s="566">
        <f t="shared" si="1399"/>
        <v>-4.0483119643036684E-2</v>
      </c>
      <c r="BB392" s="566">
        <f t="shared" si="1400"/>
        <v>-4.5276898139872741E-2</v>
      </c>
      <c r="BC392" s="566">
        <f t="shared" si="1401"/>
        <v>-4.8877350346140117E-2</v>
      </c>
      <c r="BD392" s="566">
        <f t="shared" si="1402"/>
        <v>-5.270631162172288E-2</v>
      </c>
      <c r="BE392" s="566">
        <f t="shared" si="1403"/>
        <v>-5.2343311183071659E-2</v>
      </c>
      <c r="BF392" s="566">
        <f t="shared" si="1404"/>
        <v>-0.16218482703540871</v>
      </c>
      <c r="BG392" s="566">
        <f t="shared" si="1405"/>
        <v>-0.15974649884098938</v>
      </c>
      <c r="BH392" s="566">
        <f t="shared" si="1406"/>
        <v>-9.0229583945515682E-2</v>
      </c>
      <c r="BI392" s="566"/>
      <c r="BJ392" s="566">
        <f t="shared" si="1408"/>
        <v>0</v>
      </c>
      <c r="BK392" s="566">
        <f t="shared" si="1409"/>
        <v>0</v>
      </c>
      <c r="BL392" s="566">
        <f t="shared" si="1410"/>
        <v>0</v>
      </c>
      <c r="BM392" s="566">
        <f t="shared" si="1411"/>
        <v>0</v>
      </c>
      <c r="BN392" s="566">
        <f t="shared" si="1412"/>
        <v>-9.8792617453305781E-2</v>
      </c>
    </row>
    <row r="393" spans="1:66" ht="15.75" thickBot="1" x14ac:dyDescent="0.3">
      <c r="A393" s="564"/>
      <c r="B393" s="559" t="s">
        <v>499</v>
      </c>
      <c r="C393" s="560">
        <v>154.95760435977536</v>
      </c>
      <c r="D393" s="560">
        <v>271.82604231054756</v>
      </c>
      <c r="E393" s="560">
        <v>263.26873937075743</v>
      </c>
      <c r="F393" s="560">
        <v>273.35362349033312</v>
      </c>
      <c r="G393" s="560">
        <v>304.50314333703773</v>
      </c>
      <c r="H393" s="560">
        <v>307.65253617679809</v>
      </c>
      <c r="I393" s="560">
        <v>81.843197648522619</v>
      </c>
      <c r="J393" s="560">
        <v>84.219900812644482</v>
      </c>
      <c r="K393" s="560">
        <v>149.94232738925893</v>
      </c>
      <c r="L393" s="560">
        <v>107.2884232106735</v>
      </c>
      <c r="M393" s="560">
        <v>35.153535715513499</v>
      </c>
      <c r="N393" s="560">
        <v>408.31639885719596</v>
      </c>
      <c r="O393" s="560">
        <v>451.02270496626807</v>
      </c>
      <c r="P393" s="560">
        <v>864.7402378730967</v>
      </c>
      <c r="Q393" s="560" t="s">
        <v>297</v>
      </c>
      <c r="R393" s="560">
        <v>576.41999999999996</v>
      </c>
      <c r="S393" s="560">
        <v>576.41999999999996</v>
      </c>
      <c r="T393" s="560">
        <v>576.41999999999996</v>
      </c>
      <c r="U393" s="560">
        <v>576</v>
      </c>
      <c r="V393" s="561">
        <v>615.89151726946147</v>
      </c>
      <c r="X393" s="564"/>
      <c r="Y393" s="559" t="s">
        <v>499</v>
      </c>
      <c r="Z393" s="560">
        <f>[17]Summary!$C$9</f>
        <v>182.0550328067493</v>
      </c>
      <c r="AA393" s="560">
        <f>[17]Summary!$D$9</f>
        <v>272.29809835038577</v>
      </c>
      <c r="AB393" s="560">
        <f>[17]Summary!$E$9</f>
        <v>262.43260850269053</v>
      </c>
      <c r="AC393" s="560">
        <f>[17]Summary!$F$9</f>
        <v>271.62543938687395</v>
      </c>
      <c r="AD393" s="560">
        <f>[17]Summary!$G$9</f>
        <v>305.96069479759171</v>
      </c>
      <c r="AE393" s="560">
        <f>[17]Summary!$H$9</f>
        <v>307.77335890003087</v>
      </c>
      <c r="AF393" s="560">
        <f>[17]Summary!$I$9</f>
        <v>159.27445332151365</v>
      </c>
      <c r="AG393" s="560">
        <f>[17]Summary!$J$9</f>
        <v>166.87263132384578</v>
      </c>
      <c r="AH393" s="560">
        <f>[17]Summary!$K$9</f>
        <v>249.66269060485865</v>
      </c>
      <c r="AI393" s="560">
        <f>[17]Summary!$L$9</f>
        <v>210.21550332178776</v>
      </c>
      <c r="AJ393" s="560">
        <f>[17]Summary!$M$9</f>
        <v>144.39384503492147</v>
      </c>
      <c r="AK393" s="560">
        <f>[17]Summary!$N$9</f>
        <v>1330.0564732807379</v>
      </c>
      <c r="AL393" s="560">
        <f>[17]Summary!$O$9</f>
        <v>1471.5378639261362</v>
      </c>
      <c r="AM393" s="560">
        <f>[17]Summary!$P$9</f>
        <v>1197.3526489269188</v>
      </c>
      <c r="AN393" s="560">
        <f>[17]Summary!$Q$9</f>
        <v>576.41999999999996</v>
      </c>
      <c r="AO393" s="560">
        <f>[17]Summary!$R$9</f>
        <v>576.41999999999996</v>
      </c>
      <c r="AP393" s="560">
        <f>[17]Summary!$S$9</f>
        <v>576.41999999999996</v>
      </c>
      <c r="AQ393" s="560">
        <f>[17]Summary!$T$9</f>
        <v>576.41999999999996</v>
      </c>
      <c r="AR393" s="560">
        <f>[17]Summary!$U$9</f>
        <v>576</v>
      </c>
      <c r="AS393" s="560">
        <f>[17]Summary!$V$9</f>
        <v>576</v>
      </c>
      <c r="AU393" s="566">
        <f t="shared" si="1413"/>
        <v>0.17486994948669984</v>
      </c>
      <c r="AV393" s="566">
        <f t="shared" si="1394"/>
        <v>1.7366107964699991E-3</v>
      </c>
      <c r="AW393" s="566">
        <f t="shared" si="1395"/>
        <v>-3.1759595539726879E-3</v>
      </c>
      <c r="AX393" s="566">
        <f t="shared" si="1396"/>
        <v>-6.3221554607279101E-3</v>
      </c>
      <c r="AY393" s="566">
        <f t="shared" si="1397"/>
        <v>4.7866548915743157E-3</v>
      </c>
      <c r="AZ393" s="566">
        <f t="shared" si="1398"/>
        <v>3.9272461307890617E-4</v>
      </c>
      <c r="BA393" s="566">
        <f t="shared" si="1399"/>
        <v>0.94609274683427236</v>
      </c>
      <c r="BB393" s="566">
        <f t="shared" si="1400"/>
        <v>0.98139192416137477</v>
      </c>
      <c r="BC393" s="566">
        <f t="shared" si="1401"/>
        <v>0.66505812569335343</v>
      </c>
      <c r="BD393" s="566">
        <f t="shared" si="1402"/>
        <v>0.959349359706823</v>
      </c>
      <c r="BE393" s="566">
        <f t="shared" si="1403"/>
        <v>3.1075198296824369</v>
      </c>
      <c r="BF393" s="566">
        <f t="shared" si="1404"/>
        <v>2.2574162512290137</v>
      </c>
      <c r="BG393" s="566">
        <f t="shared" si="1405"/>
        <v>2.2626691466368469</v>
      </c>
      <c r="BH393" s="566">
        <f t="shared" si="1406"/>
        <v>0.38463852667699505</v>
      </c>
      <c r="BI393" s="566"/>
      <c r="BJ393" s="566">
        <f t="shared" si="1408"/>
        <v>0</v>
      </c>
      <c r="BK393" s="566">
        <f t="shared" si="1409"/>
        <v>0</v>
      </c>
      <c r="BL393" s="566">
        <f t="shared" si="1410"/>
        <v>0</v>
      </c>
      <c r="BM393" s="566">
        <f t="shared" si="1411"/>
        <v>0</v>
      </c>
      <c r="BN393" s="566">
        <f t="shared" si="1412"/>
        <v>-6.4770363206688483E-2</v>
      </c>
    </row>
    <row r="394" spans="1:66" ht="15" x14ac:dyDescent="0.25">
      <c r="A394" s="552" t="s">
        <v>58</v>
      </c>
      <c r="B394" s="562"/>
      <c r="C394" s="553">
        <v>2000</v>
      </c>
      <c r="D394" s="553">
        <v>2001</v>
      </c>
      <c r="E394" s="553">
        <v>2002</v>
      </c>
      <c r="F394" s="553">
        <v>2003</v>
      </c>
      <c r="G394" s="553">
        <v>2004</v>
      </c>
      <c r="H394" s="553">
        <v>2005</v>
      </c>
      <c r="I394" s="553">
        <v>2006</v>
      </c>
      <c r="J394" s="553">
        <v>2007</v>
      </c>
      <c r="K394" s="553">
        <v>2008</v>
      </c>
      <c r="L394" s="553">
        <v>2009</v>
      </c>
      <c r="M394" s="553">
        <v>2010</v>
      </c>
      <c r="N394" s="553">
        <v>2011</v>
      </c>
      <c r="O394" s="553">
        <v>2012</v>
      </c>
      <c r="P394" s="553">
        <v>2013</v>
      </c>
      <c r="Q394" s="553">
        <v>2014</v>
      </c>
      <c r="R394" s="553">
        <v>2015</v>
      </c>
      <c r="S394" s="553">
        <v>2016</v>
      </c>
      <c r="T394" s="553">
        <v>2017</v>
      </c>
      <c r="U394" s="553">
        <v>2018</v>
      </c>
      <c r="V394" s="554">
        <v>2019</v>
      </c>
      <c r="X394" s="552" t="s">
        <v>58</v>
      </c>
      <c r="Y394" s="562"/>
      <c r="Z394" s="553">
        <v>2000</v>
      </c>
      <c r="AA394" s="553">
        <v>2001</v>
      </c>
      <c r="AB394" s="553">
        <v>2002</v>
      </c>
      <c r="AC394" s="553">
        <v>2003</v>
      </c>
      <c r="AD394" s="553">
        <v>2004</v>
      </c>
      <c r="AE394" s="553">
        <v>2005</v>
      </c>
      <c r="AF394" s="553">
        <v>2006</v>
      </c>
      <c r="AG394" s="553">
        <v>2007</v>
      </c>
      <c r="AH394" s="553">
        <v>2008</v>
      </c>
      <c r="AI394" s="553">
        <v>2009</v>
      </c>
      <c r="AJ394" s="553">
        <v>2010</v>
      </c>
      <c r="AK394" s="553">
        <v>2011</v>
      </c>
      <c r="AL394" s="553">
        <v>2012</v>
      </c>
      <c r="AM394" s="553">
        <v>2013</v>
      </c>
      <c r="AN394" s="553">
        <v>2014</v>
      </c>
      <c r="AO394" s="553">
        <v>2015</v>
      </c>
      <c r="AP394" s="553">
        <v>2016</v>
      </c>
      <c r="AQ394" s="553">
        <v>2017</v>
      </c>
      <c r="AR394" s="553">
        <v>2018</v>
      </c>
      <c r="AS394" s="553">
        <v>2019</v>
      </c>
      <c r="AU394" s="553">
        <v>2000</v>
      </c>
      <c r="AV394" s="553">
        <v>2001</v>
      </c>
      <c r="AW394" s="553">
        <v>2002</v>
      </c>
      <c r="AX394" s="553">
        <v>2003</v>
      </c>
      <c r="AY394" s="553">
        <v>2004</v>
      </c>
      <c r="AZ394" s="553">
        <v>2005</v>
      </c>
      <c r="BA394" s="553">
        <v>2006</v>
      </c>
      <c r="BB394" s="553">
        <v>2007</v>
      </c>
      <c r="BC394" s="553">
        <v>2008</v>
      </c>
      <c r="BD394" s="553">
        <v>2009</v>
      </c>
      <c r="BE394" s="553">
        <v>2010</v>
      </c>
      <c r="BF394" s="553">
        <v>2011</v>
      </c>
      <c r="BG394" s="553">
        <v>2012</v>
      </c>
      <c r="BH394" s="553">
        <v>2013</v>
      </c>
      <c r="BI394" s="553">
        <v>2014</v>
      </c>
      <c r="BJ394" s="553">
        <v>2015</v>
      </c>
      <c r="BK394" s="553">
        <v>2016</v>
      </c>
      <c r="BL394" s="553">
        <v>2017</v>
      </c>
      <c r="BM394" s="553">
        <v>2018</v>
      </c>
      <c r="BN394" s="553">
        <v>2019</v>
      </c>
    </row>
    <row r="395" spans="1:66" ht="15" x14ac:dyDescent="0.25">
      <c r="A395" s="563"/>
      <c r="B395" s="550" t="s">
        <v>498</v>
      </c>
      <c r="C395" s="556">
        <v>2951.3078091502416</v>
      </c>
      <c r="D395" s="556">
        <v>2710.5086496815843</v>
      </c>
      <c r="E395" s="556">
        <v>2921.4977343879596</v>
      </c>
      <c r="F395" s="556">
        <v>2962.5693929493264</v>
      </c>
      <c r="G395" s="556">
        <v>2828.6890349613877</v>
      </c>
      <c r="H395" s="556">
        <v>2923.5954803897498</v>
      </c>
      <c r="I395" s="556">
        <v>2948.9892477798421</v>
      </c>
      <c r="J395" s="556">
        <v>2981</v>
      </c>
      <c r="K395" s="556">
        <v>2455</v>
      </c>
      <c r="L395" s="556">
        <v>2671.65</v>
      </c>
      <c r="M395" s="556">
        <v>2879.8</v>
      </c>
      <c r="N395" s="556">
        <v>2898.86</v>
      </c>
      <c r="O395" s="556">
        <v>2838.46</v>
      </c>
      <c r="P395" s="556">
        <v>3035.59</v>
      </c>
      <c r="Q395" s="556">
        <v>3114</v>
      </c>
      <c r="R395" s="556">
        <v>3198.79</v>
      </c>
      <c r="S395" s="556">
        <v>3355.46</v>
      </c>
      <c r="T395" s="556">
        <v>3542</v>
      </c>
      <c r="U395" s="556">
        <v>3685</v>
      </c>
      <c r="V395" s="557">
        <v>3909.1198642613281</v>
      </c>
      <c r="X395" s="563"/>
      <c r="Y395" s="550" t="s">
        <v>498</v>
      </c>
      <c r="Z395" s="556">
        <f>[17]Summary!$C$11</f>
        <v>2950.3994857349489</v>
      </c>
      <c r="AA395" s="556">
        <f>[17]Summary!$D$11</f>
        <v>2709.6744369755343</v>
      </c>
      <c r="AB395" s="556">
        <f>[17]Summary!$E$11</f>
        <v>2920.5985856134257</v>
      </c>
      <c r="AC395" s="556">
        <f>[17]Summary!$F$11</f>
        <v>2961.6576035586359</v>
      </c>
      <c r="AD395" s="556">
        <f>[17]Summary!$G$11</f>
        <v>2827.8184499017502</v>
      </c>
      <c r="AE395" s="556">
        <f>[17]Summary!$H$11</f>
        <v>2922.695685992348</v>
      </c>
      <c r="AF395" s="556">
        <f>[17]Summary!$I$11</f>
        <v>2948.0816379477196</v>
      </c>
      <c r="AG395" s="556">
        <f>[17]Summary!$J$11</f>
        <v>2981</v>
      </c>
      <c r="AH395" s="556">
        <f>[17]Summary!$K$11</f>
        <v>2455</v>
      </c>
      <c r="AI395" s="556">
        <f>[17]Summary!$L$11</f>
        <v>2671.65</v>
      </c>
      <c r="AJ395" s="556">
        <f>[17]Summary!$M$11</f>
        <v>2879.8</v>
      </c>
      <c r="AK395" s="556">
        <f>[17]Summary!$N$11</f>
        <v>2898.86</v>
      </c>
      <c r="AL395" s="556">
        <f>[17]Summary!$O$11</f>
        <v>2838.46</v>
      </c>
      <c r="AM395" s="556">
        <f>[17]Summary!$P$11</f>
        <v>3035.59</v>
      </c>
      <c r="AN395" s="556">
        <f>[17]Summary!$Q$11</f>
        <v>3114.08</v>
      </c>
      <c r="AO395" s="556">
        <f>[17]Summary!$R$11</f>
        <v>3198.79</v>
      </c>
      <c r="AP395" s="556">
        <f>[17]Summary!$S$11</f>
        <v>3355.46</v>
      </c>
      <c r="AQ395" s="556">
        <f>[17]Summary!$T$11</f>
        <v>3542</v>
      </c>
      <c r="AR395" s="556">
        <f>[17]Summary!$U$11</f>
        <v>3685</v>
      </c>
      <c r="AS395" s="556">
        <f>[17]Summary!$V$11</f>
        <v>3980</v>
      </c>
      <c r="AU395" s="566">
        <f>(Z395-C395)/C395</f>
        <v>-3.0776980038358E-4</v>
      </c>
      <c r="AV395" s="566">
        <f t="shared" ref="AV395:AV396" si="1414">(AA395-D395)/D395</f>
        <v>-3.077698003834216E-4</v>
      </c>
      <c r="AW395" s="566">
        <f t="shared" ref="AW395:AW396" si="1415">(AB395-E395)/E395</f>
        <v>-3.0776980038364104E-4</v>
      </c>
      <c r="AX395" s="566">
        <f t="shared" ref="AX395:AX396" si="1416">(AC395-F395)/F395</f>
        <v>-3.0776980038357431E-4</v>
      </c>
      <c r="AY395" s="566">
        <f t="shared" ref="AY395:AY396" si="1417">(AD395-G395)/G395</f>
        <v>-3.0776980038365703E-4</v>
      </c>
      <c r="AZ395" s="566">
        <f t="shared" ref="AZ395:AZ396" si="1418">(AE395-H395)/H395</f>
        <v>-3.0776980038355604E-4</v>
      </c>
      <c r="BA395" s="566">
        <f t="shared" ref="BA395:BA396" si="1419">(AF395-I395)/I395</f>
        <v>-3.0776980038356753E-4</v>
      </c>
      <c r="BB395" s="566">
        <f t="shared" ref="BB395:BB396" si="1420">(AG395-J395)/J395</f>
        <v>0</v>
      </c>
      <c r="BC395" s="566">
        <f t="shared" ref="BC395:BC396" si="1421">(AH395-K395)/K395</f>
        <v>0</v>
      </c>
      <c r="BD395" s="566">
        <f t="shared" ref="BD395:BD396" si="1422">(AI395-L395)/L395</f>
        <v>0</v>
      </c>
      <c r="BE395" s="566">
        <f t="shared" ref="BE395:BE396" si="1423">(AJ395-M395)/M395</f>
        <v>0</v>
      </c>
      <c r="BF395" s="566">
        <f t="shared" ref="BF395:BF396" si="1424">(AK395-N395)/N395</f>
        <v>0</v>
      </c>
      <c r="BG395" s="566">
        <f t="shared" ref="BG395:BG396" si="1425">(AL395-O395)/O395</f>
        <v>0</v>
      </c>
      <c r="BH395" s="566">
        <f t="shared" ref="BH395:BH396" si="1426">(AM395-P395)/P395</f>
        <v>0</v>
      </c>
      <c r="BI395" s="566">
        <f t="shared" ref="BI395:BI396" si="1427">(AN395-Q395)/Q395</f>
        <v>2.5690430314684405E-5</v>
      </c>
      <c r="BJ395" s="566">
        <f t="shared" ref="BJ395:BJ396" si="1428">(AO395-R395)/R395</f>
        <v>0</v>
      </c>
      <c r="BK395" s="566">
        <f t="shared" ref="BK395:BK396" si="1429">(AP395-S395)/S395</f>
        <v>0</v>
      </c>
      <c r="BL395" s="566">
        <f t="shared" ref="BL395:BL396" si="1430">(AQ395-T395)/T395</f>
        <v>0</v>
      </c>
      <c r="BM395" s="566">
        <f t="shared" ref="BM395:BM396" si="1431">(AR395-U395)/U395</f>
        <v>0</v>
      </c>
      <c r="BN395" s="566">
        <f t="shared" ref="BN395:BN396" si="1432">(AS395-V395)/V395</f>
        <v>1.8131993440949533E-2</v>
      </c>
    </row>
    <row r="396" spans="1:66" ht="15" x14ac:dyDescent="0.25">
      <c r="A396" s="563"/>
      <c r="B396" s="550" t="s">
        <v>87</v>
      </c>
      <c r="C396" s="556">
        <v>2951.3078091502416</v>
      </c>
      <c r="D396" s="556">
        <v>2710.5086496815843</v>
      </c>
      <c r="E396" s="556">
        <v>2921.4977343879596</v>
      </c>
      <c r="F396" s="556">
        <v>2962.5693929493264</v>
      </c>
      <c r="G396" s="556">
        <v>2828.6890349613877</v>
      </c>
      <c r="H396" s="556">
        <v>2923.5954803897498</v>
      </c>
      <c r="I396" s="556">
        <v>2948.9892477798421</v>
      </c>
      <c r="J396" s="556">
        <v>2981</v>
      </c>
      <c r="K396" s="556">
        <v>2455</v>
      </c>
      <c r="L396" s="556">
        <v>2671.65</v>
      </c>
      <c r="M396" s="556">
        <v>2879.8</v>
      </c>
      <c r="N396" s="556">
        <v>2898.86</v>
      </c>
      <c r="O396" s="556">
        <v>2838.46</v>
      </c>
      <c r="P396" s="556">
        <v>3035.59</v>
      </c>
      <c r="Q396" s="556">
        <v>3114</v>
      </c>
      <c r="R396" s="556">
        <v>3198.79</v>
      </c>
      <c r="S396" s="556">
        <v>3355.46</v>
      </c>
      <c r="T396" s="556">
        <v>3542</v>
      </c>
      <c r="U396" s="556">
        <v>3685</v>
      </c>
      <c r="V396" s="557">
        <v>3909.1198642613281</v>
      </c>
      <c r="X396" s="563"/>
      <c r="Y396" s="550" t="s">
        <v>87</v>
      </c>
      <c r="Z396" s="556">
        <f>[17]Summary!$C$12</f>
        <v>2950.3994857349489</v>
      </c>
      <c r="AA396" s="556">
        <f>[17]Summary!$D$12</f>
        <v>2709.6744369755343</v>
      </c>
      <c r="AB396" s="556">
        <f>[17]Summary!$E$12</f>
        <v>2920.5985856134257</v>
      </c>
      <c r="AC396" s="556">
        <f>[17]Summary!$F$12</f>
        <v>2961.6576035586359</v>
      </c>
      <c r="AD396" s="556">
        <f>[17]Summary!$G$12</f>
        <v>2827.8184499017502</v>
      </c>
      <c r="AE396" s="556">
        <f>[17]Summary!$H$12</f>
        <v>2922.695685992348</v>
      </c>
      <c r="AF396" s="556">
        <f>[17]Summary!$I$12</f>
        <v>2948.0816379477196</v>
      </c>
      <c r="AG396" s="556">
        <f>[17]Summary!$J$12</f>
        <v>2981</v>
      </c>
      <c r="AH396" s="556">
        <f>[17]Summary!$K$12</f>
        <v>2455</v>
      </c>
      <c r="AI396" s="556">
        <f>[17]Summary!$L$12</f>
        <v>2671.65</v>
      </c>
      <c r="AJ396" s="556">
        <f>[17]Summary!$M$12</f>
        <v>2879.8</v>
      </c>
      <c r="AK396" s="556">
        <f>[17]Summary!$N$12</f>
        <v>2898.86</v>
      </c>
      <c r="AL396" s="556">
        <f>[17]Summary!$O$12</f>
        <v>2838.46</v>
      </c>
      <c r="AM396" s="556">
        <f>[17]Summary!$P$12</f>
        <v>3035.59</v>
      </c>
      <c r="AN396" s="556">
        <f>[17]Summary!$Q$12</f>
        <v>3114.08</v>
      </c>
      <c r="AO396" s="556">
        <f>[17]Summary!$R$12</f>
        <v>3198.79</v>
      </c>
      <c r="AP396" s="556">
        <f>[17]Summary!$S$12</f>
        <v>3355.46</v>
      </c>
      <c r="AQ396" s="556">
        <f>[17]Summary!$T$12</f>
        <v>3542</v>
      </c>
      <c r="AR396" s="556">
        <f>[17]Summary!$U$12</f>
        <v>3685</v>
      </c>
      <c r="AS396" s="556">
        <f>[17]Summary!$V$12</f>
        <v>3980</v>
      </c>
      <c r="AU396" s="566">
        <f t="shared" ref="AU396" si="1433">(Z396-C396)/C396</f>
        <v>-3.0776980038358E-4</v>
      </c>
      <c r="AV396" s="566">
        <f t="shared" si="1414"/>
        <v>-3.077698003834216E-4</v>
      </c>
      <c r="AW396" s="566">
        <f t="shared" si="1415"/>
        <v>-3.0776980038364104E-4</v>
      </c>
      <c r="AX396" s="566">
        <f t="shared" si="1416"/>
        <v>-3.0776980038357431E-4</v>
      </c>
      <c r="AY396" s="566">
        <f t="shared" si="1417"/>
        <v>-3.0776980038365703E-4</v>
      </c>
      <c r="AZ396" s="566">
        <f t="shared" si="1418"/>
        <v>-3.0776980038355604E-4</v>
      </c>
      <c r="BA396" s="566">
        <f t="shared" si="1419"/>
        <v>-3.0776980038356753E-4</v>
      </c>
      <c r="BB396" s="566">
        <f t="shared" si="1420"/>
        <v>0</v>
      </c>
      <c r="BC396" s="566">
        <f t="shared" si="1421"/>
        <v>0</v>
      </c>
      <c r="BD396" s="566">
        <f t="shared" si="1422"/>
        <v>0</v>
      </c>
      <c r="BE396" s="566">
        <f t="shared" si="1423"/>
        <v>0</v>
      </c>
      <c r="BF396" s="566">
        <f t="shared" si="1424"/>
        <v>0</v>
      </c>
      <c r="BG396" s="566">
        <f t="shared" si="1425"/>
        <v>0</v>
      </c>
      <c r="BH396" s="566">
        <f t="shared" si="1426"/>
        <v>0</v>
      </c>
      <c r="BI396" s="566">
        <f t="shared" si="1427"/>
        <v>2.5690430314684405E-5</v>
      </c>
      <c r="BJ396" s="566">
        <f t="shared" si="1428"/>
        <v>0</v>
      </c>
      <c r="BK396" s="566">
        <f t="shared" si="1429"/>
        <v>0</v>
      </c>
      <c r="BL396" s="566">
        <f t="shared" si="1430"/>
        <v>0</v>
      </c>
      <c r="BM396" s="566">
        <f t="shared" si="1431"/>
        <v>0</v>
      </c>
      <c r="BN396" s="566">
        <f t="shared" si="1432"/>
        <v>1.8131993440949533E-2</v>
      </c>
    </row>
    <row r="397" spans="1:66" ht="15.75" thickBot="1" x14ac:dyDescent="0.3">
      <c r="A397" s="564"/>
      <c r="B397" s="559" t="s">
        <v>499</v>
      </c>
      <c r="C397" s="560">
        <v>0</v>
      </c>
      <c r="D397" s="560">
        <v>0</v>
      </c>
      <c r="E397" s="560">
        <v>0</v>
      </c>
      <c r="F397" s="560">
        <v>0</v>
      </c>
      <c r="G397" s="560">
        <v>0</v>
      </c>
      <c r="H397" s="560">
        <v>0</v>
      </c>
      <c r="I397" s="560">
        <v>0</v>
      </c>
      <c r="J397" s="560">
        <v>0</v>
      </c>
      <c r="K397" s="560">
        <v>0</v>
      </c>
      <c r="L397" s="560">
        <v>0</v>
      </c>
      <c r="M397" s="560">
        <v>0</v>
      </c>
      <c r="N397" s="560">
        <v>0</v>
      </c>
      <c r="O397" s="560">
        <v>0</v>
      </c>
      <c r="P397" s="560">
        <v>0</v>
      </c>
      <c r="Q397" s="560" t="s">
        <v>297</v>
      </c>
      <c r="R397" s="560" t="s">
        <v>297</v>
      </c>
      <c r="S397" s="560" t="s">
        <v>297</v>
      </c>
      <c r="T397" s="560">
        <v>0</v>
      </c>
      <c r="U397" s="560">
        <v>0</v>
      </c>
      <c r="V397" s="561">
        <v>0</v>
      </c>
      <c r="X397" s="564"/>
      <c r="Y397" s="559" t="s">
        <v>499</v>
      </c>
      <c r="Z397" s="560">
        <f>[17]Summary!$C$13</f>
        <v>0</v>
      </c>
      <c r="AA397" s="560">
        <f>[17]Summary!$D$13</f>
        <v>0</v>
      </c>
      <c r="AB397" s="560">
        <f>[17]Summary!$E$13</f>
        <v>0</v>
      </c>
      <c r="AC397" s="560">
        <f>[17]Summary!$F$13</f>
        <v>0</v>
      </c>
      <c r="AD397" s="560">
        <f>[17]Summary!$G$13</f>
        <v>0</v>
      </c>
      <c r="AE397" s="560">
        <f>[17]Summary!$H$13</f>
        <v>0</v>
      </c>
      <c r="AF397" s="560">
        <f>[17]Summary!$I$13</f>
        <v>0</v>
      </c>
      <c r="AG397" s="560">
        <f>[17]Summary!$J$13</f>
        <v>0</v>
      </c>
      <c r="AH397" s="560">
        <f>[17]Summary!$K$13</f>
        <v>0</v>
      </c>
      <c r="AI397" s="560">
        <f>[17]Summary!$L$13</f>
        <v>0</v>
      </c>
      <c r="AJ397" s="560">
        <f>[17]Summary!$M$13</f>
        <v>0</v>
      </c>
      <c r="AK397" s="560">
        <f>[17]Summary!$N$13</f>
        <v>0</v>
      </c>
      <c r="AL397" s="560">
        <f>[17]Summary!$O$13</f>
        <v>0</v>
      </c>
      <c r="AM397" s="560">
        <f>[17]Summary!$P$13</f>
        <v>0</v>
      </c>
      <c r="AN397" s="560">
        <f>[17]Summary!$Q$13</f>
        <v>0</v>
      </c>
      <c r="AO397" s="560">
        <f>[17]Summary!$R$13</f>
        <v>0</v>
      </c>
      <c r="AP397" s="560">
        <f>[17]Summary!$S$13</f>
        <v>0</v>
      </c>
      <c r="AQ397" s="560">
        <f>[17]Summary!$T$13</f>
        <v>0</v>
      </c>
      <c r="AR397" s="560">
        <f>[17]Summary!$U$13</f>
        <v>0</v>
      </c>
      <c r="AS397" s="560">
        <f>[17]Summary!$V$13</f>
        <v>0</v>
      </c>
      <c r="AU397" s="566"/>
      <c r="AV397" s="566"/>
      <c r="AW397" s="566"/>
      <c r="AX397" s="566"/>
      <c r="AY397" s="566"/>
      <c r="AZ397" s="566"/>
      <c r="BA397" s="566"/>
      <c r="BB397" s="566"/>
      <c r="BC397" s="566"/>
      <c r="BD397" s="566"/>
      <c r="BE397" s="566"/>
      <c r="BF397" s="566"/>
      <c r="BG397" s="566"/>
      <c r="BH397" s="566"/>
      <c r="BI397" s="566"/>
      <c r="BJ397" s="566"/>
      <c r="BK397" s="566"/>
      <c r="BL397" s="566"/>
      <c r="BM397" s="566"/>
      <c r="BN397" s="566"/>
    </row>
    <row r="398" spans="1:66" ht="15" x14ac:dyDescent="0.25">
      <c r="A398" s="552" t="s">
        <v>501</v>
      </c>
      <c r="B398" s="562"/>
      <c r="C398" s="553">
        <v>2000</v>
      </c>
      <c r="D398" s="553">
        <v>2001</v>
      </c>
      <c r="E398" s="553">
        <v>2002</v>
      </c>
      <c r="F398" s="553">
        <v>2003</v>
      </c>
      <c r="G398" s="553">
        <v>2004</v>
      </c>
      <c r="H398" s="553">
        <v>2005</v>
      </c>
      <c r="I398" s="553">
        <v>2006</v>
      </c>
      <c r="J398" s="553">
        <v>2007</v>
      </c>
      <c r="K398" s="553">
        <v>2008</v>
      </c>
      <c r="L398" s="553">
        <v>2009</v>
      </c>
      <c r="M398" s="553">
        <v>2010</v>
      </c>
      <c r="N398" s="553">
        <v>2011</v>
      </c>
      <c r="O398" s="553">
        <v>2012</v>
      </c>
      <c r="P398" s="553">
        <v>2013</v>
      </c>
      <c r="Q398" s="553">
        <v>2014</v>
      </c>
      <c r="R398" s="553">
        <v>2015</v>
      </c>
      <c r="S398" s="553">
        <v>2016</v>
      </c>
      <c r="T398" s="553">
        <v>2017</v>
      </c>
      <c r="U398" s="553">
        <v>2018</v>
      </c>
      <c r="V398" s="554">
        <v>2019</v>
      </c>
      <c r="X398" s="552" t="s">
        <v>501</v>
      </c>
      <c r="Y398" s="562"/>
      <c r="Z398" s="553">
        <v>2000</v>
      </c>
      <c r="AA398" s="553">
        <v>2001</v>
      </c>
      <c r="AB398" s="553">
        <v>2002</v>
      </c>
      <c r="AC398" s="553">
        <v>2003</v>
      </c>
      <c r="AD398" s="553">
        <v>2004</v>
      </c>
      <c r="AE398" s="553">
        <v>2005</v>
      </c>
      <c r="AF398" s="553">
        <v>2006</v>
      </c>
      <c r="AG398" s="553">
        <v>2007</v>
      </c>
      <c r="AH398" s="553">
        <v>2008</v>
      </c>
      <c r="AI398" s="553">
        <v>2009</v>
      </c>
      <c r="AJ398" s="553">
        <v>2010</v>
      </c>
      <c r="AK398" s="553">
        <v>2011</v>
      </c>
      <c r="AL398" s="553">
        <v>2012</v>
      </c>
      <c r="AM398" s="553">
        <v>2013</v>
      </c>
      <c r="AN398" s="553">
        <v>2014</v>
      </c>
      <c r="AO398" s="553">
        <v>2015</v>
      </c>
      <c r="AP398" s="553">
        <v>2016</v>
      </c>
      <c r="AQ398" s="553">
        <v>2017</v>
      </c>
      <c r="AR398" s="553">
        <v>2018</v>
      </c>
      <c r="AS398" s="553">
        <v>2019</v>
      </c>
      <c r="AU398" s="553">
        <v>2000</v>
      </c>
      <c r="AV398" s="553">
        <v>2001</v>
      </c>
      <c r="AW398" s="553">
        <v>2002</v>
      </c>
      <c r="AX398" s="553">
        <v>2003</v>
      </c>
      <c r="AY398" s="553">
        <v>2004</v>
      </c>
      <c r="AZ398" s="553">
        <v>2005</v>
      </c>
      <c r="BA398" s="553">
        <v>2006</v>
      </c>
      <c r="BB398" s="553">
        <v>2007</v>
      </c>
      <c r="BC398" s="553">
        <v>2008</v>
      </c>
      <c r="BD398" s="553">
        <v>2009</v>
      </c>
      <c r="BE398" s="553">
        <v>2010</v>
      </c>
      <c r="BF398" s="553">
        <v>2011</v>
      </c>
      <c r="BG398" s="553">
        <v>2012</v>
      </c>
      <c r="BH398" s="553">
        <v>2013</v>
      </c>
      <c r="BI398" s="553">
        <v>2014</v>
      </c>
      <c r="BJ398" s="553">
        <v>2015</v>
      </c>
      <c r="BK398" s="553">
        <v>2016</v>
      </c>
      <c r="BL398" s="553">
        <v>2017</v>
      </c>
      <c r="BM398" s="553">
        <v>2018</v>
      </c>
      <c r="BN398" s="553">
        <v>2019</v>
      </c>
    </row>
    <row r="399" spans="1:66" ht="15" x14ac:dyDescent="0.25">
      <c r="A399" s="563"/>
      <c r="B399" s="550" t="s">
        <v>498</v>
      </c>
      <c r="C399" s="556">
        <v>1222.9771737780343</v>
      </c>
      <c r="D399" s="556">
        <v>1122.4284887377923</v>
      </c>
      <c r="E399" s="556">
        <v>1201.1706278349313</v>
      </c>
      <c r="F399" s="556">
        <v>1213.4539507463596</v>
      </c>
      <c r="G399" s="556">
        <v>1160.5657009361187</v>
      </c>
      <c r="H399" s="556">
        <v>1184.4098485165853</v>
      </c>
      <c r="I399" s="556">
        <v>1177.8576230781139</v>
      </c>
      <c r="J399" s="556">
        <v>1194.1907065843443</v>
      </c>
      <c r="K399" s="556">
        <v>986.48400175963479</v>
      </c>
      <c r="L399" s="556">
        <v>1075.2079584874837</v>
      </c>
      <c r="M399" s="556">
        <v>1153.6550670300317</v>
      </c>
      <c r="N399" s="556">
        <v>1159.6303169294565</v>
      </c>
      <c r="O399" s="556">
        <v>1181.6407537255113</v>
      </c>
      <c r="P399" s="556">
        <v>1262.1670173885666</v>
      </c>
      <c r="Q399" s="556">
        <v>346</v>
      </c>
      <c r="R399" s="556">
        <v>355.42</v>
      </c>
      <c r="S399" s="556">
        <v>372.83</v>
      </c>
      <c r="T399" s="556">
        <v>393.56</v>
      </c>
      <c r="U399" s="556">
        <v>409</v>
      </c>
      <c r="V399" s="557">
        <v>1645.5699104579983</v>
      </c>
      <c r="X399" s="563"/>
      <c r="Y399" s="550" t="s">
        <v>498</v>
      </c>
      <c r="Z399" s="556">
        <f>[17]Summary!$C$15</f>
        <v>1224.7327962795521</v>
      </c>
      <c r="AA399" s="556">
        <f>[17]Summary!$D$15</f>
        <v>1121.2607309211771</v>
      </c>
      <c r="AB399" s="556">
        <f>[17]Summary!$E$15</f>
        <v>1198.2212985069416</v>
      </c>
      <c r="AC399" s="556">
        <f>[17]Summary!$F$15</f>
        <v>1215.3748075230335</v>
      </c>
      <c r="AD399" s="556">
        <f>[17]Summary!$G$15</f>
        <v>1163.8088823426635</v>
      </c>
      <c r="AE399" s="556">
        <f>[17]Summary!$H$15</f>
        <v>1183.1300565341103</v>
      </c>
      <c r="AF399" s="556">
        <f>[17]Summary!$I$15</f>
        <v>1173.8067900800763</v>
      </c>
      <c r="AG399" s="556">
        <f>[17]Summary!$J$15</f>
        <v>1186.5343386152631</v>
      </c>
      <c r="AH399" s="556">
        <f>[17]Summary!$K$15</f>
        <v>974.10290362167382</v>
      </c>
      <c r="AI399" s="556">
        <f>[17]Summary!$L$15</f>
        <v>1073.982064069892</v>
      </c>
      <c r="AJ399" s="556">
        <f>[17]Summary!$M$15</f>
        <v>1152.9309004121453</v>
      </c>
      <c r="AK399" s="556">
        <f>[17]Summary!$N$15</f>
        <v>1138.991553253564</v>
      </c>
      <c r="AL399" s="556">
        <f>[17]Summary!$O$15</f>
        <v>1178.8987687878921</v>
      </c>
      <c r="AM399" s="556">
        <f>[17]Summary!$P$15</f>
        <v>1278.4920254024069</v>
      </c>
      <c r="AN399" s="556">
        <f>[17]Summary!$Q$15</f>
        <v>346.01</v>
      </c>
      <c r="AO399" s="556">
        <f>[17]Summary!$R$15</f>
        <v>355.42</v>
      </c>
      <c r="AP399" s="556">
        <f>[17]Summary!$S$15</f>
        <v>372.83</v>
      </c>
      <c r="AQ399" s="556">
        <f>[17]Summary!$T$15</f>
        <v>393.56</v>
      </c>
      <c r="AR399" s="556">
        <f>[17]Summary!$U$15</f>
        <v>409</v>
      </c>
      <c r="AS399" s="556">
        <f>[17]Summary!$V$15</f>
        <v>442</v>
      </c>
      <c r="AU399" s="566">
        <f>(Z399-C399)/C399</f>
        <v>1.4355317001496467E-3</v>
      </c>
      <c r="AV399" s="566">
        <f t="shared" ref="AV399:AV400" si="1434">(AA399-D399)/D399</f>
        <v>-1.0403850475395574E-3</v>
      </c>
      <c r="AW399" s="566">
        <f t="shared" ref="AW399:AW400" si="1435">(AB399-E399)/E399</f>
        <v>-2.455379160665799E-3</v>
      </c>
      <c r="AX399" s="566">
        <f t="shared" ref="AX399:AX400" si="1436">(AC399-F399)/F399</f>
        <v>1.5829663544235941E-3</v>
      </c>
      <c r="AY399" s="566">
        <f t="shared" ref="AY399:AY400" si="1437">(AD399-G399)/G399</f>
        <v>2.7944832454801097E-3</v>
      </c>
      <c r="AZ399" s="566">
        <f t="shared" ref="AZ399:AZ400" si="1438">(AE399-H399)/H399</f>
        <v>-1.080531358362028E-3</v>
      </c>
      <c r="BA399" s="566">
        <f t="shared" ref="BA399:BA400" si="1439">(AF399-I399)/I399</f>
        <v>-3.4391533566267914E-3</v>
      </c>
      <c r="BB399" s="566">
        <f t="shared" ref="BB399:BB400" si="1440">(AG399-J399)/J399</f>
        <v>-6.4113444585246751E-3</v>
      </c>
      <c r="BC399" s="566">
        <f t="shared" ref="BC399:BC400" si="1441">(AH399-K399)/K399</f>
        <v>-1.2550733834381772E-2</v>
      </c>
      <c r="BD399" s="566">
        <f t="shared" ref="BD399:BD400" si="1442">(AI399-L399)/L399</f>
        <v>-1.1401463390544276E-3</v>
      </c>
      <c r="BE399" s="566">
        <f t="shared" ref="BE399:BE400" si="1443">(AJ399-M399)/M399</f>
        <v>-6.2771502382478453E-4</v>
      </c>
      <c r="BF399" s="566">
        <f t="shared" ref="BF399:BF400" si="1444">(AK399-N399)/N399</f>
        <v>-1.7797709644691892E-2</v>
      </c>
      <c r="BG399" s="566">
        <f t="shared" ref="BG399:BG400" si="1445">(AL399-O399)/O399</f>
        <v>-2.3204894795429373E-3</v>
      </c>
      <c r="BH399" s="566">
        <f t="shared" ref="BH399:BH400" si="1446">(AM399-P399)/P399</f>
        <v>1.2934110770551451E-2</v>
      </c>
      <c r="BI399" s="566">
        <f t="shared" ref="BI399:BI400" si="1447">(AN399-Q399)/Q399</f>
        <v>2.8901734104019957E-5</v>
      </c>
      <c r="BJ399" s="566">
        <f t="shared" ref="BJ399:BJ400" si="1448">(AO399-R399)/R399</f>
        <v>0</v>
      </c>
      <c r="BK399" s="566">
        <f t="shared" ref="BK399:BK400" si="1449">(AP399-S399)/S399</f>
        <v>0</v>
      </c>
      <c r="BL399" s="566">
        <f t="shared" ref="BL399:BL400" si="1450">(AQ399-T399)/T399</f>
        <v>0</v>
      </c>
      <c r="BM399" s="566">
        <f t="shared" ref="BM399:BM400" si="1451">(AR399-U399)/U399</f>
        <v>0</v>
      </c>
      <c r="BN399" s="566">
        <f t="shared" ref="BN399:BN400" si="1452">(AS399-V399)/V399</f>
        <v>-0.73140004736901043</v>
      </c>
    </row>
    <row r="400" spans="1:66" ht="15" x14ac:dyDescent="0.25">
      <c r="A400" s="563"/>
      <c r="B400" s="550" t="s">
        <v>87</v>
      </c>
      <c r="C400" s="556">
        <v>1222.9771737780343</v>
      </c>
      <c r="D400" s="556">
        <v>1122.4284887377923</v>
      </c>
      <c r="E400" s="556">
        <v>1201.1706278349313</v>
      </c>
      <c r="F400" s="556">
        <v>1213.4539507463596</v>
      </c>
      <c r="G400" s="556">
        <v>1160.5657009361187</v>
      </c>
      <c r="H400" s="556">
        <v>1184.4098485165853</v>
      </c>
      <c r="I400" s="556">
        <v>1177.8576230781139</v>
      </c>
      <c r="J400" s="556">
        <v>1194.1907065843443</v>
      </c>
      <c r="K400" s="556">
        <v>986.48400175963479</v>
      </c>
      <c r="L400" s="556">
        <v>1075.2079584874837</v>
      </c>
      <c r="M400" s="556">
        <v>1153.6550670300317</v>
      </c>
      <c r="N400" s="556">
        <v>1159.6303169294565</v>
      </c>
      <c r="O400" s="556">
        <v>1181.6407537255113</v>
      </c>
      <c r="P400" s="556">
        <v>1262.1670173885666</v>
      </c>
      <c r="Q400" s="556">
        <v>346</v>
      </c>
      <c r="R400" s="556">
        <v>355.42</v>
      </c>
      <c r="S400" s="556">
        <v>372.83</v>
      </c>
      <c r="T400" s="556">
        <v>393.56</v>
      </c>
      <c r="U400" s="556">
        <v>409</v>
      </c>
      <c r="V400" s="557">
        <v>1645.5699104579983</v>
      </c>
      <c r="X400" s="563"/>
      <c r="Y400" s="550" t="s">
        <v>87</v>
      </c>
      <c r="Z400" s="556">
        <f>[17]Summary!$C$16</f>
        <v>1224.7327962795521</v>
      </c>
      <c r="AA400" s="556">
        <f>[17]Summary!$D$16</f>
        <v>1121.2607309211771</v>
      </c>
      <c r="AB400" s="556">
        <f>[17]Summary!$E$16</f>
        <v>1198.2212985069416</v>
      </c>
      <c r="AC400" s="556">
        <f>[17]Summary!$F$16</f>
        <v>1215.3748075230335</v>
      </c>
      <c r="AD400" s="556">
        <f>[17]Summary!$G$16</f>
        <v>1163.8088823426635</v>
      </c>
      <c r="AE400" s="556">
        <f>[17]Summary!$H$16</f>
        <v>1183.1300565341103</v>
      </c>
      <c r="AF400" s="556">
        <f>[17]Summary!$I$16</f>
        <v>1173.8067900800763</v>
      </c>
      <c r="AG400" s="556">
        <f>[17]Summary!$J$16</f>
        <v>1186.5343386152631</v>
      </c>
      <c r="AH400" s="556">
        <f>[17]Summary!$K$16</f>
        <v>974.10290362167382</v>
      </c>
      <c r="AI400" s="556">
        <f>[17]Summary!$L$16</f>
        <v>1073.982064069892</v>
      </c>
      <c r="AJ400" s="556">
        <f>[17]Summary!$M$16</f>
        <v>1152.9309004121453</v>
      </c>
      <c r="AK400" s="556">
        <f>[17]Summary!$N$16</f>
        <v>1138.991553253564</v>
      </c>
      <c r="AL400" s="556">
        <f>[17]Summary!$O$16</f>
        <v>1178.8987687878921</v>
      </c>
      <c r="AM400" s="556">
        <f>[17]Summary!$P$16</f>
        <v>1278.4920254024069</v>
      </c>
      <c r="AN400" s="556">
        <f>[17]Summary!$Q$16</f>
        <v>346.01</v>
      </c>
      <c r="AO400" s="556">
        <f>[17]Summary!$R$16</f>
        <v>355.42</v>
      </c>
      <c r="AP400" s="556">
        <f>[17]Summary!$S$16</f>
        <v>372.83</v>
      </c>
      <c r="AQ400" s="556">
        <f>[17]Summary!$T$16</f>
        <v>393.56</v>
      </c>
      <c r="AR400" s="556">
        <f>[17]Summary!$U$16</f>
        <v>409</v>
      </c>
      <c r="AS400" s="556">
        <f>[17]Summary!$V$16</f>
        <v>442</v>
      </c>
      <c r="AU400" s="566">
        <f t="shared" ref="AU400" si="1453">(Z400-C400)/C400</f>
        <v>1.4355317001496467E-3</v>
      </c>
      <c r="AV400" s="566">
        <f t="shared" si="1434"/>
        <v>-1.0403850475395574E-3</v>
      </c>
      <c r="AW400" s="566">
        <f t="shared" si="1435"/>
        <v>-2.455379160665799E-3</v>
      </c>
      <c r="AX400" s="566">
        <f t="shared" si="1436"/>
        <v>1.5829663544235941E-3</v>
      </c>
      <c r="AY400" s="566">
        <f t="shared" si="1437"/>
        <v>2.7944832454801097E-3</v>
      </c>
      <c r="AZ400" s="566">
        <f t="shared" si="1438"/>
        <v>-1.080531358362028E-3</v>
      </c>
      <c r="BA400" s="566">
        <f t="shared" si="1439"/>
        <v>-3.4391533566267914E-3</v>
      </c>
      <c r="BB400" s="566">
        <f t="shared" si="1440"/>
        <v>-6.4113444585246751E-3</v>
      </c>
      <c r="BC400" s="566">
        <f t="shared" si="1441"/>
        <v>-1.2550733834381772E-2</v>
      </c>
      <c r="BD400" s="566">
        <f t="shared" si="1442"/>
        <v>-1.1401463390544276E-3</v>
      </c>
      <c r="BE400" s="566">
        <f t="shared" si="1443"/>
        <v>-6.2771502382478453E-4</v>
      </c>
      <c r="BF400" s="566">
        <f t="shared" si="1444"/>
        <v>-1.7797709644691892E-2</v>
      </c>
      <c r="BG400" s="566">
        <f t="shared" si="1445"/>
        <v>-2.3204894795429373E-3</v>
      </c>
      <c r="BH400" s="566">
        <f t="shared" si="1446"/>
        <v>1.2934110770551451E-2</v>
      </c>
      <c r="BI400" s="566">
        <f t="shared" si="1447"/>
        <v>2.8901734104019957E-5</v>
      </c>
      <c r="BJ400" s="566">
        <f t="shared" si="1448"/>
        <v>0</v>
      </c>
      <c r="BK400" s="566">
        <f t="shared" si="1449"/>
        <v>0</v>
      </c>
      <c r="BL400" s="566">
        <f t="shared" si="1450"/>
        <v>0</v>
      </c>
      <c r="BM400" s="566">
        <f t="shared" si="1451"/>
        <v>0</v>
      </c>
      <c r="BN400" s="566">
        <f t="shared" si="1452"/>
        <v>-0.73140004736901043</v>
      </c>
    </row>
    <row r="401" spans="1:66" ht="15.75" thickBot="1" x14ac:dyDescent="0.3">
      <c r="A401" s="564"/>
      <c r="B401" s="559" t="s">
        <v>499</v>
      </c>
      <c r="C401" s="560">
        <v>0</v>
      </c>
      <c r="D401" s="560">
        <v>0</v>
      </c>
      <c r="E401" s="560">
        <v>0</v>
      </c>
      <c r="F401" s="560">
        <v>0</v>
      </c>
      <c r="G401" s="560">
        <v>0</v>
      </c>
      <c r="H401" s="560">
        <v>0</v>
      </c>
      <c r="I401" s="560">
        <v>0</v>
      </c>
      <c r="J401" s="560">
        <v>0</v>
      </c>
      <c r="K401" s="560">
        <v>0</v>
      </c>
      <c r="L401" s="560">
        <v>0</v>
      </c>
      <c r="M401" s="560">
        <v>0</v>
      </c>
      <c r="N401" s="560">
        <v>0</v>
      </c>
      <c r="O401" s="560">
        <v>0</v>
      </c>
      <c r="P401" s="560">
        <v>0</v>
      </c>
      <c r="Q401" s="560" t="s">
        <v>297</v>
      </c>
      <c r="R401" s="560" t="s">
        <v>297</v>
      </c>
      <c r="S401" s="560" t="s">
        <v>297</v>
      </c>
      <c r="T401" s="560">
        <v>0</v>
      </c>
      <c r="U401" s="560">
        <v>0</v>
      </c>
      <c r="V401" s="561">
        <v>0</v>
      </c>
      <c r="X401" s="564"/>
      <c r="Y401" s="559" t="s">
        <v>499</v>
      </c>
      <c r="Z401" s="560">
        <f>[17]Summary!$C$17</f>
        <v>0</v>
      </c>
      <c r="AA401" s="560">
        <f>[17]Summary!$D$17</f>
        <v>0</v>
      </c>
      <c r="AB401" s="560">
        <f>[17]Summary!$E$17</f>
        <v>0</v>
      </c>
      <c r="AC401" s="560">
        <f>[17]Summary!$F$17</f>
        <v>0</v>
      </c>
      <c r="AD401" s="560">
        <f>[17]Summary!$G$17</f>
        <v>0</v>
      </c>
      <c r="AE401" s="560">
        <f>[17]Summary!$H$17</f>
        <v>0</v>
      </c>
      <c r="AF401" s="560">
        <f>[17]Summary!$I$17</f>
        <v>0</v>
      </c>
      <c r="AG401" s="560">
        <f>[17]Summary!$J$17</f>
        <v>0</v>
      </c>
      <c r="AH401" s="560">
        <f>[17]Summary!$K$17</f>
        <v>0</v>
      </c>
      <c r="AI401" s="560">
        <f>[17]Summary!$L$17</f>
        <v>0</v>
      </c>
      <c r="AJ401" s="560">
        <f>[17]Summary!$M$17</f>
        <v>0</v>
      </c>
      <c r="AK401" s="560">
        <f>[17]Summary!$N$17</f>
        <v>0</v>
      </c>
      <c r="AL401" s="560">
        <f>[17]Summary!$O$17</f>
        <v>0</v>
      </c>
      <c r="AM401" s="560">
        <f>[17]Summary!$P$17</f>
        <v>0</v>
      </c>
      <c r="AN401" s="560">
        <f>[17]Summary!$Q$17</f>
        <v>0</v>
      </c>
      <c r="AO401" s="560">
        <f>[17]Summary!$R$17</f>
        <v>0</v>
      </c>
      <c r="AP401" s="560">
        <f>[17]Summary!$S$17</f>
        <v>0</v>
      </c>
      <c r="AQ401" s="560">
        <f>[17]Summary!$T$17</f>
        <v>0</v>
      </c>
      <c r="AR401" s="560">
        <f>[17]Summary!$U$17</f>
        <v>0</v>
      </c>
      <c r="AS401" s="560">
        <f>[17]Summary!$V$17</f>
        <v>0</v>
      </c>
      <c r="AU401" s="566"/>
      <c r="AV401" s="566"/>
      <c r="AW401" s="566"/>
      <c r="AX401" s="566"/>
      <c r="AY401" s="566"/>
      <c r="AZ401" s="566"/>
      <c r="BA401" s="566"/>
      <c r="BB401" s="566"/>
      <c r="BC401" s="566"/>
      <c r="BD401" s="566"/>
      <c r="BE401" s="566"/>
      <c r="BF401" s="566"/>
      <c r="BG401" s="566"/>
      <c r="BH401" s="566"/>
      <c r="BI401" s="566"/>
      <c r="BJ401" s="566"/>
      <c r="BK401" s="566"/>
      <c r="BL401" s="566"/>
      <c r="BM401" s="566"/>
      <c r="BN401" s="566"/>
    </row>
    <row r="402" spans="1:66" ht="15" x14ac:dyDescent="0.25">
      <c r="A402" s="552" t="s">
        <v>502</v>
      </c>
      <c r="B402" s="562"/>
      <c r="C402" s="553">
        <v>2000</v>
      </c>
      <c r="D402" s="553">
        <v>2001</v>
      </c>
      <c r="E402" s="553">
        <v>2002</v>
      </c>
      <c r="F402" s="553">
        <v>2003</v>
      </c>
      <c r="G402" s="553">
        <v>2004</v>
      </c>
      <c r="H402" s="553">
        <v>2005</v>
      </c>
      <c r="I402" s="553">
        <v>2006</v>
      </c>
      <c r="J402" s="553">
        <v>2007</v>
      </c>
      <c r="K402" s="553">
        <v>2008</v>
      </c>
      <c r="L402" s="553">
        <v>2009</v>
      </c>
      <c r="M402" s="553">
        <v>2010</v>
      </c>
      <c r="N402" s="553">
        <v>2011</v>
      </c>
      <c r="O402" s="553">
        <v>2012</v>
      </c>
      <c r="P402" s="553">
        <v>2013</v>
      </c>
      <c r="Q402" s="553">
        <v>2014</v>
      </c>
      <c r="R402" s="553">
        <v>2015</v>
      </c>
      <c r="S402" s="553">
        <v>2016</v>
      </c>
      <c r="T402" s="553">
        <v>2017</v>
      </c>
      <c r="U402" s="553">
        <v>2018</v>
      </c>
      <c r="V402" s="554">
        <v>2019</v>
      </c>
      <c r="X402" s="552" t="s">
        <v>502</v>
      </c>
      <c r="Y402" s="562"/>
      <c r="Z402" s="553">
        <v>2000</v>
      </c>
      <c r="AA402" s="553">
        <v>2001</v>
      </c>
      <c r="AB402" s="553">
        <v>2002</v>
      </c>
      <c r="AC402" s="553">
        <v>2003</v>
      </c>
      <c r="AD402" s="553">
        <v>2004</v>
      </c>
      <c r="AE402" s="553">
        <v>2005</v>
      </c>
      <c r="AF402" s="553">
        <v>2006</v>
      </c>
      <c r="AG402" s="553">
        <v>2007</v>
      </c>
      <c r="AH402" s="553">
        <v>2008</v>
      </c>
      <c r="AI402" s="553">
        <v>2009</v>
      </c>
      <c r="AJ402" s="553">
        <v>2010</v>
      </c>
      <c r="AK402" s="553">
        <v>2011</v>
      </c>
      <c r="AL402" s="553">
        <v>2012</v>
      </c>
      <c r="AM402" s="553">
        <v>2013</v>
      </c>
      <c r="AN402" s="553">
        <v>2014</v>
      </c>
      <c r="AO402" s="553">
        <v>2015</v>
      </c>
      <c r="AP402" s="553">
        <v>2016</v>
      </c>
      <c r="AQ402" s="553">
        <v>2017</v>
      </c>
      <c r="AR402" s="553">
        <v>2018</v>
      </c>
      <c r="AS402" s="553">
        <v>2019</v>
      </c>
      <c r="AU402" s="553">
        <v>2000</v>
      </c>
      <c r="AV402" s="553">
        <v>2001</v>
      </c>
      <c r="AW402" s="553">
        <v>2002</v>
      </c>
      <c r="AX402" s="553">
        <v>2003</v>
      </c>
      <c r="AY402" s="553">
        <v>2004</v>
      </c>
      <c r="AZ402" s="553">
        <v>2005</v>
      </c>
      <c r="BA402" s="553">
        <v>2006</v>
      </c>
      <c r="BB402" s="553">
        <v>2007</v>
      </c>
      <c r="BC402" s="553">
        <v>2008</v>
      </c>
      <c r="BD402" s="553">
        <v>2009</v>
      </c>
      <c r="BE402" s="553">
        <v>2010</v>
      </c>
      <c r="BF402" s="553">
        <v>2011</v>
      </c>
      <c r="BG402" s="553">
        <v>2012</v>
      </c>
      <c r="BH402" s="553">
        <v>2013</v>
      </c>
      <c r="BI402" s="553">
        <v>2014</v>
      </c>
      <c r="BJ402" s="553">
        <v>2015</v>
      </c>
      <c r="BK402" s="553">
        <v>2016</v>
      </c>
      <c r="BL402" s="553">
        <v>2017</v>
      </c>
      <c r="BM402" s="553">
        <v>2018</v>
      </c>
      <c r="BN402" s="553">
        <v>2019</v>
      </c>
    </row>
    <row r="403" spans="1:66" ht="15" x14ac:dyDescent="0.25">
      <c r="A403" s="563"/>
      <c r="B403" s="550" t="s">
        <v>498</v>
      </c>
      <c r="C403" s="556">
        <v>0</v>
      </c>
      <c r="D403" s="556">
        <v>0</v>
      </c>
      <c r="E403" s="556">
        <v>0</v>
      </c>
      <c r="F403" s="556">
        <v>0</v>
      </c>
      <c r="G403" s="556">
        <v>0</v>
      </c>
      <c r="H403" s="556">
        <v>0</v>
      </c>
      <c r="I403" s="556">
        <v>0</v>
      </c>
      <c r="J403" s="556">
        <v>0</v>
      </c>
      <c r="K403" s="556">
        <v>0</v>
      </c>
      <c r="L403" s="556">
        <v>0</v>
      </c>
      <c r="M403" s="556">
        <v>0</v>
      </c>
      <c r="N403" s="556">
        <v>0</v>
      </c>
      <c r="O403" s="556">
        <v>0</v>
      </c>
      <c r="P403" s="556">
        <v>-2044.0692552136024</v>
      </c>
      <c r="Q403" s="556">
        <v>0</v>
      </c>
      <c r="R403" s="556">
        <v>0</v>
      </c>
      <c r="S403" s="556">
        <v>0</v>
      </c>
      <c r="T403" s="556">
        <v>0</v>
      </c>
      <c r="U403" s="556">
        <v>0</v>
      </c>
      <c r="V403" s="557">
        <v>0</v>
      </c>
      <c r="X403" s="563"/>
      <c r="Y403" s="550" t="s">
        <v>498</v>
      </c>
      <c r="Z403" s="556">
        <f>[17]Summary!$C$19</f>
        <v>0</v>
      </c>
      <c r="AA403" s="556">
        <f>[17]Summary!$D$19</f>
        <v>0</v>
      </c>
      <c r="AB403" s="556">
        <f>[17]Summary!$E$19</f>
        <v>0</v>
      </c>
      <c r="AC403" s="556">
        <f>[17]Summary!$F$19</f>
        <v>0</v>
      </c>
      <c r="AD403" s="556">
        <f>[17]Summary!$G$19</f>
        <v>0</v>
      </c>
      <c r="AE403" s="556">
        <f>[17]Summary!$H$19</f>
        <v>0</v>
      </c>
      <c r="AF403" s="556">
        <f>[17]Summary!$I$19</f>
        <v>0</v>
      </c>
      <c r="AG403" s="556">
        <f>[17]Summary!$J$19</f>
        <v>0</v>
      </c>
      <c r="AH403" s="556">
        <f>[17]Summary!$K$19</f>
        <v>0</v>
      </c>
      <c r="AI403" s="556">
        <f>[17]Summary!$L$19</f>
        <v>0</v>
      </c>
      <c r="AJ403" s="556">
        <f>[17]Summary!$M$19</f>
        <v>0</v>
      </c>
      <c r="AK403" s="556">
        <f>[17]Summary!$N$19</f>
        <v>0</v>
      </c>
      <c r="AL403" s="556">
        <f>[17]Summary!$O$19</f>
        <v>0</v>
      </c>
      <c r="AM403" s="556">
        <f>[17]Summary!$P$19</f>
        <v>-1062.3735930121911</v>
      </c>
      <c r="AN403" s="556">
        <f>[17]Summary!$Q$19</f>
        <v>0</v>
      </c>
      <c r="AO403" s="556">
        <f>[17]Summary!$R$19</f>
        <v>0</v>
      </c>
      <c r="AP403" s="556">
        <f>[17]Summary!$S$19</f>
        <v>0</v>
      </c>
      <c r="AQ403" s="556">
        <f>[17]Summary!$T$19</f>
        <v>0</v>
      </c>
      <c r="AR403" s="556">
        <f>[17]Summary!$U$19</f>
        <v>0</v>
      </c>
      <c r="AS403" s="556">
        <f>[17]Summary!$V$19</f>
        <v>0</v>
      </c>
      <c r="AU403" s="566"/>
      <c r="AV403" s="566"/>
      <c r="AW403" s="566"/>
      <c r="AX403" s="566"/>
      <c r="AY403" s="566"/>
      <c r="AZ403" s="566"/>
      <c r="BA403" s="566"/>
      <c r="BB403" s="566"/>
      <c r="BC403" s="566"/>
      <c r="BD403" s="566"/>
      <c r="BE403" s="566"/>
      <c r="BF403" s="566"/>
      <c r="BG403" s="566"/>
      <c r="BH403" s="566">
        <f t="shared" ref="BH403:BH405" si="1454">(AM403-P403)/P403</f>
        <v>-0.48026536268157188</v>
      </c>
      <c r="BI403" s="566"/>
      <c r="BJ403" s="566"/>
      <c r="BK403" s="566"/>
      <c r="BL403" s="566"/>
      <c r="BM403" s="566"/>
      <c r="BN403" s="566"/>
    </row>
    <row r="404" spans="1:66" ht="15" x14ac:dyDescent="0.25">
      <c r="A404" s="563"/>
      <c r="B404" s="550" t="s">
        <v>87</v>
      </c>
      <c r="C404" s="556">
        <v>0</v>
      </c>
      <c r="D404" s="556">
        <v>0</v>
      </c>
      <c r="E404" s="556">
        <v>0</v>
      </c>
      <c r="F404" s="556">
        <v>0</v>
      </c>
      <c r="G404" s="556">
        <v>0</v>
      </c>
      <c r="H404" s="556">
        <v>0</v>
      </c>
      <c r="I404" s="556">
        <v>0</v>
      </c>
      <c r="J404" s="556">
        <v>0</v>
      </c>
      <c r="K404" s="556">
        <v>0</v>
      </c>
      <c r="L404" s="556">
        <v>0</v>
      </c>
      <c r="M404" s="556">
        <v>0</v>
      </c>
      <c r="N404" s="556">
        <v>0</v>
      </c>
      <c r="O404" s="556">
        <v>0</v>
      </c>
      <c r="P404" s="556">
        <v>-10148.287273959126</v>
      </c>
      <c r="Q404" s="556">
        <v>0</v>
      </c>
      <c r="R404" s="556">
        <v>0</v>
      </c>
      <c r="S404" s="556">
        <v>0</v>
      </c>
      <c r="T404" s="556">
        <v>0</v>
      </c>
      <c r="U404" s="556">
        <v>0</v>
      </c>
      <c r="V404" s="557">
        <v>0</v>
      </c>
      <c r="X404" s="563"/>
      <c r="Y404" s="550" t="s">
        <v>87</v>
      </c>
      <c r="Z404" s="556">
        <f>[17]Summary!$C$20</f>
        <v>0</v>
      </c>
      <c r="AA404" s="556">
        <f>[17]Summary!$D$20</f>
        <v>0</v>
      </c>
      <c r="AB404" s="556">
        <f>[17]Summary!$E$20</f>
        <v>0</v>
      </c>
      <c r="AC404" s="556">
        <f>[17]Summary!$F$20</f>
        <v>0</v>
      </c>
      <c r="AD404" s="556">
        <f>[17]Summary!$G$20</f>
        <v>0</v>
      </c>
      <c r="AE404" s="556">
        <f>[17]Summary!$H$20</f>
        <v>0</v>
      </c>
      <c r="AF404" s="556">
        <f>[17]Summary!$I$20</f>
        <v>0</v>
      </c>
      <c r="AG404" s="556">
        <f>[17]Summary!$J$20</f>
        <v>0</v>
      </c>
      <c r="AH404" s="556">
        <f>[17]Summary!$K$20</f>
        <v>0</v>
      </c>
      <c r="AI404" s="556">
        <f>[17]Summary!$L$20</f>
        <v>0</v>
      </c>
      <c r="AJ404" s="556">
        <f>[17]Summary!$M$20</f>
        <v>0</v>
      </c>
      <c r="AK404" s="556">
        <f>[17]Summary!$N$20</f>
        <v>0</v>
      </c>
      <c r="AL404" s="556">
        <f>[17]Summary!$O$20</f>
        <v>0</v>
      </c>
      <c r="AM404" s="556">
        <f>[17]Summary!$P$20</f>
        <v>-4254.9835486583324</v>
      </c>
      <c r="AN404" s="556">
        <f>[17]Summary!$Q$20</f>
        <v>0</v>
      </c>
      <c r="AO404" s="556">
        <f>[17]Summary!$R$20</f>
        <v>0</v>
      </c>
      <c r="AP404" s="556">
        <f>[17]Summary!$S$20</f>
        <v>0</v>
      </c>
      <c r="AQ404" s="556">
        <f>[17]Summary!$T$20</f>
        <v>0</v>
      </c>
      <c r="AR404" s="556">
        <f>[17]Summary!$U$20</f>
        <v>0</v>
      </c>
      <c r="AS404" s="556">
        <f>[17]Summary!$V$20</f>
        <v>0</v>
      </c>
      <c r="AU404" s="566"/>
      <c r="AV404" s="566"/>
      <c r="AW404" s="566"/>
      <c r="AX404" s="566"/>
      <c r="AY404" s="566"/>
      <c r="AZ404" s="566"/>
      <c r="BA404" s="566"/>
      <c r="BB404" s="566"/>
      <c r="BC404" s="566"/>
      <c r="BD404" s="566"/>
      <c r="BE404" s="566"/>
      <c r="BF404" s="566"/>
      <c r="BG404" s="566"/>
      <c r="BH404" s="566">
        <f t="shared" si="1454"/>
        <v>-0.58071904807259689</v>
      </c>
      <c r="BI404" s="566"/>
      <c r="BJ404" s="566"/>
      <c r="BK404" s="566"/>
      <c r="BL404" s="566"/>
      <c r="BM404" s="566"/>
      <c r="BN404" s="566"/>
    </row>
    <row r="405" spans="1:66" ht="15.75" thickBot="1" x14ac:dyDescent="0.3">
      <c r="A405" s="564"/>
      <c r="B405" s="559" t="s">
        <v>499</v>
      </c>
      <c r="C405" s="560">
        <v>0</v>
      </c>
      <c r="D405" s="560">
        <v>0</v>
      </c>
      <c r="E405" s="560">
        <v>0</v>
      </c>
      <c r="F405" s="560">
        <v>0</v>
      </c>
      <c r="G405" s="560">
        <v>0</v>
      </c>
      <c r="H405" s="560">
        <v>0</v>
      </c>
      <c r="I405" s="560">
        <v>0</v>
      </c>
      <c r="J405" s="560">
        <v>0</v>
      </c>
      <c r="K405" s="560">
        <v>0</v>
      </c>
      <c r="L405" s="560">
        <v>0</v>
      </c>
      <c r="M405" s="560">
        <v>0</v>
      </c>
      <c r="N405" s="560">
        <v>0</v>
      </c>
      <c r="O405" s="560">
        <v>0</v>
      </c>
      <c r="P405" s="560">
        <v>8104.2180187455178</v>
      </c>
      <c r="Q405" s="560">
        <v>0</v>
      </c>
      <c r="R405" s="560">
        <v>0</v>
      </c>
      <c r="S405" s="560">
        <v>0</v>
      </c>
      <c r="T405" s="560">
        <v>0</v>
      </c>
      <c r="U405" s="560">
        <v>0</v>
      </c>
      <c r="V405" s="561">
        <v>0</v>
      </c>
      <c r="X405" s="564"/>
      <c r="Y405" s="559" t="s">
        <v>499</v>
      </c>
      <c r="Z405" s="560">
        <f>[17]Summary!$C$21</f>
        <v>0</v>
      </c>
      <c r="AA405" s="560">
        <f>[17]Summary!$D$21</f>
        <v>0</v>
      </c>
      <c r="AB405" s="560">
        <f>[17]Summary!$E$21</f>
        <v>0</v>
      </c>
      <c r="AC405" s="560">
        <f>[17]Summary!$F$21</f>
        <v>0</v>
      </c>
      <c r="AD405" s="560">
        <f>[17]Summary!$G$21</f>
        <v>0</v>
      </c>
      <c r="AE405" s="560">
        <f>[17]Summary!$H$21</f>
        <v>0</v>
      </c>
      <c r="AF405" s="560">
        <f>[17]Summary!$I$21</f>
        <v>0</v>
      </c>
      <c r="AG405" s="560">
        <f>[17]Summary!$J$21</f>
        <v>0</v>
      </c>
      <c r="AH405" s="560">
        <f>[17]Summary!$K$21</f>
        <v>0</v>
      </c>
      <c r="AI405" s="560">
        <f>[17]Summary!$L$21</f>
        <v>0</v>
      </c>
      <c r="AJ405" s="560">
        <f>[17]Summary!$M$21</f>
        <v>0</v>
      </c>
      <c r="AK405" s="560">
        <f>[17]Summary!$N$21</f>
        <v>0</v>
      </c>
      <c r="AL405" s="560">
        <f>[17]Summary!$O$21</f>
        <v>0</v>
      </c>
      <c r="AM405" s="560">
        <f>[17]Summary!$P$21</f>
        <v>3192.6099556461359</v>
      </c>
      <c r="AN405" s="560">
        <f>[17]Summary!$Q$21</f>
        <v>0</v>
      </c>
      <c r="AO405" s="560">
        <f>[17]Summary!$R$21</f>
        <v>0</v>
      </c>
      <c r="AP405" s="560">
        <f>[17]Summary!$S$21</f>
        <v>0</v>
      </c>
      <c r="AQ405" s="560">
        <f>[17]Summary!$T$21</f>
        <v>0</v>
      </c>
      <c r="AR405" s="560">
        <f>[17]Summary!$U$21</f>
        <v>0</v>
      </c>
      <c r="AS405" s="560">
        <f>[17]Summary!$V$21</f>
        <v>0</v>
      </c>
      <c r="AU405" s="566"/>
      <c r="AV405" s="566"/>
      <c r="AW405" s="566"/>
      <c r="AX405" s="566"/>
      <c r="AY405" s="566"/>
      <c r="AZ405" s="566"/>
      <c r="BA405" s="566"/>
      <c r="BB405" s="566"/>
      <c r="BC405" s="566"/>
      <c r="BD405" s="566"/>
      <c r="BE405" s="566"/>
      <c r="BF405" s="566"/>
      <c r="BG405" s="566"/>
      <c r="BH405" s="566">
        <f t="shared" si="1454"/>
        <v>-0.60605576648339821</v>
      </c>
      <c r="BI405" s="566"/>
      <c r="BJ405" s="566"/>
      <c r="BK405" s="566"/>
      <c r="BL405" s="566"/>
      <c r="BM405" s="566"/>
      <c r="BN405" s="566"/>
    </row>
    <row r="406" spans="1:66" ht="15" x14ac:dyDescent="0.25">
      <c r="A406" s="552" t="s">
        <v>503</v>
      </c>
      <c r="B406" s="562"/>
      <c r="C406" s="553">
        <v>2000</v>
      </c>
      <c r="D406" s="553">
        <v>2001</v>
      </c>
      <c r="E406" s="553">
        <v>2002</v>
      </c>
      <c r="F406" s="553">
        <v>2003</v>
      </c>
      <c r="G406" s="553">
        <v>2004</v>
      </c>
      <c r="H406" s="553">
        <v>2005</v>
      </c>
      <c r="I406" s="553">
        <v>2006</v>
      </c>
      <c r="J406" s="553">
        <v>2007</v>
      </c>
      <c r="K406" s="553">
        <v>2008</v>
      </c>
      <c r="L406" s="553">
        <v>2009</v>
      </c>
      <c r="M406" s="553">
        <v>2010</v>
      </c>
      <c r="N406" s="553">
        <v>2011</v>
      </c>
      <c r="O406" s="553">
        <v>2012</v>
      </c>
      <c r="P406" s="553">
        <v>2013</v>
      </c>
      <c r="Q406" s="553">
        <v>2014</v>
      </c>
      <c r="R406" s="553">
        <v>2015</v>
      </c>
      <c r="S406" s="553">
        <v>2016</v>
      </c>
      <c r="T406" s="553">
        <v>2017</v>
      </c>
      <c r="U406" s="553">
        <v>2018</v>
      </c>
      <c r="V406" s="554">
        <v>2019</v>
      </c>
      <c r="X406" s="552" t="s">
        <v>503</v>
      </c>
      <c r="Y406" s="562"/>
      <c r="Z406" s="553">
        <v>2000</v>
      </c>
      <c r="AA406" s="553">
        <v>2001</v>
      </c>
      <c r="AB406" s="553">
        <v>2002</v>
      </c>
      <c r="AC406" s="553">
        <v>2003</v>
      </c>
      <c r="AD406" s="553">
        <v>2004</v>
      </c>
      <c r="AE406" s="553">
        <v>2005</v>
      </c>
      <c r="AF406" s="553">
        <v>2006</v>
      </c>
      <c r="AG406" s="553">
        <v>2007</v>
      </c>
      <c r="AH406" s="553">
        <v>2008</v>
      </c>
      <c r="AI406" s="553">
        <v>2009</v>
      </c>
      <c r="AJ406" s="553">
        <v>2010</v>
      </c>
      <c r="AK406" s="553">
        <v>2011</v>
      </c>
      <c r="AL406" s="553">
        <v>2012</v>
      </c>
      <c r="AM406" s="553">
        <v>2013</v>
      </c>
      <c r="AN406" s="553">
        <v>2014</v>
      </c>
      <c r="AO406" s="553">
        <v>2015</v>
      </c>
      <c r="AP406" s="553">
        <v>2016</v>
      </c>
      <c r="AQ406" s="553">
        <v>2017</v>
      </c>
      <c r="AR406" s="553">
        <v>2018</v>
      </c>
      <c r="AS406" s="553">
        <v>2019</v>
      </c>
      <c r="AU406" s="553">
        <v>2000</v>
      </c>
      <c r="AV406" s="553">
        <v>2001</v>
      </c>
      <c r="AW406" s="553">
        <v>2002</v>
      </c>
      <c r="AX406" s="553">
        <v>2003</v>
      </c>
      <c r="AY406" s="553">
        <v>2004</v>
      </c>
      <c r="AZ406" s="553">
        <v>2005</v>
      </c>
      <c r="BA406" s="553">
        <v>2006</v>
      </c>
      <c r="BB406" s="553">
        <v>2007</v>
      </c>
      <c r="BC406" s="553">
        <v>2008</v>
      </c>
      <c r="BD406" s="553">
        <v>2009</v>
      </c>
      <c r="BE406" s="553">
        <v>2010</v>
      </c>
      <c r="BF406" s="553">
        <v>2011</v>
      </c>
      <c r="BG406" s="553">
        <v>2012</v>
      </c>
      <c r="BH406" s="553">
        <v>2013</v>
      </c>
      <c r="BI406" s="553">
        <v>2014</v>
      </c>
      <c r="BJ406" s="553">
        <v>2015</v>
      </c>
      <c r="BK406" s="553">
        <v>2016</v>
      </c>
      <c r="BL406" s="553">
        <v>2017</v>
      </c>
      <c r="BM406" s="553">
        <v>2018</v>
      </c>
      <c r="BN406" s="553">
        <v>2019</v>
      </c>
    </row>
    <row r="407" spans="1:66" ht="15" x14ac:dyDescent="0.25">
      <c r="A407" s="555"/>
      <c r="B407" s="550" t="s">
        <v>498</v>
      </c>
      <c r="C407" s="556">
        <v>57999.787482123043</v>
      </c>
      <c r="D407" s="556">
        <v>60322.513310400376</v>
      </c>
      <c r="E407" s="556">
        <v>62572.117857178324</v>
      </c>
      <c r="F407" s="556">
        <v>64907.896710952846</v>
      </c>
      <c r="G407" s="556">
        <v>67509.845037200954</v>
      </c>
      <c r="H407" s="556">
        <v>70138.704604293074</v>
      </c>
      <c r="I407" s="556">
        <v>73438.237565918214</v>
      </c>
      <c r="J407" s="556">
        <v>77011.083149625003</v>
      </c>
      <c r="K407" s="556">
        <v>81495.333022127103</v>
      </c>
      <c r="L407" s="556">
        <v>85924.909696663031</v>
      </c>
      <c r="M407" s="556">
        <v>89986.654557835514</v>
      </c>
      <c r="N407" s="556">
        <v>94226.216968405948</v>
      </c>
      <c r="O407" s="556">
        <v>98909.200340223804</v>
      </c>
      <c r="P407" s="556">
        <v>101546</v>
      </c>
      <c r="Q407" s="556">
        <v>105771</v>
      </c>
      <c r="R407" s="556">
        <v>107235.59</v>
      </c>
      <c r="S407" s="556">
        <v>111984</v>
      </c>
      <c r="T407" s="556">
        <v>116525</v>
      </c>
      <c r="U407" s="556">
        <v>120908</v>
      </c>
      <c r="V407" s="557">
        <v>124735.21959037961</v>
      </c>
      <c r="X407" s="555"/>
      <c r="Y407" s="550" t="s">
        <v>498</v>
      </c>
      <c r="Z407" s="556">
        <f>[17]Summary!$C$23</f>
        <v>56016.854790981088</v>
      </c>
      <c r="AA407" s="556">
        <f>[17]Summary!$D$23</f>
        <v>58185.768339580667</v>
      </c>
      <c r="AB407" s="556">
        <f>[17]Summary!$E$23</f>
        <v>60276.10111687168</v>
      </c>
      <c r="AC407" s="556">
        <f>[17]Summary!$F$23</f>
        <v>62439.656790596702</v>
      </c>
      <c r="AD407" s="556">
        <f>[17]Summary!$G$23</f>
        <v>64876.700237854035</v>
      </c>
      <c r="AE407" s="556">
        <f>[17]Summary!$H$23</f>
        <v>67328.181948744721</v>
      </c>
      <c r="AF407" s="556">
        <f>[17]Summary!$I$23</f>
        <v>70412.77485356234</v>
      </c>
      <c r="AG407" s="556">
        <f>[17]Summary!$J$23</f>
        <v>73728.9357017203</v>
      </c>
      <c r="AH407" s="556">
        <f>[17]Summary!$K$23</f>
        <v>77945.226947920921</v>
      </c>
      <c r="AI407" s="556">
        <f>[17]Summary!$L$23</f>
        <v>82053.66166232992</v>
      </c>
      <c r="AJ407" s="556">
        <f>[17]Summary!$M$23</f>
        <v>85803.481482967763</v>
      </c>
      <c r="AK407" s="556">
        <f>[17]Summary!$N$23</f>
        <v>89705.827209821742</v>
      </c>
      <c r="AL407" s="556">
        <f>[17]Summary!$O$23</f>
        <v>94093.829805379093</v>
      </c>
      <c r="AM407" s="556">
        <f>[17]Summary!$P$23</f>
        <v>97296.5</v>
      </c>
      <c r="AN407" s="556">
        <f>[17]Summary!$Q$23</f>
        <v>102313.1</v>
      </c>
      <c r="AO407" s="556">
        <f>[17]Summary!$R$23</f>
        <v>107235.59</v>
      </c>
      <c r="AP407" s="556">
        <f>[17]Summary!$S$23</f>
        <v>111984</v>
      </c>
      <c r="AQ407" s="556">
        <f>[17]Summary!$T$23</f>
        <v>116525</v>
      </c>
      <c r="AR407" s="556">
        <f>[17]Summary!$U$23</f>
        <v>120908</v>
      </c>
      <c r="AS407" s="556">
        <f>[17]Summary!$V$23</f>
        <v>124963</v>
      </c>
      <c r="AU407" s="566">
        <f>(Z407-C407)/C407</f>
        <v>-3.4188619945429009E-2</v>
      </c>
      <c r="AV407" s="566">
        <f t="shared" ref="AV407:AV409" si="1455">(AA407-D407)/D407</f>
        <v>-3.5422014991727917E-2</v>
      </c>
      <c r="AW407" s="566">
        <f t="shared" ref="AW407:AW409" si="1456">(AB407-E407)/E407</f>
        <v>-3.6693927246434783E-2</v>
      </c>
      <c r="AX407" s="566">
        <f t="shared" ref="AX407:AX409" si="1457">(AC407-F407)/F407</f>
        <v>-3.8026804833126593E-2</v>
      </c>
      <c r="AY407" s="566">
        <f t="shared" ref="AY407:AY409" si="1458">(AD407-G407)/G407</f>
        <v>-3.9003863775660251E-2</v>
      </c>
      <c r="AZ407" s="566">
        <f t="shared" ref="AZ407:AZ409" si="1459">(AE407-H407)/H407</f>
        <v>-4.0070923342606556E-2</v>
      </c>
      <c r="BA407" s="566">
        <f t="shared" ref="BA407:BA409" si="1460">(AF407-I407)/I407</f>
        <v>-4.1197376361874392E-2</v>
      </c>
      <c r="BB407" s="566">
        <f t="shared" ref="BB407:BB409" si="1461">(AG407-J407)/J407</f>
        <v>-4.261915705727462E-2</v>
      </c>
      <c r="BC407" s="566">
        <f t="shared" ref="BC407:BC409" si="1462">(AH407-K407)/K407</f>
        <v>-4.3562078251061065E-2</v>
      </c>
      <c r="BD407" s="566">
        <f t="shared" ref="BD407:BD409" si="1463">(AI407-L407)/L407</f>
        <v>-4.5053850484098386E-2</v>
      </c>
      <c r="BE407" s="566">
        <f t="shared" ref="BE407:BE409" si="1464">(AJ407-M407)/M407</f>
        <v>-4.6486593989102848E-2</v>
      </c>
      <c r="BF407" s="566">
        <f t="shared" ref="BF407:BF409" si="1465">(AK407-N407)/N407</f>
        <v>-4.7973800753349706E-2</v>
      </c>
      <c r="BG407" s="566">
        <f t="shared" ref="BG407:BG409" si="1466">(AL407-O407)/O407</f>
        <v>-4.8684758528842589E-2</v>
      </c>
      <c r="BH407" s="566">
        <f t="shared" ref="BH407:BH409" si="1467">(AM407-P407)/P407</f>
        <v>-4.1848029464479151E-2</v>
      </c>
      <c r="BI407" s="566">
        <f t="shared" ref="BI407:BI409" si="1468">(AN407-Q407)/Q407</f>
        <v>-3.269232587382169E-2</v>
      </c>
      <c r="BJ407" s="566">
        <f t="shared" ref="BJ407:BJ409" si="1469">(AO407-R407)/R407</f>
        <v>0</v>
      </c>
      <c r="BK407" s="566">
        <f t="shared" ref="BK407:BK409" si="1470">(AP407-S407)/S407</f>
        <v>0</v>
      </c>
      <c r="BL407" s="566">
        <f t="shared" ref="BL407:BL409" si="1471">(AQ407-T407)/T407</f>
        <v>0</v>
      </c>
      <c r="BM407" s="566">
        <f t="shared" ref="BM407:BM409" si="1472">(AR407-U407)/U407</f>
        <v>0</v>
      </c>
      <c r="BN407" s="566">
        <f t="shared" ref="BN407:BN409" si="1473">(AS407-V407)/V407</f>
        <v>1.826111425212569E-3</v>
      </c>
    </row>
    <row r="408" spans="1:66" ht="15" x14ac:dyDescent="0.25">
      <c r="A408" s="555"/>
      <c r="B408" s="550" t="s">
        <v>87</v>
      </c>
      <c r="C408" s="556">
        <v>51212.136312027207</v>
      </c>
      <c r="D408" s="556">
        <v>53263.036097993994</v>
      </c>
      <c r="E408" s="556">
        <v>55249.371905401182</v>
      </c>
      <c r="F408" s="556">
        <v>57311.797135685367</v>
      </c>
      <c r="G408" s="556">
        <v>59609.242318596436</v>
      </c>
      <c r="H408" s="556">
        <v>61930.449349511757</v>
      </c>
      <c r="I408" s="556">
        <v>65148.139113488374</v>
      </c>
      <c r="J408" s="556">
        <v>68636.764796382515</v>
      </c>
      <c r="K408" s="556">
        <v>72971.072341495354</v>
      </c>
      <c r="L408" s="556">
        <v>77293.360592820609</v>
      </c>
      <c r="M408" s="556">
        <v>81319.951918277584</v>
      </c>
      <c r="N408" s="556">
        <v>85151.197929990827</v>
      </c>
      <c r="O408" s="556">
        <v>89383.158596842419</v>
      </c>
      <c r="P408" s="556">
        <v>83051</v>
      </c>
      <c r="Q408" s="556">
        <v>79591</v>
      </c>
      <c r="R408" s="556">
        <v>89508.01</v>
      </c>
      <c r="S408" s="556">
        <v>93680</v>
      </c>
      <c r="T408" s="556">
        <v>97644.6</v>
      </c>
      <c r="U408" s="556">
        <v>101451</v>
      </c>
      <c r="V408" s="557">
        <v>104662.32807311014</v>
      </c>
      <c r="X408" s="555"/>
      <c r="Y408" s="550" t="s">
        <v>87</v>
      </c>
      <c r="Z408" s="556">
        <f>[17]Summary!$C$24</f>
        <v>48984.171056305517</v>
      </c>
      <c r="AA408" s="556">
        <f>[17]Summary!$D$24</f>
        <v>50880.786506554708</v>
      </c>
      <c r="AB408" s="556">
        <f>[17]Summary!$E$24</f>
        <v>52708.686675343029</v>
      </c>
      <c r="AC408" s="556">
        <f>[17]Summary!$F$24</f>
        <v>54600.616909681179</v>
      </c>
      <c r="AD408" s="556">
        <f>[17]Summary!$G$24</f>
        <v>56731.69966214092</v>
      </c>
      <c r="AE408" s="556">
        <f>[17]Summary!$H$24</f>
        <v>58875.408014131579</v>
      </c>
      <c r="AF408" s="556">
        <f>[17]Summary!$I$24</f>
        <v>61800.726465627682</v>
      </c>
      <c r="AG408" s="556">
        <f>[17]Summary!$J$24</f>
        <v>64950.014682461799</v>
      </c>
      <c r="AH408" s="556">
        <f>[17]Summary!$K$24</f>
        <v>68916.643238057557</v>
      </c>
      <c r="AI408" s="556">
        <f>[17]Summary!$L$24</f>
        <v>72814.86244914477</v>
      </c>
      <c r="AJ408" s="556">
        <f>[17]Summary!$M$24</f>
        <v>76420.28842474769</v>
      </c>
      <c r="AK408" s="556">
        <f>[17]Summary!$N$24</f>
        <v>78992.577678320929</v>
      </c>
      <c r="AL408" s="556">
        <f>[17]Summary!$O$24</f>
        <v>81909.042409952148</v>
      </c>
      <c r="AM408" s="556">
        <f>[17]Summary!$P$24</f>
        <v>80721.75</v>
      </c>
      <c r="AN408" s="556">
        <f>[17]Summary!$Q$24</f>
        <v>85161.94</v>
      </c>
      <c r="AO408" s="556">
        <f>[17]Summary!$R$24</f>
        <v>89508.01</v>
      </c>
      <c r="AP408" s="556">
        <f>[17]Summary!$S$24</f>
        <v>93680</v>
      </c>
      <c r="AQ408" s="556">
        <f>[17]Summary!$T$24</f>
        <v>97644.6</v>
      </c>
      <c r="AR408" s="556">
        <f>[17]Summary!$U$24</f>
        <v>101451</v>
      </c>
      <c r="AS408" s="556">
        <f>[17]Summary!$V$24</f>
        <v>104929</v>
      </c>
      <c r="AU408" s="566">
        <f t="shared" ref="AU408:AU409" si="1474">(Z408-C408)/C408</f>
        <v>-4.3504634177864814E-2</v>
      </c>
      <c r="AV408" s="566">
        <f t="shared" si="1455"/>
        <v>-4.4726132153946191E-2</v>
      </c>
      <c r="AW408" s="566">
        <f t="shared" si="1456"/>
        <v>-4.5985775809512408E-2</v>
      </c>
      <c r="AX408" s="566">
        <f t="shared" si="1457"/>
        <v>-4.7305796738243672E-2</v>
      </c>
      <c r="AY408" s="566">
        <f t="shared" si="1458"/>
        <v>-4.8273431174913672E-2</v>
      </c>
      <c r="AZ408" s="566">
        <f t="shared" si="1459"/>
        <v>-4.9330198108828396E-2</v>
      </c>
      <c r="BA408" s="566">
        <f t="shared" si="1460"/>
        <v>-5.1381554307015326E-2</v>
      </c>
      <c r="BB408" s="566">
        <f t="shared" si="1461"/>
        <v>-5.3713926127751076E-2</v>
      </c>
      <c r="BC408" s="566">
        <f t="shared" si="1462"/>
        <v>-5.5562142275552472E-2</v>
      </c>
      <c r="BD408" s="566">
        <f t="shared" si="1463"/>
        <v>-5.7941563276934602E-2</v>
      </c>
      <c r="BE408" s="566">
        <f t="shared" si="1464"/>
        <v>-6.0251677207751007E-2</v>
      </c>
      <c r="BF408" s="566">
        <f t="shared" si="1465"/>
        <v>-7.2325703001070635E-2</v>
      </c>
      <c r="BG408" s="566">
        <f t="shared" si="1466"/>
        <v>-8.3618841672421104E-2</v>
      </c>
      <c r="BH408" s="566">
        <f t="shared" si="1467"/>
        <v>-2.8046019915473626E-2</v>
      </c>
      <c r="BI408" s="566">
        <f t="shared" si="1468"/>
        <v>6.9994597379100687E-2</v>
      </c>
      <c r="BJ408" s="566">
        <f t="shared" si="1469"/>
        <v>0</v>
      </c>
      <c r="BK408" s="566">
        <f t="shared" si="1470"/>
        <v>0</v>
      </c>
      <c r="BL408" s="566">
        <f t="shared" si="1471"/>
        <v>0</v>
      </c>
      <c r="BM408" s="566">
        <f t="shared" si="1472"/>
        <v>0</v>
      </c>
      <c r="BN408" s="566">
        <f t="shared" si="1473"/>
        <v>2.5479265730032332E-3</v>
      </c>
    </row>
    <row r="409" spans="1:66" ht="15.75" thickBot="1" x14ac:dyDescent="0.3">
      <c r="A409" s="558"/>
      <c r="B409" s="559" t="s">
        <v>499</v>
      </c>
      <c r="C409" s="560">
        <v>6787.6511700958345</v>
      </c>
      <c r="D409" s="560">
        <v>7059.4772124063838</v>
      </c>
      <c r="E409" s="560">
        <v>7322.7459517771395</v>
      </c>
      <c r="F409" s="560">
        <v>7596.0995752674753</v>
      </c>
      <c r="G409" s="560">
        <v>7900.6027186045167</v>
      </c>
      <c r="H409" s="560">
        <v>8208.2552547813157</v>
      </c>
      <c r="I409" s="560">
        <v>8290.0984524298401</v>
      </c>
      <c r="J409" s="560">
        <v>8374.3183532424846</v>
      </c>
      <c r="K409" s="560">
        <v>8524.2606806317472</v>
      </c>
      <c r="L409" s="560">
        <v>8631.5491038424225</v>
      </c>
      <c r="M409" s="560">
        <v>8666.702639557936</v>
      </c>
      <c r="N409" s="560">
        <v>9075.0190384151265</v>
      </c>
      <c r="O409" s="560">
        <v>9526.0417433813891</v>
      </c>
      <c r="P409" s="560">
        <v>18495</v>
      </c>
      <c r="Q409" s="560">
        <v>26180</v>
      </c>
      <c r="R409" s="560">
        <v>17727.580000000002</v>
      </c>
      <c r="S409" s="560">
        <v>18304</v>
      </c>
      <c r="T409" s="560">
        <v>18880.400000000001</v>
      </c>
      <c r="U409" s="560">
        <v>19456</v>
      </c>
      <c r="V409" s="561">
        <v>20072.891517269461</v>
      </c>
      <c r="X409" s="558"/>
      <c r="Y409" s="559" t="s">
        <v>499</v>
      </c>
      <c r="Z409" s="560">
        <f>[17]Summary!$C$25</f>
        <v>7032.6837346755729</v>
      </c>
      <c r="AA409" s="560">
        <f>[17]Summary!$D$25</f>
        <v>7304.9818330259568</v>
      </c>
      <c r="AB409" s="560">
        <f>[17]Summary!$E$25</f>
        <v>7567.4144415286491</v>
      </c>
      <c r="AC409" s="560">
        <f>[17]Summary!$F$25</f>
        <v>7839.039880915524</v>
      </c>
      <c r="AD409" s="560">
        <f>[17]Summary!$G$25</f>
        <v>8145.0005757131148</v>
      </c>
      <c r="AE409" s="560">
        <f>[17]Summary!$H$25</f>
        <v>8452.7739346131457</v>
      </c>
      <c r="AF409" s="560">
        <f>[17]Summary!$I$25</f>
        <v>8612.0483879346557</v>
      </c>
      <c r="AG409" s="560">
        <f>[17]Summary!$J$25</f>
        <v>8778.9210192585033</v>
      </c>
      <c r="AH409" s="560">
        <f>[17]Summary!$K$25</f>
        <v>9028.5837098633601</v>
      </c>
      <c r="AI409" s="560">
        <f>[17]Summary!$L$25</f>
        <v>9238.7992131851515</v>
      </c>
      <c r="AJ409" s="560">
        <f>[17]Summary!$M$25</f>
        <v>9383.1930582200712</v>
      </c>
      <c r="AK409" s="560">
        <f>[17]Summary!$N$25</f>
        <v>10713.249531500811</v>
      </c>
      <c r="AL409" s="560">
        <f>[17]Summary!$O$25</f>
        <v>12184.787395426949</v>
      </c>
      <c r="AM409" s="560">
        <f>[17]Summary!$P$25</f>
        <v>16574.75</v>
      </c>
      <c r="AN409" s="560">
        <f>[17]Summary!$Q$25</f>
        <v>17151.169999999998</v>
      </c>
      <c r="AO409" s="560">
        <f>[17]Summary!$R$25</f>
        <v>17727.580000000002</v>
      </c>
      <c r="AP409" s="560">
        <f>[17]Summary!$S$25</f>
        <v>18304</v>
      </c>
      <c r="AQ409" s="560">
        <f>[17]Summary!$T$25</f>
        <v>18880.400000000001</v>
      </c>
      <c r="AR409" s="560">
        <f>[17]Summary!$U$25</f>
        <v>19456</v>
      </c>
      <c r="AS409" s="560">
        <f>[17]Summary!$V$25</f>
        <v>20032</v>
      </c>
      <c r="AU409" s="566">
        <f t="shared" si="1474"/>
        <v>3.6099757992760668E-2</v>
      </c>
      <c r="AV409" s="566">
        <f t="shared" si="1455"/>
        <v>3.4776600764164389E-2</v>
      </c>
      <c r="AW409" s="566">
        <f t="shared" si="1456"/>
        <v>3.3412123179301569E-2</v>
      </c>
      <c r="AX409" s="566">
        <f t="shared" si="1457"/>
        <v>3.1982243418589497E-2</v>
      </c>
      <c r="AY409" s="566">
        <f t="shared" si="1458"/>
        <v>3.0934077539816626E-2</v>
      </c>
      <c r="AZ409" s="566">
        <f t="shared" si="1459"/>
        <v>2.9789361105625665E-2</v>
      </c>
      <c r="BA409" s="566">
        <f t="shared" si="1460"/>
        <v>3.8835477932165158E-2</v>
      </c>
      <c r="BB409" s="566">
        <f t="shared" si="1461"/>
        <v>4.8314698456544708E-2</v>
      </c>
      <c r="BC409" s="566">
        <f t="shared" si="1462"/>
        <v>5.9163257451464606E-2</v>
      </c>
      <c r="BD409" s="566">
        <f t="shared" si="1463"/>
        <v>7.0352390056195757E-2</v>
      </c>
      <c r="BE409" s="566">
        <f t="shared" si="1464"/>
        <v>8.2671628237458647E-2</v>
      </c>
      <c r="BF409" s="566">
        <f t="shared" si="1465"/>
        <v>0.18052088774149694</v>
      </c>
      <c r="BG409" s="566">
        <f t="shared" si="1466"/>
        <v>0.27910287647992232</v>
      </c>
      <c r="BH409" s="566">
        <f t="shared" si="1467"/>
        <v>-0.10382535820492025</v>
      </c>
      <c r="BI409" s="566">
        <f t="shared" si="1468"/>
        <v>-0.34487509549274264</v>
      </c>
      <c r="BJ409" s="566">
        <f t="shared" si="1469"/>
        <v>0</v>
      </c>
      <c r="BK409" s="566">
        <f t="shared" si="1470"/>
        <v>0</v>
      </c>
      <c r="BL409" s="566">
        <f t="shared" si="1471"/>
        <v>0</v>
      </c>
      <c r="BM409" s="566">
        <f t="shared" si="1472"/>
        <v>0</v>
      </c>
      <c r="BN409" s="566">
        <f t="shared" si="1473"/>
        <v>-2.0371513109748523E-3</v>
      </c>
    </row>
    <row r="411" spans="1:66" ht="15" x14ac:dyDescent="0.25">
      <c r="A411" s="565" t="s">
        <v>337</v>
      </c>
      <c r="B411" s="565">
        <v>2021</v>
      </c>
      <c r="X411" s="565" t="str">
        <f>A411</f>
        <v>IT</v>
      </c>
      <c r="Y411" s="565">
        <v>2022</v>
      </c>
    </row>
    <row r="412" spans="1:66" ht="15.75" thickBot="1" x14ac:dyDescent="0.3">
      <c r="A412" s="550" t="s">
        <v>65</v>
      </c>
      <c r="B412" s="550" t="s">
        <v>64</v>
      </c>
      <c r="C412" s="551" t="s">
        <v>508</v>
      </c>
      <c r="D412" s="551" t="s">
        <v>508</v>
      </c>
      <c r="E412" s="551" t="s">
        <v>508</v>
      </c>
      <c r="F412" s="551" t="s">
        <v>508</v>
      </c>
      <c r="G412" s="551" t="s">
        <v>508</v>
      </c>
      <c r="H412" s="551" t="s">
        <v>508</v>
      </c>
      <c r="I412" s="551" t="s">
        <v>508</v>
      </c>
      <c r="J412" s="551" t="s">
        <v>508</v>
      </c>
      <c r="K412" s="551" t="s">
        <v>508</v>
      </c>
      <c r="L412" s="551" t="s">
        <v>508</v>
      </c>
      <c r="M412" s="551" t="s">
        <v>508</v>
      </c>
      <c r="N412" s="551" t="s">
        <v>508</v>
      </c>
      <c r="O412" s="551" t="s">
        <v>508</v>
      </c>
      <c r="P412" s="551" t="s">
        <v>508</v>
      </c>
      <c r="Q412" s="551" t="s">
        <v>508</v>
      </c>
      <c r="R412" s="551" t="s">
        <v>508</v>
      </c>
      <c r="S412" s="551" t="s">
        <v>508</v>
      </c>
      <c r="T412" s="551" t="s">
        <v>508</v>
      </c>
      <c r="U412" s="551" t="s">
        <v>508</v>
      </c>
      <c r="V412" s="551" t="s">
        <v>508</v>
      </c>
      <c r="X412" s="550" t="s">
        <v>65</v>
      </c>
      <c r="Y412" s="550" t="s">
        <v>64</v>
      </c>
      <c r="Z412" s="551" t="str">
        <f>[18]Summary!$C$1</f>
        <v>EST</v>
      </c>
      <c r="AA412" s="551" t="str">
        <f>[18]Summary!$D$1</f>
        <v>EST</v>
      </c>
      <c r="AB412" s="551" t="str">
        <f>[18]Summary!$E$1</f>
        <v>EST</v>
      </c>
      <c r="AC412" s="551" t="str">
        <f>[18]Summary!$F$1</f>
        <v>EST</v>
      </c>
      <c r="AD412" s="551" t="str">
        <f>[18]Summary!$G$1</f>
        <v>EST</v>
      </c>
      <c r="AE412" s="551" t="str">
        <f>[18]Summary!$H$1</f>
        <v>EST</v>
      </c>
      <c r="AF412" s="551" t="str">
        <f>[18]Summary!$I$1</f>
        <v>EST</v>
      </c>
      <c r="AG412" s="551" t="str">
        <f>[18]Summary!$J$1</f>
        <v>EST</v>
      </c>
      <c r="AH412" s="551" t="str">
        <f>[18]Summary!$K$1</f>
        <v>EST</v>
      </c>
      <c r="AI412" s="551" t="str">
        <f>[18]Summary!$L$1</f>
        <v>EST</v>
      </c>
      <c r="AJ412" s="551" t="str">
        <f>[18]Summary!$M$1</f>
        <v>EST</v>
      </c>
      <c r="AK412" s="551" t="str">
        <f>[18]Summary!$N$1</f>
        <v>EST</v>
      </c>
      <c r="AL412" s="551" t="str">
        <f>[18]Summary!$O$1</f>
        <v>EST</v>
      </c>
      <c r="AM412" s="551" t="str">
        <f>[18]Summary!$P$1</f>
        <v>EST</v>
      </c>
      <c r="AN412" s="551" t="str">
        <f>[18]Summary!$Q$1</f>
        <v>EST</v>
      </c>
      <c r="AO412" s="551" t="str">
        <f>[18]Summary!$R$1</f>
        <v>EST</v>
      </c>
      <c r="AP412" s="551" t="str">
        <f>[18]Summary!$S$1</f>
        <v>EST</v>
      </c>
      <c r="AQ412" s="551" t="str">
        <f>[18]Summary!$T$1</f>
        <v>EST</v>
      </c>
      <c r="AR412" s="551" t="str">
        <f>[18]Summary!$U$1</f>
        <v>EST</v>
      </c>
      <c r="AS412" s="551" t="str">
        <f>[18]Summary!$V$1</f>
        <v>EST</v>
      </c>
      <c r="AU412" s="704" t="s">
        <v>504</v>
      </c>
      <c r="AV412" s="704"/>
      <c r="AW412" s="704"/>
      <c r="AX412" s="704"/>
      <c r="AY412" s="704"/>
      <c r="AZ412" s="704"/>
      <c r="BA412" s="704"/>
      <c r="BB412" s="704"/>
      <c r="BC412" s="704"/>
      <c r="BD412" s="704"/>
      <c r="BE412" s="704"/>
      <c r="BF412" s="704"/>
      <c r="BG412" s="704"/>
      <c r="BH412" s="704"/>
      <c r="BI412" s="704"/>
      <c r="BJ412" s="704"/>
      <c r="BK412" s="704"/>
      <c r="BL412" s="704"/>
      <c r="BM412" s="704"/>
      <c r="BN412" s="704"/>
    </row>
    <row r="413" spans="1:66" ht="15" x14ac:dyDescent="0.25">
      <c r="A413" s="552" t="s">
        <v>497</v>
      </c>
      <c r="B413" s="553"/>
      <c r="C413" s="553">
        <v>2000</v>
      </c>
      <c r="D413" s="553">
        <v>2001</v>
      </c>
      <c r="E413" s="553">
        <v>2002</v>
      </c>
      <c r="F413" s="553">
        <v>2003</v>
      </c>
      <c r="G413" s="553">
        <v>2004</v>
      </c>
      <c r="H413" s="553">
        <v>2005</v>
      </c>
      <c r="I413" s="553">
        <v>2006</v>
      </c>
      <c r="J413" s="553">
        <v>2007</v>
      </c>
      <c r="K413" s="553">
        <v>2008</v>
      </c>
      <c r="L413" s="553">
        <v>2009</v>
      </c>
      <c r="M413" s="553">
        <v>2010</v>
      </c>
      <c r="N413" s="553">
        <v>2011</v>
      </c>
      <c r="O413" s="553">
        <v>2012</v>
      </c>
      <c r="P413" s="553">
        <v>2013</v>
      </c>
      <c r="Q413" s="553">
        <v>2014</v>
      </c>
      <c r="R413" s="553">
        <v>2015</v>
      </c>
      <c r="S413" s="553">
        <v>2016</v>
      </c>
      <c r="T413" s="553">
        <v>2017</v>
      </c>
      <c r="U413" s="553">
        <v>2018</v>
      </c>
      <c r="V413" s="554">
        <v>2019</v>
      </c>
      <c r="X413" s="552" t="s">
        <v>497</v>
      </c>
      <c r="Y413" s="553"/>
      <c r="Z413" s="553">
        <v>2000</v>
      </c>
      <c r="AA413" s="553">
        <v>2001</v>
      </c>
      <c r="AB413" s="553">
        <v>2002</v>
      </c>
      <c r="AC413" s="553">
        <v>2003</v>
      </c>
      <c r="AD413" s="553">
        <v>2004</v>
      </c>
      <c r="AE413" s="553">
        <v>2005</v>
      </c>
      <c r="AF413" s="553">
        <v>2006</v>
      </c>
      <c r="AG413" s="553">
        <v>2007</v>
      </c>
      <c r="AH413" s="553">
        <v>2008</v>
      </c>
      <c r="AI413" s="553">
        <v>2009</v>
      </c>
      <c r="AJ413" s="553">
        <v>2010</v>
      </c>
      <c r="AK413" s="553">
        <v>2011</v>
      </c>
      <c r="AL413" s="553">
        <v>2012</v>
      </c>
      <c r="AM413" s="553">
        <v>2013</v>
      </c>
      <c r="AN413" s="553">
        <v>2014</v>
      </c>
      <c r="AO413" s="553">
        <v>2015</v>
      </c>
      <c r="AP413" s="553">
        <v>2016</v>
      </c>
      <c r="AQ413" s="553">
        <v>2017</v>
      </c>
      <c r="AR413" s="553">
        <v>2018</v>
      </c>
      <c r="AS413" s="553">
        <v>2019</v>
      </c>
      <c r="AU413" s="553">
        <v>2000</v>
      </c>
      <c r="AV413" s="553">
        <v>2001</v>
      </c>
      <c r="AW413" s="553">
        <v>2002</v>
      </c>
      <c r="AX413" s="553">
        <v>2003</v>
      </c>
      <c r="AY413" s="553">
        <v>2004</v>
      </c>
      <c r="AZ413" s="553">
        <v>2005</v>
      </c>
      <c r="BA413" s="553">
        <v>2006</v>
      </c>
      <c r="BB413" s="553">
        <v>2007</v>
      </c>
      <c r="BC413" s="553">
        <v>2008</v>
      </c>
      <c r="BD413" s="553">
        <v>2009</v>
      </c>
      <c r="BE413" s="553">
        <v>2010</v>
      </c>
      <c r="BF413" s="553">
        <v>2011</v>
      </c>
      <c r="BG413" s="553">
        <v>2012</v>
      </c>
      <c r="BH413" s="553">
        <v>2013</v>
      </c>
      <c r="BI413" s="553">
        <v>2014</v>
      </c>
      <c r="BJ413" s="553">
        <v>2015</v>
      </c>
      <c r="BK413" s="553">
        <v>2016</v>
      </c>
      <c r="BL413" s="553">
        <v>2017</v>
      </c>
      <c r="BM413" s="553">
        <v>2018</v>
      </c>
      <c r="BN413" s="553">
        <v>2019</v>
      </c>
    </row>
    <row r="414" spans="1:66" ht="15" x14ac:dyDescent="0.25">
      <c r="A414" s="555"/>
      <c r="B414" s="550" t="s">
        <v>498</v>
      </c>
      <c r="C414" s="556">
        <v>988573.90686744847</v>
      </c>
      <c r="D414" s="556">
        <v>1006402.4030478129</v>
      </c>
      <c r="E414" s="556">
        <v>1024141.43481249</v>
      </c>
      <c r="F414" s="556">
        <v>1036434.5861986271</v>
      </c>
      <c r="G414" s="556">
        <v>1066881.6299317863</v>
      </c>
      <c r="H414" s="556">
        <v>1097383.6034410351</v>
      </c>
      <c r="I414" s="556">
        <v>1127496.4234558505</v>
      </c>
      <c r="J414" s="556">
        <v>1157590.7900686299</v>
      </c>
      <c r="K414" s="556">
        <v>1184914.6706421475</v>
      </c>
      <c r="L414" s="556">
        <v>1214059.3068856564</v>
      </c>
      <c r="M414" s="556">
        <v>1243754.3209053013</v>
      </c>
      <c r="N414" s="556">
        <v>1274317.0010332889</v>
      </c>
      <c r="O414" s="556">
        <v>1303955.5462788232</v>
      </c>
      <c r="P414" s="556">
        <v>1329920.2261831879</v>
      </c>
      <c r="Q414" s="556">
        <v>1358746.2669324472</v>
      </c>
      <c r="R414" s="556">
        <v>1387423.2432081953</v>
      </c>
      <c r="S414" s="556">
        <v>1417955.1700520176</v>
      </c>
      <c r="T414" s="556">
        <v>1439831.2508165017</v>
      </c>
      <c r="U414" s="556">
        <v>1472146.342051998</v>
      </c>
      <c r="V414" s="557">
        <v>1504600.719829072</v>
      </c>
      <c r="X414" s="555"/>
      <c r="Y414" s="550" t="s">
        <v>498</v>
      </c>
      <c r="Z414" s="556">
        <f>[18]Summary!$C$3</f>
        <v>941460.08533116442</v>
      </c>
      <c r="AA414" s="556">
        <f>[18]Summary!$D$3</f>
        <v>969541.57970751193</v>
      </c>
      <c r="AB414" s="556">
        <f>[18]Summary!$E$3</f>
        <v>998683.57787193521</v>
      </c>
      <c r="AC414" s="556">
        <f>[18]Summary!$F$3</f>
        <v>1029792.4873264284</v>
      </c>
      <c r="AD414" s="556">
        <f>[18]Summary!$G$3</f>
        <v>1060246.7149252433</v>
      </c>
      <c r="AE414" s="556">
        <f>[18]Summary!$H$3</f>
        <v>1090688.0779196518</v>
      </c>
      <c r="AF414" s="556">
        <f>[18]Summary!$I$3</f>
        <v>1119479.0472127202</v>
      </c>
      <c r="AG414" s="556">
        <f>[18]Summary!$J$3</f>
        <v>1148765.3657848097</v>
      </c>
      <c r="AH414" s="556">
        <f>[18]Summary!$K$3</f>
        <v>1173657.4446686502</v>
      </c>
      <c r="AI414" s="556">
        <f>[18]Summary!$L$3</f>
        <v>1200286.1158342673</v>
      </c>
      <c r="AJ414" s="556">
        <f>[18]Summary!$M$3</f>
        <v>1228046.2477268944</v>
      </c>
      <c r="AK414" s="556">
        <f>[18]Summary!$N$3</f>
        <v>1254066.9450802538</v>
      </c>
      <c r="AL414" s="556">
        <f>[18]Summary!$O$3</f>
        <v>1278935.9474929385</v>
      </c>
      <c r="AM414" s="556">
        <f>[18]Summary!$P$3</f>
        <v>1301382.2316446102</v>
      </c>
      <c r="AN414" s="556">
        <f>[18]Summary!$Q$3</f>
        <v>1326070.3923156252</v>
      </c>
      <c r="AO414" s="556">
        <f>[18]Summary!$R$3</f>
        <v>1350040.9629131604</v>
      </c>
      <c r="AP414" s="556">
        <f>[18]Summary!$S$3</f>
        <v>1373124.7134901583</v>
      </c>
      <c r="AQ414" s="556">
        <f>[18]Summary!$T$3</f>
        <v>1395084.6815577562</v>
      </c>
      <c r="AR414" s="556">
        <f>[18]Summary!$U$3</f>
        <v>1416698.9003079988</v>
      </c>
      <c r="AS414" s="556">
        <f>[18]Summary!$V$3</f>
        <v>1438304.8211710823</v>
      </c>
      <c r="AU414" s="566">
        <f>(Z414-C414)/C414</f>
        <v>-4.7658370516349517E-2</v>
      </c>
      <c r="AV414" s="566">
        <f t="shared" ref="AV414:AV416" si="1475">(AA414-D414)/D414</f>
        <v>-3.662632683375034E-2</v>
      </c>
      <c r="AW414" s="566">
        <f t="shared" ref="AW414:AW416" si="1476">(AB414-E414)/E414</f>
        <v>-2.485775506701951E-2</v>
      </c>
      <c r="AX414" s="566">
        <f t="shared" ref="AX414:AX416" si="1477">(AC414-F414)/F414</f>
        <v>-6.408604036034939E-3</v>
      </c>
      <c r="AY414" s="566">
        <f t="shared" ref="AY414:AY416" si="1478">(AD414-G414)/G414</f>
        <v>-6.2189795197497809E-3</v>
      </c>
      <c r="AZ414" s="566">
        <f t="shared" ref="AZ414:AZ416" si="1479">(AE414-H414)/H414</f>
        <v>-6.1013537111256405E-3</v>
      </c>
      <c r="BA414" s="566">
        <f t="shared" ref="BA414:BA416" si="1480">(AF414-I414)/I414</f>
        <v>-7.1107775389269261E-3</v>
      </c>
      <c r="BB414" s="566">
        <f t="shared" ref="BB414:BB416" si="1481">(AG414-J414)/J414</f>
        <v>-7.6239586212473003E-3</v>
      </c>
      <c r="BC414" s="566">
        <f t="shared" ref="BC414:BC416" si="1482">(AH414-K414)/K414</f>
        <v>-9.5004528616365984E-3</v>
      </c>
      <c r="BD414" s="566">
        <f t="shared" ref="BD414:BD416" si="1483">(AI414-L414)/L414</f>
        <v>-1.1344743187810584E-2</v>
      </c>
      <c r="BE414" s="566">
        <f t="shared" ref="BE414:BE416" si="1484">(AJ414-M414)/M414</f>
        <v>-1.262956269930644E-2</v>
      </c>
      <c r="BF414" s="566">
        <f t="shared" ref="BF414:BF416" si="1485">(AK414-N414)/N414</f>
        <v>-1.589090935506254E-2</v>
      </c>
      <c r="BG414" s="566">
        <f t="shared" ref="BG414:BG416" si="1486">(AL414-O414)/O414</f>
        <v>-1.9187462990808715E-2</v>
      </c>
      <c r="BH414" s="566">
        <f t="shared" ref="BH414:BH416" si="1487">(AM414-P414)/P414</f>
        <v>-2.1458425833916758E-2</v>
      </c>
      <c r="BI414" s="566">
        <f t="shared" ref="BI414:BI416" si="1488">(AN414-Q414)/Q414</f>
        <v>-2.4048547850359276E-2</v>
      </c>
      <c r="BJ414" s="566">
        <f t="shared" ref="BJ414:BJ416" si="1489">(AO414-R414)/R414</f>
        <v>-2.6943674526162833E-2</v>
      </c>
      <c r="BK414" s="566">
        <f t="shared" ref="BK414:BK416" si="1490">(AP414-S414)/S414</f>
        <v>-3.1616272156343724E-2</v>
      </c>
      <c r="BL414" s="566">
        <f t="shared" ref="BL414:BL416" si="1491">(AQ414-T414)/T414</f>
        <v>-3.1077648323975866E-2</v>
      </c>
      <c r="BM414" s="566">
        <f t="shared" ref="BM414:BM416" si="1492">(AR414-U414)/U414</f>
        <v>-3.766435452790113E-2</v>
      </c>
      <c r="BN414" s="566">
        <f t="shared" ref="BN414:BN416" si="1493">(AS414-V414)/V414</f>
        <v>-4.4062120790106456E-2</v>
      </c>
    </row>
    <row r="415" spans="1:66" ht="15" x14ac:dyDescent="0.25">
      <c r="A415" s="555"/>
      <c r="B415" s="550" t="s">
        <v>87</v>
      </c>
      <c r="C415" s="556">
        <v>885478.38102824567</v>
      </c>
      <c r="D415" s="556">
        <v>901447.59468469513</v>
      </c>
      <c r="E415" s="556">
        <v>915691.57212339644</v>
      </c>
      <c r="F415" s="556">
        <v>962543.51163507276</v>
      </c>
      <c r="G415" s="556">
        <v>990819.87830989633</v>
      </c>
      <c r="H415" s="556">
        <v>1019147.2586234724</v>
      </c>
      <c r="I415" s="556">
        <v>1047113.2295668045</v>
      </c>
      <c r="J415" s="556">
        <v>1075062.0627161709</v>
      </c>
      <c r="K415" s="556">
        <v>1100437.9275405919</v>
      </c>
      <c r="L415" s="556">
        <v>1127504.7399460373</v>
      </c>
      <c r="M415" s="556">
        <v>1155082.6917561518</v>
      </c>
      <c r="N415" s="556">
        <v>1183466.4506996563</v>
      </c>
      <c r="O415" s="556">
        <v>1210991.9595935908</v>
      </c>
      <c r="P415" s="556">
        <v>1235105.5259550652</v>
      </c>
      <c r="Q415" s="556">
        <v>1261876.4566619361</v>
      </c>
      <c r="R415" s="556">
        <v>1288508.95022699</v>
      </c>
      <c r="S415" s="556">
        <v>1316864.1483963474</v>
      </c>
      <c r="T415" s="556">
        <v>1337180.6062608899</v>
      </c>
      <c r="U415" s="556">
        <v>1367191.8407476763</v>
      </c>
      <c r="V415" s="557">
        <v>1397332.4315475759</v>
      </c>
      <c r="X415" s="555"/>
      <c r="Y415" s="550" t="s">
        <v>87</v>
      </c>
      <c r="Z415" s="556">
        <f>[18]Summary!$C$4</f>
        <v>874340.1624170423</v>
      </c>
      <c r="AA415" s="556">
        <f>[18]Summary!$D$4</f>
        <v>900419.63061381911</v>
      </c>
      <c r="AB415" s="556">
        <f>[18]Summary!$E$4</f>
        <v>927484.46683459217</v>
      </c>
      <c r="AC415" s="556">
        <f>[18]Summary!$F$4</f>
        <v>956376.01583949884</v>
      </c>
      <c r="AD415" s="556">
        <f>[18]Summary!$G$4</f>
        <v>984659.58593530941</v>
      </c>
      <c r="AE415" s="556">
        <f>[18]Summary!$H$4</f>
        <v>1012931.2373017503</v>
      </c>
      <c r="AF415" s="556">
        <f>[18]Summary!$I$4</f>
        <v>1039670.1820340201</v>
      </c>
      <c r="AG415" s="556">
        <f>[18]Summary!$J$4</f>
        <v>1066868.2278020456</v>
      </c>
      <c r="AH415" s="556">
        <f>[18]Summary!$K$4</f>
        <v>1089985.2857680554</v>
      </c>
      <c r="AI415" s="556">
        <f>[18]Summary!$L$4</f>
        <v>1114715.1123945564</v>
      </c>
      <c r="AJ415" s="556">
        <f>[18]Summary!$M$4</f>
        <v>1140495.7155871405</v>
      </c>
      <c r="AK415" s="556">
        <f>[18]Summary!$N$4</f>
        <v>1164660.8732943202</v>
      </c>
      <c r="AL415" s="556">
        <f>[18]Summary!$O$4</f>
        <v>1187756.4962109376</v>
      </c>
      <c r="AM415" s="556">
        <f>[18]Summary!$P$4</f>
        <v>1208602.1095767606</v>
      </c>
      <c r="AN415" s="556">
        <f>[18]Summary!$Q$4</f>
        <v>1231529.7535904809</v>
      </c>
      <c r="AO415" s="556">
        <f>[18]Summary!$R$4</f>
        <v>1253790.9522044694</v>
      </c>
      <c r="AP415" s="556">
        <f>[18]Summary!$S$4</f>
        <v>1275228.541294598</v>
      </c>
      <c r="AQ415" s="556">
        <f>[18]Summary!$T$4</f>
        <v>1295622.8855013519</v>
      </c>
      <c r="AR415" s="556">
        <f>[18]Summary!$U$4</f>
        <v>1315696.1303984127</v>
      </c>
      <c r="AS415" s="556">
        <f>[18]Summary!$V$4</f>
        <v>1335761.6690016212</v>
      </c>
      <c r="AU415" s="566">
        <f t="shared" ref="AU415:AU416" si="1494">(Z415-C415)/C415</f>
        <v>-1.257875838625141E-2</v>
      </c>
      <c r="AV415" s="566">
        <f t="shared" si="1475"/>
        <v>-1.1403481211079939E-3</v>
      </c>
      <c r="AW415" s="566">
        <f t="shared" si="1476"/>
        <v>1.2878675604547926E-2</v>
      </c>
      <c r="AX415" s="566">
        <f t="shared" si="1477"/>
        <v>-6.4074981764691312E-3</v>
      </c>
      <c r="AY415" s="566">
        <f t="shared" si="1478"/>
        <v>-6.2173685746948447E-3</v>
      </c>
      <c r="AZ415" s="566">
        <f t="shared" si="1479"/>
        <v>-6.0992376411999989E-3</v>
      </c>
      <c r="BA415" s="566">
        <f t="shared" si="1480"/>
        <v>-7.1081591967505041E-3</v>
      </c>
      <c r="BB415" s="566">
        <f t="shared" si="1481"/>
        <v>-7.6217319895219285E-3</v>
      </c>
      <c r="BC415" s="566">
        <f t="shared" si="1482"/>
        <v>-9.498620059286346E-3</v>
      </c>
      <c r="BD415" s="566">
        <f t="shared" si="1483"/>
        <v>-1.1343302691652551E-2</v>
      </c>
      <c r="BE415" s="566">
        <f t="shared" si="1484"/>
        <v>-1.2628512463323069E-2</v>
      </c>
      <c r="BF415" s="566">
        <f t="shared" si="1485"/>
        <v>-1.5890249693363397E-2</v>
      </c>
      <c r="BG415" s="566">
        <f t="shared" si="1486"/>
        <v>-1.9187132663086401E-2</v>
      </c>
      <c r="BH415" s="566">
        <f t="shared" si="1487"/>
        <v>-2.1458422637863597E-2</v>
      </c>
      <c r="BI415" s="566">
        <f t="shared" si="1488"/>
        <v>-2.4048870165730728E-2</v>
      </c>
      <c r="BJ415" s="566">
        <f t="shared" si="1489"/>
        <v>-2.6944320422768186E-2</v>
      </c>
      <c r="BK415" s="566">
        <f t="shared" si="1490"/>
        <v>-3.1617237930315331E-2</v>
      </c>
      <c r="BL415" s="566">
        <f t="shared" si="1491"/>
        <v>-3.1078614635119756E-2</v>
      </c>
      <c r="BM415" s="566">
        <f t="shared" si="1492"/>
        <v>-3.7665314270089678E-2</v>
      </c>
      <c r="BN415" s="566">
        <f t="shared" si="1493"/>
        <v>-4.4063074151770541E-2</v>
      </c>
    </row>
    <row r="416" spans="1:66" ht="15.75" thickBot="1" x14ac:dyDescent="0.3">
      <c r="A416" s="558"/>
      <c r="B416" s="559" t="s">
        <v>499</v>
      </c>
      <c r="C416" s="560">
        <v>103095.5258392028</v>
      </c>
      <c r="D416" s="560">
        <v>104954.80836311774</v>
      </c>
      <c r="E416" s="560">
        <v>108449.86268909357</v>
      </c>
      <c r="F416" s="560">
        <v>73891.074563554372</v>
      </c>
      <c r="G416" s="560">
        <v>76061.751621889998</v>
      </c>
      <c r="H416" s="560">
        <v>78236.344817562727</v>
      </c>
      <c r="I416" s="560">
        <v>80383.193889045971</v>
      </c>
      <c r="J416" s="560">
        <v>82528.727352458984</v>
      </c>
      <c r="K416" s="560">
        <v>84476.743101555621</v>
      </c>
      <c r="L416" s="560">
        <v>86554.566939619137</v>
      </c>
      <c r="M416" s="560">
        <v>88671.629149149405</v>
      </c>
      <c r="N416" s="560">
        <v>90850.550333632622</v>
      </c>
      <c r="O416" s="560">
        <v>92963.586685232352</v>
      </c>
      <c r="P416" s="560">
        <v>94814.700228122761</v>
      </c>
      <c r="Q416" s="560">
        <v>96869.81027051108</v>
      </c>
      <c r="R416" s="560">
        <v>98914.292981205275</v>
      </c>
      <c r="S416" s="560">
        <v>101091.02165567013</v>
      </c>
      <c r="T416" s="560">
        <v>102650.64455561177</v>
      </c>
      <c r="U416" s="560">
        <v>104954.50130432169</v>
      </c>
      <c r="V416" s="561">
        <v>107268.28828149615</v>
      </c>
      <c r="X416" s="558"/>
      <c r="Y416" s="559" t="s">
        <v>499</v>
      </c>
      <c r="Z416" s="560">
        <f>[18]Summary!$C$5</f>
        <v>67119.922914122115</v>
      </c>
      <c r="AA416" s="560">
        <f>[18]Summary!$D$5</f>
        <v>69121.94909369282</v>
      </c>
      <c r="AB416" s="560">
        <f>[18]Summary!$E$5</f>
        <v>71199.111037343042</v>
      </c>
      <c r="AC416" s="560">
        <f>[18]Summary!$F$5</f>
        <v>73416.471486929571</v>
      </c>
      <c r="AD416" s="560">
        <f>[18]Summary!$G$5</f>
        <v>75587.128989933874</v>
      </c>
      <c r="AE416" s="560">
        <f>[18]Summary!$H$5</f>
        <v>77756.840617901413</v>
      </c>
      <c r="AF416" s="560">
        <f>[18]Summary!$I$5</f>
        <v>79808.865178700071</v>
      </c>
      <c r="AG416" s="560">
        <f>[18]Summary!$J$5</f>
        <v>81897.137982764049</v>
      </c>
      <c r="AH416" s="560">
        <f>[18]Summary!$K$5</f>
        <v>83672.158900594804</v>
      </c>
      <c r="AI416" s="560">
        <f>[18]Summary!$L$5</f>
        <v>85571.003439710941</v>
      </c>
      <c r="AJ416" s="560">
        <f>[18]Summary!$M$5</f>
        <v>87550.532139753923</v>
      </c>
      <c r="AK416" s="560">
        <f>[18]Summary!$N$5</f>
        <v>89406.071785933571</v>
      </c>
      <c r="AL416" s="560">
        <f>[18]Summary!$O$5</f>
        <v>91179.451282000868</v>
      </c>
      <c r="AM416" s="560">
        <f>[18]Summary!$P$5</f>
        <v>92780.122067849617</v>
      </c>
      <c r="AN416" s="560">
        <f>[18]Summary!$Q$5</f>
        <v>94540.638725144323</v>
      </c>
      <c r="AO416" s="560">
        <f>[18]Summary!$R$5</f>
        <v>96250.010708691087</v>
      </c>
      <c r="AP416" s="560">
        <f>[18]Summary!$S$5</f>
        <v>97896.172195560299</v>
      </c>
      <c r="AQ416" s="560">
        <f>[18]Summary!$T$5</f>
        <v>99461.796056404244</v>
      </c>
      <c r="AR416" s="560">
        <f>[18]Summary!$U$5</f>
        <v>101002.76990958606</v>
      </c>
      <c r="AS416" s="560">
        <f>[18]Summary!$V$5</f>
        <v>102543.15216946113</v>
      </c>
      <c r="AU416" s="566">
        <f t="shared" si="1494"/>
        <v>-0.34895406597170398</v>
      </c>
      <c r="AV416" s="566">
        <f t="shared" si="1475"/>
        <v>-0.34141226903537447</v>
      </c>
      <c r="AW416" s="566">
        <f t="shared" si="1476"/>
        <v>-0.34348362209126804</v>
      </c>
      <c r="AX416" s="566">
        <f t="shared" si="1477"/>
        <v>-6.4230095370529511E-3</v>
      </c>
      <c r="AY416" s="566">
        <f t="shared" si="1478"/>
        <v>-6.2399645266587823E-3</v>
      </c>
      <c r="AZ416" s="566">
        <f t="shared" si="1479"/>
        <v>-6.1289187369304859E-3</v>
      </c>
      <c r="BA416" s="566">
        <f t="shared" si="1480"/>
        <v>-7.1448854239190155E-3</v>
      </c>
      <c r="BB416" s="566">
        <f t="shared" si="1481"/>
        <v>-7.6529638824742721E-3</v>
      </c>
      <c r="BC416" s="566">
        <f t="shared" si="1482"/>
        <v>-9.5243278968930867E-3</v>
      </c>
      <c r="BD416" s="566">
        <f t="shared" si="1483"/>
        <v>-1.13635078388681E-2</v>
      </c>
      <c r="BE416" s="566">
        <f t="shared" si="1484"/>
        <v>-1.2643243618652249E-2</v>
      </c>
      <c r="BF416" s="566">
        <f t="shared" si="1485"/>
        <v>-1.5899502450942325E-2</v>
      </c>
      <c r="BG416" s="566">
        <f t="shared" si="1486"/>
        <v>-1.9191766011270969E-2</v>
      </c>
      <c r="BH416" s="566">
        <f t="shared" si="1487"/>
        <v>-2.1458467467365072E-2</v>
      </c>
      <c r="BI416" s="566">
        <f t="shared" si="1488"/>
        <v>-2.4044349202940459E-2</v>
      </c>
      <c r="BJ416" s="566">
        <f t="shared" si="1489"/>
        <v>-2.6935260741543485E-2</v>
      </c>
      <c r="BK416" s="566">
        <f t="shared" si="1490"/>
        <v>-3.160369148302735E-2</v>
      </c>
      <c r="BL416" s="566">
        <f t="shared" si="1491"/>
        <v>-3.1065060653174385E-2</v>
      </c>
      <c r="BM416" s="566">
        <f t="shared" si="1492"/>
        <v>-3.7651852427723467E-2</v>
      </c>
      <c r="BN416" s="566">
        <f t="shared" si="1493"/>
        <v>-4.4049701805954036E-2</v>
      </c>
    </row>
    <row r="417" spans="1:66" ht="15" x14ac:dyDescent="0.25">
      <c r="A417" s="552" t="s">
        <v>500</v>
      </c>
      <c r="B417" s="562"/>
      <c r="C417" s="553">
        <v>2000</v>
      </c>
      <c r="D417" s="553">
        <v>2001</v>
      </c>
      <c r="E417" s="553">
        <v>2002</v>
      </c>
      <c r="F417" s="553">
        <v>2003</v>
      </c>
      <c r="G417" s="553">
        <v>2004</v>
      </c>
      <c r="H417" s="553">
        <v>2005</v>
      </c>
      <c r="I417" s="553">
        <v>2006</v>
      </c>
      <c r="J417" s="553">
        <v>2007</v>
      </c>
      <c r="K417" s="553">
        <v>2008</v>
      </c>
      <c r="L417" s="553">
        <v>2009</v>
      </c>
      <c r="M417" s="553">
        <v>2010</v>
      </c>
      <c r="N417" s="553">
        <v>2011</v>
      </c>
      <c r="O417" s="553">
        <v>2012</v>
      </c>
      <c r="P417" s="553">
        <v>2013</v>
      </c>
      <c r="Q417" s="553">
        <v>2014</v>
      </c>
      <c r="R417" s="553">
        <v>2015</v>
      </c>
      <c r="S417" s="553">
        <v>2016</v>
      </c>
      <c r="T417" s="553">
        <v>2017</v>
      </c>
      <c r="U417" s="553">
        <v>2018</v>
      </c>
      <c r="V417" s="554">
        <v>2019</v>
      </c>
      <c r="X417" s="552" t="s">
        <v>500</v>
      </c>
      <c r="Y417" s="562"/>
      <c r="Z417" s="553">
        <v>2000</v>
      </c>
      <c r="AA417" s="553">
        <v>2001</v>
      </c>
      <c r="AB417" s="553">
        <v>2002</v>
      </c>
      <c r="AC417" s="553">
        <v>2003</v>
      </c>
      <c r="AD417" s="553">
        <v>2004</v>
      </c>
      <c r="AE417" s="553">
        <v>2005</v>
      </c>
      <c r="AF417" s="553">
        <v>2006</v>
      </c>
      <c r="AG417" s="553">
        <v>2007</v>
      </c>
      <c r="AH417" s="553">
        <v>2008</v>
      </c>
      <c r="AI417" s="553">
        <v>2009</v>
      </c>
      <c r="AJ417" s="553">
        <v>2010</v>
      </c>
      <c r="AK417" s="553">
        <v>2011</v>
      </c>
      <c r="AL417" s="553">
        <v>2012</v>
      </c>
      <c r="AM417" s="553">
        <v>2013</v>
      </c>
      <c r="AN417" s="553">
        <v>2014</v>
      </c>
      <c r="AO417" s="553">
        <v>2015</v>
      </c>
      <c r="AP417" s="553">
        <v>2016</v>
      </c>
      <c r="AQ417" s="553">
        <v>2017</v>
      </c>
      <c r="AR417" s="553">
        <v>2018</v>
      </c>
      <c r="AS417" s="553">
        <v>2019</v>
      </c>
      <c r="AU417" s="553">
        <v>2000</v>
      </c>
      <c r="AV417" s="553">
        <v>2001</v>
      </c>
      <c r="AW417" s="553">
        <v>2002</v>
      </c>
      <c r="AX417" s="553">
        <v>2003</v>
      </c>
      <c r="AY417" s="553">
        <v>2004</v>
      </c>
      <c r="AZ417" s="553">
        <v>2005</v>
      </c>
      <c r="BA417" s="553">
        <v>2006</v>
      </c>
      <c r="BB417" s="553">
        <v>2007</v>
      </c>
      <c r="BC417" s="553">
        <v>2008</v>
      </c>
      <c r="BD417" s="553">
        <v>2009</v>
      </c>
      <c r="BE417" s="553">
        <v>2010</v>
      </c>
      <c r="BF417" s="553">
        <v>2011</v>
      </c>
      <c r="BG417" s="553">
        <v>2012</v>
      </c>
      <c r="BH417" s="553">
        <v>2013</v>
      </c>
      <c r="BI417" s="553">
        <v>2014</v>
      </c>
      <c r="BJ417" s="553">
        <v>2015</v>
      </c>
      <c r="BK417" s="553">
        <v>2016</v>
      </c>
      <c r="BL417" s="553">
        <v>2017</v>
      </c>
      <c r="BM417" s="553">
        <v>2018</v>
      </c>
      <c r="BN417" s="553">
        <v>2019</v>
      </c>
    </row>
    <row r="418" spans="1:66" ht="15" x14ac:dyDescent="0.25">
      <c r="A418" s="563"/>
      <c r="B418" s="550" t="s">
        <v>498</v>
      </c>
      <c r="C418" s="556">
        <v>36935.771644452019</v>
      </c>
      <c r="D418" s="556">
        <v>36966.132943064673</v>
      </c>
      <c r="E418" s="556">
        <v>37788.396578303502</v>
      </c>
      <c r="F418" s="556">
        <v>42972.676775640102</v>
      </c>
      <c r="G418" s="556">
        <v>43123.449027093571</v>
      </c>
      <c r="H418" s="556">
        <v>42760.196470831143</v>
      </c>
      <c r="I418" s="556">
        <v>42587.540720632089</v>
      </c>
      <c r="J418" s="556">
        <v>41592.290274115861</v>
      </c>
      <c r="K418" s="556">
        <v>41401.852342755927</v>
      </c>
      <c r="L418" s="556">
        <v>40562.422084357022</v>
      </c>
      <c r="M418" s="556">
        <v>41320.425744020868</v>
      </c>
      <c r="N418" s="556">
        <v>40870.191403796918</v>
      </c>
      <c r="O418" s="556">
        <v>38182.193427045975</v>
      </c>
      <c r="P418" s="556">
        <v>47243.998752140324</v>
      </c>
      <c r="Q418" s="556">
        <v>39196.243577802175</v>
      </c>
      <c r="R418" s="556">
        <v>40255.218295170831</v>
      </c>
      <c r="S418" s="556">
        <v>40723.903635436662</v>
      </c>
      <c r="T418" s="556">
        <v>40958.250660652753</v>
      </c>
      <c r="U418" s="556">
        <v>41192.597685868837</v>
      </c>
      <c r="V418" s="557">
        <v>41426.944711084921</v>
      </c>
      <c r="X418" s="563"/>
      <c r="Y418" s="550" t="s">
        <v>498</v>
      </c>
      <c r="Z418" s="556">
        <f>[18]Summary!$C$7</f>
        <v>41999.363683651536</v>
      </c>
      <c r="AA418" s="556">
        <f>[18]Summary!$D$7</f>
        <v>40987.266486883884</v>
      </c>
      <c r="AB418" s="556">
        <f>[18]Summary!$E$7</f>
        <v>41897.241048236268</v>
      </c>
      <c r="AC418" s="556">
        <f>[18]Summary!$F$7</f>
        <v>42682.237531587642</v>
      </c>
      <c r="AD418" s="556">
        <f>[18]Summary!$G$7</f>
        <v>42854.192985838956</v>
      </c>
      <c r="AE418" s="556">
        <f>[18]Summary!$H$7</f>
        <v>41153.705241964832</v>
      </c>
      <c r="AF418" s="556">
        <f>[18]Summary!$I$7</f>
        <v>41553.9729832179</v>
      </c>
      <c r="AG418" s="556">
        <f>[18]Summary!$J$7</f>
        <v>38486.606654777337</v>
      </c>
      <c r="AH418" s="556">
        <f>[18]Summary!$K$7</f>
        <v>38915.924831782824</v>
      </c>
      <c r="AI418" s="556">
        <f>[18]Summary!$L$7</f>
        <v>38467.918353763787</v>
      </c>
      <c r="AJ418" s="556">
        <f>[18]Summary!$M$7</f>
        <v>36644.376930176113</v>
      </c>
      <c r="AK418" s="556">
        <f>[18]Summary!$N$7</f>
        <v>35732.714334807075</v>
      </c>
      <c r="AL418" s="556">
        <f>[18]Summary!$O$7</f>
        <v>34039.871348675537</v>
      </c>
      <c r="AM418" s="556">
        <f>[18]Summary!$P$7</f>
        <v>42876.49558709027</v>
      </c>
      <c r="AN418" s="556">
        <f>[18]Summary!$Q$7</f>
        <v>34433.142206716737</v>
      </c>
      <c r="AO418" s="556">
        <f>[18]Summary!$R$7</f>
        <v>32309.088156834609</v>
      </c>
      <c r="AP418" s="556">
        <f>[18]Summary!$S$7</f>
        <v>30481.511158265341</v>
      </c>
      <c r="AQ418" s="556">
        <f>[18]Summary!$T$7</f>
        <v>30140.484573057664</v>
      </c>
      <c r="AR418" s="556">
        <f>[18]Summary!$U$7</f>
        <v>30094.251998557083</v>
      </c>
      <c r="AS418" s="556">
        <f>[18]Summary!$V$7</f>
        <v>30280.554107336971</v>
      </c>
      <c r="AU418" s="566">
        <f>(Z418-C418)/C418</f>
        <v>0.13709181678786178</v>
      </c>
      <c r="AV418" s="566">
        <f t="shared" ref="AV418:AV420" si="1495">(AA418-D418)/D418</f>
        <v>0.10877885306565797</v>
      </c>
      <c r="AW418" s="566">
        <f t="shared" ref="AW418:AW420" si="1496">(AB418-E418)/E418</f>
        <v>0.10873296678303337</v>
      </c>
      <c r="AX418" s="566">
        <f t="shared" ref="AX418:AX420" si="1497">(AC418-F418)/F418</f>
        <v>-6.758695660706476E-3</v>
      </c>
      <c r="AY418" s="566">
        <f t="shared" ref="AY418:AY420" si="1498">(AD418-G418)/G418</f>
        <v>-6.2438429051778167E-3</v>
      </c>
      <c r="AZ418" s="566">
        <f t="shared" ref="AZ418:AZ420" si="1499">(AE418-H418)/H418</f>
        <v>-3.7569781279236603E-2</v>
      </c>
      <c r="BA418" s="566">
        <f t="shared" ref="BA418:BA420" si="1500">(AF418-I418)/I418</f>
        <v>-2.4269251521101882E-2</v>
      </c>
      <c r="BB418" s="566">
        <f t="shared" ref="BB418:BB420" si="1501">(AG418-J418)/J418</f>
        <v>-7.4669694764832054E-2</v>
      </c>
      <c r="BC418" s="566">
        <f t="shared" ref="BC418:BC420" si="1502">(AH418-K418)/K418</f>
        <v>-6.0043871718412731E-2</v>
      </c>
      <c r="BD418" s="566">
        <f t="shared" ref="BD418:BD420" si="1503">(AI418-L418)/L418</f>
        <v>-5.1636554795404688E-2</v>
      </c>
      <c r="BE418" s="566">
        <f t="shared" ref="BE418:BE420" si="1504">(AJ418-M418)/M418</f>
        <v>-0.11316555262070083</v>
      </c>
      <c r="BF418" s="566">
        <f t="shared" ref="BF418:BF420" si="1505">(AK418-N418)/N418</f>
        <v>-0.12570230019800108</v>
      </c>
      <c r="BG418" s="566">
        <f t="shared" ref="BG418:BG420" si="1506">(AL418-O418)/O418</f>
        <v>-0.10848832155976314</v>
      </c>
      <c r="BH418" s="566">
        <f t="shared" ref="BH418:BH420" si="1507">(AM418-P418)/P418</f>
        <v>-9.2445670993338377E-2</v>
      </c>
      <c r="BI418" s="566">
        <f t="shared" ref="BI418:BI420" si="1508">(AN418-Q418)/Q418</f>
        <v>-0.12151933288277919</v>
      </c>
      <c r="BJ418" s="566">
        <f t="shared" ref="BJ418:BJ420" si="1509">(AO418-R418)/R418</f>
        <v>-0.19739379078934147</v>
      </c>
      <c r="BK418" s="566">
        <f t="shared" ref="BK418:BK420" si="1510">(AP418-S418)/S418</f>
        <v>-0.25150812085358909</v>
      </c>
      <c r="BL418" s="566">
        <f t="shared" ref="BL418:BL420" si="1511">(AQ418-T418)/T418</f>
        <v>-0.26411689740419902</v>
      </c>
      <c r="BM418" s="566">
        <f t="shared" ref="BM418:BM420" si="1512">(AR418-U418)/U418</f>
        <v>-0.26942572964071776</v>
      </c>
      <c r="BN418" s="566">
        <f t="shared" ref="BN418:BN420" si="1513">(AS418-V418)/V418</f>
        <v>-0.26906137253142459</v>
      </c>
    </row>
    <row r="419" spans="1:66" ht="15" x14ac:dyDescent="0.25">
      <c r="A419" s="563"/>
      <c r="B419" s="550" t="s">
        <v>87</v>
      </c>
      <c r="C419" s="556">
        <v>35076.48912053708</v>
      </c>
      <c r="D419" s="556">
        <v>33471.078617088846</v>
      </c>
      <c r="E419" s="556">
        <v>34617.806417783919</v>
      </c>
      <c r="F419" s="556">
        <v>40801.999717304476</v>
      </c>
      <c r="G419" s="556">
        <v>40948.855831420842</v>
      </c>
      <c r="H419" s="556">
        <v>40613.347399347665</v>
      </c>
      <c r="I419" s="556">
        <v>40442.007257218844</v>
      </c>
      <c r="J419" s="556">
        <v>39644.274525019224</v>
      </c>
      <c r="K419" s="556">
        <v>39324.028504692411</v>
      </c>
      <c r="L419" s="556">
        <v>38445.359874826754</v>
      </c>
      <c r="M419" s="556">
        <v>39141.504559537418</v>
      </c>
      <c r="N419" s="556">
        <v>38757.155052197188</v>
      </c>
      <c r="O419" s="556">
        <v>36331.079884155566</v>
      </c>
      <c r="P419" s="556">
        <v>45188.888709752006</v>
      </c>
      <c r="Q419" s="556">
        <v>37151.760867107747</v>
      </c>
      <c r="R419" s="556">
        <v>38078.489620705972</v>
      </c>
      <c r="S419" s="556">
        <v>39164.280735495158</v>
      </c>
      <c r="T419" s="556">
        <v>38654.39391194292</v>
      </c>
      <c r="U419" s="556">
        <v>38878.810708694495</v>
      </c>
      <c r="V419" s="557">
        <v>39934.638065651277</v>
      </c>
      <c r="X419" s="563"/>
      <c r="Y419" s="550" t="s">
        <v>87</v>
      </c>
      <c r="Z419" s="556">
        <f>[18]Summary!$C$8</f>
        <v>39997.337504080948</v>
      </c>
      <c r="AA419" s="556">
        <f>[18]Summary!$D$8</f>
        <v>38910.104543233661</v>
      </c>
      <c r="AB419" s="556">
        <f>[18]Summary!$E$8</f>
        <v>39679.880598649623</v>
      </c>
      <c r="AC419" s="556">
        <f>[18]Summary!$F$8</f>
        <v>40511.580028583339</v>
      </c>
      <c r="AD419" s="556">
        <f>[18]Summary!$G$8</f>
        <v>40684.481357871649</v>
      </c>
      <c r="AE419" s="556">
        <f>[18]Summary!$H$8</f>
        <v>39101.680681166174</v>
      </c>
      <c r="AF419" s="556">
        <f>[18]Summary!$I$8</f>
        <v>39465.70017915369</v>
      </c>
      <c r="AG419" s="556">
        <f>[18]Summary!$J$8</f>
        <v>36711.585736946814</v>
      </c>
      <c r="AH419" s="556">
        <f>[18]Summary!$K$8</f>
        <v>37017.080292666687</v>
      </c>
      <c r="AI419" s="556">
        <f>[18]Summary!$L$8</f>
        <v>36488.389653720806</v>
      </c>
      <c r="AJ419" s="556">
        <f>[18]Summary!$M$8</f>
        <v>34788.837283996232</v>
      </c>
      <c r="AK419" s="556">
        <f>[18]Summary!$N$8</f>
        <v>33959.334838739778</v>
      </c>
      <c r="AL419" s="556">
        <f>[18]Summary!$O$8</f>
        <v>32439.200562826787</v>
      </c>
      <c r="AM419" s="556">
        <f>[18]Summary!$P$8</f>
        <v>41115.978929795565</v>
      </c>
      <c r="AN419" s="556">
        <f>[18]Summary!$Q$8</f>
        <v>32723.770223169973</v>
      </c>
      <c r="AO419" s="556">
        <f>[18]Summary!$R$8</f>
        <v>30662.926669965396</v>
      </c>
      <c r="AP419" s="556">
        <f>[18]Summary!$S$8</f>
        <v>28915.887297421395</v>
      </c>
      <c r="AQ419" s="556">
        <f>[18]Summary!$T$8</f>
        <v>28599.510719875849</v>
      </c>
      <c r="AR419" s="556">
        <f>[18]Summary!$U$8</f>
        <v>28553.869738682013</v>
      </c>
      <c r="AS419" s="556">
        <f>[18]Summary!$V$8</f>
        <v>29227.682813699535</v>
      </c>
      <c r="AU419" s="566">
        <f t="shared" ref="AU419:AU420" si="1514">(Z419-C419)/C419</f>
        <v>0.14028907986297692</v>
      </c>
      <c r="AV419" s="566">
        <f t="shared" si="1495"/>
        <v>0.16249927253219412</v>
      </c>
      <c r="AW419" s="566">
        <f t="shared" si="1496"/>
        <v>0.1462274680196145</v>
      </c>
      <c r="AX419" s="566">
        <f t="shared" si="1497"/>
        <v>-7.1177807640140497E-3</v>
      </c>
      <c r="AY419" s="566">
        <f t="shared" si="1498"/>
        <v>-6.4562114906842692E-3</v>
      </c>
      <c r="AZ419" s="566">
        <f t="shared" si="1499"/>
        <v>-3.7220933879628264E-2</v>
      </c>
      <c r="BA419" s="566">
        <f t="shared" si="1500"/>
        <v>-2.4140915455943022E-2</v>
      </c>
      <c r="BB419" s="566">
        <f t="shared" si="1501"/>
        <v>-7.3975090305199317E-2</v>
      </c>
      <c r="BC419" s="566">
        <f t="shared" si="1502"/>
        <v>-5.8665103748219559E-2</v>
      </c>
      <c r="BD419" s="566">
        <f t="shared" si="1503"/>
        <v>-5.0902637599897535E-2</v>
      </c>
      <c r="BE419" s="566">
        <f t="shared" si="1504"/>
        <v>-0.11120337157506105</v>
      </c>
      <c r="BF419" s="566">
        <f t="shared" si="1505"/>
        <v>-0.12379185745176143</v>
      </c>
      <c r="BG419" s="566">
        <f t="shared" si="1506"/>
        <v>-0.10712258853131629</v>
      </c>
      <c r="BH419" s="566">
        <f t="shared" si="1507"/>
        <v>-9.0130779849814824E-2</v>
      </c>
      <c r="BI419" s="566">
        <f t="shared" si="1508"/>
        <v>-0.11918656183691385</v>
      </c>
      <c r="BJ419" s="566">
        <f t="shared" si="1509"/>
        <v>-0.19474414622549022</v>
      </c>
      <c r="BK419" s="566">
        <f t="shared" si="1510"/>
        <v>-0.26167704974051764</v>
      </c>
      <c r="BL419" s="566">
        <f t="shared" si="1511"/>
        <v>-0.26012264517645034</v>
      </c>
      <c r="BM419" s="566">
        <f t="shared" si="1512"/>
        <v>-0.26556730470419221</v>
      </c>
      <c r="BN419" s="566">
        <f t="shared" si="1513"/>
        <v>-0.26811198925478796</v>
      </c>
    </row>
    <row r="420" spans="1:66" ht="15.75" thickBot="1" x14ac:dyDescent="0.3">
      <c r="A420" s="564"/>
      <c r="B420" s="559" t="s">
        <v>499</v>
      </c>
      <c r="C420" s="560">
        <v>1859.2825239149097</v>
      </c>
      <c r="D420" s="560">
        <v>3495.0543259758706</v>
      </c>
      <c r="E420" s="560">
        <v>3170.5901605195686</v>
      </c>
      <c r="F420" s="560">
        <v>2170.6770583355974</v>
      </c>
      <c r="G420" s="560">
        <v>2174.5931956727436</v>
      </c>
      <c r="H420" s="560">
        <v>2146.8490714832442</v>
      </c>
      <c r="I420" s="560">
        <v>2145.5334634130704</v>
      </c>
      <c r="J420" s="560">
        <v>1948.015749096754</v>
      </c>
      <c r="K420" s="560">
        <v>2077.8238380634284</v>
      </c>
      <c r="L420" s="560">
        <v>2117.062209530297</v>
      </c>
      <c r="M420" s="560">
        <v>2178.9211844831734</v>
      </c>
      <c r="N420" s="560">
        <v>2113.0363515998179</v>
      </c>
      <c r="O420" s="560">
        <v>1851.1135428904381</v>
      </c>
      <c r="P420" s="560">
        <v>2055.1100423882453</v>
      </c>
      <c r="Q420" s="560">
        <v>2044.4827106941229</v>
      </c>
      <c r="R420" s="560">
        <v>2176.7286744649609</v>
      </c>
      <c r="S420" s="560">
        <v>1559.6228999416635</v>
      </c>
      <c r="T420" s="560">
        <v>2303.856748709979</v>
      </c>
      <c r="U420" s="560">
        <v>2313.7869771744736</v>
      </c>
      <c r="V420" s="561">
        <v>1492.3066454337968</v>
      </c>
      <c r="X420" s="564"/>
      <c r="Y420" s="559" t="s">
        <v>499</v>
      </c>
      <c r="Z420" s="560">
        <f>[18]Summary!$C$9</f>
        <v>2002.0261795706756</v>
      </c>
      <c r="AA420" s="560">
        <f>[18]Summary!$D$9</f>
        <v>2077.1619436502078</v>
      </c>
      <c r="AB420" s="560">
        <f>[18]Summary!$E$9</f>
        <v>2217.3604495865293</v>
      </c>
      <c r="AC420" s="560">
        <f>[18]Summary!$F$9</f>
        <v>2170.6575030042586</v>
      </c>
      <c r="AD420" s="560">
        <f>[18]Summary!$G$9</f>
        <v>2169.7116279675538</v>
      </c>
      <c r="AE420" s="560">
        <f>[18]Summary!$H$9</f>
        <v>2052.0245607987163</v>
      </c>
      <c r="AF420" s="560">
        <f>[18]Summary!$I$9</f>
        <v>2088.2728040640068</v>
      </c>
      <c r="AG420" s="560">
        <f>[18]Summary!$J$9</f>
        <v>1775.0209178307705</v>
      </c>
      <c r="AH420" s="560">
        <f>[18]Summary!$K$9</f>
        <v>1898.8445391160349</v>
      </c>
      <c r="AI420" s="560">
        <f>[18]Summary!$L$9</f>
        <v>1979.5287000428652</v>
      </c>
      <c r="AJ420" s="560">
        <f>[18]Summary!$M$9</f>
        <v>1855.5396461795754</v>
      </c>
      <c r="AK420" s="560">
        <f>[18]Summary!$N$9</f>
        <v>1773.3794960672385</v>
      </c>
      <c r="AL420" s="560">
        <f>[18]Summary!$O$9</f>
        <v>1600.6707858488517</v>
      </c>
      <c r="AM420" s="560">
        <f>[18]Summary!$P$9</f>
        <v>1760.5166572946764</v>
      </c>
      <c r="AN420" s="560">
        <f>[18]Summary!$Q$9</f>
        <v>1709.3719835467491</v>
      </c>
      <c r="AO420" s="560">
        <f>[18]Summary!$R$9</f>
        <v>1646.161486869285</v>
      </c>
      <c r="AP420" s="560">
        <f>[18]Summary!$S$9</f>
        <v>1565.6238608439162</v>
      </c>
      <c r="AQ420" s="560">
        <f>[18]Summary!$T$9</f>
        <v>1540.9738531819021</v>
      </c>
      <c r="AR420" s="560">
        <f>[18]Summary!$U$9</f>
        <v>1540.3822598750121</v>
      </c>
      <c r="AS420" s="560">
        <f>[18]Summary!$V$9</f>
        <v>1052.8712936376105</v>
      </c>
      <c r="AU420" s="566">
        <f t="shared" si="1514"/>
        <v>7.6773515493064784E-2</v>
      </c>
      <c r="AV420" s="566">
        <f t="shared" si="1495"/>
        <v>-0.40568536282472989</v>
      </c>
      <c r="AW420" s="566">
        <f t="shared" si="1496"/>
        <v>-0.30064740716183652</v>
      </c>
      <c r="AX420" s="566">
        <f t="shared" si="1497"/>
        <v>-9.008862586760577E-6</v>
      </c>
      <c r="AY420" s="566">
        <f t="shared" si="1498"/>
        <v>-2.2448188079056421E-3</v>
      </c>
      <c r="AZ420" s="566">
        <f t="shared" si="1499"/>
        <v>-4.4169155598355256E-2</v>
      </c>
      <c r="BA420" s="566">
        <f t="shared" si="1500"/>
        <v>-2.668830867730889E-2</v>
      </c>
      <c r="BB420" s="566">
        <f t="shared" si="1501"/>
        <v>-8.8805663581619856E-2</v>
      </c>
      <c r="BC420" s="566">
        <f t="shared" si="1502"/>
        <v>-8.613786003832051E-2</v>
      </c>
      <c r="BD420" s="566">
        <f t="shared" si="1503"/>
        <v>-6.4964321250600227E-2</v>
      </c>
      <c r="BE420" s="566">
        <f t="shared" si="1504"/>
        <v>-0.1484136005498988</v>
      </c>
      <c r="BF420" s="566">
        <f t="shared" si="1505"/>
        <v>-0.16074349846154753</v>
      </c>
      <c r="BG420" s="566">
        <f t="shared" si="1506"/>
        <v>-0.13529302835229132</v>
      </c>
      <c r="BH420" s="566">
        <f t="shared" si="1507"/>
        <v>-0.14334676928113382</v>
      </c>
      <c r="BI420" s="566">
        <f t="shared" si="1508"/>
        <v>-0.16390978773970669</v>
      </c>
      <c r="BJ420" s="566">
        <f t="shared" si="1509"/>
        <v>-0.24374520987375201</v>
      </c>
      <c r="BK420" s="566">
        <f t="shared" si="1510"/>
        <v>3.8476999167408746E-3</v>
      </c>
      <c r="BL420" s="566">
        <f t="shared" si="1511"/>
        <v>-0.33113295605520848</v>
      </c>
      <c r="BM420" s="566">
        <f t="shared" si="1512"/>
        <v>-0.33425925762790826</v>
      </c>
      <c r="BN420" s="566">
        <f t="shared" si="1513"/>
        <v>-0.29446719488972545</v>
      </c>
    </row>
    <row r="421" spans="1:66" ht="15" x14ac:dyDescent="0.25">
      <c r="A421" s="552" t="s">
        <v>58</v>
      </c>
      <c r="B421" s="562"/>
      <c r="C421" s="553">
        <v>2000</v>
      </c>
      <c r="D421" s="553">
        <v>2001</v>
      </c>
      <c r="E421" s="553">
        <v>2002</v>
      </c>
      <c r="F421" s="553">
        <v>2003</v>
      </c>
      <c r="G421" s="553">
        <v>2004</v>
      </c>
      <c r="H421" s="553">
        <v>2005</v>
      </c>
      <c r="I421" s="553">
        <v>2006</v>
      </c>
      <c r="J421" s="553">
        <v>2007</v>
      </c>
      <c r="K421" s="553">
        <v>2008</v>
      </c>
      <c r="L421" s="553">
        <v>2009</v>
      </c>
      <c r="M421" s="553">
        <v>2010</v>
      </c>
      <c r="N421" s="553">
        <v>2011</v>
      </c>
      <c r="O421" s="553">
        <v>2012</v>
      </c>
      <c r="P421" s="553">
        <v>2013</v>
      </c>
      <c r="Q421" s="553">
        <v>2014</v>
      </c>
      <c r="R421" s="553">
        <v>2015</v>
      </c>
      <c r="S421" s="553">
        <v>2016</v>
      </c>
      <c r="T421" s="553">
        <v>2017</v>
      </c>
      <c r="U421" s="553">
        <v>2018</v>
      </c>
      <c r="V421" s="554">
        <v>2019</v>
      </c>
      <c r="X421" s="552" t="s">
        <v>58</v>
      </c>
      <c r="Y421" s="562"/>
      <c r="Z421" s="553">
        <v>2000</v>
      </c>
      <c r="AA421" s="553">
        <v>2001</v>
      </c>
      <c r="AB421" s="553">
        <v>2002</v>
      </c>
      <c r="AC421" s="553">
        <v>2003</v>
      </c>
      <c r="AD421" s="553">
        <v>2004</v>
      </c>
      <c r="AE421" s="553">
        <v>2005</v>
      </c>
      <c r="AF421" s="553">
        <v>2006</v>
      </c>
      <c r="AG421" s="553">
        <v>2007</v>
      </c>
      <c r="AH421" s="553">
        <v>2008</v>
      </c>
      <c r="AI421" s="553">
        <v>2009</v>
      </c>
      <c r="AJ421" s="553">
        <v>2010</v>
      </c>
      <c r="AK421" s="553">
        <v>2011</v>
      </c>
      <c r="AL421" s="553">
        <v>2012</v>
      </c>
      <c r="AM421" s="553">
        <v>2013</v>
      </c>
      <c r="AN421" s="553">
        <v>2014</v>
      </c>
      <c r="AO421" s="553">
        <v>2015</v>
      </c>
      <c r="AP421" s="553">
        <v>2016</v>
      </c>
      <c r="AQ421" s="553">
        <v>2017</v>
      </c>
      <c r="AR421" s="553">
        <v>2018</v>
      </c>
      <c r="AS421" s="553">
        <v>2019</v>
      </c>
      <c r="AU421" s="553">
        <v>2000</v>
      </c>
      <c r="AV421" s="553">
        <v>2001</v>
      </c>
      <c r="AW421" s="553">
        <v>2002</v>
      </c>
      <c r="AX421" s="553">
        <v>2003</v>
      </c>
      <c r="AY421" s="553">
        <v>2004</v>
      </c>
      <c r="AZ421" s="553">
        <v>2005</v>
      </c>
      <c r="BA421" s="553">
        <v>2006</v>
      </c>
      <c r="BB421" s="553">
        <v>2007</v>
      </c>
      <c r="BC421" s="553">
        <v>2008</v>
      </c>
      <c r="BD421" s="553">
        <v>2009</v>
      </c>
      <c r="BE421" s="553">
        <v>2010</v>
      </c>
      <c r="BF421" s="553">
        <v>2011</v>
      </c>
      <c r="BG421" s="553">
        <v>2012</v>
      </c>
      <c r="BH421" s="553">
        <v>2013</v>
      </c>
      <c r="BI421" s="553">
        <v>2014</v>
      </c>
      <c r="BJ421" s="553">
        <v>2015</v>
      </c>
      <c r="BK421" s="553">
        <v>2016</v>
      </c>
      <c r="BL421" s="553">
        <v>2017</v>
      </c>
      <c r="BM421" s="553">
        <v>2018</v>
      </c>
      <c r="BN421" s="553">
        <v>2019</v>
      </c>
    </row>
    <row r="422" spans="1:66" ht="15" x14ac:dyDescent="0.25">
      <c r="A422" s="563"/>
      <c r="B422" s="550" t="s">
        <v>498</v>
      </c>
      <c r="C422" s="556">
        <v>14869.12075929889</v>
      </c>
      <c r="D422" s="556">
        <v>15083.04077022282</v>
      </c>
      <c r="E422" s="556">
        <v>16627.520849092445</v>
      </c>
      <c r="F422" s="556">
        <v>10326.713937709905</v>
      </c>
      <c r="G422" s="556">
        <v>10927.784223713194</v>
      </c>
      <c r="H422" s="556">
        <v>10919.579643835687</v>
      </c>
      <c r="I422" s="556">
        <v>10828.374367678201</v>
      </c>
      <c r="J422" s="556">
        <v>10208.570500361948</v>
      </c>
      <c r="K422" s="556">
        <v>10270.52</v>
      </c>
      <c r="L422" s="556">
        <v>8990.85</v>
      </c>
      <c r="M422" s="556">
        <v>9295.1200000000008</v>
      </c>
      <c r="N422" s="556">
        <v>9084.24</v>
      </c>
      <c r="O422" s="556">
        <v>9084.24</v>
      </c>
      <c r="P422" s="556">
        <v>16119.306899630034</v>
      </c>
      <c r="Q422" s="556">
        <v>9063.58</v>
      </c>
      <c r="R422" s="556">
        <v>7920.77</v>
      </c>
      <c r="S422" s="556">
        <v>15418.71</v>
      </c>
      <c r="T422" s="556">
        <v>7052.5</v>
      </c>
      <c r="U422" s="556">
        <v>7052.5</v>
      </c>
      <c r="V422" s="557">
        <v>16804.031232837693</v>
      </c>
      <c r="X422" s="563"/>
      <c r="Y422" s="550" t="s">
        <v>498</v>
      </c>
      <c r="Z422" s="556">
        <f>[18]Summary!$C$11</f>
        <v>11503.388998164377</v>
      </c>
      <c r="AA422" s="556">
        <f>[18]Summary!$D$11</f>
        <v>9986.7024864544219</v>
      </c>
      <c r="AB422" s="556">
        <f>[18]Summary!$E$11</f>
        <v>9261.6523491491735</v>
      </c>
      <c r="AC422" s="556">
        <f>[18]Summary!$F$11</f>
        <v>10134.671902231003</v>
      </c>
      <c r="AD422" s="556">
        <f>[18]Summary!$G$11</f>
        <v>10724.564309008991</v>
      </c>
      <c r="AE422" s="556">
        <f>[18]Summary!$H$11</f>
        <v>10716.512306633816</v>
      </c>
      <c r="AF422" s="556">
        <f>[18]Summary!$I$11</f>
        <v>10627.003140873632</v>
      </c>
      <c r="AG422" s="556">
        <f>[18]Summary!$J$11</f>
        <v>10018.725534185403</v>
      </c>
      <c r="AH422" s="556">
        <f>[18]Summary!$K$11</f>
        <v>10270.52</v>
      </c>
      <c r="AI422" s="556">
        <f>[18]Summary!$L$11</f>
        <v>8990.85</v>
      </c>
      <c r="AJ422" s="556">
        <f>[18]Summary!$M$11</f>
        <v>9295.1200000000008</v>
      </c>
      <c r="AK422" s="556">
        <f>[18]Summary!$N$11</f>
        <v>9084.24</v>
      </c>
      <c r="AL422" s="556">
        <f>[18]Summary!$O$11</f>
        <v>9084.24</v>
      </c>
      <c r="AM422" s="556">
        <f>[18]Summary!$P$11</f>
        <v>16056.092253522789</v>
      </c>
      <c r="AN422" s="556">
        <f>[18]Summary!$Q$11</f>
        <v>9063.58</v>
      </c>
      <c r="AO422" s="556">
        <f>[18]Summary!$R$11</f>
        <v>7920.77</v>
      </c>
      <c r="AP422" s="556">
        <f>[18]Summary!$S$11</f>
        <v>7053</v>
      </c>
      <c r="AQ422" s="556">
        <f>[18]Summary!$T$11</f>
        <v>7040.3</v>
      </c>
      <c r="AR422" s="556">
        <f>[18]Summary!$U$11</f>
        <v>7038.17</v>
      </c>
      <c r="AS422" s="556">
        <f>[18]Summary!$V$11</f>
        <v>12982.16</v>
      </c>
      <c r="AU422" s="566">
        <f>(Z422-C422)/C422</f>
        <v>-0.22635714751523844</v>
      </c>
      <c r="AV422" s="566">
        <f t="shared" ref="AV422:AV423" si="1515">(AA422-D422)/D422</f>
        <v>-0.33788533502008899</v>
      </c>
      <c r="AW422" s="566">
        <f t="shared" ref="AW422:AW423" si="1516">(AB422-E422)/E422</f>
        <v>-0.44299258841977707</v>
      </c>
      <c r="AX422" s="566">
        <f t="shared" ref="AX422:AX423" si="1517">(AC422-F422)/F422</f>
        <v>-1.8596625861555544E-2</v>
      </c>
      <c r="AY422" s="566">
        <f t="shared" ref="AY422:AY423" si="1518">(AD422-G422)/G422</f>
        <v>-1.8596625861555492E-2</v>
      </c>
      <c r="AZ422" s="566">
        <f t="shared" ref="AZ422:AZ423" si="1519">(AE422-H422)/H422</f>
        <v>-1.8596625861555527E-2</v>
      </c>
      <c r="BA422" s="566">
        <f t="shared" ref="BA422:BA423" si="1520">(AF422-I422)/I422</f>
        <v>-1.859662586155551E-2</v>
      </c>
      <c r="BB422" s="566">
        <f t="shared" ref="BB422:BB423" si="1521">(AG422-J422)/J422</f>
        <v>-1.8596625861555582E-2</v>
      </c>
      <c r="BC422" s="566">
        <f t="shared" ref="BC422:BC423" si="1522">(AH422-K422)/K422</f>
        <v>0</v>
      </c>
      <c r="BD422" s="566">
        <f t="shared" ref="BD422:BD423" si="1523">(AI422-L422)/L422</f>
        <v>0</v>
      </c>
      <c r="BE422" s="566">
        <f t="shared" ref="BE422:BE423" si="1524">(AJ422-M422)/M422</f>
        <v>0</v>
      </c>
      <c r="BF422" s="566">
        <f t="shared" ref="BF422:BF423" si="1525">(AK422-N422)/N422</f>
        <v>0</v>
      </c>
      <c r="BG422" s="566">
        <f t="shared" ref="BG422:BG423" si="1526">(AL422-O422)/O422</f>
        <v>0</v>
      </c>
      <c r="BH422" s="566">
        <f t="shared" ref="BH422:BH423" si="1527">(AM422-P422)/P422</f>
        <v>-3.9216727183657768E-3</v>
      </c>
      <c r="BI422" s="566">
        <f t="shared" ref="BI422:BI423" si="1528">(AN422-Q422)/Q422</f>
        <v>0</v>
      </c>
      <c r="BJ422" s="566">
        <f t="shared" ref="BJ422:BJ423" si="1529">(AO422-R422)/R422</f>
        <v>0</v>
      </c>
      <c r="BK422" s="566">
        <f t="shared" ref="BK422:BK423" si="1530">(AP422-S422)/S422</f>
        <v>-0.54256873629505964</v>
      </c>
      <c r="BL422" s="566">
        <f t="shared" ref="BL422:BL423" si="1531">(AQ422-T422)/T422</f>
        <v>-1.729883020205575E-3</v>
      </c>
      <c r="BM422" s="566">
        <f t="shared" ref="BM422:BM423" si="1532">(AR422-U422)/U422</f>
        <v>-2.0319035802906669E-3</v>
      </c>
      <c r="BN422" s="566">
        <f t="shared" ref="BN422:BN423" si="1533">(AS422-V422)/V422</f>
        <v>-0.22743776061122534</v>
      </c>
    </row>
    <row r="423" spans="1:66" ht="15" x14ac:dyDescent="0.25">
      <c r="A423" s="563"/>
      <c r="B423" s="550" t="s">
        <v>87</v>
      </c>
      <c r="C423" s="556">
        <v>14869.12075929889</v>
      </c>
      <c r="D423" s="556">
        <v>15083.04077022282</v>
      </c>
      <c r="E423" s="556">
        <v>16627.520849092445</v>
      </c>
      <c r="F423" s="556">
        <v>10326.713937709905</v>
      </c>
      <c r="G423" s="556">
        <v>10927.784223713194</v>
      </c>
      <c r="H423" s="556">
        <v>10919.579643835687</v>
      </c>
      <c r="I423" s="556">
        <v>10828.374367678201</v>
      </c>
      <c r="J423" s="556">
        <v>10208.570500361948</v>
      </c>
      <c r="K423" s="556">
        <v>10270.52</v>
      </c>
      <c r="L423" s="556">
        <v>8990.85</v>
      </c>
      <c r="M423" s="556">
        <v>9295.1200000000008</v>
      </c>
      <c r="N423" s="556">
        <v>9084.24</v>
      </c>
      <c r="O423" s="556">
        <v>9084.24</v>
      </c>
      <c r="P423" s="556">
        <v>16119.306899630034</v>
      </c>
      <c r="Q423" s="556">
        <v>9063.58</v>
      </c>
      <c r="R423" s="556">
        <v>7920.77</v>
      </c>
      <c r="S423" s="556">
        <v>15418.71</v>
      </c>
      <c r="T423" s="556">
        <v>7052.5</v>
      </c>
      <c r="U423" s="556">
        <v>7052.5</v>
      </c>
      <c r="V423" s="557">
        <v>16804.031232837693</v>
      </c>
      <c r="X423" s="563"/>
      <c r="Y423" s="550" t="s">
        <v>87</v>
      </c>
      <c r="Z423" s="556">
        <f>[18]Summary!$C$12</f>
        <v>11503.388998164377</v>
      </c>
      <c r="AA423" s="556">
        <f>[18]Summary!$D$12</f>
        <v>9986.7024864544219</v>
      </c>
      <c r="AB423" s="556">
        <f>[18]Summary!$E$12</f>
        <v>9261.6523491491735</v>
      </c>
      <c r="AC423" s="556">
        <f>[18]Summary!$F$12</f>
        <v>10134.671902231003</v>
      </c>
      <c r="AD423" s="556">
        <f>[18]Summary!$G$12</f>
        <v>10724.564309008991</v>
      </c>
      <c r="AE423" s="556">
        <f>[18]Summary!$H$12</f>
        <v>10716.512306633816</v>
      </c>
      <c r="AF423" s="556">
        <f>[18]Summary!$I$12</f>
        <v>10627.003140873632</v>
      </c>
      <c r="AG423" s="556">
        <f>[18]Summary!$J$12</f>
        <v>10018.725534185403</v>
      </c>
      <c r="AH423" s="556">
        <f>[18]Summary!$K$12</f>
        <v>10270.52</v>
      </c>
      <c r="AI423" s="556">
        <f>[18]Summary!$L$12</f>
        <v>8990.85</v>
      </c>
      <c r="AJ423" s="556">
        <f>[18]Summary!$M$12</f>
        <v>9295.1200000000008</v>
      </c>
      <c r="AK423" s="556">
        <f>[18]Summary!$N$12</f>
        <v>9084.24</v>
      </c>
      <c r="AL423" s="556">
        <f>[18]Summary!$O$12</f>
        <v>9084.24</v>
      </c>
      <c r="AM423" s="556">
        <f>[18]Summary!$P$12</f>
        <v>16056.092253522789</v>
      </c>
      <c r="AN423" s="556">
        <f>[18]Summary!$Q$12</f>
        <v>9063.58</v>
      </c>
      <c r="AO423" s="556">
        <f>[18]Summary!$R$12</f>
        <v>7920.77</v>
      </c>
      <c r="AP423" s="556">
        <f>[18]Summary!$S$12</f>
        <v>7053</v>
      </c>
      <c r="AQ423" s="556">
        <f>[18]Summary!$T$12</f>
        <v>7040.3</v>
      </c>
      <c r="AR423" s="556">
        <f>[18]Summary!$U$12</f>
        <v>7038.17</v>
      </c>
      <c r="AS423" s="556">
        <f>[18]Summary!$V$12</f>
        <v>12982.16</v>
      </c>
      <c r="AU423" s="566">
        <f t="shared" ref="AU423" si="1534">(Z423-C423)/C423</f>
        <v>-0.22635714751523844</v>
      </c>
      <c r="AV423" s="566">
        <f t="shared" si="1515"/>
        <v>-0.33788533502008899</v>
      </c>
      <c r="AW423" s="566">
        <f t="shared" si="1516"/>
        <v>-0.44299258841977707</v>
      </c>
      <c r="AX423" s="566">
        <f t="shared" si="1517"/>
        <v>-1.8596625861555544E-2</v>
      </c>
      <c r="AY423" s="566">
        <f t="shared" si="1518"/>
        <v>-1.8596625861555492E-2</v>
      </c>
      <c r="AZ423" s="566">
        <f t="shared" si="1519"/>
        <v>-1.8596625861555527E-2</v>
      </c>
      <c r="BA423" s="566">
        <f t="shared" si="1520"/>
        <v>-1.859662586155551E-2</v>
      </c>
      <c r="BB423" s="566">
        <f t="shared" si="1521"/>
        <v>-1.8596625861555582E-2</v>
      </c>
      <c r="BC423" s="566">
        <f t="shared" si="1522"/>
        <v>0</v>
      </c>
      <c r="BD423" s="566">
        <f t="shared" si="1523"/>
        <v>0</v>
      </c>
      <c r="BE423" s="566">
        <f t="shared" si="1524"/>
        <v>0</v>
      </c>
      <c r="BF423" s="566">
        <f t="shared" si="1525"/>
        <v>0</v>
      </c>
      <c r="BG423" s="566">
        <f t="shared" si="1526"/>
        <v>0</v>
      </c>
      <c r="BH423" s="566">
        <f t="shared" si="1527"/>
        <v>-3.9216727183657768E-3</v>
      </c>
      <c r="BI423" s="566">
        <f t="shared" si="1528"/>
        <v>0</v>
      </c>
      <c r="BJ423" s="566">
        <f t="shared" si="1529"/>
        <v>0</v>
      </c>
      <c r="BK423" s="566">
        <f t="shared" si="1530"/>
        <v>-0.54256873629505964</v>
      </c>
      <c r="BL423" s="566">
        <f t="shared" si="1531"/>
        <v>-1.729883020205575E-3</v>
      </c>
      <c r="BM423" s="566">
        <f t="shared" si="1532"/>
        <v>-2.0319035802906669E-3</v>
      </c>
      <c r="BN423" s="566">
        <f t="shared" si="1533"/>
        <v>-0.22743776061122534</v>
      </c>
    </row>
    <row r="424" spans="1:66" ht="15.75" thickBot="1" x14ac:dyDescent="0.3">
      <c r="A424" s="564"/>
      <c r="B424" s="559" t="s">
        <v>499</v>
      </c>
      <c r="C424" s="560">
        <v>0</v>
      </c>
      <c r="D424" s="560">
        <v>0</v>
      </c>
      <c r="E424" s="560">
        <v>0</v>
      </c>
      <c r="F424" s="560">
        <v>0</v>
      </c>
      <c r="G424" s="560">
        <v>0</v>
      </c>
      <c r="H424" s="560">
        <v>0</v>
      </c>
      <c r="I424" s="560">
        <v>0</v>
      </c>
      <c r="J424" s="560">
        <v>0</v>
      </c>
      <c r="K424" s="560">
        <v>0</v>
      </c>
      <c r="L424" s="560">
        <v>0</v>
      </c>
      <c r="M424" s="560">
        <v>0</v>
      </c>
      <c r="N424" s="560">
        <v>0</v>
      </c>
      <c r="O424" s="560">
        <v>0</v>
      </c>
      <c r="P424" s="560">
        <v>0</v>
      </c>
      <c r="Q424" s="560">
        <v>0</v>
      </c>
      <c r="R424" s="560">
        <v>0</v>
      </c>
      <c r="S424" s="560">
        <v>0</v>
      </c>
      <c r="T424" s="560">
        <v>0</v>
      </c>
      <c r="U424" s="560">
        <v>0</v>
      </c>
      <c r="V424" s="561">
        <v>0</v>
      </c>
      <c r="X424" s="564"/>
      <c r="Y424" s="559" t="s">
        <v>499</v>
      </c>
      <c r="Z424" s="560">
        <f>[18]Summary!$C$13</f>
        <v>0</v>
      </c>
      <c r="AA424" s="560">
        <f>[18]Summary!$D$13</f>
        <v>0</v>
      </c>
      <c r="AB424" s="560">
        <f>[18]Summary!$E$13</f>
        <v>0</v>
      </c>
      <c r="AC424" s="560">
        <f>[18]Summary!$F$13</f>
        <v>0</v>
      </c>
      <c r="AD424" s="560">
        <f>[18]Summary!$G$13</f>
        <v>0</v>
      </c>
      <c r="AE424" s="560">
        <f>[18]Summary!$H$13</f>
        <v>0</v>
      </c>
      <c r="AF424" s="560">
        <f>[18]Summary!$I$13</f>
        <v>0</v>
      </c>
      <c r="AG424" s="560">
        <f>[18]Summary!$J$13</f>
        <v>0</v>
      </c>
      <c r="AH424" s="560">
        <f>[18]Summary!$K$13</f>
        <v>0</v>
      </c>
      <c r="AI424" s="560">
        <f>[18]Summary!$L$13</f>
        <v>0</v>
      </c>
      <c r="AJ424" s="560">
        <f>[18]Summary!$M$13</f>
        <v>0</v>
      </c>
      <c r="AK424" s="560">
        <f>[18]Summary!$N$13</f>
        <v>0</v>
      </c>
      <c r="AL424" s="560">
        <f>[18]Summary!$O$13</f>
        <v>0</v>
      </c>
      <c r="AM424" s="560">
        <f>[18]Summary!$P$13</f>
        <v>0</v>
      </c>
      <c r="AN424" s="560">
        <f>[18]Summary!$Q$13</f>
        <v>0</v>
      </c>
      <c r="AO424" s="560">
        <f>[18]Summary!$R$13</f>
        <v>0</v>
      </c>
      <c r="AP424" s="560">
        <f>[18]Summary!$S$13</f>
        <v>0</v>
      </c>
      <c r="AQ424" s="560">
        <f>[18]Summary!$T$13</f>
        <v>0</v>
      </c>
      <c r="AR424" s="560">
        <f>[18]Summary!$U$13</f>
        <v>0</v>
      </c>
      <c r="AS424" s="560">
        <f>[18]Summary!$V$13</f>
        <v>0</v>
      </c>
      <c r="AU424" s="566"/>
      <c r="AV424" s="566"/>
      <c r="AW424" s="566"/>
      <c r="AX424" s="566"/>
      <c r="AY424" s="566"/>
      <c r="AZ424" s="566"/>
      <c r="BA424" s="566"/>
      <c r="BB424" s="566"/>
      <c r="BC424" s="566"/>
      <c r="BD424" s="566"/>
      <c r="BE424" s="566"/>
      <c r="BF424" s="566"/>
      <c r="BG424" s="566"/>
      <c r="BH424" s="566"/>
      <c r="BI424" s="566"/>
      <c r="BJ424" s="566"/>
      <c r="BK424" s="566"/>
      <c r="BL424" s="566"/>
      <c r="BM424" s="566"/>
      <c r="BN424" s="566"/>
    </row>
    <row r="425" spans="1:66" ht="15" x14ac:dyDescent="0.25">
      <c r="A425" s="552" t="s">
        <v>501</v>
      </c>
      <c r="B425" s="562"/>
      <c r="C425" s="553">
        <v>2000</v>
      </c>
      <c r="D425" s="553">
        <v>2001</v>
      </c>
      <c r="E425" s="553">
        <v>2002</v>
      </c>
      <c r="F425" s="553">
        <v>2003</v>
      </c>
      <c r="G425" s="553">
        <v>2004</v>
      </c>
      <c r="H425" s="553">
        <v>2005</v>
      </c>
      <c r="I425" s="553">
        <v>2006</v>
      </c>
      <c r="J425" s="553">
        <v>2007</v>
      </c>
      <c r="K425" s="553">
        <v>2008</v>
      </c>
      <c r="L425" s="553">
        <v>2009</v>
      </c>
      <c r="M425" s="553">
        <v>2010</v>
      </c>
      <c r="N425" s="553">
        <v>2011</v>
      </c>
      <c r="O425" s="553">
        <v>2012</v>
      </c>
      <c r="P425" s="553">
        <v>2013</v>
      </c>
      <c r="Q425" s="553">
        <v>2014</v>
      </c>
      <c r="R425" s="553">
        <v>2015</v>
      </c>
      <c r="S425" s="553">
        <v>2016</v>
      </c>
      <c r="T425" s="553">
        <v>2017</v>
      </c>
      <c r="U425" s="553">
        <v>2018</v>
      </c>
      <c r="V425" s="554">
        <v>2019</v>
      </c>
      <c r="X425" s="552" t="s">
        <v>501</v>
      </c>
      <c r="Y425" s="562"/>
      <c r="Z425" s="553">
        <v>2000</v>
      </c>
      <c r="AA425" s="553">
        <v>2001</v>
      </c>
      <c r="AB425" s="553">
        <v>2002</v>
      </c>
      <c r="AC425" s="553">
        <v>2003</v>
      </c>
      <c r="AD425" s="553">
        <v>2004</v>
      </c>
      <c r="AE425" s="553">
        <v>2005</v>
      </c>
      <c r="AF425" s="553">
        <v>2006</v>
      </c>
      <c r="AG425" s="553">
        <v>2007</v>
      </c>
      <c r="AH425" s="553">
        <v>2008</v>
      </c>
      <c r="AI425" s="553">
        <v>2009</v>
      </c>
      <c r="AJ425" s="553">
        <v>2010</v>
      </c>
      <c r="AK425" s="553">
        <v>2011</v>
      </c>
      <c r="AL425" s="553">
        <v>2012</v>
      </c>
      <c r="AM425" s="553">
        <v>2013</v>
      </c>
      <c r="AN425" s="553">
        <v>2014</v>
      </c>
      <c r="AO425" s="553">
        <v>2015</v>
      </c>
      <c r="AP425" s="553">
        <v>2016</v>
      </c>
      <c r="AQ425" s="553">
        <v>2017</v>
      </c>
      <c r="AR425" s="553">
        <v>2018</v>
      </c>
      <c r="AS425" s="553">
        <v>2019</v>
      </c>
      <c r="AU425" s="553">
        <v>2000</v>
      </c>
      <c r="AV425" s="553">
        <v>2001</v>
      </c>
      <c r="AW425" s="553">
        <v>2002</v>
      </c>
      <c r="AX425" s="553">
        <v>2003</v>
      </c>
      <c r="AY425" s="553">
        <v>2004</v>
      </c>
      <c r="AZ425" s="553">
        <v>2005</v>
      </c>
      <c r="BA425" s="553">
        <v>2006</v>
      </c>
      <c r="BB425" s="553">
        <v>2007</v>
      </c>
      <c r="BC425" s="553">
        <v>2008</v>
      </c>
      <c r="BD425" s="553">
        <v>2009</v>
      </c>
      <c r="BE425" s="553">
        <v>2010</v>
      </c>
      <c r="BF425" s="553">
        <v>2011</v>
      </c>
      <c r="BG425" s="553">
        <v>2012</v>
      </c>
      <c r="BH425" s="553">
        <v>2013</v>
      </c>
      <c r="BI425" s="553">
        <v>2014</v>
      </c>
      <c r="BJ425" s="553">
        <v>2015</v>
      </c>
      <c r="BK425" s="553">
        <v>2016</v>
      </c>
      <c r="BL425" s="553">
        <v>2017</v>
      </c>
      <c r="BM425" s="553">
        <v>2018</v>
      </c>
      <c r="BN425" s="553">
        <v>2019</v>
      </c>
    </row>
    <row r="426" spans="1:66" ht="15" x14ac:dyDescent="0.25">
      <c r="A426" s="563"/>
      <c r="B426" s="550" t="s">
        <v>498</v>
      </c>
      <c r="C426" s="556">
        <v>4238.1547047887316</v>
      </c>
      <c r="D426" s="556">
        <v>4144.0604081647098</v>
      </c>
      <c r="E426" s="556">
        <v>6970.2553162122222</v>
      </c>
      <c r="F426" s="556">
        <v>2198.9191047709942</v>
      </c>
      <c r="G426" s="556">
        <v>1693.6912941315672</v>
      </c>
      <c r="H426" s="556">
        <v>1727.7968121799113</v>
      </c>
      <c r="I426" s="556">
        <v>1664.7997401742095</v>
      </c>
      <c r="J426" s="556">
        <v>4059.8392002362634</v>
      </c>
      <c r="K426" s="556">
        <v>1986.6960992470297</v>
      </c>
      <c r="L426" s="556">
        <v>1876.5580647122006</v>
      </c>
      <c r="M426" s="556">
        <v>1462.6256160329938</v>
      </c>
      <c r="N426" s="556">
        <v>2147.4061582626482</v>
      </c>
      <c r="O426" s="556">
        <v>3133.2735226812265</v>
      </c>
      <c r="P426" s="556">
        <v>2298.651103250992</v>
      </c>
      <c r="Q426" s="556">
        <v>1455.6873020538367</v>
      </c>
      <c r="R426" s="556">
        <v>1802.5214513485905</v>
      </c>
      <c r="S426" s="556">
        <v>3429.1128709526643</v>
      </c>
      <c r="T426" s="556">
        <v>1590.659425156507</v>
      </c>
      <c r="U426" s="556">
        <v>1685.7199087949555</v>
      </c>
      <c r="V426" s="557">
        <v>3691.0454593122668</v>
      </c>
      <c r="X426" s="563"/>
      <c r="Y426" s="550" t="s">
        <v>498</v>
      </c>
      <c r="Z426" s="556">
        <f>[18]Summary!$C$15</f>
        <v>2414.4803091397621</v>
      </c>
      <c r="AA426" s="556">
        <f>[18]Summary!$D$15</f>
        <v>1858.565836006185</v>
      </c>
      <c r="AB426" s="556">
        <f>[18]Summary!$E$15</f>
        <v>1526.6792445937765</v>
      </c>
      <c r="AC426" s="556">
        <f>[18]Summary!$F$15</f>
        <v>2093.3380305417641</v>
      </c>
      <c r="AD426" s="556">
        <f>[18]Summary!$G$15</f>
        <v>1688.2656824217372</v>
      </c>
      <c r="AE426" s="556">
        <f>[18]Summary!$H$15</f>
        <v>1646.2236422626195</v>
      </c>
      <c r="AF426" s="556">
        <f>[18]Summary!$I$15</f>
        <v>1640.6512702544912</v>
      </c>
      <c r="AG426" s="556">
        <f>[18]Summary!$J$15</f>
        <v>3575.8022367516955</v>
      </c>
      <c r="AH426" s="556">
        <f>[18]Summary!$K$15</f>
        <v>2016.7336661656404</v>
      </c>
      <c r="AI426" s="556">
        <f>[18]Summary!$L$15</f>
        <v>1716.9364611366839</v>
      </c>
      <c r="AJ426" s="556">
        <f>[18]Summary!$M$15</f>
        <v>1328.5595768165635</v>
      </c>
      <c r="AK426" s="556">
        <f>[18]Summary!$N$15</f>
        <v>1779.4719221223486</v>
      </c>
      <c r="AL426" s="556">
        <f>[18]Summary!$O$15</f>
        <v>2509.3471970038513</v>
      </c>
      <c r="AM426" s="556">
        <f>[18]Summary!$P$15</f>
        <v>2132.2426625524477</v>
      </c>
      <c r="AN426" s="556">
        <f>[18]Summary!$Q$15</f>
        <v>1398.9916091815046</v>
      </c>
      <c r="AO426" s="556">
        <f>[18]Summary!$R$15</f>
        <v>1304.5675798367338</v>
      </c>
      <c r="AP426" s="556">
        <f>[18]Summary!$S$15</f>
        <v>1468.543090667509</v>
      </c>
      <c r="AQ426" s="556">
        <f>[18]Summary!$T$15</f>
        <v>1485.965822815054</v>
      </c>
      <c r="AR426" s="556">
        <f>[18]Summary!$U$15</f>
        <v>1450.1611354735226</v>
      </c>
      <c r="AS426" s="556">
        <f>[18]Summary!$V$15</f>
        <v>2530.4664039922418</v>
      </c>
      <c r="AU426" s="566">
        <f>(Z426-C426)/C426</f>
        <v>-0.43029915675055053</v>
      </c>
      <c r="AV426" s="566">
        <f t="shared" ref="AV426:AV427" si="1535">(AA426-D426)/D426</f>
        <v>-0.55151092094497411</v>
      </c>
      <c r="AW426" s="566">
        <f t="shared" ref="AW426:AW427" si="1536">(AB426-E426)/E426</f>
        <v>-0.78097226352055571</v>
      </c>
      <c r="AX426" s="566">
        <f t="shared" ref="AX426:AX427" si="1537">(AC426-F426)/F426</f>
        <v>-4.801498790935551E-2</v>
      </c>
      <c r="AY426" s="566">
        <f t="shared" ref="AY426:AY427" si="1538">(AD426-G426)/G426</f>
        <v>-3.2034242182321631E-3</v>
      </c>
      <c r="AZ426" s="566">
        <f t="shared" ref="AZ426:AZ427" si="1539">(AE426-H426)/H426</f>
        <v>-4.7212247031740553E-2</v>
      </c>
      <c r="BA426" s="566">
        <f t="shared" ref="BA426:BA427" si="1540">(AF426-I426)/I426</f>
        <v>-1.4505330182951219E-2</v>
      </c>
      <c r="BB426" s="566">
        <f t="shared" ref="BB426:BB427" si="1541">(AG426-J426)/J426</f>
        <v>-0.11922564900018681</v>
      </c>
      <c r="BC426" s="566">
        <f t="shared" ref="BC426:BC427" si="1542">(AH426-K426)/K426</f>
        <v>1.5119356669595914E-2</v>
      </c>
      <c r="BD426" s="566">
        <f t="shared" ref="BD426:BD427" si="1543">(AI426-L426)/L426</f>
        <v>-8.5060839084665982E-2</v>
      </c>
      <c r="BE426" s="566">
        <f t="shared" ref="BE426:BE427" si="1544">(AJ426-M426)/M426</f>
        <v>-9.16612137424824E-2</v>
      </c>
      <c r="BF426" s="566">
        <f t="shared" ref="BF426:BF427" si="1545">(AK426-N426)/N426</f>
        <v>-0.17133891263401033</v>
      </c>
      <c r="BG426" s="566">
        <f t="shared" ref="BG426:BG427" si="1546">(AL426-O426)/O426</f>
        <v>-0.19912922416791262</v>
      </c>
      <c r="BH426" s="566">
        <f t="shared" ref="BH426:BH427" si="1547">(AM426-P426)/P426</f>
        <v>-7.2393953333410282E-2</v>
      </c>
      <c r="BI426" s="566">
        <f t="shared" ref="BI426:BI427" si="1548">(AN426-Q426)/Q426</f>
        <v>-3.8947714108888518E-2</v>
      </c>
      <c r="BJ426" s="566">
        <f t="shared" ref="BJ426:BJ427" si="1549">(AO426-R426)/R426</f>
        <v>-0.27625406129802399</v>
      </c>
      <c r="BK426" s="566">
        <f t="shared" ref="BK426:BK427" si="1550">(AP426-S426)/S426</f>
        <v>-0.57174256260059375</v>
      </c>
      <c r="BL426" s="566">
        <f t="shared" ref="BL426:BL427" si="1551">(AQ426-T426)/T426</f>
        <v>-6.5817736144965208E-2</v>
      </c>
      <c r="BM426" s="566">
        <f t="shared" ref="BM426:BM427" si="1552">(AR426-U426)/U426</f>
        <v>-0.13973778923322033</v>
      </c>
      <c r="BN426" s="566">
        <f t="shared" ref="BN426:BN427" si="1553">(AS426-V426)/V426</f>
        <v>-0.31443098388072133</v>
      </c>
    </row>
    <row r="427" spans="1:66" ht="15" x14ac:dyDescent="0.25">
      <c r="A427" s="563"/>
      <c r="B427" s="550" t="s">
        <v>87</v>
      </c>
      <c r="C427" s="556">
        <v>4238.1547047887316</v>
      </c>
      <c r="D427" s="556">
        <v>4144.0604081647098</v>
      </c>
      <c r="E427" s="556">
        <v>6970.2553162122222</v>
      </c>
      <c r="F427" s="556">
        <v>2198.9191047709942</v>
      </c>
      <c r="G427" s="556">
        <v>1693.6912941315672</v>
      </c>
      <c r="H427" s="556">
        <v>1727.7968121799113</v>
      </c>
      <c r="I427" s="556">
        <v>1664.7997401742095</v>
      </c>
      <c r="J427" s="556">
        <v>4059.8392002362634</v>
      </c>
      <c r="K427" s="556">
        <v>1986.6960992470297</v>
      </c>
      <c r="L427" s="556">
        <v>1876.5580647122006</v>
      </c>
      <c r="M427" s="556">
        <v>1462.6256160329938</v>
      </c>
      <c r="N427" s="556">
        <v>2147.4061582626482</v>
      </c>
      <c r="O427" s="556">
        <v>3133.2735226812265</v>
      </c>
      <c r="P427" s="556">
        <v>2298.651103250992</v>
      </c>
      <c r="Q427" s="556">
        <v>1455.6873020538367</v>
      </c>
      <c r="R427" s="556">
        <v>1802.5214513485905</v>
      </c>
      <c r="S427" s="556">
        <v>3429.1128709526643</v>
      </c>
      <c r="T427" s="556">
        <v>1590.659425156507</v>
      </c>
      <c r="U427" s="556">
        <v>1685.7199087949555</v>
      </c>
      <c r="V427" s="557">
        <v>3691.0454593122668</v>
      </c>
      <c r="X427" s="563"/>
      <c r="Y427" s="550" t="s">
        <v>87</v>
      </c>
      <c r="Z427" s="556">
        <f>[18]Summary!$C$16</f>
        <v>2414.4803091397621</v>
      </c>
      <c r="AA427" s="556">
        <f>[18]Summary!$D$16</f>
        <v>1858.565836006185</v>
      </c>
      <c r="AB427" s="556">
        <f>[18]Summary!$E$16</f>
        <v>1526.6792445937765</v>
      </c>
      <c r="AC427" s="556">
        <f>[18]Summary!$F$16</f>
        <v>2093.3380305417641</v>
      </c>
      <c r="AD427" s="556">
        <f>[18]Summary!$G$16</f>
        <v>1688.2656824217372</v>
      </c>
      <c r="AE427" s="556">
        <f>[18]Summary!$H$16</f>
        <v>1646.2236422626195</v>
      </c>
      <c r="AF427" s="556">
        <f>[18]Summary!$I$16</f>
        <v>1640.6512702544912</v>
      </c>
      <c r="AG427" s="556">
        <f>[18]Summary!$J$16</f>
        <v>3575.8022367516955</v>
      </c>
      <c r="AH427" s="556">
        <f>[18]Summary!$K$16</f>
        <v>2016.7336661656404</v>
      </c>
      <c r="AI427" s="556">
        <f>[18]Summary!$L$16</f>
        <v>1716.9364611366839</v>
      </c>
      <c r="AJ427" s="556">
        <f>[18]Summary!$M$16</f>
        <v>1328.5595768165635</v>
      </c>
      <c r="AK427" s="556">
        <f>[18]Summary!$N$16</f>
        <v>1779.4719221223486</v>
      </c>
      <c r="AL427" s="556">
        <f>[18]Summary!$O$16</f>
        <v>2509.3471970038513</v>
      </c>
      <c r="AM427" s="556">
        <f>[18]Summary!$P$16</f>
        <v>2132.2426625524477</v>
      </c>
      <c r="AN427" s="556">
        <f>[18]Summary!$Q$16</f>
        <v>1398.9916091815046</v>
      </c>
      <c r="AO427" s="556">
        <f>[18]Summary!$R$16</f>
        <v>1304.5675798367338</v>
      </c>
      <c r="AP427" s="556">
        <f>[18]Summary!$S$16</f>
        <v>1468.543090667509</v>
      </c>
      <c r="AQ427" s="556">
        <f>[18]Summary!$T$16</f>
        <v>1485.965822815054</v>
      </c>
      <c r="AR427" s="556">
        <f>[18]Summary!$U$16</f>
        <v>1450.1611354735226</v>
      </c>
      <c r="AS427" s="556">
        <f>[18]Summary!$V$16</f>
        <v>2530.4664039922418</v>
      </c>
      <c r="AU427" s="566">
        <f t="shared" ref="AU427" si="1554">(Z427-C427)/C427</f>
        <v>-0.43029915675055053</v>
      </c>
      <c r="AV427" s="566">
        <f t="shared" si="1535"/>
        <v>-0.55151092094497411</v>
      </c>
      <c r="AW427" s="566">
        <f t="shared" si="1536"/>
        <v>-0.78097226352055571</v>
      </c>
      <c r="AX427" s="566">
        <f t="shared" si="1537"/>
        <v>-4.801498790935551E-2</v>
      </c>
      <c r="AY427" s="566">
        <f t="shared" si="1538"/>
        <v>-3.2034242182321631E-3</v>
      </c>
      <c r="AZ427" s="566">
        <f t="shared" si="1539"/>
        <v>-4.7212247031740553E-2</v>
      </c>
      <c r="BA427" s="566">
        <f t="shared" si="1540"/>
        <v>-1.4505330182951219E-2</v>
      </c>
      <c r="BB427" s="566">
        <f t="shared" si="1541"/>
        <v>-0.11922564900018681</v>
      </c>
      <c r="BC427" s="566">
        <f t="shared" si="1542"/>
        <v>1.5119356669595914E-2</v>
      </c>
      <c r="BD427" s="566">
        <f t="shared" si="1543"/>
        <v>-8.5060839084665982E-2</v>
      </c>
      <c r="BE427" s="566">
        <f t="shared" si="1544"/>
        <v>-9.16612137424824E-2</v>
      </c>
      <c r="BF427" s="566">
        <f t="shared" si="1545"/>
        <v>-0.17133891263401033</v>
      </c>
      <c r="BG427" s="566">
        <f t="shared" si="1546"/>
        <v>-0.19912922416791262</v>
      </c>
      <c r="BH427" s="566">
        <f t="shared" si="1547"/>
        <v>-7.2393953333410282E-2</v>
      </c>
      <c r="BI427" s="566">
        <f t="shared" si="1548"/>
        <v>-3.8947714108888518E-2</v>
      </c>
      <c r="BJ427" s="566">
        <f t="shared" si="1549"/>
        <v>-0.27625406129802399</v>
      </c>
      <c r="BK427" s="566">
        <f t="shared" si="1550"/>
        <v>-0.57174256260059375</v>
      </c>
      <c r="BL427" s="566">
        <f t="shared" si="1551"/>
        <v>-6.5817736144965208E-2</v>
      </c>
      <c r="BM427" s="566">
        <f t="shared" si="1552"/>
        <v>-0.13973778923322033</v>
      </c>
      <c r="BN427" s="566">
        <f t="shared" si="1553"/>
        <v>-0.31443098388072133</v>
      </c>
    </row>
    <row r="428" spans="1:66" ht="15.75" thickBot="1" x14ac:dyDescent="0.3">
      <c r="A428" s="564"/>
      <c r="B428" s="559" t="s">
        <v>499</v>
      </c>
      <c r="C428" s="560">
        <v>0</v>
      </c>
      <c r="D428" s="560">
        <v>0</v>
      </c>
      <c r="E428" s="560">
        <v>0</v>
      </c>
      <c r="F428" s="560">
        <v>0</v>
      </c>
      <c r="G428" s="560">
        <v>0</v>
      </c>
      <c r="H428" s="560">
        <v>0</v>
      </c>
      <c r="I428" s="560">
        <v>0</v>
      </c>
      <c r="J428" s="560">
        <v>0</v>
      </c>
      <c r="K428" s="560">
        <v>0</v>
      </c>
      <c r="L428" s="560">
        <v>0</v>
      </c>
      <c r="M428" s="560">
        <v>0</v>
      </c>
      <c r="N428" s="560">
        <v>0</v>
      </c>
      <c r="O428" s="560">
        <v>0</v>
      </c>
      <c r="P428" s="560">
        <v>0</v>
      </c>
      <c r="Q428" s="560">
        <v>0</v>
      </c>
      <c r="R428" s="560">
        <v>0</v>
      </c>
      <c r="S428" s="560">
        <v>0</v>
      </c>
      <c r="T428" s="560">
        <v>0</v>
      </c>
      <c r="U428" s="560">
        <v>0</v>
      </c>
      <c r="V428" s="561">
        <v>0</v>
      </c>
      <c r="X428" s="564"/>
      <c r="Y428" s="559" t="s">
        <v>499</v>
      </c>
      <c r="Z428" s="560">
        <f>[18]Summary!$C$17</f>
        <v>0</v>
      </c>
      <c r="AA428" s="560">
        <f>[18]Summary!$D$17</f>
        <v>0</v>
      </c>
      <c r="AB428" s="560">
        <f>[18]Summary!$E$17</f>
        <v>0</v>
      </c>
      <c r="AC428" s="560">
        <f>[18]Summary!$F$17</f>
        <v>0</v>
      </c>
      <c r="AD428" s="560">
        <f>[18]Summary!$G$17</f>
        <v>0</v>
      </c>
      <c r="AE428" s="560">
        <f>[18]Summary!$H$17</f>
        <v>0</v>
      </c>
      <c r="AF428" s="560">
        <f>[18]Summary!$I$17</f>
        <v>0</v>
      </c>
      <c r="AG428" s="560">
        <f>[18]Summary!$J$17</f>
        <v>0</v>
      </c>
      <c r="AH428" s="560">
        <f>[18]Summary!$K$17</f>
        <v>0</v>
      </c>
      <c r="AI428" s="560">
        <f>[18]Summary!$L$17</f>
        <v>0</v>
      </c>
      <c r="AJ428" s="560">
        <f>[18]Summary!$M$17</f>
        <v>0</v>
      </c>
      <c r="AK428" s="560">
        <f>[18]Summary!$N$17</f>
        <v>0</v>
      </c>
      <c r="AL428" s="560">
        <f>[18]Summary!$O$17</f>
        <v>0</v>
      </c>
      <c r="AM428" s="560">
        <f>[18]Summary!$P$17</f>
        <v>0</v>
      </c>
      <c r="AN428" s="560">
        <f>[18]Summary!$Q$17</f>
        <v>0</v>
      </c>
      <c r="AO428" s="560">
        <f>[18]Summary!$R$17</f>
        <v>0</v>
      </c>
      <c r="AP428" s="560">
        <f>[18]Summary!$S$17</f>
        <v>0</v>
      </c>
      <c r="AQ428" s="560">
        <f>[18]Summary!$T$17</f>
        <v>0</v>
      </c>
      <c r="AR428" s="560">
        <f>[18]Summary!$U$17</f>
        <v>0</v>
      </c>
      <c r="AS428" s="560">
        <f>[18]Summary!$V$17</f>
        <v>0</v>
      </c>
      <c r="AU428" s="566"/>
      <c r="AV428" s="566"/>
      <c r="AW428" s="566"/>
      <c r="AX428" s="566"/>
      <c r="AY428" s="566"/>
      <c r="AZ428" s="566"/>
      <c r="BA428" s="566"/>
      <c r="BB428" s="566"/>
      <c r="BC428" s="566"/>
      <c r="BD428" s="566"/>
      <c r="BE428" s="566"/>
      <c r="BF428" s="566"/>
      <c r="BG428" s="566"/>
      <c r="BH428" s="566"/>
      <c r="BI428" s="566"/>
      <c r="BJ428" s="566"/>
      <c r="BK428" s="566"/>
      <c r="BL428" s="566"/>
      <c r="BM428" s="566"/>
      <c r="BN428" s="566"/>
    </row>
    <row r="429" spans="1:66" ht="15" x14ac:dyDescent="0.25">
      <c r="A429" s="552" t="s">
        <v>502</v>
      </c>
      <c r="B429" s="562"/>
      <c r="C429" s="553">
        <v>2000</v>
      </c>
      <c r="D429" s="553">
        <v>2001</v>
      </c>
      <c r="E429" s="553">
        <v>2002</v>
      </c>
      <c r="F429" s="553">
        <v>2003</v>
      </c>
      <c r="G429" s="553">
        <v>2004</v>
      </c>
      <c r="H429" s="553">
        <v>2005</v>
      </c>
      <c r="I429" s="553">
        <v>2006</v>
      </c>
      <c r="J429" s="553">
        <v>2007</v>
      </c>
      <c r="K429" s="553">
        <v>2008</v>
      </c>
      <c r="L429" s="553">
        <v>2009</v>
      </c>
      <c r="M429" s="553">
        <v>2010</v>
      </c>
      <c r="N429" s="553">
        <v>2011</v>
      </c>
      <c r="O429" s="553">
        <v>2012</v>
      </c>
      <c r="P429" s="553">
        <v>2013</v>
      </c>
      <c r="Q429" s="553">
        <v>2014</v>
      </c>
      <c r="R429" s="553">
        <v>2015</v>
      </c>
      <c r="S429" s="553">
        <v>2016</v>
      </c>
      <c r="T429" s="553">
        <v>2017</v>
      </c>
      <c r="U429" s="553">
        <v>2018</v>
      </c>
      <c r="V429" s="554">
        <v>2019</v>
      </c>
      <c r="X429" s="552" t="s">
        <v>502</v>
      </c>
      <c r="Y429" s="562"/>
      <c r="Z429" s="553">
        <v>2000</v>
      </c>
      <c r="AA429" s="553">
        <v>2001</v>
      </c>
      <c r="AB429" s="553">
        <v>2002</v>
      </c>
      <c r="AC429" s="553">
        <v>2003</v>
      </c>
      <c r="AD429" s="553">
        <v>2004</v>
      </c>
      <c r="AE429" s="553">
        <v>2005</v>
      </c>
      <c r="AF429" s="553">
        <v>2006</v>
      </c>
      <c r="AG429" s="553">
        <v>2007</v>
      </c>
      <c r="AH429" s="553">
        <v>2008</v>
      </c>
      <c r="AI429" s="553">
        <v>2009</v>
      </c>
      <c r="AJ429" s="553">
        <v>2010</v>
      </c>
      <c r="AK429" s="553">
        <v>2011</v>
      </c>
      <c r="AL429" s="553">
        <v>2012</v>
      </c>
      <c r="AM429" s="553">
        <v>2013</v>
      </c>
      <c r="AN429" s="553">
        <v>2014</v>
      </c>
      <c r="AO429" s="553">
        <v>2015</v>
      </c>
      <c r="AP429" s="553">
        <v>2016</v>
      </c>
      <c r="AQ429" s="553">
        <v>2017</v>
      </c>
      <c r="AR429" s="553">
        <v>2018</v>
      </c>
      <c r="AS429" s="553">
        <v>2019</v>
      </c>
      <c r="AU429" s="553">
        <v>2000</v>
      </c>
      <c r="AV429" s="553">
        <v>2001</v>
      </c>
      <c r="AW429" s="553">
        <v>2002</v>
      </c>
      <c r="AX429" s="553">
        <v>2003</v>
      </c>
      <c r="AY429" s="553">
        <v>2004</v>
      </c>
      <c r="AZ429" s="553">
        <v>2005</v>
      </c>
      <c r="BA429" s="553">
        <v>2006</v>
      </c>
      <c r="BB429" s="553">
        <v>2007</v>
      </c>
      <c r="BC429" s="553">
        <v>2008</v>
      </c>
      <c r="BD429" s="553">
        <v>2009</v>
      </c>
      <c r="BE429" s="553">
        <v>2010</v>
      </c>
      <c r="BF429" s="553">
        <v>2011</v>
      </c>
      <c r="BG429" s="553">
        <v>2012</v>
      </c>
      <c r="BH429" s="553">
        <v>2013</v>
      </c>
      <c r="BI429" s="553">
        <v>2014</v>
      </c>
      <c r="BJ429" s="553">
        <v>2015</v>
      </c>
      <c r="BK429" s="553">
        <v>2016</v>
      </c>
      <c r="BL429" s="553">
        <v>2017</v>
      </c>
      <c r="BM429" s="553">
        <v>2018</v>
      </c>
      <c r="BN429" s="553">
        <v>2019</v>
      </c>
    </row>
    <row r="430" spans="1:66" ht="15" x14ac:dyDescent="0.25">
      <c r="A430" s="563"/>
      <c r="B430" s="550" t="s">
        <v>498</v>
      </c>
      <c r="C430" s="556">
        <v>0</v>
      </c>
      <c r="D430" s="556">
        <v>0</v>
      </c>
      <c r="E430" s="556">
        <v>0</v>
      </c>
      <c r="F430" s="556">
        <v>0</v>
      </c>
      <c r="G430" s="556">
        <v>0</v>
      </c>
      <c r="H430" s="556">
        <v>0</v>
      </c>
      <c r="I430" s="556">
        <v>0</v>
      </c>
      <c r="J430" s="556">
        <v>0</v>
      </c>
      <c r="K430" s="556">
        <v>0</v>
      </c>
      <c r="L430" s="556">
        <v>0</v>
      </c>
      <c r="M430" s="556">
        <v>0</v>
      </c>
      <c r="N430" s="556">
        <v>0</v>
      </c>
      <c r="O430" s="556">
        <v>0</v>
      </c>
      <c r="P430" s="556">
        <v>0</v>
      </c>
      <c r="Q430" s="556">
        <v>0</v>
      </c>
      <c r="R430" s="556">
        <v>0</v>
      </c>
      <c r="S430" s="556">
        <v>0</v>
      </c>
      <c r="T430" s="556">
        <v>0</v>
      </c>
      <c r="U430" s="556">
        <v>0</v>
      </c>
      <c r="V430" s="557">
        <v>0</v>
      </c>
      <c r="X430" s="563"/>
      <c r="Y430" s="550" t="s">
        <v>498</v>
      </c>
      <c r="Z430" s="556">
        <f>[18]Summary!$C$19</f>
        <v>0</v>
      </c>
      <c r="AA430" s="556">
        <f>[18]Summary!$D$19</f>
        <v>0</v>
      </c>
      <c r="AB430" s="556">
        <f>[18]Summary!$E$19</f>
        <v>0</v>
      </c>
      <c r="AC430" s="556">
        <f>[18]Summary!$F$19</f>
        <v>0</v>
      </c>
      <c r="AD430" s="556">
        <f>[18]Summary!$G$19</f>
        <v>0</v>
      </c>
      <c r="AE430" s="556">
        <f>[18]Summary!$H$19</f>
        <v>0</v>
      </c>
      <c r="AF430" s="556">
        <f>[18]Summary!$I$19</f>
        <v>0</v>
      </c>
      <c r="AG430" s="556">
        <f>[18]Summary!$J$19</f>
        <v>0</v>
      </c>
      <c r="AH430" s="556">
        <f>[18]Summary!$K$19</f>
        <v>0</v>
      </c>
      <c r="AI430" s="556">
        <f>[18]Summary!$L$19</f>
        <v>0</v>
      </c>
      <c r="AJ430" s="556">
        <f>[18]Summary!$M$19</f>
        <v>0</v>
      </c>
      <c r="AK430" s="556">
        <f>[18]Summary!$N$19</f>
        <v>0</v>
      </c>
      <c r="AL430" s="556">
        <f>[18]Summary!$O$19</f>
        <v>0</v>
      </c>
      <c r="AM430" s="556">
        <f>[18]Summary!$P$19</f>
        <v>0</v>
      </c>
      <c r="AN430" s="556">
        <f>[18]Summary!$Q$19</f>
        <v>0</v>
      </c>
      <c r="AO430" s="556">
        <f>[18]Summary!$R$19</f>
        <v>0</v>
      </c>
      <c r="AP430" s="556">
        <f>[18]Summary!$S$19</f>
        <v>0</v>
      </c>
      <c r="AQ430" s="556">
        <f>[18]Summary!$T$19</f>
        <v>0</v>
      </c>
      <c r="AR430" s="556">
        <f>[18]Summary!$U$19</f>
        <v>0</v>
      </c>
      <c r="AS430" s="556">
        <f>[18]Summary!$V$19</f>
        <v>0</v>
      </c>
      <c r="AU430" s="566"/>
      <c r="AV430" s="566"/>
      <c r="AW430" s="566"/>
      <c r="AX430" s="566"/>
      <c r="AY430" s="566"/>
      <c r="AZ430" s="566"/>
      <c r="BA430" s="566"/>
      <c r="BB430" s="566"/>
      <c r="BC430" s="566"/>
      <c r="BD430" s="566"/>
      <c r="BE430" s="566"/>
      <c r="BF430" s="566"/>
      <c r="BG430" s="566"/>
      <c r="BH430" s="566"/>
      <c r="BI430" s="566"/>
      <c r="BJ430" s="566"/>
      <c r="BK430" s="566"/>
      <c r="BL430" s="566"/>
      <c r="BM430" s="566"/>
      <c r="BN430" s="566"/>
    </row>
    <row r="431" spans="1:66" ht="15" x14ac:dyDescent="0.25">
      <c r="A431" s="563"/>
      <c r="B431" s="550" t="s">
        <v>87</v>
      </c>
      <c r="C431" s="556">
        <v>0</v>
      </c>
      <c r="D431" s="556">
        <v>0</v>
      </c>
      <c r="E431" s="556">
        <v>0</v>
      </c>
      <c r="F431" s="556">
        <v>0</v>
      </c>
      <c r="G431" s="556">
        <v>0</v>
      </c>
      <c r="H431" s="556">
        <v>0</v>
      </c>
      <c r="I431" s="556">
        <v>0</v>
      </c>
      <c r="J431" s="556">
        <v>0</v>
      </c>
      <c r="K431" s="556">
        <v>0</v>
      </c>
      <c r="L431" s="556">
        <v>0</v>
      </c>
      <c r="M431" s="556">
        <v>0</v>
      </c>
      <c r="N431" s="556">
        <v>0</v>
      </c>
      <c r="O431" s="556">
        <v>0</v>
      </c>
      <c r="P431" s="556">
        <v>0</v>
      </c>
      <c r="Q431" s="556">
        <v>0</v>
      </c>
      <c r="R431" s="556">
        <v>0</v>
      </c>
      <c r="S431" s="556">
        <v>0</v>
      </c>
      <c r="T431" s="556">
        <v>0</v>
      </c>
      <c r="U431" s="556">
        <v>0</v>
      </c>
      <c r="V431" s="557">
        <v>0</v>
      </c>
      <c r="X431" s="563"/>
      <c r="Y431" s="550" t="s">
        <v>87</v>
      </c>
      <c r="Z431" s="556">
        <f>[18]Summary!$C$20</f>
        <v>0</v>
      </c>
      <c r="AA431" s="556">
        <f>[18]Summary!$D$20</f>
        <v>0</v>
      </c>
      <c r="AB431" s="556">
        <f>[18]Summary!$E$20</f>
        <v>0</v>
      </c>
      <c r="AC431" s="556">
        <f>[18]Summary!$F$20</f>
        <v>0</v>
      </c>
      <c r="AD431" s="556">
        <f>[18]Summary!$G$20</f>
        <v>0</v>
      </c>
      <c r="AE431" s="556">
        <f>[18]Summary!$H$20</f>
        <v>0</v>
      </c>
      <c r="AF431" s="556">
        <f>[18]Summary!$I$20</f>
        <v>0</v>
      </c>
      <c r="AG431" s="556">
        <f>[18]Summary!$J$20</f>
        <v>0</v>
      </c>
      <c r="AH431" s="556">
        <f>[18]Summary!$K$20</f>
        <v>0</v>
      </c>
      <c r="AI431" s="556">
        <f>[18]Summary!$L$20</f>
        <v>0</v>
      </c>
      <c r="AJ431" s="556">
        <f>[18]Summary!$M$20</f>
        <v>0</v>
      </c>
      <c r="AK431" s="556">
        <f>[18]Summary!$N$20</f>
        <v>0</v>
      </c>
      <c r="AL431" s="556">
        <f>[18]Summary!$O$20</f>
        <v>0</v>
      </c>
      <c r="AM431" s="556">
        <f>[18]Summary!$P$20</f>
        <v>0</v>
      </c>
      <c r="AN431" s="556">
        <f>[18]Summary!$Q$20</f>
        <v>0</v>
      </c>
      <c r="AO431" s="556">
        <f>[18]Summary!$R$20</f>
        <v>0</v>
      </c>
      <c r="AP431" s="556">
        <f>[18]Summary!$S$20</f>
        <v>0</v>
      </c>
      <c r="AQ431" s="556">
        <f>[18]Summary!$T$20</f>
        <v>0</v>
      </c>
      <c r="AR431" s="556">
        <f>[18]Summary!$U$20</f>
        <v>0</v>
      </c>
      <c r="AS431" s="556">
        <f>[18]Summary!$V$20</f>
        <v>0</v>
      </c>
      <c r="AU431" s="566"/>
      <c r="AV431" s="566"/>
      <c r="AW431" s="566"/>
      <c r="AX431" s="566"/>
      <c r="AY431" s="566"/>
      <c r="AZ431" s="566"/>
      <c r="BA431" s="566"/>
      <c r="BB431" s="566"/>
      <c r="BC431" s="566"/>
      <c r="BD431" s="566"/>
      <c r="BE431" s="566"/>
      <c r="BF431" s="566"/>
      <c r="BG431" s="566"/>
      <c r="BH431" s="566"/>
      <c r="BI431" s="566"/>
      <c r="BJ431" s="566"/>
      <c r="BK431" s="566"/>
      <c r="BL431" s="566"/>
      <c r="BM431" s="566"/>
      <c r="BN431" s="566"/>
    </row>
    <row r="432" spans="1:66" ht="15.75" thickBot="1" x14ac:dyDescent="0.3">
      <c r="A432" s="564"/>
      <c r="B432" s="559" t="s">
        <v>499</v>
      </c>
      <c r="C432" s="560">
        <v>0</v>
      </c>
      <c r="D432" s="560">
        <v>0</v>
      </c>
      <c r="E432" s="560">
        <v>0</v>
      </c>
      <c r="F432" s="560">
        <v>0</v>
      </c>
      <c r="G432" s="560">
        <v>0</v>
      </c>
      <c r="H432" s="560">
        <v>0</v>
      </c>
      <c r="I432" s="560">
        <v>0</v>
      </c>
      <c r="J432" s="560">
        <v>0</v>
      </c>
      <c r="K432" s="560">
        <v>0</v>
      </c>
      <c r="L432" s="560">
        <v>0</v>
      </c>
      <c r="M432" s="560">
        <v>0</v>
      </c>
      <c r="N432" s="560">
        <v>0</v>
      </c>
      <c r="O432" s="560">
        <v>0</v>
      </c>
      <c r="P432" s="560">
        <v>0</v>
      </c>
      <c r="Q432" s="560">
        <v>0</v>
      </c>
      <c r="R432" s="560">
        <v>0</v>
      </c>
      <c r="S432" s="560">
        <v>0</v>
      </c>
      <c r="T432" s="560">
        <v>0</v>
      </c>
      <c r="U432" s="560">
        <v>0</v>
      </c>
      <c r="V432" s="561">
        <v>0</v>
      </c>
      <c r="X432" s="564"/>
      <c r="Y432" s="559" t="s">
        <v>499</v>
      </c>
      <c r="Z432" s="560">
        <f>[18]Summary!$C$21</f>
        <v>0</v>
      </c>
      <c r="AA432" s="560">
        <f>[18]Summary!$D$21</f>
        <v>0</v>
      </c>
      <c r="AB432" s="560">
        <f>[18]Summary!$E$21</f>
        <v>0</v>
      </c>
      <c r="AC432" s="560">
        <f>[18]Summary!$F$21</f>
        <v>0</v>
      </c>
      <c r="AD432" s="560">
        <f>[18]Summary!$G$21</f>
        <v>0</v>
      </c>
      <c r="AE432" s="560">
        <f>[18]Summary!$H$21</f>
        <v>0</v>
      </c>
      <c r="AF432" s="560">
        <f>[18]Summary!$I$21</f>
        <v>0</v>
      </c>
      <c r="AG432" s="560">
        <f>[18]Summary!$J$21</f>
        <v>0</v>
      </c>
      <c r="AH432" s="560">
        <f>[18]Summary!$K$21</f>
        <v>0</v>
      </c>
      <c r="AI432" s="560">
        <f>[18]Summary!$L$21</f>
        <v>0</v>
      </c>
      <c r="AJ432" s="560">
        <f>[18]Summary!$M$21</f>
        <v>0</v>
      </c>
      <c r="AK432" s="560">
        <f>[18]Summary!$N$21</f>
        <v>0</v>
      </c>
      <c r="AL432" s="560">
        <f>[18]Summary!$O$21</f>
        <v>0</v>
      </c>
      <c r="AM432" s="560">
        <f>[18]Summary!$P$21</f>
        <v>0</v>
      </c>
      <c r="AN432" s="560">
        <f>[18]Summary!$Q$21</f>
        <v>0</v>
      </c>
      <c r="AO432" s="560">
        <f>[18]Summary!$R$21</f>
        <v>0</v>
      </c>
      <c r="AP432" s="560">
        <f>[18]Summary!$S$21</f>
        <v>0</v>
      </c>
      <c r="AQ432" s="560">
        <f>[18]Summary!$T$21</f>
        <v>0</v>
      </c>
      <c r="AR432" s="560">
        <f>[18]Summary!$U$21</f>
        <v>0</v>
      </c>
      <c r="AS432" s="560">
        <f>[18]Summary!$V$21</f>
        <v>0</v>
      </c>
      <c r="AU432" s="566"/>
      <c r="AV432" s="566"/>
      <c r="AW432" s="566"/>
      <c r="AX432" s="566"/>
      <c r="AY432" s="566"/>
      <c r="AZ432" s="566"/>
      <c r="BA432" s="566"/>
      <c r="BB432" s="566"/>
      <c r="BC432" s="566"/>
      <c r="BD432" s="566"/>
      <c r="BE432" s="566"/>
      <c r="BF432" s="566"/>
      <c r="BG432" s="566"/>
      <c r="BH432" s="566"/>
      <c r="BI432" s="566"/>
      <c r="BJ432" s="566"/>
      <c r="BK432" s="566"/>
      <c r="BL432" s="566"/>
      <c r="BM432" s="566"/>
      <c r="BN432" s="566"/>
    </row>
    <row r="433" spans="1:66" ht="15" x14ac:dyDescent="0.25">
      <c r="A433" s="552" t="s">
        <v>503</v>
      </c>
      <c r="B433" s="562"/>
      <c r="C433" s="553">
        <v>2000</v>
      </c>
      <c r="D433" s="553">
        <v>2001</v>
      </c>
      <c r="E433" s="553">
        <v>2002</v>
      </c>
      <c r="F433" s="553">
        <v>2003</v>
      </c>
      <c r="G433" s="553">
        <v>2004</v>
      </c>
      <c r="H433" s="553">
        <v>2005</v>
      </c>
      <c r="I433" s="553">
        <v>2006</v>
      </c>
      <c r="J433" s="553">
        <v>2007</v>
      </c>
      <c r="K433" s="553">
        <v>2008</v>
      </c>
      <c r="L433" s="553">
        <v>2009</v>
      </c>
      <c r="M433" s="553">
        <v>2010</v>
      </c>
      <c r="N433" s="553">
        <v>2011</v>
      </c>
      <c r="O433" s="553">
        <v>2012</v>
      </c>
      <c r="P433" s="553">
        <v>2013</v>
      </c>
      <c r="Q433" s="553">
        <v>2014</v>
      </c>
      <c r="R433" s="553">
        <v>2015</v>
      </c>
      <c r="S433" s="553">
        <v>2016</v>
      </c>
      <c r="T433" s="553">
        <v>2017</v>
      </c>
      <c r="U433" s="553">
        <v>2018</v>
      </c>
      <c r="V433" s="554">
        <v>2019</v>
      </c>
      <c r="X433" s="552" t="s">
        <v>503</v>
      </c>
      <c r="Y433" s="562"/>
      <c r="Z433" s="553">
        <v>2000</v>
      </c>
      <c r="AA433" s="553">
        <v>2001</v>
      </c>
      <c r="AB433" s="553">
        <v>2002</v>
      </c>
      <c r="AC433" s="553">
        <v>2003</v>
      </c>
      <c r="AD433" s="553">
        <v>2004</v>
      </c>
      <c r="AE433" s="553">
        <v>2005</v>
      </c>
      <c r="AF433" s="553">
        <v>2006</v>
      </c>
      <c r="AG433" s="553">
        <v>2007</v>
      </c>
      <c r="AH433" s="553">
        <v>2008</v>
      </c>
      <c r="AI433" s="553">
        <v>2009</v>
      </c>
      <c r="AJ433" s="553">
        <v>2010</v>
      </c>
      <c r="AK433" s="553">
        <v>2011</v>
      </c>
      <c r="AL433" s="553">
        <v>2012</v>
      </c>
      <c r="AM433" s="553">
        <v>2013</v>
      </c>
      <c r="AN433" s="553">
        <v>2014</v>
      </c>
      <c r="AO433" s="553">
        <v>2015</v>
      </c>
      <c r="AP433" s="553">
        <v>2016</v>
      </c>
      <c r="AQ433" s="553">
        <v>2017</v>
      </c>
      <c r="AR433" s="553">
        <v>2018</v>
      </c>
      <c r="AS433" s="553">
        <v>2019</v>
      </c>
      <c r="AU433" s="553">
        <v>2000</v>
      </c>
      <c r="AV433" s="553">
        <v>2001</v>
      </c>
      <c r="AW433" s="553">
        <v>2002</v>
      </c>
      <c r="AX433" s="553">
        <v>2003</v>
      </c>
      <c r="AY433" s="553">
        <v>2004</v>
      </c>
      <c r="AZ433" s="553">
        <v>2005</v>
      </c>
      <c r="BA433" s="553">
        <v>2006</v>
      </c>
      <c r="BB433" s="553">
        <v>2007</v>
      </c>
      <c r="BC433" s="553">
        <v>2008</v>
      </c>
      <c r="BD433" s="553">
        <v>2009</v>
      </c>
      <c r="BE433" s="553">
        <v>2010</v>
      </c>
      <c r="BF433" s="553">
        <v>2011</v>
      </c>
      <c r="BG433" s="553">
        <v>2012</v>
      </c>
      <c r="BH433" s="553">
        <v>2013</v>
      </c>
      <c r="BI433" s="553">
        <v>2014</v>
      </c>
      <c r="BJ433" s="553">
        <v>2015</v>
      </c>
      <c r="BK433" s="553">
        <v>2016</v>
      </c>
      <c r="BL433" s="553">
        <v>2017</v>
      </c>
      <c r="BM433" s="553">
        <v>2018</v>
      </c>
      <c r="BN433" s="553">
        <v>2019</v>
      </c>
    </row>
    <row r="434" spans="1:66" ht="15" x14ac:dyDescent="0.25">
      <c r="A434" s="555"/>
      <c r="B434" s="550" t="s">
        <v>498</v>
      </c>
      <c r="C434" s="556">
        <v>1006402.4030478129</v>
      </c>
      <c r="D434" s="556">
        <v>1024141.43481249</v>
      </c>
      <c r="E434" s="556">
        <v>1038332.0552254888</v>
      </c>
      <c r="F434" s="556">
        <v>1066881.6299317863</v>
      </c>
      <c r="G434" s="556">
        <v>1097383.6034410351</v>
      </c>
      <c r="H434" s="556">
        <v>1127496.4234558505</v>
      </c>
      <c r="I434" s="556">
        <v>1157590.7900686299</v>
      </c>
      <c r="J434" s="556">
        <v>1184914.6706421475</v>
      </c>
      <c r="K434" s="556">
        <v>1214059.3068856564</v>
      </c>
      <c r="L434" s="556">
        <v>1243754.3209053013</v>
      </c>
      <c r="M434" s="556">
        <v>1274317.0010332889</v>
      </c>
      <c r="N434" s="556">
        <v>1303955.5462788232</v>
      </c>
      <c r="O434" s="556">
        <v>1329920.2261831879</v>
      </c>
      <c r="P434" s="556">
        <v>1358746.2669324472</v>
      </c>
      <c r="Q434" s="556">
        <v>1387423.2432081953</v>
      </c>
      <c r="R434" s="556">
        <v>1417955.1700520176</v>
      </c>
      <c r="S434" s="556">
        <v>1439831.2508165017</v>
      </c>
      <c r="T434" s="556">
        <v>1472146.342051998</v>
      </c>
      <c r="U434" s="556">
        <v>1504600.719829072</v>
      </c>
      <c r="V434" s="557">
        <v>1525532.5878480072</v>
      </c>
      <c r="X434" s="555"/>
      <c r="Y434" s="550" t="s">
        <v>498</v>
      </c>
      <c r="Z434" s="556">
        <f>[18]Summary!$C$23</f>
        <v>969541.57970751193</v>
      </c>
      <c r="AA434" s="556">
        <f>[18]Summary!$D$23</f>
        <v>998683.57787193521</v>
      </c>
      <c r="AB434" s="556">
        <f>[18]Summary!$E$23</f>
        <v>1029792.4873264284</v>
      </c>
      <c r="AC434" s="556">
        <f>[18]Summary!$F$23</f>
        <v>1060246.7149252433</v>
      </c>
      <c r="AD434" s="556">
        <f>[18]Summary!$G$23</f>
        <v>1090688.0779196518</v>
      </c>
      <c r="AE434" s="556">
        <f>[18]Summary!$H$23</f>
        <v>1119479.0472127202</v>
      </c>
      <c r="AF434" s="556">
        <f>[18]Summary!$I$23</f>
        <v>1148765.3657848097</v>
      </c>
      <c r="AG434" s="556">
        <f>[18]Summary!$J$23</f>
        <v>1173657.4446686502</v>
      </c>
      <c r="AH434" s="556">
        <f>[18]Summary!$K$23</f>
        <v>1200286.1158342673</v>
      </c>
      <c r="AI434" s="556">
        <f>[18]Summary!$L$23</f>
        <v>1228046.2477268944</v>
      </c>
      <c r="AJ434" s="556">
        <f>[18]Summary!$M$23</f>
        <v>1254066.9450802538</v>
      </c>
      <c r="AK434" s="556">
        <f>[18]Summary!$N$23</f>
        <v>1278935.9474929385</v>
      </c>
      <c r="AL434" s="556">
        <f>[18]Summary!$O$23</f>
        <v>1301382.2316446102</v>
      </c>
      <c r="AM434" s="556">
        <f>[18]Summary!$P$23</f>
        <v>1326070.3923156252</v>
      </c>
      <c r="AN434" s="556">
        <f>[18]Summary!$Q$23</f>
        <v>1350040.9629131604</v>
      </c>
      <c r="AO434" s="556">
        <f>[18]Summary!$R$23</f>
        <v>1373124.7134901583</v>
      </c>
      <c r="AP434" s="556">
        <f>[18]Summary!$S$23</f>
        <v>1395084.6815577562</v>
      </c>
      <c r="AQ434" s="556">
        <f>[18]Summary!$T$23</f>
        <v>1416698.9003079988</v>
      </c>
      <c r="AR434" s="556">
        <f>[18]Summary!$U$23</f>
        <v>1438304.8211710823</v>
      </c>
      <c r="AS434" s="556">
        <f>[18]Summary!$V$23</f>
        <v>1453072.7488744273</v>
      </c>
      <c r="AU434" s="566">
        <f>(Z434-C434)/C434</f>
        <v>-3.662632683375034E-2</v>
      </c>
      <c r="AV434" s="566">
        <f t="shared" ref="AV434:AV436" si="1555">(AA434-D434)/D434</f>
        <v>-2.485775506701951E-2</v>
      </c>
      <c r="AW434" s="566">
        <f t="shared" ref="AW434:AW436" si="1556">(AB434-E434)/E434</f>
        <v>-8.2243130760380357E-3</v>
      </c>
      <c r="AX434" s="566">
        <f t="shared" ref="AX434:AX436" si="1557">(AC434-F434)/F434</f>
        <v>-6.2189795197497809E-3</v>
      </c>
      <c r="AY434" s="566">
        <f t="shared" ref="AY434:AY436" si="1558">(AD434-G434)/G434</f>
        <v>-6.1013537111256405E-3</v>
      </c>
      <c r="AZ434" s="566">
        <f t="shared" ref="AZ434:AZ436" si="1559">(AE434-H434)/H434</f>
        <v>-7.1107775389269261E-3</v>
      </c>
      <c r="BA434" s="566">
        <f t="shared" ref="BA434:BA436" si="1560">(AF434-I434)/I434</f>
        <v>-7.6239586212473003E-3</v>
      </c>
      <c r="BB434" s="566">
        <f t="shared" ref="BB434:BB436" si="1561">(AG434-J434)/J434</f>
        <v>-9.5004528616365984E-3</v>
      </c>
      <c r="BC434" s="566">
        <f t="shared" ref="BC434:BC436" si="1562">(AH434-K434)/K434</f>
        <v>-1.1344743187810584E-2</v>
      </c>
      <c r="BD434" s="566">
        <f t="shared" ref="BD434:BD436" si="1563">(AI434-L434)/L434</f>
        <v>-1.262956269930644E-2</v>
      </c>
      <c r="BE434" s="566">
        <f t="shared" ref="BE434:BE436" si="1564">(AJ434-M434)/M434</f>
        <v>-1.589090935506254E-2</v>
      </c>
      <c r="BF434" s="566">
        <f t="shared" ref="BF434:BF436" si="1565">(AK434-N434)/N434</f>
        <v>-1.9187462990808715E-2</v>
      </c>
      <c r="BG434" s="566">
        <f t="shared" ref="BG434:BG436" si="1566">(AL434-O434)/O434</f>
        <v>-2.1458425833916758E-2</v>
      </c>
      <c r="BH434" s="566">
        <f t="shared" ref="BH434:BH436" si="1567">(AM434-P434)/P434</f>
        <v>-2.4048547850359276E-2</v>
      </c>
      <c r="BI434" s="566">
        <f t="shared" ref="BI434:BI436" si="1568">(AN434-Q434)/Q434</f>
        <v>-2.6943674526162833E-2</v>
      </c>
      <c r="BJ434" s="566">
        <f t="shared" ref="BJ434:BJ436" si="1569">(AO434-R434)/R434</f>
        <v>-3.1616272156343724E-2</v>
      </c>
      <c r="BK434" s="566">
        <f t="shared" ref="BK434:BK436" si="1570">(AP434-S434)/S434</f>
        <v>-3.1077648323975866E-2</v>
      </c>
      <c r="BL434" s="566">
        <f t="shared" ref="BL434:BL436" si="1571">(AQ434-T434)/T434</f>
        <v>-3.766435452790113E-2</v>
      </c>
      <c r="BM434" s="566">
        <f t="shared" ref="BM434:BM436" si="1572">(AR434-U434)/U434</f>
        <v>-4.4062120790106456E-2</v>
      </c>
      <c r="BN434" s="566">
        <f t="shared" ref="BN434:BN436" si="1573">(AS434-V434)/V434</f>
        <v>-4.7498060382830241E-2</v>
      </c>
    </row>
    <row r="435" spans="1:66" ht="15" x14ac:dyDescent="0.25">
      <c r="A435" s="555"/>
      <c r="B435" s="550" t="s">
        <v>87</v>
      </c>
      <c r="C435" s="556">
        <v>901447.59468469513</v>
      </c>
      <c r="D435" s="556">
        <v>915691.57212339644</v>
      </c>
      <c r="E435" s="556">
        <v>926711.60237587569</v>
      </c>
      <c r="F435" s="556">
        <v>990819.87830989633</v>
      </c>
      <c r="G435" s="556">
        <v>1019147.2586234724</v>
      </c>
      <c r="H435" s="556">
        <v>1047113.2295668045</v>
      </c>
      <c r="I435" s="556">
        <v>1075062.0627161709</v>
      </c>
      <c r="J435" s="556">
        <v>1100437.9275405919</v>
      </c>
      <c r="K435" s="556">
        <v>1127504.7399460373</v>
      </c>
      <c r="L435" s="556">
        <v>1155082.6917561518</v>
      </c>
      <c r="M435" s="556">
        <v>1183466.4506996563</v>
      </c>
      <c r="N435" s="556">
        <v>1210991.9595935908</v>
      </c>
      <c r="O435" s="556">
        <v>1235105.5259550652</v>
      </c>
      <c r="P435" s="556">
        <v>1261876.4566619361</v>
      </c>
      <c r="Q435" s="556">
        <v>1288508.95022699</v>
      </c>
      <c r="R435" s="556">
        <v>1316864.1483963474</v>
      </c>
      <c r="S435" s="556">
        <v>1337180.6062608899</v>
      </c>
      <c r="T435" s="556">
        <v>1367191.8407476763</v>
      </c>
      <c r="U435" s="556">
        <v>1397332.4315475759</v>
      </c>
      <c r="V435" s="557">
        <v>1416771.9929210772</v>
      </c>
      <c r="X435" s="555"/>
      <c r="Y435" s="550" t="s">
        <v>87</v>
      </c>
      <c r="Z435" s="556">
        <f>[18]Summary!$C$24</f>
        <v>900419.63061381911</v>
      </c>
      <c r="AA435" s="556">
        <f>[18]Summary!$D$24</f>
        <v>927484.46683459217</v>
      </c>
      <c r="AB435" s="556">
        <f>[18]Summary!$E$24</f>
        <v>956376.01583949884</v>
      </c>
      <c r="AC435" s="556">
        <f>[18]Summary!$F$24</f>
        <v>984659.58593530941</v>
      </c>
      <c r="AD435" s="556">
        <f>[18]Summary!$G$24</f>
        <v>1012931.2373017503</v>
      </c>
      <c r="AE435" s="556">
        <f>[18]Summary!$H$24</f>
        <v>1039670.1820340201</v>
      </c>
      <c r="AF435" s="556">
        <f>[18]Summary!$I$24</f>
        <v>1066868.2278020456</v>
      </c>
      <c r="AG435" s="556">
        <f>[18]Summary!$J$24</f>
        <v>1089985.2857680554</v>
      </c>
      <c r="AH435" s="556">
        <f>[18]Summary!$K$24</f>
        <v>1114715.1123945564</v>
      </c>
      <c r="AI435" s="556">
        <f>[18]Summary!$L$24</f>
        <v>1140495.7155871405</v>
      </c>
      <c r="AJ435" s="556">
        <f>[18]Summary!$M$24</f>
        <v>1164660.8732943202</v>
      </c>
      <c r="AK435" s="556">
        <f>[18]Summary!$N$24</f>
        <v>1187756.4962109376</v>
      </c>
      <c r="AL435" s="556">
        <f>[18]Summary!$O$24</f>
        <v>1208602.1095767606</v>
      </c>
      <c r="AM435" s="556">
        <f>[18]Summary!$P$24</f>
        <v>1231529.7535904809</v>
      </c>
      <c r="AN435" s="556">
        <f>[18]Summary!$Q$24</f>
        <v>1253790.9522044694</v>
      </c>
      <c r="AO435" s="556">
        <f>[18]Summary!$R$24</f>
        <v>1275228.541294598</v>
      </c>
      <c r="AP435" s="556">
        <f>[18]Summary!$S$24</f>
        <v>1295622.8855013519</v>
      </c>
      <c r="AQ435" s="556">
        <f>[18]Summary!$T$24</f>
        <v>1315696.1303984127</v>
      </c>
      <c r="AR435" s="556">
        <f>[18]Summary!$U$24</f>
        <v>1335761.6690016212</v>
      </c>
      <c r="AS435" s="556">
        <f>[18]Summary!$V$24</f>
        <v>1349476.7254113285</v>
      </c>
      <c r="AU435" s="566">
        <f t="shared" ref="AU435:AU436" si="1574">(Z435-C435)/C435</f>
        <v>-1.1403481211079939E-3</v>
      </c>
      <c r="AV435" s="566">
        <f t="shared" si="1555"/>
        <v>1.2878675604547926E-2</v>
      </c>
      <c r="AW435" s="566">
        <f t="shared" si="1556"/>
        <v>3.2010404733868014E-2</v>
      </c>
      <c r="AX435" s="566">
        <f t="shared" si="1557"/>
        <v>-6.2173685746948447E-3</v>
      </c>
      <c r="AY435" s="566">
        <f t="shared" si="1558"/>
        <v>-6.0992376411999989E-3</v>
      </c>
      <c r="AZ435" s="566">
        <f t="shared" si="1559"/>
        <v>-7.1081591967505041E-3</v>
      </c>
      <c r="BA435" s="566">
        <f t="shared" si="1560"/>
        <v>-7.6217319895219285E-3</v>
      </c>
      <c r="BB435" s="566">
        <f t="shared" si="1561"/>
        <v>-9.498620059286346E-3</v>
      </c>
      <c r="BC435" s="566">
        <f t="shared" si="1562"/>
        <v>-1.1343302691652551E-2</v>
      </c>
      <c r="BD435" s="566">
        <f t="shared" si="1563"/>
        <v>-1.2628512463323069E-2</v>
      </c>
      <c r="BE435" s="566">
        <f t="shared" si="1564"/>
        <v>-1.5890249693363397E-2</v>
      </c>
      <c r="BF435" s="566">
        <f t="shared" si="1565"/>
        <v>-1.9187132663086401E-2</v>
      </c>
      <c r="BG435" s="566">
        <f t="shared" si="1566"/>
        <v>-2.1458422637863597E-2</v>
      </c>
      <c r="BH435" s="566">
        <f t="shared" si="1567"/>
        <v>-2.4048870165730728E-2</v>
      </c>
      <c r="BI435" s="566">
        <f t="shared" si="1568"/>
        <v>-2.6944320422768186E-2</v>
      </c>
      <c r="BJ435" s="566">
        <f t="shared" si="1569"/>
        <v>-3.1617237930315331E-2</v>
      </c>
      <c r="BK435" s="566">
        <f t="shared" si="1570"/>
        <v>-3.1078614635119756E-2</v>
      </c>
      <c r="BL435" s="566">
        <f t="shared" si="1571"/>
        <v>-3.7665314270089678E-2</v>
      </c>
      <c r="BM435" s="566">
        <f t="shared" si="1572"/>
        <v>-4.4063074151770541E-2</v>
      </c>
      <c r="BN435" s="566">
        <f t="shared" si="1573"/>
        <v>-4.7499010317814387E-2</v>
      </c>
    </row>
    <row r="436" spans="1:66" ht="15.75" thickBot="1" x14ac:dyDescent="0.3">
      <c r="A436" s="558"/>
      <c r="B436" s="559" t="s">
        <v>499</v>
      </c>
      <c r="C436" s="560">
        <v>104954.80836311771</v>
      </c>
      <c r="D436" s="560">
        <v>108449.86268909361</v>
      </c>
      <c r="E436" s="560">
        <v>111620.45284961314</v>
      </c>
      <c r="F436" s="560">
        <v>76061.751621889969</v>
      </c>
      <c r="G436" s="560">
        <v>78236.344817562742</v>
      </c>
      <c r="H436" s="560">
        <v>80383.193889045971</v>
      </c>
      <c r="I436" s="560">
        <v>82528.727352459042</v>
      </c>
      <c r="J436" s="560">
        <v>84476.743101555738</v>
      </c>
      <c r="K436" s="560">
        <v>86554.56693961905</v>
      </c>
      <c r="L436" s="560">
        <v>88671.629149149434</v>
      </c>
      <c r="M436" s="560">
        <v>90850.550333632578</v>
      </c>
      <c r="N436" s="560">
        <v>92963.58668523244</v>
      </c>
      <c r="O436" s="560">
        <v>94814.700228122791</v>
      </c>
      <c r="P436" s="560">
        <v>96869.810270511007</v>
      </c>
      <c r="Q436" s="560">
        <v>98914.292981205203</v>
      </c>
      <c r="R436" s="560">
        <v>101091.02165567024</v>
      </c>
      <c r="S436" s="560">
        <v>102650.6445556118</v>
      </c>
      <c r="T436" s="560">
        <v>104954.50130432175</v>
      </c>
      <c r="U436" s="560">
        <v>107268.28828149616</v>
      </c>
      <c r="V436" s="561">
        <v>108760.59492692995</v>
      </c>
      <c r="X436" s="558"/>
      <c r="Y436" s="559" t="s">
        <v>499</v>
      </c>
      <c r="Z436" s="560">
        <f>[18]Summary!$C$25</f>
        <v>69121.94909369279</v>
      </c>
      <c r="AA436" s="560">
        <f>[18]Summary!$D$25</f>
        <v>71199.111037343027</v>
      </c>
      <c r="AB436" s="560">
        <f>[18]Summary!$E$25</f>
        <v>73416.471486929571</v>
      </c>
      <c r="AC436" s="560">
        <f>[18]Summary!$F$25</f>
        <v>75587.12898993383</v>
      </c>
      <c r="AD436" s="560">
        <f>[18]Summary!$G$25</f>
        <v>77756.840617901427</v>
      </c>
      <c r="AE436" s="560">
        <f>[18]Summary!$H$25</f>
        <v>79808.865178700129</v>
      </c>
      <c r="AF436" s="560">
        <f>[18]Summary!$I$25</f>
        <v>81897.137982764078</v>
      </c>
      <c r="AG436" s="560">
        <f>[18]Summary!$J$25</f>
        <v>83672.158900594819</v>
      </c>
      <c r="AH436" s="560">
        <f>[18]Summary!$K$25</f>
        <v>85571.003439710839</v>
      </c>
      <c r="AI436" s="560">
        <f>[18]Summary!$L$25</f>
        <v>87550.532139753806</v>
      </c>
      <c r="AJ436" s="560">
        <f>[18]Summary!$M$25</f>
        <v>89406.071785933498</v>
      </c>
      <c r="AK436" s="560">
        <f>[18]Summary!$N$25</f>
        <v>91179.451282000809</v>
      </c>
      <c r="AL436" s="560">
        <f>[18]Summary!$O$25</f>
        <v>92780.122067849719</v>
      </c>
      <c r="AM436" s="560">
        <f>[18]Summary!$P$25</f>
        <v>94540.638725144294</v>
      </c>
      <c r="AN436" s="560">
        <f>[18]Summary!$Q$25</f>
        <v>96250.010708691072</v>
      </c>
      <c r="AO436" s="560">
        <f>[18]Summary!$R$25</f>
        <v>97896.172195560372</v>
      </c>
      <c r="AP436" s="560">
        <f>[18]Summary!$S$25</f>
        <v>99461.796056404215</v>
      </c>
      <c r="AQ436" s="560">
        <f>[18]Summary!$T$25</f>
        <v>101002.76990958615</v>
      </c>
      <c r="AR436" s="560">
        <f>[18]Summary!$U$25</f>
        <v>102543.15216946107</v>
      </c>
      <c r="AS436" s="560">
        <f>[18]Summary!$V$25</f>
        <v>103596.02346309874</v>
      </c>
      <c r="AU436" s="566">
        <f t="shared" si="1574"/>
        <v>-0.34141226903537453</v>
      </c>
      <c r="AV436" s="566">
        <f t="shared" si="1555"/>
        <v>-0.34348362209126848</v>
      </c>
      <c r="AW436" s="566">
        <f t="shared" si="1556"/>
        <v>-0.34226685510903637</v>
      </c>
      <c r="AX436" s="566">
        <f t="shared" si="1557"/>
        <v>-6.2399645266589757E-3</v>
      </c>
      <c r="AY436" s="566">
        <f t="shared" si="1558"/>
        <v>-6.1289187369304842E-3</v>
      </c>
      <c r="AZ436" s="566">
        <f t="shared" si="1559"/>
        <v>-7.1448854239182912E-3</v>
      </c>
      <c r="BA436" s="566">
        <f t="shared" si="1560"/>
        <v>-7.652963882474619E-3</v>
      </c>
      <c r="BB436" s="566">
        <f t="shared" si="1561"/>
        <v>-9.5243278968942802E-3</v>
      </c>
      <c r="BC436" s="566">
        <f t="shared" si="1562"/>
        <v>-1.1363507838868281E-2</v>
      </c>
      <c r="BD436" s="566">
        <f t="shared" si="1563"/>
        <v>-1.2643243618653887E-2</v>
      </c>
      <c r="BE436" s="566">
        <f t="shared" si="1564"/>
        <v>-1.5899502450942654E-2</v>
      </c>
      <c r="BF436" s="566">
        <f t="shared" si="1565"/>
        <v>-1.9191766011272517E-2</v>
      </c>
      <c r="BG436" s="566">
        <f t="shared" si="1566"/>
        <v>-2.1458467467364298E-2</v>
      </c>
      <c r="BH436" s="566">
        <f t="shared" si="1567"/>
        <v>-2.4044349202940025E-2</v>
      </c>
      <c r="BI436" s="566">
        <f t="shared" si="1568"/>
        <v>-2.6935260741542916E-2</v>
      </c>
      <c r="BJ436" s="566">
        <f t="shared" si="1569"/>
        <v>-3.1603691483027607E-2</v>
      </c>
      <c r="BK436" s="566">
        <f t="shared" si="1570"/>
        <v>-3.1065060653174943E-2</v>
      </c>
      <c r="BL436" s="566">
        <f t="shared" si="1571"/>
        <v>-3.7651852427723169E-2</v>
      </c>
      <c r="BM436" s="566">
        <f t="shared" si="1572"/>
        <v>-4.4049701805954709E-2</v>
      </c>
      <c r="BN436" s="566">
        <f t="shared" si="1573"/>
        <v>-4.7485686036390175E-2</v>
      </c>
    </row>
    <row r="438" spans="1:66" ht="15" x14ac:dyDescent="0.25">
      <c r="A438" s="565" t="s">
        <v>339</v>
      </c>
      <c r="B438" s="565">
        <v>2021</v>
      </c>
      <c r="X438" s="565" t="str">
        <f>A438</f>
        <v>LT</v>
      </c>
      <c r="Y438" s="565">
        <v>2022</v>
      </c>
    </row>
    <row r="439" spans="1:66" ht="15.75" thickBot="1" x14ac:dyDescent="0.3">
      <c r="A439" s="550" t="s">
        <v>65</v>
      </c>
      <c r="B439" s="550" t="s">
        <v>64</v>
      </c>
      <c r="C439" s="551" t="s">
        <v>508</v>
      </c>
      <c r="D439" s="551" t="s">
        <v>508</v>
      </c>
      <c r="E439" s="551" t="s">
        <v>508</v>
      </c>
      <c r="F439" s="551" t="s">
        <v>508</v>
      </c>
      <c r="G439" s="551" t="s">
        <v>508</v>
      </c>
      <c r="H439" s="551" t="s">
        <v>508</v>
      </c>
      <c r="I439" s="551" t="s">
        <v>508</v>
      </c>
      <c r="J439" s="551" t="s">
        <v>508</v>
      </c>
      <c r="K439" s="551" t="s">
        <v>508</v>
      </c>
      <c r="L439" s="551" t="s">
        <v>508</v>
      </c>
      <c r="M439" s="551" t="s">
        <v>508</v>
      </c>
      <c r="N439" s="551" t="s">
        <v>508</v>
      </c>
      <c r="O439" s="551" t="s">
        <v>508</v>
      </c>
      <c r="P439" s="551" t="s">
        <v>508</v>
      </c>
      <c r="Q439" s="551" t="s">
        <v>509</v>
      </c>
      <c r="R439" s="551" t="s">
        <v>509</v>
      </c>
      <c r="S439" s="551" t="s">
        <v>509</v>
      </c>
      <c r="T439" s="551" t="s">
        <v>508</v>
      </c>
      <c r="U439" s="551" t="s">
        <v>508</v>
      </c>
      <c r="V439" s="551" t="s">
        <v>508</v>
      </c>
      <c r="X439" s="550" t="s">
        <v>65</v>
      </c>
      <c r="Y439" s="550" t="s">
        <v>64</v>
      </c>
      <c r="Z439" s="551" t="str">
        <f>[19]Summary!$C$1</f>
        <v>EST</v>
      </c>
      <c r="AA439" s="551" t="str">
        <f>[19]Summary!$D$1</f>
        <v>EST</v>
      </c>
      <c r="AB439" s="551" t="str">
        <f>[19]Summary!$E$1</f>
        <v>EST</v>
      </c>
      <c r="AC439" s="551" t="str">
        <f>[19]Summary!$F$1</f>
        <v>EST</v>
      </c>
      <c r="AD439" s="551" t="str">
        <f>[19]Summary!$G$1</f>
        <v>EST</v>
      </c>
      <c r="AE439" s="551" t="str">
        <f>[19]Summary!$H$1</f>
        <v>EST</v>
      </c>
      <c r="AF439" s="551" t="str">
        <f>[19]Summary!$I$1</f>
        <v>EST</v>
      </c>
      <c r="AG439" s="551" t="str">
        <f>[19]Summary!$J$1</f>
        <v>EST</v>
      </c>
      <c r="AH439" s="551" t="str">
        <f>[19]Summary!$K$1</f>
        <v>EST</v>
      </c>
      <c r="AI439" s="551" t="str">
        <f>[19]Summary!$L$1</f>
        <v>EST</v>
      </c>
      <c r="AJ439" s="551" t="str">
        <f>[19]Summary!$M$1</f>
        <v>EST</v>
      </c>
      <c r="AK439" s="551" t="str">
        <f>[19]Summary!$N$1</f>
        <v>EST</v>
      </c>
      <c r="AL439" s="551" t="str">
        <f>[19]Summary!$O$1</f>
        <v>EST</v>
      </c>
      <c r="AM439" s="551" t="str">
        <f>[19]Summary!$P$1</f>
        <v>EST</v>
      </c>
      <c r="AN439" s="551" t="str">
        <f>[19]Summary!$Q$1</f>
        <v>REP</v>
      </c>
      <c r="AO439" s="551" t="str">
        <f>[19]Summary!$R$1</f>
        <v>REP</v>
      </c>
      <c r="AP439" s="551" t="str">
        <f>[19]Summary!$S$1</f>
        <v>REP</v>
      </c>
      <c r="AQ439" s="551" t="str">
        <f>[19]Summary!$T$1</f>
        <v>EST</v>
      </c>
      <c r="AR439" s="551" t="str">
        <f>[19]Summary!$U$1</f>
        <v>EST</v>
      </c>
      <c r="AS439" s="551" t="str">
        <f>[19]Summary!$V$1</f>
        <v>EST</v>
      </c>
      <c r="AU439" s="704" t="s">
        <v>504</v>
      </c>
      <c r="AV439" s="704"/>
      <c r="AW439" s="704"/>
      <c r="AX439" s="704"/>
      <c r="AY439" s="704"/>
      <c r="AZ439" s="704"/>
      <c r="BA439" s="704"/>
      <c r="BB439" s="704"/>
      <c r="BC439" s="704"/>
      <c r="BD439" s="704"/>
      <c r="BE439" s="704"/>
      <c r="BF439" s="704"/>
      <c r="BG439" s="704"/>
      <c r="BH439" s="704"/>
      <c r="BI439" s="704"/>
      <c r="BJ439" s="704"/>
      <c r="BK439" s="704"/>
      <c r="BL439" s="704"/>
      <c r="BM439" s="704"/>
      <c r="BN439" s="704"/>
    </row>
    <row r="440" spans="1:66" ht="15" x14ac:dyDescent="0.25">
      <c r="A440" s="552" t="s">
        <v>497</v>
      </c>
      <c r="B440" s="553"/>
      <c r="C440" s="553">
        <v>2000</v>
      </c>
      <c r="D440" s="553">
        <v>2001</v>
      </c>
      <c r="E440" s="553">
        <v>2002</v>
      </c>
      <c r="F440" s="553">
        <v>2003</v>
      </c>
      <c r="G440" s="553">
        <v>2004</v>
      </c>
      <c r="H440" s="553">
        <v>2005</v>
      </c>
      <c r="I440" s="553">
        <v>2006</v>
      </c>
      <c r="J440" s="553">
        <v>2007</v>
      </c>
      <c r="K440" s="553">
        <v>2008</v>
      </c>
      <c r="L440" s="553">
        <v>2009</v>
      </c>
      <c r="M440" s="553">
        <v>2010</v>
      </c>
      <c r="N440" s="553">
        <v>2011</v>
      </c>
      <c r="O440" s="553">
        <v>2012</v>
      </c>
      <c r="P440" s="553">
        <v>2013</v>
      </c>
      <c r="Q440" s="553">
        <v>2014</v>
      </c>
      <c r="R440" s="553">
        <v>2015</v>
      </c>
      <c r="S440" s="553">
        <v>2016</v>
      </c>
      <c r="T440" s="553">
        <v>2017</v>
      </c>
      <c r="U440" s="553">
        <v>2018</v>
      </c>
      <c r="V440" s="554">
        <v>2019</v>
      </c>
      <c r="X440" s="552" t="s">
        <v>497</v>
      </c>
      <c r="Y440" s="553"/>
      <c r="Z440" s="553">
        <v>2000</v>
      </c>
      <c r="AA440" s="553">
        <v>2001</v>
      </c>
      <c r="AB440" s="553">
        <v>2002</v>
      </c>
      <c r="AC440" s="553">
        <v>2003</v>
      </c>
      <c r="AD440" s="553">
        <v>2004</v>
      </c>
      <c r="AE440" s="553">
        <v>2005</v>
      </c>
      <c r="AF440" s="553">
        <v>2006</v>
      </c>
      <c r="AG440" s="553">
        <v>2007</v>
      </c>
      <c r="AH440" s="553">
        <v>2008</v>
      </c>
      <c r="AI440" s="553">
        <v>2009</v>
      </c>
      <c r="AJ440" s="553">
        <v>2010</v>
      </c>
      <c r="AK440" s="553">
        <v>2011</v>
      </c>
      <c r="AL440" s="553">
        <v>2012</v>
      </c>
      <c r="AM440" s="553">
        <v>2013</v>
      </c>
      <c r="AN440" s="553">
        <v>2014</v>
      </c>
      <c r="AO440" s="553">
        <v>2015</v>
      </c>
      <c r="AP440" s="553">
        <v>2016</v>
      </c>
      <c r="AQ440" s="553">
        <v>2017</v>
      </c>
      <c r="AR440" s="553">
        <v>2018</v>
      </c>
      <c r="AS440" s="553">
        <v>2019</v>
      </c>
      <c r="AU440" s="553">
        <v>2000</v>
      </c>
      <c r="AV440" s="553">
        <v>2001</v>
      </c>
      <c r="AW440" s="553">
        <v>2002</v>
      </c>
      <c r="AX440" s="553">
        <v>2003</v>
      </c>
      <c r="AY440" s="553">
        <v>2004</v>
      </c>
      <c r="AZ440" s="553">
        <v>2005</v>
      </c>
      <c r="BA440" s="553">
        <v>2006</v>
      </c>
      <c r="BB440" s="553">
        <v>2007</v>
      </c>
      <c r="BC440" s="553">
        <v>2008</v>
      </c>
      <c r="BD440" s="553">
        <v>2009</v>
      </c>
      <c r="BE440" s="553">
        <v>2010</v>
      </c>
      <c r="BF440" s="553">
        <v>2011</v>
      </c>
      <c r="BG440" s="553">
        <v>2012</v>
      </c>
      <c r="BH440" s="553">
        <v>2013</v>
      </c>
      <c r="BI440" s="553">
        <v>2014</v>
      </c>
      <c r="BJ440" s="553">
        <v>2015</v>
      </c>
      <c r="BK440" s="553">
        <v>2016</v>
      </c>
      <c r="BL440" s="553">
        <v>2017</v>
      </c>
      <c r="BM440" s="553">
        <v>2018</v>
      </c>
      <c r="BN440" s="553">
        <v>2019</v>
      </c>
    </row>
    <row r="441" spans="1:66" ht="15" x14ac:dyDescent="0.25">
      <c r="A441" s="555"/>
      <c r="B441" s="550" t="s">
        <v>498</v>
      </c>
      <c r="C441" s="556">
        <v>988573.90686744847</v>
      </c>
      <c r="D441" s="556">
        <v>1006402.4030478129</v>
      </c>
      <c r="E441" s="556">
        <v>1024141.43481249</v>
      </c>
      <c r="F441" s="556">
        <v>450591.26807702484</v>
      </c>
      <c r="G441" s="556">
        <v>456883.23422269704</v>
      </c>
      <c r="H441" s="556">
        <v>463343.58321530547</v>
      </c>
      <c r="I441" s="556">
        <v>469587.34550872422</v>
      </c>
      <c r="J441" s="556">
        <v>476746.44897774619</v>
      </c>
      <c r="K441" s="556">
        <v>483510.35892381339</v>
      </c>
      <c r="L441" s="556">
        <v>490812.29738792701</v>
      </c>
      <c r="M441" s="556">
        <v>498889.77510501037</v>
      </c>
      <c r="N441" s="556">
        <v>506880.62373543828</v>
      </c>
      <c r="O441" s="556">
        <v>512279.64690476633</v>
      </c>
      <c r="P441" s="556">
        <v>517760.55645558616</v>
      </c>
      <c r="Q441" s="556">
        <v>521272</v>
      </c>
      <c r="R441" s="556">
        <v>528888</v>
      </c>
      <c r="S441" s="556">
        <v>537046</v>
      </c>
      <c r="T441" s="556">
        <v>542695.29</v>
      </c>
      <c r="U441" s="556">
        <v>548421.77427857975</v>
      </c>
      <c r="V441" s="557">
        <v>553936.63012721227</v>
      </c>
      <c r="X441" s="555"/>
      <c r="Y441" s="550" t="s">
        <v>498</v>
      </c>
      <c r="Z441" s="556">
        <f>[19]Summary!$C$3</f>
        <v>425296.10353629722</v>
      </c>
      <c r="AA441" s="556">
        <f>[19]Summary!$D$3</f>
        <v>434098.5723944194</v>
      </c>
      <c r="AB441" s="556">
        <f>[19]Summary!$E$3</f>
        <v>442864.67645075487</v>
      </c>
      <c r="AC441" s="556">
        <f>[19]Summary!$F$3</f>
        <v>450482.81231759739</v>
      </c>
      <c r="AD441" s="556">
        <f>[19]Summary!$G$3</f>
        <v>457957.88224188372</v>
      </c>
      <c r="AE441" s="556">
        <f>[19]Summary!$H$3</f>
        <v>465479.87425686914</v>
      </c>
      <c r="AF441" s="556">
        <f>[19]Summary!$I$3</f>
        <v>472586.73144159204</v>
      </c>
      <c r="AG441" s="556">
        <f>[19]Summary!$J$3</f>
        <v>480425.76556722436</v>
      </c>
      <c r="AH441" s="556">
        <f>[19]Summary!$K$3</f>
        <v>487779.51507978229</v>
      </c>
      <c r="AI441" s="556">
        <f>[19]Summary!$L$3</f>
        <v>496398.65213957854</v>
      </c>
      <c r="AJ441" s="556">
        <f>[19]Summary!$M$3</f>
        <v>505373.24887777946</v>
      </c>
      <c r="AK441" s="556">
        <f>[19]Summary!$N$3</f>
        <v>512137.26223417593</v>
      </c>
      <c r="AL441" s="556">
        <f>[19]Summary!$O$3</f>
        <v>516113.38861942512</v>
      </c>
      <c r="AM441" s="556">
        <f>[19]Summary!$P$3</f>
        <v>520632.83772710711</v>
      </c>
      <c r="AN441" s="556">
        <f>[19]Summary!$Q$3</f>
        <v>521272</v>
      </c>
      <c r="AO441" s="556">
        <f>[19]Summary!$R$3</f>
        <v>528888</v>
      </c>
      <c r="AP441" s="556">
        <f>[19]Summary!$S$3</f>
        <v>537046</v>
      </c>
      <c r="AQ441" s="556">
        <f>[19]Summary!$T$3</f>
        <v>542695.29</v>
      </c>
      <c r="AR441" s="556">
        <f>[19]Summary!$U$3</f>
        <v>547587.75354065024</v>
      </c>
      <c r="AS441" s="556">
        <f>[19]Summary!$V$3</f>
        <v>550963.21501205047</v>
      </c>
      <c r="AU441" s="566">
        <f>(Z441-C441)/C441</f>
        <v>-0.56978825702171554</v>
      </c>
      <c r="AV441" s="566">
        <f t="shared" ref="AV441:AV443" si="1575">(AA441-D441)/D441</f>
        <v>-0.5686630207958715</v>
      </c>
      <c r="AW441" s="566">
        <f t="shared" ref="AW441:AW443" si="1576">(AB441-E441)/E441</f>
        <v>-0.56757469095873569</v>
      </c>
      <c r="AX441" s="566">
        <f t="shared" ref="AX441:AX443" si="1577">(AC441-F441)/F441</f>
        <v>-2.4069654054838981E-4</v>
      </c>
      <c r="AY441" s="566">
        <f t="shared" ref="AY441:AY443" si="1578">(AD441-G441)/G441</f>
        <v>2.3521283748023781E-3</v>
      </c>
      <c r="AZ441" s="566">
        <f t="shared" ref="AZ441:AZ443" si="1579">(AE441-H441)/H441</f>
        <v>4.610598093836093E-3</v>
      </c>
      <c r="BA441" s="566">
        <f t="shared" ref="BA441:BA443" si="1580">(AF441-I441)/I441</f>
        <v>6.3872801547036123E-3</v>
      </c>
      <c r="BB441" s="566">
        <f t="shared" ref="BB441:BB443" si="1581">(AG441-J441)/J441</f>
        <v>7.7175542625801822E-3</v>
      </c>
      <c r="BC441" s="566">
        <f t="shared" ref="BC441:BC443" si="1582">(AH441-K441)/K441</f>
        <v>8.8295029820479806E-3</v>
      </c>
      <c r="BD441" s="566">
        <f t="shared" ref="BD441:BD443" si="1583">(AI441-L441)/L441</f>
        <v>1.138185571425525E-2</v>
      </c>
      <c r="BE441" s="566">
        <f t="shared" ref="BE441:BE443" si="1584">(AJ441-M441)/M441</f>
        <v>1.2995804075969288E-2</v>
      </c>
      <c r="BF441" s="566">
        <f t="shared" ref="BF441:BF443" si="1585">(AK441-N441)/N441</f>
        <v>1.0370565084928765E-2</v>
      </c>
      <c r="BG441" s="566">
        <f t="shared" ref="BG441:BG443" si="1586">(AL441-O441)/O441</f>
        <v>7.4836893048993158E-3</v>
      </c>
      <c r="BH441" s="566">
        <f t="shared" ref="BH441:BH443" si="1587">(AM441-P441)/P441</f>
        <v>5.5475088546404752E-3</v>
      </c>
      <c r="BI441" s="566">
        <f t="shared" ref="BI441:BI443" si="1588">(AN441-Q441)/Q441</f>
        <v>0</v>
      </c>
      <c r="BJ441" s="566">
        <f t="shared" ref="BJ441:BJ443" si="1589">(AO441-R441)/R441</f>
        <v>0</v>
      </c>
      <c r="BK441" s="566">
        <f t="shared" ref="BK441:BK443" si="1590">(AP441-S441)/S441</f>
        <v>0</v>
      </c>
      <c r="BL441" s="566">
        <f t="shared" ref="BL441:BL443" si="1591">(AQ441-T441)/T441</f>
        <v>0</v>
      </c>
      <c r="BM441" s="566">
        <f t="shared" ref="BM441:BM443" si="1592">(AR441-U441)/U441</f>
        <v>-1.520765179366945E-3</v>
      </c>
      <c r="BN441" s="566">
        <f t="shared" ref="BN441:BN443" si="1593">(AS441-V441)/V441</f>
        <v>-5.3677892983516008E-3</v>
      </c>
    </row>
    <row r="442" spans="1:66" ht="15" x14ac:dyDescent="0.25">
      <c r="A442" s="555"/>
      <c r="B442" s="550" t="s">
        <v>87</v>
      </c>
      <c r="C442" s="556">
        <v>885478.38102824567</v>
      </c>
      <c r="D442" s="556">
        <v>901447.59468469513</v>
      </c>
      <c r="E442" s="556">
        <v>915691.57212339644</v>
      </c>
      <c r="F442" s="556">
        <v>390170.76687133836</v>
      </c>
      <c r="G442" s="556">
        <v>394209.16409537004</v>
      </c>
      <c r="H442" s="556">
        <v>398353.49421856605</v>
      </c>
      <c r="I442" s="556">
        <v>402272.41393127898</v>
      </c>
      <c r="J442" s="556">
        <v>406149.50951084477</v>
      </c>
      <c r="K442" s="556">
        <v>409624.05445355969</v>
      </c>
      <c r="L442" s="556">
        <v>413487.85709397617</v>
      </c>
      <c r="M442" s="556">
        <v>417932.24887259502</v>
      </c>
      <c r="N442" s="556">
        <v>422228.0410046117</v>
      </c>
      <c r="O442" s="556">
        <v>424538.71667934285</v>
      </c>
      <c r="P442" s="556">
        <v>426870.81245665578</v>
      </c>
      <c r="Q442" s="556">
        <v>441915</v>
      </c>
      <c r="R442" s="556">
        <v>447615</v>
      </c>
      <c r="S442" s="556">
        <v>455219</v>
      </c>
      <c r="T442" s="556">
        <v>459984.18</v>
      </c>
      <c r="U442" s="556">
        <v>464837.90219678817</v>
      </c>
      <c r="V442" s="557">
        <v>469512.24983181449</v>
      </c>
      <c r="X442" s="555"/>
      <c r="Y442" s="550" t="s">
        <v>87</v>
      </c>
      <c r="Z442" s="556">
        <f>[19]Summary!$C$4</f>
        <v>370892.26381808345</v>
      </c>
      <c r="AA442" s="556">
        <f>[19]Summary!$D$4</f>
        <v>378568.7216431867</v>
      </c>
      <c r="AB442" s="556">
        <f>[19]Summary!$E$4</f>
        <v>384846.85633908148</v>
      </c>
      <c r="AC442" s="556">
        <f>[19]Summary!$F$4</f>
        <v>390076.85411752929</v>
      </c>
      <c r="AD442" s="556">
        <f>[19]Summary!$G$4</f>
        <v>395136.39465584588</v>
      </c>
      <c r="AE442" s="556">
        <f>[19]Summary!$H$4</f>
        <v>400190.14207968308</v>
      </c>
      <c r="AF442" s="556">
        <f>[19]Summary!$I$4</f>
        <v>404841.84053756698</v>
      </c>
      <c r="AG442" s="556">
        <f>[19]Summary!$J$4</f>
        <v>409275.82071834046</v>
      </c>
      <c r="AH442" s="556">
        <f>[19]Summary!$K$4</f>
        <v>413224.24182016513</v>
      </c>
      <c r="AI442" s="556">
        <f>[19]Summary!$L$4</f>
        <v>418168.79235051898</v>
      </c>
      <c r="AJ442" s="556">
        <f>[19]Summary!$M$4</f>
        <v>423329.2388782762</v>
      </c>
      <c r="AK442" s="556">
        <f>[19]Summary!$N$4</f>
        <v>426563.23975001276</v>
      </c>
      <c r="AL442" s="556">
        <f>[19]Summary!$O$4</f>
        <v>431390.84343708283</v>
      </c>
      <c r="AM442" s="556">
        <f>[19]Summary!$P$4</f>
        <v>436697.53277220542</v>
      </c>
      <c r="AN442" s="556">
        <f>[19]Summary!$Q$4</f>
        <v>441915</v>
      </c>
      <c r="AO442" s="556">
        <f>[19]Summary!$R$4</f>
        <v>447615</v>
      </c>
      <c r="AP442" s="556">
        <f>[19]Summary!$S$4</f>
        <v>455219</v>
      </c>
      <c r="AQ442" s="556">
        <f>[19]Summary!$T$4</f>
        <v>459984.18</v>
      </c>
      <c r="AR442" s="556">
        <f>[19]Summary!$U$4</f>
        <v>464130.99290107732</v>
      </c>
      <c r="AS442" s="556">
        <f>[19]Summary!$V$4</f>
        <v>466992.00700172229</v>
      </c>
      <c r="AU442" s="566">
        <f t="shared" ref="AU442:AU443" si="1594">(Z442-C442)/C442</f>
        <v>-0.58113910879744846</v>
      </c>
      <c r="AV442" s="566">
        <f t="shared" si="1575"/>
        <v>-0.58004356118383005</v>
      </c>
      <c r="AW442" s="566">
        <f t="shared" si="1576"/>
        <v>-0.57971999737131974</v>
      </c>
      <c r="AX442" s="566">
        <f t="shared" si="1577"/>
        <v>-2.4069654054845486E-4</v>
      </c>
      <c r="AY442" s="566">
        <f t="shared" si="1578"/>
        <v>2.3521283748023712E-3</v>
      </c>
      <c r="AZ442" s="566">
        <f t="shared" si="1579"/>
        <v>4.6105980938360019E-3</v>
      </c>
      <c r="BA442" s="566">
        <f t="shared" si="1580"/>
        <v>6.3872801547036869E-3</v>
      </c>
      <c r="BB442" s="566">
        <f t="shared" si="1581"/>
        <v>7.6974393278498128E-3</v>
      </c>
      <c r="BC442" s="566">
        <f t="shared" si="1582"/>
        <v>8.7890037888719973E-3</v>
      </c>
      <c r="BD442" s="566">
        <f t="shared" si="1583"/>
        <v>1.1320611176929786E-2</v>
      </c>
      <c r="BE442" s="566">
        <f t="shared" si="1584"/>
        <v>1.2913552424441947E-2</v>
      </c>
      <c r="BF442" s="566">
        <f t="shared" si="1585"/>
        <v>1.0267434477080839E-2</v>
      </c>
      <c r="BG442" s="566">
        <f t="shared" si="1586"/>
        <v>1.6140169290885773E-2</v>
      </c>
      <c r="BH442" s="566">
        <f t="shared" si="1587"/>
        <v>2.3020361263391458E-2</v>
      </c>
      <c r="BI442" s="566">
        <f t="shared" si="1588"/>
        <v>0</v>
      </c>
      <c r="BJ442" s="566">
        <f t="shared" si="1589"/>
        <v>0</v>
      </c>
      <c r="BK442" s="566">
        <f t="shared" si="1590"/>
        <v>0</v>
      </c>
      <c r="BL442" s="566">
        <f t="shared" si="1591"/>
        <v>0</v>
      </c>
      <c r="BM442" s="566">
        <f t="shared" si="1592"/>
        <v>-1.5207651793669415E-3</v>
      </c>
      <c r="BN442" s="566">
        <f t="shared" si="1593"/>
        <v>-5.3677892983516155E-3</v>
      </c>
    </row>
    <row r="443" spans="1:66" ht="15.75" thickBot="1" x14ac:dyDescent="0.3">
      <c r="A443" s="558"/>
      <c r="B443" s="559" t="s">
        <v>499</v>
      </c>
      <c r="C443" s="560">
        <v>103095.5258392028</v>
      </c>
      <c r="D443" s="560">
        <v>104954.80836311774</v>
      </c>
      <c r="E443" s="560">
        <v>108449.86268909357</v>
      </c>
      <c r="F443" s="560">
        <v>60420.50120568648</v>
      </c>
      <c r="G443" s="560">
        <v>62674.070127326995</v>
      </c>
      <c r="H443" s="560">
        <v>64990.088996739418</v>
      </c>
      <c r="I443" s="560">
        <v>67314.931577445241</v>
      </c>
      <c r="J443" s="560">
        <v>70596.939466901415</v>
      </c>
      <c r="K443" s="560">
        <v>73886.304470253701</v>
      </c>
      <c r="L443" s="560">
        <v>77324.440293950844</v>
      </c>
      <c r="M443" s="560">
        <v>80957.526232415345</v>
      </c>
      <c r="N443" s="560">
        <v>84652.582730826573</v>
      </c>
      <c r="O443" s="560">
        <v>87740.930225423479</v>
      </c>
      <c r="P443" s="560">
        <v>90889.743998930382</v>
      </c>
      <c r="Q443" s="560">
        <v>79357</v>
      </c>
      <c r="R443" s="560">
        <v>81273</v>
      </c>
      <c r="S443" s="560">
        <v>81827</v>
      </c>
      <c r="T443" s="560">
        <v>82711.11</v>
      </c>
      <c r="U443" s="560">
        <v>83583.872081791575</v>
      </c>
      <c r="V443" s="561">
        <v>84424.380295397772</v>
      </c>
      <c r="X443" s="558"/>
      <c r="Y443" s="559" t="s">
        <v>499</v>
      </c>
      <c r="Z443" s="560">
        <f>[19]Summary!$C$5</f>
        <v>54403.839718213771</v>
      </c>
      <c r="AA443" s="560">
        <f>[19]Summary!$D$5</f>
        <v>55529.850751232705</v>
      </c>
      <c r="AB443" s="560">
        <f>[19]Summary!$E$5</f>
        <v>58017.820111673384</v>
      </c>
      <c r="AC443" s="560">
        <f>[19]Summary!$F$5</f>
        <v>60405.958200068097</v>
      </c>
      <c r="AD443" s="560">
        <f>[19]Summary!$G$5</f>
        <v>62821.487586037838</v>
      </c>
      <c r="AE443" s="560">
        <f>[19]Summary!$H$5</f>
        <v>65289.732177186059</v>
      </c>
      <c r="AF443" s="560">
        <f>[19]Summary!$I$5</f>
        <v>67744.890904025058</v>
      </c>
      <c r="AG443" s="560">
        <f>[19]Summary!$J$5</f>
        <v>71149.944848883897</v>
      </c>
      <c r="AH443" s="560">
        <f>[19]Summary!$K$5</f>
        <v>74555.273259617155</v>
      </c>
      <c r="AI443" s="560">
        <f>[19]Summary!$L$5</f>
        <v>78229.859789059556</v>
      </c>
      <c r="AJ443" s="560">
        <f>[19]Summary!$M$5</f>
        <v>82044.009999503265</v>
      </c>
      <c r="AK443" s="560">
        <f>[19]Summary!$N$5</f>
        <v>85574.022484163172</v>
      </c>
      <c r="AL443" s="560">
        <f>[19]Summary!$O$5</f>
        <v>84722.545182342292</v>
      </c>
      <c r="AM443" s="560">
        <f>[19]Summary!$P$5</f>
        <v>83935.304954901687</v>
      </c>
      <c r="AN443" s="560">
        <f>[19]Summary!$Q$5</f>
        <v>79357</v>
      </c>
      <c r="AO443" s="560">
        <f>[19]Summary!$R$5</f>
        <v>81273</v>
      </c>
      <c r="AP443" s="560">
        <f>[19]Summary!$S$5</f>
        <v>81827</v>
      </c>
      <c r="AQ443" s="560">
        <f>[19]Summary!$T$5</f>
        <v>82711.11</v>
      </c>
      <c r="AR443" s="560">
        <f>[19]Summary!$U$5</f>
        <v>83456.760639572924</v>
      </c>
      <c r="AS443" s="560">
        <f>[19]Summary!$V$5</f>
        <v>83971.208010328177</v>
      </c>
      <c r="AU443" s="566">
        <f t="shared" si="1594"/>
        <v>-0.47229679197653091</v>
      </c>
      <c r="AV443" s="566">
        <f t="shared" si="1575"/>
        <v>-0.47091656287806155</v>
      </c>
      <c r="AW443" s="566">
        <f t="shared" si="1576"/>
        <v>-0.46502633868702875</v>
      </c>
      <c r="AX443" s="566">
        <f t="shared" si="1577"/>
        <v>-2.4069654054796984E-4</v>
      </c>
      <c r="AY443" s="566">
        <f t="shared" si="1578"/>
        <v>2.3521283748024237E-3</v>
      </c>
      <c r="AZ443" s="566">
        <f t="shared" si="1579"/>
        <v>4.6105980938366507E-3</v>
      </c>
      <c r="BA443" s="566">
        <f t="shared" si="1580"/>
        <v>6.3872801547031673E-3</v>
      </c>
      <c r="BB443" s="566">
        <f t="shared" si="1581"/>
        <v>7.8332769969688687E-3</v>
      </c>
      <c r="BC443" s="566">
        <f t="shared" si="1582"/>
        <v>9.0540296224015156E-3</v>
      </c>
      <c r="BD443" s="566">
        <f t="shared" si="1583"/>
        <v>1.1709357244187434E-2</v>
      </c>
      <c r="BE443" s="566">
        <f t="shared" si="1584"/>
        <v>1.3420417071154196E-2</v>
      </c>
      <c r="BF443" s="566">
        <f t="shared" si="1585"/>
        <v>1.0884957358791289E-2</v>
      </c>
      <c r="BG443" s="566">
        <f t="shared" si="1586"/>
        <v>-3.4401106021173584E-2</v>
      </c>
      <c r="BH443" s="566">
        <f t="shared" si="1587"/>
        <v>-7.6515113125530831E-2</v>
      </c>
      <c r="BI443" s="566">
        <f t="shared" si="1588"/>
        <v>0</v>
      </c>
      <c r="BJ443" s="566">
        <f t="shared" si="1589"/>
        <v>0</v>
      </c>
      <c r="BK443" s="566">
        <f t="shared" si="1590"/>
        <v>0</v>
      </c>
      <c r="BL443" s="566">
        <f t="shared" si="1591"/>
        <v>0</v>
      </c>
      <c r="BM443" s="566">
        <f t="shared" si="1592"/>
        <v>-1.520765179366963E-3</v>
      </c>
      <c r="BN443" s="566">
        <f t="shared" si="1593"/>
        <v>-5.3677892983515201E-3</v>
      </c>
    </row>
    <row r="444" spans="1:66" ht="15" x14ac:dyDescent="0.25">
      <c r="A444" s="552" t="s">
        <v>500</v>
      </c>
      <c r="B444" s="562"/>
      <c r="C444" s="553">
        <v>2000</v>
      </c>
      <c r="D444" s="553">
        <v>2001</v>
      </c>
      <c r="E444" s="553">
        <v>2002</v>
      </c>
      <c r="F444" s="553">
        <v>2003</v>
      </c>
      <c r="G444" s="553">
        <v>2004</v>
      </c>
      <c r="H444" s="553">
        <v>2005</v>
      </c>
      <c r="I444" s="553">
        <v>2006</v>
      </c>
      <c r="J444" s="553">
        <v>2007</v>
      </c>
      <c r="K444" s="553">
        <v>2008</v>
      </c>
      <c r="L444" s="553">
        <v>2009</v>
      </c>
      <c r="M444" s="553">
        <v>2010</v>
      </c>
      <c r="N444" s="553">
        <v>2011</v>
      </c>
      <c r="O444" s="553">
        <v>2012</v>
      </c>
      <c r="P444" s="553">
        <v>2013</v>
      </c>
      <c r="Q444" s="553">
        <v>2014</v>
      </c>
      <c r="R444" s="553">
        <v>2015</v>
      </c>
      <c r="S444" s="553">
        <v>2016</v>
      </c>
      <c r="T444" s="553">
        <v>2017</v>
      </c>
      <c r="U444" s="553">
        <v>2018</v>
      </c>
      <c r="V444" s="554">
        <v>2019</v>
      </c>
      <c r="X444" s="552" t="s">
        <v>500</v>
      </c>
      <c r="Y444" s="562"/>
      <c r="Z444" s="553">
        <v>2000</v>
      </c>
      <c r="AA444" s="553">
        <v>2001</v>
      </c>
      <c r="AB444" s="553">
        <v>2002</v>
      </c>
      <c r="AC444" s="553">
        <v>2003</v>
      </c>
      <c r="AD444" s="553">
        <v>2004</v>
      </c>
      <c r="AE444" s="553">
        <v>2005</v>
      </c>
      <c r="AF444" s="553">
        <v>2006</v>
      </c>
      <c r="AG444" s="553">
        <v>2007</v>
      </c>
      <c r="AH444" s="553">
        <v>2008</v>
      </c>
      <c r="AI444" s="553">
        <v>2009</v>
      </c>
      <c r="AJ444" s="553">
        <v>2010</v>
      </c>
      <c r="AK444" s="553">
        <v>2011</v>
      </c>
      <c r="AL444" s="553">
        <v>2012</v>
      </c>
      <c r="AM444" s="553">
        <v>2013</v>
      </c>
      <c r="AN444" s="553">
        <v>2014</v>
      </c>
      <c r="AO444" s="553">
        <v>2015</v>
      </c>
      <c r="AP444" s="553">
        <v>2016</v>
      </c>
      <c r="AQ444" s="553">
        <v>2017</v>
      </c>
      <c r="AR444" s="553">
        <v>2018</v>
      </c>
      <c r="AS444" s="553">
        <v>2019</v>
      </c>
      <c r="AU444" s="553">
        <v>2000</v>
      </c>
      <c r="AV444" s="553">
        <v>2001</v>
      </c>
      <c r="AW444" s="553">
        <v>2002</v>
      </c>
      <c r="AX444" s="553">
        <v>2003</v>
      </c>
      <c r="AY444" s="553">
        <v>2004</v>
      </c>
      <c r="AZ444" s="553">
        <v>2005</v>
      </c>
      <c r="BA444" s="553">
        <v>2006</v>
      </c>
      <c r="BB444" s="553">
        <v>2007</v>
      </c>
      <c r="BC444" s="553">
        <v>2008</v>
      </c>
      <c r="BD444" s="553">
        <v>2009</v>
      </c>
      <c r="BE444" s="553">
        <v>2010</v>
      </c>
      <c r="BF444" s="553">
        <v>2011</v>
      </c>
      <c r="BG444" s="553">
        <v>2012</v>
      </c>
      <c r="BH444" s="553">
        <v>2013</v>
      </c>
      <c r="BI444" s="553">
        <v>2014</v>
      </c>
      <c r="BJ444" s="553">
        <v>2015</v>
      </c>
      <c r="BK444" s="553">
        <v>2016</v>
      </c>
      <c r="BL444" s="553">
        <v>2017</v>
      </c>
      <c r="BM444" s="553">
        <v>2018</v>
      </c>
      <c r="BN444" s="553">
        <v>2019</v>
      </c>
    </row>
    <row r="445" spans="1:66" ht="15" x14ac:dyDescent="0.25">
      <c r="A445" s="563"/>
      <c r="B445" s="550" t="s">
        <v>498</v>
      </c>
      <c r="C445" s="556">
        <v>36935.771644452019</v>
      </c>
      <c r="D445" s="556">
        <v>36966.132943064673</v>
      </c>
      <c r="E445" s="556">
        <v>37788.396578303502</v>
      </c>
      <c r="F445" s="556">
        <v>13933.03050130484</v>
      </c>
      <c r="G445" s="556">
        <v>13903.810611520132</v>
      </c>
      <c r="H445" s="556">
        <v>14096.127799554506</v>
      </c>
      <c r="I445" s="556">
        <v>14307.624552006928</v>
      </c>
      <c r="J445" s="556">
        <v>14530.430821118589</v>
      </c>
      <c r="K445" s="556">
        <v>14060.129863050535</v>
      </c>
      <c r="L445" s="556">
        <v>14667.082946371329</v>
      </c>
      <c r="M445" s="556">
        <v>16582.978613722178</v>
      </c>
      <c r="N445" s="556">
        <v>13889.423802319387</v>
      </c>
      <c r="O445" s="556">
        <v>13856.596639129068</v>
      </c>
      <c r="P445" s="556">
        <v>13284.989937761004</v>
      </c>
      <c r="Q445" s="556">
        <v>14950</v>
      </c>
      <c r="R445" s="556" t="s">
        <v>297</v>
      </c>
      <c r="S445" s="556" t="s">
        <v>297</v>
      </c>
      <c r="T445" s="556">
        <v>13990.721449171549</v>
      </c>
      <c r="U445" s="556">
        <v>14029.05219286791</v>
      </c>
      <c r="V445" s="557">
        <v>14041.829107433365</v>
      </c>
      <c r="X445" s="563"/>
      <c r="Y445" s="550" t="s">
        <v>498</v>
      </c>
      <c r="Z445" s="556">
        <f>[19]Summary!$C$7</f>
        <v>15663.605259420743</v>
      </c>
      <c r="AA445" s="556">
        <f>[19]Summary!$D$7</f>
        <v>15622.812299116104</v>
      </c>
      <c r="AB445" s="556">
        <f>[19]Summary!$E$7</f>
        <v>15090.80294174076</v>
      </c>
      <c r="AC445" s="556">
        <f>[19]Summary!$F$7</f>
        <v>15102.77218844432</v>
      </c>
      <c r="AD445" s="556">
        <f>[19]Summary!$G$7</f>
        <v>14974.4457595938</v>
      </c>
      <c r="AE445" s="556">
        <f>[19]Summary!$H$7</f>
        <v>15045.29153877363</v>
      </c>
      <c r="AF445" s="556">
        <f>[19]Summary!$I$7</f>
        <v>15056.344368392409</v>
      </c>
      <c r="AG445" s="556">
        <f>[19]Summary!$J$7</f>
        <v>15156.156297457535</v>
      </c>
      <c r="AH445" s="556">
        <f>[19]Summary!$K$7</f>
        <v>15391.703882221251</v>
      </c>
      <c r="AI445" s="556">
        <f>[19]Summary!$L$7</f>
        <v>15606.60154856155</v>
      </c>
      <c r="AJ445" s="556">
        <f>[19]Summary!$M$7</f>
        <v>15354.30635750138</v>
      </c>
      <c r="AK445" s="556">
        <f>[19]Summary!$N$7</f>
        <v>12471.256369124432</v>
      </c>
      <c r="AL445" s="556">
        <f>[19]Summary!$O$7</f>
        <v>12892.94204853112</v>
      </c>
      <c r="AM445" s="556">
        <f>[19]Summary!$P$7</f>
        <v>12838.867736368544</v>
      </c>
      <c r="AN445" s="556">
        <f>[19]Summary!$Q$7</f>
        <v>14950</v>
      </c>
      <c r="AO445" s="556" t="str">
        <f>[19]Summary!$R$7</f>
        <v>:</v>
      </c>
      <c r="AP445" s="556" t="str">
        <f>[19]Summary!$S$7</f>
        <v>:</v>
      </c>
      <c r="AQ445" s="556">
        <f>[19]Summary!$T$7</f>
        <v>13203.445502303051</v>
      </c>
      <c r="AR445" s="556">
        <f>[19]Summary!$U$7</f>
        <v>11916.725794589893</v>
      </c>
      <c r="AS445" s="556">
        <f>[19]Summary!$V$7</f>
        <v>12103.336977868328</v>
      </c>
      <c r="AU445" s="566">
        <f>(Z445-C445)/C445</f>
        <v>-0.57592316169266999</v>
      </c>
      <c r="AV445" s="566">
        <f t="shared" ref="AV445:AV447" si="1595">(AA445-D445)/D445</f>
        <v>-0.57737499015170457</v>
      </c>
      <c r="AW445" s="566">
        <f t="shared" ref="AW445:AW447" si="1596">(AB445-E445)/E445</f>
        <v>-0.60064982089223495</v>
      </c>
      <c r="AX445" s="566">
        <f t="shared" ref="AX445:AX447" si="1597">(AC445-F445)/F445</f>
        <v>8.3954577364194566E-2</v>
      </c>
      <c r="AY445" s="566">
        <f t="shared" ref="AY445:AY447" si="1598">(AD445-G445)/G445</f>
        <v>7.7003001406433402E-2</v>
      </c>
      <c r="AZ445" s="566">
        <f t="shared" ref="AZ445:AZ447" si="1599">(AE445-H445)/H445</f>
        <v>6.7335069085364102E-2</v>
      </c>
      <c r="BA445" s="566">
        <f t="shared" ref="BA445:BA447" si="1600">(AF445-I445)/I445</f>
        <v>5.2330127455046907E-2</v>
      </c>
      <c r="BB445" s="566">
        <f t="shared" ref="BB445:BB447" si="1601">(AG445-J445)/J445</f>
        <v>4.3063105563911734E-2</v>
      </c>
      <c r="BC445" s="566">
        <f t="shared" ref="BC445:BC447" si="1602">(AH445-K445)/K445</f>
        <v>9.4705670014473997E-2</v>
      </c>
      <c r="BD445" s="566">
        <f t="shared" ref="BD445:BD447" si="1603">(AI445-L445)/L445</f>
        <v>6.4056268422662738E-2</v>
      </c>
      <c r="BE445" s="566">
        <f t="shared" ref="BE445:BE447" si="1604">(AJ445-M445)/M445</f>
        <v>-7.4092374165162886E-2</v>
      </c>
      <c r="BF445" s="566">
        <f t="shared" ref="BF445:BF447" si="1605">(AK445-N445)/N445</f>
        <v>-0.10210412277564282</v>
      </c>
      <c r="BG445" s="566">
        <f t="shared" ref="BG445:BG447" si="1606">(AL445-O445)/O445</f>
        <v>-6.9544825161232102E-2</v>
      </c>
      <c r="BH445" s="566">
        <f t="shared" ref="BH445:BH447" si="1607">(AM445-P445)/P445</f>
        <v>-3.358092128654238E-2</v>
      </c>
      <c r="BI445" s="566">
        <f t="shared" ref="BI445:BI447" si="1608">(AN445-Q445)/Q445</f>
        <v>0</v>
      </c>
      <c r="BJ445" s="566"/>
      <c r="BK445" s="566"/>
      <c r="BL445" s="566">
        <f t="shared" ref="BL445:BL447" si="1609">(AQ445-T445)/T445</f>
        <v>-5.6271290206776008E-2</v>
      </c>
      <c r="BM445" s="566">
        <f t="shared" ref="BM445:BM447" si="1610">(AR445-U445)/U445</f>
        <v>-0.15056800482586286</v>
      </c>
      <c r="BN445" s="566">
        <f t="shared" ref="BN445:BN447" si="1611">(AS445-V445)/V445</f>
        <v>-0.13805125491371001</v>
      </c>
    </row>
    <row r="446" spans="1:66" ht="15" x14ac:dyDescent="0.25">
      <c r="A446" s="563"/>
      <c r="B446" s="550" t="s">
        <v>87</v>
      </c>
      <c r="C446" s="556">
        <v>35076.48912053708</v>
      </c>
      <c r="D446" s="556">
        <v>33471.078617088846</v>
      </c>
      <c r="E446" s="556">
        <v>34617.806417783919</v>
      </c>
      <c r="F446" s="556">
        <v>11679.461579664325</v>
      </c>
      <c r="G446" s="556">
        <v>11587.791742107709</v>
      </c>
      <c r="H446" s="556">
        <v>11771.285218848683</v>
      </c>
      <c r="I446" s="556">
        <v>11025.616662550754</v>
      </c>
      <c r="J446" s="556">
        <v>11241.065817766303</v>
      </c>
      <c r="K446" s="556">
        <v>10621.994039353393</v>
      </c>
      <c r="L446" s="556">
        <v>11033.997007906828</v>
      </c>
      <c r="M446" s="556">
        <v>12887.922115310948</v>
      </c>
      <c r="N446" s="556">
        <v>10801.07630772248</v>
      </c>
      <c r="O446" s="556">
        <v>10707.782865622165</v>
      </c>
      <c r="P446" s="556">
        <v>10896.182878785412</v>
      </c>
      <c r="Q446" s="556">
        <v>12970</v>
      </c>
      <c r="R446" s="556" t="s">
        <v>297</v>
      </c>
      <c r="S446" s="556" t="s">
        <v>297</v>
      </c>
      <c r="T446" s="556">
        <v>13117.959367379957</v>
      </c>
      <c r="U446" s="556">
        <v>13188.54397926178</v>
      </c>
      <c r="V446" s="557">
        <v>13146.746152029375</v>
      </c>
      <c r="X446" s="563"/>
      <c r="Y446" s="550" t="s">
        <v>87</v>
      </c>
      <c r="Z446" s="556">
        <f>[19]Summary!$C$8</f>
        <v>14537.594226401809</v>
      </c>
      <c r="AA446" s="556">
        <f>[19]Summary!$D$8</f>
        <v>13134.842938675425</v>
      </c>
      <c r="AB446" s="556">
        <f>[19]Summary!$E$8</f>
        <v>12702.664853346105</v>
      </c>
      <c r="AC446" s="556">
        <f>[19]Summary!$F$8</f>
        <v>12687.242802474579</v>
      </c>
      <c r="AD446" s="556">
        <f>[19]Summary!$G$8</f>
        <v>12506.201168445579</v>
      </c>
      <c r="AE446" s="556">
        <f>[19]Summary!$H$8</f>
        <v>12590.132811934631</v>
      </c>
      <c r="AF446" s="556">
        <f>[19]Summary!$I$8</f>
        <v>11651.29042353357</v>
      </c>
      <c r="AG446" s="556">
        <f>[19]Summary!$J$8</f>
        <v>11750.827886724277</v>
      </c>
      <c r="AH446" s="556">
        <f>[19]Summary!$K$8</f>
        <v>11717.117352778851</v>
      </c>
      <c r="AI446" s="556">
        <f>[19]Summary!$L$8</f>
        <v>11792.45133811784</v>
      </c>
      <c r="AJ446" s="556">
        <f>[19]Summary!$M$8</f>
        <v>11824.293872841474</v>
      </c>
      <c r="AK446" s="556">
        <f>[19]Summary!$N$8</f>
        <v>13322.733670945254</v>
      </c>
      <c r="AL446" s="556">
        <f>[19]Summary!$O$8</f>
        <v>13680.182275971725</v>
      </c>
      <c r="AM446" s="556">
        <f>[19]Summary!$P$8</f>
        <v>10806.721654582663</v>
      </c>
      <c r="AN446" s="556">
        <f>[19]Summary!$Q$8</f>
        <v>12970</v>
      </c>
      <c r="AO446" s="556" t="str">
        <f>[19]Summary!$R$8</f>
        <v>:</v>
      </c>
      <c r="AP446" s="556" t="str">
        <f>[19]Summary!$S$8</f>
        <v>:</v>
      </c>
      <c r="AQ446" s="556">
        <f>[19]Summary!$T$8</f>
        <v>12457.794862730172</v>
      </c>
      <c r="AR446" s="556">
        <f>[19]Summary!$U$8</f>
        <v>11402.278423834639</v>
      </c>
      <c r="AS446" s="556">
        <f>[19]Summary!$V$8</f>
        <v>11508.862773612944</v>
      </c>
      <c r="AU446" s="566">
        <f t="shared" ref="AU446:AU447" si="1612">(Z446-C446)/C446</f>
        <v>-0.58554591434608172</v>
      </c>
      <c r="AV446" s="566">
        <f t="shared" si="1595"/>
        <v>-0.60757634706252461</v>
      </c>
      <c r="AW446" s="566">
        <f t="shared" si="1596"/>
        <v>-0.63305979876239438</v>
      </c>
      <c r="AX446" s="566">
        <f t="shared" si="1597"/>
        <v>8.6286616547885261E-2</v>
      </c>
      <c r="AY446" s="566">
        <f t="shared" si="1598"/>
        <v>7.9256638950504665E-2</v>
      </c>
      <c r="AZ446" s="566">
        <f t="shared" si="1599"/>
        <v>6.9563142669822831E-2</v>
      </c>
      <c r="BA446" s="566">
        <f t="shared" si="1600"/>
        <v>5.6747280458965974E-2</v>
      </c>
      <c r="BB446" s="566">
        <f t="shared" si="1601"/>
        <v>4.5348197156919463E-2</v>
      </c>
      <c r="BC446" s="566">
        <f t="shared" si="1602"/>
        <v>0.10309959781262719</v>
      </c>
      <c r="BD446" s="566">
        <f t="shared" si="1603"/>
        <v>6.8737949599543408E-2</v>
      </c>
      <c r="BE446" s="566">
        <f t="shared" si="1604"/>
        <v>-8.2529071246161254E-2</v>
      </c>
      <c r="BF446" s="566">
        <f t="shared" si="1605"/>
        <v>0.23346352635430009</v>
      </c>
      <c r="BG446" s="566">
        <f t="shared" si="1606"/>
        <v>0.2775924248419892</v>
      </c>
      <c r="BH446" s="566">
        <f t="shared" si="1607"/>
        <v>-8.2103269739467657E-3</v>
      </c>
      <c r="BI446" s="566">
        <f t="shared" si="1608"/>
        <v>0</v>
      </c>
      <c r="BJ446" s="566"/>
      <c r="BK446" s="566"/>
      <c r="BL446" s="566">
        <f t="shared" si="1609"/>
        <v>-5.0325243901227258E-2</v>
      </c>
      <c r="BM446" s="566">
        <f t="shared" si="1610"/>
        <v>-0.13544069445694229</v>
      </c>
      <c r="BN446" s="566">
        <f t="shared" si="1611"/>
        <v>-0.12458469643179364</v>
      </c>
    </row>
    <row r="447" spans="1:66" ht="15.75" thickBot="1" x14ac:dyDescent="0.3">
      <c r="A447" s="564"/>
      <c r="B447" s="559" t="s">
        <v>499</v>
      </c>
      <c r="C447" s="560">
        <v>1859.2825239149097</v>
      </c>
      <c r="D447" s="560">
        <v>3495.0543259758706</v>
      </c>
      <c r="E447" s="560">
        <v>3170.5901605195686</v>
      </c>
      <c r="F447" s="560">
        <v>2253.5689216405081</v>
      </c>
      <c r="G447" s="560">
        <v>2316.0188694124445</v>
      </c>
      <c r="H447" s="560">
        <v>2324.8425807057938</v>
      </c>
      <c r="I447" s="560">
        <v>3282.0078894561884</v>
      </c>
      <c r="J447" s="560">
        <v>3289.3650033522572</v>
      </c>
      <c r="K447" s="560">
        <v>3438.1358236971573</v>
      </c>
      <c r="L447" s="560">
        <v>3633.08593846453</v>
      </c>
      <c r="M447" s="560">
        <v>3695.0564984112134</v>
      </c>
      <c r="N447" s="560">
        <v>3088.3474945968919</v>
      </c>
      <c r="O447" s="560">
        <v>3148.8137735068885</v>
      </c>
      <c r="P447" s="560">
        <v>2388.8070589755916</v>
      </c>
      <c r="Q447" s="560">
        <v>1970</v>
      </c>
      <c r="R447" s="560" t="s">
        <v>297</v>
      </c>
      <c r="S447" s="560" t="s">
        <v>297</v>
      </c>
      <c r="T447" s="560">
        <v>872.76208179157402</v>
      </c>
      <c r="U447" s="560">
        <v>840.50821360619739</v>
      </c>
      <c r="V447" s="561">
        <v>895.08295540395193</v>
      </c>
      <c r="X447" s="564"/>
      <c r="Y447" s="559" t="s">
        <v>499</v>
      </c>
      <c r="Z447" s="560">
        <f>[19]Summary!$C$9</f>
        <v>1126.0110330189418</v>
      </c>
      <c r="AA447" s="560">
        <f>[19]Summary!$D$9</f>
        <v>2487.9693604406566</v>
      </c>
      <c r="AB447" s="560">
        <f>[19]Summary!$E$9</f>
        <v>2388.1380883947204</v>
      </c>
      <c r="AC447" s="560">
        <f>[19]Summary!$F$9</f>
        <v>2415.5293859697267</v>
      </c>
      <c r="AD447" s="560">
        <f>[19]Summary!$G$9</f>
        <v>2468.2445911482064</v>
      </c>
      <c r="AE447" s="560">
        <f>[19]Summary!$H$9</f>
        <v>2455.1587268389994</v>
      </c>
      <c r="AF447" s="560">
        <f>[19]Summary!$I$9</f>
        <v>3405.0539448588388</v>
      </c>
      <c r="AG447" s="560">
        <f>[19]Summary!$J$9</f>
        <v>3405.3284107332438</v>
      </c>
      <c r="AH447" s="560">
        <f>[19]Summary!$K$9</f>
        <v>3674.5865294424002</v>
      </c>
      <c r="AI447" s="560">
        <f>[19]Summary!$L$9</f>
        <v>3814.1502104436804</v>
      </c>
      <c r="AJ447" s="560">
        <f>[19]Summary!$M$9</f>
        <v>3530.0124846598774</v>
      </c>
      <c r="AK447" s="560">
        <f>[19]Summary!$N$9</f>
        <v>-851.47730182089435</v>
      </c>
      <c r="AL447" s="560">
        <f>[19]Summary!$O$9</f>
        <v>-787.24022744063404</v>
      </c>
      <c r="AM447" s="560">
        <f>[19]Summary!$P$9</f>
        <v>2032.1460817858806</v>
      </c>
      <c r="AN447" s="560">
        <f>[19]Summary!$Q$9</f>
        <v>1970</v>
      </c>
      <c r="AO447" s="560" t="str">
        <f>[19]Summary!$R$9</f>
        <v>:</v>
      </c>
      <c r="AP447" s="560" t="str">
        <f>[19]Summary!$S$9</f>
        <v>:</v>
      </c>
      <c r="AQ447" s="560">
        <f>[19]Summary!$T$9</f>
        <v>745.65063957292296</v>
      </c>
      <c r="AR447" s="560">
        <f>[19]Summary!$U$9</f>
        <v>514.44737075525336</v>
      </c>
      <c r="AS447" s="560">
        <f>[19]Summary!$V$9</f>
        <v>594.47420425550081</v>
      </c>
      <c r="AU447" s="566">
        <f t="shared" si="1612"/>
        <v>-0.39438411401403894</v>
      </c>
      <c r="AV447" s="566">
        <f t="shared" si="1595"/>
        <v>-0.28814572581901743</v>
      </c>
      <c r="AW447" s="566">
        <f t="shared" si="1596"/>
        <v>-0.24678436269310405</v>
      </c>
      <c r="AX447" s="566">
        <f t="shared" si="1597"/>
        <v>7.1868431790103812E-2</v>
      </c>
      <c r="AY447" s="566">
        <f t="shared" si="1598"/>
        <v>6.5727323618214026E-2</v>
      </c>
      <c r="AZ447" s="566">
        <f t="shared" si="1599"/>
        <v>5.6053750569917397E-2</v>
      </c>
      <c r="BA447" s="566">
        <f t="shared" si="1600"/>
        <v>3.7491090682002737E-2</v>
      </c>
      <c r="BB447" s="566">
        <f t="shared" si="1601"/>
        <v>3.525404060139449E-2</v>
      </c>
      <c r="BC447" s="566">
        <f t="shared" si="1602"/>
        <v>6.8772939136237651E-2</v>
      </c>
      <c r="BD447" s="566">
        <f t="shared" si="1603"/>
        <v>4.9837596755466375E-2</v>
      </c>
      <c r="BE447" s="566">
        <f t="shared" si="1604"/>
        <v>-4.4666167844064367E-2</v>
      </c>
      <c r="BF447" s="566">
        <f t="shared" si="1605"/>
        <v>-1.275706442785524</v>
      </c>
      <c r="BG447" s="566">
        <f t="shared" si="1606"/>
        <v>-1.2500116818797673</v>
      </c>
      <c r="BH447" s="566">
        <f t="shared" si="1607"/>
        <v>-0.14930505829242668</v>
      </c>
      <c r="BI447" s="566">
        <f t="shared" si="1608"/>
        <v>0</v>
      </c>
      <c r="BJ447" s="566"/>
      <c r="BK447" s="566"/>
      <c r="BL447" s="566">
        <f t="shared" si="1609"/>
        <v>-0.14564271852613184</v>
      </c>
      <c r="BM447" s="566">
        <f t="shared" si="1610"/>
        <v>-0.38793296433354435</v>
      </c>
      <c r="BN447" s="566">
        <f t="shared" si="1611"/>
        <v>-0.33584457097921838</v>
      </c>
    </row>
    <row r="448" spans="1:66" ht="15" x14ac:dyDescent="0.25">
      <c r="A448" s="552" t="s">
        <v>58</v>
      </c>
      <c r="B448" s="562"/>
      <c r="C448" s="553">
        <v>2000</v>
      </c>
      <c r="D448" s="553">
        <v>2001</v>
      </c>
      <c r="E448" s="553">
        <v>2002</v>
      </c>
      <c r="F448" s="553">
        <v>2003</v>
      </c>
      <c r="G448" s="553">
        <v>2004</v>
      </c>
      <c r="H448" s="553">
        <v>2005</v>
      </c>
      <c r="I448" s="553">
        <v>2006</v>
      </c>
      <c r="J448" s="553">
        <v>2007</v>
      </c>
      <c r="K448" s="553">
        <v>2008</v>
      </c>
      <c r="L448" s="553">
        <v>2009</v>
      </c>
      <c r="M448" s="553">
        <v>2010</v>
      </c>
      <c r="N448" s="553">
        <v>2011</v>
      </c>
      <c r="O448" s="553">
        <v>2012</v>
      </c>
      <c r="P448" s="553">
        <v>2013</v>
      </c>
      <c r="Q448" s="553">
        <v>2014</v>
      </c>
      <c r="R448" s="553">
        <v>2015</v>
      </c>
      <c r="S448" s="553">
        <v>2016</v>
      </c>
      <c r="T448" s="553">
        <v>2017</v>
      </c>
      <c r="U448" s="553">
        <v>2018</v>
      </c>
      <c r="V448" s="554">
        <v>2019</v>
      </c>
      <c r="X448" s="552" t="s">
        <v>58</v>
      </c>
      <c r="Y448" s="562"/>
      <c r="Z448" s="553">
        <v>2000</v>
      </c>
      <c r="AA448" s="553">
        <v>2001</v>
      </c>
      <c r="AB448" s="553">
        <v>2002</v>
      </c>
      <c r="AC448" s="553">
        <v>2003</v>
      </c>
      <c r="AD448" s="553">
        <v>2004</v>
      </c>
      <c r="AE448" s="553">
        <v>2005</v>
      </c>
      <c r="AF448" s="553">
        <v>2006</v>
      </c>
      <c r="AG448" s="553">
        <v>2007</v>
      </c>
      <c r="AH448" s="553">
        <v>2008</v>
      </c>
      <c r="AI448" s="553">
        <v>2009</v>
      </c>
      <c r="AJ448" s="553">
        <v>2010</v>
      </c>
      <c r="AK448" s="553">
        <v>2011</v>
      </c>
      <c r="AL448" s="553">
        <v>2012</v>
      </c>
      <c r="AM448" s="553">
        <v>2013</v>
      </c>
      <c r="AN448" s="553">
        <v>2014</v>
      </c>
      <c r="AO448" s="553">
        <v>2015</v>
      </c>
      <c r="AP448" s="553">
        <v>2016</v>
      </c>
      <c r="AQ448" s="553">
        <v>2017</v>
      </c>
      <c r="AR448" s="553">
        <v>2018</v>
      </c>
      <c r="AS448" s="553">
        <v>2019</v>
      </c>
      <c r="AU448" s="553">
        <v>2000</v>
      </c>
      <c r="AV448" s="553">
        <v>2001</v>
      </c>
      <c r="AW448" s="553">
        <v>2002</v>
      </c>
      <c r="AX448" s="553">
        <v>2003</v>
      </c>
      <c r="AY448" s="553">
        <v>2004</v>
      </c>
      <c r="AZ448" s="553">
        <v>2005</v>
      </c>
      <c r="BA448" s="553">
        <v>2006</v>
      </c>
      <c r="BB448" s="553">
        <v>2007</v>
      </c>
      <c r="BC448" s="553">
        <v>2008</v>
      </c>
      <c r="BD448" s="553">
        <v>2009</v>
      </c>
      <c r="BE448" s="553">
        <v>2010</v>
      </c>
      <c r="BF448" s="553">
        <v>2011</v>
      </c>
      <c r="BG448" s="553">
        <v>2012</v>
      </c>
      <c r="BH448" s="553">
        <v>2013</v>
      </c>
      <c r="BI448" s="553">
        <v>2014</v>
      </c>
      <c r="BJ448" s="553">
        <v>2015</v>
      </c>
      <c r="BK448" s="553">
        <v>2016</v>
      </c>
      <c r="BL448" s="553">
        <v>2017</v>
      </c>
      <c r="BM448" s="553">
        <v>2018</v>
      </c>
      <c r="BN448" s="553">
        <v>2019</v>
      </c>
    </row>
    <row r="449" spans="1:66" ht="15" x14ac:dyDescent="0.25">
      <c r="A449" s="563"/>
      <c r="B449" s="550" t="s">
        <v>498</v>
      </c>
      <c r="C449" s="556">
        <v>14869.12075929889</v>
      </c>
      <c r="D449" s="556">
        <v>15083.04077022282</v>
      </c>
      <c r="E449" s="556">
        <v>16627.520849092445</v>
      </c>
      <c r="F449" s="556">
        <v>7088.7504058224131</v>
      </c>
      <c r="G449" s="556">
        <v>6913.6497981885532</v>
      </c>
      <c r="H449" s="556">
        <v>6828.9236977205564</v>
      </c>
      <c r="I449" s="556">
        <v>6631.2294632952298</v>
      </c>
      <c r="J449" s="556">
        <v>7001.67</v>
      </c>
      <c r="K449" s="556">
        <v>6314.2</v>
      </c>
      <c r="L449" s="556">
        <v>6162</v>
      </c>
      <c r="M449" s="556">
        <v>8010</v>
      </c>
      <c r="N449" s="556">
        <v>7905.19</v>
      </c>
      <c r="O449" s="556">
        <v>7811.51</v>
      </c>
      <c r="P449" s="556">
        <v>7960.5</v>
      </c>
      <c r="Q449" s="556">
        <v>8297</v>
      </c>
      <c r="R449" s="556" t="s">
        <v>297</v>
      </c>
      <c r="S449" s="556" t="s">
        <v>297</v>
      </c>
      <c r="T449" s="556">
        <v>7669</v>
      </c>
      <c r="U449" s="556">
        <v>7881</v>
      </c>
      <c r="V449" s="557">
        <v>7555.3087990661834</v>
      </c>
      <c r="X449" s="563"/>
      <c r="Y449" s="550" t="s">
        <v>498</v>
      </c>
      <c r="Z449" s="556">
        <f>[19]Summary!$C$11</f>
        <v>6213.4977437026664</v>
      </c>
      <c r="AA449" s="556">
        <f>[19]Summary!$D$11</f>
        <v>6439.443116200945</v>
      </c>
      <c r="AB449" s="556">
        <f>[19]Summary!$E$11</f>
        <v>6908.2797641348734</v>
      </c>
      <c r="AC449" s="556">
        <f>[19]Summary!$F$11</f>
        <v>7089.0360621334967</v>
      </c>
      <c r="AD449" s="556">
        <f>[19]Summary!$G$11</f>
        <v>6913.9283984473304</v>
      </c>
      <c r="AE449" s="556">
        <f>[19]Summary!$H$11</f>
        <v>6829.1988837604758</v>
      </c>
      <c r="AF449" s="556">
        <f>[19]Summary!$I$11</f>
        <v>6631.4966828244824</v>
      </c>
      <c r="AG449" s="556">
        <f>[19]Summary!$J$11</f>
        <v>7001.67</v>
      </c>
      <c r="AH449" s="556">
        <f>[19]Summary!$K$11</f>
        <v>6314.2</v>
      </c>
      <c r="AI449" s="556">
        <f>[19]Summary!$L$11</f>
        <v>6162</v>
      </c>
      <c r="AJ449" s="556">
        <f>[19]Summary!$M$11</f>
        <v>8010</v>
      </c>
      <c r="AK449" s="556">
        <f>[19]Summary!$N$11</f>
        <v>7905.19</v>
      </c>
      <c r="AL449" s="556">
        <f>[19]Summary!$O$11</f>
        <v>7811.51</v>
      </c>
      <c r="AM449" s="556">
        <f>[19]Summary!$P$11</f>
        <v>7960.5</v>
      </c>
      <c r="AN449" s="556">
        <f>[19]Summary!$Q$11</f>
        <v>8297</v>
      </c>
      <c r="AO449" s="556" t="str">
        <f>[19]Summary!$R$11</f>
        <v>:</v>
      </c>
      <c r="AP449" s="556" t="str">
        <f>[19]Summary!$S$11</f>
        <v>:</v>
      </c>
      <c r="AQ449" s="556">
        <f>[19]Summary!$T$11</f>
        <v>7669</v>
      </c>
      <c r="AR449" s="556">
        <f>[19]Summary!$U$11</f>
        <v>7881</v>
      </c>
      <c r="AS449" s="556">
        <f>[19]Summary!$V$11</f>
        <v>7557.44</v>
      </c>
      <c r="AU449" s="566">
        <f>(Z449-C449)/C449</f>
        <v>-0.58212070207198685</v>
      </c>
      <c r="AV449" s="566">
        <f t="shared" ref="AV449:AV450" si="1613">(AA449-D449)/D449</f>
        <v>-0.57306731352780038</v>
      </c>
      <c r="AW449" s="566">
        <f t="shared" ref="AW449:AW450" si="1614">(AB449-E449)/E449</f>
        <v>-0.58452737321258941</v>
      </c>
      <c r="AX449" s="566">
        <f t="shared" ref="AX449:AX450" si="1615">(AC449-F449)/F449</f>
        <v>4.0297132037398082E-5</v>
      </c>
      <c r="AY449" s="566">
        <f t="shared" ref="AY449:AY450" si="1616">(AD449-G449)/G449</f>
        <v>4.029713203730049E-5</v>
      </c>
      <c r="AZ449" s="566">
        <f t="shared" ref="AZ449:AZ450" si="1617">(AE449-H449)/H449</f>
        <v>4.0297132037255767E-5</v>
      </c>
      <c r="BA449" s="566">
        <f t="shared" ref="BA449:BA450" si="1618">(AF449-I449)/I449</f>
        <v>4.0297132037375571E-5</v>
      </c>
      <c r="BB449" s="566">
        <f t="shared" ref="BB449:BB450" si="1619">(AG449-J449)/J449</f>
        <v>0</v>
      </c>
      <c r="BC449" s="566">
        <f t="shared" ref="BC449:BC450" si="1620">(AH449-K449)/K449</f>
        <v>0</v>
      </c>
      <c r="BD449" s="566">
        <f t="shared" ref="BD449:BD450" si="1621">(AI449-L449)/L449</f>
        <v>0</v>
      </c>
      <c r="BE449" s="566">
        <f t="shared" ref="BE449:BE450" si="1622">(AJ449-M449)/M449</f>
        <v>0</v>
      </c>
      <c r="BF449" s="566">
        <f t="shared" ref="BF449:BF450" si="1623">(AK449-N449)/N449</f>
        <v>0</v>
      </c>
      <c r="BG449" s="566">
        <f t="shared" ref="BG449:BG450" si="1624">(AL449-O449)/O449</f>
        <v>0</v>
      </c>
      <c r="BH449" s="566">
        <f t="shared" ref="BH449:BH450" si="1625">(AM449-P449)/P449</f>
        <v>0</v>
      </c>
      <c r="BI449" s="566">
        <f t="shared" ref="BI449:BI450" si="1626">(AN449-Q449)/Q449</f>
        <v>0</v>
      </c>
      <c r="BJ449" s="566"/>
      <c r="BK449" s="566"/>
      <c r="BL449" s="566">
        <f t="shared" ref="BL449:BL450" si="1627">(AQ449-T449)/T449</f>
        <v>0</v>
      </c>
      <c r="BM449" s="566">
        <f t="shared" ref="BM449:BM450" si="1628">(AR449-U449)/U449</f>
        <v>0</v>
      </c>
      <c r="BN449" s="566">
        <f t="shared" ref="BN449:BN450" si="1629">(AS449-V449)/V449</f>
        <v>2.8207992426194781E-4</v>
      </c>
    </row>
    <row r="450" spans="1:66" ht="15" x14ac:dyDescent="0.25">
      <c r="A450" s="563"/>
      <c r="B450" s="550" t="s">
        <v>87</v>
      </c>
      <c r="C450" s="556">
        <v>14869.12075929889</v>
      </c>
      <c r="D450" s="556">
        <v>15083.04077022282</v>
      </c>
      <c r="E450" s="556">
        <v>16627.520849092445</v>
      </c>
      <c r="F450" s="556">
        <v>7088.7504058224131</v>
      </c>
      <c r="G450" s="556">
        <v>6913.6497981885532</v>
      </c>
      <c r="H450" s="556">
        <v>6828.9236977205564</v>
      </c>
      <c r="I450" s="556">
        <v>6631.2294632952298</v>
      </c>
      <c r="J450" s="556">
        <v>7001.67</v>
      </c>
      <c r="K450" s="556">
        <v>6314.2</v>
      </c>
      <c r="L450" s="556">
        <v>6162</v>
      </c>
      <c r="M450" s="556">
        <v>8010</v>
      </c>
      <c r="N450" s="556">
        <v>7905.19</v>
      </c>
      <c r="O450" s="556">
        <v>7811.51</v>
      </c>
      <c r="P450" s="556">
        <v>7960.5</v>
      </c>
      <c r="Q450" s="556">
        <v>7905</v>
      </c>
      <c r="R450" s="556" t="s">
        <v>297</v>
      </c>
      <c r="S450" s="556" t="s">
        <v>297</v>
      </c>
      <c r="T450" s="556">
        <v>7669</v>
      </c>
      <c r="U450" s="556">
        <v>7881</v>
      </c>
      <c r="V450" s="557">
        <v>7555.3087990661834</v>
      </c>
      <c r="X450" s="563"/>
      <c r="Y450" s="550" t="s">
        <v>87</v>
      </c>
      <c r="Z450" s="556">
        <f>[19]Summary!$C$12</f>
        <v>6213.4977437026664</v>
      </c>
      <c r="AA450" s="556">
        <f>[19]Summary!$D$12</f>
        <v>6439.443116200945</v>
      </c>
      <c r="AB450" s="556">
        <f>[19]Summary!$E$12</f>
        <v>6908.2797641348734</v>
      </c>
      <c r="AC450" s="556">
        <f>[19]Summary!$F$12</f>
        <v>7089.0360621334967</v>
      </c>
      <c r="AD450" s="556">
        <f>[19]Summary!$G$12</f>
        <v>6913.9283984473304</v>
      </c>
      <c r="AE450" s="556">
        <f>[19]Summary!$H$12</f>
        <v>6829.1988837604758</v>
      </c>
      <c r="AF450" s="556">
        <f>[19]Summary!$I$12</f>
        <v>6631.4966828244824</v>
      </c>
      <c r="AG450" s="556">
        <f>[19]Summary!$J$12</f>
        <v>7001.67</v>
      </c>
      <c r="AH450" s="556">
        <f>[19]Summary!$K$12</f>
        <v>6314.2</v>
      </c>
      <c r="AI450" s="556">
        <f>[19]Summary!$L$12</f>
        <v>6162</v>
      </c>
      <c r="AJ450" s="556">
        <f>[19]Summary!$M$12</f>
        <v>8010</v>
      </c>
      <c r="AK450" s="556">
        <f>[19]Summary!$N$12</f>
        <v>7905.19</v>
      </c>
      <c r="AL450" s="556">
        <f>[19]Summary!$O$12</f>
        <v>7811.51</v>
      </c>
      <c r="AM450" s="556">
        <f>[19]Summary!$P$12</f>
        <v>7960.5</v>
      </c>
      <c r="AN450" s="556">
        <f>[19]Summary!$Q$12</f>
        <v>7905</v>
      </c>
      <c r="AO450" s="556" t="str">
        <f>[19]Summary!$R$12</f>
        <v>:</v>
      </c>
      <c r="AP450" s="556" t="str">
        <f>[19]Summary!$S$12</f>
        <v>:</v>
      </c>
      <c r="AQ450" s="556">
        <f>[19]Summary!$T$12</f>
        <v>7669</v>
      </c>
      <c r="AR450" s="556">
        <f>[19]Summary!$U$12</f>
        <v>7881</v>
      </c>
      <c r="AS450" s="556">
        <f>[19]Summary!$V$12</f>
        <v>7557.44</v>
      </c>
      <c r="AU450" s="566">
        <f t="shared" ref="AU450" si="1630">(Z450-C450)/C450</f>
        <v>-0.58212070207198685</v>
      </c>
      <c r="AV450" s="566">
        <f t="shared" si="1613"/>
        <v>-0.57306731352780038</v>
      </c>
      <c r="AW450" s="566">
        <f t="shared" si="1614"/>
        <v>-0.58452737321258941</v>
      </c>
      <c r="AX450" s="566">
        <f t="shared" si="1615"/>
        <v>4.0297132037398082E-5</v>
      </c>
      <c r="AY450" s="566">
        <f t="shared" si="1616"/>
        <v>4.029713203730049E-5</v>
      </c>
      <c r="AZ450" s="566">
        <f t="shared" si="1617"/>
        <v>4.0297132037255767E-5</v>
      </c>
      <c r="BA450" s="566">
        <f t="shared" si="1618"/>
        <v>4.0297132037375571E-5</v>
      </c>
      <c r="BB450" s="566">
        <f t="shared" si="1619"/>
        <v>0</v>
      </c>
      <c r="BC450" s="566">
        <f t="shared" si="1620"/>
        <v>0</v>
      </c>
      <c r="BD450" s="566">
        <f t="shared" si="1621"/>
        <v>0</v>
      </c>
      <c r="BE450" s="566">
        <f t="shared" si="1622"/>
        <v>0</v>
      </c>
      <c r="BF450" s="566">
        <f t="shared" si="1623"/>
        <v>0</v>
      </c>
      <c r="BG450" s="566">
        <f t="shared" si="1624"/>
        <v>0</v>
      </c>
      <c r="BH450" s="566">
        <f t="shared" si="1625"/>
        <v>0</v>
      </c>
      <c r="BI450" s="566">
        <f t="shared" si="1626"/>
        <v>0</v>
      </c>
      <c r="BJ450" s="566"/>
      <c r="BK450" s="566"/>
      <c r="BL450" s="566">
        <f t="shared" si="1627"/>
        <v>0</v>
      </c>
      <c r="BM450" s="566">
        <f t="shared" si="1628"/>
        <v>0</v>
      </c>
      <c r="BN450" s="566">
        <f t="shared" si="1629"/>
        <v>2.8207992426194781E-4</v>
      </c>
    </row>
    <row r="451" spans="1:66" ht="15.75" thickBot="1" x14ac:dyDescent="0.3">
      <c r="A451" s="564"/>
      <c r="B451" s="559" t="s">
        <v>499</v>
      </c>
      <c r="C451" s="560">
        <v>0</v>
      </c>
      <c r="D451" s="560">
        <v>0</v>
      </c>
      <c r="E451" s="560">
        <v>0</v>
      </c>
      <c r="F451" s="560">
        <v>0</v>
      </c>
      <c r="G451" s="560">
        <v>0</v>
      </c>
      <c r="H451" s="560">
        <v>0</v>
      </c>
      <c r="I451" s="560">
        <v>0</v>
      </c>
      <c r="J451" s="560">
        <v>0</v>
      </c>
      <c r="K451" s="560">
        <v>0</v>
      </c>
      <c r="L451" s="560">
        <v>0</v>
      </c>
      <c r="M451" s="560">
        <v>0</v>
      </c>
      <c r="N451" s="560">
        <v>0</v>
      </c>
      <c r="O451" s="560">
        <v>0</v>
      </c>
      <c r="P451" s="560">
        <v>0</v>
      </c>
      <c r="Q451" s="560">
        <v>392</v>
      </c>
      <c r="R451" s="560" t="s">
        <v>297</v>
      </c>
      <c r="S451" s="560" t="s">
        <v>297</v>
      </c>
      <c r="T451" s="560">
        <v>0</v>
      </c>
      <c r="U451" s="560">
        <v>0</v>
      </c>
      <c r="V451" s="561">
        <v>0</v>
      </c>
      <c r="X451" s="564"/>
      <c r="Y451" s="559" t="s">
        <v>499</v>
      </c>
      <c r="Z451" s="560">
        <f>[19]Summary!$C$13</f>
        <v>0</v>
      </c>
      <c r="AA451" s="560">
        <f>[19]Summary!$D$13</f>
        <v>0</v>
      </c>
      <c r="AB451" s="560">
        <f>[19]Summary!$E$13</f>
        <v>0</v>
      </c>
      <c r="AC451" s="560">
        <f>[19]Summary!$F$13</f>
        <v>0</v>
      </c>
      <c r="AD451" s="560">
        <f>[19]Summary!$G$13</f>
        <v>0</v>
      </c>
      <c r="AE451" s="560">
        <f>[19]Summary!$H$13</f>
        <v>0</v>
      </c>
      <c r="AF451" s="560">
        <f>[19]Summary!$I$13</f>
        <v>0</v>
      </c>
      <c r="AG451" s="560">
        <f>[19]Summary!$J$13</f>
        <v>0</v>
      </c>
      <c r="AH451" s="560">
        <f>[19]Summary!$K$13</f>
        <v>0</v>
      </c>
      <c r="AI451" s="560">
        <f>[19]Summary!$L$13</f>
        <v>0</v>
      </c>
      <c r="AJ451" s="560">
        <f>[19]Summary!$M$13</f>
        <v>0</v>
      </c>
      <c r="AK451" s="560">
        <f>[19]Summary!$N$13</f>
        <v>0</v>
      </c>
      <c r="AL451" s="560">
        <f>[19]Summary!$O$13</f>
        <v>0</v>
      </c>
      <c r="AM451" s="560">
        <f>[19]Summary!$P$13</f>
        <v>0</v>
      </c>
      <c r="AN451" s="560">
        <f>[19]Summary!$Q$13</f>
        <v>392</v>
      </c>
      <c r="AO451" s="560" t="str">
        <f>[19]Summary!$R$13</f>
        <v>:</v>
      </c>
      <c r="AP451" s="560" t="str">
        <f>[19]Summary!$S$13</f>
        <v>:</v>
      </c>
      <c r="AQ451" s="560">
        <f>[19]Summary!$T$13</f>
        <v>0</v>
      </c>
      <c r="AR451" s="560">
        <f>[19]Summary!$U$13</f>
        <v>0</v>
      </c>
      <c r="AS451" s="560">
        <f>[19]Summary!$V$13</f>
        <v>0</v>
      </c>
      <c r="AU451" s="566"/>
      <c r="AV451" s="566"/>
      <c r="AW451" s="566"/>
      <c r="AX451" s="566"/>
      <c r="AY451" s="566"/>
      <c r="AZ451" s="566"/>
      <c r="BA451" s="566"/>
      <c r="BB451" s="566"/>
      <c r="BC451" s="566"/>
      <c r="BD451" s="566"/>
      <c r="BE451" s="566"/>
      <c r="BF451" s="566"/>
      <c r="BG451" s="566"/>
      <c r="BH451" s="566"/>
      <c r="BI451" s="566"/>
      <c r="BJ451" s="566"/>
      <c r="BK451" s="566"/>
      <c r="BL451" s="566"/>
      <c r="BM451" s="566"/>
      <c r="BN451" s="566"/>
    </row>
    <row r="452" spans="1:66" ht="15" x14ac:dyDescent="0.25">
      <c r="A452" s="552" t="s">
        <v>501</v>
      </c>
      <c r="B452" s="562"/>
      <c r="C452" s="553">
        <v>2000</v>
      </c>
      <c r="D452" s="553">
        <v>2001</v>
      </c>
      <c r="E452" s="553">
        <v>2002</v>
      </c>
      <c r="F452" s="553">
        <v>2003</v>
      </c>
      <c r="G452" s="553">
        <v>2004</v>
      </c>
      <c r="H452" s="553">
        <v>2005</v>
      </c>
      <c r="I452" s="553">
        <v>2006</v>
      </c>
      <c r="J452" s="553">
        <v>2007</v>
      </c>
      <c r="K452" s="553">
        <v>2008</v>
      </c>
      <c r="L452" s="553">
        <v>2009</v>
      </c>
      <c r="M452" s="553">
        <v>2010</v>
      </c>
      <c r="N452" s="553">
        <v>2011</v>
      </c>
      <c r="O452" s="553">
        <v>2012</v>
      </c>
      <c r="P452" s="553">
        <v>2013</v>
      </c>
      <c r="Q452" s="553">
        <v>2014</v>
      </c>
      <c r="R452" s="553">
        <v>2015</v>
      </c>
      <c r="S452" s="553">
        <v>2016</v>
      </c>
      <c r="T452" s="553">
        <v>2017</v>
      </c>
      <c r="U452" s="553">
        <v>2018</v>
      </c>
      <c r="V452" s="554">
        <v>2019</v>
      </c>
      <c r="X452" s="552" t="s">
        <v>501</v>
      </c>
      <c r="Y452" s="562"/>
      <c r="Z452" s="553">
        <v>2000</v>
      </c>
      <c r="AA452" s="553">
        <v>2001</v>
      </c>
      <c r="AB452" s="553">
        <v>2002</v>
      </c>
      <c r="AC452" s="553">
        <v>2003</v>
      </c>
      <c r="AD452" s="553">
        <v>2004</v>
      </c>
      <c r="AE452" s="553">
        <v>2005</v>
      </c>
      <c r="AF452" s="553">
        <v>2006</v>
      </c>
      <c r="AG452" s="553">
        <v>2007</v>
      </c>
      <c r="AH452" s="553">
        <v>2008</v>
      </c>
      <c r="AI452" s="553">
        <v>2009</v>
      </c>
      <c r="AJ452" s="553">
        <v>2010</v>
      </c>
      <c r="AK452" s="553">
        <v>2011</v>
      </c>
      <c r="AL452" s="553">
        <v>2012</v>
      </c>
      <c r="AM452" s="553">
        <v>2013</v>
      </c>
      <c r="AN452" s="553">
        <v>2014</v>
      </c>
      <c r="AO452" s="553">
        <v>2015</v>
      </c>
      <c r="AP452" s="553">
        <v>2016</v>
      </c>
      <c r="AQ452" s="553">
        <v>2017</v>
      </c>
      <c r="AR452" s="553">
        <v>2018</v>
      </c>
      <c r="AS452" s="553">
        <v>2019</v>
      </c>
      <c r="AU452" s="553">
        <v>2000</v>
      </c>
      <c r="AV452" s="553">
        <v>2001</v>
      </c>
      <c r="AW452" s="553">
        <v>2002</v>
      </c>
      <c r="AX452" s="553">
        <v>2003</v>
      </c>
      <c r="AY452" s="553">
        <v>2004</v>
      </c>
      <c r="AZ452" s="553">
        <v>2005</v>
      </c>
      <c r="BA452" s="553">
        <v>2006</v>
      </c>
      <c r="BB452" s="553">
        <v>2007</v>
      </c>
      <c r="BC452" s="553">
        <v>2008</v>
      </c>
      <c r="BD452" s="553">
        <v>2009</v>
      </c>
      <c r="BE452" s="553">
        <v>2010</v>
      </c>
      <c r="BF452" s="553">
        <v>2011</v>
      </c>
      <c r="BG452" s="553">
        <v>2012</v>
      </c>
      <c r="BH452" s="553">
        <v>2013</v>
      </c>
      <c r="BI452" s="553">
        <v>2014</v>
      </c>
      <c r="BJ452" s="553">
        <v>2015</v>
      </c>
      <c r="BK452" s="553">
        <v>2016</v>
      </c>
      <c r="BL452" s="553">
        <v>2017</v>
      </c>
      <c r="BM452" s="553">
        <v>2018</v>
      </c>
      <c r="BN452" s="553">
        <v>2019</v>
      </c>
    </row>
    <row r="453" spans="1:66" ht="15" x14ac:dyDescent="0.25">
      <c r="A453" s="563"/>
      <c r="B453" s="550" t="s">
        <v>498</v>
      </c>
      <c r="C453" s="556">
        <v>4238.1547047887316</v>
      </c>
      <c r="D453" s="556">
        <v>4144.0604081647098</v>
      </c>
      <c r="E453" s="556">
        <v>6970.2553162122222</v>
      </c>
      <c r="F453" s="556">
        <v>552.31394981023118</v>
      </c>
      <c r="G453" s="556">
        <v>529.81182072314925</v>
      </c>
      <c r="H453" s="556">
        <v>1023.4418084151968</v>
      </c>
      <c r="I453" s="556">
        <v>517.2916196897304</v>
      </c>
      <c r="J453" s="556">
        <v>764.85087505138927</v>
      </c>
      <c r="K453" s="556">
        <v>443.99139893690761</v>
      </c>
      <c r="L453" s="556">
        <v>427.60522928797377</v>
      </c>
      <c r="M453" s="556">
        <v>582.12998329427012</v>
      </c>
      <c r="N453" s="556">
        <v>585.21063299133675</v>
      </c>
      <c r="O453" s="556">
        <v>564.1770883092297</v>
      </c>
      <c r="P453" s="556">
        <v>586.45084685042707</v>
      </c>
      <c r="Q453" s="556">
        <v>373</v>
      </c>
      <c r="R453" s="556" t="s">
        <v>297</v>
      </c>
      <c r="S453" s="556" t="s">
        <v>297</v>
      </c>
      <c r="T453" s="556">
        <v>595.23717059177852</v>
      </c>
      <c r="U453" s="556">
        <v>633.19634423545801</v>
      </c>
      <c r="V453" s="557">
        <v>613.58130347384315</v>
      </c>
      <c r="X453" s="563"/>
      <c r="Y453" s="550" t="s">
        <v>498</v>
      </c>
      <c r="Z453" s="556">
        <f>[19]Summary!$C$15</f>
        <v>647.63865759589089</v>
      </c>
      <c r="AA453" s="556">
        <f>[19]Summary!$D$15</f>
        <v>417.2651265796959</v>
      </c>
      <c r="AB453" s="556">
        <f>[19]Summary!$E$15</f>
        <v>564.38731076342117</v>
      </c>
      <c r="AC453" s="556">
        <f>[19]Summary!$F$15</f>
        <v>538.66620202448962</v>
      </c>
      <c r="AD453" s="556">
        <f>[19]Summary!$G$15</f>
        <v>538.5253461610555</v>
      </c>
      <c r="AE453" s="556">
        <f>[19]Summary!$H$15</f>
        <v>1109.2354702902503</v>
      </c>
      <c r="AF453" s="556">
        <f>[19]Summary!$I$15</f>
        <v>585.8135599356109</v>
      </c>
      <c r="AG453" s="556">
        <f>[19]Summary!$J$15</f>
        <v>800.73678489960639</v>
      </c>
      <c r="AH453" s="556">
        <f>[19]Summary!$K$15</f>
        <v>458.36682242499853</v>
      </c>
      <c r="AI453" s="556">
        <f>[19]Summary!$L$15</f>
        <v>470.00481036062382</v>
      </c>
      <c r="AJ453" s="556">
        <f>[19]Summary!$M$15</f>
        <v>580.29300110491761</v>
      </c>
      <c r="AK453" s="556">
        <f>[19]Summary!$N$15</f>
        <v>589.9399838751774</v>
      </c>
      <c r="AL453" s="556">
        <f>[19]Summary!$O$15</f>
        <v>561.9829408491363</v>
      </c>
      <c r="AM453" s="556">
        <f>[19]Summary!$P$15</f>
        <v>588.92385385906027</v>
      </c>
      <c r="AN453" s="556">
        <f>[19]Summary!$Q$15</f>
        <v>373</v>
      </c>
      <c r="AO453" s="556" t="str">
        <f>[19]Summary!$R$15</f>
        <v>:</v>
      </c>
      <c r="AP453" s="556" t="str">
        <f>[19]Summary!$S$15</f>
        <v>:</v>
      </c>
      <c r="AQ453" s="556">
        <f>[19]Summary!$T$15</f>
        <v>641.98196165284514</v>
      </c>
      <c r="AR453" s="556">
        <f>[19]Summary!$U$15</f>
        <v>660.26432318966977</v>
      </c>
      <c r="AS453" s="556">
        <f>[19]Summary!$V$15</f>
        <v>645.35265346074243</v>
      </c>
      <c r="AU453" s="566">
        <f>(Z453-C453)/C453</f>
        <v>-0.84718852833188985</v>
      </c>
      <c r="AV453" s="566">
        <f t="shared" ref="AV453:AV454" si="1631">(AA453-D453)/D453</f>
        <v>-0.89931007623402603</v>
      </c>
      <c r="AW453" s="566">
        <f t="shared" ref="AW453:AW454" si="1632">(AB453-E453)/E453</f>
        <v>-0.91902917681498641</v>
      </c>
      <c r="AX453" s="566">
        <f t="shared" ref="AX453:AX454" si="1633">(AC453-F453)/F453</f>
        <v>-2.4710126895094303E-2</v>
      </c>
      <c r="AY453" s="566">
        <f t="shared" ref="AY453:AY454" si="1634">(AD453-G453)/G453</f>
        <v>1.6446453433245415E-2</v>
      </c>
      <c r="AZ453" s="566">
        <f t="shared" ref="AZ453:AZ454" si="1635">(AE453-H453)/H453</f>
        <v>8.3828568629520164E-2</v>
      </c>
      <c r="BA453" s="566">
        <f t="shared" ref="BA453:BA454" si="1636">(AF453-I453)/I453</f>
        <v>0.13246288483656415</v>
      </c>
      <c r="BB453" s="566">
        <f t="shared" ref="BB453:BB454" si="1637">(AG453-J453)/J453</f>
        <v>4.6918832178633518E-2</v>
      </c>
      <c r="BC453" s="566">
        <f t="shared" ref="BC453:BC454" si="1638">(AH453-K453)/K453</f>
        <v>3.2377707141425287E-2</v>
      </c>
      <c r="BD453" s="566">
        <f t="shared" ref="BD453:BD454" si="1639">(AI453-L453)/L453</f>
        <v>9.9155899340266848E-2</v>
      </c>
      <c r="BE453" s="566">
        <f t="shared" ref="BE453:BE454" si="1640">(AJ453-M453)/M453</f>
        <v>-3.155622012384657E-3</v>
      </c>
      <c r="BF453" s="566">
        <f t="shared" ref="BF453:BF454" si="1641">(AK453-N453)/N453</f>
        <v>8.081450707186081E-3</v>
      </c>
      <c r="BG453" s="566">
        <f t="shared" ref="BG453:BG454" si="1642">(AL453-O453)/O453</f>
        <v>-3.8891112481525937E-3</v>
      </c>
      <c r="BH453" s="566">
        <f t="shared" ref="BH453:BH454" si="1643">(AM453-P453)/P453</f>
        <v>4.2169041479173412E-3</v>
      </c>
      <c r="BI453" s="566">
        <f t="shared" ref="BI453:BI454" si="1644">(AN453-Q453)/Q453</f>
        <v>0</v>
      </c>
      <c r="BJ453" s="566"/>
      <c r="BK453" s="566"/>
      <c r="BL453" s="566">
        <f t="shared" ref="BL453:BL454" si="1645">(AQ453-T453)/T453</f>
        <v>7.8531370973680029E-2</v>
      </c>
      <c r="BM453" s="566">
        <f t="shared" ref="BM453:BM454" si="1646">(AR453-U453)/U453</f>
        <v>4.2748160504455401E-2</v>
      </c>
      <c r="BN453" s="566">
        <f t="shared" ref="BN453:BN454" si="1647">(AS453-V453)/V453</f>
        <v>5.1780179426952976E-2</v>
      </c>
    </row>
    <row r="454" spans="1:66" ht="15" x14ac:dyDescent="0.25">
      <c r="A454" s="563"/>
      <c r="B454" s="550" t="s">
        <v>87</v>
      </c>
      <c r="C454" s="556">
        <v>4238.1547047887316</v>
      </c>
      <c r="D454" s="556">
        <v>4144.0604081647098</v>
      </c>
      <c r="E454" s="556">
        <v>6970.2553162122222</v>
      </c>
      <c r="F454" s="556">
        <v>552.31394981023118</v>
      </c>
      <c r="G454" s="556">
        <v>529.81182072314925</v>
      </c>
      <c r="H454" s="556">
        <v>1023.4418084151968</v>
      </c>
      <c r="I454" s="556">
        <v>517.2916196897304</v>
      </c>
      <c r="J454" s="556">
        <v>764.85087505138927</v>
      </c>
      <c r="K454" s="556">
        <v>443.99139893690761</v>
      </c>
      <c r="L454" s="556">
        <v>427.60522928797377</v>
      </c>
      <c r="M454" s="556">
        <v>582.12998329427012</v>
      </c>
      <c r="N454" s="556">
        <v>585.21063299133675</v>
      </c>
      <c r="O454" s="556">
        <v>564.1770883092297</v>
      </c>
      <c r="P454" s="556">
        <v>586.45084685042707</v>
      </c>
      <c r="Q454" s="556">
        <v>356</v>
      </c>
      <c r="R454" s="556" t="s">
        <v>297</v>
      </c>
      <c r="S454" s="556" t="s">
        <v>297</v>
      </c>
      <c r="T454" s="556">
        <v>595.23717059177852</v>
      </c>
      <c r="U454" s="556">
        <v>633.19634423545801</v>
      </c>
      <c r="V454" s="557">
        <v>613.58130347384315</v>
      </c>
      <c r="X454" s="563"/>
      <c r="Y454" s="550" t="s">
        <v>87</v>
      </c>
      <c r="Z454" s="556">
        <f>[19]Summary!$C$16</f>
        <v>647.63865759589089</v>
      </c>
      <c r="AA454" s="556">
        <f>[19]Summary!$D$16</f>
        <v>417.2651265796959</v>
      </c>
      <c r="AB454" s="556">
        <f>[19]Summary!$E$16</f>
        <v>564.38731076342117</v>
      </c>
      <c r="AC454" s="556">
        <f>[19]Summary!$F$16</f>
        <v>538.66620202448962</v>
      </c>
      <c r="AD454" s="556">
        <f>[19]Summary!$G$16</f>
        <v>538.5253461610555</v>
      </c>
      <c r="AE454" s="556">
        <f>[19]Summary!$H$16</f>
        <v>1109.2354702902503</v>
      </c>
      <c r="AF454" s="556">
        <f>[19]Summary!$I$16</f>
        <v>585.8135599356109</v>
      </c>
      <c r="AG454" s="556">
        <f>[19]Summary!$J$16</f>
        <v>800.73678489960639</v>
      </c>
      <c r="AH454" s="556">
        <f>[19]Summary!$K$16</f>
        <v>458.36682242499853</v>
      </c>
      <c r="AI454" s="556">
        <f>[19]Summary!$L$16</f>
        <v>470.00481036062382</v>
      </c>
      <c r="AJ454" s="556">
        <f>[19]Summary!$M$16</f>
        <v>580.29300110491761</v>
      </c>
      <c r="AK454" s="556">
        <f>[19]Summary!$N$16</f>
        <v>589.9399838751774</v>
      </c>
      <c r="AL454" s="556">
        <f>[19]Summary!$O$16</f>
        <v>561.9829408491363</v>
      </c>
      <c r="AM454" s="556">
        <f>[19]Summary!$P$16</f>
        <v>588.92385385906027</v>
      </c>
      <c r="AN454" s="556">
        <f>[19]Summary!$Q$16</f>
        <v>356</v>
      </c>
      <c r="AO454" s="556" t="str">
        <f>[19]Summary!$R$16</f>
        <v>:</v>
      </c>
      <c r="AP454" s="556" t="str">
        <f>[19]Summary!$S$16</f>
        <v>:</v>
      </c>
      <c r="AQ454" s="556">
        <f>[19]Summary!$T$16</f>
        <v>641.98196165284514</v>
      </c>
      <c r="AR454" s="556">
        <f>[19]Summary!$U$16</f>
        <v>660.26432318966977</v>
      </c>
      <c r="AS454" s="556">
        <f>[19]Summary!$V$16</f>
        <v>645.35265346074243</v>
      </c>
      <c r="AU454" s="566">
        <f t="shared" ref="AU454" si="1648">(Z454-C454)/C454</f>
        <v>-0.84718852833188985</v>
      </c>
      <c r="AV454" s="566">
        <f t="shared" si="1631"/>
        <v>-0.89931007623402603</v>
      </c>
      <c r="AW454" s="566">
        <f t="shared" si="1632"/>
        <v>-0.91902917681498641</v>
      </c>
      <c r="AX454" s="566">
        <f t="shared" si="1633"/>
        <v>-2.4710126895094303E-2</v>
      </c>
      <c r="AY454" s="566">
        <f t="shared" si="1634"/>
        <v>1.6446453433245415E-2</v>
      </c>
      <c r="AZ454" s="566">
        <f t="shared" si="1635"/>
        <v>8.3828568629520164E-2</v>
      </c>
      <c r="BA454" s="566">
        <f t="shared" si="1636"/>
        <v>0.13246288483656415</v>
      </c>
      <c r="BB454" s="566">
        <f t="shared" si="1637"/>
        <v>4.6918832178633518E-2</v>
      </c>
      <c r="BC454" s="566">
        <f t="shared" si="1638"/>
        <v>3.2377707141425287E-2</v>
      </c>
      <c r="BD454" s="566">
        <f t="shared" si="1639"/>
        <v>9.9155899340266848E-2</v>
      </c>
      <c r="BE454" s="566">
        <f t="shared" si="1640"/>
        <v>-3.155622012384657E-3</v>
      </c>
      <c r="BF454" s="566">
        <f t="shared" si="1641"/>
        <v>8.081450707186081E-3</v>
      </c>
      <c r="BG454" s="566">
        <f t="shared" si="1642"/>
        <v>-3.8891112481525937E-3</v>
      </c>
      <c r="BH454" s="566">
        <f t="shared" si="1643"/>
        <v>4.2169041479173412E-3</v>
      </c>
      <c r="BI454" s="566">
        <f t="shared" si="1644"/>
        <v>0</v>
      </c>
      <c r="BJ454" s="566"/>
      <c r="BK454" s="566"/>
      <c r="BL454" s="566">
        <f t="shared" si="1645"/>
        <v>7.8531370973680029E-2</v>
      </c>
      <c r="BM454" s="566">
        <f t="shared" si="1646"/>
        <v>4.2748160504455401E-2</v>
      </c>
      <c r="BN454" s="566">
        <f t="shared" si="1647"/>
        <v>5.1780179426952976E-2</v>
      </c>
    </row>
    <row r="455" spans="1:66" ht="15.75" thickBot="1" x14ac:dyDescent="0.3">
      <c r="A455" s="564"/>
      <c r="B455" s="559" t="s">
        <v>499</v>
      </c>
      <c r="C455" s="560">
        <v>0</v>
      </c>
      <c r="D455" s="560">
        <v>0</v>
      </c>
      <c r="E455" s="560">
        <v>0</v>
      </c>
      <c r="F455" s="560">
        <v>0</v>
      </c>
      <c r="G455" s="560">
        <v>0</v>
      </c>
      <c r="H455" s="560">
        <v>0</v>
      </c>
      <c r="I455" s="560">
        <v>0</v>
      </c>
      <c r="J455" s="560">
        <v>0</v>
      </c>
      <c r="K455" s="560">
        <v>0</v>
      </c>
      <c r="L455" s="560">
        <v>0</v>
      </c>
      <c r="M455" s="560">
        <v>0</v>
      </c>
      <c r="N455" s="560">
        <v>0</v>
      </c>
      <c r="O455" s="560">
        <v>0</v>
      </c>
      <c r="P455" s="560">
        <v>0</v>
      </c>
      <c r="Q455" s="560">
        <v>8</v>
      </c>
      <c r="R455" s="560" t="s">
        <v>297</v>
      </c>
      <c r="S455" s="560" t="s">
        <v>297</v>
      </c>
      <c r="T455" s="560">
        <v>0</v>
      </c>
      <c r="U455" s="560">
        <v>0</v>
      </c>
      <c r="V455" s="561">
        <v>0</v>
      </c>
      <c r="X455" s="564"/>
      <c r="Y455" s="559" t="s">
        <v>499</v>
      </c>
      <c r="Z455" s="560">
        <f>[19]Summary!$C$17</f>
        <v>0</v>
      </c>
      <c r="AA455" s="560">
        <f>[19]Summary!$D$17</f>
        <v>0</v>
      </c>
      <c r="AB455" s="560">
        <f>[19]Summary!$E$17</f>
        <v>0</v>
      </c>
      <c r="AC455" s="560">
        <f>[19]Summary!$F$17</f>
        <v>0</v>
      </c>
      <c r="AD455" s="560">
        <f>[19]Summary!$G$17</f>
        <v>0</v>
      </c>
      <c r="AE455" s="560">
        <f>[19]Summary!$H$17</f>
        <v>0</v>
      </c>
      <c r="AF455" s="560">
        <f>[19]Summary!$I$17</f>
        <v>0</v>
      </c>
      <c r="AG455" s="560">
        <f>[19]Summary!$J$17</f>
        <v>0</v>
      </c>
      <c r="AH455" s="560">
        <f>[19]Summary!$K$17</f>
        <v>0</v>
      </c>
      <c r="AI455" s="560">
        <f>[19]Summary!$L$17</f>
        <v>0</v>
      </c>
      <c r="AJ455" s="560">
        <f>[19]Summary!$M$17</f>
        <v>0</v>
      </c>
      <c r="AK455" s="560">
        <f>[19]Summary!$N$17</f>
        <v>0</v>
      </c>
      <c r="AL455" s="560">
        <f>[19]Summary!$O$17</f>
        <v>0</v>
      </c>
      <c r="AM455" s="560">
        <f>[19]Summary!$P$17</f>
        <v>0</v>
      </c>
      <c r="AN455" s="560">
        <f>[19]Summary!$Q$17</f>
        <v>8</v>
      </c>
      <c r="AO455" s="560" t="str">
        <f>[19]Summary!$R$17</f>
        <v>:</v>
      </c>
      <c r="AP455" s="560" t="str">
        <f>[19]Summary!$S$17</f>
        <v>:</v>
      </c>
      <c r="AQ455" s="560">
        <f>[19]Summary!$T$17</f>
        <v>0</v>
      </c>
      <c r="AR455" s="560">
        <f>[19]Summary!$U$17</f>
        <v>0</v>
      </c>
      <c r="AS455" s="560">
        <f>[19]Summary!$V$17</f>
        <v>0</v>
      </c>
      <c r="AU455" s="566"/>
      <c r="AV455" s="566"/>
      <c r="AW455" s="566"/>
      <c r="AX455" s="566"/>
      <c r="AY455" s="566"/>
      <c r="AZ455" s="566"/>
      <c r="BA455" s="566"/>
      <c r="BB455" s="566"/>
      <c r="BC455" s="566"/>
      <c r="BD455" s="566"/>
      <c r="BE455" s="566"/>
      <c r="BF455" s="566"/>
      <c r="BG455" s="566"/>
      <c r="BH455" s="566"/>
      <c r="BI455" s="566"/>
      <c r="BJ455" s="566"/>
      <c r="BK455" s="566"/>
      <c r="BL455" s="566"/>
      <c r="BM455" s="566"/>
      <c r="BN455" s="566"/>
    </row>
    <row r="456" spans="1:66" ht="15" x14ac:dyDescent="0.25">
      <c r="A456" s="552" t="s">
        <v>502</v>
      </c>
      <c r="B456" s="562"/>
      <c r="C456" s="553">
        <v>2000</v>
      </c>
      <c r="D456" s="553">
        <v>2001</v>
      </c>
      <c r="E456" s="553">
        <v>2002</v>
      </c>
      <c r="F456" s="553">
        <v>2003</v>
      </c>
      <c r="G456" s="553">
        <v>2004</v>
      </c>
      <c r="H456" s="553">
        <v>2005</v>
      </c>
      <c r="I456" s="553">
        <v>2006</v>
      </c>
      <c r="J456" s="553">
        <v>2007</v>
      </c>
      <c r="K456" s="553">
        <v>2008</v>
      </c>
      <c r="L456" s="553">
        <v>2009</v>
      </c>
      <c r="M456" s="553">
        <v>2010</v>
      </c>
      <c r="N456" s="553">
        <v>2011</v>
      </c>
      <c r="O456" s="553">
        <v>2012</v>
      </c>
      <c r="P456" s="553">
        <v>2013</v>
      </c>
      <c r="Q456" s="553">
        <v>2014</v>
      </c>
      <c r="R456" s="553">
        <v>2015</v>
      </c>
      <c r="S456" s="553">
        <v>2016</v>
      </c>
      <c r="T456" s="553">
        <v>2017</v>
      </c>
      <c r="U456" s="553">
        <v>2018</v>
      </c>
      <c r="V456" s="554">
        <v>2019</v>
      </c>
      <c r="X456" s="552" t="s">
        <v>502</v>
      </c>
      <c r="Y456" s="562"/>
      <c r="Z456" s="553">
        <v>2000</v>
      </c>
      <c r="AA456" s="553">
        <v>2001</v>
      </c>
      <c r="AB456" s="553">
        <v>2002</v>
      </c>
      <c r="AC456" s="553">
        <v>2003</v>
      </c>
      <c r="AD456" s="553">
        <v>2004</v>
      </c>
      <c r="AE456" s="553">
        <v>2005</v>
      </c>
      <c r="AF456" s="553">
        <v>2006</v>
      </c>
      <c r="AG456" s="553">
        <v>2007</v>
      </c>
      <c r="AH456" s="553">
        <v>2008</v>
      </c>
      <c r="AI456" s="553">
        <v>2009</v>
      </c>
      <c r="AJ456" s="553">
        <v>2010</v>
      </c>
      <c r="AK456" s="553">
        <v>2011</v>
      </c>
      <c r="AL456" s="553">
        <v>2012</v>
      </c>
      <c r="AM456" s="553">
        <v>2013</v>
      </c>
      <c r="AN456" s="553">
        <v>2014</v>
      </c>
      <c r="AO456" s="553">
        <v>2015</v>
      </c>
      <c r="AP456" s="553">
        <v>2016</v>
      </c>
      <c r="AQ456" s="553">
        <v>2017</v>
      </c>
      <c r="AR456" s="553">
        <v>2018</v>
      </c>
      <c r="AS456" s="553">
        <v>2019</v>
      </c>
      <c r="AU456" s="553">
        <v>2000</v>
      </c>
      <c r="AV456" s="553">
        <v>2001</v>
      </c>
      <c r="AW456" s="553">
        <v>2002</v>
      </c>
      <c r="AX456" s="553">
        <v>2003</v>
      </c>
      <c r="AY456" s="553">
        <v>2004</v>
      </c>
      <c r="AZ456" s="553">
        <v>2005</v>
      </c>
      <c r="BA456" s="553">
        <v>2006</v>
      </c>
      <c r="BB456" s="553">
        <v>2007</v>
      </c>
      <c r="BC456" s="553">
        <v>2008</v>
      </c>
      <c r="BD456" s="553">
        <v>2009</v>
      </c>
      <c r="BE456" s="553">
        <v>2010</v>
      </c>
      <c r="BF456" s="553">
        <v>2011</v>
      </c>
      <c r="BG456" s="553">
        <v>2012</v>
      </c>
      <c r="BH456" s="553">
        <v>2013</v>
      </c>
      <c r="BI456" s="553">
        <v>2014</v>
      </c>
      <c r="BJ456" s="553">
        <v>2015</v>
      </c>
      <c r="BK456" s="553">
        <v>2016</v>
      </c>
      <c r="BL456" s="553">
        <v>2017</v>
      </c>
      <c r="BM456" s="553">
        <v>2018</v>
      </c>
      <c r="BN456" s="553">
        <v>2019</v>
      </c>
    </row>
    <row r="457" spans="1:66" ht="15" x14ac:dyDescent="0.25">
      <c r="A457" s="563"/>
      <c r="B457" s="550" t="s">
        <v>498</v>
      </c>
      <c r="C457" s="556">
        <v>0</v>
      </c>
      <c r="D457" s="556">
        <v>0</v>
      </c>
      <c r="E457" s="556">
        <v>0</v>
      </c>
      <c r="F457" s="556">
        <v>0</v>
      </c>
      <c r="G457" s="556">
        <v>0</v>
      </c>
      <c r="H457" s="556">
        <v>0</v>
      </c>
      <c r="I457" s="556">
        <v>0</v>
      </c>
      <c r="J457" s="556">
        <v>0</v>
      </c>
      <c r="K457" s="556">
        <v>0</v>
      </c>
      <c r="L457" s="556">
        <v>0</v>
      </c>
      <c r="M457" s="556">
        <v>0</v>
      </c>
      <c r="N457" s="556">
        <v>0</v>
      </c>
      <c r="O457" s="556">
        <v>0</v>
      </c>
      <c r="P457" s="556">
        <v>-1226.5955464967992</v>
      </c>
      <c r="Q457" s="556">
        <v>0</v>
      </c>
      <c r="R457" s="556">
        <v>0</v>
      </c>
      <c r="S457" s="556">
        <v>0</v>
      </c>
      <c r="T457" s="556">
        <v>0</v>
      </c>
      <c r="U457" s="556">
        <v>0</v>
      </c>
      <c r="V457" s="557">
        <v>0</v>
      </c>
      <c r="X457" s="563"/>
      <c r="Y457" s="550" t="s">
        <v>498</v>
      </c>
      <c r="Z457" s="556">
        <f>[19]Summary!$C$19</f>
        <v>0</v>
      </c>
      <c r="AA457" s="556">
        <f>[19]Summary!$D$19</f>
        <v>0</v>
      </c>
      <c r="AB457" s="556">
        <f>[19]Summary!$E$19</f>
        <v>0</v>
      </c>
      <c r="AC457" s="556">
        <f>[19]Summary!$F$19</f>
        <v>0</v>
      </c>
      <c r="AD457" s="556">
        <f>[19]Summary!$G$19</f>
        <v>0</v>
      </c>
      <c r="AE457" s="556">
        <f>[19]Summary!$H$19</f>
        <v>0</v>
      </c>
      <c r="AF457" s="556">
        <f>[19]Summary!$I$19</f>
        <v>0</v>
      </c>
      <c r="AG457" s="556">
        <f>[19]Summary!$J$19</f>
        <v>0</v>
      </c>
      <c r="AH457" s="556">
        <f>[19]Summary!$K$19</f>
        <v>0</v>
      </c>
      <c r="AI457" s="556">
        <f>[19]Summary!$L$19</f>
        <v>0</v>
      </c>
      <c r="AJ457" s="556">
        <f>[19]Summary!$M$19</f>
        <v>0</v>
      </c>
      <c r="AK457" s="556">
        <f>[19]Summary!$N$19</f>
        <v>0</v>
      </c>
      <c r="AL457" s="556">
        <f>[19]Summary!$O$19</f>
        <v>0</v>
      </c>
      <c r="AM457" s="556">
        <f>[19]Summary!$P$19</f>
        <v>-3650.2816096165916</v>
      </c>
      <c r="AN457" s="556">
        <f>[19]Summary!$Q$19</f>
        <v>0</v>
      </c>
      <c r="AO457" s="556">
        <f>[19]Summary!$R$19</f>
        <v>0</v>
      </c>
      <c r="AP457" s="556">
        <f>[19]Summary!$S$19</f>
        <v>0</v>
      </c>
      <c r="AQ457" s="556">
        <f>[19]Summary!$T$19</f>
        <v>0</v>
      </c>
      <c r="AR457" s="556">
        <f>[19]Summary!$U$19</f>
        <v>0</v>
      </c>
      <c r="AS457" s="556">
        <f>[19]Summary!$V$19</f>
        <v>0</v>
      </c>
      <c r="AU457" s="566"/>
      <c r="AV457" s="566"/>
      <c r="AW457" s="566"/>
      <c r="AX457" s="566"/>
      <c r="AY457" s="566"/>
      <c r="AZ457" s="566"/>
      <c r="BA457" s="566"/>
      <c r="BB457" s="566"/>
      <c r="BC457" s="566"/>
      <c r="BD457" s="566"/>
      <c r="BE457" s="566"/>
      <c r="BF457" s="566"/>
      <c r="BG457" s="566"/>
      <c r="BH457" s="566">
        <f t="shared" ref="BH457:BH459" si="1649">(AM457-P457)/P457</f>
        <v>1.975945591879839</v>
      </c>
      <c r="BI457" s="566"/>
      <c r="BJ457" s="566"/>
      <c r="BK457" s="566"/>
      <c r="BL457" s="566"/>
      <c r="BM457" s="566"/>
      <c r="BN457" s="566"/>
    </row>
    <row r="458" spans="1:66" ht="15" x14ac:dyDescent="0.25">
      <c r="A458" s="563"/>
      <c r="B458" s="550" t="s">
        <v>87</v>
      </c>
      <c r="C458" s="556">
        <v>0</v>
      </c>
      <c r="D458" s="556">
        <v>0</v>
      </c>
      <c r="E458" s="556">
        <v>0</v>
      </c>
      <c r="F458" s="556">
        <v>0</v>
      </c>
      <c r="G458" s="556">
        <v>0</v>
      </c>
      <c r="H458" s="556">
        <v>0</v>
      </c>
      <c r="I458" s="556">
        <v>0</v>
      </c>
      <c r="J458" s="556">
        <v>0</v>
      </c>
      <c r="K458" s="556">
        <v>0</v>
      </c>
      <c r="L458" s="556">
        <v>0</v>
      </c>
      <c r="M458" s="556">
        <v>0</v>
      </c>
      <c r="N458" s="556">
        <v>0</v>
      </c>
      <c r="O458" s="556">
        <v>0</v>
      </c>
      <c r="P458" s="556">
        <v>12694.955511409207</v>
      </c>
      <c r="Q458" s="556">
        <v>0</v>
      </c>
      <c r="R458" s="556">
        <v>0</v>
      </c>
      <c r="S458" s="556">
        <v>0</v>
      </c>
      <c r="T458" s="556">
        <v>0</v>
      </c>
      <c r="U458" s="556">
        <v>0</v>
      </c>
      <c r="V458" s="557">
        <v>0</v>
      </c>
      <c r="X458" s="563"/>
      <c r="Y458" s="550" t="s">
        <v>87</v>
      </c>
      <c r="Z458" s="556">
        <f>[19]Summary!$C$20</f>
        <v>0</v>
      </c>
      <c r="AA458" s="556">
        <f>[19]Summary!$D$20</f>
        <v>0</v>
      </c>
      <c r="AB458" s="556">
        <f>[19]Summary!$E$20</f>
        <v>0</v>
      </c>
      <c r="AC458" s="556">
        <f>[19]Summary!$F$20</f>
        <v>0</v>
      </c>
      <c r="AD458" s="556">
        <f>[19]Summary!$G$20</f>
        <v>0</v>
      </c>
      <c r="AE458" s="556">
        <f>[19]Summary!$H$20</f>
        <v>0</v>
      </c>
      <c r="AF458" s="556">
        <f>[19]Summary!$I$20</f>
        <v>0</v>
      </c>
      <c r="AG458" s="556">
        <f>[19]Summary!$J$20</f>
        <v>0</v>
      </c>
      <c r="AH458" s="556">
        <f>[19]Summary!$K$20</f>
        <v>0</v>
      </c>
      <c r="AI458" s="556">
        <f>[19]Summary!$L$20</f>
        <v>0</v>
      </c>
      <c r="AJ458" s="556">
        <f>[19]Summary!$M$20</f>
        <v>0</v>
      </c>
      <c r="AK458" s="556">
        <f>[19]Summary!$N$20</f>
        <v>0</v>
      </c>
      <c r="AL458" s="556">
        <f>[19]Summary!$O$20</f>
        <v>0</v>
      </c>
      <c r="AM458" s="556">
        <f>[19]Summary!$P$20</f>
        <v>2960.1694270709995</v>
      </c>
      <c r="AN458" s="556">
        <f>[19]Summary!$Q$20</f>
        <v>0</v>
      </c>
      <c r="AO458" s="556">
        <f>[19]Summary!$R$20</f>
        <v>0</v>
      </c>
      <c r="AP458" s="556">
        <f>[19]Summary!$S$20</f>
        <v>0</v>
      </c>
      <c r="AQ458" s="556">
        <f>[19]Summary!$T$20</f>
        <v>0</v>
      </c>
      <c r="AR458" s="556">
        <f>[19]Summary!$U$20</f>
        <v>0</v>
      </c>
      <c r="AS458" s="556">
        <f>[19]Summary!$V$20</f>
        <v>0</v>
      </c>
      <c r="AU458" s="566"/>
      <c r="AV458" s="566"/>
      <c r="AW458" s="566"/>
      <c r="AX458" s="566"/>
      <c r="AY458" s="566"/>
      <c r="AZ458" s="566"/>
      <c r="BA458" s="566"/>
      <c r="BB458" s="566"/>
      <c r="BC458" s="566"/>
      <c r="BD458" s="566"/>
      <c r="BE458" s="566"/>
      <c r="BF458" s="566"/>
      <c r="BG458" s="566"/>
      <c r="BH458" s="566">
        <f t="shared" si="1649"/>
        <v>-0.76682317441674874</v>
      </c>
      <c r="BI458" s="566"/>
      <c r="BJ458" s="566"/>
      <c r="BK458" s="566"/>
      <c r="BL458" s="566"/>
      <c r="BM458" s="566"/>
      <c r="BN458" s="566"/>
    </row>
    <row r="459" spans="1:66" ht="15.75" thickBot="1" x14ac:dyDescent="0.3">
      <c r="A459" s="564"/>
      <c r="B459" s="559" t="s">
        <v>499</v>
      </c>
      <c r="C459" s="560">
        <v>0</v>
      </c>
      <c r="D459" s="560">
        <v>0</v>
      </c>
      <c r="E459" s="560">
        <v>0</v>
      </c>
      <c r="F459" s="560">
        <v>0</v>
      </c>
      <c r="G459" s="560">
        <v>0</v>
      </c>
      <c r="H459" s="560">
        <v>0</v>
      </c>
      <c r="I459" s="560">
        <v>0</v>
      </c>
      <c r="J459" s="560">
        <v>0</v>
      </c>
      <c r="K459" s="560">
        <v>0</v>
      </c>
      <c r="L459" s="560">
        <v>0</v>
      </c>
      <c r="M459" s="560">
        <v>0</v>
      </c>
      <c r="N459" s="560">
        <v>0</v>
      </c>
      <c r="O459" s="560">
        <v>0</v>
      </c>
      <c r="P459" s="560">
        <v>-13921.551057905977</v>
      </c>
      <c r="Q459" s="560">
        <v>0</v>
      </c>
      <c r="R459" s="560">
        <v>0</v>
      </c>
      <c r="S459" s="560">
        <v>0</v>
      </c>
      <c r="T459" s="560">
        <v>0</v>
      </c>
      <c r="U459" s="560">
        <v>0</v>
      </c>
      <c r="V459" s="561">
        <v>0</v>
      </c>
      <c r="X459" s="564"/>
      <c r="Y459" s="559" t="s">
        <v>499</v>
      </c>
      <c r="Z459" s="560">
        <f>[19]Summary!$C$21</f>
        <v>0</v>
      </c>
      <c r="AA459" s="560">
        <f>[19]Summary!$D$21</f>
        <v>0</v>
      </c>
      <c r="AB459" s="560">
        <f>[19]Summary!$E$21</f>
        <v>0</v>
      </c>
      <c r="AC459" s="560">
        <f>[19]Summary!$F$21</f>
        <v>0</v>
      </c>
      <c r="AD459" s="560">
        <f>[19]Summary!$G$21</f>
        <v>0</v>
      </c>
      <c r="AE459" s="560">
        <f>[19]Summary!$H$21</f>
        <v>0</v>
      </c>
      <c r="AF459" s="560">
        <f>[19]Summary!$I$21</f>
        <v>0</v>
      </c>
      <c r="AG459" s="560">
        <f>[19]Summary!$J$21</f>
        <v>0</v>
      </c>
      <c r="AH459" s="560">
        <f>[19]Summary!$K$21</f>
        <v>0</v>
      </c>
      <c r="AI459" s="560">
        <f>[19]Summary!$L$21</f>
        <v>0</v>
      </c>
      <c r="AJ459" s="560">
        <f>[19]Summary!$M$21</f>
        <v>0</v>
      </c>
      <c r="AK459" s="560">
        <f>[19]Summary!$N$21</f>
        <v>0</v>
      </c>
      <c r="AL459" s="560">
        <f>[19]Summary!$O$21</f>
        <v>0</v>
      </c>
      <c r="AM459" s="560">
        <f>[19]Summary!$P$21</f>
        <v>-6610.451036687562</v>
      </c>
      <c r="AN459" s="560">
        <f>[19]Summary!$Q$21</f>
        <v>0</v>
      </c>
      <c r="AO459" s="560">
        <f>[19]Summary!$R$21</f>
        <v>0</v>
      </c>
      <c r="AP459" s="560">
        <f>[19]Summary!$S$21</f>
        <v>0</v>
      </c>
      <c r="AQ459" s="560">
        <f>[19]Summary!$T$21</f>
        <v>0</v>
      </c>
      <c r="AR459" s="560">
        <f>[19]Summary!$U$21</f>
        <v>0</v>
      </c>
      <c r="AS459" s="560">
        <f>[19]Summary!$V$21</f>
        <v>0</v>
      </c>
      <c r="AU459" s="566"/>
      <c r="AV459" s="566"/>
      <c r="AW459" s="566"/>
      <c r="AX459" s="566"/>
      <c r="AY459" s="566"/>
      <c r="AZ459" s="566"/>
      <c r="BA459" s="566"/>
      <c r="BB459" s="566"/>
      <c r="BC459" s="566"/>
      <c r="BD459" s="566"/>
      <c r="BE459" s="566"/>
      <c r="BF459" s="566"/>
      <c r="BG459" s="566"/>
      <c r="BH459" s="566">
        <f t="shared" si="1649"/>
        <v>-0.52516418542792176</v>
      </c>
      <c r="BI459" s="566"/>
      <c r="BJ459" s="566"/>
      <c r="BK459" s="566"/>
      <c r="BL459" s="566"/>
      <c r="BM459" s="566"/>
      <c r="BN459" s="566"/>
    </row>
    <row r="460" spans="1:66" ht="15" x14ac:dyDescent="0.25">
      <c r="A460" s="552" t="s">
        <v>503</v>
      </c>
      <c r="B460" s="562"/>
      <c r="C460" s="553">
        <v>2000</v>
      </c>
      <c r="D460" s="553">
        <v>2001</v>
      </c>
      <c r="E460" s="553">
        <v>2002</v>
      </c>
      <c r="F460" s="553">
        <v>2003</v>
      </c>
      <c r="G460" s="553">
        <v>2004</v>
      </c>
      <c r="H460" s="553">
        <v>2005</v>
      </c>
      <c r="I460" s="553">
        <v>2006</v>
      </c>
      <c r="J460" s="553">
        <v>2007</v>
      </c>
      <c r="K460" s="553">
        <v>2008</v>
      </c>
      <c r="L460" s="553">
        <v>2009</v>
      </c>
      <c r="M460" s="553">
        <v>2010</v>
      </c>
      <c r="N460" s="553">
        <v>2011</v>
      </c>
      <c r="O460" s="553">
        <v>2012</v>
      </c>
      <c r="P460" s="553">
        <v>2013</v>
      </c>
      <c r="Q460" s="553">
        <v>2014</v>
      </c>
      <c r="R460" s="553">
        <v>2015</v>
      </c>
      <c r="S460" s="553">
        <v>2016</v>
      </c>
      <c r="T460" s="553">
        <v>2017</v>
      </c>
      <c r="U460" s="553">
        <v>2018</v>
      </c>
      <c r="V460" s="554">
        <v>2019</v>
      </c>
      <c r="X460" s="552" t="s">
        <v>503</v>
      </c>
      <c r="Y460" s="562"/>
      <c r="Z460" s="553">
        <v>2000</v>
      </c>
      <c r="AA460" s="553">
        <v>2001</v>
      </c>
      <c r="AB460" s="553">
        <v>2002</v>
      </c>
      <c r="AC460" s="553">
        <v>2003</v>
      </c>
      <c r="AD460" s="553">
        <v>2004</v>
      </c>
      <c r="AE460" s="553">
        <v>2005</v>
      </c>
      <c r="AF460" s="553">
        <v>2006</v>
      </c>
      <c r="AG460" s="553">
        <v>2007</v>
      </c>
      <c r="AH460" s="553">
        <v>2008</v>
      </c>
      <c r="AI460" s="553">
        <v>2009</v>
      </c>
      <c r="AJ460" s="553">
        <v>2010</v>
      </c>
      <c r="AK460" s="553">
        <v>2011</v>
      </c>
      <c r="AL460" s="553">
        <v>2012</v>
      </c>
      <c r="AM460" s="553">
        <v>2013</v>
      </c>
      <c r="AN460" s="553">
        <v>2014</v>
      </c>
      <c r="AO460" s="553">
        <v>2015</v>
      </c>
      <c r="AP460" s="553">
        <v>2016</v>
      </c>
      <c r="AQ460" s="553">
        <v>2017</v>
      </c>
      <c r="AR460" s="553">
        <v>2018</v>
      </c>
      <c r="AS460" s="553">
        <v>2019</v>
      </c>
      <c r="AU460" s="553">
        <v>2000</v>
      </c>
      <c r="AV460" s="553">
        <v>2001</v>
      </c>
      <c r="AW460" s="553">
        <v>2002</v>
      </c>
      <c r="AX460" s="553">
        <v>2003</v>
      </c>
      <c r="AY460" s="553">
        <v>2004</v>
      </c>
      <c r="AZ460" s="553">
        <v>2005</v>
      </c>
      <c r="BA460" s="553">
        <v>2006</v>
      </c>
      <c r="BB460" s="553">
        <v>2007</v>
      </c>
      <c r="BC460" s="553">
        <v>2008</v>
      </c>
      <c r="BD460" s="553">
        <v>2009</v>
      </c>
      <c r="BE460" s="553">
        <v>2010</v>
      </c>
      <c r="BF460" s="553">
        <v>2011</v>
      </c>
      <c r="BG460" s="553">
        <v>2012</v>
      </c>
      <c r="BH460" s="553">
        <v>2013</v>
      </c>
      <c r="BI460" s="553">
        <v>2014</v>
      </c>
      <c r="BJ460" s="553">
        <v>2015</v>
      </c>
      <c r="BK460" s="553">
        <v>2016</v>
      </c>
      <c r="BL460" s="553">
        <v>2017</v>
      </c>
      <c r="BM460" s="553">
        <v>2018</v>
      </c>
      <c r="BN460" s="553">
        <v>2019</v>
      </c>
    </row>
    <row r="461" spans="1:66" ht="15" x14ac:dyDescent="0.25">
      <c r="A461" s="555"/>
      <c r="B461" s="550" t="s">
        <v>498</v>
      </c>
      <c r="C461" s="556">
        <v>1006402.4030478129</v>
      </c>
      <c r="D461" s="556">
        <v>1024141.43481249</v>
      </c>
      <c r="E461" s="556">
        <v>1038332.0552254888</v>
      </c>
      <c r="F461" s="556">
        <v>456883.23422269704</v>
      </c>
      <c r="G461" s="556">
        <v>463343.58321530547</v>
      </c>
      <c r="H461" s="556">
        <v>469587.34550872422</v>
      </c>
      <c r="I461" s="556">
        <v>476746.44897774619</v>
      </c>
      <c r="J461" s="556">
        <v>483510.35892381339</v>
      </c>
      <c r="K461" s="556">
        <v>490812.29738792701</v>
      </c>
      <c r="L461" s="556">
        <v>498889.77510501037</v>
      </c>
      <c r="M461" s="556">
        <v>506880.62373543828</v>
      </c>
      <c r="N461" s="556">
        <v>512279.64690476633</v>
      </c>
      <c r="O461" s="556">
        <v>517760.55645558616</v>
      </c>
      <c r="P461" s="556">
        <v>521272</v>
      </c>
      <c r="Q461" s="556">
        <v>528888</v>
      </c>
      <c r="R461" s="556">
        <v>537046</v>
      </c>
      <c r="S461" s="556">
        <v>542695.29</v>
      </c>
      <c r="T461" s="556">
        <v>548421.77427857975</v>
      </c>
      <c r="U461" s="556">
        <v>553936.63012721227</v>
      </c>
      <c r="V461" s="557">
        <v>559809.56913210556</v>
      </c>
      <c r="X461" s="555"/>
      <c r="Y461" s="550" t="s">
        <v>498</v>
      </c>
      <c r="Z461" s="556">
        <f>[19]Summary!$C$23</f>
        <v>434098.5723944194</v>
      </c>
      <c r="AA461" s="556">
        <f>[19]Summary!$D$23</f>
        <v>442864.67645075487</v>
      </c>
      <c r="AB461" s="556">
        <f>[19]Summary!$E$23</f>
        <v>450482.81231759739</v>
      </c>
      <c r="AC461" s="556">
        <f>[19]Summary!$F$23</f>
        <v>457957.88224188372</v>
      </c>
      <c r="AD461" s="556">
        <f>[19]Summary!$G$23</f>
        <v>465479.87425686914</v>
      </c>
      <c r="AE461" s="556">
        <f>[19]Summary!$H$23</f>
        <v>472586.73144159204</v>
      </c>
      <c r="AF461" s="556">
        <f>[19]Summary!$I$23</f>
        <v>480425.76556722436</v>
      </c>
      <c r="AG461" s="556">
        <f>[19]Summary!$J$23</f>
        <v>487779.51507978229</v>
      </c>
      <c r="AH461" s="556">
        <f>[19]Summary!$K$23</f>
        <v>496398.65213957854</v>
      </c>
      <c r="AI461" s="556">
        <f>[19]Summary!$L$23</f>
        <v>505373.24887777946</v>
      </c>
      <c r="AJ461" s="556">
        <f>[19]Summary!$M$23</f>
        <v>512137.26223417593</v>
      </c>
      <c r="AK461" s="556">
        <f>[19]Summary!$N$23</f>
        <v>516113.38861942512</v>
      </c>
      <c r="AL461" s="556">
        <f>[19]Summary!$O$23</f>
        <v>520632.83772710711</v>
      </c>
      <c r="AM461" s="556">
        <f>[19]Summary!$P$23</f>
        <v>521272</v>
      </c>
      <c r="AN461" s="556">
        <f>[19]Summary!$Q$23</f>
        <v>528888</v>
      </c>
      <c r="AO461" s="556">
        <f>[19]Summary!$R$23</f>
        <v>537046</v>
      </c>
      <c r="AP461" s="556">
        <f>[19]Summary!$S$23</f>
        <v>542695.29</v>
      </c>
      <c r="AQ461" s="556">
        <f>[19]Summary!$T$23</f>
        <v>547587.75354065024</v>
      </c>
      <c r="AR461" s="556">
        <f>[19]Summary!$U$23</f>
        <v>550963.21501205047</v>
      </c>
      <c r="AS461" s="556">
        <f>[19]Summary!$V$23</f>
        <v>554863.75933645817</v>
      </c>
      <c r="AU461" s="566">
        <f>(Z461-C461)/C461</f>
        <v>-0.5686630207958715</v>
      </c>
      <c r="AV461" s="566">
        <f t="shared" ref="AV461:AV463" si="1650">(AA461-D461)/D461</f>
        <v>-0.56757469095873569</v>
      </c>
      <c r="AW461" s="566">
        <f t="shared" ref="AW461:AW463" si="1651">(AB461-E461)/E461</f>
        <v>-0.56614764029434839</v>
      </c>
      <c r="AX461" s="566">
        <f t="shared" ref="AX461:AX463" si="1652">(AC461-F461)/F461</f>
        <v>2.3521283748023781E-3</v>
      </c>
      <c r="AY461" s="566">
        <f t="shared" ref="AY461:AY463" si="1653">(AD461-G461)/G461</f>
        <v>4.610598093836093E-3</v>
      </c>
      <c r="AZ461" s="566">
        <f t="shared" ref="AZ461:AZ463" si="1654">(AE461-H461)/H461</f>
        <v>6.3872801547036123E-3</v>
      </c>
      <c r="BA461" s="566">
        <f t="shared" ref="BA461:BA463" si="1655">(AF461-I461)/I461</f>
        <v>7.7175542625801822E-3</v>
      </c>
      <c r="BB461" s="566">
        <f t="shared" ref="BB461:BB463" si="1656">(AG461-J461)/J461</f>
        <v>8.8295029820479806E-3</v>
      </c>
      <c r="BC461" s="566">
        <f t="shared" ref="BC461:BC463" si="1657">(AH461-K461)/K461</f>
        <v>1.138185571425525E-2</v>
      </c>
      <c r="BD461" s="566">
        <f t="shared" ref="BD461:BD463" si="1658">(AI461-L461)/L461</f>
        <v>1.2995804075969288E-2</v>
      </c>
      <c r="BE461" s="566">
        <f t="shared" ref="BE461:BE463" si="1659">(AJ461-M461)/M461</f>
        <v>1.0370565084928765E-2</v>
      </c>
      <c r="BF461" s="566">
        <f t="shared" ref="BF461:BF463" si="1660">(AK461-N461)/N461</f>
        <v>7.4836893048993158E-3</v>
      </c>
      <c r="BG461" s="566">
        <f t="shared" ref="BG461:BG463" si="1661">(AL461-O461)/O461</f>
        <v>5.5475088546404752E-3</v>
      </c>
      <c r="BH461" s="566">
        <f t="shared" ref="BH461:BH463" si="1662">(AM461-P461)/P461</f>
        <v>0</v>
      </c>
      <c r="BI461" s="566">
        <f t="shared" ref="BI461:BI463" si="1663">(AN461-Q461)/Q461</f>
        <v>0</v>
      </c>
      <c r="BJ461" s="566">
        <f t="shared" ref="BJ461:BJ463" si="1664">(AO461-R461)/R461</f>
        <v>0</v>
      </c>
      <c r="BK461" s="566">
        <f t="shared" ref="BK461:BK463" si="1665">(AP461-S461)/S461</f>
        <v>0</v>
      </c>
      <c r="BL461" s="566">
        <f t="shared" ref="BL461:BL463" si="1666">(AQ461-T461)/T461</f>
        <v>-1.520765179366945E-3</v>
      </c>
      <c r="BM461" s="566">
        <f t="shared" ref="BM461:BM463" si="1667">(AR461-U461)/U461</f>
        <v>-5.3677892983516008E-3</v>
      </c>
      <c r="BN461" s="566">
        <f t="shared" ref="BN461:BN463" si="1668">(AS461-V461)/V461</f>
        <v>-8.8348075280582899E-3</v>
      </c>
    </row>
    <row r="462" spans="1:66" ht="15" x14ac:dyDescent="0.25">
      <c r="A462" s="555"/>
      <c r="B462" s="550" t="s">
        <v>87</v>
      </c>
      <c r="C462" s="556">
        <v>901447.59468469513</v>
      </c>
      <c r="D462" s="556">
        <v>915691.57212339644</v>
      </c>
      <c r="E462" s="556">
        <v>926711.60237587569</v>
      </c>
      <c r="F462" s="556">
        <v>394209.16409537004</v>
      </c>
      <c r="G462" s="556">
        <v>398353.49421856605</v>
      </c>
      <c r="H462" s="556">
        <v>402272.41393127898</v>
      </c>
      <c r="I462" s="556">
        <v>406149.50951084477</v>
      </c>
      <c r="J462" s="556">
        <v>409624.05445355969</v>
      </c>
      <c r="K462" s="556">
        <v>413487.85709397617</v>
      </c>
      <c r="L462" s="556">
        <v>417932.24887259502</v>
      </c>
      <c r="M462" s="556">
        <v>422228.0410046117</v>
      </c>
      <c r="N462" s="556">
        <v>424538.71667934285</v>
      </c>
      <c r="O462" s="556">
        <v>426870.81245665578</v>
      </c>
      <c r="P462" s="556">
        <v>441915</v>
      </c>
      <c r="Q462" s="556">
        <v>447615</v>
      </c>
      <c r="R462" s="556">
        <v>455219</v>
      </c>
      <c r="S462" s="556">
        <v>459984.18</v>
      </c>
      <c r="T462" s="556">
        <v>464837.90219678817</v>
      </c>
      <c r="U462" s="556">
        <v>469512.24983181449</v>
      </c>
      <c r="V462" s="557">
        <v>474490.10588130384</v>
      </c>
      <c r="X462" s="555"/>
      <c r="Y462" s="550" t="s">
        <v>87</v>
      </c>
      <c r="Z462" s="556">
        <f>[19]Summary!$C$24</f>
        <v>378568.7216431867</v>
      </c>
      <c r="AA462" s="556">
        <f>[19]Summary!$D$24</f>
        <v>384846.85633908148</v>
      </c>
      <c r="AB462" s="556">
        <f>[19]Summary!$E$24</f>
        <v>390076.85411752929</v>
      </c>
      <c r="AC462" s="556">
        <f>[19]Summary!$F$24</f>
        <v>395136.39465584588</v>
      </c>
      <c r="AD462" s="556">
        <f>[19]Summary!$G$24</f>
        <v>400190.14207968308</v>
      </c>
      <c r="AE462" s="556">
        <f>[19]Summary!$H$24</f>
        <v>404841.84053756698</v>
      </c>
      <c r="AF462" s="556">
        <f>[19]Summary!$I$24</f>
        <v>409275.82071834046</v>
      </c>
      <c r="AG462" s="556">
        <f>[19]Summary!$J$24</f>
        <v>413224.24182016513</v>
      </c>
      <c r="AH462" s="556">
        <f>[19]Summary!$K$24</f>
        <v>418168.79235051898</v>
      </c>
      <c r="AI462" s="556">
        <f>[19]Summary!$L$24</f>
        <v>423329.2388782762</v>
      </c>
      <c r="AJ462" s="556">
        <f>[19]Summary!$M$24</f>
        <v>426563.23975001276</v>
      </c>
      <c r="AK462" s="556">
        <f>[19]Summary!$N$24</f>
        <v>431390.84343708283</v>
      </c>
      <c r="AL462" s="556">
        <f>[19]Summary!$O$24</f>
        <v>436697.53277220542</v>
      </c>
      <c r="AM462" s="556">
        <f>[19]Summary!$P$24</f>
        <v>441915</v>
      </c>
      <c r="AN462" s="556">
        <f>[19]Summary!$Q$24</f>
        <v>447615</v>
      </c>
      <c r="AO462" s="556">
        <f>[19]Summary!$R$24</f>
        <v>455219</v>
      </c>
      <c r="AP462" s="556">
        <f>[19]Summary!$S$24</f>
        <v>459984.18</v>
      </c>
      <c r="AQ462" s="556">
        <f>[19]Summary!$T$24</f>
        <v>464130.99290107732</v>
      </c>
      <c r="AR462" s="556">
        <f>[19]Summary!$U$24</f>
        <v>466992.00700172229</v>
      </c>
      <c r="AS462" s="556">
        <f>[19]Summary!$V$24</f>
        <v>470298.07712187449</v>
      </c>
      <c r="AU462" s="566">
        <f t="shared" ref="AU462:AU463" si="1669">(Z462-C462)/C462</f>
        <v>-0.58004356118383005</v>
      </c>
      <c r="AV462" s="566">
        <f t="shared" si="1650"/>
        <v>-0.57971999737131974</v>
      </c>
      <c r="AW462" s="566">
        <f t="shared" si="1651"/>
        <v>-0.57907416598922279</v>
      </c>
      <c r="AX462" s="566">
        <f t="shared" si="1652"/>
        <v>2.3521283748023712E-3</v>
      </c>
      <c r="AY462" s="566">
        <f t="shared" si="1653"/>
        <v>4.6105980938360019E-3</v>
      </c>
      <c r="AZ462" s="566">
        <f t="shared" si="1654"/>
        <v>6.3872801547036869E-3</v>
      </c>
      <c r="BA462" s="566">
        <f t="shared" si="1655"/>
        <v>7.6974393278498128E-3</v>
      </c>
      <c r="BB462" s="566">
        <f t="shared" si="1656"/>
        <v>8.7890037888719973E-3</v>
      </c>
      <c r="BC462" s="566">
        <f t="shared" si="1657"/>
        <v>1.1320611176929786E-2</v>
      </c>
      <c r="BD462" s="566">
        <f t="shared" si="1658"/>
        <v>1.2913552424441947E-2</v>
      </c>
      <c r="BE462" s="566">
        <f t="shared" si="1659"/>
        <v>1.0267434477080839E-2</v>
      </c>
      <c r="BF462" s="566">
        <f t="shared" si="1660"/>
        <v>1.6140169290885773E-2</v>
      </c>
      <c r="BG462" s="566">
        <f t="shared" si="1661"/>
        <v>2.3020361263391458E-2</v>
      </c>
      <c r="BH462" s="566">
        <f t="shared" si="1662"/>
        <v>0</v>
      </c>
      <c r="BI462" s="566">
        <f t="shared" si="1663"/>
        <v>0</v>
      </c>
      <c r="BJ462" s="566">
        <f t="shared" si="1664"/>
        <v>0</v>
      </c>
      <c r="BK462" s="566">
        <f t="shared" si="1665"/>
        <v>0</v>
      </c>
      <c r="BL462" s="566">
        <f t="shared" si="1666"/>
        <v>-1.5207651793669415E-3</v>
      </c>
      <c r="BM462" s="566">
        <f t="shared" si="1667"/>
        <v>-5.3677892983516155E-3</v>
      </c>
      <c r="BN462" s="566">
        <f t="shared" si="1668"/>
        <v>-8.8348075280583523E-3</v>
      </c>
    </row>
    <row r="463" spans="1:66" ht="15.75" thickBot="1" x14ac:dyDescent="0.3">
      <c r="A463" s="558"/>
      <c r="B463" s="559" t="s">
        <v>499</v>
      </c>
      <c r="C463" s="560">
        <v>104954.80836311771</v>
      </c>
      <c r="D463" s="560">
        <v>108449.86268909361</v>
      </c>
      <c r="E463" s="560">
        <v>111620.45284961314</v>
      </c>
      <c r="F463" s="560">
        <v>62674.070127326988</v>
      </c>
      <c r="G463" s="560">
        <v>64990.08899673944</v>
      </c>
      <c r="H463" s="560">
        <v>67314.931577445212</v>
      </c>
      <c r="I463" s="560">
        <v>70596.939466901429</v>
      </c>
      <c r="J463" s="560">
        <v>73886.304470253672</v>
      </c>
      <c r="K463" s="560">
        <v>77324.440293950858</v>
      </c>
      <c r="L463" s="560">
        <v>80957.526232415374</v>
      </c>
      <c r="M463" s="560">
        <v>84652.582730826558</v>
      </c>
      <c r="N463" s="560">
        <v>87740.930225423464</v>
      </c>
      <c r="O463" s="560">
        <v>90889.743998930368</v>
      </c>
      <c r="P463" s="560">
        <v>79357</v>
      </c>
      <c r="Q463" s="560">
        <v>81273</v>
      </c>
      <c r="R463" s="560">
        <v>81827</v>
      </c>
      <c r="S463" s="560">
        <v>82711.11</v>
      </c>
      <c r="T463" s="560">
        <v>83583.872081791575</v>
      </c>
      <c r="U463" s="560">
        <v>84424.380295397772</v>
      </c>
      <c r="V463" s="561">
        <v>85319.463250801724</v>
      </c>
      <c r="X463" s="558"/>
      <c r="Y463" s="559" t="s">
        <v>499</v>
      </c>
      <c r="Z463" s="560">
        <f>[19]Summary!$C$25</f>
        <v>55529.850751232712</v>
      </c>
      <c r="AA463" s="560">
        <f>[19]Summary!$D$25</f>
        <v>58017.820111673362</v>
      </c>
      <c r="AB463" s="560">
        <f>[19]Summary!$E$25</f>
        <v>60405.958200068104</v>
      </c>
      <c r="AC463" s="560">
        <f>[19]Summary!$F$25</f>
        <v>62821.487586037823</v>
      </c>
      <c r="AD463" s="560">
        <f>[19]Summary!$G$25</f>
        <v>65289.732177186044</v>
      </c>
      <c r="AE463" s="560">
        <f>[19]Summary!$H$25</f>
        <v>67744.890904025058</v>
      </c>
      <c r="AF463" s="560">
        <f>[19]Summary!$I$25</f>
        <v>71149.944848883897</v>
      </c>
      <c r="AG463" s="560">
        <f>[19]Summary!$J$25</f>
        <v>74555.273259617141</v>
      </c>
      <c r="AH463" s="560">
        <f>[19]Summary!$K$25</f>
        <v>78229.859789059556</v>
      </c>
      <c r="AI463" s="560">
        <f>[19]Summary!$L$25</f>
        <v>82044.009999503236</v>
      </c>
      <c r="AJ463" s="560">
        <f>[19]Summary!$M$25</f>
        <v>85574.022484163143</v>
      </c>
      <c r="AK463" s="560">
        <f>[19]Summary!$N$25</f>
        <v>84722.545182342277</v>
      </c>
      <c r="AL463" s="560">
        <f>[19]Summary!$O$25</f>
        <v>83935.304954901658</v>
      </c>
      <c r="AM463" s="560">
        <f>[19]Summary!$P$25</f>
        <v>79357</v>
      </c>
      <c r="AN463" s="560">
        <f>[19]Summary!$Q$25</f>
        <v>81273</v>
      </c>
      <c r="AO463" s="560">
        <f>[19]Summary!$R$25</f>
        <v>81827</v>
      </c>
      <c r="AP463" s="560">
        <f>[19]Summary!$S$25</f>
        <v>82711.11</v>
      </c>
      <c r="AQ463" s="560">
        <f>[19]Summary!$T$25</f>
        <v>83456.760639572924</v>
      </c>
      <c r="AR463" s="560">
        <f>[19]Summary!$U$25</f>
        <v>83971.208010328177</v>
      </c>
      <c r="AS463" s="560">
        <f>[19]Summary!$V$25</f>
        <v>84565.682214583678</v>
      </c>
      <c r="AU463" s="566">
        <f t="shared" si="1669"/>
        <v>-0.47091656287806133</v>
      </c>
      <c r="AV463" s="566">
        <f t="shared" si="1650"/>
        <v>-0.46502633868702914</v>
      </c>
      <c r="AW463" s="566">
        <f t="shared" si="1651"/>
        <v>-0.45882715346574171</v>
      </c>
      <c r="AX463" s="566">
        <f t="shared" si="1652"/>
        <v>2.3521283748023079E-3</v>
      </c>
      <c r="AY463" s="566">
        <f t="shared" si="1653"/>
        <v>4.6105980938360895E-3</v>
      </c>
      <c r="AZ463" s="566">
        <f t="shared" si="1654"/>
        <v>6.3872801547036027E-3</v>
      </c>
      <c r="BA463" s="566">
        <f t="shared" si="1655"/>
        <v>7.8332769969686605E-3</v>
      </c>
      <c r="BB463" s="566">
        <f t="shared" si="1656"/>
        <v>9.0540296224017169E-3</v>
      </c>
      <c r="BC463" s="566">
        <f t="shared" si="1657"/>
        <v>1.1709357244187243E-2</v>
      </c>
      <c r="BD463" s="566">
        <f t="shared" si="1658"/>
        <v>1.3420417071153472E-2</v>
      </c>
      <c r="BE463" s="566">
        <f t="shared" si="1659"/>
        <v>1.0884957358791119E-2</v>
      </c>
      <c r="BF463" s="566">
        <f t="shared" si="1660"/>
        <v>-3.4401106021173591E-2</v>
      </c>
      <c r="BG463" s="566">
        <f t="shared" si="1661"/>
        <v>-7.6515113125530998E-2</v>
      </c>
      <c r="BH463" s="566">
        <f t="shared" si="1662"/>
        <v>0</v>
      </c>
      <c r="BI463" s="566">
        <f t="shared" si="1663"/>
        <v>0</v>
      </c>
      <c r="BJ463" s="566">
        <f t="shared" si="1664"/>
        <v>0</v>
      </c>
      <c r="BK463" s="566">
        <f t="shared" si="1665"/>
        <v>0</v>
      </c>
      <c r="BL463" s="566">
        <f t="shared" si="1666"/>
        <v>-1.520765179366963E-3</v>
      </c>
      <c r="BM463" s="566">
        <f t="shared" si="1667"/>
        <v>-5.3677892983515201E-3</v>
      </c>
      <c r="BN463" s="566">
        <f t="shared" si="1668"/>
        <v>-8.8348075280579447E-3</v>
      </c>
    </row>
    <row r="465" spans="1:66" ht="15" x14ac:dyDescent="0.25">
      <c r="A465" s="565" t="s">
        <v>340</v>
      </c>
      <c r="B465" s="565">
        <v>2021</v>
      </c>
      <c r="X465" s="565" t="str">
        <f>A465</f>
        <v>LU</v>
      </c>
      <c r="Y465" s="565">
        <v>2022</v>
      </c>
    </row>
    <row r="466" spans="1:66" ht="15.75" thickBot="1" x14ac:dyDescent="0.3">
      <c r="A466" s="550" t="s">
        <v>65</v>
      </c>
      <c r="B466" s="550" t="s">
        <v>64</v>
      </c>
      <c r="C466" s="551" t="s">
        <v>508</v>
      </c>
      <c r="D466" s="551" t="s">
        <v>508</v>
      </c>
      <c r="E466" s="551" t="s">
        <v>508</v>
      </c>
      <c r="F466" s="551" t="s">
        <v>508</v>
      </c>
      <c r="G466" s="551" t="s">
        <v>508</v>
      </c>
      <c r="H466" s="551" t="s">
        <v>508</v>
      </c>
      <c r="I466" s="551" t="s">
        <v>508</v>
      </c>
      <c r="J466" s="551" t="s">
        <v>508</v>
      </c>
      <c r="K466" s="551" t="s">
        <v>508</v>
      </c>
      <c r="L466" s="551" t="s">
        <v>508</v>
      </c>
      <c r="M466" s="551" t="s">
        <v>508</v>
      </c>
      <c r="N466" s="551" t="s">
        <v>508</v>
      </c>
      <c r="O466" s="551" t="s">
        <v>508</v>
      </c>
      <c r="P466" s="551" t="s">
        <v>508</v>
      </c>
      <c r="Q466" s="551" t="s">
        <v>509</v>
      </c>
      <c r="R466" s="551" t="s">
        <v>508</v>
      </c>
      <c r="S466" s="551" t="s">
        <v>509</v>
      </c>
      <c r="T466" s="551" t="s">
        <v>509</v>
      </c>
      <c r="U466" s="551" t="s">
        <v>509</v>
      </c>
      <c r="V466" s="551" t="s">
        <v>509</v>
      </c>
      <c r="X466" s="550" t="s">
        <v>65</v>
      </c>
      <c r="Y466" s="550" t="s">
        <v>64</v>
      </c>
      <c r="Z466" s="551" t="str">
        <f>[20]Summary!$C$1</f>
        <v>EST</v>
      </c>
      <c r="AA466" s="551" t="str">
        <f>[20]Summary!$D$1</f>
        <v>EST</v>
      </c>
      <c r="AB466" s="551" t="str">
        <f>[20]Summary!$E$1</f>
        <v>EST</v>
      </c>
      <c r="AC466" s="551" t="str">
        <f>[20]Summary!$F$1</f>
        <v>EST</v>
      </c>
      <c r="AD466" s="551" t="str">
        <f>[20]Summary!$G$1</f>
        <v>EST</v>
      </c>
      <c r="AE466" s="551" t="str">
        <f>[20]Summary!$H$1</f>
        <v>EST</v>
      </c>
      <c r="AF466" s="551" t="str">
        <f>[20]Summary!$I$1</f>
        <v>EST</v>
      </c>
      <c r="AG466" s="551" t="str">
        <f>[20]Summary!$J$1</f>
        <v>EST</v>
      </c>
      <c r="AH466" s="551" t="str">
        <f>[20]Summary!$K$1</f>
        <v>EST</v>
      </c>
      <c r="AI466" s="551" t="str">
        <f>[20]Summary!$L$1</f>
        <v>EST</v>
      </c>
      <c r="AJ466" s="551" t="str">
        <f>[20]Summary!$M$1</f>
        <v>REP</v>
      </c>
      <c r="AK466" s="551" t="str">
        <f>[20]Summary!$N$1</f>
        <v>REP</v>
      </c>
      <c r="AL466" s="551" t="str">
        <f>[20]Summary!$O$1</f>
        <v>REP</v>
      </c>
      <c r="AM466" s="551" t="str">
        <f>[20]Summary!$P$1</f>
        <v>REP</v>
      </c>
      <c r="AN466" s="551" t="str">
        <f>[20]Summary!$Q$1</f>
        <v>REP</v>
      </c>
      <c r="AO466" s="551" t="str">
        <f>[20]Summary!$R$1</f>
        <v>REP</v>
      </c>
      <c r="AP466" s="551" t="str">
        <f>[20]Summary!$S$1</f>
        <v>REP</v>
      </c>
      <c r="AQ466" s="551" t="str">
        <f>[20]Summary!$T$1</f>
        <v>REP</v>
      </c>
      <c r="AR466" s="551" t="str">
        <f>[20]Summary!$U$1</f>
        <v>REP</v>
      </c>
      <c r="AS466" s="551" t="str">
        <f>[20]Summary!$V$1</f>
        <v>REP</v>
      </c>
      <c r="AU466" s="704" t="s">
        <v>504</v>
      </c>
      <c r="AV466" s="704"/>
      <c r="AW466" s="704"/>
      <c r="AX466" s="704"/>
      <c r="AY466" s="704"/>
      <c r="AZ466" s="704"/>
      <c r="BA466" s="704"/>
      <c r="BB466" s="704"/>
      <c r="BC466" s="704"/>
      <c r="BD466" s="704"/>
      <c r="BE466" s="704"/>
      <c r="BF466" s="704"/>
      <c r="BG466" s="704"/>
      <c r="BH466" s="704"/>
      <c r="BI466" s="704"/>
      <c r="BJ466" s="704"/>
      <c r="BK466" s="704"/>
      <c r="BL466" s="704"/>
      <c r="BM466" s="704"/>
      <c r="BN466" s="704"/>
    </row>
    <row r="467" spans="1:66" ht="15" x14ac:dyDescent="0.25">
      <c r="A467" s="552" t="s">
        <v>497</v>
      </c>
      <c r="B467" s="553"/>
      <c r="C467" s="553">
        <v>2000</v>
      </c>
      <c r="D467" s="553">
        <v>2001</v>
      </c>
      <c r="E467" s="553">
        <v>2002</v>
      </c>
      <c r="F467" s="553">
        <v>2003</v>
      </c>
      <c r="G467" s="553">
        <v>2004</v>
      </c>
      <c r="H467" s="553">
        <v>2005</v>
      </c>
      <c r="I467" s="553">
        <v>2006</v>
      </c>
      <c r="J467" s="553">
        <v>2007</v>
      </c>
      <c r="K467" s="553">
        <v>2008</v>
      </c>
      <c r="L467" s="553">
        <v>2009</v>
      </c>
      <c r="M467" s="553">
        <v>2010</v>
      </c>
      <c r="N467" s="553">
        <v>2011</v>
      </c>
      <c r="O467" s="553">
        <v>2012</v>
      </c>
      <c r="P467" s="553">
        <v>2013</v>
      </c>
      <c r="Q467" s="553">
        <v>2014</v>
      </c>
      <c r="R467" s="553">
        <v>2015</v>
      </c>
      <c r="S467" s="553">
        <v>2016</v>
      </c>
      <c r="T467" s="553">
        <v>2017</v>
      </c>
      <c r="U467" s="553">
        <v>2018</v>
      </c>
      <c r="V467" s="554">
        <v>2019</v>
      </c>
      <c r="X467" s="552" t="s">
        <v>497</v>
      </c>
      <c r="Y467" s="553"/>
      <c r="Z467" s="553">
        <v>2000</v>
      </c>
      <c r="AA467" s="553">
        <v>2001</v>
      </c>
      <c r="AB467" s="553">
        <v>2002</v>
      </c>
      <c r="AC467" s="553">
        <v>2003</v>
      </c>
      <c r="AD467" s="553">
        <v>2004</v>
      </c>
      <c r="AE467" s="553">
        <v>2005</v>
      </c>
      <c r="AF467" s="553">
        <v>2006</v>
      </c>
      <c r="AG467" s="553">
        <v>2007</v>
      </c>
      <c r="AH467" s="553">
        <v>2008</v>
      </c>
      <c r="AI467" s="553">
        <v>2009</v>
      </c>
      <c r="AJ467" s="553">
        <v>2010</v>
      </c>
      <c r="AK467" s="553">
        <v>2011</v>
      </c>
      <c r="AL467" s="553">
        <v>2012</v>
      </c>
      <c r="AM467" s="553">
        <v>2013</v>
      </c>
      <c r="AN467" s="553">
        <v>2014</v>
      </c>
      <c r="AO467" s="553">
        <v>2015</v>
      </c>
      <c r="AP467" s="553">
        <v>2016</v>
      </c>
      <c r="AQ467" s="553">
        <v>2017</v>
      </c>
      <c r="AR467" s="553">
        <v>2018</v>
      </c>
      <c r="AS467" s="553">
        <v>2019</v>
      </c>
      <c r="AU467" s="553">
        <v>2000</v>
      </c>
      <c r="AV467" s="553">
        <v>2001</v>
      </c>
      <c r="AW467" s="553">
        <v>2002</v>
      </c>
      <c r="AX467" s="553">
        <v>2003</v>
      </c>
      <c r="AY467" s="553">
        <v>2004</v>
      </c>
      <c r="AZ467" s="553">
        <v>2005</v>
      </c>
      <c r="BA467" s="553">
        <v>2006</v>
      </c>
      <c r="BB467" s="553">
        <v>2007</v>
      </c>
      <c r="BC467" s="553">
        <v>2008</v>
      </c>
      <c r="BD467" s="553">
        <v>2009</v>
      </c>
      <c r="BE467" s="553">
        <v>2010</v>
      </c>
      <c r="BF467" s="553">
        <v>2011</v>
      </c>
      <c r="BG467" s="553">
        <v>2012</v>
      </c>
      <c r="BH467" s="553">
        <v>2013</v>
      </c>
      <c r="BI467" s="553">
        <v>2014</v>
      </c>
      <c r="BJ467" s="553">
        <v>2015</v>
      </c>
      <c r="BK467" s="553">
        <v>2016</v>
      </c>
      <c r="BL467" s="553">
        <v>2017</v>
      </c>
      <c r="BM467" s="553">
        <v>2018</v>
      </c>
      <c r="BN467" s="553">
        <v>2019</v>
      </c>
    </row>
    <row r="468" spans="1:66" ht="15" x14ac:dyDescent="0.25">
      <c r="A468" s="555"/>
      <c r="B468" s="550" t="s">
        <v>498</v>
      </c>
      <c r="C468" s="556">
        <v>27797.844536610712</v>
      </c>
      <c r="D468" s="556">
        <v>28043.157084282982</v>
      </c>
      <c r="E468" s="556">
        <v>28362.464918437527</v>
      </c>
      <c r="F468" s="556">
        <v>28699.428893810604</v>
      </c>
      <c r="G468" s="556">
        <v>29041.266603065786</v>
      </c>
      <c r="H468" s="556">
        <v>29338.258050566314</v>
      </c>
      <c r="I468" s="556">
        <v>29693.580660859359</v>
      </c>
      <c r="J468" s="556">
        <v>30021.956808907817</v>
      </c>
      <c r="K468" s="556">
        <v>30307.516092926169</v>
      </c>
      <c r="L468" s="556">
        <v>30491.528106000354</v>
      </c>
      <c r="M468" s="556">
        <v>30825.028239553445</v>
      </c>
      <c r="N468" s="556">
        <v>31089.211165153931</v>
      </c>
      <c r="O468" s="556">
        <v>31368.365453815488</v>
      </c>
      <c r="P468" s="556">
        <v>31648.590650728627</v>
      </c>
      <c r="Q468" s="556">
        <v>32752</v>
      </c>
      <c r="R468" s="556">
        <v>33061</v>
      </c>
      <c r="S468" s="556">
        <v>33112.6</v>
      </c>
      <c r="T468" s="556">
        <v>33534.5</v>
      </c>
      <c r="U468" s="556">
        <v>33916.199999999997</v>
      </c>
      <c r="V468" s="557">
        <v>34213.122959682165</v>
      </c>
      <c r="X468" s="555"/>
      <c r="Y468" s="550" t="s">
        <v>498</v>
      </c>
      <c r="Z468" s="556">
        <f>[20]Summary!$C$3</f>
        <v>27569.997360665471</v>
      </c>
      <c r="AA468" s="556">
        <f>[20]Summary!$D$3</f>
        <v>28011.507870237238</v>
      </c>
      <c r="AB468" s="556">
        <f>[20]Summary!$E$3</f>
        <v>28454.477314180451</v>
      </c>
      <c r="AC468" s="556">
        <f>[20]Summary!$F$3</f>
        <v>28913.417635940812</v>
      </c>
      <c r="AD468" s="556">
        <f>[20]Summary!$G$3</f>
        <v>29369.909116246905</v>
      </c>
      <c r="AE468" s="556">
        <f>[20]Summary!$H$3</f>
        <v>29864.323409271638</v>
      </c>
      <c r="AF468" s="556">
        <f>[20]Summary!$I$3</f>
        <v>30325.434218395247</v>
      </c>
      <c r="AG468" s="556">
        <f>[20]Summary!$J$3</f>
        <v>30737.808058324728</v>
      </c>
      <c r="AH468" s="556">
        <f>[20]Summary!$K$3</f>
        <v>31059.164957199784</v>
      </c>
      <c r="AI468" s="556">
        <f>[20]Summary!$L$3</f>
        <v>31393.379191657514</v>
      </c>
      <c r="AJ468" s="556">
        <f>[20]Summary!$M$3</f>
        <v>31262</v>
      </c>
      <c r="AK468" s="556">
        <f>[20]Summary!$N$3</f>
        <v>31429.21</v>
      </c>
      <c r="AL468" s="556">
        <f>[20]Summary!$O$3</f>
        <v>31676.02</v>
      </c>
      <c r="AM468" s="556">
        <f>[20]Summary!$P$3</f>
        <v>31980.87</v>
      </c>
      <c r="AN468" s="556">
        <f>[20]Summary!$Q$3</f>
        <v>32400.58</v>
      </c>
      <c r="AO468" s="556">
        <f>[20]Summary!$R$3</f>
        <v>32755.63</v>
      </c>
      <c r="AP468" s="556">
        <f>[20]Summary!$S$3</f>
        <v>33112.589999999997</v>
      </c>
      <c r="AQ468" s="556">
        <f>[20]Summary!$T$3</f>
        <v>33534.49</v>
      </c>
      <c r="AR468" s="556">
        <f>[20]Summary!$U$3</f>
        <v>33916.230000000003</v>
      </c>
      <c r="AS468" s="556">
        <f>[20]Summary!$V$3</f>
        <v>34213.15</v>
      </c>
      <c r="AU468" s="566">
        <f>(Z468-C468)/C468</f>
        <v>-8.1965770995358258E-3</v>
      </c>
      <c r="AV468" s="566">
        <f t="shared" ref="AV468:AV470" si="1670">(AA468-D468)/D468</f>
        <v>-1.1285895504070385E-3</v>
      </c>
      <c r="AW468" s="566">
        <f t="shared" ref="AW468:AW470" si="1671">(AB468-E468)/E468</f>
        <v>3.2441607599172323E-3</v>
      </c>
      <c r="AX468" s="566">
        <f t="shared" ref="AX468:AX470" si="1672">(AC468-F468)/F468</f>
        <v>7.4562021049958127E-3</v>
      </c>
      <c r="AY468" s="566">
        <f t="shared" ref="AY468:AY470" si="1673">(AD468-G468)/G468</f>
        <v>1.1316397375947288E-2</v>
      </c>
      <c r="AZ468" s="566">
        <f t="shared" ref="AZ468:AZ470" si="1674">(AE468-H468)/H468</f>
        <v>1.7931035912173706E-2</v>
      </c>
      <c r="BA468" s="566">
        <f t="shared" ref="BA468:BA470" si="1675">(AF468-I468)/I468</f>
        <v>2.1279129814369815E-2</v>
      </c>
      <c r="BB468" s="566">
        <f t="shared" ref="BB468:BB470" si="1676">(AG468-J468)/J468</f>
        <v>2.384425685418718E-2</v>
      </c>
      <c r="BC468" s="566">
        <f t="shared" ref="BC468:BC470" si="1677">(AH468-K468)/K468</f>
        <v>2.480074124085184E-2</v>
      </c>
      <c r="BD468" s="566">
        <f t="shared" ref="BD468:BD470" si="1678">(AI468-L468)/L468</f>
        <v>2.9577103598152767E-2</v>
      </c>
      <c r="BE468" s="566">
        <f t="shared" ref="BE468:BE470" si="1679">(AJ468-M468)/M468</f>
        <v>1.4175875429883638E-2</v>
      </c>
      <c r="BF468" s="566">
        <f t="shared" ref="BF468:BF470" si="1680">(AK468-N468)/N468</f>
        <v>1.0936232284566713E-2</v>
      </c>
      <c r="BG468" s="566">
        <f t="shared" ref="BG468:BG470" si="1681">(AL468-O468)/O468</f>
        <v>9.8077965406734649E-3</v>
      </c>
      <c r="BH468" s="566">
        <f t="shared" ref="BH468:BH470" si="1682">(AM468-P468)/P468</f>
        <v>1.0499025152127014E-2</v>
      </c>
      <c r="BI468" s="566">
        <f t="shared" ref="BI468:BI470" si="1683">(AN468-Q468)/Q468</f>
        <v>-1.0729726428920318E-2</v>
      </c>
      <c r="BJ468" s="566">
        <f t="shared" ref="BJ468:BJ470" si="1684">(AO468-R468)/R468</f>
        <v>-9.236562717401137E-3</v>
      </c>
      <c r="BK468" s="566">
        <f t="shared" ref="BK468:BK470" si="1685">(AP468-S468)/S468</f>
        <v>-3.0199984302160717E-7</v>
      </c>
      <c r="BL468" s="566">
        <f t="shared" ref="BL468:BL470" si="1686">(AQ468-T468)/T468</f>
        <v>-2.9820036088318801E-7</v>
      </c>
      <c r="BM468" s="566">
        <f t="shared" ref="BM468:BM470" si="1687">(AR468-U468)/U468</f>
        <v>8.8453305518046853E-7</v>
      </c>
      <c r="BN468" s="566">
        <f t="shared" ref="BN468:BN470" si="1688">(AS468-V468)/V468</f>
        <v>7.9034930159324513E-7</v>
      </c>
    </row>
    <row r="469" spans="1:66" ht="15" x14ac:dyDescent="0.25">
      <c r="A469" s="555"/>
      <c r="B469" s="550" t="s">
        <v>87</v>
      </c>
      <c r="C469" s="556">
        <v>27467.408285351281</v>
      </c>
      <c r="D469" s="556">
        <v>27709.804773883323</v>
      </c>
      <c r="E469" s="556">
        <v>28025.316958214124</v>
      </c>
      <c r="F469" s="556">
        <v>28358.275403133746</v>
      </c>
      <c r="G469" s="556">
        <v>28696.049647286927</v>
      </c>
      <c r="H469" s="556">
        <v>28989.51072247967</v>
      </c>
      <c r="I469" s="556">
        <v>29340.6095710642</v>
      </c>
      <c r="J469" s="556">
        <v>29665.082273173848</v>
      </c>
      <c r="K469" s="556">
        <v>29947.247080357887</v>
      </c>
      <c r="L469" s="556">
        <v>30129.071720964872</v>
      </c>
      <c r="M469" s="556">
        <v>30458.607499160098</v>
      </c>
      <c r="N469" s="556">
        <v>30719.650051215893</v>
      </c>
      <c r="O469" s="556">
        <v>30995.485999977143</v>
      </c>
      <c r="P469" s="556">
        <v>31272.380126977492</v>
      </c>
      <c r="Q469" s="556">
        <v>32369</v>
      </c>
      <c r="R469" s="556">
        <v>32668</v>
      </c>
      <c r="S469" s="556">
        <v>32613.1</v>
      </c>
      <c r="T469" s="556">
        <v>33023.599999999999</v>
      </c>
      <c r="U469" s="556">
        <v>33335.58</v>
      </c>
      <c r="V469" s="557">
        <v>33619.392747651509</v>
      </c>
      <c r="X469" s="555"/>
      <c r="Y469" s="550" t="s">
        <v>87</v>
      </c>
      <c r="Z469" s="556">
        <f>[20]Summary!$C$4</f>
        <v>27159.035125736129</v>
      </c>
      <c r="AA469" s="556">
        <f>[20]Summary!$D$4</f>
        <v>27593.964417929277</v>
      </c>
      <c r="AB469" s="556">
        <f>[20]Summary!$E$4</f>
        <v>28030.330897414176</v>
      </c>
      <c r="AC469" s="556">
        <f>[20]Summary!$F$4</f>
        <v>28482.430190578762</v>
      </c>
      <c r="AD469" s="556">
        <f>[20]Summary!$G$4</f>
        <v>28932.11714506214</v>
      </c>
      <c r="AE469" s="556">
        <f>[20]Summary!$H$4</f>
        <v>29419.161629516184</v>
      </c>
      <c r="AF469" s="556">
        <f>[20]Summary!$I$4</f>
        <v>29873.399056455946</v>
      </c>
      <c r="AG469" s="556">
        <f>[20]Summary!$J$4</f>
        <v>30279.625994277791</v>
      </c>
      <c r="AH469" s="556">
        <f>[20]Summary!$K$4</f>
        <v>30596.19270229269</v>
      </c>
      <c r="AI469" s="556">
        <f>[20]Summary!$L$4</f>
        <v>30925.425092648617</v>
      </c>
      <c r="AJ469" s="556">
        <f>[20]Summary!$M$4</f>
        <v>30978.47</v>
      </c>
      <c r="AK469" s="556">
        <f>[20]Summary!$N$4</f>
        <v>31086.66</v>
      </c>
      <c r="AL469" s="556">
        <f>[20]Summary!$O$4</f>
        <v>31325.279999999999</v>
      </c>
      <c r="AM469" s="556">
        <f>[20]Summary!$P$4</f>
        <v>31574.74</v>
      </c>
      <c r="AN469" s="556">
        <f>[20]Summary!$Q$4</f>
        <v>31984.959999999999</v>
      </c>
      <c r="AO469" s="556">
        <f>[20]Summary!$R$4</f>
        <v>32267.37</v>
      </c>
      <c r="AP469" s="556">
        <f>[20]Summary!$S$4</f>
        <v>32613.06</v>
      </c>
      <c r="AQ469" s="556">
        <f>[20]Summary!$T$4</f>
        <v>33023.57</v>
      </c>
      <c r="AR469" s="556">
        <f>[20]Summary!$U$4</f>
        <v>33342.550000000003</v>
      </c>
      <c r="AS469" s="556">
        <f>[20]Summary!$V$4</f>
        <v>33626.53</v>
      </c>
      <c r="AU469" s="566">
        <f t="shared" ref="AU469:AU470" si="1689">(Z469-C469)/C469</f>
        <v>-1.1226875008065879E-2</v>
      </c>
      <c r="AV469" s="566">
        <f t="shared" si="1670"/>
        <v>-4.1804825728410031E-3</v>
      </c>
      <c r="AW469" s="566">
        <f t="shared" si="1671"/>
        <v>1.7890749309021741E-4</v>
      </c>
      <c r="AX469" s="566">
        <f t="shared" si="1672"/>
        <v>4.3780796145062991E-3</v>
      </c>
      <c r="AY469" s="566">
        <f t="shared" si="1673"/>
        <v>8.2264806716185867E-3</v>
      </c>
      <c r="AZ469" s="566">
        <f t="shared" si="1674"/>
        <v>1.4820909229880328E-2</v>
      </c>
      <c r="BA469" s="566">
        <f t="shared" si="1675"/>
        <v>1.8158773562672828E-2</v>
      </c>
      <c r="BB469" s="566">
        <f t="shared" si="1676"/>
        <v>2.0716063264037354E-2</v>
      </c>
      <c r="BC469" s="566">
        <f t="shared" si="1677"/>
        <v>2.1669625264501866E-2</v>
      </c>
      <c r="BD469" s="566">
        <f t="shared" si="1678"/>
        <v>2.6431394204874021E-2</v>
      </c>
      <c r="BE469" s="566">
        <f t="shared" si="1679"/>
        <v>1.7067835450266015E-2</v>
      </c>
      <c r="BF469" s="566">
        <f t="shared" si="1680"/>
        <v>1.1947074532822705E-2</v>
      </c>
      <c r="BG469" s="566">
        <f t="shared" si="1681"/>
        <v>1.0640065460599608E-2</v>
      </c>
      <c r="BH469" s="566">
        <f t="shared" si="1682"/>
        <v>9.6685916388460323E-3</v>
      </c>
      <c r="BI469" s="566">
        <f t="shared" si="1683"/>
        <v>-1.1864438197040405E-2</v>
      </c>
      <c r="BJ469" s="566">
        <f t="shared" si="1684"/>
        <v>-1.226368311497493E-2</v>
      </c>
      <c r="BK469" s="566">
        <f t="shared" si="1685"/>
        <v>-1.2265010071791746E-6</v>
      </c>
      <c r="BL469" s="566">
        <f t="shared" si="1686"/>
        <v>-9.0844123592933081E-7</v>
      </c>
      <c r="BM469" s="566">
        <f t="shared" si="1687"/>
        <v>2.0908590760986202E-4</v>
      </c>
      <c r="BN469" s="566">
        <f t="shared" si="1688"/>
        <v>2.1229569498956179E-4</v>
      </c>
    </row>
    <row r="470" spans="1:66" ht="15.75" thickBot="1" x14ac:dyDescent="0.3">
      <c r="A470" s="558"/>
      <c r="B470" s="559" t="s">
        <v>499</v>
      </c>
      <c r="C470" s="560">
        <v>330.43625125943072</v>
      </c>
      <c r="D470" s="560">
        <v>333.35231039965947</v>
      </c>
      <c r="E470" s="560">
        <v>337.14796022340306</v>
      </c>
      <c r="F470" s="560">
        <v>341.15349067685747</v>
      </c>
      <c r="G470" s="560">
        <v>345.21695577885839</v>
      </c>
      <c r="H470" s="560">
        <v>348.74732808664339</v>
      </c>
      <c r="I470" s="560">
        <v>352.97108979515906</v>
      </c>
      <c r="J470" s="560">
        <v>356.87453573396851</v>
      </c>
      <c r="K470" s="560">
        <v>360.26901256828205</v>
      </c>
      <c r="L470" s="560">
        <v>362.45638503548253</v>
      </c>
      <c r="M470" s="560">
        <v>366.42074039334693</v>
      </c>
      <c r="N470" s="560">
        <v>369.56111393803803</v>
      </c>
      <c r="O470" s="560">
        <v>372.87945383834449</v>
      </c>
      <c r="P470" s="560">
        <v>376.21052375113504</v>
      </c>
      <c r="Q470" s="560">
        <v>383</v>
      </c>
      <c r="R470" s="560">
        <v>393</v>
      </c>
      <c r="S470" s="560">
        <v>499.5</v>
      </c>
      <c r="T470" s="560">
        <v>510.9</v>
      </c>
      <c r="U470" s="560">
        <v>580.62</v>
      </c>
      <c r="V470" s="561">
        <v>593.73021203064741</v>
      </c>
      <c r="X470" s="558"/>
      <c r="Y470" s="559" t="s">
        <v>499</v>
      </c>
      <c r="Z470" s="560">
        <f>[20]Summary!$C$5</f>
        <v>410.96223492934223</v>
      </c>
      <c r="AA470" s="560">
        <f>[20]Summary!$D$5</f>
        <v>417.54345230796025</v>
      </c>
      <c r="AB470" s="560">
        <f>[20]Summary!$E$5</f>
        <v>424.14641676627434</v>
      </c>
      <c r="AC470" s="560">
        <f>[20]Summary!$F$5</f>
        <v>430.98744536205049</v>
      </c>
      <c r="AD470" s="560">
        <f>[20]Summary!$G$5</f>
        <v>437.79197118476441</v>
      </c>
      <c r="AE470" s="560">
        <f>[20]Summary!$H$5</f>
        <v>445.16177975545361</v>
      </c>
      <c r="AF470" s="560">
        <f>[20]Summary!$I$5</f>
        <v>452.03516193930045</v>
      </c>
      <c r="AG470" s="560">
        <f>[20]Summary!$J$5</f>
        <v>458.18206404693774</v>
      </c>
      <c r="AH470" s="560">
        <f>[20]Summary!$K$5</f>
        <v>462.97225490709388</v>
      </c>
      <c r="AI470" s="560">
        <f>[20]Summary!$L$5</f>
        <v>467.95409900889717</v>
      </c>
      <c r="AJ470" s="560">
        <f>[20]Summary!$M$5</f>
        <v>283.52999999999884</v>
      </c>
      <c r="AK470" s="560">
        <f>[20]Summary!$N$5</f>
        <v>342.54999999999927</v>
      </c>
      <c r="AL470" s="560">
        <f>[20]Summary!$O$5</f>
        <v>350.7400000000016</v>
      </c>
      <c r="AM470" s="560">
        <f>[20]Summary!$P$5</f>
        <v>406.12999999999738</v>
      </c>
      <c r="AN470" s="560">
        <f>[20]Summary!$Q$5</f>
        <v>415.62000000000262</v>
      </c>
      <c r="AO470" s="560">
        <f>[20]Summary!$R$5</f>
        <v>488.26</v>
      </c>
      <c r="AP470" s="560">
        <f>[20]Summary!$S$5</f>
        <v>499.53</v>
      </c>
      <c r="AQ470" s="560">
        <f>[20]Summary!$T$5</f>
        <v>510.92</v>
      </c>
      <c r="AR470" s="560">
        <f>[20]Summary!$U$5</f>
        <v>573.67999999999995</v>
      </c>
      <c r="AS470" s="560">
        <f>[20]Summary!$V$5</f>
        <v>586.61</v>
      </c>
      <c r="AU470" s="566">
        <f t="shared" si="1689"/>
        <v>0.24369597271181148</v>
      </c>
      <c r="AV470" s="566">
        <f t="shared" si="1670"/>
        <v>0.25255904723553035</v>
      </c>
      <c r="AW470" s="566">
        <f t="shared" si="1671"/>
        <v>0.25804236361158417</v>
      </c>
      <c r="AX470" s="566">
        <f t="shared" si="1672"/>
        <v>0.26332415508034257</v>
      </c>
      <c r="AY470" s="566">
        <f t="shared" si="1673"/>
        <v>0.26816474062533707</v>
      </c>
      <c r="AZ470" s="566">
        <f t="shared" si="1674"/>
        <v>0.27645932715176774</v>
      </c>
      <c r="BA470" s="566">
        <f t="shared" si="1675"/>
        <v>0.28065775075695742</v>
      </c>
      <c r="BB470" s="566">
        <f t="shared" si="1676"/>
        <v>0.28387435406287642</v>
      </c>
      <c r="BC470" s="566">
        <f t="shared" si="1677"/>
        <v>0.28507376087291553</v>
      </c>
      <c r="BD470" s="566">
        <f t="shared" si="1678"/>
        <v>0.29106319637074951</v>
      </c>
      <c r="BE470" s="566">
        <f t="shared" si="1679"/>
        <v>-0.22621738142979075</v>
      </c>
      <c r="BF470" s="566">
        <f t="shared" si="1680"/>
        <v>-7.3089708087002742E-2</v>
      </c>
      <c r="BG470" s="566">
        <f t="shared" si="1681"/>
        <v>-5.9374292711609336E-2</v>
      </c>
      <c r="BH470" s="566">
        <f t="shared" si="1682"/>
        <v>7.9528546810812256E-2</v>
      </c>
      <c r="BI470" s="566">
        <f t="shared" si="1683"/>
        <v>8.5169712793740526E-2</v>
      </c>
      <c r="BJ470" s="566">
        <f t="shared" si="1684"/>
        <v>0.2423918575063613</v>
      </c>
      <c r="BK470" s="566">
        <f t="shared" si="1685"/>
        <v>6.0060060060005435E-5</v>
      </c>
      <c r="BL470" s="566">
        <f t="shared" si="1686"/>
        <v>3.9146604032175874E-5</v>
      </c>
      <c r="BM470" s="566">
        <f t="shared" si="1687"/>
        <v>-1.1952740174296535E-2</v>
      </c>
      <c r="BN470" s="566">
        <f t="shared" si="1688"/>
        <v>-1.1992335721463776E-2</v>
      </c>
    </row>
    <row r="471" spans="1:66" ht="15" x14ac:dyDescent="0.25">
      <c r="A471" s="552" t="s">
        <v>500</v>
      </c>
      <c r="B471" s="562"/>
      <c r="C471" s="553">
        <v>2000</v>
      </c>
      <c r="D471" s="553">
        <v>2001</v>
      </c>
      <c r="E471" s="553">
        <v>2002</v>
      </c>
      <c r="F471" s="553">
        <v>2003</v>
      </c>
      <c r="G471" s="553">
        <v>2004</v>
      </c>
      <c r="H471" s="553">
        <v>2005</v>
      </c>
      <c r="I471" s="553">
        <v>2006</v>
      </c>
      <c r="J471" s="553">
        <v>2007</v>
      </c>
      <c r="K471" s="553">
        <v>2008</v>
      </c>
      <c r="L471" s="553">
        <v>2009</v>
      </c>
      <c r="M471" s="553">
        <v>2010</v>
      </c>
      <c r="N471" s="553">
        <v>2011</v>
      </c>
      <c r="O471" s="553">
        <v>2012</v>
      </c>
      <c r="P471" s="553">
        <v>2013</v>
      </c>
      <c r="Q471" s="553">
        <v>2014</v>
      </c>
      <c r="R471" s="553">
        <v>2015</v>
      </c>
      <c r="S471" s="553">
        <v>2016</v>
      </c>
      <c r="T471" s="553">
        <v>2017</v>
      </c>
      <c r="U471" s="553">
        <v>2018</v>
      </c>
      <c r="V471" s="554">
        <v>2019</v>
      </c>
      <c r="X471" s="552" t="s">
        <v>500</v>
      </c>
      <c r="Y471" s="562"/>
      <c r="Z471" s="553">
        <v>2000</v>
      </c>
      <c r="AA471" s="553">
        <v>2001</v>
      </c>
      <c r="AB471" s="553">
        <v>2002</v>
      </c>
      <c r="AC471" s="553">
        <v>2003</v>
      </c>
      <c r="AD471" s="553">
        <v>2004</v>
      </c>
      <c r="AE471" s="553">
        <v>2005</v>
      </c>
      <c r="AF471" s="553">
        <v>2006</v>
      </c>
      <c r="AG471" s="553">
        <v>2007</v>
      </c>
      <c r="AH471" s="553">
        <v>2008</v>
      </c>
      <c r="AI471" s="553">
        <v>2009</v>
      </c>
      <c r="AJ471" s="553">
        <v>2010</v>
      </c>
      <c r="AK471" s="553">
        <v>2011</v>
      </c>
      <c r="AL471" s="553">
        <v>2012</v>
      </c>
      <c r="AM471" s="553">
        <v>2013</v>
      </c>
      <c r="AN471" s="553">
        <v>2014</v>
      </c>
      <c r="AO471" s="553">
        <v>2015</v>
      </c>
      <c r="AP471" s="553">
        <v>2016</v>
      </c>
      <c r="AQ471" s="553">
        <v>2017</v>
      </c>
      <c r="AR471" s="553">
        <v>2018</v>
      </c>
      <c r="AS471" s="553">
        <v>2019</v>
      </c>
      <c r="AU471" s="553">
        <v>2000</v>
      </c>
      <c r="AV471" s="553">
        <v>2001</v>
      </c>
      <c r="AW471" s="553">
        <v>2002</v>
      </c>
      <c r="AX471" s="553">
        <v>2003</v>
      </c>
      <c r="AY471" s="553">
        <v>2004</v>
      </c>
      <c r="AZ471" s="553">
        <v>2005</v>
      </c>
      <c r="BA471" s="553">
        <v>2006</v>
      </c>
      <c r="BB471" s="553">
        <v>2007</v>
      </c>
      <c r="BC471" s="553">
        <v>2008</v>
      </c>
      <c r="BD471" s="553">
        <v>2009</v>
      </c>
      <c r="BE471" s="553">
        <v>2010</v>
      </c>
      <c r="BF471" s="553">
        <v>2011</v>
      </c>
      <c r="BG471" s="553">
        <v>2012</v>
      </c>
      <c r="BH471" s="553">
        <v>2013</v>
      </c>
      <c r="BI471" s="553">
        <v>2014</v>
      </c>
      <c r="BJ471" s="553">
        <v>2015</v>
      </c>
      <c r="BK471" s="553">
        <v>2016</v>
      </c>
      <c r="BL471" s="553">
        <v>2017</v>
      </c>
      <c r="BM471" s="553">
        <v>2018</v>
      </c>
      <c r="BN471" s="553">
        <v>2019</v>
      </c>
    </row>
    <row r="472" spans="1:66" ht="15" x14ac:dyDescent="0.25">
      <c r="A472" s="563"/>
      <c r="B472" s="550" t="s">
        <v>498</v>
      </c>
      <c r="C472" s="556">
        <v>621.76548017469224</v>
      </c>
      <c r="D472" s="556">
        <v>710.69040835750707</v>
      </c>
      <c r="E472" s="556">
        <v>710.04925456590104</v>
      </c>
      <c r="F472" s="556">
        <v>714.5880568953645</v>
      </c>
      <c r="G472" s="556">
        <v>701.81798532670462</v>
      </c>
      <c r="H472" s="556">
        <v>716.42352105128441</v>
      </c>
      <c r="I472" s="556">
        <v>716.77583774347841</v>
      </c>
      <c r="J472" s="556">
        <v>698.85584038064405</v>
      </c>
      <c r="K472" s="556">
        <v>723.72553328551203</v>
      </c>
      <c r="L472" s="556">
        <v>724.68717200855667</v>
      </c>
      <c r="M472" s="556">
        <v>738.88387785943746</v>
      </c>
      <c r="N472" s="556">
        <v>672.95295612514974</v>
      </c>
      <c r="O472" s="556">
        <v>689.22608723005305</v>
      </c>
      <c r="P472" s="556">
        <v>655.17811266213869</v>
      </c>
      <c r="Q472" s="556">
        <v>740</v>
      </c>
      <c r="R472" s="556">
        <v>615.58498275793363</v>
      </c>
      <c r="S472" s="556">
        <v>803.9</v>
      </c>
      <c r="T472" s="556">
        <v>814.4</v>
      </c>
      <c r="U472" s="556">
        <v>824</v>
      </c>
      <c r="V472" s="557">
        <v>831.22961182086397</v>
      </c>
      <c r="X472" s="563"/>
      <c r="Y472" s="550" t="s">
        <v>498</v>
      </c>
      <c r="Z472" s="556">
        <f>[20]Summary!$C$7</f>
        <v>441.51050957176631</v>
      </c>
      <c r="AA472" s="556">
        <f>[20]Summary!$D$7</f>
        <v>442.96944394321326</v>
      </c>
      <c r="AB472" s="556">
        <f>[20]Summary!$E$7</f>
        <v>458.94032176036126</v>
      </c>
      <c r="AC472" s="556">
        <f>[20]Summary!$F$7</f>
        <v>456.49148030609285</v>
      </c>
      <c r="AD472" s="556">
        <f>[20]Summary!$G$7</f>
        <v>494.41429302473261</v>
      </c>
      <c r="AE472" s="556">
        <f>[20]Summary!$H$7</f>
        <v>461.11080912360922</v>
      </c>
      <c r="AF472" s="556">
        <f>[20]Summary!$I$7</f>
        <v>412.37383992948162</v>
      </c>
      <c r="AG472" s="556">
        <f>[20]Summary!$J$7</f>
        <v>321.35689887505578</v>
      </c>
      <c r="AH472" s="556">
        <f>[20]Summary!$K$7</f>
        <v>334.21423445772962</v>
      </c>
      <c r="AI472" s="556">
        <f>[20]Summary!$L$7</f>
        <v>338.11592333118824</v>
      </c>
      <c r="AJ472" s="556">
        <f>[20]Summary!$M$7</f>
        <v>758</v>
      </c>
      <c r="AK472" s="556">
        <f>[20]Summary!$N$7</f>
        <v>762.15</v>
      </c>
      <c r="AL472" s="556">
        <f>[20]Summary!$O$7</f>
        <v>768.27</v>
      </c>
      <c r="AM472" s="556">
        <f>[20]Summary!$P$7</f>
        <v>775.84</v>
      </c>
      <c r="AN472" s="556">
        <f>[20]Summary!$Q$7</f>
        <v>786.25</v>
      </c>
      <c r="AO472" s="556">
        <f>[20]Summary!$R$7</f>
        <v>795.06</v>
      </c>
      <c r="AP472" s="556">
        <f>[20]Summary!$S$7</f>
        <v>803.92</v>
      </c>
      <c r="AQ472" s="556">
        <f>[20]Summary!$T$7</f>
        <v>814.39</v>
      </c>
      <c r="AR472" s="556">
        <f>[20]Summary!$U$7</f>
        <v>823.86</v>
      </c>
      <c r="AS472" s="556">
        <f>[20]Summary!$V$7</f>
        <v>831.23</v>
      </c>
      <c r="AU472" s="566">
        <f>(Z472-C472)/C472</f>
        <v>-0.28990829557195941</v>
      </c>
      <c r="AV472" s="566">
        <f t="shared" ref="AV472:AV474" si="1690">(AA472-D472)/D472</f>
        <v>-0.37670547015405748</v>
      </c>
      <c r="AW472" s="566">
        <f t="shared" ref="AW472:AW474" si="1691">(AB472-E472)/E472</f>
        <v>-0.35365001961597564</v>
      </c>
      <c r="AX472" s="566">
        <f t="shared" ref="AX472:AX474" si="1692">(AC472-F472)/F472</f>
        <v>-0.36118232609513673</v>
      </c>
      <c r="AY472" s="566">
        <f t="shared" ref="AY472:AY474" si="1693">(AD472-G472)/G472</f>
        <v>-0.29552347850621569</v>
      </c>
      <c r="AZ472" s="566">
        <f t="shared" ref="AZ472:AZ474" si="1694">(AE472-H472)/H472</f>
        <v>-0.3563712028229164</v>
      </c>
      <c r="BA472" s="566">
        <f t="shared" ref="BA472:BA474" si="1695">(AF472-I472)/I472</f>
        <v>-0.42468228110520789</v>
      </c>
      <c r="BB472" s="566">
        <f t="shared" ref="BB472:BB474" si="1696">(AG472-J472)/J472</f>
        <v>-0.54016711271952289</v>
      </c>
      <c r="BC472" s="566">
        <f t="shared" ref="BC472:BC474" si="1697">(AH472-K472)/K472</f>
        <v>-0.5382030630583251</v>
      </c>
      <c r="BD472" s="566">
        <f t="shared" ref="BD472:BD474" si="1698">(AI472-L472)/L472</f>
        <v>-0.53343189117856227</v>
      </c>
      <c r="BE472" s="566">
        <f t="shared" ref="BE472:BE474" si="1699">(AJ472-M472)/M472</f>
        <v>2.5871618955799057E-2</v>
      </c>
      <c r="BF472" s="566">
        <f t="shared" ref="BF472:BF474" si="1700">(AK472-N472)/N472</f>
        <v>0.13254573453164559</v>
      </c>
      <c r="BG472" s="566">
        <f t="shared" ref="BG472:BG474" si="1701">(AL472-O472)/O472</f>
        <v>0.11468502750326583</v>
      </c>
      <c r="BH472" s="566">
        <f t="shared" ref="BH472:BH473" si="1702">(AM472-P472)/P472</f>
        <v>0.18416654190046805</v>
      </c>
      <c r="BI472" s="566">
        <f t="shared" ref="BI472:BI474" si="1703">(AN472-Q472)/Q472</f>
        <v>6.25E-2</v>
      </c>
      <c r="BJ472" s="566">
        <f t="shared" ref="BJ472:BJ474" si="1704">(AO472-R472)/R472</f>
        <v>0.29155197457544418</v>
      </c>
      <c r="BK472" s="566">
        <f t="shared" ref="BK472:BK474" si="1705">(AP472-S472)/S472</f>
        <v>2.4878716258218448E-5</v>
      </c>
      <c r="BL472" s="566">
        <f t="shared" ref="BL472:BL474" si="1706">(AQ472-T472)/T472</f>
        <v>-1.2278978388986868E-5</v>
      </c>
      <c r="BM472" s="566">
        <f t="shared" ref="BM472:BM474" si="1707">(AR472-U472)/U472</f>
        <v>-1.6990291262134266E-4</v>
      </c>
      <c r="BN472" s="566">
        <f t="shared" ref="BN472:BN474" si="1708">(AS472-V472)/V472</f>
        <v>4.6699387333228038E-7</v>
      </c>
    </row>
    <row r="473" spans="1:66" ht="15" x14ac:dyDescent="0.25">
      <c r="A473" s="563"/>
      <c r="B473" s="550" t="s">
        <v>87</v>
      </c>
      <c r="C473" s="556">
        <v>618.84942103446349</v>
      </c>
      <c r="D473" s="556">
        <v>706.89475853376348</v>
      </c>
      <c r="E473" s="556">
        <v>706.04372411244663</v>
      </c>
      <c r="F473" s="556">
        <v>710.52459179336358</v>
      </c>
      <c r="G473" s="556">
        <v>698.28761301891598</v>
      </c>
      <c r="H473" s="556">
        <v>712.19975934277238</v>
      </c>
      <c r="I473" s="556">
        <v>712.87239180466531</v>
      </c>
      <c r="J473" s="556">
        <v>695.46136354633416</v>
      </c>
      <c r="K473" s="556">
        <v>721.53816081831519</v>
      </c>
      <c r="L473" s="556">
        <v>720.7228166506959</v>
      </c>
      <c r="M473" s="556">
        <v>735.74350431474636</v>
      </c>
      <c r="N473" s="556">
        <v>669.63461622484692</v>
      </c>
      <c r="O473" s="556">
        <v>685.8950173172625</v>
      </c>
      <c r="P473" s="556">
        <v>655.17811266213869</v>
      </c>
      <c r="Q473" s="556">
        <v>732</v>
      </c>
      <c r="R473" s="556">
        <v>509.08498275793363</v>
      </c>
      <c r="S473" s="556">
        <v>792.5</v>
      </c>
      <c r="T473" s="556">
        <v>802.8</v>
      </c>
      <c r="U473" s="556">
        <v>811</v>
      </c>
      <c r="V473" s="557">
        <v>818.00547028281562</v>
      </c>
      <c r="X473" s="563"/>
      <c r="Y473" s="550" t="s">
        <v>87</v>
      </c>
      <c r="Z473" s="556">
        <f>[20]Summary!$C$8</f>
        <v>434.92929219314829</v>
      </c>
      <c r="AA473" s="556">
        <f>[20]Summary!$D$8</f>
        <v>436.36647948489917</v>
      </c>
      <c r="AB473" s="556">
        <f>[20]Summary!$E$8</f>
        <v>452.09929316458511</v>
      </c>
      <c r="AC473" s="556">
        <f>[20]Summary!$F$8</f>
        <v>449.68695448337894</v>
      </c>
      <c r="AD473" s="556">
        <f>[20]Summary!$G$8</f>
        <v>487.04448445404341</v>
      </c>
      <c r="AE473" s="556">
        <f>[20]Summary!$H$8</f>
        <v>454.23742693976237</v>
      </c>
      <c r="AF473" s="556">
        <f>[20]Summary!$I$8</f>
        <v>406.22693782184433</v>
      </c>
      <c r="AG473" s="556">
        <f>[20]Summary!$J$8</f>
        <v>316.56670801489963</v>
      </c>
      <c r="AH473" s="556">
        <f>[20]Summary!$K$8</f>
        <v>329.23239035592633</v>
      </c>
      <c r="AI473" s="556">
        <f>[20]Summary!$L$8</f>
        <v>334.73476409787634</v>
      </c>
      <c r="AJ473" s="556">
        <f>[20]Summary!$M$8</f>
        <v>751.13</v>
      </c>
      <c r="AK473" s="556">
        <f>[20]Summary!$N$8</f>
        <v>753.97</v>
      </c>
      <c r="AL473" s="556">
        <f>[20]Summary!$O$8</f>
        <v>760.02</v>
      </c>
      <c r="AM473" s="556">
        <f>[20]Summary!$P$8</f>
        <v>766.35</v>
      </c>
      <c r="AN473" s="556">
        <f>[20]Summary!$Q$8</f>
        <v>776.64</v>
      </c>
      <c r="AO473" s="556">
        <f>[20]Summary!$R$8</f>
        <v>783.79</v>
      </c>
      <c r="AP473" s="556">
        <f>[20]Summary!$S$8</f>
        <v>792.53</v>
      </c>
      <c r="AQ473" s="556">
        <f>[20]Summary!$T$8</f>
        <v>802.85</v>
      </c>
      <c r="AR473" s="556">
        <f>[20]Summary!$U$8</f>
        <v>810.93</v>
      </c>
      <c r="AS473" s="556">
        <f>[20]Summary!$V$8</f>
        <v>818.18</v>
      </c>
      <c r="AU473" s="566">
        <f t="shared" ref="AU473:AU474" si="1709">(Z473-C473)/C473</f>
        <v>-0.29719689893847823</v>
      </c>
      <c r="AV473" s="566">
        <f t="shared" si="1690"/>
        <v>-0.38269951189055684</v>
      </c>
      <c r="AW473" s="566">
        <f t="shared" si="1691"/>
        <v>-0.35967238610765923</v>
      </c>
      <c r="AX473" s="566">
        <f t="shared" si="1692"/>
        <v>-0.36710571361313565</v>
      </c>
      <c r="AY473" s="566">
        <f t="shared" si="1693"/>
        <v>-0.30251593272806654</v>
      </c>
      <c r="AZ473" s="566">
        <f t="shared" si="1694"/>
        <v>-0.36220502607451194</v>
      </c>
      <c r="BA473" s="566">
        <f t="shared" si="1695"/>
        <v>-0.43015476192946062</v>
      </c>
      <c r="BB473" s="566">
        <f t="shared" si="1696"/>
        <v>-0.54481050334608727</v>
      </c>
      <c r="BC473" s="566">
        <f t="shared" si="1697"/>
        <v>-0.54370758438814193</v>
      </c>
      <c r="BD473" s="566">
        <f t="shared" si="1698"/>
        <v>-0.5355568654625954</v>
      </c>
      <c r="BE473" s="566">
        <f t="shared" si="1699"/>
        <v>2.0912852910042669E-2</v>
      </c>
      <c r="BF473" s="566">
        <f t="shared" si="1700"/>
        <v>0.12594238967305021</v>
      </c>
      <c r="BG473" s="566">
        <f t="shared" si="1701"/>
        <v>0.1080704492834226</v>
      </c>
      <c r="BH473" s="566">
        <f t="shared" si="1702"/>
        <v>0.16968193104947371</v>
      </c>
      <c r="BI473" s="566">
        <f t="shared" si="1703"/>
        <v>6.0983606557377029E-2</v>
      </c>
      <c r="BJ473" s="566">
        <f t="shared" si="1704"/>
        <v>0.53960542256397037</v>
      </c>
      <c r="BK473" s="566">
        <f t="shared" si="1705"/>
        <v>3.7854889589870931E-5</v>
      </c>
      <c r="BL473" s="566">
        <f t="shared" si="1706"/>
        <v>6.2282012954743666E-5</v>
      </c>
      <c r="BM473" s="566">
        <f t="shared" si="1707"/>
        <v>-8.6313193588224442E-5</v>
      </c>
      <c r="BN473" s="566">
        <f t="shared" si="1708"/>
        <v>2.1336008562875021E-4</v>
      </c>
    </row>
    <row r="474" spans="1:66" ht="15.75" thickBot="1" x14ac:dyDescent="0.3">
      <c r="A474" s="564"/>
      <c r="B474" s="559" t="s">
        <v>499</v>
      </c>
      <c r="C474" s="560">
        <v>2.916059140230459</v>
      </c>
      <c r="D474" s="560">
        <v>3.7956498237437586</v>
      </c>
      <c r="E474" s="560">
        <v>4.0055304534534457</v>
      </c>
      <c r="F474" s="560">
        <v>4.0634651020009755</v>
      </c>
      <c r="G474" s="560">
        <v>3.5303723077859104</v>
      </c>
      <c r="H474" s="560">
        <v>4.2237617085144734</v>
      </c>
      <c r="I474" s="560">
        <v>3.9034459388101936</v>
      </c>
      <c r="J474" s="560">
        <v>3.3944768343134228</v>
      </c>
      <c r="K474" s="560">
        <v>2.1873724672016124</v>
      </c>
      <c r="L474" s="560">
        <v>3.964355357865827</v>
      </c>
      <c r="M474" s="560">
        <v>3.1403735446912151</v>
      </c>
      <c r="N474" s="560">
        <v>3.3183399003053751</v>
      </c>
      <c r="O474" s="560">
        <v>3.3310699127923726</v>
      </c>
      <c r="P474" s="560">
        <v>0</v>
      </c>
      <c r="Q474" s="560">
        <v>8</v>
      </c>
      <c r="R474" s="560">
        <v>106.5</v>
      </c>
      <c r="S474" s="560">
        <v>11.4</v>
      </c>
      <c r="T474" s="560">
        <v>11.5</v>
      </c>
      <c r="U474" s="560">
        <v>13</v>
      </c>
      <c r="V474" s="561">
        <v>13.224141538048411</v>
      </c>
      <c r="X474" s="564"/>
      <c r="Y474" s="559" t="s">
        <v>499</v>
      </c>
      <c r="Z474" s="560">
        <f>[20]Summary!$C$9</f>
        <v>6.5812173786163157</v>
      </c>
      <c r="AA474" s="560">
        <f>[20]Summary!$D$9</f>
        <v>6.6029644583132381</v>
      </c>
      <c r="AB474" s="560">
        <f>[20]Summary!$E$9</f>
        <v>6.8410285957768906</v>
      </c>
      <c r="AC474" s="560">
        <f>[20]Summary!$F$9</f>
        <v>6.8045258227144245</v>
      </c>
      <c r="AD474" s="560">
        <f>[20]Summary!$G$9</f>
        <v>7.3698085706876668</v>
      </c>
      <c r="AE474" s="560">
        <f>[20]Summary!$H$9</f>
        <v>6.8733821838457629</v>
      </c>
      <c r="AF474" s="560">
        <f>[20]Summary!$I$9</f>
        <v>6.1469021076356967</v>
      </c>
      <c r="AG474" s="560">
        <f>[20]Summary!$J$9</f>
        <v>4.7901908601569971</v>
      </c>
      <c r="AH474" s="560">
        <f>[20]Summary!$K$9</f>
        <v>4.9818441018035742</v>
      </c>
      <c r="AI474" s="560">
        <f>[20]Summary!$L$9</f>
        <v>3.3811592333119052</v>
      </c>
      <c r="AJ474" s="560">
        <f>[20]Summary!$M$9</f>
        <v>6.87</v>
      </c>
      <c r="AK474" s="560">
        <f>[20]Summary!$N$9</f>
        <v>8.18</v>
      </c>
      <c r="AL474" s="560">
        <f>[20]Summary!$O$9</f>
        <v>8.25</v>
      </c>
      <c r="AM474" s="560">
        <f>[20]Summary!$P$9</f>
        <v>9.49</v>
      </c>
      <c r="AN474" s="560">
        <f>[20]Summary!$Q$9</f>
        <v>9.61</v>
      </c>
      <c r="AO474" s="560">
        <f>[20]Summary!$R$9</f>
        <v>11.27</v>
      </c>
      <c r="AP474" s="560">
        <f>[20]Summary!$S$9</f>
        <v>11.39</v>
      </c>
      <c r="AQ474" s="560">
        <f>[20]Summary!$T$9</f>
        <v>11.54</v>
      </c>
      <c r="AR474" s="560">
        <f>[20]Summary!$U$9</f>
        <v>12.94</v>
      </c>
      <c r="AS474" s="560">
        <f>[20]Summary!$V$9</f>
        <v>13.05</v>
      </c>
      <c r="AU474" s="566">
        <f t="shared" si="1709"/>
        <v>1.2568874848320792</v>
      </c>
      <c r="AV474" s="566">
        <f t="shared" si="1690"/>
        <v>0.7396137064616104</v>
      </c>
      <c r="AW474" s="566">
        <f t="shared" si="1691"/>
        <v>0.70789578940256592</v>
      </c>
      <c r="AX474" s="566">
        <f t="shared" si="1692"/>
        <v>0.67456238749624453</v>
      </c>
      <c r="AY474" s="566">
        <f t="shared" si="1693"/>
        <v>1.0875442950972152</v>
      </c>
      <c r="AZ474" s="566">
        <f t="shared" si="1694"/>
        <v>0.62731296370011835</v>
      </c>
      <c r="BA474" s="566">
        <f t="shared" si="1695"/>
        <v>0.57473734848479274</v>
      </c>
      <c r="BB474" s="566">
        <f t="shared" si="1696"/>
        <v>0.41117205801343337</v>
      </c>
      <c r="BC474" s="566">
        <f t="shared" si="1697"/>
        <v>1.2775472291543626</v>
      </c>
      <c r="BD474" s="566">
        <f t="shared" si="1698"/>
        <v>-0.14710995153266987</v>
      </c>
      <c r="BE474" s="566">
        <f t="shared" si="1699"/>
        <v>1.1876378406045671</v>
      </c>
      <c r="BF474" s="566">
        <f t="shared" si="1700"/>
        <v>1.4650880397295116</v>
      </c>
      <c r="BG474" s="566">
        <f t="shared" si="1701"/>
        <v>1.4766817316914798</v>
      </c>
      <c r="BH474" s="566"/>
      <c r="BI474" s="566">
        <f t="shared" si="1703"/>
        <v>0.20124999999999993</v>
      </c>
      <c r="BJ474" s="566">
        <f t="shared" si="1704"/>
        <v>-0.89417840375586854</v>
      </c>
      <c r="BK474" s="566">
        <f t="shared" si="1705"/>
        <v>-8.7719298245612161E-4</v>
      </c>
      <c r="BL474" s="566">
        <f t="shared" si="1706"/>
        <v>3.4782608695651434E-3</v>
      </c>
      <c r="BM474" s="566">
        <f t="shared" si="1707"/>
        <v>-4.615384615384654E-3</v>
      </c>
      <c r="BN474" s="566">
        <f t="shared" si="1708"/>
        <v>-1.3168456912486234E-2</v>
      </c>
    </row>
    <row r="475" spans="1:66" ht="15" x14ac:dyDescent="0.25">
      <c r="A475" s="552" t="s">
        <v>58</v>
      </c>
      <c r="B475" s="562"/>
      <c r="C475" s="553">
        <v>2000</v>
      </c>
      <c r="D475" s="553">
        <v>2001</v>
      </c>
      <c r="E475" s="553">
        <v>2002</v>
      </c>
      <c r="F475" s="553">
        <v>2003</v>
      </c>
      <c r="G475" s="553">
        <v>2004</v>
      </c>
      <c r="H475" s="553">
        <v>2005</v>
      </c>
      <c r="I475" s="553">
        <v>2006</v>
      </c>
      <c r="J475" s="553">
        <v>2007</v>
      </c>
      <c r="K475" s="553">
        <v>2008</v>
      </c>
      <c r="L475" s="553">
        <v>2009</v>
      </c>
      <c r="M475" s="553">
        <v>2010</v>
      </c>
      <c r="N475" s="553">
        <v>2011</v>
      </c>
      <c r="O475" s="553">
        <v>2012</v>
      </c>
      <c r="P475" s="553">
        <v>2013</v>
      </c>
      <c r="Q475" s="553">
        <v>2014</v>
      </c>
      <c r="R475" s="553">
        <v>2015</v>
      </c>
      <c r="S475" s="553">
        <v>2016</v>
      </c>
      <c r="T475" s="553">
        <v>2017</v>
      </c>
      <c r="U475" s="553">
        <v>2018</v>
      </c>
      <c r="V475" s="554">
        <v>2019</v>
      </c>
      <c r="X475" s="552" t="s">
        <v>58</v>
      </c>
      <c r="Y475" s="562"/>
      <c r="Z475" s="553">
        <v>2000</v>
      </c>
      <c r="AA475" s="553">
        <v>2001</v>
      </c>
      <c r="AB475" s="553">
        <v>2002</v>
      </c>
      <c r="AC475" s="553">
        <v>2003</v>
      </c>
      <c r="AD475" s="553">
        <v>2004</v>
      </c>
      <c r="AE475" s="553">
        <v>2005</v>
      </c>
      <c r="AF475" s="553">
        <v>2006</v>
      </c>
      <c r="AG475" s="553">
        <v>2007</v>
      </c>
      <c r="AH475" s="553">
        <v>2008</v>
      </c>
      <c r="AI475" s="553">
        <v>2009</v>
      </c>
      <c r="AJ475" s="553">
        <v>2010</v>
      </c>
      <c r="AK475" s="553">
        <v>2011</v>
      </c>
      <c r="AL475" s="553">
        <v>2012</v>
      </c>
      <c r="AM475" s="553">
        <v>2013</v>
      </c>
      <c r="AN475" s="553">
        <v>2014</v>
      </c>
      <c r="AO475" s="553">
        <v>2015</v>
      </c>
      <c r="AP475" s="553">
        <v>2016</v>
      </c>
      <c r="AQ475" s="553">
        <v>2017</v>
      </c>
      <c r="AR475" s="553">
        <v>2018</v>
      </c>
      <c r="AS475" s="553">
        <v>2019</v>
      </c>
      <c r="AU475" s="553">
        <v>2000</v>
      </c>
      <c r="AV475" s="553">
        <v>2001</v>
      </c>
      <c r="AW475" s="553">
        <v>2002</v>
      </c>
      <c r="AX475" s="553">
        <v>2003</v>
      </c>
      <c r="AY475" s="553">
        <v>2004</v>
      </c>
      <c r="AZ475" s="553">
        <v>2005</v>
      </c>
      <c r="BA475" s="553">
        <v>2006</v>
      </c>
      <c r="BB475" s="553">
        <v>2007</v>
      </c>
      <c r="BC475" s="553">
        <v>2008</v>
      </c>
      <c r="BD475" s="553">
        <v>2009</v>
      </c>
      <c r="BE475" s="553">
        <v>2010</v>
      </c>
      <c r="BF475" s="553">
        <v>2011</v>
      </c>
      <c r="BG475" s="553">
        <v>2012</v>
      </c>
      <c r="BH475" s="553">
        <v>2013</v>
      </c>
      <c r="BI475" s="553">
        <v>2014</v>
      </c>
      <c r="BJ475" s="553">
        <v>2015</v>
      </c>
      <c r="BK475" s="553">
        <v>2016</v>
      </c>
      <c r="BL475" s="553">
        <v>2017</v>
      </c>
      <c r="BM475" s="553">
        <v>2018</v>
      </c>
      <c r="BN475" s="553">
        <v>2019</v>
      </c>
    </row>
    <row r="476" spans="1:66" ht="15" x14ac:dyDescent="0.25">
      <c r="A476" s="563"/>
      <c r="B476" s="550" t="s">
        <v>498</v>
      </c>
      <c r="C476" s="556">
        <v>292.16475720811144</v>
      </c>
      <c r="D476" s="556">
        <v>303.25734290727195</v>
      </c>
      <c r="E476" s="556">
        <v>289.17223408845962</v>
      </c>
      <c r="F476" s="556">
        <v>289.46473634827521</v>
      </c>
      <c r="G476" s="556">
        <v>311.19990426995679</v>
      </c>
      <c r="H476" s="556">
        <v>280.07091377342834</v>
      </c>
      <c r="I476" s="556">
        <v>301.3560782184706</v>
      </c>
      <c r="J476" s="556">
        <v>317.85000000000002</v>
      </c>
      <c r="K476" s="556">
        <v>413.42</v>
      </c>
      <c r="L476" s="556">
        <v>301.17</v>
      </c>
      <c r="M476" s="556">
        <v>318.20999999999998</v>
      </c>
      <c r="N476" s="556">
        <v>302.60000000000002</v>
      </c>
      <c r="O476" s="556">
        <v>314.25</v>
      </c>
      <c r="P476" s="556">
        <v>340.55138103375975</v>
      </c>
      <c r="Q476" s="556">
        <v>406</v>
      </c>
      <c r="R476" s="556">
        <v>438.1</v>
      </c>
      <c r="S476" s="556">
        <v>382</v>
      </c>
      <c r="T476" s="556">
        <v>432.7</v>
      </c>
      <c r="U476" s="556">
        <v>527</v>
      </c>
      <c r="V476" s="557">
        <v>452.80449849636034</v>
      </c>
      <c r="X476" s="563"/>
      <c r="Y476" s="550" t="s">
        <v>498</v>
      </c>
      <c r="Z476" s="556">
        <f>[20]Summary!$C$11</f>
        <v>0</v>
      </c>
      <c r="AA476" s="556">
        <f>[20]Summary!$D$11</f>
        <v>0</v>
      </c>
      <c r="AB476" s="556">
        <f>[20]Summary!$E$11</f>
        <v>0</v>
      </c>
      <c r="AC476" s="556">
        <f>[20]Summary!$F$11</f>
        <v>0</v>
      </c>
      <c r="AD476" s="556">
        <f>[20]Summary!$G$11</f>
        <v>0</v>
      </c>
      <c r="AE476" s="556">
        <f>[20]Summary!$H$11</f>
        <v>0</v>
      </c>
      <c r="AF476" s="556">
        <f>[20]Summary!$I$11</f>
        <v>0</v>
      </c>
      <c r="AG476" s="556">
        <f>[20]Summary!$J$11</f>
        <v>0</v>
      </c>
      <c r="AH476" s="556">
        <f>[20]Summary!$K$11</f>
        <v>0</v>
      </c>
      <c r="AI476" s="556">
        <f>[20]Summary!$L$11</f>
        <v>0</v>
      </c>
      <c r="AJ476" s="556">
        <f>[20]Summary!$M$11</f>
        <v>590.79</v>
      </c>
      <c r="AK476" s="556">
        <f>[20]Summary!$N$11</f>
        <v>515.34</v>
      </c>
      <c r="AL476" s="556">
        <f>[20]Summary!$O$11</f>
        <v>463.43</v>
      </c>
      <c r="AM476" s="556">
        <f>[20]Summary!$P$11</f>
        <v>356.13</v>
      </c>
      <c r="AN476" s="556">
        <f>[20]Summary!$Q$11</f>
        <v>405.6</v>
      </c>
      <c r="AO476" s="556">
        <f>[20]Summary!$R$11</f>
        <v>438.1</v>
      </c>
      <c r="AP476" s="556">
        <f>[20]Summary!$S$11</f>
        <v>382.02</v>
      </c>
      <c r="AQ476" s="556">
        <f>[20]Summary!$T$11</f>
        <v>432.66</v>
      </c>
      <c r="AR476" s="556">
        <f>[20]Summary!$U$11</f>
        <v>526.94000000000005</v>
      </c>
      <c r="AS476" s="556">
        <f>[20]Summary!$V$11</f>
        <v>452.8</v>
      </c>
      <c r="AU476" s="566">
        <f>(Z476-C476)/C476</f>
        <v>-1</v>
      </c>
      <c r="AV476" s="566">
        <f t="shared" ref="AV476:AV477" si="1710">(AA476-D476)/D476</f>
        <v>-1</v>
      </c>
      <c r="AW476" s="566">
        <f t="shared" ref="AW476:AW477" si="1711">(AB476-E476)/E476</f>
        <v>-1</v>
      </c>
      <c r="AX476" s="566">
        <f t="shared" ref="AX476:AX477" si="1712">(AC476-F476)/F476</f>
        <v>-1</v>
      </c>
      <c r="AY476" s="566">
        <f t="shared" ref="AY476:AY477" si="1713">(AD476-G476)/G476</f>
        <v>-1</v>
      </c>
      <c r="AZ476" s="566">
        <f t="shared" ref="AZ476:AZ477" si="1714">(AE476-H476)/H476</f>
        <v>-1</v>
      </c>
      <c r="BA476" s="566">
        <f t="shared" ref="BA476:BA477" si="1715">(AF476-I476)/I476</f>
        <v>-1</v>
      </c>
      <c r="BB476" s="566">
        <f t="shared" ref="BB476:BB477" si="1716">(AG476-J476)/J476</f>
        <v>-1</v>
      </c>
      <c r="BC476" s="566">
        <f t="shared" ref="BC476:BC477" si="1717">(AH476-K476)/K476</f>
        <v>-1</v>
      </c>
      <c r="BD476" s="566">
        <f t="shared" ref="BD476:BD477" si="1718">(AI476-L476)/L476</f>
        <v>-1</v>
      </c>
      <c r="BE476" s="566">
        <f t="shared" ref="BE476:BE477" si="1719">(AJ476-M476)/M476</f>
        <v>0.85660412934854346</v>
      </c>
      <c r="BF476" s="566">
        <f t="shared" ref="BF476:BF477" si="1720">(AK476-N476)/N476</f>
        <v>0.70304031725049565</v>
      </c>
      <c r="BG476" s="566">
        <f t="shared" ref="BG476:BG477" si="1721">(AL476-O476)/O476</f>
        <v>0.47471758154335725</v>
      </c>
      <c r="BH476" s="566">
        <f t="shared" ref="BH476:BH477" si="1722">(AM476-P476)/P476</f>
        <v>4.5745282015743439E-2</v>
      </c>
      <c r="BI476" s="566">
        <f t="shared" ref="BI476:BI477" si="1723">(AN476-Q476)/Q476</f>
        <v>-9.8522167487679127E-4</v>
      </c>
      <c r="BJ476" s="566">
        <f t="shared" ref="BJ476:BJ477" si="1724">(AO476-R476)/R476</f>
        <v>0</v>
      </c>
      <c r="BK476" s="566">
        <f t="shared" ref="BK476:BK477" si="1725">(AP476-S476)/S476</f>
        <v>5.2356020942360759E-5</v>
      </c>
      <c r="BL476" s="566">
        <f t="shared" ref="BL476:BL477" si="1726">(AQ476-T476)/T476</f>
        <v>-9.2442801016786734E-5</v>
      </c>
      <c r="BM476" s="566">
        <f t="shared" ref="BM476:BM477" si="1727">(AR476-U476)/U476</f>
        <v>-1.1385199240976362E-4</v>
      </c>
      <c r="BN476" s="566">
        <f t="shared" ref="BN476:BN477" si="1728">(AS476-V476)/V476</f>
        <v>-9.9347430850736405E-6</v>
      </c>
    </row>
    <row r="477" spans="1:66" ht="15" x14ac:dyDescent="0.25">
      <c r="A477" s="563"/>
      <c r="B477" s="550" t="s">
        <v>87</v>
      </c>
      <c r="C477" s="556">
        <v>292.16475720811144</v>
      </c>
      <c r="D477" s="556">
        <v>303.25734290727195</v>
      </c>
      <c r="E477" s="556">
        <v>289.17223408845962</v>
      </c>
      <c r="F477" s="556">
        <v>289.46473634827521</v>
      </c>
      <c r="G477" s="556">
        <v>311.19990426995679</v>
      </c>
      <c r="H477" s="556">
        <v>280.07091377342834</v>
      </c>
      <c r="I477" s="556">
        <v>301.3560782184706</v>
      </c>
      <c r="J477" s="556">
        <v>317.85000000000002</v>
      </c>
      <c r="K477" s="556">
        <v>413.42</v>
      </c>
      <c r="L477" s="556">
        <v>301.17</v>
      </c>
      <c r="M477" s="556">
        <v>318.20999999999998</v>
      </c>
      <c r="N477" s="556">
        <v>302.60000000000002</v>
      </c>
      <c r="O477" s="556">
        <v>314.25</v>
      </c>
      <c r="P477" s="556">
        <v>340.55138103375975</v>
      </c>
      <c r="Q477" s="556">
        <v>406</v>
      </c>
      <c r="R477" s="556">
        <v>438.1</v>
      </c>
      <c r="S477" s="556">
        <v>382</v>
      </c>
      <c r="T477" s="556">
        <v>432.7</v>
      </c>
      <c r="U477" s="556">
        <v>527</v>
      </c>
      <c r="V477" s="557">
        <v>452.80449849636034</v>
      </c>
      <c r="X477" s="563"/>
      <c r="Y477" s="550" t="s">
        <v>87</v>
      </c>
      <c r="Z477" s="556">
        <f>[20]Summary!$C$12</f>
        <v>0</v>
      </c>
      <c r="AA477" s="556">
        <f>[20]Summary!$D$12</f>
        <v>0</v>
      </c>
      <c r="AB477" s="556">
        <f>[20]Summary!$E$12</f>
        <v>0</v>
      </c>
      <c r="AC477" s="556">
        <f>[20]Summary!$F$12</f>
        <v>0</v>
      </c>
      <c r="AD477" s="556">
        <f>[20]Summary!$G$12</f>
        <v>0</v>
      </c>
      <c r="AE477" s="556">
        <f>[20]Summary!$H$12</f>
        <v>0</v>
      </c>
      <c r="AF477" s="556">
        <f>[20]Summary!$I$12</f>
        <v>0</v>
      </c>
      <c r="AG477" s="556">
        <f>[20]Summary!$J$12</f>
        <v>0</v>
      </c>
      <c r="AH477" s="556">
        <f>[20]Summary!$K$12</f>
        <v>0</v>
      </c>
      <c r="AI477" s="556">
        <f>[20]Summary!$L$12</f>
        <v>0</v>
      </c>
      <c r="AJ477" s="556">
        <f>[20]Summary!$M$12</f>
        <v>590.79</v>
      </c>
      <c r="AK477" s="556">
        <f>[20]Summary!$N$12</f>
        <v>515.34</v>
      </c>
      <c r="AL477" s="556">
        <f>[20]Summary!$O$12</f>
        <v>463.43</v>
      </c>
      <c r="AM477" s="556">
        <f>[20]Summary!$P$12</f>
        <v>356.13</v>
      </c>
      <c r="AN477" s="556">
        <f>[20]Summary!$Q$12</f>
        <v>405.6</v>
      </c>
      <c r="AO477" s="556">
        <f>[20]Summary!$R$12</f>
        <v>438.1</v>
      </c>
      <c r="AP477" s="556">
        <f>[20]Summary!$S$12</f>
        <v>382.02</v>
      </c>
      <c r="AQ477" s="556">
        <f>[20]Summary!$T$12</f>
        <v>432.66</v>
      </c>
      <c r="AR477" s="556">
        <f>[20]Summary!$U$12</f>
        <v>526.94000000000005</v>
      </c>
      <c r="AS477" s="556">
        <f>[20]Summary!$V$12</f>
        <v>452.8</v>
      </c>
      <c r="AU477" s="566">
        <f t="shared" ref="AU477" si="1729">(Z477-C477)/C477</f>
        <v>-1</v>
      </c>
      <c r="AV477" s="566">
        <f t="shared" si="1710"/>
        <v>-1</v>
      </c>
      <c r="AW477" s="566">
        <f t="shared" si="1711"/>
        <v>-1</v>
      </c>
      <c r="AX477" s="566">
        <f t="shared" si="1712"/>
        <v>-1</v>
      </c>
      <c r="AY477" s="566">
        <f t="shared" si="1713"/>
        <v>-1</v>
      </c>
      <c r="AZ477" s="566">
        <f t="shared" si="1714"/>
        <v>-1</v>
      </c>
      <c r="BA477" s="566">
        <f t="shared" si="1715"/>
        <v>-1</v>
      </c>
      <c r="BB477" s="566">
        <f t="shared" si="1716"/>
        <v>-1</v>
      </c>
      <c r="BC477" s="566">
        <f t="shared" si="1717"/>
        <v>-1</v>
      </c>
      <c r="BD477" s="566">
        <f t="shared" si="1718"/>
        <v>-1</v>
      </c>
      <c r="BE477" s="566">
        <f t="shared" si="1719"/>
        <v>0.85660412934854346</v>
      </c>
      <c r="BF477" s="566">
        <f t="shared" si="1720"/>
        <v>0.70304031725049565</v>
      </c>
      <c r="BG477" s="566">
        <f t="shared" si="1721"/>
        <v>0.47471758154335725</v>
      </c>
      <c r="BH477" s="566">
        <f t="shared" si="1722"/>
        <v>4.5745282015743439E-2</v>
      </c>
      <c r="BI477" s="566">
        <f t="shared" si="1723"/>
        <v>-9.8522167487679127E-4</v>
      </c>
      <c r="BJ477" s="566">
        <f t="shared" si="1724"/>
        <v>0</v>
      </c>
      <c r="BK477" s="566">
        <f t="shared" si="1725"/>
        <v>5.2356020942360759E-5</v>
      </c>
      <c r="BL477" s="566">
        <f t="shared" si="1726"/>
        <v>-9.2442801016786734E-5</v>
      </c>
      <c r="BM477" s="566">
        <f t="shared" si="1727"/>
        <v>-1.1385199240976362E-4</v>
      </c>
      <c r="BN477" s="566">
        <f t="shared" si="1728"/>
        <v>-9.9347430850736405E-6</v>
      </c>
    </row>
    <row r="478" spans="1:66" ht="15.75" thickBot="1" x14ac:dyDescent="0.3">
      <c r="A478" s="564"/>
      <c r="B478" s="559" t="s">
        <v>499</v>
      </c>
      <c r="C478" s="560">
        <v>0</v>
      </c>
      <c r="D478" s="560">
        <v>0</v>
      </c>
      <c r="E478" s="560">
        <v>0</v>
      </c>
      <c r="F478" s="560">
        <v>0</v>
      </c>
      <c r="G478" s="560">
        <v>0</v>
      </c>
      <c r="H478" s="560">
        <v>0</v>
      </c>
      <c r="I478" s="560">
        <v>0</v>
      </c>
      <c r="J478" s="560">
        <v>0</v>
      </c>
      <c r="K478" s="560">
        <v>0</v>
      </c>
      <c r="L478" s="560">
        <v>0</v>
      </c>
      <c r="M478" s="560">
        <v>0</v>
      </c>
      <c r="N478" s="560">
        <v>0</v>
      </c>
      <c r="O478" s="560">
        <v>0</v>
      </c>
      <c r="P478" s="560">
        <v>0</v>
      </c>
      <c r="Q478" s="560">
        <v>0</v>
      </c>
      <c r="R478" s="560">
        <v>0</v>
      </c>
      <c r="S478" s="560">
        <v>0</v>
      </c>
      <c r="T478" s="560">
        <v>0</v>
      </c>
      <c r="U478" s="560">
        <v>0</v>
      </c>
      <c r="V478" s="561">
        <v>0</v>
      </c>
      <c r="X478" s="564"/>
      <c r="Y478" s="559" t="s">
        <v>499</v>
      </c>
      <c r="Z478" s="560">
        <f>[20]Summary!$C$13</f>
        <v>0</v>
      </c>
      <c r="AA478" s="560">
        <f>[20]Summary!$D$13</f>
        <v>0</v>
      </c>
      <c r="AB478" s="560">
        <f>[20]Summary!$E$13</f>
        <v>0</v>
      </c>
      <c r="AC478" s="560">
        <f>[20]Summary!$F$13</f>
        <v>0</v>
      </c>
      <c r="AD478" s="560">
        <f>[20]Summary!$G$13</f>
        <v>0</v>
      </c>
      <c r="AE478" s="560">
        <f>[20]Summary!$H$13</f>
        <v>0</v>
      </c>
      <c r="AF478" s="560">
        <f>[20]Summary!$I$13</f>
        <v>0</v>
      </c>
      <c r="AG478" s="560">
        <f>[20]Summary!$J$13</f>
        <v>0</v>
      </c>
      <c r="AH478" s="560">
        <f>[20]Summary!$K$13</f>
        <v>0</v>
      </c>
      <c r="AI478" s="560">
        <f>[20]Summary!$L$13</f>
        <v>0</v>
      </c>
      <c r="AJ478" s="560">
        <f>[20]Summary!$M$13</f>
        <v>0</v>
      </c>
      <c r="AK478" s="560">
        <f>[20]Summary!$N$13</f>
        <v>0</v>
      </c>
      <c r="AL478" s="560">
        <f>[20]Summary!$O$13</f>
        <v>0</v>
      </c>
      <c r="AM478" s="560">
        <f>[20]Summary!$P$13</f>
        <v>0</v>
      </c>
      <c r="AN478" s="560">
        <f>[20]Summary!$Q$13</f>
        <v>0</v>
      </c>
      <c r="AO478" s="560">
        <f>[20]Summary!$R$13</f>
        <v>0</v>
      </c>
      <c r="AP478" s="560">
        <f>[20]Summary!$S$13</f>
        <v>0</v>
      </c>
      <c r="AQ478" s="560">
        <f>[20]Summary!$T$13</f>
        <v>0</v>
      </c>
      <c r="AR478" s="560">
        <f>[20]Summary!$U$13</f>
        <v>0</v>
      </c>
      <c r="AS478" s="560">
        <f>[20]Summary!$V$13</f>
        <v>0</v>
      </c>
      <c r="AU478" s="566"/>
      <c r="AV478" s="566"/>
      <c r="AW478" s="566"/>
      <c r="AX478" s="566"/>
      <c r="AY478" s="566"/>
      <c r="AZ478" s="566"/>
      <c r="BA478" s="566"/>
      <c r="BB478" s="566"/>
      <c r="BC478" s="566"/>
      <c r="BD478" s="566"/>
      <c r="BE478" s="566"/>
      <c r="BF478" s="566"/>
      <c r="BG478" s="566"/>
      <c r="BH478" s="566"/>
      <c r="BI478" s="566"/>
      <c r="BJ478" s="566"/>
      <c r="BK478" s="566"/>
      <c r="BL478" s="566"/>
      <c r="BM478" s="566"/>
      <c r="BN478" s="566"/>
    </row>
    <row r="479" spans="1:66" ht="15" x14ac:dyDescent="0.25">
      <c r="A479" s="552" t="s">
        <v>501</v>
      </c>
      <c r="B479" s="562"/>
      <c r="C479" s="553">
        <v>2000</v>
      </c>
      <c r="D479" s="553">
        <v>2001</v>
      </c>
      <c r="E479" s="553">
        <v>2002</v>
      </c>
      <c r="F479" s="553">
        <v>2003</v>
      </c>
      <c r="G479" s="553">
        <v>2004</v>
      </c>
      <c r="H479" s="553">
        <v>2005</v>
      </c>
      <c r="I479" s="553">
        <v>2006</v>
      </c>
      <c r="J479" s="553">
        <v>2007</v>
      </c>
      <c r="K479" s="553">
        <v>2008</v>
      </c>
      <c r="L479" s="553">
        <v>2009</v>
      </c>
      <c r="M479" s="553">
        <v>2010</v>
      </c>
      <c r="N479" s="553">
        <v>2011</v>
      </c>
      <c r="O479" s="553">
        <v>2012</v>
      </c>
      <c r="P479" s="553">
        <v>2013</v>
      </c>
      <c r="Q479" s="553">
        <v>2014</v>
      </c>
      <c r="R479" s="553">
        <v>2015</v>
      </c>
      <c r="S479" s="553">
        <v>2016</v>
      </c>
      <c r="T479" s="553">
        <v>2017</v>
      </c>
      <c r="U479" s="553">
        <v>2018</v>
      </c>
      <c r="V479" s="554">
        <v>2019</v>
      </c>
      <c r="X479" s="552" t="s">
        <v>501</v>
      </c>
      <c r="Y479" s="562"/>
      <c r="Z479" s="553">
        <v>2000</v>
      </c>
      <c r="AA479" s="553">
        <v>2001</v>
      </c>
      <c r="AB479" s="553">
        <v>2002</v>
      </c>
      <c r="AC479" s="553">
        <v>2003</v>
      </c>
      <c r="AD479" s="553">
        <v>2004</v>
      </c>
      <c r="AE479" s="553">
        <v>2005</v>
      </c>
      <c r="AF479" s="553">
        <v>2006</v>
      </c>
      <c r="AG479" s="553">
        <v>2007</v>
      </c>
      <c r="AH479" s="553">
        <v>2008</v>
      </c>
      <c r="AI479" s="553">
        <v>2009</v>
      </c>
      <c r="AJ479" s="553">
        <v>2010</v>
      </c>
      <c r="AK479" s="553">
        <v>2011</v>
      </c>
      <c r="AL479" s="553">
        <v>2012</v>
      </c>
      <c r="AM479" s="553">
        <v>2013</v>
      </c>
      <c r="AN479" s="553">
        <v>2014</v>
      </c>
      <c r="AO479" s="553">
        <v>2015</v>
      </c>
      <c r="AP479" s="553">
        <v>2016</v>
      </c>
      <c r="AQ479" s="553">
        <v>2017</v>
      </c>
      <c r="AR479" s="553">
        <v>2018</v>
      </c>
      <c r="AS479" s="553">
        <v>2019</v>
      </c>
      <c r="AU479" s="553">
        <v>2000</v>
      </c>
      <c r="AV479" s="553">
        <v>2001</v>
      </c>
      <c r="AW479" s="553">
        <v>2002</v>
      </c>
      <c r="AX479" s="553">
        <v>2003</v>
      </c>
      <c r="AY479" s="553">
        <v>2004</v>
      </c>
      <c r="AZ479" s="553">
        <v>2005</v>
      </c>
      <c r="BA479" s="553">
        <v>2006</v>
      </c>
      <c r="BB479" s="553">
        <v>2007</v>
      </c>
      <c r="BC479" s="553">
        <v>2008</v>
      </c>
      <c r="BD479" s="553">
        <v>2009</v>
      </c>
      <c r="BE479" s="553">
        <v>2010</v>
      </c>
      <c r="BF479" s="553">
        <v>2011</v>
      </c>
      <c r="BG479" s="553">
        <v>2012</v>
      </c>
      <c r="BH479" s="553">
        <v>2013</v>
      </c>
      <c r="BI479" s="553">
        <v>2014</v>
      </c>
      <c r="BJ479" s="553">
        <v>2015</v>
      </c>
      <c r="BK479" s="553">
        <v>2016</v>
      </c>
      <c r="BL479" s="553">
        <v>2017</v>
      </c>
      <c r="BM479" s="553">
        <v>2018</v>
      </c>
      <c r="BN479" s="553">
        <v>2019</v>
      </c>
    </row>
    <row r="480" spans="1:66" ht="15" x14ac:dyDescent="0.25">
      <c r="A480" s="563"/>
      <c r="B480" s="550" t="s">
        <v>498</v>
      </c>
      <c r="C480" s="556">
        <v>84.288175294310022</v>
      </c>
      <c r="D480" s="556">
        <v>88.125231295690867</v>
      </c>
      <c r="E480" s="556">
        <v>83.913045104364315</v>
      </c>
      <c r="F480" s="556">
        <v>83.285611291907429</v>
      </c>
      <c r="G480" s="556">
        <v>93.62663355621622</v>
      </c>
      <c r="H480" s="556">
        <v>81.029996984813877</v>
      </c>
      <c r="I480" s="556">
        <v>87.0436114765469</v>
      </c>
      <c r="J480" s="556">
        <v>95.446556362295055</v>
      </c>
      <c r="K480" s="556">
        <v>126.2935202113303</v>
      </c>
      <c r="L480" s="556">
        <v>90.01703845546966</v>
      </c>
      <c r="M480" s="556">
        <v>156.49095225895167</v>
      </c>
      <c r="N480" s="556">
        <v>91.19866746359628</v>
      </c>
      <c r="O480" s="556">
        <v>94.750890316913697</v>
      </c>
      <c r="P480" s="556">
        <v>93.568712332607518</v>
      </c>
      <c r="Q480" s="556">
        <v>26</v>
      </c>
      <c r="R480" s="556">
        <v>125.88498275793505</v>
      </c>
      <c r="S480" s="556" t="s">
        <v>297</v>
      </c>
      <c r="T480" s="556">
        <v>0</v>
      </c>
      <c r="U480" s="556">
        <v>0</v>
      </c>
      <c r="V480" s="557">
        <v>0</v>
      </c>
      <c r="X480" s="563"/>
      <c r="Y480" s="550" t="s">
        <v>498</v>
      </c>
      <c r="Z480" s="556">
        <f>[20]Summary!$C$15</f>
        <v>0</v>
      </c>
      <c r="AA480" s="556">
        <f>[20]Summary!$D$15</f>
        <v>0</v>
      </c>
      <c r="AB480" s="556">
        <f>[20]Summary!$E$15</f>
        <v>0</v>
      </c>
      <c r="AC480" s="556">
        <f>[20]Summary!$F$15</f>
        <v>0</v>
      </c>
      <c r="AD480" s="556">
        <f>[20]Summary!$G$15</f>
        <v>0</v>
      </c>
      <c r="AE480" s="556">
        <f>[20]Summary!$H$15</f>
        <v>0</v>
      </c>
      <c r="AF480" s="556">
        <f>[20]Summary!$I$15</f>
        <v>0</v>
      </c>
      <c r="AG480" s="556">
        <f>[20]Summary!$J$15</f>
        <v>0</v>
      </c>
      <c r="AH480" s="556">
        <f>[20]Summary!$K$15</f>
        <v>0</v>
      </c>
      <c r="AI480" s="556">
        <f>[20]Summary!$L$15</f>
        <v>0</v>
      </c>
      <c r="AJ480" s="556">
        <f>[20]Summary!$M$15</f>
        <v>0</v>
      </c>
      <c r="AK480" s="556">
        <f>[20]Summary!$N$15</f>
        <v>0</v>
      </c>
      <c r="AL480" s="556">
        <f>[20]Summary!$O$15</f>
        <v>0</v>
      </c>
      <c r="AM480" s="556">
        <f>[20]Summary!$P$15</f>
        <v>0</v>
      </c>
      <c r="AN480" s="556">
        <f>[20]Summary!$Q$15</f>
        <v>25.6</v>
      </c>
      <c r="AO480" s="556">
        <f>[20]Summary!$R$15</f>
        <v>0</v>
      </c>
      <c r="AP480" s="556">
        <f>[20]Summary!$S$15</f>
        <v>0</v>
      </c>
      <c r="AQ480" s="556">
        <f>[20]Summary!$T$15</f>
        <v>0</v>
      </c>
      <c r="AR480" s="556">
        <f>[20]Summary!$U$15</f>
        <v>0</v>
      </c>
      <c r="AS480" s="556">
        <f>[20]Summary!$V$15</f>
        <v>0</v>
      </c>
      <c r="AU480" s="566">
        <f>(Z480-C480)/C480</f>
        <v>-1</v>
      </c>
      <c r="AV480" s="566">
        <f t="shared" ref="AV480:AV481" si="1730">(AA480-D480)/D480</f>
        <v>-1</v>
      </c>
      <c r="AW480" s="566">
        <f t="shared" ref="AW480:AW481" si="1731">(AB480-E480)/E480</f>
        <v>-1</v>
      </c>
      <c r="AX480" s="566">
        <f t="shared" ref="AX480:AX481" si="1732">(AC480-F480)/F480</f>
        <v>-1</v>
      </c>
      <c r="AY480" s="566">
        <f t="shared" ref="AY480:AY481" si="1733">(AD480-G480)/G480</f>
        <v>-1</v>
      </c>
      <c r="AZ480" s="566">
        <f t="shared" ref="AZ480:AZ481" si="1734">(AE480-H480)/H480</f>
        <v>-1</v>
      </c>
      <c r="BA480" s="566">
        <f t="shared" ref="BA480:BA481" si="1735">(AF480-I480)/I480</f>
        <v>-1</v>
      </c>
      <c r="BB480" s="566">
        <f t="shared" ref="BB480:BB481" si="1736">(AG480-J480)/J480</f>
        <v>-1</v>
      </c>
      <c r="BC480" s="566">
        <f t="shared" ref="BC480:BC481" si="1737">(AH480-K480)/K480</f>
        <v>-1</v>
      </c>
      <c r="BD480" s="566">
        <f t="shared" ref="BD480:BD481" si="1738">(AI480-L480)/L480</f>
        <v>-1</v>
      </c>
      <c r="BE480" s="566">
        <f t="shared" ref="BE480:BE481" si="1739">(AJ480-M480)/M480</f>
        <v>-1</v>
      </c>
      <c r="BF480" s="566">
        <f t="shared" ref="BF480:BF481" si="1740">(AK480-N480)/N480</f>
        <v>-1</v>
      </c>
      <c r="BG480" s="566">
        <f t="shared" ref="BG480:BG481" si="1741">(AL480-O480)/O480</f>
        <v>-1</v>
      </c>
      <c r="BH480" s="566">
        <f t="shared" ref="BH480:BH481" si="1742">(AM480-P480)/P480</f>
        <v>-1</v>
      </c>
      <c r="BI480" s="566">
        <f t="shared" ref="BI480:BI481" si="1743">(AN480-Q480)/Q480</f>
        <v>-1.538461538461533E-2</v>
      </c>
      <c r="BJ480" s="566">
        <f t="shared" ref="BJ480:BJ481" si="1744">(AO480-R480)/R480</f>
        <v>-1</v>
      </c>
      <c r="BK480" s="566"/>
      <c r="BL480" s="566"/>
      <c r="BM480" s="566"/>
      <c r="BN480" s="566"/>
    </row>
    <row r="481" spans="1:66" ht="15" x14ac:dyDescent="0.25">
      <c r="A481" s="563"/>
      <c r="B481" s="550" t="s">
        <v>87</v>
      </c>
      <c r="C481" s="556">
        <v>84.288175294310022</v>
      </c>
      <c r="D481" s="556">
        <v>88.125231295690867</v>
      </c>
      <c r="E481" s="556">
        <v>83.913045104364315</v>
      </c>
      <c r="F481" s="556">
        <v>83.285611291907429</v>
      </c>
      <c r="G481" s="556">
        <v>93.62663355621622</v>
      </c>
      <c r="H481" s="556">
        <v>81.029996984813877</v>
      </c>
      <c r="I481" s="556">
        <v>87.0436114765469</v>
      </c>
      <c r="J481" s="556">
        <v>95.446556362295055</v>
      </c>
      <c r="K481" s="556">
        <v>126.2935202113303</v>
      </c>
      <c r="L481" s="556">
        <v>90.01703845546966</v>
      </c>
      <c r="M481" s="556">
        <v>156.49095225895167</v>
      </c>
      <c r="N481" s="556">
        <v>91.19866746359628</v>
      </c>
      <c r="O481" s="556">
        <v>94.750890316913697</v>
      </c>
      <c r="P481" s="556">
        <v>93.568712332607518</v>
      </c>
      <c r="Q481" s="556">
        <v>26</v>
      </c>
      <c r="R481" s="556">
        <v>125.88498275793505</v>
      </c>
      <c r="S481" s="556" t="s">
        <v>297</v>
      </c>
      <c r="T481" s="556">
        <v>0</v>
      </c>
      <c r="U481" s="556">
        <v>0</v>
      </c>
      <c r="V481" s="557">
        <v>0</v>
      </c>
      <c r="X481" s="563"/>
      <c r="Y481" s="550" t="s">
        <v>87</v>
      </c>
      <c r="Z481" s="556">
        <f>[20]Summary!$C$16</f>
        <v>0</v>
      </c>
      <c r="AA481" s="556">
        <f>[20]Summary!$D$16</f>
        <v>0</v>
      </c>
      <c r="AB481" s="556">
        <f>[20]Summary!$E$16</f>
        <v>0</v>
      </c>
      <c r="AC481" s="556">
        <f>[20]Summary!$F$16</f>
        <v>0</v>
      </c>
      <c r="AD481" s="556">
        <f>[20]Summary!$G$16</f>
        <v>0</v>
      </c>
      <c r="AE481" s="556">
        <f>[20]Summary!$H$16</f>
        <v>0</v>
      </c>
      <c r="AF481" s="556">
        <f>[20]Summary!$I$16</f>
        <v>0</v>
      </c>
      <c r="AG481" s="556">
        <f>[20]Summary!$J$16</f>
        <v>0</v>
      </c>
      <c r="AH481" s="556">
        <f>[20]Summary!$K$16</f>
        <v>0</v>
      </c>
      <c r="AI481" s="556">
        <f>[20]Summary!$L$16</f>
        <v>0</v>
      </c>
      <c r="AJ481" s="556">
        <f>[20]Summary!$M$16</f>
        <v>0</v>
      </c>
      <c r="AK481" s="556">
        <f>[20]Summary!$N$16</f>
        <v>0</v>
      </c>
      <c r="AL481" s="556">
        <f>[20]Summary!$O$16</f>
        <v>0</v>
      </c>
      <c r="AM481" s="556">
        <f>[20]Summary!$P$16</f>
        <v>0</v>
      </c>
      <c r="AN481" s="556">
        <f>[20]Summary!$Q$16</f>
        <v>25.6</v>
      </c>
      <c r="AO481" s="556">
        <f>[20]Summary!$R$16</f>
        <v>0</v>
      </c>
      <c r="AP481" s="556">
        <f>[20]Summary!$S$16</f>
        <v>0</v>
      </c>
      <c r="AQ481" s="556">
        <f>[20]Summary!$T$16</f>
        <v>0</v>
      </c>
      <c r="AR481" s="556">
        <f>[20]Summary!$U$16</f>
        <v>0</v>
      </c>
      <c r="AS481" s="556">
        <f>[20]Summary!$V$16</f>
        <v>0</v>
      </c>
      <c r="AU481" s="566">
        <f t="shared" ref="AU481" si="1745">(Z481-C481)/C481</f>
        <v>-1</v>
      </c>
      <c r="AV481" s="566">
        <f t="shared" si="1730"/>
        <v>-1</v>
      </c>
      <c r="AW481" s="566">
        <f t="shared" si="1731"/>
        <v>-1</v>
      </c>
      <c r="AX481" s="566">
        <f t="shared" si="1732"/>
        <v>-1</v>
      </c>
      <c r="AY481" s="566">
        <f t="shared" si="1733"/>
        <v>-1</v>
      </c>
      <c r="AZ481" s="566">
        <f t="shared" si="1734"/>
        <v>-1</v>
      </c>
      <c r="BA481" s="566">
        <f t="shared" si="1735"/>
        <v>-1</v>
      </c>
      <c r="BB481" s="566">
        <f t="shared" si="1736"/>
        <v>-1</v>
      </c>
      <c r="BC481" s="566">
        <f t="shared" si="1737"/>
        <v>-1</v>
      </c>
      <c r="BD481" s="566">
        <f t="shared" si="1738"/>
        <v>-1</v>
      </c>
      <c r="BE481" s="566">
        <f t="shared" si="1739"/>
        <v>-1</v>
      </c>
      <c r="BF481" s="566">
        <f t="shared" si="1740"/>
        <v>-1</v>
      </c>
      <c r="BG481" s="566">
        <f t="shared" si="1741"/>
        <v>-1</v>
      </c>
      <c r="BH481" s="566">
        <f t="shared" si="1742"/>
        <v>-1</v>
      </c>
      <c r="BI481" s="566">
        <f t="shared" si="1743"/>
        <v>-1.538461538461533E-2</v>
      </c>
      <c r="BJ481" s="566">
        <f t="shared" si="1744"/>
        <v>-1</v>
      </c>
      <c r="BK481" s="566"/>
      <c r="BL481" s="566"/>
      <c r="BM481" s="566"/>
      <c r="BN481" s="566"/>
    </row>
    <row r="482" spans="1:66" ht="15.75" thickBot="1" x14ac:dyDescent="0.3">
      <c r="A482" s="564"/>
      <c r="B482" s="559" t="s">
        <v>499</v>
      </c>
      <c r="C482" s="560">
        <v>0</v>
      </c>
      <c r="D482" s="560">
        <v>0</v>
      </c>
      <c r="E482" s="560">
        <v>0</v>
      </c>
      <c r="F482" s="560">
        <v>0</v>
      </c>
      <c r="G482" s="560">
        <v>0</v>
      </c>
      <c r="H482" s="560">
        <v>0</v>
      </c>
      <c r="I482" s="560">
        <v>0</v>
      </c>
      <c r="J482" s="560">
        <v>0</v>
      </c>
      <c r="K482" s="560">
        <v>0</v>
      </c>
      <c r="L482" s="560">
        <v>0</v>
      </c>
      <c r="M482" s="560">
        <v>0</v>
      </c>
      <c r="N482" s="560">
        <v>0</v>
      </c>
      <c r="O482" s="560">
        <v>0</v>
      </c>
      <c r="P482" s="560">
        <v>0</v>
      </c>
      <c r="Q482" s="560">
        <v>0</v>
      </c>
      <c r="R482" s="560">
        <v>0</v>
      </c>
      <c r="S482" s="560" t="s">
        <v>297</v>
      </c>
      <c r="T482" s="560">
        <v>0</v>
      </c>
      <c r="U482" s="560">
        <v>0</v>
      </c>
      <c r="V482" s="561">
        <v>0</v>
      </c>
      <c r="X482" s="564"/>
      <c r="Y482" s="559" t="s">
        <v>499</v>
      </c>
      <c r="Z482" s="560">
        <f>[20]Summary!$C$17</f>
        <v>0</v>
      </c>
      <c r="AA482" s="560">
        <f>[20]Summary!$D$17</f>
        <v>0</v>
      </c>
      <c r="AB482" s="560">
        <f>[20]Summary!$E$17</f>
        <v>0</v>
      </c>
      <c r="AC482" s="560">
        <f>[20]Summary!$F$17</f>
        <v>0</v>
      </c>
      <c r="AD482" s="560">
        <f>[20]Summary!$G$17</f>
        <v>0</v>
      </c>
      <c r="AE482" s="560">
        <f>[20]Summary!$H$17</f>
        <v>0</v>
      </c>
      <c r="AF482" s="560">
        <f>[20]Summary!$I$17</f>
        <v>0</v>
      </c>
      <c r="AG482" s="560">
        <f>[20]Summary!$J$17</f>
        <v>0</v>
      </c>
      <c r="AH482" s="560">
        <f>[20]Summary!$K$17</f>
        <v>0</v>
      </c>
      <c r="AI482" s="560">
        <f>[20]Summary!$L$17</f>
        <v>0</v>
      </c>
      <c r="AJ482" s="560">
        <f>[20]Summary!$M$17</f>
        <v>0</v>
      </c>
      <c r="AK482" s="560">
        <f>[20]Summary!$N$17</f>
        <v>0</v>
      </c>
      <c r="AL482" s="560">
        <f>[20]Summary!$O$17</f>
        <v>0</v>
      </c>
      <c r="AM482" s="560">
        <f>[20]Summary!$P$17</f>
        <v>0</v>
      </c>
      <c r="AN482" s="560">
        <f>[20]Summary!$Q$17</f>
        <v>0</v>
      </c>
      <c r="AO482" s="560">
        <f>[20]Summary!$R$17</f>
        <v>0</v>
      </c>
      <c r="AP482" s="560">
        <f>[20]Summary!$S$17</f>
        <v>0</v>
      </c>
      <c r="AQ482" s="560">
        <f>[20]Summary!$T$17</f>
        <v>0</v>
      </c>
      <c r="AR482" s="560">
        <f>[20]Summary!$U$17</f>
        <v>0</v>
      </c>
      <c r="AS482" s="560">
        <f>[20]Summary!$V$17</f>
        <v>0</v>
      </c>
      <c r="AU482" s="566"/>
      <c r="AV482" s="566"/>
      <c r="AW482" s="566"/>
      <c r="AX482" s="566"/>
      <c r="AY482" s="566"/>
      <c r="AZ482" s="566"/>
      <c r="BA482" s="566"/>
      <c r="BB482" s="566"/>
      <c r="BC482" s="566"/>
      <c r="BD482" s="566"/>
      <c r="BE482" s="566"/>
      <c r="BF482" s="566"/>
      <c r="BG482" s="566"/>
      <c r="BH482" s="566"/>
      <c r="BI482" s="566"/>
      <c r="BJ482" s="566"/>
      <c r="BK482" s="566"/>
      <c r="BL482" s="566"/>
      <c r="BM482" s="566"/>
      <c r="BN482" s="566"/>
    </row>
    <row r="483" spans="1:66" ht="15" x14ac:dyDescent="0.25">
      <c r="A483" s="552" t="s">
        <v>502</v>
      </c>
      <c r="B483" s="562"/>
      <c r="C483" s="553">
        <v>2000</v>
      </c>
      <c r="D483" s="553">
        <v>2001</v>
      </c>
      <c r="E483" s="553">
        <v>2002</v>
      </c>
      <c r="F483" s="553">
        <v>2003</v>
      </c>
      <c r="G483" s="553">
        <v>2004</v>
      </c>
      <c r="H483" s="553">
        <v>2005</v>
      </c>
      <c r="I483" s="553">
        <v>2006</v>
      </c>
      <c r="J483" s="553">
        <v>2007</v>
      </c>
      <c r="K483" s="553">
        <v>2008</v>
      </c>
      <c r="L483" s="553">
        <v>2009</v>
      </c>
      <c r="M483" s="553">
        <v>2010</v>
      </c>
      <c r="N483" s="553">
        <v>2011</v>
      </c>
      <c r="O483" s="553">
        <v>2012</v>
      </c>
      <c r="P483" s="553">
        <v>2013</v>
      </c>
      <c r="Q483" s="553">
        <v>2014</v>
      </c>
      <c r="R483" s="553">
        <v>2015</v>
      </c>
      <c r="S483" s="553">
        <v>2016</v>
      </c>
      <c r="T483" s="553">
        <v>2017</v>
      </c>
      <c r="U483" s="553">
        <v>2018</v>
      </c>
      <c r="V483" s="554">
        <v>2019</v>
      </c>
      <c r="X483" s="552" t="s">
        <v>502</v>
      </c>
      <c r="Y483" s="562"/>
      <c r="Z483" s="553">
        <v>2000</v>
      </c>
      <c r="AA483" s="553">
        <v>2001</v>
      </c>
      <c r="AB483" s="553">
        <v>2002</v>
      </c>
      <c r="AC483" s="553">
        <v>2003</v>
      </c>
      <c r="AD483" s="553">
        <v>2004</v>
      </c>
      <c r="AE483" s="553">
        <v>2005</v>
      </c>
      <c r="AF483" s="553">
        <v>2006</v>
      </c>
      <c r="AG483" s="553">
        <v>2007</v>
      </c>
      <c r="AH483" s="553">
        <v>2008</v>
      </c>
      <c r="AI483" s="553">
        <v>2009</v>
      </c>
      <c r="AJ483" s="553">
        <v>2010</v>
      </c>
      <c r="AK483" s="553">
        <v>2011</v>
      </c>
      <c r="AL483" s="553">
        <v>2012</v>
      </c>
      <c r="AM483" s="553">
        <v>2013</v>
      </c>
      <c r="AN483" s="553">
        <v>2014</v>
      </c>
      <c r="AO483" s="553">
        <v>2015</v>
      </c>
      <c r="AP483" s="553">
        <v>2016</v>
      </c>
      <c r="AQ483" s="553">
        <v>2017</v>
      </c>
      <c r="AR483" s="553">
        <v>2018</v>
      </c>
      <c r="AS483" s="553">
        <v>2019</v>
      </c>
      <c r="AU483" s="553">
        <v>2000</v>
      </c>
      <c r="AV483" s="553">
        <v>2001</v>
      </c>
      <c r="AW483" s="553">
        <v>2002</v>
      </c>
      <c r="AX483" s="553">
        <v>2003</v>
      </c>
      <c r="AY483" s="553">
        <v>2004</v>
      </c>
      <c r="AZ483" s="553">
        <v>2005</v>
      </c>
      <c r="BA483" s="553">
        <v>2006</v>
      </c>
      <c r="BB483" s="553">
        <v>2007</v>
      </c>
      <c r="BC483" s="553">
        <v>2008</v>
      </c>
      <c r="BD483" s="553">
        <v>2009</v>
      </c>
      <c r="BE483" s="553">
        <v>2010</v>
      </c>
      <c r="BF483" s="553">
        <v>2011</v>
      </c>
      <c r="BG483" s="553">
        <v>2012</v>
      </c>
      <c r="BH483" s="553">
        <v>2013</v>
      </c>
      <c r="BI483" s="553">
        <v>2014</v>
      </c>
      <c r="BJ483" s="553">
        <v>2015</v>
      </c>
      <c r="BK483" s="553">
        <v>2016</v>
      </c>
      <c r="BL483" s="553">
        <v>2017</v>
      </c>
      <c r="BM483" s="553">
        <v>2018</v>
      </c>
      <c r="BN483" s="553">
        <v>2019</v>
      </c>
    </row>
    <row r="484" spans="1:66" ht="15" x14ac:dyDescent="0.25">
      <c r="A484" s="563"/>
      <c r="B484" s="550" t="s">
        <v>498</v>
      </c>
      <c r="C484" s="556">
        <v>0</v>
      </c>
      <c r="D484" s="556">
        <v>0</v>
      </c>
      <c r="E484" s="556">
        <v>0</v>
      </c>
      <c r="F484" s="556">
        <v>0</v>
      </c>
      <c r="G484" s="556">
        <v>0</v>
      </c>
      <c r="H484" s="556">
        <v>0</v>
      </c>
      <c r="I484" s="556">
        <v>0</v>
      </c>
      <c r="J484" s="556">
        <v>0</v>
      </c>
      <c r="K484" s="556">
        <v>0</v>
      </c>
      <c r="L484" s="556">
        <v>0</v>
      </c>
      <c r="M484" s="556">
        <v>0</v>
      </c>
      <c r="N484" s="556">
        <v>0</v>
      </c>
      <c r="O484" s="556">
        <v>0</v>
      </c>
      <c r="P484" s="556">
        <v>882.3513299756014</v>
      </c>
      <c r="Q484" s="556">
        <v>0</v>
      </c>
      <c r="R484" s="556">
        <v>0</v>
      </c>
      <c r="S484" s="556">
        <v>0</v>
      </c>
      <c r="T484" s="556">
        <v>0</v>
      </c>
      <c r="U484" s="556">
        <v>0</v>
      </c>
      <c r="V484" s="557">
        <v>0</v>
      </c>
      <c r="X484" s="563"/>
      <c r="Y484" s="550" t="s">
        <v>498</v>
      </c>
      <c r="Z484" s="556">
        <f>[20]Summary!$C$19</f>
        <v>0</v>
      </c>
      <c r="AA484" s="556">
        <f>[20]Summary!$D$19</f>
        <v>0</v>
      </c>
      <c r="AB484" s="556">
        <f>[20]Summary!$E$19</f>
        <v>0</v>
      </c>
      <c r="AC484" s="556">
        <f>[20]Summary!$F$19</f>
        <v>0</v>
      </c>
      <c r="AD484" s="556">
        <f>[20]Summary!$G$19</f>
        <v>0</v>
      </c>
      <c r="AE484" s="556">
        <f>[20]Summary!$H$19</f>
        <v>0</v>
      </c>
      <c r="AF484" s="556">
        <f>[20]Summary!$I$19</f>
        <v>0</v>
      </c>
      <c r="AG484" s="556">
        <f>[20]Summary!$J$19</f>
        <v>0</v>
      </c>
      <c r="AH484" s="556">
        <f>[20]Summary!$K$19</f>
        <v>0</v>
      </c>
      <c r="AI484" s="556">
        <f>[20]Summary!$L$19</f>
        <v>-469.49511498870197</v>
      </c>
      <c r="AJ484" s="556">
        <f>[20]Summary!$M$19</f>
        <v>0</v>
      </c>
      <c r="AK484" s="556">
        <f>[20]Summary!$N$19</f>
        <v>0</v>
      </c>
      <c r="AL484" s="556">
        <f>[20]Summary!$O$19</f>
        <v>0</v>
      </c>
      <c r="AM484" s="556">
        <f>[20]Summary!$P$19</f>
        <v>0</v>
      </c>
      <c r="AN484" s="556">
        <f>[20]Summary!$Q$19</f>
        <v>0</v>
      </c>
      <c r="AO484" s="556">
        <f>[20]Summary!$R$19</f>
        <v>0</v>
      </c>
      <c r="AP484" s="556">
        <f>[20]Summary!$S$19</f>
        <v>0</v>
      </c>
      <c r="AQ484" s="556">
        <f>[20]Summary!$T$19</f>
        <v>0</v>
      </c>
      <c r="AR484" s="556">
        <f>[20]Summary!$U$19</f>
        <v>0</v>
      </c>
      <c r="AS484" s="556">
        <f>[20]Summary!$V$19</f>
        <v>0</v>
      </c>
      <c r="AU484" s="566"/>
      <c r="AV484" s="566"/>
      <c r="AW484" s="566"/>
      <c r="AX484" s="566"/>
      <c r="AY484" s="566"/>
      <c r="AZ484" s="566"/>
      <c r="BA484" s="566"/>
      <c r="BB484" s="566"/>
      <c r="BC484" s="566"/>
      <c r="BD484" s="566"/>
      <c r="BE484" s="566"/>
      <c r="BF484" s="566"/>
      <c r="BG484" s="566"/>
      <c r="BH484" s="566">
        <f t="shared" ref="BH484:BH486" si="1746">(AM484-P484)/P484</f>
        <v>-1</v>
      </c>
      <c r="BI484" s="566"/>
      <c r="BJ484" s="566"/>
      <c r="BK484" s="566"/>
      <c r="BL484" s="566"/>
      <c r="BM484" s="566"/>
      <c r="BN484" s="566"/>
    </row>
    <row r="485" spans="1:66" ht="15" x14ac:dyDescent="0.25">
      <c r="A485" s="563"/>
      <c r="B485" s="550" t="s">
        <v>87</v>
      </c>
      <c r="C485" s="556">
        <v>0</v>
      </c>
      <c r="D485" s="556">
        <v>0</v>
      </c>
      <c r="E485" s="556">
        <v>0</v>
      </c>
      <c r="F485" s="556">
        <v>0</v>
      </c>
      <c r="G485" s="556">
        <v>0</v>
      </c>
      <c r="H485" s="556">
        <v>0</v>
      </c>
      <c r="I485" s="556">
        <v>0</v>
      </c>
      <c r="J485" s="556">
        <v>0</v>
      </c>
      <c r="K485" s="556">
        <v>0</v>
      </c>
      <c r="L485" s="556">
        <v>0</v>
      </c>
      <c r="M485" s="556">
        <v>0</v>
      </c>
      <c r="N485" s="556">
        <v>0</v>
      </c>
      <c r="O485" s="556">
        <v>0</v>
      </c>
      <c r="P485" s="556">
        <v>875.56185372673644</v>
      </c>
      <c r="Q485" s="556">
        <v>0</v>
      </c>
      <c r="R485" s="556">
        <v>0</v>
      </c>
      <c r="S485" s="556">
        <v>0</v>
      </c>
      <c r="T485" s="556">
        <v>0</v>
      </c>
      <c r="U485" s="556">
        <v>0</v>
      </c>
      <c r="V485" s="557">
        <v>0</v>
      </c>
      <c r="X485" s="563"/>
      <c r="Y485" s="550" t="s">
        <v>87</v>
      </c>
      <c r="Z485" s="556">
        <f>[20]Summary!$C$20</f>
        <v>0</v>
      </c>
      <c r="AA485" s="556">
        <f>[20]Summary!$D$20</f>
        <v>0</v>
      </c>
      <c r="AB485" s="556">
        <f>[20]Summary!$E$20</f>
        <v>0</v>
      </c>
      <c r="AC485" s="556">
        <f>[20]Summary!$F$20</f>
        <v>0</v>
      </c>
      <c r="AD485" s="556">
        <f>[20]Summary!$G$20</f>
        <v>0</v>
      </c>
      <c r="AE485" s="556">
        <f>[20]Summary!$H$20</f>
        <v>0</v>
      </c>
      <c r="AF485" s="556">
        <f>[20]Summary!$I$20</f>
        <v>0</v>
      </c>
      <c r="AG485" s="556">
        <f>[20]Summary!$J$20</f>
        <v>0</v>
      </c>
      <c r="AH485" s="556">
        <f>[20]Summary!$K$20</f>
        <v>0</v>
      </c>
      <c r="AI485" s="556">
        <f>[20]Summary!$L$20</f>
        <v>-281.6898567464923</v>
      </c>
      <c r="AJ485" s="556">
        <f>[20]Summary!$M$20</f>
        <v>0</v>
      </c>
      <c r="AK485" s="556">
        <f>[20]Summary!$N$20</f>
        <v>0</v>
      </c>
      <c r="AL485" s="556">
        <f>[20]Summary!$O$20</f>
        <v>0</v>
      </c>
      <c r="AM485" s="556">
        <f>[20]Summary!$P$20</f>
        <v>0</v>
      </c>
      <c r="AN485" s="556">
        <f>[20]Summary!$Q$20</f>
        <v>0</v>
      </c>
      <c r="AO485" s="556">
        <f>[20]Summary!$R$20</f>
        <v>0</v>
      </c>
      <c r="AP485" s="556">
        <f>[20]Summary!$S$20</f>
        <v>0</v>
      </c>
      <c r="AQ485" s="556">
        <f>[20]Summary!$T$20</f>
        <v>0</v>
      </c>
      <c r="AR485" s="556">
        <f>[20]Summary!$U$20</f>
        <v>0</v>
      </c>
      <c r="AS485" s="556">
        <f>[20]Summary!$V$20</f>
        <v>0</v>
      </c>
      <c r="AU485" s="566"/>
      <c r="AV485" s="566"/>
      <c r="AW485" s="566"/>
      <c r="AX485" s="566"/>
      <c r="AY485" s="566"/>
      <c r="AZ485" s="566"/>
      <c r="BA485" s="566"/>
      <c r="BB485" s="566"/>
      <c r="BC485" s="566"/>
      <c r="BD485" s="566"/>
      <c r="BE485" s="566"/>
      <c r="BF485" s="566"/>
      <c r="BG485" s="566"/>
      <c r="BH485" s="566">
        <f t="shared" si="1746"/>
        <v>-1</v>
      </c>
      <c r="BI485" s="566"/>
      <c r="BJ485" s="566"/>
      <c r="BK485" s="566"/>
      <c r="BL485" s="566"/>
      <c r="BM485" s="566"/>
      <c r="BN485" s="566"/>
    </row>
    <row r="486" spans="1:66" ht="15.75" thickBot="1" x14ac:dyDescent="0.3">
      <c r="A486" s="564"/>
      <c r="B486" s="559" t="s">
        <v>499</v>
      </c>
      <c r="C486" s="560">
        <v>0</v>
      </c>
      <c r="D486" s="560">
        <v>0</v>
      </c>
      <c r="E486" s="560">
        <v>0</v>
      </c>
      <c r="F486" s="560">
        <v>0</v>
      </c>
      <c r="G486" s="560">
        <v>0</v>
      </c>
      <c r="H486" s="560">
        <v>0</v>
      </c>
      <c r="I486" s="560">
        <v>0</v>
      </c>
      <c r="J486" s="560">
        <v>0</v>
      </c>
      <c r="K486" s="560">
        <v>0</v>
      </c>
      <c r="L486" s="560">
        <v>0</v>
      </c>
      <c r="M486" s="560">
        <v>0</v>
      </c>
      <c r="N486" s="560">
        <v>0</v>
      </c>
      <c r="O486" s="560">
        <v>0</v>
      </c>
      <c r="P486" s="560">
        <v>7.7894762488649576</v>
      </c>
      <c r="Q486" s="560">
        <v>0</v>
      </c>
      <c r="R486" s="560">
        <v>0</v>
      </c>
      <c r="S486" s="560">
        <v>0</v>
      </c>
      <c r="T486" s="560">
        <v>0</v>
      </c>
      <c r="U486" s="560">
        <v>0</v>
      </c>
      <c r="V486" s="561">
        <v>0</v>
      </c>
      <c r="X486" s="564"/>
      <c r="Y486" s="559" t="s">
        <v>499</v>
      </c>
      <c r="Z486" s="560">
        <f>[20]Summary!$C$21</f>
        <v>0</v>
      </c>
      <c r="AA486" s="560">
        <f>[20]Summary!$D$21</f>
        <v>0</v>
      </c>
      <c r="AB486" s="560">
        <f>[20]Summary!$E$21</f>
        <v>0</v>
      </c>
      <c r="AC486" s="560">
        <f>[20]Summary!$F$21</f>
        <v>0</v>
      </c>
      <c r="AD486" s="560">
        <f>[20]Summary!$G$21</f>
        <v>0</v>
      </c>
      <c r="AE486" s="560">
        <f>[20]Summary!$H$21</f>
        <v>0</v>
      </c>
      <c r="AF486" s="560">
        <f>[20]Summary!$I$21</f>
        <v>0</v>
      </c>
      <c r="AG486" s="560">
        <f>[20]Summary!$J$21</f>
        <v>0</v>
      </c>
      <c r="AH486" s="560">
        <f>[20]Summary!$K$21</f>
        <v>0</v>
      </c>
      <c r="AI486" s="560">
        <f>[20]Summary!$L$21</f>
        <v>-187.80525824220911</v>
      </c>
      <c r="AJ486" s="560">
        <f>[20]Summary!$M$21</f>
        <v>0</v>
      </c>
      <c r="AK486" s="560">
        <f>[20]Summary!$N$21</f>
        <v>0</v>
      </c>
      <c r="AL486" s="560">
        <f>[20]Summary!$O$21</f>
        <v>0</v>
      </c>
      <c r="AM486" s="560">
        <f>[20]Summary!$P$21</f>
        <v>0</v>
      </c>
      <c r="AN486" s="560">
        <f>[20]Summary!$Q$21</f>
        <v>0</v>
      </c>
      <c r="AO486" s="560">
        <f>[20]Summary!$R$21</f>
        <v>0</v>
      </c>
      <c r="AP486" s="560">
        <f>[20]Summary!$S$21</f>
        <v>0</v>
      </c>
      <c r="AQ486" s="560">
        <f>[20]Summary!$T$21</f>
        <v>0</v>
      </c>
      <c r="AR486" s="560">
        <f>[20]Summary!$U$21</f>
        <v>0</v>
      </c>
      <c r="AS486" s="560">
        <f>[20]Summary!$V$21</f>
        <v>0</v>
      </c>
      <c r="AU486" s="566"/>
      <c r="AV486" s="566"/>
      <c r="AW486" s="566"/>
      <c r="AX486" s="566"/>
      <c r="AY486" s="566"/>
      <c r="AZ486" s="566"/>
      <c r="BA486" s="566"/>
      <c r="BB486" s="566"/>
      <c r="BC486" s="566"/>
      <c r="BD486" s="566"/>
      <c r="BE486" s="566"/>
      <c r="BF486" s="566"/>
      <c r="BG486" s="566"/>
      <c r="BH486" s="566">
        <f t="shared" si="1746"/>
        <v>-1</v>
      </c>
      <c r="BI486" s="566"/>
      <c r="BJ486" s="566"/>
      <c r="BK486" s="566"/>
      <c r="BL486" s="566"/>
      <c r="BM486" s="566"/>
      <c r="BN486" s="566"/>
    </row>
    <row r="487" spans="1:66" ht="15" x14ac:dyDescent="0.25">
      <c r="A487" s="552" t="s">
        <v>503</v>
      </c>
      <c r="B487" s="562"/>
      <c r="C487" s="553">
        <v>2000</v>
      </c>
      <c r="D487" s="553">
        <v>2001</v>
      </c>
      <c r="E487" s="553">
        <v>2002</v>
      </c>
      <c r="F487" s="553">
        <v>2003</v>
      </c>
      <c r="G487" s="553">
        <v>2004</v>
      </c>
      <c r="H487" s="553">
        <v>2005</v>
      </c>
      <c r="I487" s="553">
        <v>2006</v>
      </c>
      <c r="J487" s="553">
        <v>2007</v>
      </c>
      <c r="K487" s="553">
        <v>2008</v>
      </c>
      <c r="L487" s="553">
        <v>2009</v>
      </c>
      <c r="M487" s="553">
        <v>2010</v>
      </c>
      <c r="N487" s="553">
        <v>2011</v>
      </c>
      <c r="O487" s="553">
        <v>2012</v>
      </c>
      <c r="P487" s="553">
        <v>2013</v>
      </c>
      <c r="Q487" s="553">
        <v>2014</v>
      </c>
      <c r="R487" s="553">
        <v>2015</v>
      </c>
      <c r="S487" s="553">
        <v>2016</v>
      </c>
      <c r="T487" s="553">
        <v>2017</v>
      </c>
      <c r="U487" s="553">
        <v>2018</v>
      </c>
      <c r="V487" s="554">
        <v>2019</v>
      </c>
      <c r="X487" s="552" t="s">
        <v>503</v>
      </c>
      <c r="Y487" s="562"/>
      <c r="Z487" s="553">
        <v>2000</v>
      </c>
      <c r="AA487" s="553">
        <v>2001</v>
      </c>
      <c r="AB487" s="553">
        <v>2002</v>
      </c>
      <c r="AC487" s="553">
        <v>2003</v>
      </c>
      <c r="AD487" s="553">
        <v>2004</v>
      </c>
      <c r="AE487" s="553">
        <v>2005</v>
      </c>
      <c r="AF487" s="553">
        <v>2006</v>
      </c>
      <c r="AG487" s="553">
        <v>2007</v>
      </c>
      <c r="AH487" s="553">
        <v>2008</v>
      </c>
      <c r="AI487" s="553">
        <v>2009</v>
      </c>
      <c r="AJ487" s="553">
        <v>2010</v>
      </c>
      <c r="AK487" s="553">
        <v>2011</v>
      </c>
      <c r="AL487" s="553">
        <v>2012</v>
      </c>
      <c r="AM487" s="553">
        <v>2013</v>
      </c>
      <c r="AN487" s="553">
        <v>2014</v>
      </c>
      <c r="AO487" s="553">
        <v>2015</v>
      </c>
      <c r="AP487" s="553">
        <v>2016</v>
      </c>
      <c r="AQ487" s="553">
        <v>2017</v>
      </c>
      <c r="AR487" s="553">
        <v>2018</v>
      </c>
      <c r="AS487" s="553">
        <v>2019</v>
      </c>
      <c r="AU487" s="553">
        <v>2000</v>
      </c>
      <c r="AV487" s="553">
        <v>2001</v>
      </c>
      <c r="AW487" s="553">
        <v>2002</v>
      </c>
      <c r="AX487" s="553">
        <v>2003</v>
      </c>
      <c r="AY487" s="553">
        <v>2004</v>
      </c>
      <c r="AZ487" s="553">
        <v>2005</v>
      </c>
      <c r="BA487" s="553">
        <v>2006</v>
      </c>
      <c r="BB487" s="553">
        <v>2007</v>
      </c>
      <c r="BC487" s="553">
        <v>2008</v>
      </c>
      <c r="BD487" s="553">
        <v>2009</v>
      </c>
      <c r="BE487" s="553">
        <v>2010</v>
      </c>
      <c r="BF487" s="553">
        <v>2011</v>
      </c>
      <c r="BG487" s="553">
        <v>2012</v>
      </c>
      <c r="BH487" s="553">
        <v>2013</v>
      </c>
      <c r="BI487" s="553">
        <v>2014</v>
      </c>
      <c r="BJ487" s="553">
        <v>2015</v>
      </c>
      <c r="BK487" s="553">
        <v>2016</v>
      </c>
      <c r="BL487" s="553">
        <v>2017</v>
      </c>
      <c r="BM487" s="553">
        <v>2018</v>
      </c>
      <c r="BN487" s="553">
        <v>2019</v>
      </c>
    </row>
    <row r="488" spans="1:66" ht="15" x14ac:dyDescent="0.25">
      <c r="A488" s="555"/>
      <c r="B488" s="550" t="s">
        <v>498</v>
      </c>
      <c r="C488" s="556">
        <v>28043.157084282982</v>
      </c>
      <c r="D488" s="556">
        <v>28362.464918437527</v>
      </c>
      <c r="E488" s="556">
        <v>28699.428893810604</v>
      </c>
      <c r="F488" s="556">
        <v>29041.266603065786</v>
      </c>
      <c r="G488" s="556">
        <v>29338.258050566314</v>
      </c>
      <c r="H488" s="556">
        <v>29693.580660859359</v>
      </c>
      <c r="I488" s="556">
        <v>30021.956808907817</v>
      </c>
      <c r="J488" s="556">
        <v>30307.516092926169</v>
      </c>
      <c r="K488" s="556">
        <v>30491.528106000354</v>
      </c>
      <c r="L488" s="556">
        <v>30825.028239553445</v>
      </c>
      <c r="M488" s="556">
        <v>31089.211165153931</v>
      </c>
      <c r="N488" s="556">
        <v>31368.365453815488</v>
      </c>
      <c r="O488" s="556">
        <v>31648.590650728627</v>
      </c>
      <c r="P488" s="556">
        <v>32752</v>
      </c>
      <c r="Q488" s="556">
        <v>33061</v>
      </c>
      <c r="R488" s="556">
        <v>33112.6</v>
      </c>
      <c r="S488" s="556">
        <v>33534.5</v>
      </c>
      <c r="T488" s="556">
        <v>33916.199999999997</v>
      </c>
      <c r="U488" s="556">
        <v>34213</v>
      </c>
      <c r="V488" s="557">
        <v>34591.548073006663</v>
      </c>
      <c r="X488" s="555"/>
      <c r="Y488" s="550" t="s">
        <v>498</v>
      </c>
      <c r="Z488" s="556">
        <f>[20]Summary!$C$23</f>
        <v>28011.507870237238</v>
      </c>
      <c r="AA488" s="556">
        <f>[20]Summary!$D$23</f>
        <v>28454.477314180451</v>
      </c>
      <c r="AB488" s="556">
        <f>[20]Summary!$E$23</f>
        <v>28913.417635940812</v>
      </c>
      <c r="AC488" s="556">
        <f>[20]Summary!$F$23</f>
        <v>29369.909116246905</v>
      </c>
      <c r="AD488" s="556">
        <f>[20]Summary!$G$23</f>
        <v>29864.323409271638</v>
      </c>
      <c r="AE488" s="556">
        <f>[20]Summary!$H$23</f>
        <v>30325.434218395247</v>
      </c>
      <c r="AF488" s="556">
        <f>[20]Summary!$I$23</f>
        <v>30737.808058324728</v>
      </c>
      <c r="AG488" s="556">
        <f>[20]Summary!$J$23</f>
        <v>31059.164957199784</v>
      </c>
      <c r="AH488" s="556">
        <f>[20]Summary!$K$23</f>
        <v>31393.379191657514</v>
      </c>
      <c r="AI488" s="556">
        <f>[20]Summary!$L$23</f>
        <v>31262</v>
      </c>
      <c r="AJ488" s="556">
        <f>[20]Summary!$M$23</f>
        <v>31429.21</v>
      </c>
      <c r="AK488" s="556">
        <f>[20]Summary!$N$23</f>
        <v>31676.02</v>
      </c>
      <c r="AL488" s="556">
        <f>[20]Summary!$O$23</f>
        <v>31980.87</v>
      </c>
      <c r="AM488" s="556">
        <f>[20]Summary!$P$23</f>
        <v>32400.58</v>
      </c>
      <c r="AN488" s="556">
        <f>[20]Summary!$Q$23</f>
        <v>32755.63</v>
      </c>
      <c r="AO488" s="556">
        <f>[20]Summary!$R$23</f>
        <v>33112.589999999997</v>
      </c>
      <c r="AP488" s="556">
        <f>[20]Summary!$S$23</f>
        <v>33534.49</v>
      </c>
      <c r="AQ488" s="556">
        <f>[20]Summary!$T$23</f>
        <v>33916.230000000003</v>
      </c>
      <c r="AR488" s="556">
        <f>[20]Summary!$U$23</f>
        <v>34213.15</v>
      </c>
      <c r="AS488" s="556">
        <f>[20]Summary!$V$23</f>
        <v>34591.57</v>
      </c>
      <c r="AU488" s="566">
        <f>(Z488-C488)/C488</f>
        <v>-1.1285895504070385E-3</v>
      </c>
      <c r="AV488" s="566">
        <f t="shared" ref="AV488:AV490" si="1747">(AA488-D488)/D488</f>
        <v>3.2441607599172323E-3</v>
      </c>
      <c r="AW488" s="566">
        <f t="shared" ref="AW488:AW490" si="1748">(AB488-E488)/E488</f>
        <v>7.4562021049958127E-3</v>
      </c>
      <c r="AX488" s="566">
        <f t="shared" ref="AX488:AX490" si="1749">(AC488-F488)/F488</f>
        <v>1.1316397375947288E-2</v>
      </c>
      <c r="AY488" s="566">
        <f t="shared" ref="AY488:AY490" si="1750">(AD488-G488)/G488</f>
        <v>1.7931035912173706E-2</v>
      </c>
      <c r="AZ488" s="566">
        <f t="shared" ref="AZ488:AZ490" si="1751">(AE488-H488)/H488</f>
        <v>2.1279129814369815E-2</v>
      </c>
      <c r="BA488" s="566">
        <f t="shared" ref="BA488:BA490" si="1752">(AF488-I488)/I488</f>
        <v>2.384425685418718E-2</v>
      </c>
      <c r="BB488" s="566">
        <f t="shared" ref="BB488:BB490" si="1753">(AG488-J488)/J488</f>
        <v>2.480074124085184E-2</v>
      </c>
      <c r="BC488" s="566">
        <f t="shared" ref="BC488:BC490" si="1754">(AH488-K488)/K488</f>
        <v>2.9577103598152767E-2</v>
      </c>
      <c r="BD488" s="566">
        <f t="shared" ref="BD488:BD490" si="1755">(AI488-L488)/L488</f>
        <v>1.4175875429883638E-2</v>
      </c>
      <c r="BE488" s="566">
        <f t="shared" ref="BE488:BE490" si="1756">(AJ488-M488)/M488</f>
        <v>1.0936232284566713E-2</v>
      </c>
      <c r="BF488" s="566">
        <f t="shared" ref="BF488:BF490" si="1757">(AK488-N488)/N488</f>
        <v>9.8077965406734649E-3</v>
      </c>
      <c r="BG488" s="566">
        <f t="shared" ref="BG488:BG490" si="1758">(AL488-O488)/O488</f>
        <v>1.0499025152127014E-2</v>
      </c>
      <c r="BH488" s="566">
        <f t="shared" ref="BH488:BH490" si="1759">(AM488-P488)/P488</f>
        <v>-1.0729726428920318E-2</v>
      </c>
      <c r="BI488" s="566">
        <f t="shared" ref="BI488:BI490" si="1760">(AN488-Q488)/Q488</f>
        <v>-9.236562717401137E-3</v>
      </c>
      <c r="BJ488" s="566">
        <f t="shared" ref="BJ488:BJ490" si="1761">(AO488-R488)/R488</f>
        <v>-3.0199984302160717E-7</v>
      </c>
      <c r="BK488" s="566">
        <f t="shared" ref="BK488:BK490" si="1762">(AP488-S488)/S488</f>
        <v>-2.9820036088318801E-7</v>
      </c>
      <c r="BL488" s="566">
        <f t="shared" ref="BL488:BL490" si="1763">(AQ488-T488)/T488</f>
        <v>8.8453305518046853E-7</v>
      </c>
      <c r="BM488" s="566">
        <f t="shared" ref="BM488:BM490" si="1764">(AR488-U488)/U488</f>
        <v>4.3842983661606753E-6</v>
      </c>
      <c r="BN488" s="566">
        <f t="shared" ref="BN488:BN490" si="1765">(AS488-V488)/V488</f>
        <v>6.3388297310493006E-7</v>
      </c>
    </row>
    <row r="489" spans="1:66" ht="15" x14ac:dyDescent="0.25">
      <c r="A489" s="555"/>
      <c r="B489" s="550" t="s">
        <v>87</v>
      </c>
      <c r="C489" s="556">
        <v>27709.804773883323</v>
      </c>
      <c r="D489" s="556">
        <v>28025.316958214124</v>
      </c>
      <c r="E489" s="556">
        <v>28358.275403133746</v>
      </c>
      <c r="F489" s="556">
        <v>28696.049647286927</v>
      </c>
      <c r="G489" s="556">
        <v>28989.51072247967</v>
      </c>
      <c r="H489" s="556">
        <v>29340.6095710642</v>
      </c>
      <c r="I489" s="556">
        <v>29665.082273173848</v>
      </c>
      <c r="J489" s="556">
        <v>29947.247080357887</v>
      </c>
      <c r="K489" s="556">
        <v>30129.071720964872</v>
      </c>
      <c r="L489" s="556">
        <v>30458.607499160098</v>
      </c>
      <c r="M489" s="556">
        <v>30719.650051215893</v>
      </c>
      <c r="N489" s="556">
        <v>30995.485999977143</v>
      </c>
      <c r="O489" s="556">
        <v>31272.380126977492</v>
      </c>
      <c r="P489" s="556">
        <v>32369</v>
      </c>
      <c r="Q489" s="556">
        <v>32668</v>
      </c>
      <c r="R489" s="556">
        <v>32613.1</v>
      </c>
      <c r="S489" s="556">
        <v>33023.599999999999</v>
      </c>
      <c r="T489" s="556">
        <v>33335.599999999999</v>
      </c>
      <c r="U489" s="556">
        <v>33619.39</v>
      </c>
      <c r="V489" s="557">
        <v>33984.593719437958</v>
      </c>
      <c r="X489" s="555"/>
      <c r="Y489" s="550" t="s">
        <v>87</v>
      </c>
      <c r="Z489" s="556">
        <f>[20]Summary!$C$24</f>
        <v>27593.964417929277</v>
      </c>
      <c r="AA489" s="556">
        <f>[20]Summary!$D$24</f>
        <v>28030.330897414176</v>
      </c>
      <c r="AB489" s="556">
        <f>[20]Summary!$E$24</f>
        <v>28482.430190578762</v>
      </c>
      <c r="AC489" s="556">
        <f>[20]Summary!$F$24</f>
        <v>28932.11714506214</v>
      </c>
      <c r="AD489" s="556">
        <f>[20]Summary!$G$24</f>
        <v>29419.161629516184</v>
      </c>
      <c r="AE489" s="556">
        <f>[20]Summary!$H$24</f>
        <v>29873.399056455946</v>
      </c>
      <c r="AF489" s="556">
        <f>[20]Summary!$I$24</f>
        <v>30279.625994277791</v>
      </c>
      <c r="AG489" s="556">
        <f>[20]Summary!$J$24</f>
        <v>30596.19270229269</v>
      </c>
      <c r="AH489" s="556">
        <f>[20]Summary!$K$24</f>
        <v>30925.425092648617</v>
      </c>
      <c r="AI489" s="556">
        <f>[20]Summary!$L$24</f>
        <v>30978.47</v>
      </c>
      <c r="AJ489" s="556">
        <f>[20]Summary!$M$24</f>
        <v>31086.66</v>
      </c>
      <c r="AK489" s="556">
        <f>[20]Summary!$N$24</f>
        <v>31325.279999999999</v>
      </c>
      <c r="AL489" s="556">
        <f>[20]Summary!$O$24</f>
        <v>31574.74</v>
      </c>
      <c r="AM489" s="556">
        <f>[20]Summary!$P$24</f>
        <v>31984.959999999999</v>
      </c>
      <c r="AN489" s="556">
        <f>[20]Summary!$Q$24</f>
        <v>32267.37</v>
      </c>
      <c r="AO489" s="556">
        <f>[20]Summary!$R$24</f>
        <v>32613.06</v>
      </c>
      <c r="AP489" s="556">
        <f>[20]Summary!$S$24</f>
        <v>33023.57</v>
      </c>
      <c r="AQ489" s="556">
        <f>[20]Summary!$T$24</f>
        <v>33342.550000000003</v>
      </c>
      <c r="AR489" s="556">
        <f>[20]Summary!$U$24</f>
        <v>33626.53</v>
      </c>
      <c r="AS489" s="556">
        <f>[20]Summary!$V$24</f>
        <v>33991.910000000003</v>
      </c>
      <c r="AU489" s="566">
        <f t="shared" ref="AU489:AU490" si="1766">(Z489-C489)/C489</f>
        <v>-4.1804825728410031E-3</v>
      </c>
      <c r="AV489" s="566">
        <f t="shared" si="1747"/>
        <v>1.7890749309021741E-4</v>
      </c>
      <c r="AW489" s="566">
        <f t="shared" si="1748"/>
        <v>4.3780796145062991E-3</v>
      </c>
      <c r="AX489" s="566">
        <f t="shared" si="1749"/>
        <v>8.2264806716185867E-3</v>
      </c>
      <c r="AY489" s="566">
        <f t="shared" si="1750"/>
        <v>1.4820909229880328E-2</v>
      </c>
      <c r="AZ489" s="566">
        <f t="shared" si="1751"/>
        <v>1.8158773562672828E-2</v>
      </c>
      <c r="BA489" s="566">
        <f t="shared" si="1752"/>
        <v>2.0716063264037354E-2</v>
      </c>
      <c r="BB489" s="566">
        <f t="shared" si="1753"/>
        <v>2.1669625264501866E-2</v>
      </c>
      <c r="BC489" s="566">
        <f t="shared" si="1754"/>
        <v>2.6431394204874021E-2</v>
      </c>
      <c r="BD489" s="566">
        <f t="shared" si="1755"/>
        <v>1.7067835450266015E-2</v>
      </c>
      <c r="BE489" s="566">
        <f t="shared" si="1756"/>
        <v>1.1947074532822705E-2</v>
      </c>
      <c r="BF489" s="566">
        <f t="shared" si="1757"/>
        <v>1.0640065460599608E-2</v>
      </c>
      <c r="BG489" s="566">
        <f t="shared" si="1758"/>
        <v>9.6685916388460323E-3</v>
      </c>
      <c r="BH489" s="566">
        <f t="shared" si="1759"/>
        <v>-1.1864438197040405E-2</v>
      </c>
      <c r="BI489" s="566">
        <f t="shared" si="1760"/>
        <v>-1.226368311497493E-2</v>
      </c>
      <c r="BJ489" s="566">
        <f t="shared" si="1761"/>
        <v>-1.2265010071791746E-6</v>
      </c>
      <c r="BK489" s="566">
        <f t="shared" si="1762"/>
        <v>-9.0844123592933081E-7</v>
      </c>
      <c r="BL489" s="566">
        <f t="shared" si="1763"/>
        <v>2.0848582296416942E-4</v>
      </c>
      <c r="BM489" s="566">
        <f t="shared" si="1764"/>
        <v>2.1237744051868336E-4</v>
      </c>
      <c r="BN489" s="566">
        <f t="shared" si="1765"/>
        <v>2.152822723862768E-4</v>
      </c>
    </row>
    <row r="490" spans="1:66" ht="15.75" thickBot="1" x14ac:dyDescent="0.3">
      <c r="A490" s="558"/>
      <c r="B490" s="559" t="s">
        <v>499</v>
      </c>
      <c r="C490" s="560">
        <v>333.35231039966118</v>
      </c>
      <c r="D490" s="560">
        <v>337.14796022340323</v>
      </c>
      <c r="E490" s="560">
        <v>341.15349067685651</v>
      </c>
      <c r="F490" s="560">
        <v>345.21695577885845</v>
      </c>
      <c r="G490" s="560">
        <v>348.7473280866443</v>
      </c>
      <c r="H490" s="560">
        <v>352.97108979515787</v>
      </c>
      <c r="I490" s="560">
        <v>356.87453573396925</v>
      </c>
      <c r="J490" s="560">
        <v>360.26901256828194</v>
      </c>
      <c r="K490" s="560">
        <v>362.45638503548366</v>
      </c>
      <c r="L490" s="560">
        <v>366.42074039334835</v>
      </c>
      <c r="M490" s="560">
        <v>369.56111393803815</v>
      </c>
      <c r="N490" s="560">
        <v>372.87945383834341</v>
      </c>
      <c r="O490" s="560">
        <v>376.21052375113686</v>
      </c>
      <c r="P490" s="560">
        <v>389.32688061462096</v>
      </c>
      <c r="Q490" s="560">
        <v>393</v>
      </c>
      <c r="R490" s="560">
        <v>499.5</v>
      </c>
      <c r="S490" s="560">
        <v>510.9</v>
      </c>
      <c r="T490" s="560">
        <v>580.6</v>
      </c>
      <c r="U490" s="560">
        <v>593.73</v>
      </c>
      <c r="V490" s="561">
        <v>607</v>
      </c>
      <c r="X490" s="558"/>
      <c r="Y490" s="559" t="s">
        <v>499</v>
      </c>
      <c r="Z490" s="560">
        <f>[20]Summary!$C$25</f>
        <v>417.54345230795855</v>
      </c>
      <c r="AA490" s="560">
        <f>[20]Summary!$D$25</f>
        <v>424.14641676627349</v>
      </c>
      <c r="AB490" s="560">
        <f>[20]Summary!$E$25</f>
        <v>430.98744536205123</v>
      </c>
      <c r="AC490" s="560">
        <f>[20]Summary!$F$25</f>
        <v>437.79197118476492</v>
      </c>
      <c r="AD490" s="560">
        <f>[20]Summary!$G$25</f>
        <v>445.16177975545207</v>
      </c>
      <c r="AE490" s="560">
        <f>[20]Summary!$H$25</f>
        <v>452.03516193929937</v>
      </c>
      <c r="AF490" s="560">
        <f>[20]Summary!$I$25</f>
        <v>458.18206404693615</v>
      </c>
      <c r="AG490" s="560">
        <f>[20]Summary!$J$25</f>
        <v>462.97225490709474</v>
      </c>
      <c r="AH490" s="560">
        <f>[20]Summary!$K$25</f>
        <v>467.95409900889746</v>
      </c>
      <c r="AI490" s="560">
        <f>[20]Summary!$L$25</f>
        <v>283.52999999999997</v>
      </c>
      <c r="AJ490" s="560">
        <f>[20]Summary!$M$25</f>
        <v>342.56</v>
      </c>
      <c r="AK490" s="560">
        <f>[20]Summary!$N$25</f>
        <v>350.74</v>
      </c>
      <c r="AL490" s="560">
        <f>[20]Summary!$O$25</f>
        <v>406.13</v>
      </c>
      <c r="AM490" s="560">
        <f>[20]Summary!$P$25</f>
        <v>415.61</v>
      </c>
      <c r="AN490" s="560">
        <f>[20]Summary!$Q$25</f>
        <v>488.26</v>
      </c>
      <c r="AO490" s="560">
        <f>[20]Summary!$R$25</f>
        <v>499.53</v>
      </c>
      <c r="AP490" s="560">
        <f>[20]Summary!$S$25</f>
        <v>510.92</v>
      </c>
      <c r="AQ490" s="560">
        <f>[20]Summary!$T$25</f>
        <v>573.67999999999995</v>
      </c>
      <c r="AR490" s="560">
        <f>[20]Summary!$U$25</f>
        <v>586.61</v>
      </c>
      <c r="AS490" s="560">
        <f>[20]Summary!$V$25</f>
        <v>599.66999999999996</v>
      </c>
      <c r="AU490" s="566">
        <f t="shared" si="1766"/>
        <v>0.25255904723551886</v>
      </c>
      <c r="AV490" s="566">
        <f t="shared" si="1747"/>
        <v>0.258042363611581</v>
      </c>
      <c r="AW490" s="566">
        <f t="shared" si="1748"/>
        <v>0.26332415508034834</v>
      </c>
      <c r="AX490" s="566">
        <f t="shared" si="1749"/>
        <v>0.26816474062533835</v>
      </c>
      <c r="AY490" s="566">
        <f t="shared" si="1750"/>
        <v>0.27645932715175997</v>
      </c>
      <c r="AZ490" s="566">
        <f t="shared" si="1751"/>
        <v>0.2806577507569587</v>
      </c>
      <c r="BA490" s="566">
        <f t="shared" si="1752"/>
        <v>0.28387435406286932</v>
      </c>
      <c r="BB490" s="566">
        <f t="shared" si="1753"/>
        <v>0.2850737608729183</v>
      </c>
      <c r="BC490" s="566">
        <f t="shared" si="1754"/>
        <v>0.29106319637074624</v>
      </c>
      <c r="BD490" s="566">
        <f t="shared" si="1755"/>
        <v>-0.22621738142979064</v>
      </c>
      <c r="BE490" s="566">
        <f t="shared" si="1756"/>
        <v>-7.3062648963021698E-2</v>
      </c>
      <c r="BF490" s="566">
        <f t="shared" si="1757"/>
        <v>-5.9374292711610883E-2</v>
      </c>
      <c r="BG490" s="566">
        <f t="shared" si="1758"/>
        <v>7.9528546810813991E-2</v>
      </c>
      <c r="BH490" s="566">
        <f t="shared" si="1759"/>
        <v>6.7509131000373063E-2</v>
      </c>
      <c r="BI490" s="566">
        <f t="shared" si="1760"/>
        <v>0.2423918575063613</v>
      </c>
      <c r="BJ490" s="566">
        <f t="shared" si="1761"/>
        <v>6.0060060060005435E-5</v>
      </c>
      <c r="BK490" s="566">
        <f t="shared" si="1762"/>
        <v>3.9146604032175874E-5</v>
      </c>
      <c r="BL490" s="566">
        <f t="shared" si="1763"/>
        <v>-1.1918704788150315E-2</v>
      </c>
      <c r="BM490" s="566">
        <f t="shared" si="1764"/>
        <v>-1.199198288784465E-2</v>
      </c>
      <c r="BN490" s="566">
        <f t="shared" si="1765"/>
        <v>-1.2075782537067613E-2</v>
      </c>
    </row>
    <row r="492" spans="1:66" ht="15" x14ac:dyDescent="0.25">
      <c r="A492" s="565" t="s">
        <v>338</v>
      </c>
      <c r="B492" s="565">
        <v>2021</v>
      </c>
      <c r="X492" s="565" t="str">
        <f>A492</f>
        <v>LV</v>
      </c>
      <c r="Y492" s="565">
        <v>2022</v>
      </c>
    </row>
    <row r="493" spans="1:66" ht="15.75" thickBot="1" x14ac:dyDescent="0.3">
      <c r="A493" s="550" t="s">
        <v>65</v>
      </c>
      <c r="B493" s="550" t="s">
        <v>64</v>
      </c>
      <c r="C493" s="551" t="s">
        <v>508</v>
      </c>
      <c r="D493" s="551" t="s">
        <v>508</v>
      </c>
      <c r="E493" s="551" t="s">
        <v>508</v>
      </c>
      <c r="F493" s="551" t="s">
        <v>508</v>
      </c>
      <c r="G493" s="551" t="s">
        <v>508</v>
      </c>
      <c r="H493" s="551" t="s">
        <v>508</v>
      </c>
      <c r="I493" s="551" t="s">
        <v>508</v>
      </c>
      <c r="J493" s="551" t="s">
        <v>508</v>
      </c>
      <c r="K493" s="551" t="s">
        <v>508</v>
      </c>
      <c r="L493" s="551" t="s">
        <v>508</v>
      </c>
      <c r="M493" s="551" t="s">
        <v>508</v>
      </c>
      <c r="N493" s="551" t="s">
        <v>508</v>
      </c>
      <c r="O493" s="551" t="s">
        <v>508</v>
      </c>
      <c r="P493" s="551" t="s">
        <v>508</v>
      </c>
      <c r="Q493" s="551" t="s">
        <v>508</v>
      </c>
      <c r="R493" s="551" t="s">
        <v>508</v>
      </c>
      <c r="S493" s="551" t="s">
        <v>508</v>
      </c>
      <c r="T493" s="551" t="s">
        <v>508</v>
      </c>
      <c r="U493" s="551" t="s">
        <v>508</v>
      </c>
      <c r="V493" s="551" t="s">
        <v>508</v>
      </c>
      <c r="X493" s="550" t="s">
        <v>65</v>
      </c>
      <c r="Y493" s="550" t="s">
        <v>64</v>
      </c>
      <c r="Z493" s="551" t="str">
        <f>[21]Summary!$C$1</f>
        <v>EST</v>
      </c>
      <c r="AA493" s="551" t="str">
        <f>[21]Summary!$D$1</f>
        <v>EST</v>
      </c>
      <c r="AB493" s="551" t="str">
        <f>[21]Summary!$E$1</f>
        <v>EST</v>
      </c>
      <c r="AC493" s="551" t="str">
        <f>[21]Summary!$F$1</f>
        <v>EST</v>
      </c>
      <c r="AD493" s="551" t="str">
        <f>[21]Summary!$G$1</f>
        <v>EST</v>
      </c>
      <c r="AE493" s="551" t="str">
        <f>[21]Summary!$H$1</f>
        <v>EST</v>
      </c>
      <c r="AF493" s="551" t="str">
        <f>[21]Summary!$I$1</f>
        <v>EST</v>
      </c>
      <c r="AG493" s="551" t="str">
        <f>[21]Summary!$J$1</f>
        <v>EST</v>
      </c>
      <c r="AH493" s="551" t="str">
        <f>[21]Summary!$K$1</f>
        <v>EST</v>
      </c>
      <c r="AI493" s="551" t="str">
        <f>[21]Summary!$L$1</f>
        <v>EST</v>
      </c>
      <c r="AJ493" s="551" t="str">
        <f>[21]Summary!$M$1</f>
        <v>EST</v>
      </c>
      <c r="AK493" s="551" t="str">
        <f>[21]Summary!$N$1</f>
        <v>EST</v>
      </c>
      <c r="AL493" s="551" t="str">
        <f>[21]Summary!$O$1</f>
        <v>EST</v>
      </c>
      <c r="AM493" s="551" t="str">
        <f>[21]Summary!$P$1</f>
        <v>EST</v>
      </c>
      <c r="AN493" s="551" t="str">
        <f>[21]Summary!$Q$1</f>
        <v>EST</v>
      </c>
      <c r="AO493" s="551" t="str">
        <f>[21]Summary!$R$1</f>
        <v>EST</v>
      </c>
      <c r="AP493" s="551" t="str">
        <f>[21]Summary!$S$1</f>
        <v>EST</v>
      </c>
      <c r="AQ493" s="551" t="str">
        <f>[21]Summary!$T$1</f>
        <v>EST</v>
      </c>
      <c r="AR493" s="551" t="str">
        <f>[21]Summary!$U$1</f>
        <v>EST</v>
      </c>
      <c r="AS493" s="551" t="str">
        <f>[21]Summary!$V$1</f>
        <v>EST</v>
      </c>
      <c r="AU493" s="704" t="s">
        <v>504</v>
      </c>
      <c r="AV493" s="704"/>
      <c r="AW493" s="704"/>
      <c r="AX493" s="704"/>
      <c r="AY493" s="704"/>
      <c r="AZ493" s="704"/>
      <c r="BA493" s="704"/>
      <c r="BB493" s="704"/>
      <c r="BC493" s="704"/>
      <c r="BD493" s="704"/>
      <c r="BE493" s="704"/>
      <c r="BF493" s="704"/>
      <c r="BG493" s="704"/>
      <c r="BH493" s="704"/>
      <c r="BI493" s="704"/>
      <c r="BJ493" s="704"/>
      <c r="BK493" s="704"/>
      <c r="BL493" s="704"/>
      <c r="BM493" s="704"/>
      <c r="BN493" s="704"/>
    </row>
    <row r="494" spans="1:66" ht="15" x14ac:dyDescent="0.25">
      <c r="A494" s="552" t="s">
        <v>497</v>
      </c>
      <c r="B494" s="553"/>
      <c r="C494" s="553">
        <v>2000</v>
      </c>
      <c r="D494" s="553">
        <v>2001</v>
      </c>
      <c r="E494" s="553">
        <v>2002</v>
      </c>
      <c r="F494" s="553">
        <v>2003</v>
      </c>
      <c r="G494" s="553">
        <v>2004</v>
      </c>
      <c r="H494" s="553">
        <v>2005</v>
      </c>
      <c r="I494" s="553">
        <v>2006</v>
      </c>
      <c r="J494" s="553">
        <v>2007</v>
      </c>
      <c r="K494" s="553">
        <v>2008</v>
      </c>
      <c r="L494" s="553">
        <v>2009</v>
      </c>
      <c r="M494" s="553">
        <v>2010</v>
      </c>
      <c r="N494" s="553">
        <v>2011</v>
      </c>
      <c r="O494" s="553">
        <v>2012</v>
      </c>
      <c r="P494" s="553">
        <v>2013</v>
      </c>
      <c r="Q494" s="553">
        <v>2014</v>
      </c>
      <c r="R494" s="553">
        <v>2015</v>
      </c>
      <c r="S494" s="553">
        <v>2016</v>
      </c>
      <c r="T494" s="553">
        <v>2017</v>
      </c>
      <c r="U494" s="553">
        <v>2018</v>
      </c>
      <c r="V494" s="554">
        <v>2019</v>
      </c>
      <c r="X494" s="552" t="s">
        <v>497</v>
      </c>
      <c r="Y494" s="553"/>
      <c r="Z494" s="553">
        <v>2000</v>
      </c>
      <c r="AA494" s="553">
        <v>2001</v>
      </c>
      <c r="AB494" s="553">
        <v>2002</v>
      </c>
      <c r="AC494" s="553">
        <v>2003</v>
      </c>
      <c r="AD494" s="553">
        <v>2004</v>
      </c>
      <c r="AE494" s="553">
        <v>2005</v>
      </c>
      <c r="AF494" s="553">
        <v>2006</v>
      </c>
      <c r="AG494" s="553">
        <v>2007</v>
      </c>
      <c r="AH494" s="553">
        <v>2008</v>
      </c>
      <c r="AI494" s="553">
        <v>2009</v>
      </c>
      <c r="AJ494" s="553">
        <v>2010</v>
      </c>
      <c r="AK494" s="553">
        <v>2011</v>
      </c>
      <c r="AL494" s="553">
        <v>2012</v>
      </c>
      <c r="AM494" s="553">
        <v>2013</v>
      </c>
      <c r="AN494" s="553">
        <v>2014</v>
      </c>
      <c r="AO494" s="553">
        <v>2015</v>
      </c>
      <c r="AP494" s="553">
        <v>2016</v>
      </c>
      <c r="AQ494" s="553">
        <v>2017</v>
      </c>
      <c r="AR494" s="553">
        <v>2018</v>
      </c>
      <c r="AS494" s="553">
        <v>2019</v>
      </c>
      <c r="AU494" s="553">
        <v>2000</v>
      </c>
      <c r="AV494" s="553">
        <v>2001</v>
      </c>
      <c r="AW494" s="553">
        <v>2002</v>
      </c>
      <c r="AX494" s="553">
        <v>2003</v>
      </c>
      <c r="AY494" s="553">
        <v>2004</v>
      </c>
      <c r="AZ494" s="553">
        <v>2005</v>
      </c>
      <c r="BA494" s="553">
        <v>2006</v>
      </c>
      <c r="BB494" s="553">
        <v>2007</v>
      </c>
      <c r="BC494" s="553">
        <v>2008</v>
      </c>
      <c r="BD494" s="553">
        <v>2009</v>
      </c>
      <c r="BE494" s="553">
        <v>2010</v>
      </c>
      <c r="BF494" s="553">
        <v>2011</v>
      </c>
      <c r="BG494" s="553">
        <v>2012</v>
      </c>
      <c r="BH494" s="553">
        <v>2013</v>
      </c>
      <c r="BI494" s="553">
        <v>2014</v>
      </c>
      <c r="BJ494" s="553">
        <v>2015</v>
      </c>
      <c r="BK494" s="553">
        <v>2016</v>
      </c>
      <c r="BL494" s="553">
        <v>2017</v>
      </c>
      <c r="BM494" s="553">
        <v>2018</v>
      </c>
      <c r="BN494" s="553">
        <v>2019</v>
      </c>
    </row>
    <row r="495" spans="1:66" ht="15" x14ac:dyDescent="0.25">
      <c r="A495" s="555"/>
      <c r="B495" s="550" t="s">
        <v>498</v>
      </c>
      <c r="C495" s="556">
        <v>530247.74760514952</v>
      </c>
      <c r="D495" s="556">
        <v>537812.93559171481</v>
      </c>
      <c r="E495" s="556">
        <v>548303.40337542538</v>
      </c>
      <c r="F495" s="556">
        <v>557684.81539455184</v>
      </c>
      <c r="G495" s="556">
        <v>566302.92965620093</v>
      </c>
      <c r="H495" s="556">
        <v>575810.84253244987</v>
      </c>
      <c r="I495" s="556">
        <v>584780.70949354814</v>
      </c>
      <c r="J495" s="556">
        <v>595451.74414663482</v>
      </c>
      <c r="K495" s="556">
        <v>605757.04156106687</v>
      </c>
      <c r="L495" s="556">
        <v>616371.30886232364</v>
      </c>
      <c r="M495" s="556">
        <v>626349.70903992141</v>
      </c>
      <c r="N495" s="556">
        <v>633586.63328477705</v>
      </c>
      <c r="O495" s="556">
        <v>639117.95223362488</v>
      </c>
      <c r="P495" s="556">
        <v>645557.10236997996</v>
      </c>
      <c r="Q495" s="556">
        <v>651890.73607202806</v>
      </c>
      <c r="R495" s="556">
        <v>656238.40433977195</v>
      </c>
      <c r="S495" s="556">
        <v>660059.46864869271</v>
      </c>
      <c r="T495" s="556">
        <v>663207.54076790193</v>
      </c>
      <c r="U495" s="556">
        <v>666395.14756298775</v>
      </c>
      <c r="V495" s="557">
        <v>669551.97141424101</v>
      </c>
      <c r="X495" s="555"/>
      <c r="Y495" s="550" t="s">
        <v>498</v>
      </c>
      <c r="Z495" s="556">
        <f>[21]Summary!$C$3</f>
        <v>546415.9738183592</v>
      </c>
      <c r="AA495" s="556">
        <f>[21]Summary!$D$3</f>
        <v>552248.66712356557</v>
      </c>
      <c r="AB495" s="556">
        <f>[21]Summary!$E$3</f>
        <v>559759.77095361031</v>
      </c>
      <c r="AC495" s="556">
        <f>[21]Summary!$F$3</f>
        <v>566254.39665391669</v>
      </c>
      <c r="AD495" s="556">
        <f>[21]Summary!$G$3</f>
        <v>573034.93738886644</v>
      </c>
      <c r="AE495" s="556">
        <f>[21]Summary!$H$3</f>
        <v>579913.12860720174</v>
      </c>
      <c r="AF495" s="556">
        <f>[21]Summary!$I$3</f>
        <v>586789.72660653817</v>
      </c>
      <c r="AG495" s="556">
        <f>[21]Summary!$J$3</f>
        <v>593644.90254739556</v>
      </c>
      <c r="AH495" s="556">
        <f>[21]Summary!$K$3</f>
        <v>601251.89110533288</v>
      </c>
      <c r="AI495" s="556">
        <f>[21]Summary!$L$3</f>
        <v>611789.85136532527</v>
      </c>
      <c r="AJ495" s="556">
        <f>[21]Summary!$M$3</f>
        <v>621953.87723510293</v>
      </c>
      <c r="AK495" s="556">
        <f>[21]Summary!$N$3</f>
        <v>629437.3106039234</v>
      </c>
      <c r="AL495" s="556">
        <f>[21]Summary!$O$3</f>
        <v>634597.85267083021</v>
      </c>
      <c r="AM495" s="556">
        <f>[21]Summary!$P$3</f>
        <v>639843.58054768201</v>
      </c>
      <c r="AN495" s="556">
        <f>[21]Summary!$Q$3</f>
        <v>645350.00702887471</v>
      </c>
      <c r="AO495" s="556">
        <f>[21]Summary!$R$3</f>
        <v>649853.14095046977</v>
      </c>
      <c r="AP495" s="556">
        <f>[21]Summary!$S$3</f>
        <v>655011.62993149098</v>
      </c>
      <c r="AQ495" s="556">
        <f>[21]Summary!$T$3</f>
        <v>659515.51387276652</v>
      </c>
      <c r="AR495" s="556">
        <f>[21]Summary!$U$3</f>
        <v>664297.33882116317</v>
      </c>
      <c r="AS495" s="556">
        <f>[21]Summary!$V$3</f>
        <v>669450.871566872</v>
      </c>
      <c r="AU495" s="566">
        <f>(Z495-C495)/C495</f>
        <v>3.049183383848977E-2</v>
      </c>
      <c r="AV495" s="566">
        <f t="shared" ref="AV495:AV497" si="1767">(AA495-D495)/D495</f>
        <v>2.6841547639549091E-2</v>
      </c>
      <c r="AW495" s="566">
        <f t="shared" ref="AW495:AW497" si="1768">(AB495-E495)/E495</f>
        <v>2.089421205058746E-2</v>
      </c>
      <c r="AX495" s="566">
        <f t="shared" ref="AX495:AX497" si="1769">(AC495-F495)/F495</f>
        <v>1.5366352145166481E-2</v>
      </c>
      <c r="AY495" s="566">
        <f t="shared" ref="AY495:AY497" si="1770">(AD495-G495)/G495</f>
        <v>1.1887644192044841E-2</v>
      </c>
      <c r="AZ495" s="566">
        <f t="shared" ref="AZ495:AZ497" si="1771">(AE495-H495)/H495</f>
        <v>7.1243640649588614E-3</v>
      </c>
      <c r="BA495" s="566">
        <f t="shared" ref="BA495:BA497" si="1772">(AF495-I495)/I495</f>
        <v>3.435505105375217E-3</v>
      </c>
      <c r="BB495" s="566">
        <f t="shared" ref="BB495:BB497" si="1773">(AG495-J495)/J495</f>
        <v>-3.0344047473212536E-3</v>
      </c>
      <c r="BC495" s="566">
        <f t="shared" ref="BC495:BC497" si="1774">(AH495-K495)/K495</f>
        <v>-7.4372234190195974E-3</v>
      </c>
      <c r="BD495" s="566">
        <f t="shared" ref="BD495:BD497" si="1775">(AI495-L495)/L495</f>
        <v>-7.4329506113038554E-3</v>
      </c>
      <c r="BE495" s="566">
        <f t="shared" ref="BE495:BE497" si="1776">(AJ495-M495)/M495</f>
        <v>-7.0181748971456749E-3</v>
      </c>
      <c r="BF495" s="566">
        <f t="shared" ref="BF495:BF497" si="1777">(AK495-N495)/N495</f>
        <v>-6.5489428956886911E-3</v>
      </c>
      <c r="BG495" s="566">
        <f t="shared" ref="BG495:BG497" si="1778">(AL495-O495)/O495</f>
        <v>-7.0724027497546796E-3</v>
      </c>
      <c r="BH495" s="566">
        <f t="shared" ref="BH495:BH497" si="1779">(AM495-P495)/P495</f>
        <v>-8.8505289482872541E-3</v>
      </c>
      <c r="BI495" s="566">
        <f t="shared" ref="BI495:BI497" si="1780">(AN495-Q495)/Q495</f>
        <v>-1.0033474447826263E-2</v>
      </c>
      <c r="BJ495" s="566">
        <f t="shared" ref="BJ495:BJ497" si="1781">(AO495-R495)/R495</f>
        <v>-9.7300970913554927E-3</v>
      </c>
      <c r="BK495" s="566">
        <f t="shared" ref="BK495:BK497" si="1782">(AP495-S495)/S495</f>
        <v>-7.6475514055361054E-3</v>
      </c>
      <c r="BL495" s="566">
        <f t="shared" ref="BL495:BL497" si="1783">(AQ495-T495)/T495</f>
        <v>-5.5669253863738577E-3</v>
      </c>
      <c r="BM495" s="566">
        <f t="shared" ref="BM495:BM497" si="1784">(AR495-U495)/U495</f>
        <v>-3.1479952239992864E-3</v>
      </c>
      <c r="BN495" s="566">
        <f t="shared" ref="BN495:BN497" si="1785">(AS495-V495)/V495</f>
        <v>-1.5099626569012607E-4</v>
      </c>
    </row>
    <row r="496" spans="1:66" ht="15" x14ac:dyDescent="0.25">
      <c r="A496" s="555"/>
      <c r="B496" s="550" t="s">
        <v>87</v>
      </c>
      <c r="C496" s="556">
        <v>489457.18065250758</v>
      </c>
      <c r="D496" s="556">
        <v>496440.39859116782</v>
      </c>
      <c r="E496" s="556">
        <v>506487.79935261206</v>
      </c>
      <c r="F496" s="556">
        <v>515523.91494702105</v>
      </c>
      <c r="G496" s="556">
        <v>523866.38520613994</v>
      </c>
      <c r="H496" s="556">
        <v>533044.00719868089</v>
      </c>
      <c r="I496" s="556">
        <v>541735.80987194041</v>
      </c>
      <c r="J496" s="556">
        <v>551362.5642528903</v>
      </c>
      <c r="K496" s="556">
        <v>560641.5448604963</v>
      </c>
      <c r="L496" s="556">
        <v>570197.39170030551</v>
      </c>
      <c r="M496" s="556">
        <v>579156.05565839459</v>
      </c>
      <c r="N496" s="556">
        <v>585572.3237623981</v>
      </c>
      <c r="O496" s="556">
        <v>590971.80739612435</v>
      </c>
      <c r="P496" s="556">
        <v>597216.11506214063</v>
      </c>
      <c r="Q496" s="556">
        <v>603368.55008807057</v>
      </c>
      <c r="R496" s="556">
        <v>607687.6432052796</v>
      </c>
      <c r="S496" s="556">
        <v>611522.76486384904</v>
      </c>
      <c r="T496" s="556">
        <v>614439.34716857807</v>
      </c>
      <c r="U496" s="556">
        <v>617392.5570128673</v>
      </c>
      <c r="V496" s="557">
        <v>620317.24750122393</v>
      </c>
      <c r="X496" s="555"/>
      <c r="Y496" s="550" t="s">
        <v>87</v>
      </c>
      <c r="Z496" s="556">
        <f>[21]Summary!$C$4</f>
        <v>504381.6276760195</v>
      </c>
      <c r="AA496" s="556">
        <f>[21]Summary!$D$4</f>
        <v>509765.62720014941</v>
      </c>
      <c r="AB496" s="556">
        <f>[21]Summary!$E$4</f>
        <v>517070.46283332095</v>
      </c>
      <c r="AC496" s="556">
        <f>[21]Summary!$F$4</f>
        <v>523445.63696335186</v>
      </c>
      <c r="AD496" s="556">
        <f>[21]Summary!$G$4</f>
        <v>530093.92239764321</v>
      </c>
      <c r="AE496" s="556">
        <f>[21]Summary!$H$4</f>
        <v>536841.60676860891</v>
      </c>
      <c r="AF496" s="556">
        <f>[21]Summary!$I$4</f>
        <v>543596.94601252011</v>
      </c>
      <c r="AG496" s="556">
        <f>[21]Summary!$J$4</f>
        <v>550053.68118581991</v>
      </c>
      <c r="AH496" s="556">
        <f>[21]Summary!$K$4</f>
        <v>557209.60974634637</v>
      </c>
      <c r="AI496" s="556">
        <f>[21]Summary!$L$4</f>
        <v>567085.05829482875</v>
      </c>
      <c r="AJ496" s="556">
        <f>[21]Summary!$M$4</f>
        <v>576617.59869617177</v>
      </c>
      <c r="AK496" s="556">
        <f>[21]Summary!$N$4</f>
        <v>583668.09969221766</v>
      </c>
      <c r="AL496" s="556">
        <f>[21]Summary!$O$4</f>
        <v>587816.71858590504</v>
      </c>
      <c r="AM496" s="556">
        <f>[21]Summary!$P$4</f>
        <v>592033.80321785028</v>
      </c>
      <c r="AN496" s="556">
        <f>[21]Summary!$Q$4</f>
        <v>596481.31940148771</v>
      </c>
      <c r="AO496" s="556">
        <f>[21]Summary!$R$4</f>
        <v>599991.474312937</v>
      </c>
      <c r="AP496" s="556">
        <f>[21]Summary!$S$4</f>
        <v>604097.00719063042</v>
      </c>
      <c r="AQ496" s="556">
        <f>[21]Summary!$T$4</f>
        <v>607880.00282658066</v>
      </c>
      <c r="AR496" s="556">
        <f>[21]Summary!$U$4</f>
        <v>611913.95793066989</v>
      </c>
      <c r="AS496" s="556">
        <f>[21]Summary!$V$4</f>
        <v>616284.72376647743</v>
      </c>
      <c r="AU496" s="566">
        <f t="shared" ref="AU496:AU497" si="1786">(Z496-C496)/C496</f>
        <v>3.0491833838489753E-2</v>
      </c>
      <c r="AV496" s="566">
        <f t="shared" si="1767"/>
        <v>2.6841547639549129E-2</v>
      </c>
      <c r="AW496" s="566">
        <f t="shared" si="1768"/>
        <v>2.0894212050587519E-2</v>
      </c>
      <c r="AX496" s="566">
        <f t="shared" si="1769"/>
        <v>1.5366352145166537E-2</v>
      </c>
      <c r="AY496" s="566">
        <f t="shared" si="1770"/>
        <v>1.1887644192044801E-2</v>
      </c>
      <c r="AZ496" s="566">
        <f t="shared" si="1771"/>
        <v>7.1243640649589794E-3</v>
      </c>
      <c r="BA496" s="566">
        <f t="shared" si="1772"/>
        <v>3.4355051053753605E-3</v>
      </c>
      <c r="BB496" s="566">
        <f t="shared" si="1773"/>
        <v>-2.3739063040015395E-3</v>
      </c>
      <c r="BC496" s="566">
        <f t="shared" si="1774"/>
        <v>-6.1214427393244631E-3</v>
      </c>
      <c r="BD496" s="566">
        <f t="shared" si="1775"/>
        <v>-5.4583438135272942E-3</v>
      </c>
      <c r="BE496" s="566">
        <f t="shared" si="1776"/>
        <v>-4.3830275750756913E-3</v>
      </c>
      <c r="BF496" s="566">
        <f t="shared" si="1777"/>
        <v>-3.2519024429732073E-3</v>
      </c>
      <c r="BG496" s="566">
        <f t="shared" si="1778"/>
        <v>-5.3388144252107762E-3</v>
      </c>
      <c r="BH496" s="566">
        <f t="shared" si="1779"/>
        <v>-8.6774481022688556E-3</v>
      </c>
      <c r="BI496" s="566">
        <f t="shared" si="1780"/>
        <v>-1.1414633204825749E-2</v>
      </c>
      <c r="BJ496" s="566">
        <f t="shared" si="1781"/>
        <v>-1.2664678932335633E-2</v>
      </c>
      <c r="BK496" s="566">
        <f t="shared" si="1782"/>
        <v>-1.2143060078674099E-2</v>
      </c>
      <c r="BL496" s="566">
        <f t="shared" si="1783"/>
        <v>-1.0675332516095815E-2</v>
      </c>
      <c r="BM496" s="566">
        <f t="shared" si="1784"/>
        <v>-8.8737692412499073E-3</v>
      </c>
      <c r="BN496" s="566">
        <f t="shared" si="1785"/>
        <v>-6.5007441772583384E-3</v>
      </c>
    </row>
    <row r="497" spans="1:66" ht="15.75" thickBot="1" x14ac:dyDescent="0.3">
      <c r="A497" s="558"/>
      <c r="B497" s="559" t="s">
        <v>499</v>
      </c>
      <c r="C497" s="560">
        <v>40790.566952641937</v>
      </c>
      <c r="D497" s="560">
        <v>41372.537000546989</v>
      </c>
      <c r="E497" s="560">
        <v>41815.604022813321</v>
      </c>
      <c r="F497" s="560">
        <v>42160.900447530788</v>
      </c>
      <c r="G497" s="560">
        <v>42436.544450060988</v>
      </c>
      <c r="H497" s="560">
        <v>42766.835333768977</v>
      </c>
      <c r="I497" s="560">
        <v>43044.899621607736</v>
      </c>
      <c r="J497" s="560">
        <v>44089.179893744527</v>
      </c>
      <c r="K497" s="560">
        <v>45115.496700570569</v>
      </c>
      <c r="L497" s="560">
        <v>46173.91716201813</v>
      </c>
      <c r="M497" s="560">
        <v>47193.653381526819</v>
      </c>
      <c r="N497" s="560">
        <v>48014.309522378957</v>
      </c>
      <c r="O497" s="560">
        <v>48146.144837500528</v>
      </c>
      <c r="P497" s="560">
        <v>48340.987307839328</v>
      </c>
      <c r="Q497" s="560">
        <v>48522.18598395749</v>
      </c>
      <c r="R497" s="560">
        <v>48550.76113449235</v>
      </c>
      <c r="S497" s="560">
        <v>48536.703784843674</v>
      </c>
      <c r="T497" s="560">
        <v>48768.193599323859</v>
      </c>
      <c r="U497" s="560">
        <v>49002.590550120454</v>
      </c>
      <c r="V497" s="561">
        <v>49234.723913017078</v>
      </c>
      <c r="X497" s="558"/>
      <c r="Y497" s="559" t="s">
        <v>499</v>
      </c>
      <c r="Z497" s="560">
        <f>[21]Summary!$C$5</f>
        <v>42034.346142339695</v>
      </c>
      <c r="AA497" s="560">
        <f>[21]Summary!$D$5</f>
        <v>42483.03992341616</v>
      </c>
      <c r="AB497" s="560">
        <f>[21]Summary!$E$5</f>
        <v>42689.308120289352</v>
      </c>
      <c r="AC497" s="560">
        <f>[21]Summary!$F$5</f>
        <v>42808.759690564824</v>
      </c>
      <c r="AD497" s="560">
        <f>[21]Summary!$G$5</f>
        <v>42941.01499122323</v>
      </c>
      <c r="AE497" s="560">
        <f>[21]Summary!$H$5</f>
        <v>43071.521838592831</v>
      </c>
      <c r="AF497" s="560">
        <f>[21]Summary!$I$5</f>
        <v>43192.780594018055</v>
      </c>
      <c r="AG497" s="560">
        <f>[21]Summary!$J$5</f>
        <v>43591.221361575648</v>
      </c>
      <c r="AH497" s="560">
        <f>[21]Summary!$K$5</f>
        <v>44042.281358986511</v>
      </c>
      <c r="AI497" s="560">
        <f>[21]Summary!$L$5</f>
        <v>44704.793070496526</v>
      </c>
      <c r="AJ497" s="560">
        <f>[21]Summary!$M$5</f>
        <v>45336.278538931161</v>
      </c>
      <c r="AK497" s="560">
        <f>[21]Summary!$N$5</f>
        <v>45769.210911705741</v>
      </c>
      <c r="AL497" s="560">
        <f>[21]Summary!$O$5</f>
        <v>46781.134084925172</v>
      </c>
      <c r="AM497" s="560">
        <f>[21]Summary!$P$5</f>
        <v>47809.777329831733</v>
      </c>
      <c r="AN497" s="560">
        <f>[21]Summary!$Q$5</f>
        <v>48868.687627387</v>
      </c>
      <c r="AO497" s="560">
        <f>[21]Summary!$R$5</f>
        <v>49861.666637532762</v>
      </c>
      <c r="AP497" s="560">
        <f>[21]Summary!$S$5</f>
        <v>50914.622740860563</v>
      </c>
      <c r="AQ497" s="560">
        <f>[21]Summary!$T$5</f>
        <v>51635.511046185857</v>
      </c>
      <c r="AR497" s="560">
        <f>[21]Summary!$U$5</f>
        <v>52383.380890493281</v>
      </c>
      <c r="AS497" s="560">
        <f>[21]Summary!$V$5</f>
        <v>53166.147800394567</v>
      </c>
      <c r="AU497" s="566">
        <f t="shared" si="1786"/>
        <v>3.0491833838489964E-2</v>
      </c>
      <c r="AV497" s="566">
        <f t="shared" si="1767"/>
        <v>2.6841547639548647E-2</v>
      </c>
      <c r="AW497" s="566">
        <f t="shared" si="1768"/>
        <v>2.089421205058678E-2</v>
      </c>
      <c r="AX497" s="566">
        <f t="shared" si="1769"/>
        <v>1.5366352145165787E-2</v>
      </c>
      <c r="AY497" s="566">
        <f t="shared" si="1770"/>
        <v>1.1887644192045348E-2</v>
      </c>
      <c r="AZ497" s="566">
        <f t="shared" si="1771"/>
        <v>7.1243640649574017E-3</v>
      </c>
      <c r="BA497" s="566">
        <f t="shared" si="1772"/>
        <v>3.4355051053734107E-3</v>
      </c>
      <c r="BB497" s="566">
        <f t="shared" si="1773"/>
        <v>-1.1294347805265724E-2</v>
      </c>
      <c r="BC497" s="566">
        <f t="shared" si="1774"/>
        <v>-2.3788175240692534E-2</v>
      </c>
      <c r="BD497" s="566">
        <f t="shared" si="1775"/>
        <v>-3.1817185584810642E-2</v>
      </c>
      <c r="BE497" s="566">
        <f t="shared" si="1776"/>
        <v>-3.9356453876967644E-2</v>
      </c>
      <c r="BF497" s="566">
        <f t="shared" si="1777"/>
        <v>-4.675894817620567E-2</v>
      </c>
      <c r="BG497" s="566">
        <f t="shared" si="1778"/>
        <v>-2.8351402945811E-2</v>
      </c>
      <c r="BH497" s="566">
        <f t="shared" si="1779"/>
        <v>-1.0988811101949715E-2</v>
      </c>
      <c r="BI497" s="566">
        <f t="shared" si="1780"/>
        <v>7.1410971373810613E-3</v>
      </c>
      <c r="BJ497" s="566">
        <f t="shared" si="1781"/>
        <v>2.7000719914751125E-2</v>
      </c>
      <c r="BK497" s="566">
        <f t="shared" si="1782"/>
        <v>4.8992180568294595E-2</v>
      </c>
      <c r="BL497" s="566">
        <f t="shared" si="1783"/>
        <v>5.8794825791984057E-2</v>
      </c>
      <c r="BM497" s="566">
        <f t="shared" si="1784"/>
        <v>6.8992073733630727E-2</v>
      </c>
      <c r="BN497" s="566">
        <f t="shared" si="1785"/>
        <v>7.9850633352248096E-2</v>
      </c>
    </row>
    <row r="498" spans="1:66" ht="15" x14ac:dyDescent="0.25">
      <c r="A498" s="552" t="s">
        <v>500</v>
      </c>
      <c r="B498" s="562"/>
      <c r="C498" s="553">
        <v>2000</v>
      </c>
      <c r="D498" s="553">
        <v>2001</v>
      </c>
      <c r="E498" s="553">
        <v>2002</v>
      </c>
      <c r="F498" s="553">
        <v>2003</v>
      </c>
      <c r="G498" s="553">
        <v>2004</v>
      </c>
      <c r="H498" s="553">
        <v>2005</v>
      </c>
      <c r="I498" s="553">
        <v>2006</v>
      </c>
      <c r="J498" s="553">
        <v>2007</v>
      </c>
      <c r="K498" s="553">
        <v>2008</v>
      </c>
      <c r="L498" s="553">
        <v>2009</v>
      </c>
      <c r="M498" s="553">
        <v>2010</v>
      </c>
      <c r="N498" s="553">
        <v>2011</v>
      </c>
      <c r="O498" s="553">
        <v>2012</v>
      </c>
      <c r="P498" s="553">
        <v>2013</v>
      </c>
      <c r="Q498" s="553">
        <v>2014</v>
      </c>
      <c r="R498" s="553">
        <v>2015</v>
      </c>
      <c r="S498" s="553">
        <v>2016</v>
      </c>
      <c r="T498" s="553">
        <v>2017</v>
      </c>
      <c r="U498" s="553">
        <v>2018</v>
      </c>
      <c r="V498" s="554">
        <v>2019</v>
      </c>
      <c r="X498" s="552" t="s">
        <v>500</v>
      </c>
      <c r="Y498" s="562"/>
      <c r="Z498" s="553">
        <v>2000</v>
      </c>
      <c r="AA498" s="553">
        <v>2001</v>
      </c>
      <c r="AB498" s="553">
        <v>2002</v>
      </c>
      <c r="AC498" s="553">
        <v>2003</v>
      </c>
      <c r="AD498" s="553">
        <v>2004</v>
      </c>
      <c r="AE498" s="553">
        <v>2005</v>
      </c>
      <c r="AF498" s="553">
        <v>2006</v>
      </c>
      <c r="AG498" s="553">
        <v>2007</v>
      </c>
      <c r="AH498" s="553">
        <v>2008</v>
      </c>
      <c r="AI498" s="553">
        <v>2009</v>
      </c>
      <c r="AJ498" s="553">
        <v>2010</v>
      </c>
      <c r="AK498" s="553">
        <v>2011</v>
      </c>
      <c r="AL498" s="553">
        <v>2012</v>
      </c>
      <c r="AM498" s="553">
        <v>2013</v>
      </c>
      <c r="AN498" s="553">
        <v>2014</v>
      </c>
      <c r="AO498" s="553">
        <v>2015</v>
      </c>
      <c r="AP498" s="553">
        <v>2016</v>
      </c>
      <c r="AQ498" s="553">
        <v>2017</v>
      </c>
      <c r="AR498" s="553">
        <v>2018</v>
      </c>
      <c r="AS498" s="553">
        <v>2019</v>
      </c>
      <c r="AU498" s="553">
        <v>2000</v>
      </c>
      <c r="AV498" s="553">
        <v>2001</v>
      </c>
      <c r="AW498" s="553">
        <v>2002</v>
      </c>
      <c r="AX498" s="553">
        <v>2003</v>
      </c>
      <c r="AY498" s="553">
        <v>2004</v>
      </c>
      <c r="AZ498" s="553">
        <v>2005</v>
      </c>
      <c r="BA498" s="553">
        <v>2006</v>
      </c>
      <c r="BB498" s="553">
        <v>2007</v>
      </c>
      <c r="BC498" s="553">
        <v>2008</v>
      </c>
      <c r="BD498" s="553">
        <v>2009</v>
      </c>
      <c r="BE498" s="553">
        <v>2010</v>
      </c>
      <c r="BF498" s="553">
        <v>2011</v>
      </c>
      <c r="BG498" s="553">
        <v>2012</v>
      </c>
      <c r="BH498" s="553">
        <v>2013</v>
      </c>
      <c r="BI498" s="553">
        <v>2014</v>
      </c>
      <c r="BJ498" s="553">
        <v>2015</v>
      </c>
      <c r="BK498" s="553">
        <v>2016</v>
      </c>
      <c r="BL498" s="553">
        <v>2017</v>
      </c>
      <c r="BM498" s="553">
        <v>2018</v>
      </c>
      <c r="BN498" s="553">
        <v>2019</v>
      </c>
    </row>
    <row r="499" spans="1:66" ht="15" x14ac:dyDescent="0.25">
      <c r="A499" s="563"/>
      <c r="B499" s="550" t="s">
        <v>498</v>
      </c>
      <c r="C499" s="556">
        <v>27335.159918477646</v>
      </c>
      <c r="D499" s="556">
        <v>28204.677478449077</v>
      </c>
      <c r="E499" s="556">
        <v>27834.942851268792</v>
      </c>
      <c r="F499" s="556">
        <v>26155.365399894163</v>
      </c>
      <c r="G499" s="556">
        <v>26760.414508173482</v>
      </c>
      <c r="H499" s="556">
        <v>26625.756150978024</v>
      </c>
      <c r="I499" s="556">
        <v>28312.60094397291</v>
      </c>
      <c r="J499" s="556">
        <v>26909.391854920024</v>
      </c>
      <c r="K499" s="556">
        <v>23976.163116765001</v>
      </c>
      <c r="L499" s="556">
        <v>24362.092431458441</v>
      </c>
      <c r="M499" s="556">
        <v>24771.122682585574</v>
      </c>
      <c r="N499" s="556">
        <v>23313.608280079075</v>
      </c>
      <c r="O499" s="556">
        <v>23133.110267782802</v>
      </c>
      <c r="P499" s="556">
        <v>22755.617984607899</v>
      </c>
      <c r="Q499" s="556">
        <v>21588.759304932653</v>
      </c>
      <c r="R499" s="556">
        <v>20800.365134023479</v>
      </c>
      <c r="S499" s="556">
        <v>20847.853374566726</v>
      </c>
      <c r="T499" s="556">
        <v>20871.615915412651</v>
      </c>
      <c r="U499" s="556">
        <v>20895.378456258575</v>
      </c>
      <c r="V499" s="557">
        <v>20919.1409971045</v>
      </c>
      <c r="X499" s="563"/>
      <c r="Y499" s="550" t="s">
        <v>498</v>
      </c>
      <c r="Z499" s="556">
        <f>[21]Summary!$C$7</f>
        <v>25635.89095473554</v>
      </c>
      <c r="AA499" s="556">
        <f>[21]Summary!$D$7</f>
        <v>25299.43707221745</v>
      </c>
      <c r="AB499" s="556">
        <f>[21]Summary!$E$7</f>
        <v>25016.842382134237</v>
      </c>
      <c r="AC499" s="556">
        <f>[21]Summary!$F$7</f>
        <v>24380.379971313552</v>
      </c>
      <c r="AD499" s="556">
        <f>[21]Summary!$G$7</f>
        <v>24187.992506052957</v>
      </c>
      <c r="AE499" s="556">
        <f>[21]Summary!$H$7</f>
        <v>24590.206062465149</v>
      </c>
      <c r="AF499" s="556">
        <f>[21]Summary!$I$7</f>
        <v>24553.458980695093</v>
      </c>
      <c r="AG499" s="556">
        <f>[21]Summary!$J$7</f>
        <v>24214.661391631376</v>
      </c>
      <c r="AH499" s="556">
        <f>[21]Summary!$K$7</f>
        <v>24236.481768217451</v>
      </c>
      <c r="AI499" s="556">
        <f>[21]Summary!$L$7</f>
        <v>24553.597029430934</v>
      </c>
      <c r="AJ499" s="556">
        <f>[21]Summary!$M$7</f>
        <v>25055.594380993498</v>
      </c>
      <c r="AK499" s="556">
        <f>[21]Summary!$N$7</f>
        <v>22940.130755647075</v>
      </c>
      <c r="AL499" s="556">
        <f>[21]Summary!$O$7</f>
        <v>21937.95445412827</v>
      </c>
      <c r="AM499" s="556">
        <f>[21]Summary!$P$7</f>
        <v>21916.353764258023</v>
      </c>
      <c r="AN499" s="556">
        <f>[21]Summary!$Q$7</f>
        <v>21732.868962679691</v>
      </c>
      <c r="AO499" s="556">
        <f>[21]Summary!$R$7</f>
        <v>22105.941169241978</v>
      </c>
      <c r="AP499" s="556">
        <f>[21]Summary!$S$7</f>
        <v>21987.956462257585</v>
      </c>
      <c r="AQ499" s="556">
        <f>[21]Summary!$T$7</f>
        <v>22278.141121451616</v>
      </c>
      <c r="AR499" s="556">
        <f>[21]Summary!$U$7</f>
        <v>25041.455606290336</v>
      </c>
      <c r="AS499" s="556">
        <f>[21]Summary!$V$7</f>
        <v>23281.251587422306</v>
      </c>
      <c r="AU499" s="566">
        <f>(Z499-C499)/C499</f>
        <v>-6.2164222518173662E-2</v>
      </c>
      <c r="AV499" s="566">
        <f t="shared" ref="AV499:AV501" si="1787">(AA499-D499)/D499</f>
        <v>-0.10300562410087807</v>
      </c>
      <c r="AW499" s="566">
        <f t="shared" ref="AW499:AW501" si="1788">(AB499-E499)/E499</f>
        <v>-0.10124326405815123</v>
      </c>
      <c r="AX499" s="566">
        <f t="shared" ref="AX499:AX501" si="1789">(AC499-F499)/F499</f>
        <v>-6.786314782617385E-2</v>
      </c>
      <c r="AY499" s="566">
        <f t="shared" ref="AY499:AY501" si="1790">(AD499-G499)/G499</f>
        <v>-9.6127883270822501E-2</v>
      </c>
      <c r="AZ499" s="566">
        <f t="shared" ref="AZ499:AZ501" si="1791">(AE499-H499)/H499</f>
        <v>-7.6450414289477547E-2</v>
      </c>
      <c r="BA499" s="566">
        <f t="shared" ref="BA499:BA501" si="1792">(AF499-I499)/I499</f>
        <v>-0.13277275269469899</v>
      </c>
      <c r="BB499" s="566">
        <f t="shared" ref="BB499:BB501" si="1793">(AG499-J499)/J499</f>
        <v>-0.10014089050458985</v>
      </c>
      <c r="BC499" s="566">
        <f t="shared" ref="BC499:BC501" si="1794">(AH499-K499)/K499</f>
        <v>1.0857394078639102E-2</v>
      </c>
      <c r="BD499" s="566">
        <f t="shared" ref="BD499:BD501" si="1795">(AI499-L499)/L499</f>
        <v>7.8607614888286641E-3</v>
      </c>
      <c r="BE499" s="566">
        <f t="shared" ref="BE499:BE501" si="1796">(AJ499-M499)/M499</f>
        <v>1.1484005067235466E-2</v>
      </c>
      <c r="BF499" s="566">
        <f t="shared" ref="BF499:BF501" si="1797">(AK499-N499)/N499</f>
        <v>-1.6019722041530932E-2</v>
      </c>
      <c r="BG499" s="566">
        <f t="shared" ref="BG499:BG501" si="1798">(AL499-O499)/O499</f>
        <v>-5.1664294157582891E-2</v>
      </c>
      <c r="BH499" s="566">
        <f t="shared" ref="BH499:BH501" si="1799">(AM499-P499)/P499</f>
        <v>-3.6881627249919648E-2</v>
      </c>
      <c r="BI499" s="566">
        <f t="shared" ref="BI499:BI501" si="1800">(AN499-Q499)/Q499</f>
        <v>6.675217214270922E-3</v>
      </c>
      <c r="BJ499" s="566">
        <f t="shared" ref="BJ499:BJ501" si="1801">(AO499-R499)/R499</f>
        <v>6.2766976772102329E-2</v>
      </c>
      <c r="BK499" s="566">
        <f t="shared" ref="BK499:BK501" si="1802">(AP499-S499)/S499</f>
        <v>5.4686833565403152E-2</v>
      </c>
      <c r="BL499" s="566">
        <f t="shared" ref="BL499:BL501" si="1803">(AQ499-T499)/T499</f>
        <v>6.7389377599667108E-2</v>
      </c>
      <c r="BM499" s="566">
        <f t="shared" ref="BM499:BM501" si="1804">(AR499-U499)/U499</f>
        <v>0.19842077322078505</v>
      </c>
      <c r="BN499" s="566">
        <f t="shared" ref="BN499:BN501" si="1805">(AS499-V499)/V499</f>
        <v>0.11291623258549459</v>
      </c>
    </row>
    <row r="500" spans="1:66" ht="15" x14ac:dyDescent="0.25">
      <c r="A500" s="563"/>
      <c r="B500" s="550" t="s">
        <v>87</v>
      </c>
      <c r="C500" s="556">
        <v>26753.189870572594</v>
      </c>
      <c r="D500" s="556">
        <v>27761.610456182745</v>
      </c>
      <c r="E500" s="556">
        <v>27489.646426551324</v>
      </c>
      <c r="F500" s="556">
        <v>25879.721397363963</v>
      </c>
      <c r="G500" s="556">
        <v>26430.123624465494</v>
      </c>
      <c r="H500" s="556">
        <v>26347.691863139265</v>
      </c>
      <c r="I500" s="556">
        <v>27268.320671836118</v>
      </c>
      <c r="J500" s="556">
        <v>25883.075048093982</v>
      </c>
      <c r="K500" s="556">
        <v>22917.742655317441</v>
      </c>
      <c r="L500" s="556">
        <v>23342.356211949751</v>
      </c>
      <c r="M500" s="556">
        <v>23950.466541733436</v>
      </c>
      <c r="N500" s="556">
        <v>23181.772964957621</v>
      </c>
      <c r="O500" s="556">
        <v>22938.267797444001</v>
      </c>
      <c r="P500" s="556">
        <v>22574.419308489738</v>
      </c>
      <c r="Q500" s="556">
        <v>21560.184154397793</v>
      </c>
      <c r="R500" s="556">
        <v>20814.422483672155</v>
      </c>
      <c r="S500" s="556">
        <v>20616.363560086618</v>
      </c>
      <c r="T500" s="556">
        <v>20637.218964615986</v>
      </c>
      <c r="U500" s="556">
        <v>20663.245093361857</v>
      </c>
      <c r="V500" s="557">
        <v>20685.284184240983</v>
      </c>
      <c r="X500" s="563"/>
      <c r="Y500" s="550" t="s">
        <v>87</v>
      </c>
      <c r="Z500" s="556">
        <f>[21]Summary!$C$8</f>
        <v>25187.197173659075</v>
      </c>
      <c r="AA500" s="556">
        <f>[21]Summary!$D$8</f>
        <v>25093.168875344258</v>
      </c>
      <c r="AB500" s="556">
        <f>[21]Summary!$E$8</f>
        <v>24897.390811858881</v>
      </c>
      <c r="AC500" s="556">
        <f>[21]Summary!$F$8</f>
        <v>24248.124670655146</v>
      </c>
      <c r="AD500" s="556">
        <f>[21]Summary!$G$8</f>
        <v>24057.485658683356</v>
      </c>
      <c r="AE500" s="556">
        <f>[21]Summary!$H$8</f>
        <v>24468.947307039809</v>
      </c>
      <c r="AF500" s="556">
        <f>[21]Summary!$I$8</f>
        <v>24155.018213137617</v>
      </c>
      <c r="AG500" s="556">
        <f>[21]Summary!$J$8</f>
        <v>23763.601394220514</v>
      </c>
      <c r="AH500" s="556">
        <f>[21]Summary!$K$8</f>
        <v>23573.970056707436</v>
      </c>
      <c r="AI500" s="556">
        <f>[21]Summary!$L$8</f>
        <v>23922.111560996298</v>
      </c>
      <c r="AJ500" s="556">
        <f>[21]Summary!$M$8</f>
        <v>24622.662008218918</v>
      </c>
      <c r="AK500" s="556">
        <f>[21]Summary!$N$8</f>
        <v>21928.207582427644</v>
      </c>
      <c r="AL500" s="556">
        <f>[21]Summary!$O$8</f>
        <v>20909.311209221709</v>
      </c>
      <c r="AM500" s="556">
        <f>[21]Summary!$P$8</f>
        <v>20857.44346670264</v>
      </c>
      <c r="AN500" s="556">
        <f>[21]Summary!$Q$8</f>
        <v>20739.889952533813</v>
      </c>
      <c r="AO500" s="556">
        <f>[21]Summary!$R$8</f>
        <v>21052.985065914294</v>
      </c>
      <c r="AP500" s="556">
        <f>[21]Summary!$S$8</f>
        <v>21267.068156932291</v>
      </c>
      <c r="AQ500" s="556">
        <f>[21]Summary!$T$8</f>
        <v>21530.271277144191</v>
      </c>
      <c r="AR500" s="556">
        <f>[21]Summary!$U$8</f>
        <v>24258.68869638905</v>
      </c>
      <c r="AS500" s="556">
        <f>[21]Summary!$V$8</f>
        <v>22675.022584553783</v>
      </c>
      <c r="AU500" s="566">
        <f t="shared" ref="AU500:AU501" si="1806">(Z500-C500)/C500</f>
        <v>-5.8534802933389522E-2</v>
      </c>
      <c r="AV500" s="566">
        <f t="shared" si="1787"/>
        <v>-9.6119840923861208E-2</v>
      </c>
      <c r="AW500" s="566">
        <f t="shared" si="1788"/>
        <v>-9.4299343631741694E-2</v>
      </c>
      <c r="AX500" s="566">
        <f t="shared" si="1789"/>
        <v>-6.3045374471264834E-2</v>
      </c>
      <c r="AY500" s="566">
        <f t="shared" si="1790"/>
        <v>-8.9770218236356086E-2</v>
      </c>
      <c r="AZ500" s="566">
        <f t="shared" si="1791"/>
        <v>-7.1305849706244762E-2</v>
      </c>
      <c r="BA500" s="566">
        <f t="shared" si="1792"/>
        <v>-0.1141728710090333</v>
      </c>
      <c r="BB500" s="566">
        <f t="shared" si="1793"/>
        <v>-8.188647021017488E-2</v>
      </c>
      <c r="BC500" s="566">
        <f t="shared" si="1794"/>
        <v>2.8634033083434388E-2</v>
      </c>
      <c r="BD500" s="566">
        <f t="shared" si="1795"/>
        <v>2.4837053456914965E-2</v>
      </c>
      <c r="BE500" s="566">
        <f t="shared" si="1796"/>
        <v>2.8066069832676892E-2</v>
      </c>
      <c r="BF500" s="566">
        <f t="shared" si="1797"/>
        <v>-5.4075474918372772E-2</v>
      </c>
      <c r="BG500" s="566">
        <f t="shared" si="1798"/>
        <v>-8.8452912231165859E-2</v>
      </c>
      <c r="BH500" s="566">
        <f t="shared" si="1799"/>
        <v>-7.6058472128289992E-2</v>
      </c>
      <c r="BI500" s="566">
        <f t="shared" si="1800"/>
        <v>-3.8046715927361828E-2</v>
      </c>
      <c r="BJ500" s="566">
        <f t="shared" si="1801"/>
        <v>1.1461407705607926E-2</v>
      </c>
      <c r="BK500" s="566">
        <f t="shared" si="1802"/>
        <v>3.1562530169260333E-2</v>
      </c>
      <c r="BL500" s="566">
        <f t="shared" si="1803"/>
        <v>4.3273869122550303E-2</v>
      </c>
      <c r="BM500" s="566">
        <f t="shared" si="1804"/>
        <v>0.17400188531772501</v>
      </c>
      <c r="BN500" s="566">
        <f t="shared" si="1805"/>
        <v>9.6191011087421979E-2</v>
      </c>
    </row>
    <row r="501" spans="1:66" ht="15.75" thickBot="1" x14ac:dyDescent="0.3">
      <c r="A501" s="564"/>
      <c r="B501" s="559" t="s">
        <v>499</v>
      </c>
      <c r="C501" s="560">
        <v>581.97004790505162</v>
      </c>
      <c r="D501" s="560">
        <v>443.06702226631023</v>
      </c>
      <c r="E501" s="560">
        <v>345.29642471746047</v>
      </c>
      <c r="F501" s="560">
        <v>275.64400253020722</v>
      </c>
      <c r="G501" s="560">
        <v>330.29088370795216</v>
      </c>
      <c r="H501" s="560">
        <v>278.06428783871525</v>
      </c>
      <c r="I501" s="560">
        <v>1044.2802721368207</v>
      </c>
      <c r="J501" s="560">
        <v>1026.3168068260347</v>
      </c>
      <c r="K501" s="560">
        <v>1058.4204614475893</v>
      </c>
      <c r="L501" s="560">
        <v>1019.7362195086898</v>
      </c>
      <c r="M501" s="560">
        <v>820.65614085212292</v>
      </c>
      <c r="N501" s="560">
        <v>131.83531512151239</v>
      </c>
      <c r="O501" s="560">
        <v>194.84247033874271</v>
      </c>
      <c r="P501" s="560">
        <v>181.19867611820519</v>
      </c>
      <c r="Q501" s="560">
        <v>28.575150534845307</v>
      </c>
      <c r="R501" s="560">
        <v>-14.057349648661329</v>
      </c>
      <c r="S501" s="560">
        <v>231.48981448021368</v>
      </c>
      <c r="T501" s="560">
        <v>234.39695079655939</v>
      </c>
      <c r="U501" s="560">
        <v>232.1333628966313</v>
      </c>
      <c r="V501" s="561">
        <v>233.85681286334875</v>
      </c>
      <c r="X501" s="564"/>
      <c r="Y501" s="559" t="s">
        <v>499</v>
      </c>
      <c r="Z501" s="560">
        <f>[21]Summary!$C$9</f>
        <v>448.69378107647935</v>
      </c>
      <c r="AA501" s="560">
        <f>[21]Summary!$D$9</f>
        <v>206.26819687319949</v>
      </c>
      <c r="AB501" s="560">
        <f>[21]Summary!$E$9</f>
        <v>119.4515702754943</v>
      </c>
      <c r="AC501" s="560">
        <f>[21]Summary!$F$9</f>
        <v>132.25530065839121</v>
      </c>
      <c r="AD501" s="560">
        <f>[21]Summary!$G$9</f>
        <v>130.50684736962285</v>
      </c>
      <c r="AE501" s="560">
        <f>[21]Summary!$H$9</f>
        <v>121.25875542525318</v>
      </c>
      <c r="AF501" s="560">
        <f>[21]Summary!$I$9</f>
        <v>398.44076755756396</v>
      </c>
      <c r="AG501" s="560">
        <f>[21]Summary!$J$9</f>
        <v>451.05999741089909</v>
      </c>
      <c r="AH501" s="560">
        <f>[21]Summary!$K$9</f>
        <v>662.51171150998562</v>
      </c>
      <c r="AI501" s="560">
        <f>[21]Summary!$L$9</f>
        <v>631.48546843465738</v>
      </c>
      <c r="AJ501" s="560">
        <f>[21]Summary!$M$9</f>
        <v>432.93237277460867</v>
      </c>
      <c r="AK501" s="560">
        <f>[21]Summary!$N$9</f>
        <v>1011.9231732194821</v>
      </c>
      <c r="AL501" s="560">
        <f>[21]Summary!$O$9</f>
        <v>1028.6432449065906</v>
      </c>
      <c r="AM501" s="560">
        <f>[21]Summary!$P$9</f>
        <v>1058.9102975552378</v>
      </c>
      <c r="AN501" s="560">
        <f>[21]Summary!$Q$9</f>
        <v>992.97901014571107</v>
      </c>
      <c r="AO501" s="560">
        <f>[21]Summary!$R$9</f>
        <v>1052.9561033278078</v>
      </c>
      <c r="AP501" s="560">
        <f>[21]Summary!$S$9</f>
        <v>720.88830532532302</v>
      </c>
      <c r="AQ501" s="560">
        <f>[21]Summary!$T$9</f>
        <v>747.86984430746088</v>
      </c>
      <c r="AR501" s="560">
        <f>[21]Summary!$U$9</f>
        <v>782.76690990133648</v>
      </c>
      <c r="AS501" s="560">
        <f>[21]Summary!$V$9</f>
        <v>606.22900286848017</v>
      </c>
      <c r="AU501" s="566">
        <f t="shared" si="1806"/>
        <v>-0.22900880776997698</v>
      </c>
      <c r="AV501" s="566">
        <f t="shared" si="1787"/>
        <v>-0.53445373610040481</v>
      </c>
      <c r="AW501" s="566">
        <f t="shared" si="1788"/>
        <v>-0.65406079610225965</v>
      </c>
      <c r="AX501" s="566">
        <f t="shared" si="1789"/>
        <v>-0.52019525386227972</v>
      </c>
      <c r="AY501" s="566">
        <f t="shared" si="1790"/>
        <v>-0.60487299587408883</v>
      </c>
      <c r="AZ501" s="566">
        <f t="shared" si="1791"/>
        <v>-0.56391827095902902</v>
      </c>
      <c r="BA501" s="566">
        <f t="shared" si="1792"/>
        <v>-0.61845418496485727</v>
      </c>
      <c r="BB501" s="566">
        <f t="shared" si="1793"/>
        <v>-0.56050607920390827</v>
      </c>
      <c r="BC501" s="566">
        <f t="shared" si="1794"/>
        <v>-0.37405621334655975</v>
      </c>
      <c r="BD501" s="566">
        <f t="shared" si="1795"/>
        <v>-0.38073645286532248</v>
      </c>
      <c r="BE501" s="566">
        <f t="shared" si="1796"/>
        <v>-0.47245581770085071</v>
      </c>
      <c r="BF501" s="566">
        <f t="shared" si="1797"/>
        <v>6.6756608977404435</v>
      </c>
      <c r="BG501" s="566">
        <f t="shared" si="1798"/>
        <v>4.2793584638823674</v>
      </c>
      <c r="BH501" s="566">
        <f t="shared" si="1799"/>
        <v>4.843918511106871</v>
      </c>
      <c r="BI501" s="566">
        <f t="shared" si="1800"/>
        <v>33.749738551152888</v>
      </c>
      <c r="BJ501" s="566">
        <f t="shared" si="1801"/>
        <v>-75.904311953859661</v>
      </c>
      <c r="BK501" s="566">
        <f t="shared" si="1802"/>
        <v>2.114125374993292</v>
      </c>
      <c r="BL501" s="566">
        <f t="shared" si="1803"/>
        <v>2.1906125133707945</v>
      </c>
      <c r="BM501" s="566">
        <f t="shared" si="1804"/>
        <v>2.372056907864216</v>
      </c>
      <c r="BN501" s="566">
        <f t="shared" si="1805"/>
        <v>1.5923084961511142</v>
      </c>
    </row>
    <row r="502" spans="1:66" ht="15" x14ac:dyDescent="0.25">
      <c r="A502" s="552" t="s">
        <v>58</v>
      </c>
      <c r="B502" s="562"/>
      <c r="C502" s="553">
        <v>2000</v>
      </c>
      <c r="D502" s="553">
        <v>2001</v>
      </c>
      <c r="E502" s="553">
        <v>2002</v>
      </c>
      <c r="F502" s="553">
        <v>2003</v>
      </c>
      <c r="G502" s="553">
        <v>2004</v>
      </c>
      <c r="H502" s="553">
        <v>2005</v>
      </c>
      <c r="I502" s="553">
        <v>2006</v>
      </c>
      <c r="J502" s="553">
        <v>2007</v>
      </c>
      <c r="K502" s="553">
        <v>2008</v>
      </c>
      <c r="L502" s="553">
        <v>2009</v>
      </c>
      <c r="M502" s="553">
        <v>2010</v>
      </c>
      <c r="N502" s="553">
        <v>2011</v>
      </c>
      <c r="O502" s="553">
        <v>2012</v>
      </c>
      <c r="P502" s="553">
        <v>2013</v>
      </c>
      <c r="Q502" s="553">
        <v>2014</v>
      </c>
      <c r="R502" s="553">
        <v>2015</v>
      </c>
      <c r="S502" s="553">
        <v>2016</v>
      </c>
      <c r="T502" s="553">
        <v>2017</v>
      </c>
      <c r="U502" s="553">
        <v>2018</v>
      </c>
      <c r="V502" s="554">
        <v>2019</v>
      </c>
      <c r="X502" s="552" t="s">
        <v>58</v>
      </c>
      <c r="Y502" s="562"/>
      <c r="Z502" s="553">
        <v>2000</v>
      </c>
      <c r="AA502" s="553">
        <v>2001</v>
      </c>
      <c r="AB502" s="553">
        <v>2002</v>
      </c>
      <c r="AC502" s="553">
        <v>2003</v>
      </c>
      <c r="AD502" s="553">
        <v>2004</v>
      </c>
      <c r="AE502" s="553">
        <v>2005</v>
      </c>
      <c r="AF502" s="553">
        <v>2006</v>
      </c>
      <c r="AG502" s="553">
        <v>2007</v>
      </c>
      <c r="AH502" s="553">
        <v>2008</v>
      </c>
      <c r="AI502" s="553">
        <v>2009</v>
      </c>
      <c r="AJ502" s="553">
        <v>2010</v>
      </c>
      <c r="AK502" s="553">
        <v>2011</v>
      </c>
      <c r="AL502" s="553">
        <v>2012</v>
      </c>
      <c r="AM502" s="553">
        <v>2013</v>
      </c>
      <c r="AN502" s="553">
        <v>2014</v>
      </c>
      <c r="AO502" s="553">
        <v>2015</v>
      </c>
      <c r="AP502" s="553">
        <v>2016</v>
      </c>
      <c r="AQ502" s="553">
        <v>2017</v>
      </c>
      <c r="AR502" s="553">
        <v>2018</v>
      </c>
      <c r="AS502" s="553">
        <v>2019</v>
      </c>
      <c r="AU502" s="553">
        <v>2000</v>
      </c>
      <c r="AV502" s="553">
        <v>2001</v>
      </c>
      <c r="AW502" s="553">
        <v>2002</v>
      </c>
      <c r="AX502" s="553">
        <v>2003</v>
      </c>
      <c r="AY502" s="553">
        <v>2004</v>
      </c>
      <c r="AZ502" s="553">
        <v>2005</v>
      </c>
      <c r="BA502" s="553">
        <v>2006</v>
      </c>
      <c r="BB502" s="553">
        <v>2007</v>
      </c>
      <c r="BC502" s="553">
        <v>2008</v>
      </c>
      <c r="BD502" s="553">
        <v>2009</v>
      </c>
      <c r="BE502" s="553">
        <v>2010</v>
      </c>
      <c r="BF502" s="553">
        <v>2011</v>
      </c>
      <c r="BG502" s="553">
        <v>2012</v>
      </c>
      <c r="BH502" s="553">
        <v>2013</v>
      </c>
      <c r="BI502" s="553">
        <v>2014</v>
      </c>
      <c r="BJ502" s="553">
        <v>2015</v>
      </c>
      <c r="BK502" s="553">
        <v>2016</v>
      </c>
      <c r="BL502" s="553">
        <v>2017</v>
      </c>
      <c r="BM502" s="553">
        <v>2018</v>
      </c>
      <c r="BN502" s="553">
        <v>2019</v>
      </c>
    </row>
    <row r="503" spans="1:66" ht="15" x14ac:dyDescent="0.25">
      <c r="A503" s="563"/>
      <c r="B503" s="550" t="s">
        <v>498</v>
      </c>
      <c r="C503" s="556">
        <v>16098.140855945743</v>
      </c>
      <c r="D503" s="556">
        <v>14451.637774832167</v>
      </c>
      <c r="E503" s="556">
        <v>15154.918550900433</v>
      </c>
      <c r="F503" s="556">
        <v>14535.831141543105</v>
      </c>
      <c r="G503" s="556">
        <v>14353.725424827462</v>
      </c>
      <c r="H503" s="556">
        <v>14453.551004659845</v>
      </c>
      <c r="I503" s="556">
        <v>14455.689320349602</v>
      </c>
      <c r="J503" s="556">
        <v>13633.65</v>
      </c>
      <c r="K503" s="556">
        <v>9862.44</v>
      </c>
      <c r="L503" s="556">
        <v>11787.07</v>
      </c>
      <c r="M503" s="556">
        <v>14242.06</v>
      </c>
      <c r="N503" s="556">
        <v>14499.83</v>
      </c>
      <c r="O503" s="556">
        <v>13852.93</v>
      </c>
      <c r="P503" s="556">
        <v>13466.15</v>
      </c>
      <c r="Q503" s="556">
        <v>14173.88</v>
      </c>
      <c r="R503" s="556">
        <v>13928.73</v>
      </c>
      <c r="S503" s="556">
        <v>14528.73</v>
      </c>
      <c r="T503" s="556">
        <v>14513.704075871354</v>
      </c>
      <c r="U503" s="556">
        <v>14565.497458165222</v>
      </c>
      <c r="V503" s="557">
        <v>14565.497458165222</v>
      </c>
      <c r="X503" s="563"/>
      <c r="Y503" s="550" t="s">
        <v>498</v>
      </c>
      <c r="Z503" s="556">
        <f>[21]Summary!$C$11</f>
        <v>16148.845852685705</v>
      </c>
      <c r="AA503" s="556">
        <f>[21]Summary!$D$11</f>
        <v>14497.156711013502</v>
      </c>
      <c r="AB503" s="556">
        <f>[21]Summary!$E$11</f>
        <v>15202.65264035797</v>
      </c>
      <c r="AC503" s="556">
        <f>[21]Summary!$F$11</f>
        <v>14581.615265140977</v>
      </c>
      <c r="AD503" s="556">
        <f>[21]Summary!$G$11</f>
        <v>14398.935962328962</v>
      </c>
      <c r="AE503" s="556">
        <f>[21]Summary!$H$11</f>
        <v>14499.075967022281</v>
      </c>
      <c r="AF503" s="556">
        <f>[21]Summary!$I$11</f>
        <v>14501.221017855622</v>
      </c>
      <c r="AG503" s="556">
        <f>[21]Summary!$J$11</f>
        <v>13633.65</v>
      </c>
      <c r="AH503" s="556">
        <f>[21]Summary!$K$11</f>
        <v>9862.44</v>
      </c>
      <c r="AI503" s="556">
        <f>[21]Summary!$L$11</f>
        <v>11787.07</v>
      </c>
      <c r="AJ503" s="556">
        <f>[21]Summary!$M$11</f>
        <v>14242.06</v>
      </c>
      <c r="AK503" s="556">
        <f>[21]Summary!$N$11</f>
        <v>14499.83</v>
      </c>
      <c r="AL503" s="556">
        <f>[21]Summary!$O$11</f>
        <v>13852.93</v>
      </c>
      <c r="AM503" s="556">
        <f>[21]Summary!$P$11</f>
        <v>13466.15</v>
      </c>
      <c r="AN503" s="556">
        <f>[21]Summary!$Q$11</f>
        <v>14173.88</v>
      </c>
      <c r="AO503" s="556">
        <f>[21]Summary!$R$11</f>
        <v>13928.73</v>
      </c>
      <c r="AP503" s="556">
        <f>[21]Summary!$S$11</f>
        <v>14528.73</v>
      </c>
      <c r="AQ503" s="556">
        <f>[21]Summary!$T$11</f>
        <v>14670.95</v>
      </c>
      <c r="AR503" s="556">
        <f>[21]Summary!$U$11</f>
        <v>16449.400000000001</v>
      </c>
      <c r="AS503" s="556">
        <f>[21]Summary!$V$11</f>
        <v>16951.509999999998</v>
      </c>
      <c r="AU503" s="566">
        <f>(Z503-C503)/C503</f>
        <v>3.1497423953297118E-3</v>
      </c>
      <c r="AV503" s="566">
        <f t="shared" ref="AV503:AV504" si="1807">(AA503-D503)/D503</f>
        <v>3.1497423953295895E-3</v>
      </c>
      <c r="AW503" s="566">
        <f t="shared" ref="AW503:AW504" si="1808">(AB503-E503)/E503</f>
        <v>3.1497423953295435E-3</v>
      </c>
      <c r="AX503" s="566">
        <f t="shared" ref="AX503:AX504" si="1809">(AC503-F503)/F503</f>
        <v>3.1497423953297096E-3</v>
      </c>
      <c r="AY503" s="566">
        <f t="shared" ref="AY503:AY504" si="1810">(AD503-G503)/G503</f>
        <v>3.1497423953296298E-3</v>
      </c>
      <c r="AZ503" s="566">
        <f t="shared" ref="AZ503:AZ504" si="1811">(AE503-H503)/H503</f>
        <v>3.1497423953296649E-3</v>
      </c>
      <c r="BA503" s="566">
        <f t="shared" ref="BA503:BA504" si="1812">(AF503-I503)/I503</f>
        <v>3.1497423953296749E-3</v>
      </c>
      <c r="BB503" s="566">
        <f t="shared" ref="BB503:BB504" si="1813">(AG503-J503)/J503</f>
        <v>0</v>
      </c>
      <c r="BC503" s="566">
        <f t="shared" ref="BC503:BC504" si="1814">(AH503-K503)/K503</f>
        <v>0</v>
      </c>
      <c r="BD503" s="566">
        <f t="shared" ref="BD503:BD504" si="1815">(AI503-L503)/L503</f>
        <v>0</v>
      </c>
      <c r="BE503" s="566">
        <f t="shared" ref="BE503:BE504" si="1816">(AJ503-M503)/M503</f>
        <v>0</v>
      </c>
      <c r="BF503" s="566">
        <f t="shared" ref="BF503:BF504" si="1817">(AK503-N503)/N503</f>
        <v>0</v>
      </c>
      <c r="BG503" s="566">
        <f t="shared" ref="BG503:BG504" si="1818">(AL503-O503)/O503</f>
        <v>0</v>
      </c>
      <c r="BH503" s="566">
        <f t="shared" ref="BH503:BH504" si="1819">(AM503-P503)/P503</f>
        <v>0</v>
      </c>
      <c r="BI503" s="566">
        <f t="shared" ref="BI503:BI504" si="1820">(AN503-Q503)/Q503</f>
        <v>0</v>
      </c>
      <c r="BJ503" s="566">
        <f t="shared" ref="BJ503:BJ504" si="1821">(AO503-R503)/R503</f>
        <v>0</v>
      </c>
      <c r="BK503" s="566">
        <f t="shared" ref="BK503:BK504" si="1822">(AP503-S503)/S503</f>
        <v>0</v>
      </c>
      <c r="BL503" s="566">
        <f t="shared" ref="BL503:BL504" si="1823">(AQ503-T503)/T503</f>
        <v>1.083430689413491E-2</v>
      </c>
      <c r="BM503" s="566">
        <f t="shared" ref="BM503:BM504" si="1824">(AR503-U503)/U503</f>
        <v>0.12934007556183319</v>
      </c>
      <c r="BN503" s="566">
        <f t="shared" ref="BN503:BN504" si="1825">(AS503-V503)/V503</f>
        <v>0.16381263658778847</v>
      </c>
    </row>
    <row r="504" spans="1:66" ht="15" x14ac:dyDescent="0.25">
      <c r="A504" s="563"/>
      <c r="B504" s="550" t="s">
        <v>87</v>
      </c>
      <c r="C504" s="556">
        <v>16098.140855945743</v>
      </c>
      <c r="D504" s="556">
        <v>14451.637774832167</v>
      </c>
      <c r="E504" s="556">
        <v>15154.918550900433</v>
      </c>
      <c r="F504" s="556">
        <v>14535.831141543105</v>
      </c>
      <c r="G504" s="556">
        <v>14353.725424827462</v>
      </c>
      <c r="H504" s="556">
        <v>14453.551004659845</v>
      </c>
      <c r="I504" s="556">
        <v>14455.689320349602</v>
      </c>
      <c r="J504" s="556">
        <v>13633.65</v>
      </c>
      <c r="K504" s="556">
        <v>9862.44</v>
      </c>
      <c r="L504" s="556">
        <v>11787.07</v>
      </c>
      <c r="M504" s="556">
        <v>14242.06</v>
      </c>
      <c r="N504" s="556">
        <v>14499.83</v>
      </c>
      <c r="O504" s="556">
        <v>13852.93</v>
      </c>
      <c r="P504" s="556">
        <v>13466.15</v>
      </c>
      <c r="Q504" s="556">
        <v>14173.88</v>
      </c>
      <c r="R504" s="556">
        <v>13928.73</v>
      </c>
      <c r="S504" s="556">
        <v>14528.73</v>
      </c>
      <c r="T504" s="556">
        <v>14513.704075871354</v>
      </c>
      <c r="U504" s="556">
        <v>14565.497458165222</v>
      </c>
      <c r="V504" s="557">
        <v>14565.497458165222</v>
      </c>
      <c r="X504" s="563"/>
      <c r="Y504" s="550" t="s">
        <v>87</v>
      </c>
      <c r="Z504" s="556">
        <f>[21]Summary!$C$12</f>
        <v>16148.845852685705</v>
      </c>
      <c r="AA504" s="556">
        <f>[21]Summary!$D$12</f>
        <v>14497.156711013502</v>
      </c>
      <c r="AB504" s="556">
        <f>[21]Summary!$E$12</f>
        <v>15202.65264035797</v>
      </c>
      <c r="AC504" s="556">
        <f>[21]Summary!$F$12</f>
        <v>14581.615265140977</v>
      </c>
      <c r="AD504" s="556">
        <f>[21]Summary!$G$12</f>
        <v>14398.935962328962</v>
      </c>
      <c r="AE504" s="556">
        <f>[21]Summary!$H$12</f>
        <v>14499.075967022281</v>
      </c>
      <c r="AF504" s="556">
        <f>[21]Summary!$I$12</f>
        <v>14501.221017855622</v>
      </c>
      <c r="AG504" s="556">
        <f>[21]Summary!$J$12</f>
        <v>13633.65</v>
      </c>
      <c r="AH504" s="556">
        <f>[21]Summary!$K$12</f>
        <v>9862.44</v>
      </c>
      <c r="AI504" s="556">
        <f>[21]Summary!$L$12</f>
        <v>11787.07</v>
      </c>
      <c r="AJ504" s="556">
        <f>[21]Summary!$M$12</f>
        <v>14242.06</v>
      </c>
      <c r="AK504" s="556">
        <f>[21]Summary!$N$12</f>
        <v>14499.83</v>
      </c>
      <c r="AL504" s="556">
        <f>[21]Summary!$O$12</f>
        <v>13852.93</v>
      </c>
      <c r="AM504" s="556">
        <f>[21]Summary!$P$12</f>
        <v>13466.15</v>
      </c>
      <c r="AN504" s="556">
        <f>[21]Summary!$Q$12</f>
        <v>14173.88</v>
      </c>
      <c r="AO504" s="556">
        <f>[21]Summary!$R$12</f>
        <v>13928.73</v>
      </c>
      <c r="AP504" s="556">
        <f>[21]Summary!$S$12</f>
        <v>14528.73</v>
      </c>
      <c r="AQ504" s="556">
        <f>[21]Summary!$T$12</f>
        <v>14670.95</v>
      </c>
      <c r="AR504" s="556">
        <f>[21]Summary!$U$12</f>
        <v>16449.400000000001</v>
      </c>
      <c r="AS504" s="556">
        <f>[21]Summary!$V$12</f>
        <v>16951.509999999998</v>
      </c>
      <c r="AU504" s="566">
        <f t="shared" ref="AU504" si="1826">(Z504-C504)/C504</f>
        <v>3.1497423953297118E-3</v>
      </c>
      <c r="AV504" s="566">
        <f t="shared" si="1807"/>
        <v>3.1497423953295895E-3</v>
      </c>
      <c r="AW504" s="566">
        <f t="shared" si="1808"/>
        <v>3.1497423953295435E-3</v>
      </c>
      <c r="AX504" s="566">
        <f t="shared" si="1809"/>
        <v>3.1497423953297096E-3</v>
      </c>
      <c r="AY504" s="566">
        <f t="shared" si="1810"/>
        <v>3.1497423953296298E-3</v>
      </c>
      <c r="AZ504" s="566">
        <f t="shared" si="1811"/>
        <v>3.1497423953296649E-3</v>
      </c>
      <c r="BA504" s="566">
        <f t="shared" si="1812"/>
        <v>3.1497423953296749E-3</v>
      </c>
      <c r="BB504" s="566">
        <f t="shared" si="1813"/>
        <v>0</v>
      </c>
      <c r="BC504" s="566">
        <f t="shared" si="1814"/>
        <v>0</v>
      </c>
      <c r="BD504" s="566">
        <f t="shared" si="1815"/>
        <v>0</v>
      </c>
      <c r="BE504" s="566">
        <f t="shared" si="1816"/>
        <v>0</v>
      </c>
      <c r="BF504" s="566">
        <f t="shared" si="1817"/>
        <v>0</v>
      </c>
      <c r="BG504" s="566">
        <f t="shared" si="1818"/>
        <v>0</v>
      </c>
      <c r="BH504" s="566">
        <f t="shared" si="1819"/>
        <v>0</v>
      </c>
      <c r="BI504" s="566">
        <f t="shared" si="1820"/>
        <v>0</v>
      </c>
      <c r="BJ504" s="566">
        <f t="shared" si="1821"/>
        <v>0</v>
      </c>
      <c r="BK504" s="566">
        <f t="shared" si="1822"/>
        <v>0</v>
      </c>
      <c r="BL504" s="566">
        <f t="shared" si="1823"/>
        <v>1.083430689413491E-2</v>
      </c>
      <c r="BM504" s="566">
        <f t="shared" si="1824"/>
        <v>0.12934007556183319</v>
      </c>
      <c r="BN504" s="566">
        <f t="shared" si="1825"/>
        <v>0.16381263658778847</v>
      </c>
    </row>
    <row r="505" spans="1:66" ht="15.75" thickBot="1" x14ac:dyDescent="0.3">
      <c r="A505" s="564"/>
      <c r="B505" s="559" t="s">
        <v>499</v>
      </c>
      <c r="C505" s="560">
        <v>0</v>
      </c>
      <c r="D505" s="560">
        <v>0</v>
      </c>
      <c r="E505" s="560">
        <v>0</v>
      </c>
      <c r="F505" s="560">
        <v>0</v>
      </c>
      <c r="G505" s="560">
        <v>0</v>
      </c>
      <c r="H505" s="560">
        <v>0</v>
      </c>
      <c r="I505" s="560">
        <v>0</v>
      </c>
      <c r="J505" s="560">
        <v>0</v>
      </c>
      <c r="K505" s="560">
        <v>0</v>
      </c>
      <c r="L505" s="560">
        <v>0</v>
      </c>
      <c r="M505" s="560">
        <v>0</v>
      </c>
      <c r="N505" s="560">
        <v>0</v>
      </c>
      <c r="O505" s="560">
        <v>0</v>
      </c>
      <c r="P505" s="560">
        <v>0</v>
      </c>
      <c r="Q505" s="560">
        <v>0</v>
      </c>
      <c r="R505" s="560">
        <v>0</v>
      </c>
      <c r="S505" s="560">
        <v>0</v>
      </c>
      <c r="T505" s="560">
        <v>0</v>
      </c>
      <c r="U505" s="560">
        <v>0</v>
      </c>
      <c r="V505" s="561">
        <v>0</v>
      </c>
      <c r="X505" s="564"/>
      <c r="Y505" s="559" t="s">
        <v>499</v>
      </c>
      <c r="Z505" s="560">
        <f>[21]Summary!$C$13</f>
        <v>0</v>
      </c>
      <c r="AA505" s="560">
        <f>[21]Summary!$D$13</f>
        <v>0</v>
      </c>
      <c r="AB505" s="560">
        <f>[21]Summary!$E$13</f>
        <v>0</v>
      </c>
      <c r="AC505" s="560">
        <f>[21]Summary!$F$13</f>
        <v>0</v>
      </c>
      <c r="AD505" s="560">
        <f>[21]Summary!$G$13</f>
        <v>0</v>
      </c>
      <c r="AE505" s="560">
        <f>[21]Summary!$H$13</f>
        <v>0</v>
      </c>
      <c r="AF505" s="560">
        <f>[21]Summary!$I$13</f>
        <v>0</v>
      </c>
      <c r="AG505" s="560">
        <f>[21]Summary!$J$13</f>
        <v>0</v>
      </c>
      <c r="AH505" s="560">
        <f>[21]Summary!$K$13</f>
        <v>0</v>
      </c>
      <c r="AI505" s="560">
        <f>[21]Summary!$L$13</f>
        <v>0</v>
      </c>
      <c r="AJ505" s="560">
        <f>[21]Summary!$M$13</f>
        <v>0</v>
      </c>
      <c r="AK505" s="560">
        <f>[21]Summary!$N$13</f>
        <v>0</v>
      </c>
      <c r="AL505" s="560">
        <f>[21]Summary!$O$13</f>
        <v>0</v>
      </c>
      <c r="AM505" s="560">
        <f>[21]Summary!$P$13</f>
        <v>0</v>
      </c>
      <c r="AN505" s="560">
        <f>[21]Summary!$Q$13</f>
        <v>0</v>
      </c>
      <c r="AO505" s="560">
        <f>[21]Summary!$R$13</f>
        <v>0</v>
      </c>
      <c r="AP505" s="560">
        <f>[21]Summary!$S$13</f>
        <v>0</v>
      </c>
      <c r="AQ505" s="560">
        <f>[21]Summary!$T$13</f>
        <v>0</v>
      </c>
      <c r="AR505" s="560">
        <f>[21]Summary!$U$13</f>
        <v>0</v>
      </c>
      <c r="AS505" s="560">
        <f>[21]Summary!$V$13</f>
        <v>0</v>
      </c>
      <c r="AU505" s="566"/>
      <c r="AV505" s="566"/>
      <c r="AW505" s="566"/>
      <c r="AX505" s="566"/>
      <c r="AY505" s="566"/>
      <c r="AZ505" s="566"/>
      <c r="BA505" s="566"/>
      <c r="BB505" s="566"/>
      <c r="BC505" s="566"/>
      <c r="BD505" s="566"/>
      <c r="BE505" s="566"/>
      <c r="BF505" s="566"/>
      <c r="BG505" s="566"/>
      <c r="BH505" s="566"/>
      <c r="BI505" s="566"/>
      <c r="BJ505" s="566"/>
      <c r="BK505" s="566"/>
      <c r="BL505" s="566"/>
      <c r="BM505" s="566"/>
      <c r="BN505" s="566"/>
    </row>
    <row r="506" spans="1:66" ht="15" x14ac:dyDescent="0.25">
      <c r="A506" s="552" t="s">
        <v>501</v>
      </c>
      <c r="B506" s="562"/>
      <c r="C506" s="553">
        <v>2000</v>
      </c>
      <c r="D506" s="553">
        <v>2001</v>
      </c>
      <c r="E506" s="553">
        <v>2002</v>
      </c>
      <c r="F506" s="553">
        <v>2003</v>
      </c>
      <c r="G506" s="553">
        <v>2004</v>
      </c>
      <c r="H506" s="553">
        <v>2005</v>
      </c>
      <c r="I506" s="553">
        <v>2006</v>
      </c>
      <c r="J506" s="553">
        <v>2007</v>
      </c>
      <c r="K506" s="553">
        <v>2008</v>
      </c>
      <c r="L506" s="553">
        <v>2009</v>
      </c>
      <c r="M506" s="553">
        <v>2010</v>
      </c>
      <c r="N506" s="553">
        <v>2011</v>
      </c>
      <c r="O506" s="553">
        <v>2012</v>
      </c>
      <c r="P506" s="553">
        <v>2013</v>
      </c>
      <c r="Q506" s="553">
        <v>2014</v>
      </c>
      <c r="R506" s="553">
        <v>2015</v>
      </c>
      <c r="S506" s="553">
        <v>2016</v>
      </c>
      <c r="T506" s="553">
        <v>2017</v>
      </c>
      <c r="U506" s="553">
        <v>2018</v>
      </c>
      <c r="V506" s="554">
        <v>2019</v>
      </c>
      <c r="X506" s="552" t="s">
        <v>501</v>
      </c>
      <c r="Y506" s="562"/>
      <c r="Z506" s="553">
        <v>2000</v>
      </c>
      <c r="AA506" s="553">
        <v>2001</v>
      </c>
      <c r="AB506" s="553">
        <v>2002</v>
      </c>
      <c r="AC506" s="553">
        <v>2003</v>
      </c>
      <c r="AD506" s="553">
        <v>2004</v>
      </c>
      <c r="AE506" s="553">
        <v>2005</v>
      </c>
      <c r="AF506" s="553">
        <v>2006</v>
      </c>
      <c r="AG506" s="553">
        <v>2007</v>
      </c>
      <c r="AH506" s="553">
        <v>2008</v>
      </c>
      <c r="AI506" s="553">
        <v>2009</v>
      </c>
      <c r="AJ506" s="553">
        <v>2010</v>
      </c>
      <c r="AK506" s="553">
        <v>2011</v>
      </c>
      <c r="AL506" s="553">
        <v>2012</v>
      </c>
      <c r="AM506" s="553">
        <v>2013</v>
      </c>
      <c r="AN506" s="553">
        <v>2014</v>
      </c>
      <c r="AO506" s="553">
        <v>2015</v>
      </c>
      <c r="AP506" s="553">
        <v>2016</v>
      </c>
      <c r="AQ506" s="553">
        <v>2017</v>
      </c>
      <c r="AR506" s="553">
        <v>2018</v>
      </c>
      <c r="AS506" s="553">
        <v>2019</v>
      </c>
      <c r="AU506" s="553">
        <v>2000</v>
      </c>
      <c r="AV506" s="553">
        <v>2001</v>
      </c>
      <c r="AW506" s="553">
        <v>2002</v>
      </c>
      <c r="AX506" s="553">
        <v>2003</v>
      </c>
      <c r="AY506" s="553">
        <v>2004</v>
      </c>
      <c r="AZ506" s="553">
        <v>2005</v>
      </c>
      <c r="BA506" s="553">
        <v>2006</v>
      </c>
      <c r="BB506" s="553">
        <v>2007</v>
      </c>
      <c r="BC506" s="553">
        <v>2008</v>
      </c>
      <c r="BD506" s="553">
        <v>2009</v>
      </c>
      <c r="BE506" s="553">
        <v>2010</v>
      </c>
      <c r="BF506" s="553">
        <v>2011</v>
      </c>
      <c r="BG506" s="553">
        <v>2012</v>
      </c>
      <c r="BH506" s="553">
        <v>2013</v>
      </c>
      <c r="BI506" s="553">
        <v>2014</v>
      </c>
      <c r="BJ506" s="553">
        <v>2015</v>
      </c>
      <c r="BK506" s="553">
        <v>2016</v>
      </c>
      <c r="BL506" s="553">
        <v>2017</v>
      </c>
      <c r="BM506" s="553">
        <v>2018</v>
      </c>
      <c r="BN506" s="553">
        <v>2019</v>
      </c>
    </row>
    <row r="507" spans="1:66" ht="15" x14ac:dyDescent="0.25">
      <c r="A507" s="563"/>
      <c r="B507" s="550" t="s">
        <v>498</v>
      </c>
      <c r="C507" s="556">
        <v>3671.8310759666156</v>
      </c>
      <c r="D507" s="556">
        <v>3262.5719199063383</v>
      </c>
      <c r="E507" s="556">
        <v>3298.6122812418939</v>
      </c>
      <c r="F507" s="556">
        <v>3001.4199967019754</v>
      </c>
      <c r="G507" s="556">
        <v>2898.7762070970771</v>
      </c>
      <c r="H507" s="556">
        <v>3202.338185219905</v>
      </c>
      <c r="I507" s="556">
        <v>3185.8769705366299</v>
      </c>
      <c r="J507" s="556">
        <v>2970.444440487976</v>
      </c>
      <c r="K507" s="556">
        <v>3499.4558155082304</v>
      </c>
      <c r="L507" s="556">
        <v>2596.6222538606726</v>
      </c>
      <c r="M507" s="556">
        <v>3292.1384377299287</v>
      </c>
      <c r="N507" s="556">
        <v>3282.4593312313646</v>
      </c>
      <c r="O507" s="556">
        <v>2841.0301314277226</v>
      </c>
      <c r="P507" s="556">
        <v>2955.8342825597983</v>
      </c>
      <c r="Q507" s="556">
        <v>3067.2110371887629</v>
      </c>
      <c r="R507" s="556">
        <v>3050.5708251027222</v>
      </c>
      <c r="S507" s="556">
        <v>3171.051255357585</v>
      </c>
      <c r="T507" s="556">
        <v>3170.3050444554001</v>
      </c>
      <c r="U507" s="556">
        <v>3173.0571468400049</v>
      </c>
      <c r="V507" s="557">
        <v>3173.3821779142145</v>
      </c>
      <c r="X507" s="563"/>
      <c r="Y507" s="550" t="s">
        <v>498</v>
      </c>
      <c r="Z507" s="556">
        <f>[21]Summary!$C$15</f>
        <v>3654.3517968434639</v>
      </c>
      <c r="AA507" s="556">
        <f>[21]Summary!$D$15</f>
        <v>3291.1765311592117</v>
      </c>
      <c r="AB507" s="556">
        <f>[21]Summary!$E$15</f>
        <v>3319.5640414700019</v>
      </c>
      <c r="AC507" s="556">
        <f>[21]Summary!$F$15</f>
        <v>3018.2239712228184</v>
      </c>
      <c r="AD507" s="556">
        <f>[21]Summary!$G$15</f>
        <v>2910.8653253886932</v>
      </c>
      <c r="AE507" s="556">
        <f>[21]Summary!$H$15</f>
        <v>3214.5320961063176</v>
      </c>
      <c r="AF507" s="556">
        <f>[21]Summary!$I$15</f>
        <v>3197.062021982204</v>
      </c>
      <c r="AG507" s="556">
        <f>[21]Summary!$J$15</f>
        <v>2974.0228336940522</v>
      </c>
      <c r="AH507" s="556">
        <f>[21]Summary!$K$15</f>
        <v>3836.0815082250529</v>
      </c>
      <c r="AI507" s="556">
        <f>[21]Summary!$L$15</f>
        <v>2602.5011596532759</v>
      </c>
      <c r="AJ507" s="556">
        <f>[21]Summary!$M$15</f>
        <v>3330.101012173036</v>
      </c>
      <c r="AK507" s="556">
        <f>[21]Summary!$N$15</f>
        <v>3279.7586887402622</v>
      </c>
      <c r="AL507" s="556">
        <f>[21]Summary!$O$15</f>
        <v>2839.2965772764692</v>
      </c>
      <c r="AM507" s="556">
        <f>[21]Summary!$P$15</f>
        <v>2943.7772830652052</v>
      </c>
      <c r="AN507" s="556">
        <f>[21]Summary!$Q$15</f>
        <v>3055.8550410845201</v>
      </c>
      <c r="AO507" s="556">
        <f>[21]Summary!$R$15</f>
        <v>3018.7221882208764</v>
      </c>
      <c r="AP507" s="556">
        <f>[21]Summary!$S$15</f>
        <v>2955.3425209820534</v>
      </c>
      <c r="AQ507" s="556">
        <f>[21]Summary!$T$15</f>
        <v>2825.3661730549657</v>
      </c>
      <c r="AR507" s="556">
        <f>[21]Summary!$U$15</f>
        <v>3438.5228605815046</v>
      </c>
      <c r="AS507" s="556">
        <f>[21]Summary!$V$15</f>
        <v>3455.9453713706316</v>
      </c>
      <c r="AU507" s="566">
        <f>(Z507-C507)/C507</f>
        <v>-4.7603712593314706E-3</v>
      </c>
      <c r="AV507" s="566">
        <f t="shared" ref="AV507:AV508" si="1827">(AA507-D507)/D507</f>
        <v>8.7675036612509562E-3</v>
      </c>
      <c r="AW507" s="566">
        <f t="shared" ref="AW507:AW508" si="1828">(AB507-E507)/E507</f>
        <v>6.3516892686217401E-3</v>
      </c>
      <c r="AX507" s="566">
        <f t="shared" ref="AX507:AX508" si="1829">(AC507-F507)/F507</f>
        <v>5.5986748070271913E-3</v>
      </c>
      <c r="AY507" s="566">
        <f t="shared" ref="AY507:AY508" si="1830">(AD507-G507)/G507</f>
        <v>4.1704213874870222E-3</v>
      </c>
      <c r="AZ507" s="566">
        <f t="shared" ref="AZ507:AZ508" si="1831">(AE507-H507)/H507</f>
        <v>3.8078148468804638E-3</v>
      </c>
      <c r="BA507" s="566">
        <f t="shared" ref="BA507:BA508" si="1832">(AF507-I507)/I507</f>
        <v>3.5108234087552052E-3</v>
      </c>
      <c r="BB507" s="566">
        <f t="shared" ref="BB507:BB508" si="1833">(AG507-J507)/J507</f>
        <v>1.2046659271931787E-3</v>
      </c>
      <c r="BC507" s="566">
        <f t="shared" ref="BC507:BC508" si="1834">(AH507-K507)/K507</f>
        <v>9.6193725671582408E-2</v>
      </c>
      <c r="BD507" s="566">
        <f t="shared" ref="BD507:BD508" si="1835">(AI507-L507)/L507</f>
        <v>2.2640589265005722E-3</v>
      </c>
      <c r="BE507" s="566">
        <f t="shared" ref="BE507:BE508" si="1836">(AJ507-M507)/M507</f>
        <v>1.1531281311877074E-2</v>
      </c>
      <c r="BF507" s="566">
        <f t="shared" ref="BF507:BF508" si="1837">(AK507-N507)/N507</f>
        <v>-8.2274971860482019E-4</v>
      </c>
      <c r="BG507" s="566">
        <f t="shared" ref="BG507:BG508" si="1838">(AL507-O507)/O507</f>
        <v>-6.1018506353618083E-4</v>
      </c>
      <c r="BH507" s="566">
        <f t="shared" ref="BH507:BH508" si="1839">(AM507-P507)/P507</f>
        <v>-4.0790512396897908E-3</v>
      </c>
      <c r="BI507" s="566">
        <f t="shared" ref="BI507:BI508" si="1840">(AN507-Q507)/Q507</f>
        <v>-3.7023849896716458E-3</v>
      </c>
      <c r="BJ507" s="566">
        <f t="shared" ref="BJ507:BJ508" si="1841">(AO507-R507)/R507</f>
        <v>-1.0440222079018058E-2</v>
      </c>
      <c r="BK507" s="566">
        <f t="shared" ref="BK507:BK508" si="1842">(AP507-S507)/S507</f>
        <v>-6.8024360694607267E-2</v>
      </c>
      <c r="BL507" s="566">
        <f t="shared" ref="BL507:BL508" si="1843">(AQ507-T507)/T507</f>
        <v>-0.10880305414259862</v>
      </c>
      <c r="BM507" s="566">
        <f t="shared" ref="BM507:BM508" si="1844">(AR507-U507)/U507</f>
        <v>8.3662443333512804E-2</v>
      </c>
      <c r="BN507" s="566">
        <f t="shared" ref="BN507:BN508" si="1845">(AS507-V507)/V507</f>
        <v>8.9041652601118126E-2</v>
      </c>
    </row>
    <row r="508" spans="1:66" ht="15" x14ac:dyDescent="0.25">
      <c r="A508" s="563"/>
      <c r="B508" s="550" t="s">
        <v>87</v>
      </c>
      <c r="C508" s="556">
        <v>3671.8310759666156</v>
      </c>
      <c r="D508" s="556">
        <v>3262.5719199063383</v>
      </c>
      <c r="E508" s="556">
        <v>3298.6122812418939</v>
      </c>
      <c r="F508" s="556">
        <v>3001.4199967019754</v>
      </c>
      <c r="G508" s="556">
        <v>2898.7762070970771</v>
      </c>
      <c r="H508" s="556">
        <v>3202.338185219905</v>
      </c>
      <c r="I508" s="556">
        <v>3185.8769705366299</v>
      </c>
      <c r="J508" s="556">
        <v>2970.444440487976</v>
      </c>
      <c r="K508" s="556">
        <v>3499.4558155082304</v>
      </c>
      <c r="L508" s="556">
        <v>2596.6222538606726</v>
      </c>
      <c r="M508" s="556">
        <v>3292.1384377299287</v>
      </c>
      <c r="N508" s="556">
        <v>3282.4593312313646</v>
      </c>
      <c r="O508" s="556">
        <v>2841.0301314277226</v>
      </c>
      <c r="P508" s="556">
        <v>2955.8342825597983</v>
      </c>
      <c r="Q508" s="556">
        <v>3067.2110371887629</v>
      </c>
      <c r="R508" s="556">
        <v>3050.5708251027222</v>
      </c>
      <c r="S508" s="556">
        <v>3171.051255357585</v>
      </c>
      <c r="T508" s="556">
        <v>3170.3050444554001</v>
      </c>
      <c r="U508" s="556">
        <v>3173.0571468400049</v>
      </c>
      <c r="V508" s="557">
        <v>3173.3821779142145</v>
      </c>
      <c r="X508" s="563"/>
      <c r="Y508" s="550" t="s">
        <v>87</v>
      </c>
      <c r="Z508" s="556">
        <f>[21]Summary!$C$16</f>
        <v>3654.3517968434639</v>
      </c>
      <c r="AA508" s="556">
        <f>[21]Summary!$D$16</f>
        <v>3291.1765311592117</v>
      </c>
      <c r="AB508" s="556">
        <f>[21]Summary!$E$16</f>
        <v>3319.5640414700019</v>
      </c>
      <c r="AC508" s="556">
        <f>[21]Summary!$F$16</f>
        <v>3018.2239712228184</v>
      </c>
      <c r="AD508" s="556">
        <f>[21]Summary!$G$16</f>
        <v>2910.8653253886932</v>
      </c>
      <c r="AE508" s="556">
        <f>[21]Summary!$H$16</f>
        <v>3214.5320961063176</v>
      </c>
      <c r="AF508" s="556">
        <f>[21]Summary!$I$16</f>
        <v>3197.062021982204</v>
      </c>
      <c r="AG508" s="556">
        <f>[21]Summary!$J$16</f>
        <v>2974.0228336940522</v>
      </c>
      <c r="AH508" s="556">
        <f>[21]Summary!$K$16</f>
        <v>3836.0815082250529</v>
      </c>
      <c r="AI508" s="556">
        <f>[21]Summary!$L$16</f>
        <v>2602.5011596532759</v>
      </c>
      <c r="AJ508" s="556">
        <f>[21]Summary!$M$16</f>
        <v>3330.101012173036</v>
      </c>
      <c r="AK508" s="556">
        <f>[21]Summary!$N$16</f>
        <v>3279.7586887402622</v>
      </c>
      <c r="AL508" s="556">
        <f>[21]Summary!$O$16</f>
        <v>2839.2965772764692</v>
      </c>
      <c r="AM508" s="556">
        <f>[21]Summary!$P$16</f>
        <v>2943.7772830652052</v>
      </c>
      <c r="AN508" s="556">
        <f>[21]Summary!$Q$16</f>
        <v>3055.8550410845201</v>
      </c>
      <c r="AO508" s="556">
        <f>[21]Summary!$R$16</f>
        <v>3018.7221882208764</v>
      </c>
      <c r="AP508" s="556">
        <f>[21]Summary!$S$16</f>
        <v>2955.3425209820534</v>
      </c>
      <c r="AQ508" s="556">
        <f>[21]Summary!$T$16</f>
        <v>2825.3661730549657</v>
      </c>
      <c r="AR508" s="556">
        <f>[21]Summary!$U$16</f>
        <v>3438.5228605815046</v>
      </c>
      <c r="AS508" s="556">
        <f>[21]Summary!$V$16</f>
        <v>3455.9453713706316</v>
      </c>
      <c r="AU508" s="566">
        <f t="shared" ref="AU508" si="1846">(Z508-C508)/C508</f>
        <v>-4.7603712593314706E-3</v>
      </c>
      <c r="AV508" s="566">
        <f t="shared" si="1827"/>
        <v>8.7675036612509562E-3</v>
      </c>
      <c r="AW508" s="566">
        <f t="shared" si="1828"/>
        <v>6.3516892686217401E-3</v>
      </c>
      <c r="AX508" s="566">
        <f t="shared" si="1829"/>
        <v>5.5986748070271913E-3</v>
      </c>
      <c r="AY508" s="566">
        <f t="shared" si="1830"/>
        <v>4.1704213874870222E-3</v>
      </c>
      <c r="AZ508" s="566">
        <f t="shared" si="1831"/>
        <v>3.8078148468804638E-3</v>
      </c>
      <c r="BA508" s="566">
        <f t="shared" si="1832"/>
        <v>3.5108234087552052E-3</v>
      </c>
      <c r="BB508" s="566">
        <f t="shared" si="1833"/>
        <v>1.2046659271931787E-3</v>
      </c>
      <c r="BC508" s="566">
        <f t="shared" si="1834"/>
        <v>9.6193725671582408E-2</v>
      </c>
      <c r="BD508" s="566">
        <f t="shared" si="1835"/>
        <v>2.2640589265005722E-3</v>
      </c>
      <c r="BE508" s="566">
        <f t="shared" si="1836"/>
        <v>1.1531281311877074E-2</v>
      </c>
      <c r="BF508" s="566">
        <f t="shared" si="1837"/>
        <v>-8.2274971860482019E-4</v>
      </c>
      <c r="BG508" s="566">
        <f t="shared" si="1838"/>
        <v>-6.1018506353618083E-4</v>
      </c>
      <c r="BH508" s="566">
        <f t="shared" si="1839"/>
        <v>-4.0790512396897908E-3</v>
      </c>
      <c r="BI508" s="566">
        <f t="shared" si="1840"/>
        <v>-3.7023849896716458E-3</v>
      </c>
      <c r="BJ508" s="566">
        <f t="shared" si="1841"/>
        <v>-1.0440222079018058E-2</v>
      </c>
      <c r="BK508" s="566">
        <f t="shared" si="1842"/>
        <v>-6.8024360694607267E-2</v>
      </c>
      <c r="BL508" s="566">
        <f t="shared" si="1843"/>
        <v>-0.10880305414259862</v>
      </c>
      <c r="BM508" s="566">
        <f t="shared" si="1844"/>
        <v>8.3662443333512804E-2</v>
      </c>
      <c r="BN508" s="566">
        <f t="shared" si="1845"/>
        <v>8.9041652601118126E-2</v>
      </c>
    </row>
    <row r="509" spans="1:66" ht="15.75" thickBot="1" x14ac:dyDescent="0.3">
      <c r="A509" s="564"/>
      <c r="B509" s="559" t="s">
        <v>499</v>
      </c>
      <c r="C509" s="560">
        <v>0</v>
      </c>
      <c r="D509" s="560">
        <v>0</v>
      </c>
      <c r="E509" s="560">
        <v>0</v>
      </c>
      <c r="F509" s="560">
        <v>0</v>
      </c>
      <c r="G509" s="560">
        <v>0</v>
      </c>
      <c r="H509" s="560">
        <v>0</v>
      </c>
      <c r="I509" s="560">
        <v>0</v>
      </c>
      <c r="J509" s="560">
        <v>0</v>
      </c>
      <c r="K509" s="560">
        <v>0</v>
      </c>
      <c r="L509" s="560">
        <v>0</v>
      </c>
      <c r="M509" s="560">
        <v>0</v>
      </c>
      <c r="N509" s="560">
        <v>0</v>
      </c>
      <c r="O509" s="560">
        <v>0</v>
      </c>
      <c r="P509" s="560">
        <v>0</v>
      </c>
      <c r="Q509" s="560">
        <v>0</v>
      </c>
      <c r="R509" s="560">
        <v>0</v>
      </c>
      <c r="S509" s="560">
        <v>0</v>
      </c>
      <c r="T509" s="560">
        <v>0</v>
      </c>
      <c r="U509" s="560">
        <v>0</v>
      </c>
      <c r="V509" s="561">
        <v>0</v>
      </c>
      <c r="X509" s="564"/>
      <c r="Y509" s="559" t="s">
        <v>499</v>
      </c>
      <c r="Z509" s="560">
        <f>[21]Summary!$C$17</f>
        <v>0</v>
      </c>
      <c r="AA509" s="560">
        <f>[21]Summary!$D$17</f>
        <v>0</v>
      </c>
      <c r="AB509" s="560">
        <f>[21]Summary!$E$17</f>
        <v>0</v>
      </c>
      <c r="AC509" s="560">
        <f>[21]Summary!$F$17</f>
        <v>0</v>
      </c>
      <c r="AD509" s="560">
        <f>[21]Summary!$G$17</f>
        <v>0</v>
      </c>
      <c r="AE509" s="560">
        <f>[21]Summary!$H$17</f>
        <v>0</v>
      </c>
      <c r="AF509" s="560">
        <f>[21]Summary!$I$17</f>
        <v>0</v>
      </c>
      <c r="AG509" s="560">
        <f>[21]Summary!$J$17</f>
        <v>0</v>
      </c>
      <c r="AH509" s="560">
        <f>[21]Summary!$K$17</f>
        <v>0</v>
      </c>
      <c r="AI509" s="560">
        <f>[21]Summary!$L$17</f>
        <v>0</v>
      </c>
      <c r="AJ509" s="560">
        <f>[21]Summary!$M$17</f>
        <v>0</v>
      </c>
      <c r="AK509" s="560">
        <f>[21]Summary!$N$17</f>
        <v>0</v>
      </c>
      <c r="AL509" s="560">
        <f>[21]Summary!$O$17</f>
        <v>0</v>
      </c>
      <c r="AM509" s="560">
        <f>[21]Summary!$P$17</f>
        <v>0</v>
      </c>
      <c r="AN509" s="560">
        <f>[21]Summary!$Q$17</f>
        <v>0</v>
      </c>
      <c r="AO509" s="560">
        <f>[21]Summary!$R$17</f>
        <v>0</v>
      </c>
      <c r="AP509" s="560">
        <f>[21]Summary!$S$17</f>
        <v>0</v>
      </c>
      <c r="AQ509" s="560">
        <f>[21]Summary!$T$17</f>
        <v>0</v>
      </c>
      <c r="AR509" s="560">
        <f>[21]Summary!$U$17</f>
        <v>0</v>
      </c>
      <c r="AS509" s="560">
        <f>[21]Summary!$V$17</f>
        <v>0</v>
      </c>
      <c r="AU509" s="566"/>
      <c r="AV509" s="566"/>
      <c r="AW509" s="566"/>
      <c r="AX509" s="566"/>
      <c r="AY509" s="566"/>
      <c r="AZ509" s="566"/>
      <c r="BA509" s="566"/>
      <c r="BB509" s="566"/>
      <c r="BC509" s="566"/>
      <c r="BD509" s="566"/>
      <c r="BE509" s="566"/>
      <c r="BF509" s="566"/>
      <c r="BG509" s="566"/>
      <c r="BH509" s="566"/>
      <c r="BI509" s="566"/>
      <c r="BJ509" s="566"/>
      <c r="BK509" s="566"/>
      <c r="BL509" s="566"/>
      <c r="BM509" s="566"/>
      <c r="BN509" s="566"/>
    </row>
    <row r="510" spans="1:66" ht="15" x14ac:dyDescent="0.25">
      <c r="A510" s="552" t="s">
        <v>502</v>
      </c>
      <c r="B510" s="562"/>
      <c r="C510" s="553">
        <v>2000</v>
      </c>
      <c r="D510" s="553">
        <v>2001</v>
      </c>
      <c r="E510" s="553">
        <v>2002</v>
      </c>
      <c r="F510" s="553">
        <v>2003</v>
      </c>
      <c r="G510" s="553">
        <v>2004</v>
      </c>
      <c r="H510" s="553">
        <v>2005</v>
      </c>
      <c r="I510" s="553">
        <v>2006</v>
      </c>
      <c r="J510" s="553">
        <v>2007</v>
      </c>
      <c r="K510" s="553">
        <v>2008</v>
      </c>
      <c r="L510" s="553">
        <v>2009</v>
      </c>
      <c r="M510" s="553">
        <v>2010</v>
      </c>
      <c r="N510" s="553">
        <v>2011</v>
      </c>
      <c r="O510" s="553">
        <v>2012</v>
      </c>
      <c r="P510" s="553">
        <v>2013</v>
      </c>
      <c r="Q510" s="553">
        <v>2014</v>
      </c>
      <c r="R510" s="553">
        <v>2015</v>
      </c>
      <c r="S510" s="553">
        <v>2016</v>
      </c>
      <c r="T510" s="553">
        <v>2017</v>
      </c>
      <c r="U510" s="553">
        <v>2018</v>
      </c>
      <c r="V510" s="554">
        <v>2019</v>
      </c>
      <c r="X510" s="552" t="s">
        <v>502</v>
      </c>
      <c r="Y510" s="562"/>
      <c r="Z510" s="553">
        <v>2000</v>
      </c>
      <c r="AA510" s="553">
        <v>2001</v>
      </c>
      <c r="AB510" s="553">
        <v>2002</v>
      </c>
      <c r="AC510" s="553">
        <v>2003</v>
      </c>
      <c r="AD510" s="553">
        <v>2004</v>
      </c>
      <c r="AE510" s="553">
        <v>2005</v>
      </c>
      <c r="AF510" s="553">
        <v>2006</v>
      </c>
      <c r="AG510" s="553">
        <v>2007</v>
      </c>
      <c r="AH510" s="553">
        <v>2008</v>
      </c>
      <c r="AI510" s="553">
        <v>2009</v>
      </c>
      <c r="AJ510" s="553">
        <v>2010</v>
      </c>
      <c r="AK510" s="553">
        <v>2011</v>
      </c>
      <c r="AL510" s="553">
        <v>2012</v>
      </c>
      <c r="AM510" s="553">
        <v>2013</v>
      </c>
      <c r="AN510" s="553">
        <v>2014</v>
      </c>
      <c r="AO510" s="553">
        <v>2015</v>
      </c>
      <c r="AP510" s="553">
        <v>2016</v>
      </c>
      <c r="AQ510" s="553">
        <v>2017</v>
      </c>
      <c r="AR510" s="553">
        <v>2018</v>
      </c>
      <c r="AS510" s="553">
        <v>2019</v>
      </c>
      <c r="AU510" s="553">
        <v>2000</v>
      </c>
      <c r="AV510" s="553">
        <v>2001</v>
      </c>
      <c r="AW510" s="553">
        <v>2002</v>
      </c>
      <c r="AX510" s="553">
        <v>2003</v>
      </c>
      <c r="AY510" s="553">
        <v>2004</v>
      </c>
      <c r="AZ510" s="553">
        <v>2005</v>
      </c>
      <c r="BA510" s="553">
        <v>2006</v>
      </c>
      <c r="BB510" s="553">
        <v>2007</v>
      </c>
      <c r="BC510" s="553">
        <v>2008</v>
      </c>
      <c r="BD510" s="553">
        <v>2009</v>
      </c>
      <c r="BE510" s="553">
        <v>2010</v>
      </c>
      <c r="BF510" s="553">
        <v>2011</v>
      </c>
      <c r="BG510" s="553">
        <v>2012</v>
      </c>
      <c r="BH510" s="553">
        <v>2013</v>
      </c>
      <c r="BI510" s="553">
        <v>2014</v>
      </c>
      <c r="BJ510" s="553">
        <v>2015</v>
      </c>
      <c r="BK510" s="553">
        <v>2016</v>
      </c>
      <c r="BL510" s="553">
        <v>2017</v>
      </c>
      <c r="BM510" s="553">
        <v>2018</v>
      </c>
      <c r="BN510" s="553">
        <v>2019</v>
      </c>
    </row>
    <row r="511" spans="1:66" ht="15" x14ac:dyDescent="0.25">
      <c r="A511" s="563"/>
      <c r="B511" s="550" t="s">
        <v>498</v>
      </c>
      <c r="C511" s="556">
        <v>0</v>
      </c>
      <c r="D511" s="556">
        <v>0</v>
      </c>
      <c r="E511" s="556">
        <v>0</v>
      </c>
      <c r="F511" s="556">
        <v>0</v>
      </c>
      <c r="G511" s="556">
        <v>0</v>
      </c>
      <c r="H511" s="556">
        <v>0</v>
      </c>
      <c r="I511" s="556">
        <v>0</v>
      </c>
      <c r="J511" s="556">
        <v>0</v>
      </c>
      <c r="K511" s="556">
        <v>0</v>
      </c>
      <c r="L511" s="556">
        <v>0</v>
      </c>
      <c r="M511" s="556">
        <v>0</v>
      </c>
      <c r="N511" s="556">
        <v>0</v>
      </c>
      <c r="O511" s="556">
        <v>0</v>
      </c>
      <c r="P511" s="556">
        <v>0</v>
      </c>
      <c r="Q511" s="556">
        <v>0</v>
      </c>
      <c r="R511" s="556">
        <v>0</v>
      </c>
      <c r="S511" s="556">
        <v>0</v>
      </c>
      <c r="T511" s="556">
        <v>0</v>
      </c>
      <c r="U511" s="556">
        <v>0</v>
      </c>
      <c r="V511" s="557">
        <v>0</v>
      </c>
      <c r="X511" s="563"/>
      <c r="Y511" s="550" t="s">
        <v>498</v>
      </c>
      <c r="Z511" s="556">
        <f>[21]Summary!$C$19</f>
        <v>0</v>
      </c>
      <c r="AA511" s="556">
        <f>[21]Summary!$D$19</f>
        <v>0</v>
      </c>
      <c r="AB511" s="556">
        <f>[21]Summary!$E$19</f>
        <v>0</v>
      </c>
      <c r="AC511" s="556">
        <f>[21]Summary!$F$19</f>
        <v>0</v>
      </c>
      <c r="AD511" s="556">
        <f>[21]Summary!$G$19</f>
        <v>0</v>
      </c>
      <c r="AE511" s="556">
        <f>[21]Summary!$H$19</f>
        <v>0</v>
      </c>
      <c r="AF511" s="556">
        <f>[21]Summary!$I$19</f>
        <v>0</v>
      </c>
      <c r="AG511" s="556">
        <f>[21]Summary!$J$19</f>
        <v>0</v>
      </c>
      <c r="AH511" s="556">
        <f>[21]Summary!$K$19</f>
        <v>0</v>
      </c>
      <c r="AI511" s="556">
        <f>[21]Summary!$L$19</f>
        <v>0</v>
      </c>
      <c r="AJ511" s="556">
        <f>[21]Summary!$M$19</f>
        <v>0</v>
      </c>
      <c r="AK511" s="556">
        <f>[21]Summary!$N$19</f>
        <v>0</v>
      </c>
      <c r="AL511" s="556">
        <f>[21]Summary!$O$19</f>
        <v>0</v>
      </c>
      <c r="AM511" s="556">
        <f>[21]Summary!$P$19</f>
        <v>0</v>
      </c>
      <c r="AN511" s="556">
        <f>[21]Summary!$Q$19</f>
        <v>0</v>
      </c>
      <c r="AO511" s="556">
        <f>[21]Summary!$R$19</f>
        <v>0</v>
      </c>
      <c r="AP511" s="556">
        <f>[21]Summary!$S$19</f>
        <v>0</v>
      </c>
      <c r="AQ511" s="556">
        <f>[21]Summary!$T$19</f>
        <v>0</v>
      </c>
      <c r="AR511" s="556">
        <f>[21]Summary!$U$19</f>
        <v>0</v>
      </c>
      <c r="AS511" s="556">
        <f>[21]Summary!$V$19</f>
        <v>0</v>
      </c>
      <c r="AU511" s="566"/>
      <c r="AV511" s="566"/>
      <c r="AW511" s="566"/>
      <c r="AX511" s="566"/>
      <c r="AY511" s="566"/>
      <c r="AZ511" s="566"/>
      <c r="BA511" s="566"/>
      <c r="BB511" s="566"/>
      <c r="BC511" s="566"/>
      <c r="BD511" s="566"/>
      <c r="BE511" s="566"/>
      <c r="BF511" s="566"/>
      <c r="BG511" s="566"/>
      <c r="BH511" s="566"/>
      <c r="BI511" s="566"/>
      <c r="BJ511" s="566"/>
      <c r="BK511" s="566"/>
      <c r="BL511" s="566"/>
      <c r="BM511" s="566"/>
      <c r="BN511" s="566"/>
    </row>
    <row r="512" spans="1:66" ht="15" x14ac:dyDescent="0.25">
      <c r="A512" s="563"/>
      <c r="B512" s="550" t="s">
        <v>87</v>
      </c>
      <c r="C512" s="556">
        <v>0</v>
      </c>
      <c r="D512" s="556">
        <v>0</v>
      </c>
      <c r="E512" s="556">
        <v>0</v>
      </c>
      <c r="F512" s="556">
        <v>0</v>
      </c>
      <c r="G512" s="556">
        <v>0</v>
      </c>
      <c r="H512" s="556">
        <v>0</v>
      </c>
      <c r="I512" s="556">
        <v>0</v>
      </c>
      <c r="J512" s="556">
        <v>0</v>
      </c>
      <c r="K512" s="556">
        <v>0</v>
      </c>
      <c r="L512" s="556">
        <v>0</v>
      </c>
      <c r="M512" s="556">
        <v>0</v>
      </c>
      <c r="N512" s="556">
        <v>0</v>
      </c>
      <c r="O512" s="556">
        <v>0</v>
      </c>
      <c r="P512" s="556">
        <v>0</v>
      </c>
      <c r="Q512" s="556">
        <v>0</v>
      </c>
      <c r="R512" s="556">
        <v>0</v>
      </c>
      <c r="S512" s="556">
        <v>0</v>
      </c>
      <c r="T512" s="556">
        <v>0</v>
      </c>
      <c r="U512" s="556">
        <v>0</v>
      </c>
      <c r="V512" s="557">
        <v>0</v>
      </c>
      <c r="X512" s="563"/>
      <c r="Y512" s="550" t="s">
        <v>87</v>
      </c>
      <c r="Z512" s="556">
        <f>[21]Summary!$C$20</f>
        <v>0</v>
      </c>
      <c r="AA512" s="556">
        <f>[21]Summary!$D$20</f>
        <v>0</v>
      </c>
      <c r="AB512" s="556">
        <f>[21]Summary!$E$20</f>
        <v>0</v>
      </c>
      <c r="AC512" s="556">
        <f>[21]Summary!$F$20</f>
        <v>0</v>
      </c>
      <c r="AD512" s="556">
        <f>[21]Summary!$G$20</f>
        <v>0</v>
      </c>
      <c r="AE512" s="556">
        <f>[21]Summary!$H$20</f>
        <v>0</v>
      </c>
      <c r="AF512" s="556">
        <f>[21]Summary!$I$20</f>
        <v>0</v>
      </c>
      <c r="AG512" s="556">
        <f>[21]Summary!$J$20</f>
        <v>0</v>
      </c>
      <c r="AH512" s="556">
        <f>[21]Summary!$K$20</f>
        <v>0</v>
      </c>
      <c r="AI512" s="556">
        <f>[21]Summary!$L$20</f>
        <v>0</v>
      </c>
      <c r="AJ512" s="556">
        <f>[21]Summary!$M$20</f>
        <v>0</v>
      </c>
      <c r="AK512" s="556">
        <f>[21]Summary!$N$20</f>
        <v>0</v>
      </c>
      <c r="AL512" s="556">
        <f>[21]Summary!$O$20</f>
        <v>0</v>
      </c>
      <c r="AM512" s="556">
        <f>[21]Summary!$P$20</f>
        <v>0</v>
      </c>
      <c r="AN512" s="556">
        <f>[21]Summary!$Q$20</f>
        <v>0</v>
      </c>
      <c r="AO512" s="556">
        <f>[21]Summary!$R$20</f>
        <v>0</v>
      </c>
      <c r="AP512" s="556">
        <f>[21]Summary!$S$20</f>
        <v>0</v>
      </c>
      <c r="AQ512" s="556">
        <f>[21]Summary!$T$20</f>
        <v>0</v>
      </c>
      <c r="AR512" s="556">
        <f>[21]Summary!$U$20</f>
        <v>0</v>
      </c>
      <c r="AS512" s="556">
        <f>[21]Summary!$V$20</f>
        <v>0</v>
      </c>
      <c r="AU512" s="566"/>
      <c r="AV512" s="566"/>
      <c r="AW512" s="566"/>
      <c r="AX512" s="566"/>
      <c r="AY512" s="566"/>
      <c r="AZ512" s="566"/>
      <c r="BA512" s="566"/>
      <c r="BB512" s="566"/>
      <c r="BC512" s="566"/>
      <c r="BD512" s="566"/>
      <c r="BE512" s="566"/>
      <c r="BF512" s="566"/>
      <c r="BG512" s="566"/>
      <c r="BH512" s="566"/>
      <c r="BI512" s="566"/>
      <c r="BJ512" s="566"/>
      <c r="BK512" s="566"/>
      <c r="BL512" s="566"/>
      <c r="BM512" s="566"/>
      <c r="BN512" s="566"/>
    </row>
    <row r="513" spans="1:66" ht="15.75" thickBot="1" x14ac:dyDescent="0.3">
      <c r="A513" s="564"/>
      <c r="B513" s="559" t="s">
        <v>499</v>
      </c>
      <c r="C513" s="560">
        <v>0</v>
      </c>
      <c r="D513" s="560">
        <v>0</v>
      </c>
      <c r="E513" s="560">
        <v>0</v>
      </c>
      <c r="F513" s="560">
        <v>0</v>
      </c>
      <c r="G513" s="560">
        <v>0</v>
      </c>
      <c r="H513" s="560">
        <v>0</v>
      </c>
      <c r="I513" s="560">
        <v>0</v>
      </c>
      <c r="J513" s="560">
        <v>0</v>
      </c>
      <c r="K513" s="560">
        <v>0</v>
      </c>
      <c r="L513" s="560">
        <v>0</v>
      </c>
      <c r="M513" s="560">
        <v>0</v>
      </c>
      <c r="N513" s="560">
        <v>0</v>
      </c>
      <c r="O513" s="560">
        <v>0</v>
      </c>
      <c r="P513" s="560">
        <v>0</v>
      </c>
      <c r="Q513" s="560">
        <v>0</v>
      </c>
      <c r="R513" s="560">
        <v>0</v>
      </c>
      <c r="S513" s="560">
        <v>0</v>
      </c>
      <c r="T513" s="560">
        <v>0</v>
      </c>
      <c r="U513" s="560">
        <v>0</v>
      </c>
      <c r="V513" s="561">
        <v>0</v>
      </c>
      <c r="X513" s="564"/>
      <c r="Y513" s="559" t="s">
        <v>499</v>
      </c>
      <c r="Z513" s="560">
        <f>[21]Summary!$C$21</f>
        <v>0</v>
      </c>
      <c r="AA513" s="560">
        <f>[21]Summary!$D$21</f>
        <v>0</v>
      </c>
      <c r="AB513" s="560">
        <f>[21]Summary!$E$21</f>
        <v>0</v>
      </c>
      <c r="AC513" s="560">
        <f>[21]Summary!$F$21</f>
        <v>0</v>
      </c>
      <c r="AD513" s="560">
        <f>[21]Summary!$G$21</f>
        <v>0</v>
      </c>
      <c r="AE513" s="560">
        <f>[21]Summary!$H$21</f>
        <v>0</v>
      </c>
      <c r="AF513" s="560">
        <f>[21]Summary!$I$21</f>
        <v>0</v>
      </c>
      <c r="AG513" s="560">
        <f>[21]Summary!$J$21</f>
        <v>0</v>
      </c>
      <c r="AH513" s="560">
        <f>[21]Summary!$K$21</f>
        <v>0</v>
      </c>
      <c r="AI513" s="560">
        <f>[21]Summary!$L$21</f>
        <v>0</v>
      </c>
      <c r="AJ513" s="560">
        <f>[21]Summary!$M$21</f>
        <v>0</v>
      </c>
      <c r="AK513" s="560">
        <f>[21]Summary!$N$21</f>
        <v>0</v>
      </c>
      <c r="AL513" s="560">
        <f>[21]Summary!$O$21</f>
        <v>0</v>
      </c>
      <c r="AM513" s="560">
        <f>[21]Summary!$P$21</f>
        <v>0</v>
      </c>
      <c r="AN513" s="560">
        <f>[21]Summary!$Q$21</f>
        <v>0</v>
      </c>
      <c r="AO513" s="560">
        <f>[21]Summary!$R$21</f>
        <v>0</v>
      </c>
      <c r="AP513" s="560">
        <f>[21]Summary!$S$21</f>
        <v>0</v>
      </c>
      <c r="AQ513" s="560">
        <f>[21]Summary!$T$21</f>
        <v>0</v>
      </c>
      <c r="AR513" s="560">
        <f>[21]Summary!$U$21</f>
        <v>0</v>
      </c>
      <c r="AS513" s="560">
        <f>[21]Summary!$V$21</f>
        <v>0</v>
      </c>
      <c r="AU513" s="566"/>
      <c r="AV513" s="566"/>
      <c r="AW513" s="566"/>
      <c r="AX513" s="566"/>
      <c r="AY513" s="566"/>
      <c r="AZ513" s="566"/>
      <c r="BA513" s="566"/>
      <c r="BB513" s="566"/>
      <c r="BC513" s="566"/>
      <c r="BD513" s="566"/>
      <c r="BE513" s="566"/>
      <c r="BF513" s="566"/>
      <c r="BG513" s="566"/>
      <c r="BH513" s="566"/>
      <c r="BI513" s="566"/>
      <c r="BJ513" s="566"/>
      <c r="BK513" s="566"/>
      <c r="BL513" s="566"/>
      <c r="BM513" s="566"/>
      <c r="BN513" s="566"/>
    </row>
    <row r="514" spans="1:66" ht="15" x14ac:dyDescent="0.25">
      <c r="A514" s="552" t="s">
        <v>503</v>
      </c>
      <c r="B514" s="562"/>
      <c r="C514" s="553">
        <v>2000</v>
      </c>
      <c r="D514" s="553">
        <v>2001</v>
      </c>
      <c r="E514" s="553">
        <v>2002</v>
      </c>
      <c r="F514" s="553">
        <v>2003</v>
      </c>
      <c r="G514" s="553">
        <v>2004</v>
      </c>
      <c r="H514" s="553">
        <v>2005</v>
      </c>
      <c r="I514" s="553">
        <v>2006</v>
      </c>
      <c r="J514" s="553">
        <v>2007</v>
      </c>
      <c r="K514" s="553">
        <v>2008</v>
      </c>
      <c r="L514" s="553">
        <v>2009</v>
      </c>
      <c r="M514" s="553">
        <v>2010</v>
      </c>
      <c r="N514" s="553">
        <v>2011</v>
      </c>
      <c r="O514" s="553">
        <v>2012</v>
      </c>
      <c r="P514" s="553">
        <v>2013</v>
      </c>
      <c r="Q514" s="553">
        <v>2014</v>
      </c>
      <c r="R514" s="553">
        <v>2015</v>
      </c>
      <c r="S514" s="553">
        <v>2016</v>
      </c>
      <c r="T514" s="553">
        <v>2017</v>
      </c>
      <c r="U514" s="553">
        <v>2018</v>
      </c>
      <c r="V514" s="554">
        <v>2019</v>
      </c>
      <c r="X514" s="552" t="s">
        <v>503</v>
      </c>
      <c r="Y514" s="562"/>
      <c r="Z514" s="553">
        <v>2000</v>
      </c>
      <c r="AA514" s="553">
        <v>2001</v>
      </c>
      <c r="AB514" s="553">
        <v>2002</v>
      </c>
      <c r="AC514" s="553">
        <v>2003</v>
      </c>
      <c r="AD514" s="553">
        <v>2004</v>
      </c>
      <c r="AE514" s="553">
        <v>2005</v>
      </c>
      <c r="AF514" s="553">
        <v>2006</v>
      </c>
      <c r="AG514" s="553">
        <v>2007</v>
      </c>
      <c r="AH514" s="553">
        <v>2008</v>
      </c>
      <c r="AI514" s="553">
        <v>2009</v>
      </c>
      <c r="AJ514" s="553">
        <v>2010</v>
      </c>
      <c r="AK514" s="553">
        <v>2011</v>
      </c>
      <c r="AL514" s="553">
        <v>2012</v>
      </c>
      <c r="AM514" s="553">
        <v>2013</v>
      </c>
      <c r="AN514" s="553">
        <v>2014</v>
      </c>
      <c r="AO514" s="553">
        <v>2015</v>
      </c>
      <c r="AP514" s="553">
        <v>2016</v>
      </c>
      <c r="AQ514" s="553">
        <v>2017</v>
      </c>
      <c r="AR514" s="553">
        <v>2018</v>
      </c>
      <c r="AS514" s="553">
        <v>2019</v>
      </c>
      <c r="AU514" s="553">
        <v>2000</v>
      </c>
      <c r="AV514" s="553">
        <v>2001</v>
      </c>
      <c r="AW514" s="553">
        <v>2002</v>
      </c>
      <c r="AX514" s="553">
        <v>2003</v>
      </c>
      <c r="AY514" s="553">
        <v>2004</v>
      </c>
      <c r="AZ514" s="553">
        <v>2005</v>
      </c>
      <c r="BA514" s="553">
        <v>2006</v>
      </c>
      <c r="BB514" s="553">
        <v>2007</v>
      </c>
      <c r="BC514" s="553">
        <v>2008</v>
      </c>
      <c r="BD514" s="553">
        <v>2009</v>
      </c>
      <c r="BE514" s="553">
        <v>2010</v>
      </c>
      <c r="BF514" s="553">
        <v>2011</v>
      </c>
      <c r="BG514" s="553">
        <v>2012</v>
      </c>
      <c r="BH514" s="553">
        <v>2013</v>
      </c>
      <c r="BI514" s="553">
        <v>2014</v>
      </c>
      <c r="BJ514" s="553">
        <v>2015</v>
      </c>
      <c r="BK514" s="553">
        <v>2016</v>
      </c>
      <c r="BL514" s="553">
        <v>2017</v>
      </c>
      <c r="BM514" s="553">
        <v>2018</v>
      </c>
      <c r="BN514" s="553">
        <v>2019</v>
      </c>
    </row>
    <row r="515" spans="1:66" ht="15" x14ac:dyDescent="0.25">
      <c r="A515" s="555"/>
      <c r="B515" s="550" t="s">
        <v>498</v>
      </c>
      <c r="C515" s="556">
        <v>537812.93559171481</v>
      </c>
      <c r="D515" s="556">
        <v>548303.40337542538</v>
      </c>
      <c r="E515" s="556">
        <v>557684.81539455184</v>
      </c>
      <c r="F515" s="556">
        <v>566302.92965620093</v>
      </c>
      <c r="G515" s="556">
        <v>575810.84253244987</v>
      </c>
      <c r="H515" s="556">
        <v>584780.70949354814</v>
      </c>
      <c r="I515" s="556">
        <v>595451.74414663482</v>
      </c>
      <c r="J515" s="556">
        <v>605757.04156106687</v>
      </c>
      <c r="K515" s="556">
        <v>616371.30886232364</v>
      </c>
      <c r="L515" s="556">
        <v>626349.70903992141</v>
      </c>
      <c r="M515" s="556">
        <v>633586.63328477705</v>
      </c>
      <c r="N515" s="556">
        <v>639117.95223362488</v>
      </c>
      <c r="O515" s="556">
        <v>645557.10236997996</v>
      </c>
      <c r="P515" s="556">
        <v>651890.73607202806</v>
      </c>
      <c r="Q515" s="556">
        <v>656238.40433977195</v>
      </c>
      <c r="R515" s="556">
        <v>660059.46864869271</v>
      </c>
      <c r="S515" s="556">
        <v>663207.54076790193</v>
      </c>
      <c r="T515" s="556">
        <v>666395.14756298775</v>
      </c>
      <c r="U515" s="556">
        <v>669551.97141424101</v>
      </c>
      <c r="V515" s="557">
        <v>672732.23277526593</v>
      </c>
      <c r="X515" s="555"/>
      <c r="Y515" s="550" t="s">
        <v>498</v>
      </c>
      <c r="Z515" s="556">
        <f>[21]Summary!$C$23</f>
        <v>552248.66712356557</v>
      </c>
      <c r="AA515" s="556">
        <f>[21]Summary!$D$23</f>
        <v>559759.77095361031</v>
      </c>
      <c r="AB515" s="556">
        <f>[21]Summary!$E$23</f>
        <v>566254.39665391669</v>
      </c>
      <c r="AC515" s="556">
        <f>[21]Summary!$F$23</f>
        <v>573034.93738886644</v>
      </c>
      <c r="AD515" s="556">
        <f>[21]Summary!$G$23</f>
        <v>579913.12860720174</v>
      </c>
      <c r="AE515" s="556">
        <f>[21]Summary!$H$23</f>
        <v>586789.72660653817</v>
      </c>
      <c r="AF515" s="556">
        <f>[21]Summary!$I$23</f>
        <v>593644.90254739556</v>
      </c>
      <c r="AG515" s="556">
        <f>[21]Summary!$J$23</f>
        <v>601251.89110533288</v>
      </c>
      <c r="AH515" s="556">
        <f>[21]Summary!$K$23</f>
        <v>611789.85136532527</v>
      </c>
      <c r="AI515" s="556">
        <f>[21]Summary!$L$23</f>
        <v>621953.87723510293</v>
      </c>
      <c r="AJ515" s="556">
        <f>[21]Summary!$M$23</f>
        <v>629437.3106039234</v>
      </c>
      <c r="AK515" s="556">
        <f>[21]Summary!$N$23</f>
        <v>634597.85267083021</v>
      </c>
      <c r="AL515" s="556">
        <f>[21]Summary!$O$23</f>
        <v>639843.58054768201</v>
      </c>
      <c r="AM515" s="556">
        <f>[21]Summary!$P$23</f>
        <v>645350.00702887471</v>
      </c>
      <c r="AN515" s="556">
        <f>[21]Summary!$Q$23</f>
        <v>649853.14095046977</v>
      </c>
      <c r="AO515" s="556">
        <f>[21]Summary!$R$23</f>
        <v>655011.62993149098</v>
      </c>
      <c r="AP515" s="556">
        <f>[21]Summary!$S$23</f>
        <v>659515.51387276652</v>
      </c>
      <c r="AQ515" s="556">
        <f>[21]Summary!$T$23</f>
        <v>664297.33882116317</v>
      </c>
      <c r="AR515" s="556">
        <f>[21]Summary!$U$23</f>
        <v>669450.871566872</v>
      </c>
      <c r="AS515" s="556">
        <f>[21]Summary!$V$23</f>
        <v>672324.66778292367</v>
      </c>
      <c r="AU515" s="566">
        <f>(Z515-C515)/C515</f>
        <v>2.6841547639549091E-2</v>
      </c>
      <c r="AV515" s="566">
        <f t="shared" ref="AV515:AV517" si="1847">(AA515-D515)/D515</f>
        <v>2.089421205058746E-2</v>
      </c>
      <c r="AW515" s="566">
        <f t="shared" ref="AW515:AW517" si="1848">(AB515-E515)/E515</f>
        <v>1.5366352145166481E-2</v>
      </c>
      <c r="AX515" s="566">
        <f t="shared" ref="AX515:AX517" si="1849">(AC515-F515)/F515</f>
        <v>1.1887644192044841E-2</v>
      </c>
      <c r="AY515" s="566">
        <f t="shared" ref="AY515:AY517" si="1850">(AD515-G515)/G515</f>
        <v>7.1243640649588614E-3</v>
      </c>
      <c r="AZ515" s="566">
        <f t="shared" ref="AZ515:AZ517" si="1851">(AE515-H515)/H515</f>
        <v>3.435505105375217E-3</v>
      </c>
      <c r="BA515" s="566">
        <f t="shared" ref="BA515:BA517" si="1852">(AF515-I515)/I515</f>
        <v>-3.0344047473212536E-3</v>
      </c>
      <c r="BB515" s="566">
        <f t="shared" ref="BB515:BB517" si="1853">(AG515-J515)/J515</f>
        <v>-7.4372234190195974E-3</v>
      </c>
      <c r="BC515" s="566">
        <f t="shared" ref="BC515:BC517" si="1854">(AH515-K515)/K515</f>
        <v>-7.4329506113038554E-3</v>
      </c>
      <c r="BD515" s="566">
        <f t="shared" ref="BD515:BD517" si="1855">(AI515-L515)/L515</f>
        <v>-7.0181748971456749E-3</v>
      </c>
      <c r="BE515" s="566">
        <f t="shared" ref="BE515:BE517" si="1856">(AJ515-M515)/M515</f>
        <v>-6.5489428956886911E-3</v>
      </c>
      <c r="BF515" s="566">
        <f t="shared" ref="BF515:BF517" si="1857">(AK515-N515)/N515</f>
        <v>-7.0724027497546796E-3</v>
      </c>
      <c r="BG515" s="566">
        <f t="shared" ref="BG515:BG517" si="1858">(AL515-O515)/O515</f>
        <v>-8.8505289482872541E-3</v>
      </c>
      <c r="BH515" s="566">
        <f t="shared" ref="BH515:BH517" si="1859">(AM515-P515)/P515</f>
        <v>-1.0033474447826263E-2</v>
      </c>
      <c r="BI515" s="566">
        <f t="shared" ref="BI515:BI517" si="1860">(AN515-Q515)/Q515</f>
        <v>-9.7300970913554927E-3</v>
      </c>
      <c r="BJ515" s="566">
        <f t="shared" ref="BJ515:BJ517" si="1861">(AO515-R515)/R515</f>
        <v>-7.6475514055361054E-3</v>
      </c>
      <c r="BK515" s="566">
        <f t="shared" ref="BK515:BK517" si="1862">(AP515-S515)/S515</f>
        <v>-5.5669253863738577E-3</v>
      </c>
      <c r="BL515" s="566">
        <f t="shared" ref="BL515:BL517" si="1863">(AQ515-T515)/T515</f>
        <v>-3.1479952239992864E-3</v>
      </c>
      <c r="BM515" s="566">
        <f t="shared" ref="BM515:BM517" si="1864">(AR515-U515)/U515</f>
        <v>-1.5099626569012607E-4</v>
      </c>
      <c r="BN515" s="566">
        <f t="shared" ref="BN515:BN517" si="1865">(AS515-V515)/V515</f>
        <v>-6.0583538663058604E-4</v>
      </c>
    </row>
    <row r="516" spans="1:66" ht="15" x14ac:dyDescent="0.25">
      <c r="A516" s="555"/>
      <c r="B516" s="550" t="s">
        <v>87</v>
      </c>
      <c r="C516" s="556">
        <v>496440.39859116782</v>
      </c>
      <c r="D516" s="556">
        <v>506487.79935261206</v>
      </c>
      <c r="E516" s="556">
        <v>515523.91494702105</v>
      </c>
      <c r="F516" s="556">
        <v>523866.38520613994</v>
      </c>
      <c r="G516" s="556">
        <v>533044.00719868089</v>
      </c>
      <c r="H516" s="556">
        <v>541735.80987194041</v>
      </c>
      <c r="I516" s="556">
        <v>551362.5642528903</v>
      </c>
      <c r="J516" s="556">
        <v>560641.5448604963</v>
      </c>
      <c r="K516" s="556">
        <v>570197.39170030551</v>
      </c>
      <c r="L516" s="556">
        <v>579156.05565839459</v>
      </c>
      <c r="M516" s="556">
        <v>585572.3237623981</v>
      </c>
      <c r="N516" s="556">
        <v>590971.80739612435</v>
      </c>
      <c r="O516" s="556">
        <v>597216.11506214063</v>
      </c>
      <c r="P516" s="556">
        <v>603368.55008807057</v>
      </c>
      <c r="Q516" s="556">
        <v>607687.6432052796</v>
      </c>
      <c r="R516" s="556">
        <v>611522.76486384904</v>
      </c>
      <c r="S516" s="556">
        <v>614439.34716857807</v>
      </c>
      <c r="T516" s="556">
        <v>617392.5570128673</v>
      </c>
      <c r="U516" s="556">
        <v>620317.24750122393</v>
      </c>
      <c r="V516" s="557">
        <v>623263.65204938548</v>
      </c>
      <c r="X516" s="555"/>
      <c r="Y516" s="550" t="s">
        <v>87</v>
      </c>
      <c r="Z516" s="556">
        <f>[21]Summary!$C$24</f>
        <v>509765.62720014941</v>
      </c>
      <c r="AA516" s="556">
        <f>[21]Summary!$D$24</f>
        <v>517070.46283332095</v>
      </c>
      <c r="AB516" s="556">
        <f>[21]Summary!$E$24</f>
        <v>523445.63696335186</v>
      </c>
      <c r="AC516" s="556">
        <f>[21]Summary!$F$24</f>
        <v>530093.92239764321</v>
      </c>
      <c r="AD516" s="556">
        <f>[21]Summary!$G$24</f>
        <v>536841.60676860891</v>
      </c>
      <c r="AE516" s="556">
        <f>[21]Summary!$H$24</f>
        <v>543596.94601252011</v>
      </c>
      <c r="AF516" s="556">
        <f>[21]Summary!$I$24</f>
        <v>550053.68118581991</v>
      </c>
      <c r="AG516" s="556">
        <f>[21]Summary!$J$24</f>
        <v>557209.60974634637</v>
      </c>
      <c r="AH516" s="556">
        <f>[21]Summary!$K$24</f>
        <v>567085.05829482875</v>
      </c>
      <c r="AI516" s="556">
        <f>[21]Summary!$L$24</f>
        <v>576617.59869617177</v>
      </c>
      <c r="AJ516" s="556">
        <f>[21]Summary!$M$24</f>
        <v>583668.09969221766</v>
      </c>
      <c r="AK516" s="556">
        <f>[21]Summary!$N$24</f>
        <v>587816.71858590504</v>
      </c>
      <c r="AL516" s="556">
        <f>[21]Summary!$O$24</f>
        <v>592033.80321785028</v>
      </c>
      <c r="AM516" s="556">
        <f>[21]Summary!$P$24</f>
        <v>596481.31940148771</v>
      </c>
      <c r="AN516" s="556">
        <f>[21]Summary!$Q$24</f>
        <v>599991.474312937</v>
      </c>
      <c r="AO516" s="556">
        <f>[21]Summary!$R$24</f>
        <v>604097.00719063042</v>
      </c>
      <c r="AP516" s="556">
        <f>[21]Summary!$S$24</f>
        <v>607880.00282658066</v>
      </c>
      <c r="AQ516" s="556">
        <f>[21]Summary!$T$24</f>
        <v>611913.95793066989</v>
      </c>
      <c r="AR516" s="556">
        <f>[21]Summary!$U$24</f>
        <v>616284.72376647743</v>
      </c>
      <c r="AS516" s="556">
        <f>[21]Summary!$V$24</f>
        <v>618552.29097966058</v>
      </c>
      <c r="AU516" s="566">
        <f t="shared" ref="AU516:AU517" si="1866">(Z516-C516)/C516</f>
        <v>2.6841547639549129E-2</v>
      </c>
      <c r="AV516" s="566">
        <f t="shared" si="1847"/>
        <v>2.0894212050587519E-2</v>
      </c>
      <c r="AW516" s="566">
        <f t="shared" si="1848"/>
        <v>1.5366352145166537E-2</v>
      </c>
      <c r="AX516" s="566">
        <f t="shared" si="1849"/>
        <v>1.1887644192044801E-2</v>
      </c>
      <c r="AY516" s="566">
        <f t="shared" si="1850"/>
        <v>7.1243640649589794E-3</v>
      </c>
      <c r="AZ516" s="566">
        <f t="shared" si="1851"/>
        <v>3.4355051053753605E-3</v>
      </c>
      <c r="BA516" s="566">
        <f t="shared" si="1852"/>
        <v>-2.3739063040015395E-3</v>
      </c>
      <c r="BB516" s="566">
        <f t="shared" si="1853"/>
        <v>-6.1214427393244631E-3</v>
      </c>
      <c r="BC516" s="566">
        <f t="shared" si="1854"/>
        <v>-5.4583438135272942E-3</v>
      </c>
      <c r="BD516" s="566">
        <f t="shared" si="1855"/>
        <v>-4.3830275750756913E-3</v>
      </c>
      <c r="BE516" s="566">
        <f t="shared" si="1856"/>
        <v>-3.2519024429732073E-3</v>
      </c>
      <c r="BF516" s="566">
        <f t="shared" si="1857"/>
        <v>-5.3388144252107762E-3</v>
      </c>
      <c r="BG516" s="566">
        <f t="shared" si="1858"/>
        <v>-8.6774481022688556E-3</v>
      </c>
      <c r="BH516" s="566">
        <f t="shared" si="1859"/>
        <v>-1.1414633204825749E-2</v>
      </c>
      <c r="BI516" s="566">
        <f t="shared" si="1860"/>
        <v>-1.2664678932335633E-2</v>
      </c>
      <c r="BJ516" s="566">
        <f t="shared" si="1861"/>
        <v>-1.2143060078674099E-2</v>
      </c>
      <c r="BK516" s="566">
        <f t="shared" si="1862"/>
        <v>-1.0675332516095815E-2</v>
      </c>
      <c r="BL516" s="566">
        <f t="shared" si="1863"/>
        <v>-8.8737692412499073E-3</v>
      </c>
      <c r="BM516" s="566">
        <f t="shared" si="1864"/>
        <v>-6.5007441772583384E-3</v>
      </c>
      <c r="BN516" s="566">
        <f t="shared" si="1865"/>
        <v>-7.5591782935411442E-3</v>
      </c>
    </row>
    <row r="517" spans="1:66" ht="15.75" thickBot="1" x14ac:dyDescent="0.3">
      <c r="A517" s="558"/>
      <c r="B517" s="559" t="s">
        <v>499</v>
      </c>
      <c r="C517" s="560">
        <v>41372.537000546989</v>
      </c>
      <c r="D517" s="560">
        <v>41815.604022813299</v>
      </c>
      <c r="E517" s="560">
        <v>42160.900447530781</v>
      </c>
      <c r="F517" s="560">
        <v>42436.544450060996</v>
      </c>
      <c r="G517" s="560">
        <v>42766.83533376894</v>
      </c>
      <c r="H517" s="560">
        <v>43044.899621607692</v>
      </c>
      <c r="I517" s="560">
        <v>44089.179893744556</v>
      </c>
      <c r="J517" s="560">
        <v>45115.496700570562</v>
      </c>
      <c r="K517" s="560">
        <v>46173.917162018159</v>
      </c>
      <c r="L517" s="560">
        <v>47193.653381526819</v>
      </c>
      <c r="M517" s="560">
        <v>48014.309522378942</v>
      </c>
      <c r="N517" s="560">
        <v>48146.144837500469</v>
      </c>
      <c r="O517" s="560">
        <v>48340.98730783927</v>
      </c>
      <c r="P517" s="560">
        <v>48522.185983957534</v>
      </c>
      <c r="Q517" s="560">
        <v>48550.761134492335</v>
      </c>
      <c r="R517" s="560">
        <v>48536.703784843688</v>
      </c>
      <c r="S517" s="560">
        <v>48768.193599323888</v>
      </c>
      <c r="T517" s="560">
        <v>49002.590550120418</v>
      </c>
      <c r="U517" s="560">
        <v>49234.723913017086</v>
      </c>
      <c r="V517" s="561">
        <v>49468.580725880427</v>
      </c>
      <c r="X517" s="558"/>
      <c r="Y517" s="559" t="s">
        <v>499</v>
      </c>
      <c r="Z517" s="560">
        <f>[21]Summary!$C$25</f>
        <v>42483.039923416174</v>
      </c>
      <c r="AA517" s="560">
        <f>[21]Summary!$D$25</f>
        <v>42689.308120289359</v>
      </c>
      <c r="AB517" s="560">
        <f>[21]Summary!$E$25</f>
        <v>42808.759690564846</v>
      </c>
      <c r="AC517" s="560">
        <f>[21]Summary!$F$25</f>
        <v>42941.014991223215</v>
      </c>
      <c r="AD517" s="560">
        <f>[21]Summary!$G$25</f>
        <v>43071.521838592853</v>
      </c>
      <c r="AE517" s="560">
        <f>[21]Summary!$H$25</f>
        <v>43192.780594018084</v>
      </c>
      <c r="AF517" s="560">
        <f>[21]Summary!$I$25</f>
        <v>43591.221361575619</v>
      </c>
      <c r="AG517" s="560">
        <f>[21]Summary!$J$25</f>
        <v>44042.281358986547</v>
      </c>
      <c r="AH517" s="560">
        <f>[21]Summary!$K$25</f>
        <v>44704.793070496497</v>
      </c>
      <c r="AI517" s="560">
        <f>[21]Summary!$L$25</f>
        <v>45336.278538931183</v>
      </c>
      <c r="AJ517" s="560">
        <f>[21]Summary!$M$25</f>
        <v>45769.21091170577</v>
      </c>
      <c r="AK517" s="560">
        <f>[21]Summary!$N$25</f>
        <v>46781.134084925223</v>
      </c>
      <c r="AL517" s="560">
        <f>[21]Summary!$O$25</f>
        <v>47809.777329831762</v>
      </c>
      <c r="AM517" s="560">
        <f>[21]Summary!$P$25</f>
        <v>48868.687627386971</v>
      </c>
      <c r="AN517" s="560">
        <f>[21]Summary!$Q$25</f>
        <v>49861.666637532711</v>
      </c>
      <c r="AO517" s="560">
        <f>[21]Summary!$R$25</f>
        <v>50914.62274086057</v>
      </c>
      <c r="AP517" s="560">
        <f>[21]Summary!$S$25</f>
        <v>51635.511046185886</v>
      </c>
      <c r="AQ517" s="560">
        <f>[21]Summary!$T$25</f>
        <v>52383.380890493318</v>
      </c>
      <c r="AR517" s="560">
        <f>[21]Summary!$U$25</f>
        <v>53166.147800394618</v>
      </c>
      <c r="AS517" s="560">
        <f>[21]Summary!$V$25</f>
        <v>53772.376803263047</v>
      </c>
      <c r="AU517" s="566">
        <f t="shared" si="1866"/>
        <v>2.6841547639548997E-2</v>
      </c>
      <c r="AV517" s="566">
        <f t="shared" si="1847"/>
        <v>2.0894212050587488E-2</v>
      </c>
      <c r="AW517" s="566">
        <f t="shared" si="1848"/>
        <v>1.5366352145166479E-2</v>
      </c>
      <c r="AX517" s="566">
        <f t="shared" si="1849"/>
        <v>1.1887644192044831E-2</v>
      </c>
      <c r="AY517" s="566">
        <f t="shared" si="1850"/>
        <v>7.1243640649587686E-3</v>
      </c>
      <c r="AZ517" s="566">
        <f t="shared" si="1851"/>
        <v>3.4355051053751046E-3</v>
      </c>
      <c r="BA517" s="566">
        <f t="shared" si="1852"/>
        <v>-1.1294347805267037E-2</v>
      </c>
      <c r="BB517" s="566">
        <f t="shared" si="1853"/>
        <v>-2.3788175240691569E-2</v>
      </c>
      <c r="BC517" s="566">
        <f t="shared" si="1854"/>
        <v>-3.1817185584811884E-2</v>
      </c>
      <c r="BD517" s="566">
        <f t="shared" si="1855"/>
        <v>-3.9356453876967179E-2</v>
      </c>
      <c r="BE517" s="566">
        <f t="shared" si="1856"/>
        <v>-4.6758948176204775E-2</v>
      </c>
      <c r="BF517" s="566">
        <f t="shared" si="1857"/>
        <v>-2.8351402945808769E-2</v>
      </c>
      <c r="BG517" s="566">
        <f t="shared" si="1858"/>
        <v>-1.0988811101947922E-2</v>
      </c>
      <c r="BH517" s="566">
        <f t="shared" si="1859"/>
        <v>7.1410971373795555E-3</v>
      </c>
      <c r="BI517" s="566">
        <f t="shared" si="1860"/>
        <v>2.7000719914750382E-2</v>
      </c>
      <c r="BJ517" s="566">
        <f t="shared" si="1861"/>
        <v>4.8992180568294429E-2</v>
      </c>
      <c r="BK517" s="566">
        <f t="shared" si="1862"/>
        <v>5.8794825791984022E-2</v>
      </c>
      <c r="BL517" s="566">
        <f t="shared" si="1863"/>
        <v>6.8992073733632267E-2</v>
      </c>
      <c r="BM517" s="566">
        <f t="shared" si="1864"/>
        <v>7.985063335224897E-2</v>
      </c>
      <c r="BN517" s="566">
        <f t="shared" si="1865"/>
        <v>8.7000597434383375E-2</v>
      </c>
    </row>
    <row r="519" spans="1:66" ht="15" x14ac:dyDescent="0.25">
      <c r="A519" s="565" t="s">
        <v>342</v>
      </c>
      <c r="B519" s="565">
        <v>2021</v>
      </c>
      <c r="X519" s="565" t="str">
        <f>A519</f>
        <v>NL</v>
      </c>
      <c r="Y519" s="565">
        <v>2022</v>
      </c>
    </row>
    <row r="520" spans="1:66" ht="15.75" thickBot="1" x14ac:dyDescent="0.3">
      <c r="A520" s="550" t="s">
        <v>65</v>
      </c>
      <c r="B520" s="550" t="s">
        <v>64</v>
      </c>
      <c r="C520" s="551" t="s">
        <v>508</v>
      </c>
      <c r="D520" s="551" t="s">
        <v>508</v>
      </c>
      <c r="E520" s="551" t="s">
        <v>508</v>
      </c>
      <c r="F520" s="551" t="s">
        <v>508</v>
      </c>
      <c r="G520" s="551" t="s">
        <v>508</v>
      </c>
      <c r="H520" s="551" t="s">
        <v>508</v>
      </c>
      <c r="I520" s="551" t="s">
        <v>508</v>
      </c>
      <c r="J520" s="551" t="s">
        <v>508</v>
      </c>
      <c r="K520" s="551" t="s">
        <v>508</v>
      </c>
      <c r="L520" s="551" t="s">
        <v>508</v>
      </c>
      <c r="M520" s="551" t="s">
        <v>508</v>
      </c>
      <c r="N520" s="551" t="s">
        <v>508</v>
      </c>
      <c r="O520" s="551" t="s">
        <v>508</v>
      </c>
      <c r="P520" s="551" t="s">
        <v>508</v>
      </c>
      <c r="Q520" s="551" t="s">
        <v>508</v>
      </c>
      <c r="R520" s="551" t="s">
        <v>508</v>
      </c>
      <c r="S520" s="551" t="s">
        <v>509</v>
      </c>
      <c r="T520" s="551" t="s">
        <v>509</v>
      </c>
      <c r="U520" s="551" t="s">
        <v>508</v>
      </c>
      <c r="V520" s="551" t="s">
        <v>508</v>
      </c>
      <c r="X520" s="550" t="s">
        <v>65</v>
      </c>
      <c r="Y520" s="550" t="s">
        <v>64</v>
      </c>
      <c r="Z520" s="551" t="str">
        <f>[22]Summary!$C$1</f>
        <v>EST</v>
      </c>
      <c r="AA520" s="551" t="str">
        <f>[22]Summary!$D$1</f>
        <v>EST</v>
      </c>
      <c r="AB520" s="551" t="str">
        <f>[22]Summary!$E$1</f>
        <v>EST</v>
      </c>
      <c r="AC520" s="551" t="str">
        <f>[22]Summary!$F$1</f>
        <v>EST</v>
      </c>
      <c r="AD520" s="551" t="str">
        <f>[22]Summary!$G$1</f>
        <v>EST</v>
      </c>
      <c r="AE520" s="551" t="str">
        <f>[22]Summary!$H$1</f>
        <v>EST</v>
      </c>
      <c r="AF520" s="551" t="str">
        <f>[22]Summary!$I$1</f>
        <v>EST</v>
      </c>
      <c r="AG520" s="551" t="str">
        <f>[22]Summary!$J$1</f>
        <v>EST</v>
      </c>
      <c r="AH520" s="551" t="str">
        <f>[22]Summary!$K$1</f>
        <v>EST</v>
      </c>
      <c r="AI520" s="551" t="str">
        <f>[22]Summary!$L$1</f>
        <v>EST</v>
      </c>
      <c r="AJ520" s="551" t="str">
        <f>[22]Summary!$M$1</f>
        <v>EST</v>
      </c>
      <c r="AK520" s="551" t="str">
        <f>[22]Summary!$N$1</f>
        <v>EST</v>
      </c>
      <c r="AL520" s="551" t="str">
        <f>[22]Summary!$O$1</f>
        <v>EST</v>
      </c>
      <c r="AM520" s="551" t="str">
        <f>[22]Summary!$P$1</f>
        <v>EST</v>
      </c>
      <c r="AN520" s="551" t="str">
        <f>[22]Summary!$Q$1</f>
        <v>EST</v>
      </c>
      <c r="AO520" s="551" t="str">
        <f>[22]Summary!$R$1</f>
        <v>EST</v>
      </c>
      <c r="AP520" s="551" t="str">
        <f>[22]Summary!$S$1</f>
        <v>REP</v>
      </c>
      <c r="AQ520" s="551" t="str">
        <f>[22]Summary!$T$1</f>
        <v>REP</v>
      </c>
      <c r="AR520" s="551" t="str">
        <f>[22]Summary!$U$1</f>
        <v>EST</v>
      </c>
      <c r="AS520" s="551" t="str">
        <f>[22]Summary!$V$1</f>
        <v>EST</v>
      </c>
      <c r="AU520" s="704" t="s">
        <v>504</v>
      </c>
      <c r="AV520" s="704"/>
      <c r="AW520" s="704"/>
      <c r="AX520" s="704"/>
      <c r="AY520" s="704"/>
      <c r="AZ520" s="704"/>
      <c r="BA520" s="704"/>
      <c r="BB520" s="704"/>
      <c r="BC520" s="704"/>
      <c r="BD520" s="704"/>
      <c r="BE520" s="704"/>
      <c r="BF520" s="704"/>
      <c r="BG520" s="704"/>
      <c r="BH520" s="704"/>
      <c r="BI520" s="704"/>
      <c r="BJ520" s="704"/>
      <c r="BK520" s="704"/>
      <c r="BL520" s="704"/>
      <c r="BM520" s="704"/>
      <c r="BN520" s="704"/>
    </row>
    <row r="521" spans="1:66" ht="15" x14ac:dyDescent="0.25">
      <c r="A521" s="552" t="s">
        <v>497</v>
      </c>
      <c r="B521" s="553"/>
      <c r="C521" s="553">
        <v>2000</v>
      </c>
      <c r="D521" s="553">
        <v>2001</v>
      </c>
      <c r="E521" s="553">
        <v>2002</v>
      </c>
      <c r="F521" s="553">
        <v>2003</v>
      </c>
      <c r="G521" s="553">
        <v>2004</v>
      </c>
      <c r="H521" s="553">
        <v>2005</v>
      </c>
      <c r="I521" s="553">
        <v>2006</v>
      </c>
      <c r="J521" s="553">
        <v>2007</v>
      </c>
      <c r="K521" s="553">
        <v>2008</v>
      </c>
      <c r="L521" s="553">
        <v>2009</v>
      </c>
      <c r="M521" s="553">
        <v>2010</v>
      </c>
      <c r="N521" s="553">
        <v>2011</v>
      </c>
      <c r="O521" s="553">
        <v>2012</v>
      </c>
      <c r="P521" s="553">
        <v>2013</v>
      </c>
      <c r="Q521" s="553">
        <v>2014</v>
      </c>
      <c r="R521" s="553">
        <v>2015</v>
      </c>
      <c r="S521" s="553">
        <v>2016</v>
      </c>
      <c r="T521" s="553">
        <v>2017</v>
      </c>
      <c r="U521" s="553">
        <v>2018</v>
      </c>
      <c r="V521" s="554">
        <v>2019</v>
      </c>
      <c r="X521" s="552" t="s">
        <v>497</v>
      </c>
      <c r="Y521" s="553"/>
      <c r="Z521" s="553">
        <v>2000</v>
      </c>
      <c r="AA521" s="553">
        <v>2001</v>
      </c>
      <c r="AB521" s="553">
        <v>2002</v>
      </c>
      <c r="AC521" s="553">
        <v>2003</v>
      </c>
      <c r="AD521" s="553">
        <v>2004</v>
      </c>
      <c r="AE521" s="553">
        <v>2005</v>
      </c>
      <c r="AF521" s="553">
        <v>2006</v>
      </c>
      <c r="AG521" s="553">
        <v>2007</v>
      </c>
      <c r="AH521" s="553">
        <v>2008</v>
      </c>
      <c r="AI521" s="553">
        <v>2009</v>
      </c>
      <c r="AJ521" s="553">
        <v>2010</v>
      </c>
      <c r="AK521" s="553">
        <v>2011</v>
      </c>
      <c r="AL521" s="553">
        <v>2012</v>
      </c>
      <c r="AM521" s="553">
        <v>2013</v>
      </c>
      <c r="AN521" s="553">
        <v>2014</v>
      </c>
      <c r="AO521" s="553">
        <v>2015</v>
      </c>
      <c r="AP521" s="553">
        <v>2016</v>
      </c>
      <c r="AQ521" s="553">
        <v>2017</v>
      </c>
      <c r="AR521" s="553">
        <v>2018</v>
      </c>
      <c r="AS521" s="553">
        <v>2019</v>
      </c>
      <c r="AU521" s="553">
        <v>2000</v>
      </c>
      <c r="AV521" s="553">
        <v>2001</v>
      </c>
      <c r="AW521" s="553">
        <v>2002</v>
      </c>
      <c r="AX521" s="553">
        <v>2003</v>
      </c>
      <c r="AY521" s="553">
        <v>2004</v>
      </c>
      <c r="AZ521" s="553">
        <v>2005</v>
      </c>
      <c r="BA521" s="553">
        <v>2006</v>
      </c>
      <c r="BB521" s="553">
        <v>2007</v>
      </c>
      <c r="BC521" s="553">
        <v>2008</v>
      </c>
      <c r="BD521" s="553">
        <v>2009</v>
      </c>
      <c r="BE521" s="553">
        <v>2010</v>
      </c>
      <c r="BF521" s="553">
        <v>2011</v>
      </c>
      <c r="BG521" s="553">
        <v>2012</v>
      </c>
      <c r="BH521" s="553">
        <v>2013</v>
      </c>
      <c r="BI521" s="553">
        <v>2014</v>
      </c>
      <c r="BJ521" s="553">
        <v>2015</v>
      </c>
      <c r="BK521" s="553">
        <v>2016</v>
      </c>
      <c r="BL521" s="553">
        <v>2017</v>
      </c>
      <c r="BM521" s="553">
        <v>2018</v>
      </c>
      <c r="BN521" s="553">
        <v>2019</v>
      </c>
    </row>
    <row r="522" spans="1:66" ht="15" x14ac:dyDescent="0.25">
      <c r="A522" s="555"/>
      <c r="B522" s="550" t="s">
        <v>498</v>
      </c>
      <c r="C522" s="556">
        <v>56050.900804350014</v>
      </c>
      <c r="D522" s="556">
        <v>57140.455988041947</v>
      </c>
      <c r="E522" s="556">
        <v>59117.780407021506</v>
      </c>
      <c r="F522" s="556">
        <v>61138.170318770426</v>
      </c>
      <c r="G522" s="556">
        <v>62999.33740976925</v>
      </c>
      <c r="H522" s="556">
        <v>64874.657472435152</v>
      </c>
      <c r="I522" s="556">
        <v>66630.80216895722</v>
      </c>
      <c r="J522" s="556">
        <v>68424.78659435641</v>
      </c>
      <c r="K522" s="556">
        <v>70095.996568060116</v>
      </c>
      <c r="L522" s="556">
        <v>71841.727590338924</v>
      </c>
      <c r="M522" s="556">
        <v>73720.959983808993</v>
      </c>
      <c r="N522" s="556">
        <v>75497.970520884832</v>
      </c>
      <c r="O522" s="556">
        <v>76762.25310857399</v>
      </c>
      <c r="P522" s="556">
        <v>78027.320851914745</v>
      </c>
      <c r="Q522" s="556">
        <v>79018.755869513567</v>
      </c>
      <c r="R522" s="556">
        <v>79845.087374144452</v>
      </c>
      <c r="S522" s="556">
        <v>79760</v>
      </c>
      <c r="T522" s="556">
        <v>80420</v>
      </c>
      <c r="U522" s="556">
        <v>81135</v>
      </c>
      <c r="V522" s="557">
        <v>80792.824018179643</v>
      </c>
      <c r="X522" s="555"/>
      <c r="Y522" s="550" t="s">
        <v>498</v>
      </c>
      <c r="Z522" s="556">
        <f>[22]Summary!$C$3</f>
        <v>56533.28916118198</v>
      </c>
      <c r="AA522" s="556">
        <f>[22]Summary!$D$3</f>
        <v>58330.017998143638</v>
      </c>
      <c r="AB522" s="556">
        <f>[22]Summary!$E$3</f>
        <v>60354.163379039754</v>
      </c>
      <c r="AC522" s="556">
        <f>[22]Summary!$F$3</f>
        <v>62420.410815636809</v>
      </c>
      <c r="AD522" s="556">
        <f>[22]Summary!$G$3</f>
        <v>64327.62403272005</v>
      </c>
      <c r="AE522" s="556">
        <f>[22]Summary!$H$3</f>
        <v>66249.1296812402</v>
      </c>
      <c r="AF522" s="556">
        <f>[22]Summary!$I$3</f>
        <v>68053.930336543126</v>
      </c>
      <c r="AG522" s="556">
        <f>[22]Summary!$J$3</f>
        <v>69865.02485636904</v>
      </c>
      <c r="AH522" s="556">
        <f>[22]Summary!$K$3</f>
        <v>71564.436850285492</v>
      </c>
      <c r="AI522" s="556">
        <f>[22]Summary!$L$3</f>
        <v>73366.131831369232</v>
      </c>
      <c r="AJ522" s="556">
        <f>[22]Summary!$M$3</f>
        <v>75307.757356811082</v>
      </c>
      <c r="AK522" s="556">
        <f>[22]Summary!$N$3</f>
        <v>77147.02869451794</v>
      </c>
      <c r="AL522" s="556">
        <f>[22]Summary!$O$3</f>
        <v>78441.898535851287</v>
      </c>
      <c r="AM522" s="556">
        <f>[22]Summary!$P$3</f>
        <v>79761.92501317765</v>
      </c>
      <c r="AN522" s="556">
        <f>[22]Summary!$Q$3</f>
        <v>80792.666057835522</v>
      </c>
      <c r="AO522" s="556">
        <f>[22]Summary!$R$3</f>
        <v>81661.431668888152</v>
      </c>
      <c r="AP522" s="556">
        <f>[22]Summary!$S$3</f>
        <v>79760</v>
      </c>
      <c r="AQ522" s="556">
        <f>[22]Summary!$T$3</f>
        <v>80420</v>
      </c>
      <c r="AR522" s="556">
        <f>[22]Summary!$U$3</f>
        <v>81135</v>
      </c>
      <c r="AS522" s="556">
        <f>[22]Summary!$V$3</f>
        <v>81075.445914217373</v>
      </c>
      <c r="AU522" s="566">
        <f>(Z522-C522)/C522</f>
        <v>8.606255205706308E-3</v>
      </c>
      <c r="AV522" s="566">
        <f t="shared" ref="AV522:AV524" si="1867">(AA522-D522)/D522</f>
        <v>2.0818209962318739E-2</v>
      </c>
      <c r="AW522" s="566">
        <f t="shared" ref="AW522:AW524" si="1868">(AB522-E522)/E522</f>
        <v>2.0913893645969843E-2</v>
      </c>
      <c r="AX522" s="566">
        <f t="shared" ref="AX522:AX524" si="1869">(AC522-F522)/F522</f>
        <v>2.0972830723930157E-2</v>
      </c>
      <c r="AY522" s="566">
        <f t="shared" ref="AY522:AY524" si="1870">(AD522-G522)/G522</f>
        <v>2.108413639831113E-2</v>
      </c>
      <c r="AZ522" s="566">
        <f t="shared" ref="AZ522:AZ524" si="1871">(AE522-H522)/H522</f>
        <v>2.1186581360973698E-2</v>
      </c>
      <c r="BA522" s="566">
        <f t="shared" ref="BA522:BA524" si="1872">(AF522-I522)/I522</f>
        <v>2.1358412644909307E-2</v>
      </c>
      <c r="BB522" s="566">
        <f t="shared" ref="BB522:BB524" si="1873">(AG522-J522)/J522</f>
        <v>2.1048487451642547E-2</v>
      </c>
      <c r="BC522" s="566">
        <f t="shared" ref="BC522:BC524" si="1874">(AH522-K522)/K522</f>
        <v>2.0948989302114928E-2</v>
      </c>
      <c r="BD522" s="566">
        <f t="shared" ref="BD522:BD524" si="1875">(AI522-L522)/L522</f>
        <v>2.1218925158967165E-2</v>
      </c>
      <c r="BE522" s="566">
        <f t="shared" ref="BE522:BE524" si="1876">(AJ522-M522)/M522</f>
        <v>2.1524372082927172E-2</v>
      </c>
      <c r="BF522" s="566">
        <f t="shared" ref="BF522:BF524" si="1877">(AK522-N522)/N522</f>
        <v>2.1842417249837633E-2</v>
      </c>
      <c r="BG522" s="566">
        <f t="shared" ref="BG522:BG524" si="1878">(AL522-O522)/O522</f>
        <v>2.1881137658916482E-2</v>
      </c>
      <c r="BH522" s="566">
        <f t="shared" ref="BH522:BH524" si="1879">(AM522-P522)/P522</f>
        <v>2.2230728190129046E-2</v>
      </c>
      <c r="BI522" s="566">
        <f t="shared" ref="BI522:BI524" si="1880">(AN522-Q522)/Q522</f>
        <v>2.2449229538000767E-2</v>
      </c>
      <c r="BJ522" s="566">
        <f t="shared" ref="BJ522:BJ524" si="1881">(AO522-R522)/R522</f>
        <v>2.274835377451E-2</v>
      </c>
      <c r="BK522" s="566">
        <f t="shared" ref="BK522:BK524" si="1882">(AP522-S522)/S522</f>
        <v>0</v>
      </c>
      <c r="BL522" s="566">
        <f t="shared" ref="BL522:BL524" si="1883">(AQ522-T522)/T522</f>
        <v>0</v>
      </c>
      <c r="BM522" s="566">
        <f t="shared" ref="BM522:BM524" si="1884">(AR522-U522)/U522</f>
        <v>0</v>
      </c>
      <c r="BN522" s="566">
        <f t="shared" ref="BN522:BN524" si="1885">(AS522-V522)/V522</f>
        <v>3.4981064156655263E-3</v>
      </c>
    </row>
    <row r="523" spans="1:66" ht="15" x14ac:dyDescent="0.25">
      <c r="A523" s="555"/>
      <c r="B523" s="550" t="s">
        <v>87</v>
      </c>
      <c r="C523" s="556">
        <v>44859.067910519079</v>
      </c>
      <c r="D523" s="556">
        <v>45731.068704013931</v>
      </c>
      <c r="E523" s="556">
        <v>47309.705250110048</v>
      </c>
      <c r="F523" s="556">
        <v>48922.543751641955</v>
      </c>
      <c r="G523" s="556">
        <v>50407.718613564633</v>
      </c>
      <c r="H523" s="556">
        <v>51903.973091366941</v>
      </c>
      <c r="I523" s="556">
        <v>53304.641735165787</v>
      </c>
      <c r="J523" s="556">
        <v>54739.829275485143</v>
      </c>
      <c r="K523" s="556">
        <v>56076.797254448094</v>
      </c>
      <c r="L523" s="556">
        <v>57473.382072271139</v>
      </c>
      <c r="M523" s="556">
        <v>58976.767987047198</v>
      </c>
      <c r="N523" s="556">
        <v>60398.376416707863</v>
      </c>
      <c r="O523" s="556">
        <v>61406.007072614018</v>
      </c>
      <c r="P523" s="556">
        <v>62414.140753635431</v>
      </c>
      <c r="Q523" s="556">
        <v>63203.283742947882</v>
      </c>
      <c r="R523" s="556">
        <v>63860.278534692734</v>
      </c>
      <c r="S523" s="556">
        <v>63788.281829419037</v>
      </c>
      <c r="T523" s="556">
        <v>64316.118665018541</v>
      </c>
      <c r="U523" s="556">
        <v>64887.941903584673</v>
      </c>
      <c r="V523" s="557">
        <v>64614.285710460113</v>
      </c>
      <c r="X523" s="555"/>
      <c r="Y523" s="550" t="s">
        <v>87</v>
      </c>
      <c r="Z523" s="556">
        <f>[22]Summary!$C$4</f>
        <v>45226.631328945587</v>
      </c>
      <c r="AA523" s="556">
        <f>[22]Summary!$D$4</f>
        <v>46664.014398514912</v>
      </c>
      <c r="AB523" s="556">
        <f>[22]Summary!$E$4</f>
        <v>48283.330703231804</v>
      </c>
      <c r="AC523" s="556">
        <f>[22]Summary!$F$4</f>
        <v>49936.328652509452</v>
      </c>
      <c r="AD523" s="556">
        <f>[22]Summary!$G$4</f>
        <v>51462.09922617604</v>
      </c>
      <c r="AE523" s="556">
        <f>[22]Summary!$H$4</f>
        <v>52999.303744992161</v>
      </c>
      <c r="AF523" s="556">
        <f>[22]Summary!$I$4</f>
        <v>54443.144269234501</v>
      </c>
      <c r="AG523" s="556">
        <f>[22]Summary!$J$4</f>
        <v>55892.019885095237</v>
      </c>
      <c r="AH523" s="556">
        <f>[22]Summary!$K$4</f>
        <v>57251.549480228394</v>
      </c>
      <c r="AI523" s="556">
        <f>[22]Summary!$L$4</f>
        <v>58692.905465095391</v>
      </c>
      <c r="AJ523" s="556">
        <f>[22]Summary!$M$4</f>
        <v>60246.205885448871</v>
      </c>
      <c r="AK523" s="556">
        <f>[22]Summary!$N$4</f>
        <v>61717.622955614344</v>
      </c>
      <c r="AL523" s="556">
        <f>[22]Summary!$O$4</f>
        <v>62901.230224557185</v>
      </c>
      <c r="AM523" s="556">
        <f>[22]Summary!$P$4</f>
        <v>64109.934200417119</v>
      </c>
      <c r="AN523" s="556">
        <f>[22]Summary!$Q$4</f>
        <v>65090.546996207893</v>
      </c>
      <c r="AO523" s="556">
        <f>[22]Summary!$R$4</f>
        <v>65944.241312449449</v>
      </c>
      <c r="AP523" s="556">
        <f>[22]Summary!$S$4</f>
        <v>64558.967350037965</v>
      </c>
      <c r="AQ523" s="556">
        <f>[22]Summary!$T$4</f>
        <v>65092.982210101298</v>
      </c>
      <c r="AR523" s="556">
        <f>[22]Summary!$U$4</f>
        <v>65671.511370525332</v>
      </c>
      <c r="AS523" s="556">
        <f>[22]Summary!$V$4</f>
        <v>65623.10678818931</v>
      </c>
      <c r="AU523" s="566">
        <f t="shared" ref="AU523:AU524" si="1886">(Z523-C523)/C523</f>
        <v>8.193737309916703E-3</v>
      </c>
      <c r="AV523" s="566">
        <f t="shared" si="1867"/>
        <v>2.0400697402006999E-2</v>
      </c>
      <c r="AW523" s="566">
        <f t="shared" si="1868"/>
        <v>2.0579824963493969E-2</v>
      </c>
      <c r="AX523" s="566">
        <f t="shared" si="1869"/>
        <v>2.0722244248255625E-2</v>
      </c>
      <c r="AY523" s="566">
        <f t="shared" si="1870"/>
        <v>2.0917046865272629E-2</v>
      </c>
      <c r="AZ523" s="566">
        <f t="shared" si="1871"/>
        <v>2.1103021375591072E-2</v>
      </c>
      <c r="BA523" s="566">
        <f t="shared" si="1872"/>
        <v>2.1358412644909085E-2</v>
      </c>
      <c r="BB523" s="566">
        <f t="shared" si="1873"/>
        <v>2.1048487451642353E-2</v>
      </c>
      <c r="BC523" s="566">
        <f t="shared" si="1874"/>
        <v>2.09489893021149E-2</v>
      </c>
      <c r="BD523" s="566">
        <f t="shared" si="1875"/>
        <v>2.1218925158967266E-2</v>
      </c>
      <c r="BE523" s="566">
        <f t="shared" si="1876"/>
        <v>2.1524372082927196E-2</v>
      </c>
      <c r="BF523" s="566">
        <f t="shared" si="1877"/>
        <v>2.184241724983756E-2</v>
      </c>
      <c r="BG523" s="566">
        <f t="shared" si="1878"/>
        <v>2.4349786335643518E-2</v>
      </c>
      <c r="BH523" s="566">
        <f t="shared" si="1879"/>
        <v>2.7170019907434419E-2</v>
      </c>
      <c r="BI523" s="566">
        <f t="shared" si="1880"/>
        <v>2.9860208860913635E-2</v>
      </c>
      <c r="BJ523" s="566">
        <f t="shared" si="1881"/>
        <v>3.263316142012411E-2</v>
      </c>
      <c r="BK523" s="566">
        <f t="shared" si="1882"/>
        <v>1.2081929447165164E-2</v>
      </c>
      <c r="BL523" s="566">
        <f t="shared" si="1883"/>
        <v>1.2078831266683573E-2</v>
      </c>
      <c r="BM523" s="566">
        <f t="shared" si="1884"/>
        <v>1.2075733086201813E-2</v>
      </c>
      <c r="BN523" s="566">
        <f t="shared" si="1885"/>
        <v>1.5612972683003497E-2</v>
      </c>
    </row>
    <row r="524" spans="1:66" ht="15.75" thickBot="1" x14ac:dyDescent="0.3">
      <c r="A524" s="558"/>
      <c r="B524" s="559" t="s">
        <v>499</v>
      </c>
      <c r="C524" s="560">
        <v>11191.832893830935</v>
      </c>
      <c r="D524" s="560">
        <v>11409.387284028016</v>
      </c>
      <c r="E524" s="560">
        <v>11808.075156911458</v>
      </c>
      <c r="F524" s="560">
        <v>12215.626567128471</v>
      </c>
      <c r="G524" s="560">
        <v>12591.618796204617</v>
      </c>
      <c r="H524" s="560">
        <v>12970.684381068211</v>
      </c>
      <c r="I524" s="560">
        <v>13326.160433791432</v>
      </c>
      <c r="J524" s="560">
        <v>13684.957318871267</v>
      </c>
      <c r="K524" s="560">
        <v>14019.199313612022</v>
      </c>
      <c r="L524" s="560">
        <v>14368.345518067785</v>
      </c>
      <c r="M524" s="560">
        <v>14744.191996761794</v>
      </c>
      <c r="N524" s="560">
        <v>15099.594104176969</v>
      </c>
      <c r="O524" s="560">
        <v>15356.246035959972</v>
      </c>
      <c r="P524" s="560">
        <v>15613.180098279314</v>
      </c>
      <c r="Q524" s="560">
        <v>15815.472126565684</v>
      </c>
      <c r="R524" s="560">
        <v>15984.808839451718</v>
      </c>
      <c r="S524" s="560">
        <v>15971.718170580965</v>
      </c>
      <c r="T524" s="560">
        <v>16103.881334981459</v>
      </c>
      <c r="U524" s="560">
        <v>16247.058096415329</v>
      </c>
      <c r="V524" s="561">
        <v>16178.538307719529</v>
      </c>
      <c r="X524" s="558"/>
      <c r="Y524" s="559" t="s">
        <v>499</v>
      </c>
      <c r="Z524" s="560">
        <f>[22]Summary!$C$5</f>
        <v>11306.657832236393</v>
      </c>
      <c r="AA524" s="560">
        <f>[22]Summary!$D$5</f>
        <v>11666.003599628726</v>
      </c>
      <c r="AB524" s="560">
        <f>[22]Summary!$E$5</f>
        <v>12070.832675807949</v>
      </c>
      <c r="AC524" s="560">
        <f>[22]Summary!$F$5</f>
        <v>12484.082163127357</v>
      </c>
      <c r="AD524" s="560">
        <f>[22]Summary!$G$5</f>
        <v>12865.52480654401</v>
      </c>
      <c r="AE524" s="560">
        <f>[22]Summary!$H$5</f>
        <v>13249.825936248038</v>
      </c>
      <c r="AF524" s="560">
        <f>[22]Summary!$I$5</f>
        <v>13610.786067308625</v>
      </c>
      <c r="AG524" s="560">
        <f>[22]Summary!$J$5</f>
        <v>13973.004971273804</v>
      </c>
      <c r="AH524" s="560">
        <f>[22]Summary!$K$5</f>
        <v>14312.887370057098</v>
      </c>
      <c r="AI524" s="560">
        <f>[22]Summary!$L$5</f>
        <v>14673.226366273841</v>
      </c>
      <c r="AJ524" s="560">
        <f>[22]Summary!$M$5</f>
        <v>15061.551471362211</v>
      </c>
      <c r="AK524" s="560">
        <f>[22]Summary!$N$5</f>
        <v>15429.405738903595</v>
      </c>
      <c r="AL524" s="560">
        <f>[22]Summary!$O$5</f>
        <v>15540.668311294103</v>
      </c>
      <c r="AM524" s="560">
        <f>[22]Summary!$P$5</f>
        <v>15651.99081276053</v>
      </c>
      <c r="AN524" s="560">
        <f>[22]Summary!$Q$5</f>
        <v>15702.119061627629</v>
      </c>
      <c r="AO524" s="560">
        <f>[22]Summary!$R$5</f>
        <v>15717.190356438701</v>
      </c>
      <c r="AP524" s="560">
        <f>[22]Summary!$S$5</f>
        <v>15201.032649962035</v>
      </c>
      <c r="AQ524" s="560">
        <f>[22]Summary!$T$5</f>
        <v>15327.0177898987</v>
      </c>
      <c r="AR524" s="560">
        <f>[22]Summary!$U$5</f>
        <v>15463.488629474667</v>
      </c>
      <c r="AS524" s="560">
        <f>[22]Summary!$V$5</f>
        <v>15452.339126028062</v>
      </c>
      <c r="AU524" s="566">
        <f t="shared" si="1886"/>
        <v>1.0259708083092515E-2</v>
      </c>
      <c r="AV524" s="566">
        <f t="shared" si="1867"/>
        <v>2.2491682437666607E-2</v>
      </c>
      <c r="AW524" s="566">
        <f t="shared" si="1868"/>
        <v>2.2252358272185864E-2</v>
      </c>
      <c r="AX524" s="566">
        <f t="shared" si="1869"/>
        <v>2.1976408211534945E-2</v>
      </c>
      <c r="AY524" s="566">
        <f t="shared" si="1870"/>
        <v>2.1753041826675552E-2</v>
      </c>
      <c r="AZ524" s="566">
        <f t="shared" si="1871"/>
        <v>2.1520958106671494E-2</v>
      </c>
      <c r="BA524" s="566">
        <f t="shared" si="1872"/>
        <v>2.1358412644910198E-2</v>
      </c>
      <c r="BB524" s="566">
        <f t="shared" si="1873"/>
        <v>2.1048487451643314E-2</v>
      </c>
      <c r="BC524" s="566">
        <f t="shared" si="1874"/>
        <v>2.0948989302115032E-2</v>
      </c>
      <c r="BD524" s="566">
        <f t="shared" si="1875"/>
        <v>2.1218925158966759E-2</v>
      </c>
      <c r="BE524" s="566">
        <f t="shared" si="1876"/>
        <v>2.1524372082927078E-2</v>
      </c>
      <c r="BF524" s="566">
        <f t="shared" si="1877"/>
        <v>2.1842417249837917E-2</v>
      </c>
      <c r="BG524" s="566">
        <f t="shared" si="1878"/>
        <v>1.2009593679488223E-2</v>
      </c>
      <c r="BH524" s="566">
        <f t="shared" si="1879"/>
        <v>2.4857661435349603E-3</v>
      </c>
      <c r="BI524" s="566">
        <f t="shared" si="1880"/>
        <v>-7.1672261207841653E-3</v>
      </c>
      <c r="BJ524" s="566">
        <f t="shared" si="1881"/>
        <v>-1.6742050887247034E-2</v>
      </c>
      <c r="BK524" s="566">
        <f t="shared" si="1882"/>
        <v>-4.8253137977258512E-2</v>
      </c>
      <c r="BL524" s="566">
        <f t="shared" si="1883"/>
        <v>-4.8240764379903024E-2</v>
      </c>
      <c r="BM524" s="566">
        <f t="shared" si="1884"/>
        <v>-4.8228390782546968E-2</v>
      </c>
      <c r="BN524" s="566">
        <f t="shared" si="1885"/>
        <v>-4.4886575528579345E-2</v>
      </c>
    </row>
    <row r="525" spans="1:66" ht="15" x14ac:dyDescent="0.25">
      <c r="A525" s="552" t="s">
        <v>500</v>
      </c>
      <c r="B525" s="562"/>
      <c r="C525" s="553">
        <v>2000</v>
      </c>
      <c r="D525" s="553">
        <v>2001</v>
      </c>
      <c r="E525" s="553">
        <v>2002</v>
      </c>
      <c r="F525" s="553">
        <v>2003</v>
      </c>
      <c r="G525" s="553">
        <v>2004</v>
      </c>
      <c r="H525" s="553">
        <v>2005</v>
      </c>
      <c r="I525" s="553">
        <v>2006</v>
      </c>
      <c r="J525" s="553">
        <v>2007</v>
      </c>
      <c r="K525" s="553">
        <v>2008</v>
      </c>
      <c r="L525" s="553">
        <v>2009</v>
      </c>
      <c r="M525" s="553">
        <v>2010</v>
      </c>
      <c r="N525" s="553">
        <v>2011</v>
      </c>
      <c r="O525" s="553">
        <v>2012</v>
      </c>
      <c r="P525" s="553">
        <v>2013</v>
      </c>
      <c r="Q525" s="553">
        <v>2014</v>
      </c>
      <c r="R525" s="553">
        <v>2015</v>
      </c>
      <c r="S525" s="553">
        <v>2016</v>
      </c>
      <c r="T525" s="553">
        <v>2017</v>
      </c>
      <c r="U525" s="553">
        <v>2018</v>
      </c>
      <c r="V525" s="554">
        <v>2019</v>
      </c>
      <c r="X525" s="552" t="s">
        <v>500</v>
      </c>
      <c r="Y525" s="562"/>
      <c r="Z525" s="553">
        <v>2000</v>
      </c>
      <c r="AA525" s="553">
        <v>2001</v>
      </c>
      <c r="AB525" s="553">
        <v>2002</v>
      </c>
      <c r="AC525" s="553">
        <v>2003</v>
      </c>
      <c r="AD525" s="553">
        <v>2004</v>
      </c>
      <c r="AE525" s="553">
        <v>2005</v>
      </c>
      <c r="AF525" s="553">
        <v>2006</v>
      </c>
      <c r="AG525" s="553">
        <v>2007</v>
      </c>
      <c r="AH525" s="553">
        <v>2008</v>
      </c>
      <c r="AI525" s="553">
        <v>2009</v>
      </c>
      <c r="AJ525" s="553">
        <v>2010</v>
      </c>
      <c r="AK525" s="553">
        <v>2011</v>
      </c>
      <c r="AL525" s="553">
        <v>2012</v>
      </c>
      <c r="AM525" s="553">
        <v>2013</v>
      </c>
      <c r="AN525" s="553">
        <v>2014</v>
      </c>
      <c r="AO525" s="553">
        <v>2015</v>
      </c>
      <c r="AP525" s="553">
        <v>2016</v>
      </c>
      <c r="AQ525" s="553">
        <v>2017</v>
      </c>
      <c r="AR525" s="553">
        <v>2018</v>
      </c>
      <c r="AS525" s="553">
        <v>2019</v>
      </c>
      <c r="AU525" s="553">
        <v>2000</v>
      </c>
      <c r="AV525" s="553">
        <v>2001</v>
      </c>
      <c r="AW525" s="553">
        <v>2002</v>
      </c>
      <c r="AX525" s="553">
        <v>2003</v>
      </c>
      <c r="AY525" s="553">
        <v>2004</v>
      </c>
      <c r="AZ525" s="553">
        <v>2005</v>
      </c>
      <c r="BA525" s="553">
        <v>2006</v>
      </c>
      <c r="BB525" s="553">
        <v>2007</v>
      </c>
      <c r="BC525" s="553">
        <v>2008</v>
      </c>
      <c r="BD525" s="553">
        <v>2009</v>
      </c>
      <c r="BE525" s="553">
        <v>2010</v>
      </c>
      <c r="BF525" s="553">
        <v>2011</v>
      </c>
      <c r="BG525" s="553">
        <v>2012</v>
      </c>
      <c r="BH525" s="553">
        <v>2013</v>
      </c>
      <c r="BI525" s="553">
        <v>2014</v>
      </c>
      <c r="BJ525" s="553">
        <v>2015</v>
      </c>
      <c r="BK525" s="553">
        <v>2016</v>
      </c>
      <c r="BL525" s="553">
        <v>2017</v>
      </c>
      <c r="BM525" s="553">
        <v>2018</v>
      </c>
      <c r="BN525" s="553">
        <v>2019</v>
      </c>
    </row>
    <row r="526" spans="1:66" ht="15" x14ac:dyDescent="0.25">
      <c r="A526" s="563"/>
      <c r="B526" s="550" t="s">
        <v>498</v>
      </c>
      <c r="C526" s="556">
        <v>2564.6103491426265</v>
      </c>
      <c r="D526" s="556">
        <v>3207.327765550669</v>
      </c>
      <c r="E526" s="556">
        <v>3210.7702882959165</v>
      </c>
      <c r="F526" s="556">
        <v>3321.9231405607788</v>
      </c>
      <c r="G526" s="556">
        <v>3314.2321848950646</v>
      </c>
      <c r="H526" s="556">
        <v>3313.6254273009672</v>
      </c>
      <c r="I526" s="556">
        <v>3340.4617120842595</v>
      </c>
      <c r="J526" s="556">
        <v>3359.9317905233625</v>
      </c>
      <c r="K526" s="556">
        <v>3326.2151801369105</v>
      </c>
      <c r="L526" s="556">
        <v>3309.0987954387188</v>
      </c>
      <c r="M526" s="556">
        <v>3298.8782426572943</v>
      </c>
      <c r="N526" s="556">
        <v>2642.821795376824</v>
      </c>
      <c r="O526" s="556">
        <v>2594.9648696981199</v>
      </c>
      <c r="P526" s="556">
        <v>2404.3704782054174</v>
      </c>
      <c r="Q526" s="556">
        <v>2538.5075327383702</v>
      </c>
      <c r="R526" s="556">
        <v>3848.451158942747</v>
      </c>
      <c r="S526" s="556">
        <v>2224</v>
      </c>
      <c r="T526" s="556">
        <v>2222</v>
      </c>
      <c r="U526" s="556">
        <v>3849.9209951557873</v>
      </c>
      <c r="V526" s="557">
        <v>3859.6849071424108</v>
      </c>
      <c r="X526" s="563"/>
      <c r="Y526" s="550" t="s">
        <v>498</v>
      </c>
      <c r="Z526" s="556">
        <f>[22]Summary!$C$7</f>
        <v>3265.2734871628004</v>
      </c>
      <c r="AA526" s="556">
        <f>[22]Summary!$D$7</f>
        <v>3248.5313436460701</v>
      </c>
      <c r="AB526" s="556">
        <f>[22]Summary!$E$7</f>
        <v>3250.4513709359835</v>
      </c>
      <c r="AC526" s="556">
        <f>[22]Summary!$F$7</f>
        <v>3359.8125052092696</v>
      </c>
      <c r="AD526" s="556">
        <f>[22]Summary!$G$7</f>
        <v>3353.3116529134431</v>
      </c>
      <c r="AE526" s="556">
        <f>[22]Summary!$H$7</f>
        <v>3350.8798712410512</v>
      </c>
      <c r="AF526" s="556">
        <f>[22]Summary!$I$7</f>
        <v>3349.160099366562</v>
      </c>
      <c r="AG526" s="556">
        <f>[22]Summary!$J$7</f>
        <v>3418.6837333548892</v>
      </c>
      <c r="AH526" s="556">
        <f>[22]Summary!$K$7</f>
        <v>3377.882239864683</v>
      </c>
      <c r="AI526" s="556">
        <f>[22]Summary!$L$7</f>
        <v>3367.241957272975</v>
      </c>
      <c r="AJ526" s="556">
        <f>[22]Summary!$M$7</f>
        <v>3354.8702630913244</v>
      </c>
      <c r="AK526" s="556">
        <f>[22]Summary!$N$7</f>
        <v>2668.3634991598051</v>
      </c>
      <c r="AL526" s="556">
        <f>[22]Summary!$O$7</f>
        <v>2648.0746305103853</v>
      </c>
      <c r="AM526" s="556">
        <f>[22]Summary!$P$7</f>
        <v>2438.483048041513</v>
      </c>
      <c r="AN526" s="556">
        <f>[22]Summary!$Q$7</f>
        <v>2577.7965686823354</v>
      </c>
      <c r="AO526" s="556">
        <f>[22]Summary!$R$7</f>
        <v>2794.0606913094803</v>
      </c>
      <c r="AP526" s="556">
        <f>[22]Summary!$S$7</f>
        <v>2224</v>
      </c>
      <c r="AQ526" s="556">
        <f>[22]Summary!$T$7</f>
        <v>2222</v>
      </c>
      <c r="AR526" s="556">
        <f>[22]Summary!$U$7</f>
        <v>3797.5047973072192</v>
      </c>
      <c r="AS526" s="556">
        <f>[22]Summary!$V$7</f>
        <v>3647.1095641185989</v>
      </c>
      <c r="AU526" s="566">
        <f>(Z526-C526)/C526</f>
        <v>0.2732045194524042</v>
      </c>
      <c r="AV526" s="566">
        <f t="shared" ref="AV526:AV528" si="1887">(AA526-D526)/D526</f>
        <v>1.2846700152682031E-2</v>
      </c>
      <c r="AW526" s="566">
        <f t="shared" ref="AW526:AW528" si="1888">(AB526-E526)/E526</f>
        <v>1.2358742319472281E-2</v>
      </c>
      <c r="AX526" s="566">
        <f t="shared" ref="AX526:AX528" si="1889">(AC526-F526)/F526</f>
        <v>1.1405852286544654E-2</v>
      </c>
      <c r="AY526" s="566">
        <f t="shared" ref="AY526:AY528" si="1890">(AD526-G526)/G526</f>
        <v>1.179140924298756E-2</v>
      </c>
      <c r="AZ526" s="566">
        <f t="shared" ref="AZ526:AZ528" si="1891">(AE526-H526)/H526</f>
        <v>1.1242804824330642E-2</v>
      </c>
      <c r="BA526" s="566">
        <f t="shared" ref="BA526:BA528" si="1892">(AF526-I526)/I526</f>
        <v>2.6039476072531355E-3</v>
      </c>
      <c r="BB526" s="566">
        <f t="shared" ref="BB526:BB528" si="1893">(AG526-J526)/J526</f>
        <v>1.7486052245833012E-2</v>
      </c>
      <c r="BC526" s="566">
        <f t="shared" ref="BC526:BC528" si="1894">(AH526-K526)/K526</f>
        <v>1.5533288416309214E-2</v>
      </c>
      <c r="BD526" s="566">
        <f t="shared" ref="BD526:BD528" si="1895">(AI526-L526)/L526</f>
        <v>1.7570693844016123E-2</v>
      </c>
      <c r="BE526" s="566">
        <f t="shared" ref="BE526:BE528" si="1896">(AJ526-M526)/M526</f>
        <v>1.6973048507824808E-2</v>
      </c>
      <c r="BF526" s="566">
        <f t="shared" ref="BF526:BF528" si="1897">(AK526-N526)/N526</f>
        <v>9.6645577192007726E-3</v>
      </c>
      <c r="BG526" s="566">
        <f t="shared" ref="BG526:BG528" si="1898">(AL526-O526)/O526</f>
        <v>2.0466466206320501E-2</v>
      </c>
      <c r="BH526" s="566">
        <f t="shared" ref="BH526:BH528" si="1899">(AM526-P526)/P526</f>
        <v>1.4187734438311981E-2</v>
      </c>
      <c r="BI526" s="566">
        <f t="shared" ref="BI526:BI528" si="1900">(AN526-Q526)/Q526</f>
        <v>1.5477218577162499E-2</v>
      </c>
      <c r="BJ526" s="566">
        <f t="shared" ref="BJ526:BJ528" si="1901">(AO526-R526)/R526</f>
        <v>-0.27397787423731546</v>
      </c>
      <c r="BK526" s="566">
        <f t="shared" ref="BK526:BK528" si="1902">(AP526-S526)/S526</f>
        <v>0</v>
      </c>
      <c r="BL526" s="566">
        <f t="shared" ref="BL526:BL528" si="1903">(AQ526-T526)/T526</f>
        <v>0</v>
      </c>
      <c r="BM526" s="566">
        <f t="shared" ref="BM526:BM528" si="1904">(AR526-U526)/U526</f>
        <v>-1.3614876231102267E-2</v>
      </c>
      <c r="BN526" s="566">
        <f t="shared" ref="BN526:BN528" si="1905">(AS526-V526)/V526</f>
        <v>-5.507582824453823E-2</v>
      </c>
    </row>
    <row r="527" spans="1:66" ht="15" x14ac:dyDescent="0.25">
      <c r="A527" s="563"/>
      <c r="B527" s="550" t="s">
        <v>87</v>
      </c>
      <c r="C527" s="556">
        <v>2347.0559589455452</v>
      </c>
      <c r="D527" s="556">
        <v>2808.6398926672273</v>
      </c>
      <c r="E527" s="556">
        <v>2803.2188780789038</v>
      </c>
      <c r="F527" s="556">
        <v>2945.9309114846328</v>
      </c>
      <c r="G527" s="556">
        <v>2935.1666000314704</v>
      </c>
      <c r="H527" s="556">
        <v>2958.1493745777461</v>
      </c>
      <c r="I527" s="556">
        <v>2981.6648270044243</v>
      </c>
      <c r="J527" s="556">
        <v>3025.6897957826081</v>
      </c>
      <c r="K527" s="556">
        <v>2977.068975681133</v>
      </c>
      <c r="L527" s="556">
        <v>2933.2523167447239</v>
      </c>
      <c r="M527" s="556">
        <v>2943.4761352421338</v>
      </c>
      <c r="N527" s="556">
        <v>2386.1698635938069</v>
      </c>
      <c r="O527" s="556">
        <v>2338.0308073787633</v>
      </c>
      <c r="P527" s="556">
        <v>2202.0784499190468</v>
      </c>
      <c r="Q527" s="556">
        <v>2369.170819852322</v>
      </c>
      <c r="R527" s="556">
        <v>2935.1907605800784</v>
      </c>
      <c r="S527" s="556">
        <v>2091.8368355995044</v>
      </c>
      <c r="T527" s="556">
        <v>2161.8232385661322</v>
      </c>
      <c r="U527" s="556">
        <v>3918.4407838515845</v>
      </c>
      <c r="V527" s="557">
        <v>3948.6606565551629</v>
      </c>
      <c r="X527" s="563"/>
      <c r="Y527" s="550" t="s">
        <v>87</v>
      </c>
      <c r="Z527" s="556">
        <f>[22]Summary!$C$8</f>
        <v>2905.9277197704673</v>
      </c>
      <c r="AA527" s="556">
        <f>[22]Summary!$D$8</f>
        <v>2843.7022674668469</v>
      </c>
      <c r="AB527" s="556">
        <f>[22]Summary!$E$8</f>
        <v>2837.201883616568</v>
      </c>
      <c r="AC527" s="556">
        <f>[22]Summary!$F$8</f>
        <v>2978.369861792617</v>
      </c>
      <c r="AD527" s="556">
        <f>[22]Summary!$G$8</f>
        <v>2969.0105232094074</v>
      </c>
      <c r="AE527" s="556">
        <f>[22]Summary!$H$8</f>
        <v>2989.9197401804645</v>
      </c>
      <c r="AF527" s="556">
        <f>[22]Summary!$I$8</f>
        <v>2986.9411954013835</v>
      </c>
      <c r="AG527" s="556">
        <f>[22]Summary!$J$8</f>
        <v>3078.8013345715945</v>
      </c>
      <c r="AH527" s="556">
        <f>[22]Summary!$K$8</f>
        <v>3017.5432436479409</v>
      </c>
      <c r="AI527" s="556">
        <f>[22]Summary!$L$8</f>
        <v>2978.916852184605</v>
      </c>
      <c r="AJ527" s="556">
        <f>[22]Summary!$M$8</f>
        <v>2987.0159955499398</v>
      </c>
      <c r="AK527" s="556">
        <f>[22]Summary!$N$8</f>
        <v>2557.1009267692975</v>
      </c>
      <c r="AL527" s="556">
        <f>[22]Summary!$O$8</f>
        <v>2536.7521290439431</v>
      </c>
      <c r="AM527" s="556">
        <f>[22]Summary!$P$8</f>
        <v>2388.3547991744144</v>
      </c>
      <c r="AN527" s="556">
        <f>[22]Summary!$Q$8</f>
        <v>2562.7252738712614</v>
      </c>
      <c r="AO527" s="556">
        <f>[22]Summary!$R$8</f>
        <v>2261.5555785390325</v>
      </c>
      <c r="AP527" s="556">
        <f>[22]Summary!$S$8</f>
        <v>2098.0148600633329</v>
      </c>
      <c r="AQ527" s="556">
        <f>[22]Summary!$T$8</f>
        <v>2168.5291604240338</v>
      </c>
      <c r="AR527" s="556">
        <f>[22]Summary!$U$8</f>
        <v>3808.6543007538253</v>
      </c>
      <c r="AS527" s="556">
        <f>[22]Summary!$V$8</f>
        <v>3675.9414272411982</v>
      </c>
      <c r="AU527" s="566">
        <f t="shared" ref="AU527:AU528" si="1906">(Z527-C527)/C527</f>
        <v>0.23811607844067118</v>
      </c>
      <c r="AV527" s="566">
        <f t="shared" si="1887"/>
        <v>1.2483755888805893E-2</v>
      </c>
      <c r="AW527" s="566">
        <f t="shared" si="1888"/>
        <v>1.2122851270519902E-2</v>
      </c>
      <c r="AX527" s="566">
        <f t="shared" si="1889"/>
        <v>1.101144299804243E-2</v>
      </c>
      <c r="AY527" s="566">
        <f t="shared" si="1890"/>
        <v>1.1530494786079338E-2</v>
      </c>
      <c r="AZ527" s="566">
        <f t="shared" si="1891"/>
        <v>1.0739946358271154E-2</v>
      </c>
      <c r="BA527" s="566">
        <f t="shared" si="1892"/>
        <v>1.76960480238157E-3</v>
      </c>
      <c r="BB527" s="566">
        <f t="shared" si="1893"/>
        <v>1.7553530723148296E-2</v>
      </c>
      <c r="BC527" s="566">
        <f t="shared" si="1894"/>
        <v>1.3595341020793008E-2</v>
      </c>
      <c r="BD527" s="566">
        <f t="shared" si="1895"/>
        <v>1.5567885237557352E-2</v>
      </c>
      <c r="BE527" s="566">
        <f t="shared" si="1896"/>
        <v>1.4791986857479457E-2</v>
      </c>
      <c r="BF527" s="566">
        <f t="shared" si="1897"/>
        <v>7.1634071732869689E-2</v>
      </c>
      <c r="BG527" s="566">
        <f t="shared" si="1898"/>
        <v>8.4995168172301502E-2</v>
      </c>
      <c r="BH527" s="566">
        <f t="shared" si="1899"/>
        <v>8.4591150357161707E-2</v>
      </c>
      <c r="BI527" s="566">
        <f t="shared" si="1900"/>
        <v>8.1697128968946306E-2</v>
      </c>
      <c r="BJ527" s="566">
        <f t="shared" si="1901"/>
        <v>-0.22950303301851366</v>
      </c>
      <c r="BK527" s="566">
        <f t="shared" si="1902"/>
        <v>2.9533969182916238E-3</v>
      </c>
      <c r="BL527" s="566">
        <f t="shared" si="1903"/>
        <v>3.101975100586568E-3</v>
      </c>
      <c r="BM527" s="566">
        <f t="shared" si="1904"/>
        <v>-2.8017900270486125E-2</v>
      </c>
      <c r="BN527" s="566">
        <f t="shared" si="1905"/>
        <v>-6.9066261457850039E-2</v>
      </c>
    </row>
    <row r="528" spans="1:66" ht="15.75" thickBot="1" x14ac:dyDescent="0.3">
      <c r="A528" s="564"/>
      <c r="B528" s="559" t="s">
        <v>499</v>
      </c>
      <c r="C528" s="560">
        <v>217.55439019708137</v>
      </c>
      <c r="D528" s="560">
        <v>398.68787288344174</v>
      </c>
      <c r="E528" s="560">
        <v>407.55141021701093</v>
      </c>
      <c r="F528" s="560">
        <v>375.99222907614239</v>
      </c>
      <c r="G528" s="560">
        <v>379.06558486359245</v>
      </c>
      <c r="H528" s="560">
        <v>355.47605272322289</v>
      </c>
      <c r="I528" s="560">
        <v>358.79688507983883</v>
      </c>
      <c r="J528" s="560">
        <v>334.24199474075249</v>
      </c>
      <c r="K528" s="560">
        <v>349.14620445575929</v>
      </c>
      <c r="L528" s="560">
        <v>375.84647869401124</v>
      </c>
      <c r="M528" s="560">
        <v>355.40210741517694</v>
      </c>
      <c r="N528" s="560">
        <v>256.65193178300069</v>
      </c>
      <c r="O528" s="560">
        <v>256.93406231934023</v>
      </c>
      <c r="P528" s="560">
        <v>202.2920282863688</v>
      </c>
      <c r="Q528" s="560">
        <v>169.33671288603364</v>
      </c>
      <c r="R528" s="560">
        <v>-13.090668870752779</v>
      </c>
      <c r="S528" s="560">
        <v>132.16316440049377</v>
      </c>
      <c r="T528" s="560">
        <v>143.17676143386961</v>
      </c>
      <c r="U528" s="560">
        <v>-68.519788695795796</v>
      </c>
      <c r="V528" s="561">
        <v>-88.97574941275343</v>
      </c>
      <c r="X528" s="564"/>
      <c r="Y528" s="559" t="s">
        <v>499</v>
      </c>
      <c r="Z528" s="560">
        <f>[22]Summary!$C$9</f>
        <v>359.34576739233125</v>
      </c>
      <c r="AA528" s="560">
        <f>[22]Summary!$D$9</f>
        <v>404.82907617922137</v>
      </c>
      <c r="AB528" s="560">
        <f>[22]Summary!$E$9</f>
        <v>413.24948731941004</v>
      </c>
      <c r="AC528" s="560">
        <f>[22]Summary!$F$9</f>
        <v>381.44264341664893</v>
      </c>
      <c r="AD528" s="560">
        <f>[22]Summary!$G$9</f>
        <v>384.30112970402661</v>
      </c>
      <c r="AE528" s="560">
        <f>[22]Summary!$H$9</f>
        <v>360.96013106058308</v>
      </c>
      <c r="AF528" s="560">
        <f>[22]Summary!$I$9</f>
        <v>362.21890396518029</v>
      </c>
      <c r="AG528" s="560">
        <f>[22]Summary!$J$9</f>
        <v>339.88239878329114</v>
      </c>
      <c r="AH528" s="560">
        <f>[22]Summary!$K$9</f>
        <v>360.33899621674391</v>
      </c>
      <c r="AI528" s="560">
        <f>[22]Summary!$L$9</f>
        <v>388.32510508837186</v>
      </c>
      <c r="AJ528" s="560">
        <f>[22]Summary!$M$9</f>
        <v>367.8542675413828</v>
      </c>
      <c r="AK528" s="560">
        <f>[22]Summary!$N$9</f>
        <v>111.26257239050938</v>
      </c>
      <c r="AL528" s="560">
        <f>[22]Summary!$O$9</f>
        <v>111.32250146643128</v>
      </c>
      <c r="AM528" s="560">
        <f>[22]Summary!$P$9</f>
        <v>50.128248867094953</v>
      </c>
      <c r="AN528" s="560">
        <f>[22]Summary!$Q$9</f>
        <v>15.071294811072221</v>
      </c>
      <c r="AO528" s="560">
        <f>[22]Summary!$R$9</f>
        <v>532.50511277044779</v>
      </c>
      <c r="AP528" s="560">
        <f>[22]Summary!$S$9</f>
        <v>125.98513993666529</v>
      </c>
      <c r="AQ528" s="560">
        <f>[22]Summary!$T$9</f>
        <v>53.470839575966238</v>
      </c>
      <c r="AR528" s="560">
        <f>[22]Summary!$U$9</f>
        <v>-11.149503446606104</v>
      </c>
      <c r="AS528" s="560">
        <f>[22]Summary!$V$9</f>
        <v>-28.831863122595678</v>
      </c>
      <c r="AU528" s="566">
        <f t="shared" si="1906"/>
        <v>0.65175139452162656</v>
      </c>
      <c r="AV528" s="566">
        <f t="shared" si="1887"/>
        <v>1.5403536735051487E-2</v>
      </c>
      <c r="AW528" s="566">
        <f t="shared" si="1888"/>
        <v>1.3981247419472865E-2</v>
      </c>
      <c r="AX528" s="566">
        <f t="shared" si="1889"/>
        <v>1.4496082416114973E-2</v>
      </c>
      <c r="AY528" s="566">
        <f t="shared" si="1890"/>
        <v>1.3811712404116508E-2</v>
      </c>
      <c r="AZ528" s="566">
        <f t="shared" si="1891"/>
        <v>1.5427419921392412E-2</v>
      </c>
      <c r="BA528" s="566">
        <f t="shared" si="1892"/>
        <v>9.537482145587738E-3</v>
      </c>
      <c r="BB528" s="566">
        <f t="shared" si="1893"/>
        <v>1.6875210569855248E-2</v>
      </c>
      <c r="BC528" s="566">
        <f t="shared" si="1894"/>
        <v>3.2057606865386591E-2</v>
      </c>
      <c r="BD528" s="566">
        <f t="shared" si="1895"/>
        <v>3.3201392328381693E-2</v>
      </c>
      <c r="BE528" s="566">
        <f t="shared" si="1896"/>
        <v>3.5036821297346372E-2</v>
      </c>
      <c r="BF528" s="566">
        <f t="shared" si="1897"/>
        <v>-0.56648457068859348</v>
      </c>
      <c r="BG528" s="566">
        <f t="shared" si="1898"/>
        <v>-0.56672735229605375</v>
      </c>
      <c r="BH528" s="566">
        <f t="shared" si="1899"/>
        <v>-0.75219859481495555</v>
      </c>
      <c r="BI528" s="566">
        <f t="shared" si="1900"/>
        <v>-0.91099806678534356</v>
      </c>
      <c r="BJ528" s="566">
        <f t="shared" si="1901"/>
        <v>-41.678220343665764</v>
      </c>
      <c r="BK528" s="566">
        <f t="shared" si="1902"/>
        <v>-4.6745433887366857E-2</v>
      </c>
      <c r="BL528" s="566">
        <f t="shared" si="1903"/>
        <v>-0.62653967696661927</v>
      </c>
      <c r="BM528" s="566">
        <f t="shared" si="1904"/>
        <v>-0.83728053371404787</v>
      </c>
      <c r="BN528" s="566">
        <f t="shared" si="1905"/>
        <v>-0.67595818733881852</v>
      </c>
    </row>
    <row r="529" spans="1:66" ht="15" x14ac:dyDescent="0.25">
      <c r="A529" s="552" t="s">
        <v>58</v>
      </c>
      <c r="B529" s="562"/>
      <c r="C529" s="553">
        <v>2000</v>
      </c>
      <c r="D529" s="553">
        <v>2001</v>
      </c>
      <c r="E529" s="553">
        <v>2002</v>
      </c>
      <c r="F529" s="553">
        <v>2003</v>
      </c>
      <c r="G529" s="553">
        <v>2004</v>
      </c>
      <c r="H529" s="553">
        <v>2005</v>
      </c>
      <c r="I529" s="553">
        <v>2006</v>
      </c>
      <c r="J529" s="553">
        <v>2007</v>
      </c>
      <c r="K529" s="553">
        <v>2008</v>
      </c>
      <c r="L529" s="553">
        <v>2009</v>
      </c>
      <c r="M529" s="553">
        <v>2010</v>
      </c>
      <c r="N529" s="553">
        <v>2011</v>
      </c>
      <c r="O529" s="553">
        <v>2012</v>
      </c>
      <c r="P529" s="553">
        <v>2013</v>
      </c>
      <c r="Q529" s="553">
        <v>2014</v>
      </c>
      <c r="R529" s="553">
        <v>2015</v>
      </c>
      <c r="S529" s="553">
        <v>2016</v>
      </c>
      <c r="T529" s="553">
        <v>2017</v>
      </c>
      <c r="U529" s="553">
        <v>2018</v>
      </c>
      <c r="V529" s="554">
        <v>2019</v>
      </c>
      <c r="X529" s="552" t="s">
        <v>58</v>
      </c>
      <c r="Y529" s="562"/>
      <c r="Z529" s="553">
        <v>2000</v>
      </c>
      <c r="AA529" s="553">
        <v>2001</v>
      </c>
      <c r="AB529" s="553">
        <v>2002</v>
      </c>
      <c r="AC529" s="553">
        <v>2003</v>
      </c>
      <c r="AD529" s="553">
        <v>2004</v>
      </c>
      <c r="AE529" s="553">
        <v>2005</v>
      </c>
      <c r="AF529" s="553">
        <v>2006</v>
      </c>
      <c r="AG529" s="553">
        <v>2007</v>
      </c>
      <c r="AH529" s="553">
        <v>2008</v>
      </c>
      <c r="AI529" s="553">
        <v>2009</v>
      </c>
      <c r="AJ529" s="553">
        <v>2010</v>
      </c>
      <c r="AK529" s="553">
        <v>2011</v>
      </c>
      <c r="AL529" s="553">
        <v>2012</v>
      </c>
      <c r="AM529" s="553">
        <v>2013</v>
      </c>
      <c r="AN529" s="553">
        <v>2014</v>
      </c>
      <c r="AO529" s="553">
        <v>2015</v>
      </c>
      <c r="AP529" s="553">
        <v>2016</v>
      </c>
      <c r="AQ529" s="553">
        <v>2017</v>
      </c>
      <c r="AR529" s="553">
        <v>2018</v>
      </c>
      <c r="AS529" s="553">
        <v>2019</v>
      </c>
      <c r="AU529" s="553">
        <v>2000</v>
      </c>
      <c r="AV529" s="553">
        <v>2001</v>
      </c>
      <c r="AW529" s="553">
        <v>2002</v>
      </c>
      <c r="AX529" s="553">
        <v>2003</v>
      </c>
      <c r="AY529" s="553">
        <v>2004</v>
      </c>
      <c r="AZ529" s="553">
        <v>2005</v>
      </c>
      <c r="BA529" s="553">
        <v>2006</v>
      </c>
      <c r="BB529" s="553">
        <v>2007</v>
      </c>
      <c r="BC529" s="553">
        <v>2008</v>
      </c>
      <c r="BD529" s="553">
        <v>2009</v>
      </c>
      <c r="BE529" s="553">
        <v>2010</v>
      </c>
      <c r="BF529" s="553">
        <v>2011</v>
      </c>
      <c r="BG529" s="553">
        <v>2012</v>
      </c>
      <c r="BH529" s="553">
        <v>2013</v>
      </c>
      <c r="BI529" s="553">
        <v>2014</v>
      </c>
      <c r="BJ529" s="553">
        <v>2015</v>
      </c>
      <c r="BK529" s="553">
        <v>2016</v>
      </c>
      <c r="BL529" s="553">
        <v>2017</v>
      </c>
      <c r="BM529" s="553">
        <v>2018</v>
      </c>
      <c r="BN529" s="553">
        <v>2019</v>
      </c>
    </row>
    <row r="530" spans="1:66" ht="15" x14ac:dyDescent="0.25">
      <c r="A530" s="563"/>
      <c r="B530" s="550" t="s">
        <v>498</v>
      </c>
      <c r="C530" s="556">
        <v>1224.786404953252</v>
      </c>
      <c r="D530" s="556">
        <v>1019.6729935366343</v>
      </c>
      <c r="E530" s="556">
        <v>989.02386309507062</v>
      </c>
      <c r="F530" s="556">
        <v>1230.6804684997066</v>
      </c>
      <c r="G530" s="556">
        <v>1209.4618397324703</v>
      </c>
      <c r="H530" s="556">
        <v>1308.4821073129065</v>
      </c>
      <c r="I530" s="556">
        <v>1304.5684491180607</v>
      </c>
      <c r="J530" s="556">
        <v>1229.54</v>
      </c>
      <c r="K530" s="556">
        <v>1343.72</v>
      </c>
      <c r="L530" s="556">
        <v>1222.04</v>
      </c>
      <c r="M530" s="556">
        <v>1300.04</v>
      </c>
      <c r="N530" s="556">
        <v>1180.0999999999999</v>
      </c>
      <c r="O530" s="556">
        <v>1143.5999999999999</v>
      </c>
      <c r="P530" s="556">
        <v>1204.7465888953066</v>
      </c>
      <c r="Q530" s="556">
        <v>1474.8597331022252</v>
      </c>
      <c r="R530" s="556">
        <v>2596.9</v>
      </c>
      <c r="S530" s="556">
        <v>1564</v>
      </c>
      <c r="T530" s="556">
        <v>1590</v>
      </c>
      <c r="U530" s="556">
        <v>3590.35</v>
      </c>
      <c r="V530" s="557">
        <v>3706.6657559705827</v>
      </c>
      <c r="X530" s="563"/>
      <c r="Y530" s="550" t="s">
        <v>498</v>
      </c>
      <c r="Z530" s="556">
        <f>[22]Summary!$C$11</f>
        <v>1220.3602130544778</v>
      </c>
      <c r="AA530" s="556">
        <f>[22]Summary!$D$11</f>
        <v>1015.9880503292812</v>
      </c>
      <c r="AB530" s="556">
        <f>[22]Summary!$E$11</f>
        <v>985.44968118643578</v>
      </c>
      <c r="AC530" s="556">
        <f>[22]Summary!$F$11</f>
        <v>1226.2329763511789</v>
      </c>
      <c r="AD530" s="556">
        <f>[22]Summary!$G$11</f>
        <v>1205.091028483055</v>
      </c>
      <c r="AE530" s="556">
        <f>[22]Summary!$H$11</f>
        <v>1303.7534518676327</v>
      </c>
      <c r="AF530" s="556">
        <f>[22]Summary!$I$11</f>
        <v>1299.8539370386231</v>
      </c>
      <c r="AG530" s="556">
        <f>[22]Summary!$J$11</f>
        <v>1229.54</v>
      </c>
      <c r="AH530" s="556">
        <f>[22]Summary!$K$11</f>
        <v>1343.72</v>
      </c>
      <c r="AI530" s="556">
        <f>[22]Summary!$L$11</f>
        <v>1222.04</v>
      </c>
      <c r="AJ530" s="556">
        <f>[22]Summary!$M$11</f>
        <v>1300.04</v>
      </c>
      <c r="AK530" s="556">
        <f>[22]Summary!$N$11</f>
        <v>1180.0999999999999</v>
      </c>
      <c r="AL530" s="556">
        <f>[22]Summary!$O$11</f>
        <v>1143.5999999999999</v>
      </c>
      <c r="AM530" s="556">
        <f>[22]Summary!$P$11</f>
        <v>1200.3928178456943</v>
      </c>
      <c r="AN530" s="556">
        <f>[22]Summary!$Q$11</f>
        <v>1469.52981420691</v>
      </c>
      <c r="AO530" s="556">
        <f>[22]Summary!$R$11</f>
        <v>2596.9</v>
      </c>
      <c r="AP530" s="556">
        <f>[22]Summary!$S$11</f>
        <v>1564</v>
      </c>
      <c r="AQ530" s="556">
        <f>[22]Summary!$T$11</f>
        <v>1590</v>
      </c>
      <c r="AR530" s="556">
        <f>[22]Summary!$U$11</f>
        <v>3590.35</v>
      </c>
      <c r="AS530" s="556">
        <f>[22]Summary!$V$11</f>
        <v>3540.34</v>
      </c>
      <c r="AU530" s="566">
        <f>(Z530-C530)/C530</f>
        <v>-3.6138479990257709E-3</v>
      </c>
      <c r="AV530" s="566">
        <f t="shared" ref="AV530:AV531" si="1907">(AA530-D530)/D530</f>
        <v>-3.6138479990258437E-3</v>
      </c>
      <c r="AW530" s="566">
        <f t="shared" ref="AW530:AW531" si="1908">(AB530-E530)/E530</f>
        <v>-3.6138479990257531E-3</v>
      </c>
      <c r="AX530" s="566">
        <f t="shared" ref="AX530:AX531" si="1909">(AC530-F530)/F530</f>
        <v>-3.6138479990257778E-3</v>
      </c>
      <c r="AY530" s="566">
        <f t="shared" ref="AY530:AY531" si="1910">(AD530-G530)/G530</f>
        <v>-3.6138479990258268E-3</v>
      </c>
      <c r="AZ530" s="566">
        <f t="shared" ref="AZ530:AZ531" si="1911">(AE530-H530)/H530</f>
        <v>-3.6138479990257292E-3</v>
      </c>
      <c r="BA530" s="566">
        <f t="shared" ref="BA530:BA531" si="1912">(AF530-I530)/I530</f>
        <v>-3.6138479990258454E-3</v>
      </c>
      <c r="BB530" s="566">
        <f t="shared" ref="BB530:BB531" si="1913">(AG530-J530)/J530</f>
        <v>0</v>
      </c>
      <c r="BC530" s="566">
        <f t="shared" ref="BC530:BC531" si="1914">(AH530-K530)/K530</f>
        <v>0</v>
      </c>
      <c r="BD530" s="566">
        <f t="shared" ref="BD530:BD531" si="1915">(AI530-L530)/L530</f>
        <v>0</v>
      </c>
      <c r="BE530" s="566">
        <f t="shared" ref="BE530:BE531" si="1916">(AJ530-M530)/M530</f>
        <v>0</v>
      </c>
      <c r="BF530" s="566">
        <f t="shared" ref="BF530:BF531" si="1917">(AK530-N530)/N530</f>
        <v>0</v>
      </c>
      <c r="BG530" s="566">
        <f t="shared" ref="BG530:BG531" si="1918">(AL530-O530)/O530</f>
        <v>0</v>
      </c>
      <c r="BH530" s="566">
        <f t="shared" ref="BH530:BH531" si="1919">(AM530-P530)/P530</f>
        <v>-3.6138479990256702E-3</v>
      </c>
      <c r="BI530" s="566">
        <f t="shared" ref="BI530:BI531" si="1920">(AN530-Q530)/Q530</f>
        <v>-3.6138479990257522E-3</v>
      </c>
      <c r="BJ530" s="566">
        <f t="shared" ref="BJ530:BJ531" si="1921">(AO530-R530)/R530</f>
        <v>0</v>
      </c>
      <c r="BK530" s="566">
        <f t="shared" ref="BK530:BK531" si="1922">(AP530-S530)/S530</f>
        <v>0</v>
      </c>
      <c r="BL530" s="566">
        <f t="shared" ref="BL530:BL531" si="1923">(AQ530-T530)/T530</f>
        <v>0</v>
      </c>
      <c r="BM530" s="566">
        <f t="shared" ref="BM530:BM531" si="1924">(AR530-U530)/U530</f>
        <v>0</v>
      </c>
      <c r="BN530" s="566">
        <f t="shared" ref="BN530:BN531" si="1925">(AS530-V530)/V530</f>
        <v>-4.4872067491564402E-2</v>
      </c>
    </row>
    <row r="531" spans="1:66" ht="15" x14ac:dyDescent="0.25">
      <c r="A531" s="563"/>
      <c r="B531" s="550" t="s">
        <v>87</v>
      </c>
      <c r="C531" s="556">
        <v>1224.786404953252</v>
      </c>
      <c r="D531" s="556">
        <v>1019.6729935366343</v>
      </c>
      <c r="E531" s="556">
        <v>989.02386309507062</v>
      </c>
      <c r="F531" s="556">
        <v>1230.6804684997066</v>
      </c>
      <c r="G531" s="556">
        <v>1209.4618397324703</v>
      </c>
      <c r="H531" s="556">
        <v>1308.4821073129065</v>
      </c>
      <c r="I531" s="556">
        <v>1304.5684491180607</v>
      </c>
      <c r="J531" s="556">
        <v>1229.54</v>
      </c>
      <c r="K531" s="556">
        <v>1343.72</v>
      </c>
      <c r="L531" s="556">
        <v>1222.04</v>
      </c>
      <c r="M531" s="556">
        <v>1300.04</v>
      </c>
      <c r="N531" s="556">
        <v>1180.0999999999999</v>
      </c>
      <c r="O531" s="556">
        <v>1143.5999999999999</v>
      </c>
      <c r="P531" s="556">
        <v>1204.7465888953066</v>
      </c>
      <c r="Q531" s="556">
        <v>1474.8597331022252</v>
      </c>
      <c r="R531" s="556">
        <v>2596.9</v>
      </c>
      <c r="S531" s="556">
        <v>1564</v>
      </c>
      <c r="T531" s="556">
        <v>1590</v>
      </c>
      <c r="U531" s="556">
        <v>3590.35</v>
      </c>
      <c r="V531" s="557">
        <v>3706.6657559705827</v>
      </c>
      <c r="X531" s="563"/>
      <c r="Y531" s="550" t="s">
        <v>87</v>
      </c>
      <c r="Z531" s="556">
        <f>[22]Summary!$C$12</f>
        <v>1220.3602130544778</v>
      </c>
      <c r="AA531" s="556">
        <f>[22]Summary!$D$12</f>
        <v>1015.9880503292812</v>
      </c>
      <c r="AB531" s="556">
        <f>[22]Summary!$E$12</f>
        <v>985.44968118643578</v>
      </c>
      <c r="AC531" s="556">
        <f>[22]Summary!$F$12</f>
        <v>1226.2329763511789</v>
      </c>
      <c r="AD531" s="556">
        <f>[22]Summary!$G$12</f>
        <v>1205.091028483055</v>
      </c>
      <c r="AE531" s="556">
        <f>[22]Summary!$H$12</f>
        <v>1303.7534518676327</v>
      </c>
      <c r="AF531" s="556">
        <f>[22]Summary!$I$12</f>
        <v>1299.8539370386231</v>
      </c>
      <c r="AG531" s="556">
        <f>[22]Summary!$J$12</f>
        <v>1229.54</v>
      </c>
      <c r="AH531" s="556">
        <f>[22]Summary!$K$12</f>
        <v>1343.72</v>
      </c>
      <c r="AI531" s="556">
        <f>[22]Summary!$L$12</f>
        <v>1222.04</v>
      </c>
      <c r="AJ531" s="556">
        <f>[22]Summary!$M$12</f>
        <v>1300.04</v>
      </c>
      <c r="AK531" s="556">
        <f>[22]Summary!$N$12</f>
        <v>1180.0999999999999</v>
      </c>
      <c r="AL531" s="556">
        <f>[22]Summary!$O$12</f>
        <v>1143.5999999999999</v>
      </c>
      <c r="AM531" s="556">
        <f>[22]Summary!$P$12</f>
        <v>1200.3928178456943</v>
      </c>
      <c r="AN531" s="556">
        <f>[22]Summary!$Q$12</f>
        <v>1469.52981420691</v>
      </c>
      <c r="AO531" s="556">
        <f>[22]Summary!$R$12</f>
        <v>2596.9</v>
      </c>
      <c r="AP531" s="556">
        <f>[22]Summary!$S$12</f>
        <v>1564</v>
      </c>
      <c r="AQ531" s="556">
        <f>[22]Summary!$T$12</f>
        <v>1590</v>
      </c>
      <c r="AR531" s="556">
        <f>[22]Summary!$U$12</f>
        <v>3590.35</v>
      </c>
      <c r="AS531" s="556">
        <f>[22]Summary!$V$12</f>
        <v>3540.34</v>
      </c>
      <c r="AU531" s="566">
        <f t="shared" ref="AU531" si="1926">(Z531-C531)/C531</f>
        <v>-3.6138479990257709E-3</v>
      </c>
      <c r="AV531" s="566">
        <f t="shared" si="1907"/>
        <v>-3.6138479990258437E-3</v>
      </c>
      <c r="AW531" s="566">
        <f t="shared" si="1908"/>
        <v>-3.6138479990257531E-3</v>
      </c>
      <c r="AX531" s="566">
        <f t="shared" si="1909"/>
        <v>-3.6138479990257778E-3</v>
      </c>
      <c r="AY531" s="566">
        <f t="shared" si="1910"/>
        <v>-3.6138479990258268E-3</v>
      </c>
      <c r="AZ531" s="566">
        <f t="shared" si="1911"/>
        <v>-3.6138479990257292E-3</v>
      </c>
      <c r="BA531" s="566">
        <f t="shared" si="1912"/>
        <v>-3.6138479990258454E-3</v>
      </c>
      <c r="BB531" s="566">
        <f t="shared" si="1913"/>
        <v>0</v>
      </c>
      <c r="BC531" s="566">
        <f t="shared" si="1914"/>
        <v>0</v>
      </c>
      <c r="BD531" s="566">
        <f t="shared" si="1915"/>
        <v>0</v>
      </c>
      <c r="BE531" s="566">
        <f t="shared" si="1916"/>
        <v>0</v>
      </c>
      <c r="BF531" s="566">
        <f t="shared" si="1917"/>
        <v>0</v>
      </c>
      <c r="BG531" s="566">
        <f t="shared" si="1918"/>
        <v>0</v>
      </c>
      <c r="BH531" s="566">
        <f t="shared" si="1919"/>
        <v>-3.6138479990256702E-3</v>
      </c>
      <c r="BI531" s="566">
        <f t="shared" si="1920"/>
        <v>-3.6138479990257522E-3</v>
      </c>
      <c r="BJ531" s="566">
        <f t="shared" si="1921"/>
        <v>0</v>
      </c>
      <c r="BK531" s="566">
        <f t="shared" si="1922"/>
        <v>0</v>
      </c>
      <c r="BL531" s="566">
        <f t="shared" si="1923"/>
        <v>0</v>
      </c>
      <c r="BM531" s="566">
        <f t="shared" si="1924"/>
        <v>0</v>
      </c>
      <c r="BN531" s="566">
        <f t="shared" si="1925"/>
        <v>-4.4872067491564402E-2</v>
      </c>
    </row>
    <row r="532" spans="1:66" ht="15.75" thickBot="1" x14ac:dyDescent="0.3">
      <c r="A532" s="564"/>
      <c r="B532" s="559" t="s">
        <v>499</v>
      </c>
      <c r="C532" s="560">
        <v>0</v>
      </c>
      <c r="D532" s="560">
        <v>0</v>
      </c>
      <c r="E532" s="560">
        <v>0</v>
      </c>
      <c r="F532" s="560">
        <v>0</v>
      </c>
      <c r="G532" s="560">
        <v>0</v>
      </c>
      <c r="H532" s="560">
        <v>0</v>
      </c>
      <c r="I532" s="560">
        <v>0</v>
      </c>
      <c r="J532" s="560">
        <v>0</v>
      </c>
      <c r="K532" s="560">
        <v>0</v>
      </c>
      <c r="L532" s="560">
        <v>0</v>
      </c>
      <c r="M532" s="560">
        <v>0</v>
      </c>
      <c r="N532" s="560">
        <v>0</v>
      </c>
      <c r="O532" s="560">
        <v>0</v>
      </c>
      <c r="P532" s="560">
        <v>0</v>
      </c>
      <c r="Q532" s="560">
        <v>0</v>
      </c>
      <c r="R532" s="560">
        <v>0</v>
      </c>
      <c r="S532" s="560">
        <v>0</v>
      </c>
      <c r="T532" s="560">
        <v>0</v>
      </c>
      <c r="U532" s="560">
        <v>0</v>
      </c>
      <c r="V532" s="561">
        <v>0</v>
      </c>
      <c r="X532" s="564"/>
      <c r="Y532" s="559" t="s">
        <v>499</v>
      </c>
      <c r="Z532" s="560">
        <f>[22]Summary!$C$13</f>
        <v>0</v>
      </c>
      <c r="AA532" s="560">
        <f>[22]Summary!$D$13</f>
        <v>0</v>
      </c>
      <c r="AB532" s="560">
        <f>[22]Summary!$E$13</f>
        <v>0</v>
      </c>
      <c r="AC532" s="560">
        <f>[22]Summary!$F$13</f>
        <v>0</v>
      </c>
      <c r="AD532" s="560">
        <f>[22]Summary!$G$13</f>
        <v>0</v>
      </c>
      <c r="AE532" s="560">
        <f>[22]Summary!$H$13</f>
        <v>0</v>
      </c>
      <c r="AF532" s="560">
        <f>[22]Summary!$I$13</f>
        <v>0</v>
      </c>
      <c r="AG532" s="560">
        <f>[22]Summary!$J$13</f>
        <v>0</v>
      </c>
      <c r="AH532" s="560">
        <f>[22]Summary!$K$13</f>
        <v>0</v>
      </c>
      <c r="AI532" s="560">
        <f>[22]Summary!$L$13</f>
        <v>0</v>
      </c>
      <c r="AJ532" s="560">
        <f>[22]Summary!$M$13</f>
        <v>0</v>
      </c>
      <c r="AK532" s="560">
        <f>[22]Summary!$N$13</f>
        <v>0</v>
      </c>
      <c r="AL532" s="560">
        <f>[22]Summary!$O$13</f>
        <v>0</v>
      </c>
      <c r="AM532" s="560">
        <f>[22]Summary!$P$13</f>
        <v>0</v>
      </c>
      <c r="AN532" s="560">
        <f>[22]Summary!$Q$13</f>
        <v>0</v>
      </c>
      <c r="AO532" s="560">
        <f>[22]Summary!$R$13</f>
        <v>0</v>
      </c>
      <c r="AP532" s="560">
        <f>[22]Summary!$S$13</f>
        <v>0</v>
      </c>
      <c r="AQ532" s="560">
        <f>[22]Summary!$T$13</f>
        <v>0</v>
      </c>
      <c r="AR532" s="560">
        <f>[22]Summary!$U$13</f>
        <v>0</v>
      </c>
      <c r="AS532" s="560">
        <f>[22]Summary!$V$13</f>
        <v>0</v>
      </c>
      <c r="AU532" s="566"/>
      <c r="AV532" s="566"/>
      <c r="AW532" s="566"/>
      <c r="AX532" s="566"/>
      <c r="AY532" s="566"/>
      <c r="AZ532" s="566"/>
      <c r="BA532" s="566"/>
      <c r="BB532" s="566"/>
      <c r="BC532" s="566"/>
      <c r="BD532" s="566"/>
      <c r="BE532" s="566"/>
      <c r="BF532" s="566"/>
      <c r="BG532" s="566"/>
      <c r="BH532" s="566"/>
      <c r="BI532" s="566"/>
      <c r="BJ532" s="566"/>
      <c r="BK532" s="566"/>
      <c r="BL532" s="566"/>
      <c r="BM532" s="566"/>
      <c r="BN532" s="566"/>
    </row>
    <row r="533" spans="1:66" ht="15" x14ac:dyDescent="0.25">
      <c r="A533" s="552" t="s">
        <v>501</v>
      </c>
      <c r="B533" s="562"/>
      <c r="C533" s="553">
        <v>2000</v>
      </c>
      <c r="D533" s="553">
        <v>2001</v>
      </c>
      <c r="E533" s="553">
        <v>2002</v>
      </c>
      <c r="F533" s="553">
        <v>2003</v>
      </c>
      <c r="G533" s="553">
        <v>2004</v>
      </c>
      <c r="H533" s="553">
        <v>2005</v>
      </c>
      <c r="I533" s="553">
        <v>2006</v>
      </c>
      <c r="J533" s="553">
        <v>2007</v>
      </c>
      <c r="K533" s="553">
        <v>2008</v>
      </c>
      <c r="L533" s="553">
        <v>2009</v>
      </c>
      <c r="M533" s="553">
        <v>2010</v>
      </c>
      <c r="N533" s="553">
        <v>2011</v>
      </c>
      <c r="O533" s="553">
        <v>2012</v>
      </c>
      <c r="P533" s="553">
        <v>2013</v>
      </c>
      <c r="Q533" s="553">
        <v>2014</v>
      </c>
      <c r="R533" s="553">
        <v>2015</v>
      </c>
      <c r="S533" s="553">
        <v>2016</v>
      </c>
      <c r="T533" s="553">
        <v>2017</v>
      </c>
      <c r="U533" s="553">
        <v>2018</v>
      </c>
      <c r="V533" s="554">
        <v>2019</v>
      </c>
      <c r="X533" s="552" t="s">
        <v>501</v>
      </c>
      <c r="Y533" s="562"/>
      <c r="Z533" s="553">
        <v>2000</v>
      </c>
      <c r="AA533" s="553">
        <v>2001</v>
      </c>
      <c r="AB533" s="553">
        <v>2002</v>
      </c>
      <c r="AC533" s="553">
        <v>2003</v>
      </c>
      <c r="AD533" s="553">
        <v>2004</v>
      </c>
      <c r="AE533" s="553">
        <v>2005</v>
      </c>
      <c r="AF533" s="553">
        <v>2006</v>
      </c>
      <c r="AG533" s="553">
        <v>2007</v>
      </c>
      <c r="AH533" s="553">
        <v>2008</v>
      </c>
      <c r="AI533" s="553">
        <v>2009</v>
      </c>
      <c r="AJ533" s="553">
        <v>2010</v>
      </c>
      <c r="AK533" s="553">
        <v>2011</v>
      </c>
      <c r="AL533" s="553">
        <v>2012</v>
      </c>
      <c r="AM533" s="553">
        <v>2013</v>
      </c>
      <c r="AN533" s="553">
        <v>2014</v>
      </c>
      <c r="AO533" s="553">
        <v>2015</v>
      </c>
      <c r="AP533" s="553">
        <v>2016</v>
      </c>
      <c r="AQ533" s="553">
        <v>2017</v>
      </c>
      <c r="AR533" s="553">
        <v>2018</v>
      </c>
      <c r="AS533" s="553">
        <v>2019</v>
      </c>
      <c r="AU533" s="553">
        <v>2000</v>
      </c>
      <c r="AV533" s="553">
        <v>2001</v>
      </c>
      <c r="AW533" s="553">
        <v>2002</v>
      </c>
      <c r="AX533" s="553">
        <v>2003</v>
      </c>
      <c r="AY533" s="553">
        <v>2004</v>
      </c>
      <c r="AZ533" s="553">
        <v>2005</v>
      </c>
      <c r="BA533" s="553">
        <v>2006</v>
      </c>
      <c r="BB533" s="553">
        <v>2007</v>
      </c>
      <c r="BC533" s="553">
        <v>2008</v>
      </c>
      <c r="BD533" s="553">
        <v>2009</v>
      </c>
      <c r="BE533" s="553">
        <v>2010</v>
      </c>
      <c r="BF533" s="553">
        <v>2011</v>
      </c>
      <c r="BG533" s="553">
        <v>2012</v>
      </c>
      <c r="BH533" s="553">
        <v>2013</v>
      </c>
      <c r="BI533" s="553">
        <v>2014</v>
      </c>
      <c r="BJ533" s="553">
        <v>2015</v>
      </c>
      <c r="BK533" s="553">
        <v>2016</v>
      </c>
      <c r="BL533" s="553">
        <v>2017</v>
      </c>
      <c r="BM533" s="553">
        <v>2018</v>
      </c>
      <c r="BN533" s="553">
        <v>2019</v>
      </c>
    </row>
    <row r="534" spans="1:66" ht="15" x14ac:dyDescent="0.25">
      <c r="A534" s="563"/>
      <c r="B534" s="550" t="s">
        <v>498</v>
      </c>
      <c r="C534" s="556">
        <v>250.2687604974418</v>
      </c>
      <c r="D534" s="556">
        <v>210.33035303447588</v>
      </c>
      <c r="E534" s="556">
        <v>201.35651345192579</v>
      </c>
      <c r="F534" s="556">
        <v>230.07558106224781</v>
      </c>
      <c r="G534" s="556">
        <v>229.45028249669241</v>
      </c>
      <c r="H534" s="556">
        <v>248.99862346599303</v>
      </c>
      <c r="I534" s="556">
        <v>241.90883756700813</v>
      </c>
      <c r="J534" s="556">
        <v>459.1818168196566</v>
      </c>
      <c r="K534" s="556">
        <v>236.76415785808817</v>
      </c>
      <c r="L534" s="556">
        <v>207.82640196866438</v>
      </c>
      <c r="M534" s="556">
        <v>221.82770558146964</v>
      </c>
      <c r="N534" s="556">
        <v>198.4392076876513</v>
      </c>
      <c r="O534" s="556">
        <v>186.29712635735089</v>
      </c>
      <c r="P534" s="556">
        <v>208.18887171128898</v>
      </c>
      <c r="Q534" s="556">
        <v>237.31629500524522</v>
      </c>
      <c r="R534" s="556">
        <v>410.28746585377593</v>
      </c>
      <c r="S534" s="556">
        <v>0</v>
      </c>
      <c r="T534" s="556">
        <v>0</v>
      </c>
      <c r="U534" s="556">
        <v>601.74697697614408</v>
      </c>
      <c r="V534" s="557">
        <v>597.34866521454649</v>
      </c>
      <c r="X534" s="563"/>
      <c r="Y534" s="550" t="s">
        <v>498</v>
      </c>
      <c r="Z534" s="556">
        <f>[22]Summary!$C$15</f>
        <v>248.18443714666461</v>
      </c>
      <c r="AA534" s="556">
        <f>[22]Summary!$D$15</f>
        <v>208.39791242067287</v>
      </c>
      <c r="AB534" s="556">
        <f>[22]Summary!$E$15</f>
        <v>198.75425315248512</v>
      </c>
      <c r="AC534" s="556">
        <f>[22]Summary!$F$15</f>
        <v>226.36631177484963</v>
      </c>
      <c r="AD534" s="556">
        <f>[22]Summary!$G$15</f>
        <v>226.71497591023109</v>
      </c>
      <c r="AE534" s="556">
        <f>[22]Summary!$H$15</f>
        <v>242.32576407049211</v>
      </c>
      <c r="AF534" s="556">
        <f>[22]Summary!$I$15</f>
        <v>238.21164250202455</v>
      </c>
      <c r="AG534" s="556">
        <f>[22]Summary!$J$15</f>
        <v>489.73173943843744</v>
      </c>
      <c r="AH534" s="556">
        <f>[22]Summary!$K$15</f>
        <v>232.46725878094318</v>
      </c>
      <c r="AI534" s="556">
        <f>[22]Summary!$L$15</f>
        <v>203.57643183112464</v>
      </c>
      <c r="AJ534" s="556">
        <f>[22]Summary!$M$15</f>
        <v>215.55892538446668</v>
      </c>
      <c r="AK534" s="556">
        <f>[22]Summary!$N$15</f>
        <v>193.39365782645754</v>
      </c>
      <c r="AL534" s="556">
        <f>[22]Summary!$O$15</f>
        <v>184.44815318400839</v>
      </c>
      <c r="AM534" s="556">
        <f>[22]Summary!$P$15</f>
        <v>207.34918553794625</v>
      </c>
      <c r="AN534" s="556">
        <f>[22]Summary!$Q$15</f>
        <v>239.50114342279605</v>
      </c>
      <c r="AO534" s="556">
        <f>[22]Summary!$R$15</f>
        <v>285.23447018868313</v>
      </c>
      <c r="AP534" s="556">
        <f>[22]Summary!$S$15</f>
        <v>0</v>
      </c>
      <c r="AQ534" s="556">
        <f>[22]Summary!$T$15</f>
        <v>0</v>
      </c>
      <c r="AR534" s="556">
        <f>[22]Summary!$U$15</f>
        <v>266.70888308984661</v>
      </c>
      <c r="AS534" s="556">
        <f>[22]Summary!$V$15</f>
        <v>259.09682939520155</v>
      </c>
      <c r="AU534" s="566">
        <f>(Z534-C534)/C534</f>
        <v>-8.328340087809331E-3</v>
      </c>
      <c r="AV534" s="566">
        <f t="shared" ref="AV534:AV535" si="1927">(AA534-D534)/D534</f>
        <v>-9.1876449876269542E-3</v>
      </c>
      <c r="AW534" s="566">
        <f t="shared" ref="AW534:AW535" si="1928">(AB534-E534)/E534</f>
        <v>-1.2923645998975676E-2</v>
      </c>
      <c r="AX534" s="566">
        <f t="shared" ref="AX534:AX535" si="1929">(AC534-F534)/F534</f>
        <v>-1.6121959880629901E-2</v>
      </c>
      <c r="AY534" s="566">
        <f t="shared" ref="AY534:AY535" si="1930">(AD534-G534)/G534</f>
        <v>-1.1921129739732398E-2</v>
      </c>
      <c r="AZ534" s="566">
        <f t="shared" ref="AZ534:AZ535" si="1931">(AE534-H534)/H534</f>
        <v>-2.6798780260776287E-2</v>
      </c>
      <c r="BA534" s="566">
        <f t="shared" ref="BA534:BA535" si="1932">(AF534-I534)/I534</f>
        <v>-1.5283422888423725E-2</v>
      </c>
      <c r="BB534" s="566">
        <f t="shared" ref="BB534:BB535" si="1933">(AG534-J534)/J534</f>
        <v>6.6531211602351634E-2</v>
      </c>
      <c r="BC534" s="566">
        <f t="shared" ref="BC534:BC535" si="1934">(AH534-K534)/K534</f>
        <v>-1.8148435624789388E-2</v>
      </c>
      <c r="BD534" s="566">
        <f t="shared" ref="BD534:BD535" si="1935">(AI534-L534)/L534</f>
        <v>-2.0449616108835628E-2</v>
      </c>
      <c r="BE534" s="566">
        <f t="shared" ref="BE534:BE535" si="1936">(AJ534-M534)/M534</f>
        <v>-2.8259681001391694E-2</v>
      </c>
      <c r="BF534" s="566">
        <f t="shared" ref="BF534:BF535" si="1937">(AK534-N534)/N534</f>
        <v>-2.5426174192025575E-2</v>
      </c>
      <c r="BG534" s="566">
        <f t="shared" ref="BG534:BG535" si="1938">(AL534-O534)/O534</f>
        <v>-9.9248614806641856E-3</v>
      </c>
      <c r="BH534" s="566">
        <f t="shared" ref="BH534:BH535" si="1939">(AM534-P534)/P534</f>
        <v>-4.0332903792628392E-3</v>
      </c>
      <c r="BI534" s="566">
        <f t="shared" ref="BI534:BI535" si="1940">(AN534-Q534)/Q534</f>
        <v>9.2064829239919439E-3</v>
      </c>
      <c r="BJ534" s="566">
        <f t="shared" ref="BJ534:BJ535" si="1941">(AO534-R534)/R534</f>
        <v>-0.30479360466171529</v>
      </c>
      <c r="BK534" s="566"/>
      <c r="BL534" s="566"/>
      <c r="BM534" s="566">
        <f t="shared" ref="BM534:BM535" si="1942">(AR534-U534)/U534</f>
        <v>-0.55677569926467596</v>
      </c>
      <c r="BN534" s="566">
        <f t="shared" ref="BN534:BN535" si="1943">(AS534-V534)/V534</f>
        <v>-0.56625528023546656</v>
      </c>
    </row>
    <row r="535" spans="1:66" ht="15" x14ac:dyDescent="0.25">
      <c r="A535" s="563"/>
      <c r="B535" s="550" t="s">
        <v>87</v>
      </c>
      <c r="C535" s="556">
        <v>250.2687604974418</v>
      </c>
      <c r="D535" s="556">
        <v>210.33035303447588</v>
      </c>
      <c r="E535" s="556">
        <v>201.35651345192579</v>
      </c>
      <c r="F535" s="556">
        <v>230.07558106224781</v>
      </c>
      <c r="G535" s="556">
        <v>229.45028249669241</v>
      </c>
      <c r="H535" s="556">
        <v>248.99862346599303</v>
      </c>
      <c r="I535" s="556">
        <v>241.90883756700813</v>
      </c>
      <c r="J535" s="556">
        <v>459.1818168196566</v>
      </c>
      <c r="K535" s="556">
        <v>236.76415785808817</v>
      </c>
      <c r="L535" s="556">
        <v>207.82640196866438</v>
      </c>
      <c r="M535" s="556">
        <v>221.82770558146964</v>
      </c>
      <c r="N535" s="556">
        <v>198.4392076876513</v>
      </c>
      <c r="O535" s="556">
        <v>186.29712635735089</v>
      </c>
      <c r="P535" s="556">
        <v>208.18887171128898</v>
      </c>
      <c r="Q535" s="556">
        <v>237.31629500524522</v>
      </c>
      <c r="R535" s="556">
        <v>410.28746585377593</v>
      </c>
      <c r="S535" s="556">
        <v>0</v>
      </c>
      <c r="T535" s="556">
        <v>0</v>
      </c>
      <c r="U535" s="556">
        <v>601.74697697614408</v>
      </c>
      <c r="V535" s="557">
        <v>597.34866521454649</v>
      </c>
      <c r="X535" s="563"/>
      <c r="Y535" s="550" t="s">
        <v>87</v>
      </c>
      <c r="Z535" s="556">
        <f>[22]Summary!$C$16</f>
        <v>248.18443714666461</v>
      </c>
      <c r="AA535" s="556">
        <f>[22]Summary!$D$16</f>
        <v>208.39791242067287</v>
      </c>
      <c r="AB535" s="556">
        <f>[22]Summary!$E$16</f>
        <v>198.75425315248512</v>
      </c>
      <c r="AC535" s="556">
        <f>[22]Summary!$F$16</f>
        <v>226.36631177484963</v>
      </c>
      <c r="AD535" s="556">
        <f>[22]Summary!$G$16</f>
        <v>226.71497591023109</v>
      </c>
      <c r="AE535" s="556">
        <f>[22]Summary!$H$16</f>
        <v>242.32576407049211</v>
      </c>
      <c r="AF535" s="556">
        <f>[22]Summary!$I$16</f>
        <v>238.21164250202455</v>
      </c>
      <c r="AG535" s="556">
        <f>[22]Summary!$J$16</f>
        <v>489.73173943843744</v>
      </c>
      <c r="AH535" s="556">
        <f>[22]Summary!$K$16</f>
        <v>232.46725878094318</v>
      </c>
      <c r="AI535" s="556">
        <f>[22]Summary!$L$16</f>
        <v>203.57643183112464</v>
      </c>
      <c r="AJ535" s="556">
        <f>[22]Summary!$M$16</f>
        <v>215.55892538446668</v>
      </c>
      <c r="AK535" s="556">
        <f>[22]Summary!$N$16</f>
        <v>193.39365782645754</v>
      </c>
      <c r="AL535" s="556">
        <f>[22]Summary!$O$16</f>
        <v>184.44815318400839</v>
      </c>
      <c r="AM535" s="556">
        <f>[22]Summary!$P$16</f>
        <v>207.34918553794625</v>
      </c>
      <c r="AN535" s="556">
        <f>[22]Summary!$Q$16</f>
        <v>239.50114342279605</v>
      </c>
      <c r="AO535" s="556">
        <f>[22]Summary!$R$16</f>
        <v>285.23447018868313</v>
      </c>
      <c r="AP535" s="556">
        <f>[22]Summary!$S$16</f>
        <v>0</v>
      </c>
      <c r="AQ535" s="556">
        <f>[22]Summary!$T$16</f>
        <v>0</v>
      </c>
      <c r="AR535" s="556">
        <f>[22]Summary!$U$16</f>
        <v>266.70888308984661</v>
      </c>
      <c r="AS535" s="556">
        <f>[22]Summary!$V$16</f>
        <v>259.09682939520155</v>
      </c>
      <c r="AU535" s="566">
        <f t="shared" ref="AU535" si="1944">(Z535-C535)/C535</f>
        <v>-8.328340087809331E-3</v>
      </c>
      <c r="AV535" s="566">
        <f t="shared" si="1927"/>
        <v>-9.1876449876269542E-3</v>
      </c>
      <c r="AW535" s="566">
        <f t="shared" si="1928"/>
        <v>-1.2923645998975676E-2</v>
      </c>
      <c r="AX535" s="566">
        <f t="shared" si="1929"/>
        <v>-1.6121959880629901E-2</v>
      </c>
      <c r="AY535" s="566">
        <f t="shared" si="1930"/>
        <v>-1.1921129739732398E-2</v>
      </c>
      <c r="AZ535" s="566">
        <f t="shared" si="1931"/>
        <v>-2.6798780260776287E-2</v>
      </c>
      <c r="BA535" s="566">
        <f t="shared" si="1932"/>
        <v>-1.5283422888423725E-2</v>
      </c>
      <c r="BB535" s="566">
        <f t="shared" si="1933"/>
        <v>6.6531211602351634E-2</v>
      </c>
      <c r="BC535" s="566">
        <f t="shared" si="1934"/>
        <v>-1.8148435624789388E-2</v>
      </c>
      <c r="BD535" s="566">
        <f t="shared" si="1935"/>
        <v>-2.0449616108835628E-2</v>
      </c>
      <c r="BE535" s="566">
        <f t="shared" si="1936"/>
        <v>-2.8259681001391694E-2</v>
      </c>
      <c r="BF535" s="566">
        <f t="shared" si="1937"/>
        <v>-2.5426174192025575E-2</v>
      </c>
      <c r="BG535" s="566">
        <f t="shared" si="1938"/>
        <v>-9.9248614806641856E-3</v>
      </c>
      <c r="BH535" s="566">
        <f t="shared" si="1939"/>
        <v>-4.0332903792628392E-3</v>
      </c>
      <c r="BI535" s="566">
        <f t="shared" si="1940"/>
        <v>9.2064829239919439E-3</v>
      </c>
      <c r="BJ535" s="566">
        <f t="shared" si="1941"/>
        <v>-0.30479360466171529</v>
      </c>
      <c r="BK535" s="566"/>
      <c r="BL535" s="566"/>
      <c r="BM535" s="566">
        <f t="shared" si="1942"/>
        <v>-0.55677569926467596</v>
      </c>
      <c r="BN535" s="566">
        <f t="shared" si="1943"/>
        <v>-0.56625528023546656</v>
      </c>
    </row>
    <row r="536" spans="1:66" ht="15.75" thickBot="1" x14ac:dyDescent="0.3">
      <c r="A536" s="564"/>
      <c r="B536" s="559" t="s">
        <v>499</v>
      </c>
      <c r="C536" s="560">
        <v>0</v>
      </c>
      <c r="D536" s="560">
        <v>0</v>
      </c>
      <c r="E536" s="560">
        <v>0</v>
      </c>
      <c r="F536" s="560">
        <v>0</v>
      </c>
      <c r="G536" s="560">
        <v>0</v>
      </c>
      <c r="H536" s="560">
        <v>0</v>
      </c>
      <c r="I536" s="560">
        <v>0</v>
      </c>
      <c r="J536" s="560">
        <v>0</v>
      </c>
      <c r="K536" s="560">
        <v>0</v>
      </c>
      <c r="L536" s="560">
        <v>0</v>
      </c>
      <c r="M536" s="560">
        <v>0</v>
      </c>
      <c r="N536" s="560">
        <v>0</v>
      </c>
      <c r="O536" s="560">
        <v>0</v>
      </c>
      <c r="P536" s="560">
        <v>0</v>
      </c>
      <c r="Q536" s="560">
        <v>0</v>
      </c>
      <c r="R536" s="560">
        <v>0</v>
      </c>
      <c r="S536" s="560">
        <v>0</v>
      </c>
      <c r="T536" s="560">
        <v>0</v>
      </c>
      <c r="U536" s="560">
        <v>0</v>
      </c>
      <c r="V536" s="561">
        <v>0</v>
      </c>
      <c r="X536" s="564"/>
      <c r="Y536" s="559" t="s">
        <v>499</v>
      </c>
      <c r="Z536" s="560">
        <f>[22]Summary!$C$17</f>
        <v>0</v>
      </c>
      <c r="AA536" s="560">
        <f>[22]Summary!$D$17</f>
        <v>0</v>
      </c>
      <c r="AB536" s="560">
        <f>[22]Summary!$E$17</f>
        <v>0</v>
      </c>
      <c r="AC536" s="560">
        <f>[22]Summary!$F$17</f>
        <v>0</v>
      </c>
      <c r="AD536" s="560">
        <f>[22]Summary!$G$17</f>
        <v>0</v>
      </c>
      <c r="AE536" s="560">
        <f>[22]Summary!$H$17</f>
        <v>0</v>
      </c>
      <c r="AF536" s="560">
        <f>[22]Summary!$I$17</f>
        <v>0</v>
      </c>
      <c r="AG536" s="560">
        <f>[22]Summary!$J$17</f>
        <v>0</v>
      </c>
      <c r="AH536" s="560">
        <f>[22]Summary!$K$17</f>
        <v>0</v>
      </c>
      <c r="AI536" s="560">
        <f>[22]Summary!$L$17</f>
        <v>0</v>
      </c>
      <c r="AJ536" s="560">
        <f>[22]Summary!$M$17</f>
        <v>0</v>
      </c>
      <c r="AK536" s="560">
        <f>[22]Summary!$N$17</f>
        <v>0</v>
      </c>
      <c r="AL536" s="560">
        <f>[22]Summary!$O$17</f>
        <v>0</v>
      </c>
      <c r="AM536" s="560">
        <f>[22]Summary!$P$17</f>
        <v>0</v>
      </c>
      <c r="AN536" s="560">
        <f>[22]Summary!$Q$17</f>
        <v>0</v>
      </c>
      <c r="AO536" s="560">
        <f>[22]Summary!$R$17</f>
        <v>0</v>
      </c>
      <c r="AP536" s="560">
        <f>[22]Summary!$S$17</f>
        <v>0</v>
      </c>
      <c r="AQ536" s="560">
        <f>[22]Summary!$T$17</f>
        <v>0</v>
      </c>
      <c r="AR536" s="560">
        <f>[22]Summary!$U$17</f>
        <v>0</v>
      </c>
      <c r="AS536" s="560">
        <f>[22]Summary!$V$17</f>
        <v>0</v>
      </c>
      <c r="AU536" s="566"/>
      <c r="AV536" s="566"/>
      <c r="AW536" s="566"/>
      <c r="AX536" s="566"/>
      <c r="AY536" s="566"/>
      <c r="AZ536" s="566"/>
      <c r="BA536" s="566"/>
      <c r="BB536" s="566"/>
      <c r="BC536" s="566"/>
      <c r="BD536" s="566"/>
      <c r="BE536" s="566"/>
      <c r="BF536" s="566"/>
      <c r="BG536" s="566"/>
      <c r="BH536" s="566"/>
      <c r="BI536" s="566"/>
      <c r="BJ536" s="566"/>
      <c r="BK536" s="566"/>
      <c r="BL536" s="566"/>
      <c r="BM536" s="566"/>
      <c r="BN536" s="566"/>
    </row>
    <row r="537" spans="1:66" ht="15" x14ac:dyDescent="0.25">
      <c r="A537" s="552" t="s">
        <v>502</v>
      </c>
      <c r="B537" s="562"/>
      <c r="C537" s="553">
        <v>2000</v>
      </c>
      <c r="D537" s="553">
        <v>2001</v>
      </c>
      <c r="E537" s="553">
        <v>2002</v>
      </c>
      <c r="F537" s="553">
        <v>2003</v>
      </c>
      <c r="G537" s="553">
        <v>2004</v>
      </c>
      <c r="H537" s="553">
        <v>2005</v>
      </c>
      <c r="I537" s="553">
        <v>2006</v>
      </c>
      <c r="J537" s="553">
        <v>2007</v>
      </c>
      <c r="K537" s="553">
        <v>2008</v>
      </c>
      <c r="L537" s="553">
        <v>2009</v>
      </c>
      <c r="M537" s="553">
        <v>2010</v>
      </c>
      <c r="N537" s="553">
        <v>2011</v>
      </c>
      <c r="O537" s="553">
        <v>2012</v>
      </c>
      <c r="P537" s="553">
        <v>2013</v>
      </c>
      <c r="Q537" s="553">
        <v>2014</v>
      </c>
      <c r="R537" s="553">
        <v>2015</v>
      </c>
      <c r="S537" s="553">
        <v>2016</v>
      </c>
      <c r="T537" s="553">
        <v>2017</v>
      </c>
      <c r="U537" s="553">
        <v>2018</v>
      </c>
      <c r="V537" s="554">
        <v>2019</v>
      </c>
      <c r="X537" s="552" t="s">
        <v>502</v>
      </c>
      <c r="Y537" s="562"/>
      <c r="Z537" s="553">
        <v>2000</v>
      </c>
      <c r="AA537" s="553">
        <v>2001</v>
      </c>
      <c r="AB537" s="553">
        <v>2002</v>
      </c>
      <c r="AC537" s="553">
        <v>2003</v>
      </c>
      <c r="AD537" s="553">
        <v>2004</v>
      </c>
      <c r="AE537" s="553">
        <v>2005</v>
      </c>
      <c r="AF537" s="553">
        <v>2006</v>
      </c>
      <c r="AG537" s="553">
        <v>2007</v>
      </c>
      <c r="AH537" s="553">
        <v>2008</v>
      </c>
      <c r="AI537" s="553">
        <v>2009</v>
      </c>
      <c r="AJ537" s="553">
        <v>2010</v>
      </c>
      <c r="AK537" s="553">
        <v>2011</v>
      </c>
      <c r="AL537" s="553">
        <v>2012</v>
      </c>
      <c r="AM537" s="553">
        <v>2013</v>
      </c>
      <c r="AN537" s="553">
        <v>2014</v>
      </c>
      <c r="AO537" s="553">
        <v>2015</v>
      </c>
      <c r="AP537" s="553">
        <v>2016</v>
      </c>
      <c r="AQ537" s="553">
        <v>2017</v>
      </c>
      <c r="AR537" s="553">
        <v>2018</v>
      </c>
      <c r="AS537" s="553">
        <v>2019</v>
      </c>
      <c r="AU537" s="553">
        <v>2000</v>
      </c>
      <c r="AV537" s="553">
        <v>2001</v>
      </c>
      <c r="AW537" s="553">
        <v>2002</v>
      </c>
      <c r="AX537" s="553">
        <v>2003</v>
      </c>
      <c r="AY537" s="553">
        <v>2004</v>
      </c>
      <c r="AZ537" s="553">
        <v>2005</v>
      </c>
      <c r="BA537" s="553">
        <v>2006</v>
      </c>
      <c r="BB537" s="553">
        <v>2007</v>
      </c>
      <c r="BC537" s="553">
        <v>2008</v>
      </c>
      <c r="BD537" s="553">
        <v>2009</v>
      </c>
      <c r="BE537" s="553">
        <v>2010</v>
      </c>
      <c r="BF537" s="553">
        <v>2011</v>
      </c>
      <c r="BG537" s="553">
        <v>2012</v>
      </c>
      <c r="BH537" s="553">
        <v>2013</v>
      </c>
      <c r="BI537" s="553">
        <v>2014</v>
      </c>
      <c r="BJ537" s="553">
        <v>2015</v>
      </c>
      <c r="BK537" s="553">
        <v>2016</v>
      </c>
      <c r="BL537" s="553">
        <v>2017</v>
      </c>
      <c r="BM537" s="553">
        <v>2018</v>
      </c>
      <c r="BN537" s="553">
        <v>2019</v>
      </c>
    </row>
    <row r="538" spans="1:66" ht="15" x14ac:dyDescent="0.25">
      <c r="A538" s="563"/>
      <c r="B538" s="550" t="s">
        <v>498</v>
      </c>
      <c r="C538" s="556">
        <v>0</v>
      </c>
      <c r="D538" s="556">
        <v>0</v>
      </c>
      <c r="E538" s="556">
        <v>0</v>
      </c>
      <c r="F538" s="556">
        <v>0</v>
      </c>
      <c r="G538" s="556">
        <v>0</v>
      </c>
      <c r="H538" s="556">
        <v>0</v>
      </c>
      <c r="I538" s="556">
        <v>0</v>
      </c>
      <c r="J538" s="556">
        <v>0</v>
      </c>
      <c r="K538" s="556">
        <v>0</v>
      </c>
      <c r="L538" s="556">
        <v>0</v>
      </c>
      <c r="M538" s="556">
        <v>0</v>
      </c>
      <c r="N538" s="556">
        <v>0</v>
      </c>
      <c r="O538" s="556">
        <v>0</v>
      </c>
      <c r="P538" s="556">
        <v>0</v>
      </c>
      <c r="Q538" s="556">
        <v>0</v>
      </c>
      <c r="R538" s="556">
        <v>-926.35106723342324</v>
      </c>
      <c r="S538" s="556">
        <v>0</v>
      </c>
      <c r="T538" s="556">
        <v>0</v>
      </c>
      <c r="U538" s="556">
        <v>0</v>
      </c>
      <c r="V538" s="557">
        <v>0</v>
      </c>
      <c r="X538" s="563"/>
      <c r="Y538" s="550" t="s">
        <v>498</v>
      </c>
      <c r="Z538" s="556">
        <f>[22]Summary!$C$19</f>
        <v>0</v>
      </c>
      <c r="AA538" s="556">
        <f>[22]Summary!$D$19</f>
        <v>0</v>
      </c>
      <c r="AB538" s="556">
        <f>[22]Summary!$E$19</f>
        <v>0</v>
      </c>
      <c r="AC538" s="556">
        <f>[22]Summary!$F$19</f>
        <v>0</v>
      </c>
      <c r="AD538" s="556">
        <f>[22]Summary!$G$19</f>
        <v>0</v>
      </c>
      <c r="AE538" s="556">
        <f>[22]Summary!$H$19</f>
        <v>0</v>
      </c>
      <c r="AF538" s="556">
        <f>[22]Summary!$I$19</f>
        <v>0</v>
      </c>
      <c r="AG538" s="556">
        <f>[22]Summary!$J$19</f>
        <v>0</v>
      </c>
      <c r="AH538" s="556">
        <f>[22]Summary!$K$19</f>
        <v>0</v>
      </c>
      <c r="AI538" s="556">
        <f>[22]Summary!$L$19</f>
        <v>0</v>
      </c>
      <c r="AJ538" s="556">
        <f>[22]Summary!$M$19</f>
        <v>0</v>
      </c>
      <c r="AK538" s="556">
        <f>[22]Summary!$N$19</f>
        <v>0</v>
      </c>
      <c r="AL538" s="556">
        <f>[22]Summary!$O$19</f>
        <v>0</v>
      </c>
      <c r="AM538" s="556">
        <f>[22]Summary!$P$19</f>
        <v>0</v>
      </c>
      <c r="AN538" s="556">
        <f>[22]Summary!$Q$19</f>
        <v>0</v>
      </c>
      <c r="AO538" s="556">
        <f>[22]Summary!$R$19</f>
        <v>-1813.3578900089633</v>
      </c>
      <c r="AP538" s="556">
        <f>[22]Summary!$S$19</f>
        <v>0</v>
      </c>
      <c r="AQ538" s="556">
        <f>[22]Summary!$T$19</f>
        <v>0</v>
      </c>
      <c r="AR538" s="556">
        <f>[22]Summary!$U$19</f>
        <v>0</v>
      </c>
      <c r="AS538" s="556">
        <f>[22]Summary!$V$19</f>
        <v>0</v>
      </c>
      <c r="AU538" s="566"/>
      <c r="AV538" s="566"/>
      <c r="AW538" s="566"/>
      <c r="AX538" s="566"/>
      <c r="AY538" s="566"/>
      <c r="AZ538" s="566"/>
      <c r="BA538" s="566"/>
      <c r="BB538" s="566"/>
      <c r="BC538" s="566"/>
      <c r="BD538" s="566"/>
      <c r="BE538" s="566"/>
      <c r="BF538" s="566"/>
      <c r="BG538" s="566"/>
      <c r="BH538" s="566"/>
      <c r="BI538" s="566"/>
      <c r="BJ538" s="566">
        <f t="shared" ref="BJ538" si="1945">(AO538-R538)/R538</f>
        <v>0.95752771724505481</v>
      </c>
      <c r="BK538" s="566"/>
      <c r="BL538" s="566"/>
      <c r="BM538" s="566"/>
      <c r="BN538" s="566"/>
    </row>
    <row r="539" spans="1:66" ht="15" x14ac:dyDescent="0.25">
      <c r="A539" s="563"/>
      <c r="B539" s="550" t="s">
        <v>87</v>
      </c>
      <c r="C539" s="556">
        <v>0</v>
      </c>
      <c r="D539" s="556">
        <v>0</v>
      </c>
      <c r="E539" s="556">
        <v>0</v>
      </c>
      <c r="F539" s="556">
        <v>0</v>
      </c>
      <c r="G539" s="556">
        <v>0</v>
      </c>
      <c r="H539" s="556">
        <v>0</v>
      </c>
      <c r="I539" s="556">
        <v>0</v>
      </c>
      <c r="J539" s="556">
        <v>0</v>
      </c>
      <c r="K539" s="556">
        <v>0</v>
      </c>
      <c r="L539" s="556">
        <v>0</v>
      </c>
      <c r="M539" s="556">
        <v>0</v>
      </c>
      <c r="N539" s="556">
        <v>0</v>
      </c>
      <c r="O539" s="556">
        <v>0</v>
      </c>
      <c r="P539" s="556">
        <v>0</v>
      </c>
      <c r="Q539" s="556">
        <v>0</v>
      </c>
      <c r="R539" s="556">
        <v>0</v>
      </c>
      <c r="S539" s="556">
        <v>0</v>
      </c>
      <c r="T539" s="556">
        <v>0</v>
      </c>
      <c r="U539" s="556">
        <v>0</v>
      </c>
      <c r="V539" s="557">
        <v>0</v>
      </c>
      <c r="X539" s="563"/>
      <c r="Y539" s="550" t="s">
        <v>87</v>
      </c>
      <c r="Z539" s="556">
        <f>[22]Summary!$C$20</f>
        <v>0</v>
      </c>
      <c r="AA539" s="556">
        <f>[22]Summary!$D$20</f>
        <v>0</v>
      </c>
      <c r="AB539" s="556">
        <f>[22]Summary!$E$20</f>
        <v>0</v>
      </c>
      <c r="AC539" s="556">
        <f>[22]Summary!$F$20</f>
        <v>0</v>
      </c>
      <c r="AD539" s="556">
        <f>[22]Summary!$G$20</f>
        <v>0</v>
      </c>
      <c r="AE539" s="556">
        <f>[22]Summary!$H$20</f>
        <v>0</v>
      </c>
      <c r="AF539" s="556">
        <f>[22]Summary!$I$20</f>
        <v>0</v>
      </c>
      <c r="AG539" s="556">
        <f>[22]Summary!$J$20</f>
        <v>0</v>
      </c>
      <c r="AH539" s="556">
        <f>[22]Summary!$K$20</f>
        <v>0</v>
      </c>
      <c r="AI539" s="556">
        <f>[22]Summary!$L$20</f>
        <v>0</v>
      </c>
      <c r="AJ539" s="556">
        <f>[22]Summary!$M$20</f>
        <v>0</v>
      </c>
      <c r="AK539" s="556">
        <f>[22]Summary!$N$20</f>
        <v>0</v>
      </c>
      <c r="AL539" s="556">
        <f>[22]Summary!$O$20</f>
        <v>0</v>
      </c>
      <c r="AM539" s="556">
        <f>[22]Summary!$P$20</f>
        <v>0</v>
      </c>
      <c r="AN539" s="556">
        <f>[22]Summary!$Q$20</f>
        <v>0</v>
      </c>
      <c r="AO539" s="556">
        <f>[22]Summary!$R$20</f>
        <v>-764.695070761838</v>
      </c>
      <c r="AP539" s="556">
        <f>[22]Summary!$S$20</f>
        <v>0</v>
      </c>
      <c r="AQ539" s="556">
        <f>[22]Summary!$T$20</f>
        <v>0</v>
      </c>
      <c r="AR539" s="556">
        <f>[22]Summary!$U$20</f>
        <v>0</v>
      </c>
      <c r="AS539" s="556">
        <f>[22]Summary!$V$20</f>
        <v>0</v>
      </c>
      <c r="AU539" s="566"/>
      <c r="AV539" s="566"/>
      <c r="AW539" s="566"/>
      <c r="AX539" s="566"/>
      <c r="AY539" s="566"/>
      <c r="AZ539" s="566"/>
      <c r="BA539" s="566"/>
      <c r="BB539" s="566"/>
      <c r="BC539" s="566"/>
      <c r="BD539" s="566"/>
      <c r="BE539" s="566"/>
      <c r="BF539" s="566"/>
      <c r="BG539" s="566"/>
      <c r="BH539" s="566"/>
      <c r="BI539" s="566"/>
      <c r="BJ539" s="566"/>
      <c r="BK539" s="566"/>
      <c r="BL539" s="566"/>
      <c r="BM539" s="566"/>
      <c r="BN539" s="566"/>
    </row>
    <row r="540" spans="1:66" ht="15.75" thickBot="1" x14ac:dyDescent="0.3">
      <c r="A540" s="564"/>
      <c r="B540" s="559" t="s">
        <v>499</v>
      </c>
      <c r="C540" s="560">
        <v>0</v>
      </c>
      <c r="D540" s="560">
        <v>0</v>
      </c>
      <c r="E540" s="560">
        <v>0</v>
      </c>
      <c r="F540" s="560">
        <v>0</v>
      </c>
      <c r="G540" s="560">
        <v>0</v>
      </c>
      <c r="H540" s="560">
        <v>0</v>
      </c>
      <c r="I540" s="560">
        <v>0</v>
      </c>
      <c r="J540" s="560">
        <v>0</v>
      </c>
      <c r="K540" s="560">
        <v>0</v>
      </c>
      <c r="L540" s="560">
        <v>0</v>
      </c>
      <c r="M540" s="560">
        <v>0</v>
      </c>
      <c r="N540" s="560">
        <v>0</v>
      </c>
      <c r="O540" s="560">
        <v>0</v>
      </c>
      <c r="P540" s="560">
        <v>0</v>
      </c>
      <c r="Q540" s="560">
        <v>0</v>
      </c>
      <c r="R540" s="560">
        <v>0</v>
      </c>
      <c r="S540" s="560">
        <v>0</v>
      </c>
      <c r="T540" s="560">
        <v>0</v>
      </c>
      <c r="U540" s="560">
        <v>0</v>
      </c>
      <c r="V540" s="561">
        <v>0</v>
      </c>
      <c r="X540" s="564"/>
      <c r="Y540" s="559" t="s">
        <v>499</v>
      </c>
      <c r="Z540" s="560">
        <f>[22]Summary!$C$21</f>
        <v>0</v>
      </c>
      <c r="AA540" s="560">
        <f>[22]Summary!$D$21</f>
        <v>0</v>
      </c>
      <c r="AB540" s="560">
        <f>[22]Summary!$E$21</f>
        <v>0</v>
      </c>
      <c r="AC540" s="560">
        <f>[22]Summary!$F$21</f>
        <v>0</v>
      </c>
      <c r="AD540" s="560">
        <f>[22]Summary!$G$21</f>
        <v>0</v>
      </c>
      <c r="AE540" s="560">
        <f>[22]Summary!$H$21</f>
        <v>0</v>
      </c>
      <c r="AF540" s="560">
        <f>[22]Summary!$I$21</f>
        <v>0</v>
      </c>
      <c r="AG540" s="560">
        <f>[22]Summary!$J$21</f>
        <v>0</v>
      </c>
      <c r="AH540" s="560">
        <f>[22]Summary!$K$21</f>
        <v>0</v>
      </c>
      <c r="AI540" s="560">
        <f>[22]Summary!$L$21</f>
        <v>0</v>
      </c>
      <c r="AJ540" s="560">
        <f>[22]Summary!$M$21</f>
        <v>0</v>
      </c>
      <c r="AK540" s="560">
        <f>[22]Summary!$N$21</f>
        <v>0</v>
      </c>
      <c r="AL540" s="560">
        <f>[22]Summary!$O$21</f>
        <v>0</v>
      </c>
      <c r="AM540" s="560">
        <f>[22]Summary!$P$21</f>
        <v>0</v>
      </c>
      <c r="AN540" s="560">
        <f>[22]Summary!$Q$21</f>
        <v>0</v>
      </c>
      <c r="AO540" s="560">
        <f>[22]Summary!$R$21</f>
        <v>-1048.6628192471253</v>
      </c>
      <c r="AP540" s="560">
        <f>[22]Summary!$S$21</f>
        <v>0</v>
      </c>
      <c r="AQ540" s="560">
        <f>[22]Summary!$T$21</f>
        <v>0</v>
      </c>
      <c r="AR540" s="560">
        <f>[22]Summary!$U$21</f>
        <v>0</v>
      </c>
      <c r="AS540" s="560">
        <f>[22]Summary!$V$21</f>
        <v>0</v>
      </c>
      <c r="AU540" s="566"/>
      <c r="AV540" s="566"/>
      <c r="AW540" s="566"/>
      <c r="AX540" s="566"/>
      <c r="AY540" s="566"/>
      <c r="AZ540" s="566"/>
      <c r="BA540" s="566"/>
      <c r="BB540" s="566"/>
      <c r="BC540" s="566"/>
      <c r="BD540" s="566"/>
      <c r="BE540" s="566"/>
      <c r="BF540" s="566"/>
      <c r="BG540" s="566"/>
      <c r="BH540" s="566"/>
      <c r="BI540" s="566"/>
      <c r="BJ540" s="566"/>
      <c r="BK540" s="566"/>
      <c r="BL540" s="566"/>
      <c r="BM540" s="566"/>
      <c r="BN540" s="566"/>
    </row>
    <row r="541" spans="1:66" ht="15" x14ac:dyDescent="0.25">
      <c r="A541" s="552" t="s">
        <v>503</v>
      </c>
      <c r="B541" s="562"/>
      <c r="C541" s="553">
        <v>2000</v>
      </c>
      <c r="D541" s="553">
        <v>2001</v>
      </c>
      <c r="E541" s="553">
        <v>2002</v>
      </c>
      <c r="F541" s="553">
        <v>2003</v>
      </c>
      <c r="G541" s="553">
        <v>2004</v>
      </c>
      <c r="H541" s="553">
        <v>2005</v>
      </c>
      <c r="I541" s="553">
        <v>2006</v>
      </c>
      <c r="J541" s="553">
        <v>2007</v>
      </c>
      <c r="K541" s="553">
        <v>2008</v>
      </c>
      <c r="L541" s="553">
        <v>2009</v>
      </c>
      <c r="M541" s="553">
        <v>2010</v>
      </c>
      <c r="N541" s="553">
        <v>2011</v>
      </c>
      <c r="O541" s="553">
        <v>2012</v>
      </c>
      <c r="P541" s="553">
        <v>2013</v>
      </c>
      <c r="Q541" s="553">
        <v>2014</v>
      </c>
      <c r="R541" s="553">
        <v>2015</v>
      </c>
      <c r="S541" s="553">
        <v>2016</v>
      </c>
      <c r="T541" s="553">
        <v>2017</v>
      </c>
      <c r="U541" s="553">
        <v>2018</v>
      </c>
      <c r="V541" s="554">
        <v>2019</v>
      </c>
      <c r="X541" s="552" t="s">
        <v>503</v>
      </c>
      <c r="Y541" s="562"/>
      <c r="Z541" s="553">
        <v>2000</v>
      </c>
      <c r="AA541" s="553">
        <v>2001</v>
      </c>
      <c r="AB541" s="553">
        <v>2002</v>
      </c>
      <c r="AC541" s="553">
        <v>2003</v>
      </c>
      <c r="AD541" s="553">
        <v>2004</v>
      </c>
      <c r="AE541" s="553">
        <v>2005</v>
      </c>
      <c r="AF541" s="553">
        <v>2006</v>
      </c>
      <c r="AG541" s="553">
        <v>2007</v>
      </c>
      <c r="AH541" s="553">
        <v>2008</v>
      </c>
      <c r="AI541" s="553">
        <v>2009</v>
      </c>
      <c r="AJ541" s="553">
        <v>2010</v>
      </c>
      <c r="AK541" s="553">
        <v>2011</v>
      </c>
      <c r="AL541" s="553">
        <v>2012</v>
      </c>
      <c r="AM541" s="553">
        <v>2013</v>
      </c>
      <c r="AN541" s="553">
        <v>2014</v>
      </c>
      <c r="AO541" s="553">
        <v>2015</v>
      </c>
      <c r="AP541" s="553">
        <v>2016</v>
      </c>
      <c r="AQ541" s="553">
        <v>2017</v>
      </c>
      <c r="AR541" s="553">
        <v>2018</v>
      </c>
      <c r="AS541" s="553">
        <v>2019</v>
      </c>
      <c r="AU541" s="553">
        <v>2000</v>
      </c>
      <c r="AV541" s="553">
        <v>2001</v>
      </c>
      <c r="AW541" s="553">
        <v>2002</v>
      </c>
      <c r="AX541" s="553">
        <v>2003</v>
      </c>
      <c r="AY541" s="553">
        <v>2004</v>
      </c>
      <c r="AZ541" s="553">
        <v>2005</v>
      </c>
      <c r="BA541" s="553">
        <v>2006</v>
      </c>
      <c r="BB541" s="553">
        <v>2007</v>
      </c>
      <c r="BC541" s="553">
        <v>2008</v>
      </c>
      <c r="BD541" s="553">
        <v>2009</v>
      </c>
      <c r="BE541" s="553">
        <v>2010</v>
      </c>
      <c r="BF541" s="553">
        <v>2011</v>
      </c>
      <c r="BG541" s="553">
        <v>2012</v>
      </c>
      <c r="BH541" s="553">
        <v>2013</v>
      </c>
      <c r="BI541" s="553">
        <v>2014</v>
      </c>
      <c r="BJ541" s="553">
        <v>2015</v>
      </c>
      <c r="BK541" s="553">
        <v>2016</v>
      </c>
      <c r="BL541" s="553">
        <v>2017</v>
      </c>
      <c r="BM541" s="553">
        <v>2018</v>
      </c>
      <c r="BN541" s="553">
        <v>2019</v>
      </c>
    </row>
    <row r="542" spans="1:66" ht="15" x14ac:dyDescent="0.25">
      <c r="A542" s="555"/>
      <c r="B542" s="550" t="s">
        <v>498</v>
      </c>
      <c r="C542" s="556">
        <v>57140.455988041947</v>
      </c>
      <c r="D542" s="556">
        <v>59117.780407021506</v>
      </c>
      <c r="E542" s="556">
        <v>61138.170318770426</v>
      </c>
      <c r="F542" s="556">
        <v>62999.33740976925</v>
      </c>
      <c r="G542" s="556">
        <v>64874.657472435152</v>
      </c>
      <c r="H542" s="556">
        <v>66630.80216895722</v>
      </c>
      <c r="I542" s="556">
        <v>68424.78659435641</v>
      </c>
      <c r="J542" s="556">
        <v>70095.996568060116</v>
      </c>
      <c r="K542" s="556">
        <v>71841.727590338924</v>
      </c>
      <c r="L542" s="556">
        <v>73720.959983808993</v>
      </c>
      <c r="M542" s="556">
        <v>75497.970520884832</v>
      </c>
      <c r="N542" s="556">
        <v>76762.25310857399</v>
      </c>
      <c r="O542" s="556">
        <v>78027.320851914745</v>
      </c>
      <c r="P542" s="556">
        <v>79018.755869513567</v>
      </c>
      <c r="Q542" s="556">
        <v>79845.087374144452</v>
      </c>
      <c r="R542" s="556">
        <v>79760</v>
      </c>
      <c r="S542" s="556">
        <v>80420</v>
      </c>
      <c r="T542" s="556">
        <v>81135</v>
      </c>
      <c r="U542" s="556">
        <v>80792.824018179643</v>
      </c>
      <c r="V542" s="557">
        <v>80348.494504136921</v>
      </c>
      <c r="X542" s="555"/>
      <c r="Y542" s="550" t="s">
        <v>498</v>
      </c>
      <c r="Z542" s="556">
        <f>[22]Summary!$C$23</f>
        <v>58330.017998143638</v>
      </c>
      <c r="AA542" s="556">
        <f>[22]Summary!$D$23</f>
        <v>60354.163379039754</v>
      </c>
      <c r="AB542" s="556">
        <f>[22]Summary!$E$23</f>
        <v>62420.410815636809</v>
      </c>
      <c r="AC542" s="556">
        <f>[22]Summary!$F$23</f>
        <v>64327.62403272005</v>
      </c>
      <c r="AD542" s="556">
        <f>[22]Summary!$G$23</f>
        <v>66249.1296812402</v>
      </c>
      <c r="AE542" s="556">
        <f>[22]Summary!$H$23</f>
        <v>68053.930336543126</v>
      </c>
      <c r="AF542" s="556">
        <f>[22]Summary!$I$23</f>
        <v>69865.02485636904</v>
      </c>
      <c r="AG542" s="556">
        <f>[22]Summary!$J$23</f>
        <v>71564.436850285492</v>
      </c>
      <c r="AH542" s="556">
        <f>[22]Summary!$K$23</f>
        <v>73366.131831369232</v>
      </c>
      <c r="AI542" s="556">
        <f>[22]Summary!$L$23</f>
        <v>75307.757356811082</v>
      </c>
      <c r="AJ542" s="556">
        <f>[22]Summary!$M$23</f>
        <v>77147.02869451794</v>
      </c>
      <c r="AK542" s="556">
        <f>[22]Summary!$N$23</f>
        <v>78441.898535851287</v>
      </c>
      <c r="AL542" s="556">
        <f>[22]Summary!$O$23</f>
        <v>79761.92501317765</v>
      </c>
      <c r="AM542" s="556">
        <f>[22]Summary!$P$23</f>
        <v>80792.666057835522</v>
      </c>
      <c r="AN542" s="556">
        <f>[22]Summary!$Q$23</f>
        <v>81661.431668888152</v>
      </c>
      <c r="AO542" s="556">
        <f>[22]Summary!$R$23</f>
        <v>79760</v>
      </c>
      <c r="AP542" s="556">
        <f>[22]Summary!$S$23</f>
        <v>80420</v>
      </c>
      <c r="AQ542" s="556">
        <f>[22]Summary!$T$23</f>
        <v>81135</v>
      </c>
      <c r="AR542" s="556">
        <f>[22]Summary!$U$23</f>
        <v>81075.445914217373</v>
      </c>
      <c r="AS542" s="556">
        <f>[22]Summary!$V$23</f>
        <v>80923.11864894077</v>
      </c>
      <c r="AU542" s="566">
        <f>(Z542-C542)/C542</f>
        <v>2.0818209962318739E-2</v>
      </c>
      <c r="AV542" s="566">
        <f t="shared" ref="AV542:AV544" si="1946">(AA542-D542)/D542</f>
        <v>2.0913893645969843E-2</v>
      </c>
      <c r="AW542" s="566">
        <f t="shared" ref="AW542:AW544" si="1947">(AB542-E542)/E542</f>
        <v>2.0972830723930157E-2</v>
      </c>
      <c r="AX542" s="566">
        <f t="shared" ref="AX542:AX544" si="1948">(AC542-F542)/F542</f>
        <v>2.108413639831113E-2</v>
      </c>
      <c r="AY542" s="566">
        <f t="shared" ref="AY542:AY544" si="1949">(AD542-G542)/G542</f>
        <v>2.1186581360973698E-2</v>
      </c>
      <c r="AZ542" s="566">
        <f t="shared" ref="AZ542:AZ544" si="1950">(AE542-H542)/H542</f>
        <v>2.1358412644909307E-2</v>
      </c>
      <c r="BA542" s="566">
        <f t="shared" ref="BA542:BA544" si="1951">(AF542-I542)/I542</f>
        <v>2.1048487451642547E-2</v>
      </c>
      <c r="BB542" s="566">
        <f t="shared" ref="BB542:BB544" si="1952">(AG542-J542)/J542</f>
        <v>2.0948989302114928E-2</v>
      </c>
      <c r="BC542" s="566">
        <f t="shared" ref="BC542:BC544" si="1953">(AH542-K542)/K542</f>
        <v>2.1218925158967165E-2</v>
      </c>
      <c r="BD542" s="566">
        <f t="shared" ref="BD542:BD544" si="1954">(AI542-L542)/L542</f>
        <v>2.1524372082927172E-2</v>
      </c>
      <c r="BE542" s="566">
        <f t="shared" ref="BE542:BE544" si="1955">(AJ542-M542)/M542</f>
        <v>2.1842417249837633E-2</v>
      </c>
      <c r="BF542" s="566">
        <f t="shared" ref="BF542:BF544" si="1956">(AK542-N542)/N542</f>
        <v>2.1881137658916482E-2</v>
      </c>
      <c r="BG542" s="566">
        <f t="shared" ref="BG542:BG544" si="1957">(AL542-O542)/O542</f>
        <v>2.2230728190129046E-2</v>
      </c>
      <c r="BH542" s="566">
        <f t="shared" ref="BH542:BH544" si="1958">(AM542-P542)/P542</f>
        <v>2.2449229538000767E-2</v>
      </c>
      <c r="BI542" s="566">
        <f t="shared" ref="BI542:BI544" si="1959">(AN542-Q542)/Q542</f>
        <v>2.274835377451E-2</v>
      </c>
      <c r="BJ542" s="566">
        <f t="shared" ref="BJ542:BJ544" si="1960">(AO542-R542)/R542</f>
        <v>0</v>
      </c>
      <c r="BK542" s="566">
        <f t="shared" ref="BK542:BK544" si="1961">(AP542-S542)/S542</f>
        <v>0</v>
      </c>
      <c r="BL542" s="566">
        <f t="shared" ref="BL542:BL544" si="1962">(AQ542-T542)/T542</f>
        <v>0</v>
      </c>
      <c r="BM542" s="566">
        <f t="shared" ref="BM542:BM544" si="1963">(AR542-U542)/U542</f>
        <v>3.4981064156655263E-3</v>
      </c>
      <c r="BN542" s="566">
        <f t="shared" ref="BN542:BN544" si="1964">(AS542-V542)/V542</f>
        <v>7.1516479350370804E-3</v>
      </c>
    </row>
    <row r="543" spans="1:66" ht="15" x14ac:dyDescent="0.25">
      <c r="A543" s="555"/>
      <c r="B543" s="550" t="s">
        <v>87</v>
      </c>
      <c r="C543" s="556">
        <v>45731.068704013931</v>
      </c>
      <c r="D543" s="556">
        <v>47309.705250110048</v>
      </c>
      <c r="E543" s="556">
        <v>48922.543751641955</v>
      </c>
      <c r="F543" s="556">
        <v>50407.718613564633</v>
      </c>
      <c r="G543" s="556">
        <v>51903.973091366941</v>
      </c>
      <c r="H543" s="556">
        <v>53304.641735165787</v>
      </c>
      <c r="I543" s="556">
        <v>54739.829275485143</v>
      </c>
      <c r="J543" s="556">
        <v>56076.797254448094</v>
      </c>
      <c r="K543" s="556">
        <v>57473.382072271139</v>
      </c>
      <c r="L543" s="556">
        <v>58976.767987047198</v>
      </c>
      <c r="M543" s="556">
        <v>60398.376416707863</v>
      </c>
      <c r="N543" s="556">
        <v>61406.007072614018</v>
      </c>
      <c r="O543" s="556">
        <v>62414.140753635431</v>
      </c>
      <c r="P543" s="556">
        <v>63203.283742947882</v>
      </c>
      <c r="Q543" s="556">
        <v>63860.278534692734</v>
      </c>
      <c r="R543" s="556">
        <v>63788.281829419037</v>
      </c>
      <c r="S543" s="556">
        <v>64316.118665018541</v>
      </c>
      <c r="T543" s="556">
        <v>64887.941903584673</v>
      </c>
      <c r="U543" s="556">
        <v>64614.285710460113</v>
      </c>
      <c r="V543" s="557">
        <v>64258.931945830147</v>
      </c>
      <c r="X543" s="555"/>
      <c r="Y543" s="550" t="s">
        <v>87</v>
      </c>
      <c r="Z543" s="556">
        <f>[22]Summary!$C$24</f>
        <v>46664.014398514912</v>
      </c>
      <c r="AA543" s="556">
        <f>[22]Summary!$D$24</f>
        <v>48283.330703231804</v>
      </c>
      <c r="AB543" s="556">
        <f>[22]Summary!$E$24</f>
        <v>49936.328652509452</v>
      </c>
      <c r="AC543" s="556">
        <f>[22]Summary!$F$24</f>
        <v>51462.09922617604</v>
      </c>
      <c r="AD543" s="556">
        <f>[22]Summary!$G$24</f>
        <v>52999.303744992161</v>
      </c>
      <c r="AE543" s="556">
        <f>[22]Summary!$H$24</f>
        <v>54443.144269234501</v>
      </c>
      <c r="AF543" s="556">
        <f>[22]Summary!$I$24</f>
        <v>55892.019885095237</v>
      </c>
      <c r="AG543" s="556">
        <f>[22]Summary!$J$24</f>
        <v>57251.549480228394</v>
      </c>
      <c r="AH543" s="556">
        <f>[22]Summary!$K$24</f>
        <v>58692.905465095391</v>
      </c>
      <c r="AI543" s="556">
        <f>[22]Summary!$L$24</f>
        <v>60246.205885448871</v>
      </c>
      <c r="AJ543" s="556">
        <f>[22]Summary!$M$24</f>
        <v>61717.622955614344</v>
      </c>
      <c r="AK543" s="556">
        <f>[22]Summary!$N$24</f>
        <v>62901.230224557185</v>
      </c>
      <c r="AL543" s="556">
        <f>[22]Summary!$O$24</f>
        <v>64109.934200417119</v>
      </c>
      <c r="AM543" s="556">
        <f>[22]Summary!$P$24</f>
        <v>65090.546996207893</v>
      </c>
      <c r="AN543" s="556">
        <f>[22]Summary!$Q$24</f>
        <v>65944.241312449449</v>
      </c>
      <c r="AO543" s="556">
        <f>[22]Summary!$R$24</f>
        <v>64558.967350037965</v>
      </c>
      <c r="AP543" s="556">
        <f>[22]Summary!$S$24</f>
        <v>65092.982210101298</v>
      </c>
      <c r="AQ543" s="556">
        <f>[22]Summary!$T$24</f>
        <v>65671.511370525332</v>
      </c>
      <c r="AR543" s="556">
        <f>[22]Summary!$U$24</f>
        <v>65623.10678818931</v>
      </c>
      <c r="AS543" s="556">
        <f>[22]Summary!$V$24</f>
        <v>65499.611386035307</v>
      </c>
      <c r="AU543" s="566">
        <f t="shared" ref="AU543:AU544" si="1965">(Z543-C543)/C543</f>
        <v>2.0400697402006999E-2</v>
      </c>
      <c r="AV543" s="566">
        <f t="shared" si="1946"/>
        <v>2.0579824963493969E-2</v>
      </c>
      <c r="AW543" s="566">
        <f t="shared" si="1947"/>
        <v>2.0722244248255625E-2</v>
      </c>
      <c r="AX543" s="566">
        <f t="shared" si="1948"/>
        <v>2.0917046865272629E-2</v>
      </c>
      <c r="AY543" s="566">
        <f t="shared" si="1949"/>
        <v>2.1103021375591072E-2</v>
      </c>
      <c r="AZ543" s="566">
        <f t="shared" si="1950"/>
        <v>2.1358412644909085E-2</v>
      </c>
      <c r="BA543" s="566">
        <f t="shared" si="1951"/>
        <v>2.1048487451642353E-2</v>
      </c>
      <c r="BB543" s="566">
        <f t="shared" si="1952"/>
        <v>2.09489893021149E-2</v>
      </c>
      <c r="BC543" s="566">
        <f t="shared" si="1953"/>
        <v>2.1218925158967266E-2</v>
      </c>
      <c r="BD543" s="566">
        <f t="shared" si="1954"/>
        <v>2.1524372082927196E-2</v>
      </c>
      <c r="BE543" s="566">
        <f t="shared" si="1955"/>
        <v>2.184241724983756E-2</v>
      </c>
      <c r="BF543" s="566">
        <f t="shared" si="1956"/>
        <v>2.4349786335643518E-2</v>
      </c>
      <c r="BG543" s="566">
        <f t="shared" si="1957"/>
        <v>2.7170019907434419E-2</v>
      </c>
      <c r="BH543" s="566">
        <f t="shared" si="1958"/>
        <v>2.9860208860913635E-2</v>
      </c>
      <c r="BI543" s="566">
        <f t="shared" si="1959"/>
        <v>3.263316142012411E-2</v>
      </c>
      <c r="BJ543" s="566">
        <f t="shared" si="1960"/>
        <v>1.2081929447165164E-2</v>
      </c>
      <c r="BK543" s="566">
        <f t="shared" si="1961"/>
        <v>1.2078831266683573E-2</v>
      </c>
      <c r="BL543" s="566">
        <f t="shared" si="1962"/>
        <v>1.2075733086201813E-2</v>
      </c>
      <c r="BM543" s="566">
        <f t="shared" si="1963"/>
        <v>1.5612972683003497E-2</v>
      </c>
      <c r="BN543" s="566">
        <f t="shared" si="1964"/>
        <v>1.9307501737673521E-2</v>
      </c>
    </row>
    <row r="544" spans="1:66" ht="15.75" thickBot="1" x14ac:dyDescent="0.3">
      <c r="A544" s="558"/>
      <c r="B544" s="559" t="s">
        <v>499</v>
      </c>
      <c r="C544" s="560">
        <v>11409.387284028016</v>
      </c>
      <c r="D544" s="560">
        <v>11808.075156911458</v>
      </c>
      <c r="E544" s="560">
        <v>12215.626567128469</v>
      </c>
      <c r="F544" s="560">
        <v>12591.618796204613</v>
      </c>
      <c r="G544" s="560">
        <v>12970.684381068209</v>
      </c>
      <c r="H544" s="560">
        <v>13326.160433791434</v>
      </c>
      <c r="I544" s="560">
        <v>13684.957318871271</v>
      </c>
      <c r="J544" s="560">
        <v>14019.19931361202</v>
      </c>
      <c r="K544" s="560">
        <v>14368.345518067781</v>
      </c>
      <c r="L544" s="560">
        <v>14744.191996761796</v>
      </c>
      <c r="M544" s="560">
        <v>15099.594104176971</v>
      </c>
      <c r="N544" s="560">
        <v>15356.24603595997</v>
      </c>
      <c r="O544" s="560">
        <v>15613.180098279312</v>
      </c>
      <c r="P544" s="560">
        <v>15815.472126565683</v>
      </c>
      <c r="Q544" s="560">
        <v>15984.808839451718</v>
      </c>
      <c r="R544" s="560">
        <v>15971.718170580965</v>
      </c>
      <c r="S544" s="560">
        <v>16103.881334981459</v>
      </c>
      <c r="T544" s="560">
        <v>16247.058096415329</v>
      </c>
      <c r="U544" s="560">
        <v>16178.538307719533</v>
      </c>
      <c r="V544" s="561">
        <v>16089.562558306776</v>
      </c>
      <c r="X544" s="558"/>
      <c r="Y544" s="559" t="s">
        <v>499</v>
      </c>
      <c r="Z544" s="560">
        <f>[22]Summary!$C$25</f>
        <v>11666.003599628724</v>
      </c>
      <c r="AA544" s="560">
        <f>[22]Summary!$D$25</f>
        <v>12070.832675807947</v>
      </c>
      <c r="AB544" s="560">
        <f>[22]Summary!$E$25</f>
        <v>12484.082163127359</v>
      </c>
      <c r="AC544" s="560">
        <f>[22]Summary!$F$25</f>
        <v>12865.524806544006</v>
      </c>
      <c r="AD544" s="560">
        <f>[22]Summary!$G$25</f>
        <v>13249.825936248037</v>
      </c>
      <c r="AE544" s="560">
        <f>[22]Summary!$H$25</f>
        <v>13610.786067308622</v>
      </c>
      <c r="AF544" s="560">
        <f>[22]Summary!$I$25</f>
        <v>13973.004971273805</v>
      </c>
      <c r="AG544" s="560">
        <f>[22]Summary!$J$25</f>
        <v>14312.887370057095</v>
      </c>
      <c r="AH544" s="560">
        <f>[22]Summary!$K$25</f>
        <v>14673.226366273842</v>
      </c>
      <c r="AI544" s="560">
        <f>[22]Summary!$L$25</f>
        <v>15061.551471362212</v>
      </c>
      <c r="AJ544" s="560">
        <f>[22]Summary!$M$25</f>
        <v>15429.405738903593</v>
      </c>
      <c r="AK544" s="560">
        <f>[22]Summary!$N$25</f>
        <v>15540.668311294105</v>
      </c>
      <c r="AL544" s="560">
        <f>[22]Summary!$O$25</f>
        <v>15651.990812760534</v>
      </c>
      <c r="AM544" s="560">
        <f>[22]Summary!$P$25</f>
        <v>15702.119061627625</v>
      </c>
      <c r="AN544" s="560">
        <f>[22]Summary!$Q$25</f>
        <v>15717.190356438701</v>
      </c>
      <c r="AO544" s="560">
        <f>[22]Summary!$R$25</f>
        <v>15201.032649962035</v>
      </c>
      <c r="AP544" s="560">
        <f>[22]Summary!$S$25</f>
        <v>15327.0177898987</v>
      </c>
      <c r="AQ544" s="560">
        <f>[22]Summary!$T$25</f>
        <v>15463.488629474667</v>
      </c>
      <c r="AR544" s="560">
        <f>[22]Summary!$U$25</f>
        <v>15452.33912602806</v>
      </c>
      <c r="AS544" s="560">
        <f>[22]Summary!$V$25</f>
        <v>15423.507262905467</v>
      </c>
      <c r="AU544" s="566">
        <f t="shared" si="1965"/>
        <v>2.2491682437666447E-2</v>
      </c>
      <c r="AV544" s="566">
        <f t="shared" si="1946"/>
        <v>2.2252358272185711E-2</v>
      </c>
      <c r="AW544" s="566">
        <f t="shared" si="1947"/>
        <v>2.1976408211535247E-2</v>
      </c>
      <c r="AX544" s="566">
        <f t="shared" si="1948"/>
        <v>2.1753041826675559E-2</v>
      </c>
      <c r="AY544" s="566">
        <f t="shared" si="1949"/>
        <v>2.1520958106671498E-2</v>
      </c>
      <c r="AZ544" s="566">
        <f t="shared" si="1950"/>
        <v>2.1358412644909786E-2</v>
      </c>
      <c r="BA544" s="566">
        <f t="shared" si="1951"/>
        <v>2.1048487451643175E-2</v>
      </c>
      <c r="BB544" s="566">
        <f t="shared" si="1952"/>
        <v>2.0948989302114907E-2</v>
      </c>
      <c r="BC544" s="566">
        <f t="shared" si="1953"/>
        <v>2.1218925158967145E-2</v>
      </c>
      <c r="BD544" s="566">
        <f t="shared" si="1954"/>
        <v>2.1524372082927078E-2</v>
      </c>
      <c r="BE544" s="566">
        <f t="shared" si="1955"/>
        <v>2.1842417249837671E-2</v>
      </c>
      <c r="BF544" s="566">
        <f t="shared" si="1956"/>
        <v>1.2009593679488463E-2</v>
      </c>
      <c r="BG544" s="566">
        <f t="shared" si="1957"/>
        <v>2.4857661435353103E-3</v>
      </c>
      <c r="BH544" s="566">
        <f t="shared" si="1958"/>
        <v>-7.1672261207842815E-3</v>
      </c>
      <c r="BI544" s="566">
        <f t="shared" si="1959"/>
        <v>-1.6742050887247034E-2</v>
      </c>
      <c r="BJ544" s="566">
        <f t="shared" si="1960"/>
        <v>-4.8253137977258512E-2</v>
      </c>
      <c r="BK544" s="566">
        <f t="shared" si="1961"/>
        <v>-4.8240764379903024E-2</v>
      </c>
      <c r="BL544" s="566">
        <f t="shared" si="1962"/>
        <v>-4.8228390782546968E-2</v>
      </c>
      <c r="BM544" s="566">
        <f t="shared" si="1963"/>
        <v>-4.4886575528579671E-2</v>
      </c>
      <c r="BN544" s="566">
        <f t="shared" si="1964"/>
        <v>-4.1396731140924389E-2</v>
      </c>
    </row>
    <row r="546" spans="1:66" ht="15" x14ac:dyDescent="0.25">
      <c r="A546" s="565" t="s">
        <v>343</v>
      </c>
      <c r="B546" s="565">
        <v>2021</v>
      </c>
      <c r="X546" s="565" t="str">
        <f>A546</f>
        <v>PL</v>
      </c>
      <c r="Y546" s="565">
        <v>2022</v>
      </c>
    </row>
    <row r="547" spans="1:66" ht="15.75" thickBot="1" x14ac:dyDescent="0.3">
      <c r="A547" s="550" t="s">
        <v>65</v>
      </c>
      <c r="B547" s="550" t="s">
        <v>64</v>
      </c>
      <c r="C547" s="551" t="s">
        <v>508</v>
      </c>
      <c r="D547" s="551" t="s">
        <v>508</v>
      </c>
      <c r="E547" s="551" t="s">
        <v>508</v>
      </c>
      <c r="F547" s="551" t="s">
        <v>508</v>
      </c>
      <c r="G547" s="551" t="s">
        <v>508</v>
      </c>
      <c r="H547" s="551" t="s">
        <v>508</v>
      </c>
      <c r="I547" s="551" t="s">
        <v>508</v>
      </c>
      <c r="J547" s="551" t="s">
        <v>508</v>
      </c>
      <c r="K547" s="551" t="s">
        <v>508</v>
      </c>
      <c r="L547" s="551" t="s">
        <v>508</v>
      </c>
      <c r="M547" s="551" t="s">
        <v>508</v>
      </c>
      <c r="N547" s="551" t="s">
        <v>508</v>
      </c>
      <c r="O547" s="551" t="s">
        <v>508</v>
      </c>
      <c r="P547" s="551" t="s">
        <v>508</v>
      </c>
      <c r="Q547" s="551" t="s">
        <v>509</v>
      </c>
      <c r="R547" s="551" t="s">
        <v>509</v>
      </c>
      <c r="S547" s="551" t="s">
        <v>509</v>
      </c>
      <c r="T547" s="551" t="s">
        <v>509</v>
      </c>
      <c r="U547" s="551" t="s">
        <v>509</v>
      </c>
      <c r="V547" s="551" t="s">
        <v>508</v>
      </c>
      <c r="X547" s="550" t="s">
        <v>65</v>
      </c>
      <c r="Y547" s="550" t="s">
        <v>64</v>
      </c>
      <c r="Z547" s="551" t="str">
        <f>[23]Summary!$C$1</f>
        <v>EST</v>
      </c>
      <c r="AA547" s="551" t="str">
        <f>[23]Summary!$D$1</f>
        <v>EST</v>
      </c>
      <c r="AB547" s="551" t="str">
        <f>[23]Summary!$E$1</f>
        <v>EST</v>
      </c>
      <c r="AC547" s="551" t="str">
        <f>[23]Summary!$F$1</f>
        <v>EST</v>
      </c>
      <c r="AD547" s="551" t="str">
        <f>[23]Summary!$G$1</f>
        <v>EST</v>
      </c>
      <c r="AE547" s="551" t="str">
        <f>[23]Summary!$H$1</f>
        <v>EST</v>
      </c>
      <c r="AF547" s="551" t="str">
        <f>[23]Summary!$I$1</f>
        <v>EST</v>
      </c>
      <c r="AG547" s="551" t="str">
        <f>[23]Summary!$J$1</f>
        <v>EST</v>
      </c>
      <c r="AH547" s="551" t="str">
        <f>[23]Summary!$K$1</f>
        <v>EST</v>
      </c>
      <c r="AI547" s="551" t="str">
        <f>[23]Summary!$L$1</f>
        <v>EST</v>
      </c>
      <c r="AJ547" s="551" t="str">
        <f>[23]Summary!$M$1</f>
        <v>EST</v>
      </c>
      <c r="AK547" s="551" t="str">
        <f>[23]Summary!$N$1</f>
        <v>EST</v>
      </c>
      <c r="AL547" s="551" t="str">
        <f>[23]Summary!$O$1</f>
        <v>EST</v>
      </c>
      <c r="AM547" s="551" t="str">
        <f>[23]Summary!$P$1</f>
        <v>EST</v>
      </c>
      <c r="AN547" s="551" t="str">
        <f>[23]Summary!$Q$1</f>
        <v>REP</v>
      </c>
      <c r="AO547" s="551" t="str">
        <f>[23]Summary!$R$1</f>
        <v>REP</v>
      </c>
      <c r="AP547" s="551" t="str">
        <f>[23]Summary!$S$1</f>
        <v>REP</v>
      </c>
      <c r="AQ547" s="551" t="str">
        <f>[23]Summary!$T$1</f>
        <v>REP</v>
      </c>
      <c r="AR547" s="551" t="str">
        <f>[23]Summary!$U$1</f>
        <v>REP</v>
      </c>
      <c r="AS547" s="551" t="str">
        <f>[23]Summary!$V$1</f>
        <v>REP</v>
      </c>
      <c r="AU547" s="704" t="s">
        <v>504</v>
      </c>
      <c r="AV547" s="704"/>
      <c r="AW547" s="704"/>
      <c r="AX547" s="704"/>
      <c r="AY547" s="704"/>
      <c r="AZ547" s="704"/>
      <c r="BA547" s="704"/>
      <c r="BB547" s="704"/>
      <c r="BC547" s="704"/>
      <c r="BD547" s="704"/>
      <c r="BE547" s="704"/>
      <c r="BF547" s="704"/>
      <c r="BG547" s="704"/>
      <c r="BH547" s="704"/>
      <c r="BI547" s="704"/>
      <c r="BJ547" s="704"/>
      <c r="BK547" s="704"/>
      <c r="BL547" s="704"/>
      <c r="BM547" s="704"/>
      <c r="BN547" s="704"/>
    </row>
    <row r="548" spans="1:66" ht="15" x14ac:dyDescent="0.25">
      <c r="A548" s="552" t="s">
        <v>497</v>
      </c>
      <c r="B548" s="553"/>
      <c r="C548" s="553">
        <v>2000</v>
      </c>
      <c r="D548" s="553">
        <v>2001</v>
      </c>
      <c r="E548" s="553">
        <v>2002</v>
      </c>
      <c r="F548" s="553">
        <v>2003</v>
      </c>
      <c r="G548" s="553">
        <v>2004</v>
      </c>
      <c r="H548" s="553">
        <v>2005</v>
      </c>
      <c r="I548" s="553">
        <v>2006</v>
      </c>
      <c r="J548" s="553">
        <v>2007</v>
      </c>
      <c r="K548" s="553">
        <v>2008</v>
      </c>
      <c r="L548" s="553">
        <v>2009</v>
      </c>
      <c r="M548" s="553">
        <v>2010</v>
      </c>
      <c r="N548" s="553">
        <v>2011</v>
      </c>
      <c r="O548" s="553">
        <v>2012</v>
      </c>
      <c r="P548" s="553">
        <v>2013</v>
      </c>
      <c r="Q548" s="553">
        <v>2014</v>
      </c>
      <c r="R548" s="553">
        <v>2015</v>
      </c>
      <c r="S548" s="553">
        <v>2016</v>
      </c>
      <c r="T548" s="553">
        <v>2017</v>
      </c>
      <c r="U548" s="553">
        <v>2018</v>
      </c>
      <c r="V548" s="554">
        <v>2019</v>
      </c>
      <c r="X548" s="552" t="s">
        <v>497</v>
      </c>
      <c r="Y548" s="553"/>
      <c r="Z548" s="553">
        <v>2000</v>
      </c>
      <c r="AA548" s="553">
        <v>2001</v>
      </c>
      <c r="AB548" s="553">
        <v>2002</v>
      </c>
      <c r="AC548" s="553">
        <v>2003</v>
      </c>
      <c r="AD548" s="553">
        <v>2004</v>
      </c>
      <c r="AE548" s="553">
        <v>2005</v>
      </c>
      <c r="AF548" s="553">
        <v>2006</v>
      </c>
      <c r="AG548" s="553">
        <v>2007</v>
      </c>
      <c r="AH548" s="553">
        <v>2008</v>
      </c>
      <c r="AI548" s="553">
        <v>2009</v>
      </c>
      <c r="AJ548" s="553">
        <v>2010</v>
      </c>
      <c r="AK548" s="553">
        <v>2011</v>
      </c>
      <c r="AL548" s="553">
        <v>2012</v>
      </c>
      <c r="AM548" s="553">
        <v>2013</v>
      </c>
      <c r="AN548" s="553">
        <v>2014</v>
      </c>
      <c r="AO548" s="553">
        <v>2015</v>
      </c>
      <c r="AP548" s="553">
        <v>2016</v>
      </c>
      <c r="AQ548" s="553">
        <v>2017</v>
      </c>
      <c r="AR548" s="553">
        <v>2018</v>
      </c>
      <c r="AS548" s="553">
        <v>2019</v>
      </c>
      <c r="AU548" s="553">
        <v>2000</v>
      </c>
      <c r="AV548" s="553">
        <v>2001</v>
      </c>
      <c r="AW548" s="553">
        <v>2002</v>
      </c>
      <c r="AX548" s="553">
        <v>2003</v>
      </c>
      <c r="AY548" s="553">
        <v>2004</v>
      </c>
      <c r="AZ548" s="553">
        <v>2005</v>
      </c>
      <c r="BA548" s="553">
        <v>2006</v>
      </c>
      <c r="BB548" s="553">
        <v>2007</v>
      </c>
      <c r="BC548" s="553">
        <v>2008</v>
      </c>
      <c r="BD548" s="553">
        <v>2009</v>
      </c>
      <c r="BE548" s="553">
        <v>2010</v>
      </c>
      <c r="BF548" s="553">
        <v>2011</v>
      </c>
      <c r="BG548" s="553">
        <v>2012</v>
      </c>
      <c r="BH548" s="553">
        <v>2013</v>
      </c>
      <c r="BI548" s="553">
        <v>2014</v>
      </c>
      <c r="BJ548" s="553">
        <v>2015</v>
      </c>
      <c r="BK548" s="553">
        <v>2016</v>
      </c>
      <c r="BL548" s="553">
        <v>2017</v>
      </c>
      <c r="BM548" s="553">
        <v>2018</v>
      </c>
      <c r="BN548" s="553">
        <v>2019</v>
      </c>
    </row>
    <row r="549" spans="1:66" ht="15" x14ac:dyDescent="0.25">
      <c r="A549" s="555"/>
      <c r="B549" s="550" t="s">
        <v>498</v>
      </c>
      <c r="C549" s="556">
        <v>1950090.8290316591</v>
      </c>
      <c r="D549" s="556">
        <v>1990371.0726353382</v>
      </c>
      <c r="E549" s="556">
        <v>2034933.1335079633</v>
      </c>
      <c r="F549" s="556">
        <v>2077363.3722477274</v>
      </c>
      <c r="G549" s="556">
        <v>2116677.935000177</v>
      </c>
      <c r="H549" s="556">
        <v>2151946.3498261818</v>
      </c>
      <c r="I549" s="556">
        <v>2188203.7614237326</v>
      </c>
      <c r="J549" s="556">
        <v>2224095.4957487537</v>
      </c>
      <c r="K549" s="556">
        <v>2254515.8579222513</v>
      </c>
      <c r="L549" s="556">
        <v>2286767.8593816184</v>
      </c>
      <c r="M549" s="556">
        <v>2319020.4772276618</v>
      </c>
      <c r="N549" s="556">
        <v>2351010.3759617293</v>
      </c>
      <c r="O549" s="556">
        <v>2379167.3819582835</v>
      </c>
      <c r="P549" s="556">
        <v>2407445.1533102077</v>
      </c>
      <c r="Q549" s="556">
        <v>2523470</v>
      </c>
      <c r="R549" s="556">
        <v>2547240</v>
      </c>
      <c r="S549" s="556">
        <v>2549740</v>
      </c>
      <c r="T549" s="556">
        <v>2586840</v>
      </c>
      <c r="U549" s="556">
        <v>2617925.7000000002</v>
      </c>
      <c r="V549" s="557">
        <v>2645057.4000000004</v>
      </c>
      <c r="X549" s="555"/>
      <c r="Y549" s="550" t="s">
        <v>498</v>
      </c>
      <c r="Z549" s="556">
        <f>[23]Summary!$C$3</f>
        <v>1971172.0355109763</v>
      </c>
      <c r="AA549" s="556">
        <f>[23]Summary!$D$3</f>
        <v>2015207.6097711315</v>
      </c>
      <c r="AB549" s="556">
        <f>[23]Summary!$E$3</f>
        <v>2061023.3129057928</v>
      </c>
      <c r="AC549" s="556">
        <f>[23]Summary!$F$3</f>
        <v>2104587.2036347501</v>
      </c>
      <c r="AD549" s="556">
        <f>[23]Summary!$G$3</f>
        <v>2146270.9070972158</v>
      </c>
      <c r="AE549" s="556">
        <f>[23]Summary!$H$3</f>
        <v>2184147.7822445678</v>
      </c>
      <c r="AF549" s="556">
        <f>[23]Summary!$I$3</f>
        <v>2222977.1291204779</v>
      </c>
      <c r="AG549" s="556">
        <f>[23]Summary!$J$3</f>
        <v>2260685.5407462986</v>
      </c>
      <c r="AH549" s="556">
        <f>[23]Summary!$K$3</f>
        <v>2293040.1171426848</v>
      </c>
      <c r="AI549" s="556">
        <f>[23]Summary!$L$3</f>
        <v>2329550.8174382588</v>
      </c>
      <c r="AJ549" s="556">
        <f>[23]Summary!$M$3</f>
        <v>2366166.3153705671</v>
      </c>
      <c r="AK549" s="556">
        <f>[23]Summary!$N$3</f>
        <v>2399902.4163947362</v>
      </c>
      <c r="AL549" s="556">
        <f>[23]Summary!$O$3</f>
        <v>2429723.4567140019</v>
      </c>
      <c r="AM549" s="556">
        <f>[23]Summary!$P$3</f>
        <v>2459462.5413659271</v>
      </c>
      <c r="AN549" s="556">
        <f>[23]Summary!$Q$3</f>
        <v>2469212.4</v>
      </c>
      <c r="AO549" s="556">
        <f>[23]Summary!$R$3</f>
        <v>2510368.5</v>
      </c>
      <c r="AP549" s="556">
        <f>[23]Summary!$S$3</f>
        <v>2549744.2999999998</v>
      </c>
      <c r="AQ549" s="556">
        <f>[23]Summary!$T$3</f>
        <v>2586841.9</v>
      </c>
      <c r="AR549" s="556">
        <f>[23]Summary!$U$3</f>
        <v>2617925.7000000002</v>
      </c>
      <c r="AS549" s="556">
        <f>[23]Summary!$V$3</f>
        <v>2645057.4</v>
      </c>
      <c r="AU549" s="566">
        <f>(Z549-C549)/C549</f>
        <v>1.0810371581402391E-2</v>
      </c>
      <c r="AV549" s="566">
        <f t="shared" ref="AV549:AV551" si="1966">(AA549-D549)/D549</f>
        <v>1.2478345107231037E-2</v>
      </c>
      <c r="AW549" s="566">
        <f t="shared" ref="AW549:AW551" si="1967">(AB549-E549)/E549</f>
        <v>1.2821148257020838E-2</v>
      </c>
      <c r="AX549" s="566">
        <f t="shared" ref="AX549:AX551" si="1968">(AC549-F549)/F549</f>
        <v>1.3104992487456007E-2</v>
      </c>
      <c r="AY549" s="566">
        <f t="shared" ref="AY549:AY551" si="1969">(AD549-G549)/G549</f>
        <v>1.3980857270587215E-2</v>
      </c>
      <c r="AZ549" s="566">
        <f t="shared" ref="AZ549:AZ551" si="1970">(AE549-H549)/H549</f>
        <v>1.4963863955524253E-2</v>
      </c>
      <c r="BA549" s="566">
        <f t="shared" ref="BA549:BA551" si="1971">(AF549-I549)/I549</f>
        <v>1.5891284125259149E-2</v>
      </c>
      <c r="BB549" s="566">
        <f t="shared" ref="BB549:BB551" si="1972">(AG549-J549)/J549</f>
        <v>1.6451651949066479E-2</v>
      </c>
      <c r="BC549" s="566">
        <f t="shared" ref="BC549:BC551" si="1973">(AH549-K549)/K549</f>
        <v>1.708759735934488E-2</v>
      </c>
      <c r="BD549" s="566">
        <f t="shared" ref="BD549:BD551" si="1974">(AI549-L549)/L549</f>
        <v>1.8708920488417918E-2</v>
      </c>
      <c r="BE549" s="566">
        <f t="shared" ref="BE549:BE551" si="1975">(AJ549-M549)/M549</f>
        <v>2.03300654762942E-2</v>
      </c>
      <c r="BF549" s="566">
        <f t="shared" ref="BF549:BF551" si="1976">(AK549-N549)/N549</f>
        <v>2.0796182327781743E-2</v>
      </c>
      <c r="BG549" s="566">
        <f t="shared" ref="BG549:BG551" si="1977">(AL549-O549)/O549</f>
        <v>2.1249482125173538E-2</v>
      </c>
      <c r="BH549" s="566">
        <f t="shared" ref="BH549:BH551" si="1978">(AM549-P549)/P549</f>
        <v>2.1606883955049262E-2</v>
      </c>
      <c r="BI549" s="566">
        <f t="shared" ref="BI549:BI551" si="1979">(AN549-Q549)/Q549</f>
        <v>-2.1501186857779207E-2</v>
      </c>
      <c r="BJ549" s="566">
        <f t="shared" ref="BJ549:BJ551" si="1980">(AO549-R549)/R549</f>
        <v>-1.4475078908936732E-2</v>
      </c>
      <c r="BK549" s="566">
        <f t="shared" ref="BK549:BK551" si="1981">(AP549-S549)/S549</f>
        <v>1.6864464611347572E-6</v>
      </c>
      <c r="BL549" s="566">
        <f t="shared" ref="BL549:BL551" si="1982">(AQ549-T549)/T549</f>
        <v>7.3448686424628808E-7</v>
      </c>
      <c r="BM549" s="566">
        <f t="shared" ref="BM549:BM551" si="1983">(AR549-U549)/U549</f>
        <v>0</v>
      </c>
      <c r="BN549" s="566">
        <f t="shared" ref="BN549:BN551" si="1984">(AS549-V549)/V549</f>
        <v>-1.7604959624231186E-16</v>
      </c>
    </row>
    <row r="550" spans="1:66" ht="15" x14ac:dyDescent="0.25">
      <c r="A550" s="555"/>
      <c r="B550" s="550" t="s">
        <v>87</v>
      </c>
      <c r="C550" s="556">
        <v>1866926.9470426401</v>
      </c>
      <c r="D550" s="556">
        <v>1905489.3930054735</v>
      </c>
      <c r="E550" s="556">
        <v>1948151.0531806403</v>
      </c>
      <c r="F550" s="556">
        <v>1988771.8052468675</v>
      </c>
      <c r="G550" s="556">
        <v>2026409.7529368186</v>
      </c>
      <c r="H550" s="556">
        <v>2060174.1053648754</v>
      </c>
      <c r="I550" s="556">
        <v>2094885.2776517048</v>
      </c>
      <c r="J550" s="556">
        <v>2129246.3673968171</v>
      </c>
      <c r="K550" s="556">
        <v>2158369.4179927222</v>
      </c>
      <c r="L550" s="556">
        <v>2189245.9954957557</v>
      </c>
      <c r="M550" s="556">
        <v>2220123.1630989416</v>
      </c>
      <c r="N550" s="556">
        <v>2250748.815550962</v>
      </c>
      <c r="O550" s="556">
        <v>2277705.0334154968</v>
      </c>
      <c r="P550" s="556">
        <v>2304776.8664569519</v>
      </c>
      <c r="Q550" s="556">
        <v>2416290</v>
      </c>
      <c r="R550" s="556">
        <v>2438610</v>
      </c>
      <c r="S550" s="556">
        <v>2449800</v>
      </c>
      <c r="T550" s="556">
        <v>2485180</v>
      </c>
      <c r="U550" s="556">
        <v>2513894</v>
      </c>
      <c r="V550" s="557">
        <v>2537467.2999999998</v>
      </c>
      <c r="X550" s="555"/>
      <c r="Y550" s="550" t="s">
        <v>87</v>
      </c>
      <c r="Z550" s="556">
        <f>[23]Summary!$C$4</f>
        <v>1893891.4483242782</v>
      </c>
      <c r="AA550" s="556">
        <f>[23]Summary!$D$4</f>
        <v>1936200.590302207</v>
      </c>
      <c r="AB550" s="556">
        <f>[23]Summary!$E$4</f>
        <v>1980220.070490909</v>
      </c>
      <c r="AC550" s="556">
        <f>[23]Summary!$F$4</f>
        <v>2022076.0214789303</v>
      </c>
      <c r="AD550" s="556">
        <f>[23]Summary!$G$4</f>
        <v>2062125.4986934264</v>
      </c>
      <c r="AE550" s="556">
        <f>[23]Summary!$H$4</f>
        <v>2098517.3958178298</v>
      </c>
      <c r="AF550" s="556">
        <f>[23]Summary!$I$4</f>
        <v>2135824.4226361359</v>
      </c>
      <c r="AG550" s="556">
        <f>[23]Summary!$J$4</f>
        <v>2172054.4609186752</v>
      </c>
      <c r="AH550" s="556">
        <f>[23]Summary!$K$4</f>
        <v>2203140.5632209466</v>
      </c>
      <c r="AI550" s="556">
        <f>[23]Summary!$L$4</f>
        <v>2238219.8469244582</v>
      </c>
      <c r="AJ550" s="556">
        <f>[23]Summary!$M$4</f>
        <v>2273399.8196314867</v>
      </c>
      <c r="AK550" s="556">
        <f>[23]Summary!$N$4</f>
        <v>2305813.2833365537</v>
      </c>
      <c r="AL550" s="556">
        <f>[23]Summary!$O$4</f>
        <v>2334465.1778558213</v>
      </c>
      <c r="AM550" s="556">
        <f>[23]Summary!$P$4</f>
        <v>2363038.3298124303</v>
      </c>
      <c r="AN550" s="556">
        <f>[23]Summary!$Q$4</f>
        <v>2373242.6</v>
      </c>
      <c r="AO550" s="556">
        <f>[23]Summary!$R$4</f>
        <v>2411948.5</v>
      </c>
      <c r="AP550" s="556">
        <f>[23]Summary!$S$4</f>
        <v>2449801.5</v>
      </c>
      <c r="AQ550" s="556">
        <f>[23]Summary!$T$4</f>
        <v>2485184.5</v>
      </c>
      <c r="AR550" s="556">
        <f>[23]Summary!$U$4</f>
        <v>2513894</v>
      </c>
      <c r="AS550" s="556">
        <f>[23]Summary!$V$4</f>
        <v>2537467.2999999998</v>
      </c>
      <c r="AU550" s="566">
        <f t="shared" ref="AU550:AU551" si="1985">(Z550-C550)/C550</f>
        <v>1.4443254635298969E-2</v>
      </c>
      <c r="AV550" s="566">
        <f t="shared" si="1966"/>
        <v>1.6117222908438034E-2</v>
      </c>
      <c r="AW550" s="566">
        <f t="shared" si="1967"/>
        <v>1.6461258103118527E-2</v>
      </c>
      <c r="AX550" s="566">
        <f t="shared" si="1968"/>
        <v>1.6746122478304499E-2</v>
      </c>
      <c r="AY550" s="566">
        <f t="shared" si="1969"/>
        <v>1.7625135145962416E-2</v>
      </c>
      <c r="AZ550" s="566">
        <f t="shared" si="1970"/>
        <v>1.8611674786662469E-2</v>
      </c>
      <c r="BA550" s="566">
        <f t="shared" si="1971"/>
        <v>1.954242813254313E-2</v>
      </c>
      <c r="BB550" s="566">
        <f t="shared" si="1972"/>
        <v>2.0104809935261085E-2</v>
      </c>
      <c r="BC550" s="566">
        <f t="shared" si="1973"/>
        <v>2.0743040952582337E-2</v>
      </c>
      <c r="BD550" s="566">
        <f t="shared" si="1974"/>
        <v>2.2370191166028522E-2</v>
      </c>
      <c r="BE550" s="566">
        <f t="shared" si="1975"/>
        <v>2.3997162598033212E-2</v>
      </c>
      <c r="BF550" s="566">
        <f t="shared" si="1976"/>
        <v>2.4464954687585815E-2</v>
      </c>
      <c r="BG550" s="566">
        <f t="shared" si="1977"/>
        <v>2.491988365816215E-2</v>
      </c>
      <c r="BH550" s="566">
        <f t="shared" si="1978"/>
        <v>2.5278570001026412E-2</v>
      </c>
      <c r="BI550" s="566">
        <f t="shared" si="1979"/>
        <v>-1.7815494001133931E-2</v>
      </c>
      <c r="BJ550" s="566">
        <f t="shared" si="1980"/>
        <v>-1.093307252902268E-2</v>
      </c>
      <c r="BK550" s="566">
        <f t="shared" si="1981"/>
        <v>6.1229488121479306E-7</v>
      </c>
      <c r="BL550" s="566">
        <f t="shared" si="1982"/>
        <v>1.8107340313377702E-6</v>
      </c>
      <c r="BM550" s="566">
        <f t="shared" si="1983"/>
        <v>0</v>
      </c>
      <c r="BN550" s="566">
        <f t="shared" si="1984"/>
        <v>0</v>
      </c>
    </row>
    <row r="551" spans="1:66" ht="15.75" thickBot="1" x14ac:dyDescent="0.3">
      <c r="A551" s="558"/>
      <c r="B551" s="559" t="s">
        <v>499</v>
      </c>
      <c r="C551" s="560">
        <v>83163.881989018992</v>
      </c>
      <c r="D551" s="560">
        <v>84881.679629864637</v>
      </c>
      <c r="E551" s="560">
        <v>86782.080327322939</v>
      </c>
      <c r="F551" s="560">
        <v>88591.567000859883</v>
      </c>
      <c r="G551" s="560">
        <v>90268.18206335837</v>
      </c>
      <c r="H551" s="560">
        <v>91772.244461306371</v>
      </c>
      <c r="I551" s="560">
        <v>93318.483772027772</v>
      </c>
      <c r="J551" s="560">
        <v>94849.128351936582</v>
      </c>
      <c r="K551" s="560">
        <v>96146.439929529093</v>
      </c>
      <c r="L551" s="560">
        <v>97521.863885862753</v>
      </c>
      <c r="M551" s="560">
        <v>98897.314128720202</v>
      </c>
      <c r="N551" s="560">
        <v>100261.56041076733</v>
      </c>
      <c r="O551" s="560">
        <v>101462.34854278667</v>
      </c>
      <c r="P551" s="560">
        <v>102668.2868532557</v>
      </c>
      <c r="Q551" s="560">
        <v>107180</v>
      </c>
      <c r="R551" s="560">
        <v>108632</v>
      </c>
      <c r="S551" s="560">
        <v>99943</v>
      </c>
      <c r="T551" s="560">
        <v>101657</v>
      </c>
      <c r="U551" s="560">
        <v>104031.7</v>
      </c>
      <c r="V551" s="561">
        <v>107590.10000000056</v>
      </c>
      <c r="X551" s="558"/>
      <c r="Y551" s="559" t="s">
        <v>499</v>
      </c>
      <c r="Z551" s="560">
        <f>[23]Summary!$C$5</f>
        <v>77280.587186698103</v>
      </c>
      <c r="AA551" s="560">
        <f>[23]Summary!$D$5</f>
        <v>79007.019468924496</v>
      </c>
      <c r="AB551" s="560">
        <f>[23]Summary!$E$5</f>
        <v>80803.242414883804</v>
      </c>
      <c r="AC551" s="560">
        <f>[23]Summary!$F$5</f>
        <v>82511.182155819843</v>
      </c>
      <c r="AD551" s="560">
        <f>[23]Summary!$G$5</f>
        <v>84145.408403789392</v>
      </c>
      <c r="AE551" s="560">
        <f>[23]Summary!$H$5</f>
        <v>85630.386426737998</v>
      </c>
      <c r="AF551" s="560">
        <f>[23]Summary!$I$5</f>
        <v>87152.706484341994</v>
      </c>
      <c r="AG551" s="560">
        <f>[23]Summary!$J$5</f>
        <v>88631.079827623442</v>
      </c>
      <c r="AH551" s="560">
        <f>[23]Summary!$K$5</f>
        <v>89899.553921738174</v>
      </c>
      <c r="AI551" s="560">
        <f>[23]Summary!$L$5</f>
        <v>91330.970513800625</v>
      </c>
      <c r="AJ551" s="560">
        <f>[23]Summary!$M$5</f>
        <v>92766.495739080478</v>
      </c>
      <c r="AK551" s="560">
        <f>[23]Summary!$N$5</f>
        <v>94089.13305818243</v>
      </c>
      <c r="AL551" s="560">
        <f>[23]Summary!$O$5</f>
        <v>95258.278858180624</v>
      </c>
      <c r="AM551" s="560">
        <f>[23]Summary!$P$5</f>
        <v>96424.211553496774</v>
      </c>
      <c r="AN551" s="560">
        <f>[23]Summary!$Q$5</f>
        <v>95969.799999999814</v>
      </c>
      <c r="AO551" s="560">
        <f>[23]Summary!$R$5</f>
        <v>98420</v>
      </c>
      <c r="AP551" s="560">
        <f>[23]Summary!$S$5</f>
        <v>99942.8</v>
      </c>
      <c r="AQ551" s="560">
        <f>[23]Summary!$T$5</f>
        <v>101657.4</v>
      </c>
      <c r="AR551" s="560">
        <f>[23]Summary!$U$5</f>
        <v>104031.7</v>
      </c>
      <c r="AS551" s="560">
        <f>[23]Summary!$V$5</f>
        <v>107590.10000000009</v>
      </c>
      <c r="AU551" s="566">
        <f t="shared" si="1985"/>
        <v>-7.0743388374988586E-2</v>
      </c>
      <c r="AV551" s="566">
        <f t="shared" si="1966"/>
        <v>-6.920998955908042E-2</v>
      </c>
      <c r="AW551" s="566">
        <f t="shared" si="1967"/>
        <v>-6.8894844302974448E-2</v>
      </c>
      <c r="AX551" s="566">
        <f t="shared" si="1968"/>
        <v>-6.8633901068495859E-2</v>
      </c>
      <c r="AY551" s="566">
        <f t="shared" si="1969"/>
        <v>-6.782870242442085E-2</v>
      </c>
      <c r="AZ551" s="566">
        <f t="shared" si="1970"/>
        <v>-6.692500625456474E-2</v>
      </c>
      <c r="BA551" s="566">
        <f t="shared" si="1971"/>
        <v>-6.6072411793021119E-2</v>
      </c>
      <c r="BB551" s="566">
        <f t="shared" si="1972"/>
        <v>-6.5557255320693564E-2</v>
      </c>
      <c r="BC551" s="566">
        <f t="shared" si="1973"/>
        <v>-6.4972618979648122E-2</v>
      </c>
      <c r="BD551" s="566">
        <f t="shared" si="1974"/>
        <v>-6.3482106733601815E-2</v>
      </c>
      <c r="BE551" s="566">
        <f t="shared" si="1975"/>
        <v>-6.1991758256044568E-2</v>
      </c>
      <c r="BF551" s="566">
        <f t="shared" si="1976"/>
        <v>-6.1563248440346705E-2</v>
      </c>
      <c r="BG551" s="566">
        <f t="shared" si="1977"/>
        <v>-6.1146521578788311E-2</v>
      </c>
      <c r="BH551" s="566">
        <f t="shared" si="1978"/>
        <v>-6.0817955486913086E-2</v>
      </c>
      <c r="BI551" s="566">
        <f t="shared" si="1979"/>
        <v>-0.10459227467811333</v>
      </c>
      <c r="BJ551" s="566">
        <f t="shared" si="1980"/>
        <v>-9.4005449591280654E-2</v>
      </c>
      <c r="BK551" s="566">
        <f t="shared" si="1981"/>
        <v>-2.001140650141477E-6</v>
      </c>
      <c r="BL551" s="566">
        <f t="shared" si="1982"/>
        <v>3.9348003580095738E-6</v>
      </c>
      <c r="BM551" s="566">
        <f t="shared" si="1983"/>
        <v>0</v>
      </c>
      <c r="BN551" s="566">
        <f t="shared" si="1984"/>
        <v>-4.3281053489841247E-15</v>
      </c>
    </row>
    <row r="552" spans="1:66" ht="15" x14ac:dyDescent="0.25">
      <c r="A552" s="552" t="s">
        <v>500</v>
      </c>
      <c r="B552" s="562"/>
      <c r="C552" s="553">
        <v>2000</v>
      </c>
      <c r="D552" s="553">
        <v>2001</v>
      </c>
      <c r="E552" s="553">
        <v>2002</v>
      </c>
      <c r="F552" s="553">
        <v>2003</v>
      </c>
      <c r="G552" s="553">
        <v>2004</v>
      </c>
      <c r="H552" s="553">
        <v>2005</v>
      </c>
      <c r="I552" s="553">
        <v>2006</v>
      </c>
      <c r="J552" s="553">
        <v>2007</v>
      </c>
      <c r="K552" s="553">
        <v>2008</v>
      </c>
      <c r="L552" s="553">
        <v>2009</v>
      </c>
      <c r="M552" s="553">
        <v>2010</v>
      </c>
      <c r="N552" s="553">
        <v>2011</v>
      </c>
      <c r="O552" s="553">
        <v>2012</v>
      </c>
      <c r="P552" s="553">
        <v>2013</v>
      </c>
      <c r="Q552" s="553">
        <v>2014</v>
      </c>
      <c r="R552" s="553">
        <v>2015</v>
      </c>
      <c r="S552" s="553">
        <v>2016</v>
      </c>
      <c r="T552" s="553">
        <v>2017</v>
      </c>
      <c r="U552" s="553">
        <v>2018</v>
      </c>
      <c r="V552" s="554">
        <v>2019</v>
      </c>
      <c r="X552" s="552" t="s">
        <v>500</v>
      </c>
      <c r="Y552" s="562"/>
      <c r="Z552" s="553">
        <v>2000</v>
      </c>
      <c r="AA552" s="553">
        <v>2001</v>
      </c>
      <c r="AB552" s="553">
        <v>2002</v>
      </c>
      <c r="AC552" s="553">
        <v>2003</v>
      </c>
      <c r="AD552" s="553">
        <v>2004</v>
      </c>
      <c r="AE552" s="553">
        <v>2005</v>
      </c>
      <c r="AF552" s="553">
        <v>2006</v>
      </c>
      <c r="AG552" s="553">
        <v>2007</v>
      </c>
      <c r="AH552" s="553">
        <v>2008</v>
      </c>
      <c r="AI552" s="553">
        <v>2009</v>
      </c>
      <c r="AJ552" s="553">
        <v>2010</v>
      </c>
      <c r="AK552" s="553">
        <v>2011</v>
      </c>
      <c r="AL552" s="553">
        <v>2012</v>
      </c>
      <c r="AM552" s="553">
        <v>2013</v>
      </c>
      <c r="AN552" s="553">
        <v>2014</v>
      </c>
      <c r="AO552" s="553">
        <v>2015</v>
      </c>
      <c r="AP552" s="553">
        <v>2016</v>
      </c>
      <c r="AQ552" s="553">
        <v>2017</v>
      </c>
      <c r="AR552" s="553">
        <v>2018</v>
      </c>
      <c r="AS552" s="553">
        <v>2019</v>
      </c>
      <c r="AU552" s="553">
        <v>2000</v>
      </c>
      <c r="AV552" s="553">
        <v>2001</v>
      </c>
      <c r="AW552" s="553">
        <v>2002</v>
      </c>
      <c r="AX552" s="553">
        <v>2003</v>
      </c>
      <c r="AY552" s="553">
        <v>2004</v>
      </c>
      <c r="AZ552" s="553">
        <v>2005</v>
      </c>
      <c r="BA552" s="553">
        <v>2006</v>
      </c>
      <c r="BB552" s="553">
        <v>2007</v>
      </c>
      <c r="BC552" s="553">
        <v>2008</v>
      </c>
      <c r="BD552" s="553">
        <v>2009</v>
      </c>
      <c r="BE552" s="553">
        <v>2010</v>
      </c>
      <c r="BF552" s="553">
        <v>2011</v>
      </c>
      <c r="BG552" s="553">
        <v>2012</v>
      </c>
      <c r="BH552" s="553">
        <v>2013</v>
      </c>
      <c r="BI552" s="553">
        <v>2014</v>
      </c>
      <c r="BJ552" s="553">
        <v>2015</v>
      </c>
      <c r="BK552" s="553">
        <v>2016</v>
      </c>
      <c r="BL552" s="553">
        <v>2017</v>
      </c>
      <c r="BM552" s="553">
        <v>2018</v>
      </c>
      <c r="BN552" s="553">
        <v>2019</v>
      </c>
    </row>
    <row r="553" spans="1:66" ht="15" x14ac:dyDescent="0.25">
      <c r="A553" s="563"/>
      <c r="B553" s="550" t="s">
        <v>498</v>
      </c>
      <c r="C553" s="556">
        <v>75028.83506564729</v>
      </c>
      <c r="D553" s="556">
        <v>77944.377534457715</v>
      </c>
      <c r="E553" s="556">
        <v>78733.497315025001</v>
      </c>
      <c r="F553" s="556">
        <v>80467.671118029757</v>
      </c>
      <c r="G553" s="556">
        <v>81045.201396247663</v>
      </c>
      <c r="H553" s="556">
        <v>80997.61166960909</v>
      </c>
      <c r="I553" s="556">
        <v>80947.637827532337</v>
      </c>
      <c r="J553" s="556">
        <v>82136.052572493441</v>
      </c>
      <c r="K553" s="556">
        <v>80805.09234843016</v>
      </c>
      <c r="L553" s="556">
        <v>80811.725243359717</v>
      </c>
      <c r="M553" s="556">
        <v>81584.815435891156</v>
      </c>
      <c r="N553" s="556">
        <v>79990.456001229715</v>
      </c>
      <c r="O553" s="556">
        <v>79820.455146706576</v>
      </c>
      <c r="P553" s="556">
        <v>79195.875639951119</v>
      </c>
      <c r="Q553" s="556">
        <v>85877</v>
      </c>
      <c r="R553" s="556">
        <v>85643</v>
      </c>
      <c r="S553" s="556">
        <v>80701</v>
      </c>
      <c r="T553" s="556">
        <v>81308.7</v>
      </c>
      <c r="U553" s="556">
        <v>82957.100000000006</v>
      </c>
      <c r="V553" s="557">
        <v>77095.146533510124</v>
      </c>
      <c r="X553" s="563"/>
      <c r="Y553" s="550" t="s">
        <v>498</v>
      </c>
      <c r="Z553" s="556">
        <f>[23]Summary!$C$7</f>
        <v>78584.644158105162</v>
      </c>
      <c r="AA553" s="556">
        <f>[23]Summary!$D$7</f>
        <v>78997.801946715495</v>
      </c>
      <c r="AB553" s="556">
        <f>[23]Summary!$E$7</f>
        <v>79650.125855576538</v>
      </c>
      <c r="AC553" s="556">
        <f>[23]Summary!$F$7</f>
        <v>82631.511502389592</v>
      </c>
      <c r="AD553" s="556">
        <f>[23]Summary!$G$7</f>
        <v>83401.762628722965</v>
      </c>
      <c r="AE553" s="556">
        <f>[23]Summary!$H$7</f>
        <v>83380.396743025456</v>
      </c>
      <c r="AF553" s="556">
        <f>[23]Summary!$I$7</f>
        <v>82859.02606758794</v>
      </c>
      <c r="AG553" s="556">
        <f>[23]Summary!$J$7</f>
        <v>84057.705882317619</v>
      </c>
      <c r="AH553" s="556">
        <f>[23]Summary!$K$7</f>
        <v>84993.571029910192</v>
      </c>
      <c r="AI553" s="556">
        <f>[23]Summary!$L$7</f>
        <v>84868.096143135044</v>
      </c>
      <c r="AJ553" s="556">
        <f>[23]Summary!$M$7</f>
        <v>83468.128695916806</v>
      </c>
      <c r="AK553" s="556">
        <f>[23]Summary!$N$7</f>
        <v>81656.674530225384</v>
      </c>
      <c r="AL553" s="556">
        <f>[23]Summary!$O$7</f>
        <v>80929.124584711142</v>
      </c>
      <c r="AM553" s="556">
        <f>[23]Summary!$P$7</f>
        <v>82663.300567087514</v>
      </c>
      <c r="AN553" s="556">
        <f>[23]Summary!$Q$7</f>
        <v>88911.5</v>
      </c>
      <c r="AO553" s="556">
        <f>[23]Summary!$R$7</f>
        <v>85642.7</v>
      </c>
      <c r="AP553" s="556">
        <f>[23]Summary!$S$7</f>
        <v>80701.2</v>
      </c>
      <c r="AQ553" s="556">
        <f>[23]Summary!$T$7</f>
        <v>81308.7</v>
      </c>
      <c r="AR553" s="556">
        <f>[23]Summary!$U$7</f>
        <v>82957.100000000006</v>
      </c>
      <c r="AS553" s="556">
        <f>[23]Summary!$V$7</f>
        <v>79563.8</v>
      </c>
      <c r="AU553" s="566">
        <f>(Z553-C553)/C553</f>
        <v>4.7392566995698097E-2</v>
      </c>
      <c r="AV553" s="566">
        <f t="shared" ref="AV553:AV555" si="1986">(AA553-D553)/D553</f>
        <v>1.351507890087494E-2</v>
      </c>
      <c r="AW553" s="566">
        <f t="shared" ref="AW553:AW555" si="1987">(AB553-E553)/E553</f>
        <v>1.164216720723028E-2</v>
      </c>
      <c r="AX553" s="566">
        <f t="shared" ref="AX553:AX555" si="1988">(AC553-F553)/F553</f>
        <v>2.6890804148984506E-2</v>
      </c>
      <c r="AY553" s="566">
        <f t="shared" ref="AY553:AY555" si="1989">(AD553-G553)/G553</f>
        <v>2.9077122295662641E-2</v>
      </c>
      <c r="AZ553" s="566">
        <f t="shared" ref="AZ553:AZ555" si="1990">(AE553-H553)/H553</f>
        <v>2.9417967077051538E-2</v>
      </c>
      <c r="BA553" s="566">
        <f t="shared" ref="BA553:BA555" si="1991">(AF553-I553)/I553</f>
        <v>2.3612649996384349E-2</v>
      </c>
      <c r="BB553" s="566">
        <f t="shared" ref="BB553:BB555" si="1992">(AG553-J553)/J553</f>
        <v>2.3395978375368394E-2</v>
      </c>
      <c r="BC553" s="566">
        <f t="shared" ref="BC553:BC555" si="1993">(AH553-K553)/K553</f>
        <v>5.1834340630654618E-2</v>
      </c>
      <c r="BD553" s="566">
        <f t="shared" ref="BD553:BD555" si="1994">(AI553-L553)/L553</f>
        <v>5.0195326081206741E-2</v>
      </c>
      <c r="BE553" s="566">
        <f t="shared" ref="BE553:BE555" si="1995">(AJ553-M553)/M553</f>
        <v>2.3084114978547034E-2</v>
      </c>
      <c r="BF553" s="566">
        <f t="shared" ref="BF553:BF555" si="1996">(AK553-N553)/N553</f>
        <v>2.0830216656972846E-2</v>
      </c>
      <c r="BG553" s="566">
        <f t="shared" ref="BG553:BG555" si="1997">(AL553-O553)/O553</f>
        <v>1.3889540418767089E-2</v>
      </c>
      <c r="BH553" s="566">
        <f t="shared" ref="BH553:BH555" si="1998">(AM553-P553)/P553</f>
        <v>4.3782897772358484E-2</v>
      </c>
      <c r="BI553" s="566">
        <f t="shared" ref="BI553:BI555" si="1999">(AN553-Q553)/Q553</f>
        <v>3.5335421591345763E-2</v>
      </c>
      <c r="BJ553" s="566">
        <f t="shared" ref="BJ553:BJ555" si="2000">(AO553-R553)/R553</f>
        <v>-3.5029132562253821E-6</v>
      </c>
      <c r="BK553" s="566">
        <f t="shared" ref="BK553:BK555" si="2001">(AP553-S553)/S553</f>
        <v>2.4782840360973175E-6</v>
      </c>
      <c r="BL553" s="566">
        <f t="shared" ref="BL553:BL555" si="2002">(AQ553-T553)/T553</f>
        <v>0</v>
      </c>
      <c r="BM553" s="566">
        <f t="shared" ref="BM553:BM555" si="2003">(AR553-U553)/U553</f>
        <v>0</v>
      </c>
      <c r="BN553" s="566">
        <f t="shared" ref="BN553:BN555" si="2004">(AS553-V553)/V553</f>
        <v>3.2020867427975587E-2</v>
      </c>
    </row>
    <row r="554" spans="1:66" ht="15" x14ac:dyDescent="0.25">
      <c r="A554" s="563"/>
      <c r="B554" s="550" t="s">
        <v>87</v>
      </c>
      <c r="C554" s="556">
        <v>73311.037424801645</v>
      </c>
      <c r="D554" s="556">
        <v>76043.976836999413</v>
      </c>
      <c r="E554" s="556">
        <v>76924.010641487825</v>
      </c>
      <c r="F554" s="556">
        <v>78791.056055531502</v>
      </c>
      <c r="G554" s="556">
        <v>79541.138998299662</v>
      </c>
      <c r="H554" s="556">
        <v>79451.372358887224</v>
      </c>
      <c r="I554" s="556">
        <v>79416.993247623992</v>
      </c>
      <c r="J554" s="556">
        <v>80838.740994900931</v>
      </c>
      <c r="K554" s="556">
        <v>79429.668392096501</v>
      </c>
      <c r="L554" s="556">
        <v>79436.275000502734</v>
      </c>
      <c r="M554" s="556">
        <v>80220.56915384403</v>
      </c>
      <c r="N554" s="556">
        <v>78789.667869210374</v>
      </c>
      <c r="O554" s="556">
        <v>78614.516836238006</v>
      </c>
      <c r="P554" s="556">
        <v>77999.373561758417</v>
      </c>
      <c r="Q554" s="556">
        <v>83402</v>
      </c>
      <c r="R554" s="556">
        <v>82629</v>
      </c>
      <c r="S554" s="556">
        <v>78928</v>
      </c>
      <c r="T554" s="556">
        <v>79225.100000000006</v>
      </c>
      <c r="U554" s="556">
        <v>79236.2</v>
      </c>
      <c r="V554" s="557">
        <v>76349.732478674443</v>
      </c>
      <c r="X554" s="563"/>
      <c r="Y554" s="550" t="s">
        <v>87</v>
      </c>
      <c r="Z554" s="556">
        <f>[23]Summary!$C$8</f>
        <v>76858.211875878769</v>
      </c>
      <c r="AA554" s="556">
        <f>[23]Summary!$D$8</f>
        <v>77201.579000756188</v>
      </c>
      <c r="AB554" s="556">
        <f>[23]Summary!$E$8</f>
        <v>77942.186114640499</v>
      </c>
      <c r="AC554" s="556">
        <f>[23]Summary!$F$8</f>
        <v>80997.285254420509</v>
      </c>
      <c r="AD554" s="556">
        <f>[23]Summary!$G$8</f>
        <v>81916.784605774359</v>
      </c>
      <c r="AE554" s="556">
        <f>[23]Summary!$H$8</f>
        <v>81858.07668542146</v>
      </c>
      <c r="AF554" s="556">
        <f>[23]Summary!$I$8</f>
        <v>81380.652724306492</v>
      </c>
      <c r="AG554" s="556">
        <f>[23]Summary!$J$8</f>
        <v>82789.231788202422</v>
      </c>
      <c r="AH554" s="556">
        <f>[23]Summary!$K$8</f>
        <v>83562.154437847741</v>
      </c>
      <c r="AI554" s="556">
        <f>[23]Summary!$L$8</f>
        <v>83432.570917855192</v>
      </c>
      <c r="AJ554" s="556">
        <f>[23]Summary!$M$8</f>
        <v>82145.49137681532</v>
      </c>
      <c r="AK554" s="556">
        <f>[23]Summary!$N$8</f>
        <v>80487.52873022719</v>
      </c>
      <c r="AL554" s="556">
        <f>[23]Summary!$O$8</f>
        <v>79763.191889394991</v>
      </c>
      <c r="AM554" s="556">
        <f>[23]Summary!$P$8</f>
        <v>81472.383881302419</v>
      </c>
      <c r="AN554" s="556">
        <f>[23]Summary!$Q$8</f>
        <v>86430.8</v>
      </c>
      <c r="AO554" s="556">
        <f>[23]Summary!$R$8</f>
        <v>82629.100000000006</v>
      </c>
      <c r="AP554" s="556">
        <f>[23]Summary!$S$8</f>
        <v>78928.3</v>
      </c>
      <c r="AQ554" s="556">
        <f>[23]Summary!$T$8</f>
        <v>79225.100000000006</v>
      </c>
      <c r="AR554" s="556">
        <f>[23]Summary!$U$8</f>
        <v>79236.2</v>
      </c>
      <c r="AS554" s="556">
        <f>[23]Summary!$V$8</f>
        <v>76909.399999999994</v>
      </c>
      <c r="AU554" s="566">
        <f t="shared" ref="AU554:AU555" si="2005">(Z554-C554)/C554</f>
        <v>4.8385271518161466E-2</v>
      </c>
      <c r="AV554" s="566">
        <f t="shared" si="1986"/>
        <v>1.5222798858062101E-2</v>
      </c>
      <c r="AW554" s="566">
        <f t="shared" si="1987"/>
        <v>1.3236120486462735E-2</v>
      </c>
      <c r="AX554" s="566">
        <f t="shared" si="1988"/>
        <v>2.8001010639254136E-2</v>
      </c>
      <c r="AY554" s="566">
        <f t="shared" si="1989"/>
        <v>2.9866879421043747E-2</v>
      </c>
      <c r="AZ554" s="566">
        <f t="shared" si="1990"/>
        <v>3.0291538774975341E-2</v>
      </c>
      <c r="BA554" s="566">
        <f t="shared" si="1991"/>
        <v>2.4725935802678466E-2</v>
      </c>
      <c r="BB554" s="566">
        <f t="shared" si="1992"/>
        <v>2.4128168861814934E-2</v>
      </c>
      <c r="BC554" s="566">
        <f t="shared" si="1993"/>
        <v>5.2026983486216288E-2</v>
      </c>
      <c r="BD554" s="566">
        <f t="shared" si="1994"/>
        <v>5.0308198833935329E-2</v>
      </c>
      <c r="BE554" s="566">
        <f t="shared" si="1995"/>
        <v>2.3995369806959935E-2</v>
      </c>
      <c r="BF554" s="566">
        <f t="shared" si="1996"/>
        <v>2.1549283134880557E-2</v>
      </c>
      <c r="BG554" s="566">
        <f t="shared" si="1997"/>
        <v>1.4611487793657646E-2</v>
      </c>
      <c r="BH554" s="566">
        <f t="shared" si="1998"/>
        <v>4.4526130928399563E-2</v>
      </c>
      <c r="BI554" s="566">
        <f t="shared" si="1999"/>
        <v>3.6315675883072385E-2</v>
      </c>
      <c r="BJ554" s="566">
        <f t="shared" si="2000"/>
        <v>1.2102288543467883E-6</v>
      </c>
      <c r="BK554" s="566">
        <f t="shared" si="2001"/>
        <v>3.8009324954757548E-6</v>
      </c>
      <c r="BL554" s="566">
        <f t="shared" si="2002"/>
        <v>0</v>
      </c>
      <c r="BM554" s="566">
        <f t="shared" si="2003"/>
        <v>0</v>
      </c>
      <c r="BN554" s="566">
        <f t="shared" si="2004"/>
        <v>7.3303141105553219E-3</v>
      </c>
    </row>
    <row r="555" spans="1:66" ht="15.75" thickBot="1" x14ac:dyDescent="0.3">
      <c r="A555" s="564"/>
      <c r="B555" s="559" t="s">
        <v>499</v>
      </c>
      <c r="C555" s="560">
        <v>1717.797640845718</v>
      </c>
      <c r="D555" s="560">
        <v>1900.4006974582007</v>
      </c>
      <c r="E555" s="560">
        <v>1809.4866735369724</v>
      </c>
      <c r="F555" s="560">
        <v>1676.6150624985021</v>
      </c>
      <c r="G555" s="560">
        <v>1504.0623979479424</v>
      </c>
      <c r="H555" s="560">
        <v>1546.2393107213284</v>
      </c>
      <c r="I555" s="560">
        <v>1530.6445799087815</v>
      </c>
      <c r="J555" s="560">
        <v>1297.3115775926126</v>
      </c>
      <c r="K555" s="560">
        <v>1375.4239563336305</v>
      </c>
      <c r="L555" s="560">
        <v>1375.4502428572159</v>
      </c>
      <c r="M555" s="560">
        <v>1364.2462820469082</v>
      </c>
      <c r="N555" s="560">
        <v>1200.7881320194138</v>
      </c>
      <c r="O555" s="560">
        <v>1205.9383104692533</v>
      </c>
      <c r="P555" s="560">
        <v>1196.5020781927014</v>
      </c>
      <c r="Q555" s="560">
        <v>2475</v>
      </c>
      <c r="R555" s="560">
        <v>3014</v>
      </c>
      <c r="S555" s="560">
        <v>1773</v>
      </c>
      <c r="T555" s="560">
        <v>2083.6</v>
      </c>
      <c r="U555" s="560">
        <v>3720.9</v>
      </c>
      <c r="V555" s="561">
        <v>745.4140548355208</v>
      </c>
      <c r="X555" s="564"/>
      <c r="Y555" s="559" t="s">
        <v>499</v>
      </c>
      <c r="Z555" s="560">
        <f>[23]Summary!$C$9</f>
        <v>1726.4322822264658</v>
      </c>
      <c r="AA555" s="560">
        <f>[23]Summary!$D$9</f>
        <v>1796.2229459593364</v>
      </c>
      <c r="AB555" s="560">
        <f>[23]Summary!$E$9</f>
        <v>1707.9397409360681</v>
      </c>
      <c r="AC555" s="560">
        <f>[23]Summary!$F$9</f>
        <v>1634.2262479695491</v>
      </c>
      <c r="AD555" s="560">
        <f>[23]Summary!$G$9</f>
        <v>1484.9780229485768</v>
      </c>
      <c r="AE555" s="560">
        <f>[23]Summary!$H$9</f>
        <v>1522.3200576038944</v>
      </c>
      <c r="AF555" s="560">
        <f>[23]Summary!$I$9</f>
        <v>1478.3733432812878</v>
      </c>
      <c r="AG555" s="560">
        <f>[23]Summary!$J$9</f>
        <v>1268.4740941148339</v>
      </c>
      <c r="AH555" s="560">
        <f>[23]Summary!$K$9</f>
        <v>1431.4165920623491</v>
      </c>
      <c r="AI555" s="560">
        <f>[23]Summary!$L$9</f>
        <v>1435.5252252796927</v>
      </c>
      <c r="AJ555" s="560">
        <f>[23]Summary!$M$9</f>
        <v>1322.637319102083</v>
      </c>
      <c r="AK555" s="560">
        <f>[23]Summary!$N$9</f>
        <v>1169.145799998063</v>
      </c>
      <c r="AL555" s="560">
        <f>[23]Summary!$O$9</f>
        <v>1165.9326953163109</v>
      </c>
      <c r="AM555" s="560">
        <f>[23]Summary!$P$9</f>
        <v>1190.9166857850942</v>
      </c>
      <c r="AN555" s="560">
        <f>[23]Summary!$Q$9</f>
        <v>2480.6999999999998</v>
      </c>
      <c r="AO555" s="560">
        <f>[23]Summary!$R$9</f>
        <v>3013.6</v>
      </c>
      <c r="AP555" s="560">
        <f>[23]Summary!$S$9</f>
        <v>1772.9</v>
      </c>
      <c r="AQ555" s="560">
        <f>[23]Summary!$T$9</f>
        <v>2083.6</v>
      </c>
      <c r="AR555" s="560">
        <f>[23]Summary!$U$9</f>
        <v>3720.9</v>
      </c>
      <c r="AS555" s="560">
        <f>[23]Summary!$V$9</f>
        <v>2654.4</v>
      </c>
      <c r="AU555" s="566">
        <f t="shared" si="2005"/>
        <v>5.0265765742329898E-3</v>
      </c>
      <c r="AV555" s="566">
        <f t="shared" si="1986"/>
        <v>-5.4818834595358155E-2</v>
      </c>
      <c r="AW555" s="566">
        <f t="shared" si="1987"/>
        <v>-5.6119193407715026E-2</v>
      </c>
      <c r="AX555" s="566">
        <f t="shared" si="1988"/>
        <v>-2.5282377259443718E-2</v>
      </c>
      <c r="AY555" s="566">
        <f t="shared" si="1989"/>
        <v>-1.2688552699278419E-2</v>
      </c>
      <c r="AZ555" s="566">
        <f t="shared" si="1990"/>
        <v>-1.5469308632617503E-2</v>
      </c>
      <c r="BA555" s="566">
        <f t="shared" si="1991"/>
        <v>-3.4149819829897239E-2</v>
      </c>
      <c r="BB555" s="566">
        <f t="shared" si="1992"/>
        <v>-2.2228648827209038E-2</v>
      </c>
      <c r="BC555" s="566">
        <f t="shared" si="1993"/>
        <v>4.070936489864127E-2</v>
      </c>
      <c r="BD555" s="566">
        <f t="shared" si="1994"/>
        <v>4.3676594434767256E-2</v>
      </c>
      <c r="BE555" s="566">
        <f t="shared" si="1995"/>
        <v>-3.0499597830968835E-2</v>
      </c>
      <c r="BF555" s="566">
        <f t="shared" si="1996"/>
        <v>-2.635130309635602E-2</v>
      </c>
      <c r="BG555" s="566">
        <f t="shared" si="1997"/>
        <v>-3.3173848782841589E-2</v>
      </c>
      <c r="BH555" s="566">
        <f t="shared" si="1998"/>
        <v>-4.6681008829035546E-3</v>
      </c>
      <c r="BI555" s="566">
        <f t="shared" si="1999"/>
        <v>2.3030303030302296E-3</v>
      </c>
      <c r="BJ555" s="566">
        <f t="shared" si="2000"/>
        <v>-1.327140013271702E-4</v>
      </c>
      <c r="BK555" s="566">
        <f t="shared" si="2001"/>
        <v>-5.6401579244167542E-5</v>
      </c>
      <c r="BL555" s="566">
        <f t="shared" si="2002"/>
        <v>0</v>
      </c>
      <c r="BM555" s="566">
        <f t="shared" si="2003"/>
        <v>0</v>
      </c>
      <c r="BN555" s="566">
        <f t="shared" si="2004"/>
        <v>2.5609739080995815</v>
      </c>
    </row>
    <row r="556" spans="1:66" ht="15" x14ac:dyDescent="0.25">
      <c r="A556" s="552" t="s">
        <v>58</v>
      </c>
      <c r="B556" s="562"/>
      <c r="C556" s="553">
        <v>2000</v>
      </c>
      <c r="D556" s="553">
        <v>2001</v>
      </c>
      <c r="E556" s="553">
        <v>2002</v>
      </c>
      <c r="F556" s="553">
        <v>2003</v>
      </c>
      <c r="G556" s="553">
        <v>2004</v>
      </c>
      <c r="H556" s="553">
        <v>2005</v>
      </c>
      <c r="I556" s="553">
        <v>2006</v>
      </c>
      <c r="J556" s="553">
        <v>2007</v>
      </c>
      <c r="K556" s="553">
        <v>2008</v>
      </c>
      <c r="L556" s="553">
        <v>2009</v>
      </c>
      <c r="M556" s="553">
        <v>2010</v>
      </c>
      <c r="N556" s="553">
        <v>2011</v>
      </c>
      <c r="O556" s="553">
        <v>2012</v>
      </c>
      <c r="P556" s="553">
        <v>2013</v>
      </c>
      <c r="Q556" s="553">
        <v>2014</v>
      </c>
      <c r="R556" s="553">
        <v>2015</v>
      </c>
      <c r="S556" s="553">
        <v>2016</v>
      </c>
      <c r="T556" s="553">
        <v>2017</v>
      </c>
      <c r="U556" s="553">
        <v>2018</v>
      </c>
      <c r="V556" s="554">
        <v>2019</v>
      </c>
      <c r="X556" s="552" t="s">
        <v>58</v>
      </c>
      <c r="Y556" s="562"/>
      <c r="Z556" s="553">
        <v>2000</v>
      </c>
      <c r="AA556" s="553">
        <v>2001</v>
      </c>
      <c r="AB556" s="553">
        <v>2002</v>
      </c>
      <c r="AC556" s="553">
        <v>2003</v>
      </c>
      <c r="AD556" s="553">
        <v>2004</v>
      </c>
      <c r="AE556" s="553">
        <v>2005</v>
      </c>
      <c r="AF556" s="553">
        <v>2006</v>
      </c>
      <c r="AG556" s="553">
        <v>2007</v>
      </c>
      <c r="AH556" s="553">
        <v>2008</v>
      </c>
      <c r="AI556" s="553">
        <v>2009</v>
      </c>
      <c r="AJ556" s="553">
        <v>2010</v>
      </c>
      <c r="AK556" s="553">
        <v>2011</v>
      </c>
      <c r="AL556" s="553">
        <v>2012</v>
      </c>
      <c r="AM556" s="553">
        <v>2013</v>
      </c>
      <c r="AN556" s="553">
        <v>2014</v>
      </c>
      <c r="AO556" s="553">
        <v>2015</v>
      </c>
      <c r="AP556" s="553">
        <v>2016</v>
      </c>
      <c r="AQ556" s="553">
        <v>2017</v>
      </c>
      <c r="AR556" s="553">
        <v>2018</v>
      </c>
      <c r="AS556" s="553">
        <v>2019</v>
      </c>
      <c r="AU556" s="553">
        <v>2000</v>
      </c>
      <c r="AV556" s="553">
        <v>2001</v>
      </c>
      <c r="AW556" s="553">
        <v>2002</v>
      </c>
      <c r="AX556" s="553">
        <v>2003</v>
      </c>
      <c r="AY556" s="553">
        <v>2004</v>
      </c>
      <c r="AZ556" s="553">
        <v>2005</v>
      </c>
      <c r="BA556" s="553">
        <v>2006</v>
      </c>
      <c r="BB556" s="553">
        <v>2007</v>
      </c>
      <c r="BC556" s="553">
        <v>2008</v>
      </c>
      <c r="BD556" s="553">
        <v>2009</v>
      </c>
      <c r="BE556" s="553">
        <v>2010</v>
      </c>
      <c r="BF556" s="553">
        <v>2011</v>
      </c>
      <c r="BG556" s="553">
        <v>2012</v>
      </c>
      <c r="BH556" s="553">
        <v>2013</v>
      </c>
      <c r="BI556" s="553">
        <v>2014</v>
      </c>
      <c r="BJ556" s="553">
        <v>2015</v>
      </c>
      <c r="BK556" s="553">
        <v>2016</v>
      </c>
      <c r="BL556" s="553">
        <v>2017</v>
      </c>
      <c r="BM556" s="553">
        <v>2018</v>
      </c>
      <c r="BN556" s="553">
        <v>2019</v>
      </c>
    </row>
    <row r="557" spans="1:66" ht="15" x14ac:dyDescent="0.25">
      <c r="A557" s="563"/>
      <c r="B557" s="550" t="s">
        <v>498</v>
      </c>
      <c r="C557" s="556">
        <v>28852.453734310391</v>
      </c>
      <c r="D557" s="556">
        <v>27733.832185110805</v>
      </c>
      <c r="E557" s="556">
        <v>30085.265590316274</v>
      </c>
      <c r="F557" s="556">
        <v>34186.138841544482</v>
      </c>
      <c r="G557" s="556">
        <v>36289.236045540136</v>
      </c>
      <c r="H557" s="556">
        <v>35415.070444406461</v>
      </c>
      <c r="I557" s="556">
        <v>35902.319374905193</v>
      </c>
      <c r="J557" s="556">
        <v>39927.29</v>
      </c>
      <c r="K557" s="556">
        <v>38077.769999999997</v>
      </c>
      <c r="L557" s="556">
        <v>38473.01</v>
      </c>
      <c r="M557" s="556">
        <v>39404.300000000003</v>
      </c>
      <c r="N557" s="556">
        <v>41306.959999999999</v>
      </c>
      <c r="O557" s="556">
        <v>41156.53</v>
      </c>
      <c r="P557" s="556">
        <v>43262.78</v>
      </c>
      <c r="Q557" s="556">
        <v>39742</v>
      </c>
      <c r="R557" s="556">
        <v>40247</v>
      </c>
      <c r="S557" s="556">
        <v>40901</v>
      </c>
      <c r="T557" s="556">
        <v>44275</v>
      </c>
      <c r="U557" s="556">
        <v>45589.7</v>
      </c>
      <c r="V557" s="557">
        <v>48873.484572409267</v>
      </c>
      <c r="X557" s="563"/>
      <c r="Y557" s="550" t="s">
        <v>498</v>
      </c>
      <c r="Z557" s="556">
        <f>[23]Summary!$C$11</f>
        <v>28861.213970269935</v>
      </c>
      <c r="AA557" s="556">
        <f>[23]Summary!$D$11</f>
        <v>27742.252783103657</v>
      </c>
      <c r="AB557" s="556">
        <f>[23]Summary!$E$11</f>
        <v>30094.40013491701</v>
      </c>
      <c r="AC557" s="556">
        <f>[23]Summary!$F$11</f>
        <v>34196.51850095077</v>
      </c>
      <c r="AD557" s="556">
        <f>[23]Summary!$G$11</f>
        <v>36300.254251252481</v>
      </c>
      <c r="AE557" s="556">
        <f>[23]Summary!$H$11</f>
        <v>35425.82323432422</v>
      </c>
      <c r="AF557" s="556">
        <f>[23]Summary!$I$11</f>
        <v>35913.220104254433</v>
      </c>
      <c r="AG557" s="556">
        <f>[23]Summary!$J$11</f>
        <v>39927.29</v>
      </c>
      <c r="AH557" s="556">
        <f>[23]Summary!$K$11</f>
        <v>38077.769999999997</v>
      </c>
      <c r="AI557" s="556">
        <f>[23]Summary!$L$11</f>
        <v>38473.01</v>
      </c>
      <c r="AJ557" s="556">
        <f>[23]Summary!$M$11</f>
        <v>39404.300000000003</v>
      </c>
      <c r="AK557" s="556">
        <f>[23]Summary!$N$11</f>
        <v>41306.959999999999</v>
      </c>
      <c r="AL557" s="556">
        <f>[23]Summary!$O$11</f>
        <v>41156.53</v>
      </c>
      <c r="AM557" s="556">
        <f>[23]Summary!$P$11</f>
        <v>43262.78</v>
      </c>
      <c r="AN557" s="556">
        <f>[23]Summary!$Q$11</f>
        <v>49678</v>
      </c>
      <c r="AO557" s="556">
        <f>[23]Summary!$R$11</f>
        <v>50309.1</v>
      </c>
      <c r="AP557" s="556">
        <f>[23]Summary!$S$11</f>
        <v>51127</v>
      </c>
      <c r="AQ557" s="556">
        <f>[23]Summary!$T$11</f>
        <v>55345</v>
      </c>
      <c r="AR557" s="556">
        <f>[23]Summary!$U$11</f>
        <v>56987.6</v>
      </c>
      <c r="AS557" s="556">
        <f>[23]Summary!$V$11</f>
        <v>52958</v>
      </c>
      <c r="AU557" s="566">
        <f>(Z557-C557)/C557</f>
        <v>3.0362187009164317E-4</v>
      </c>
      <c r="AV557" s="566">
        <f t="shared" ref="AV557:AV558" si="2006">(AA557-D557)/D557</f>
        <v>3.0362187009167331E-4</v>
      </c>
      <c r="AW557" s="566">
        <f t="shared" ref="AW557:AW558" si="2007">(AB557-E557)/E557</f>
        <v>3.036218700916655E-4</v>
      </c>
      <c r="AX557" s="566">
        <f t="shared" ref="AX557:AX558" si="2008">(AC557-F557)/F557</f>
        <v>3.0362187009180504E-4</v>
      </c>
      <c r="AY557" s="566">
        <f t="shared" ref="AY557:AY558" si="2009">(AD557-G557)/G557</f>
        <v>3.0362187009169001E-4</v>
      </c>
      <c r="AZ557" s="566">
        <f t="shared" ref="AZ557:AZ558" si="2010">(AE557-H557)/H557</f>
        <v>3.0362187009165786E-4</v>
      </c>
      <c r="BA557" s="566">
        <f t="shared" ref="BA557:BA558" si="2011">(AF557-I557)/I557</f>
        <v>3.0362187009173804E-4</v>
      </c>
      <c r="BB557" s="566">
        <f t="shared" ref="BB557:BB558" si="2012">(AG557-J557)/J557</f>
        <v>0</v>
      </c>
      <c r="BC557" s="566">
        <f t="shared" ref="BC557:BC558" si="2013">(AH557-K557)/K557</f>
        <v>0</v>
      </c>
      <c r="BD557" s="566">
        <f t="shared" ref="BD557:BD558" si="2014">(AI557-L557)/L557</f>
        <v>0</v>
      </c>
      <c r="BE557" s="566">
        <f t="shared" ref="BE557:BE558" si="2015">(AJ557-M557)/M557</f>
        <v>0</v>
      </c>
      <c r="BF557" s="566">
        <f t="shared" ref="BF557:BF558" si="2016">(AK557-N557)/N557</f>
        <v>0</v>
      </c>
      <c r="BG557" s="566">
        <f t="shared" ref="BG557:BG558" si="2017">(AL557-O557)/O557</f>
        <v>0</v>
      </c>
      <c r="BH557" s="566">
        <f t="shared" ref="BH557:BH558" si="2018">(AM557-P557)/P557</f>
        <v>0</v>
      </c>
      <c r="BI557" s="566">
        <f t="shared" ref="BI557:BI558" si="2019">(AN557-Q557)/Q557</f>
        <v>0.25001258114840724</v>
      </c>
      <c r="BJ557" s="566">
        <f t="shared" ref="BJ557:BJ558" si="2020">(AO557-R557)/R557</f>
        <v>0.25000869630034533</v>
      </c>
      <c r="BK557" s="566">
        <f t="shared" ref="BK557:BK558" si="2021">(AP557-S557)/S557</f>
        <v>0.25001833695997655</v>
      </c>
      <c r="BL557" s="566">
        <f t="shared" ref="BL557:BL558" si="2022">(AQ557-T557)/T557</f>
        <v>0.2500282326369283</v>
      </c>
      <c r="BM557" s="566">
        <f t="shared" ref="BM557:BM558" si="2023">(AR557-U557)/U557</f>
        <v>0.25001041902008575</v>
      </c>
      <c r="BN557" s="566">
        <f t="shared" ref="BN557:BN558" si="2024">(AS557-V557)/V557</f>
        <v>8.3573239422682383E-2</v>
      </c>
    </row>
    <row r="558" spans="1:66" ht="15" x14ac:dyDescent="0.25">
      <c r="A558" s="563"/>
      <c r="B558" s="550" t="s">
        <v>87</v>
      </c>
      <c r="C558" s="556">
        <v>28852.453734310391</v>
      </c>
      <c r="D558" s="556">
        <v>27733.832185110805</v>
      </c>
      <c r="E558" s="556">
        <v>30085.265590316274</v>
      </c>
      <c r="F558" s="556">
        <v>34186.138841544482</v>
      </c>
      <c r="G558" s="556">
        <v>36289.236045540136</v>
      </c>
      <c r="H558" s="556">
        <v>35415.070444406461</v>
      </c>
      <c r="I558" s="556">
        <v>35902.319374905193</v>
      </c>
      <c r="J558" s="556">
        <v>39927.29</v>
      </c>
      <c r="K558" s="556">
        <v>38077.769999999997</v>
      </c>
      <c r="L558" s="556">
        <v>38473.01</v>
      </c>
      <c r="M558" s="556">
        <v>39404.300000000003</v>
      </c>
      <c r="N558" s="556">
        <v>41306.959999999999</v>
      </c>
      <c r="O558" s="556">
        <v>41156.53</v>
      </c>
      <c r="P558" s="556">
        <v>43262.78</v>
      </c>
      <c r="Q558" s="556">
        <v>39489</v>
      </c>
      <c r="R558" s="556">
        <v>40063</v>
      </c>
      <c r="S558" s="556">
        <v>40683</v>
      </c>
      <c r="T558" s="556">
        <v>44065.9</v>
      </c>
      <c r="U558" s="556">
        <v>45399.6</v>
      </c>
      <c r="V558" s="557">
        <v>48873.484572409267</v>
      </c>
      <c r="X558" s="563"/>
      <c r="Y558" s="550" t="s">
        <v>87</v>
      </c>
      <c r="Z558" s="556">
        <f>[23]Summary!$C$12</f>
        <v>28861.213970269935</v>
      </c>
      <c r="AA558" s="556">
        <f>[23]Summary!$D$12</f>
        <v>27742.252783103657</v>
      </c>
      <c r="AB558" s="556">
        <f>[23]Summary!$E$12</f>
        <v>30094.40013491701</v>
      </c>
      <c r="AC558" s="556">
        <f>[23]Summary!$F$12</f>
        <v>34196.51850095077</v>
      </c>
      <c r="AD558" s="556">
        <f>[23]Summary!$G$12</f>
        <v>36300.254251252481</v>
      </c>
      <c r="AE558" s="556">
        <f>[23]Summary!$H$12</f>
        <v>35425.82323432422</v>
      </c>
      <c r="AF558" s="556">
        <f>[23]Summary!$I$12</f>
        <v>35913.220104254433</v>
      </c>
      <c r="AG558" s="556">
        <f>[23]Summary!$J$12</f>
        <v>39927.29</v>
      </c>
      <c r="AH558" s="556">
        <f>[23]Summary!$K$12</f>
        <v>38077.769999999997</v>
      </c>
      <c r="AI558" s="556">
        <f>[23]Summary!$L$12</f>
        <v>38473.01</v>
      </c>
      <c r="AJ558" s="556">
        <f>[23]Summary!$M$12</f>
        <v>39404.300000000003</v>
      </c>
      <c r="AK558" s="556">
        <f>[23]Summary!$N$12</f>
        <v>41306.959999999999</v>
      </c>
      <c r="AL558" s="556">
        <f>[23]Summary!$O$12</f>
        <v>41156.53</v>
      </c>
      <c r="AM558" s="556">
        <f>[23]Summary!$P$12</f>
        <v>43262.78</v>
      </c>
      <c r="AN558" s="556">
        <f>[23]Summary!$Q$12</f>
        <v>49362</v>
      </c>
      <c r="AO558" s="556">
        <f>[23]Summary!$R$12</f>
        <v>50079.6</v>
      </c>
      <c r="AP558" s="556">
        <f>[23]Summary!$S$12</f>
        <v>50854</v>
      </c>
      <c r="AQ558" s="556">
        <f>[23]Summary!$T$12</f>
        <v>55083</v>
      </c>
      <c r="AR558" s="556">
        <f>[23]Summary!$U$12</f>
        <v>56749.9</v>
      </c>
      <c r="AS558" s="556">
        <f>[23]Summary!$V$12</f>
        <v>52725</v>
      </c>
      <c r="AU558" s="566">
        <f t="shared" ref="AU558" si="2025">(Z558-C558)/C558</f>
        <v>3.0362187009164317E-4</v>
      </c>
      <c r="AV558" s="566">
        <f t="shared" si="2006"/>
        <v>3.0362187009167331E-4</v>
      </c>
      <c r="AW558" s="566">
        <f t="shared" si="2007"/>
        <v>3.036218700916655E-4</v>
      </c>
      <c r="AX558" s="566">
        <f t="shared" si="2008"/>
        <v>3.0362187009180504E-4</v>
      </c>
      <c r="AY558" s="566">
        <f t="shared" si="2009"/>
        <v>3.0362187009169001E-4</v>
      </c>
      <c r="AZ558" s="566">
        <f t="shared" si="2010"/>
        <v>3.0362187009165786E-4</v>
      </c>
      <c r="BA558" s="566">
        <f t="shared" si="2011"/>
        <v>3.0362187009173804E-4</v>
      </c>
      <c r="BB558" s="566">
        <f t="shared" si="2012"/>
        <v>0</v>
      </c>
      <c r="BC558" s="566">
        <f t="shared" si="2013"/>
        <v>0</v>
      </c>
      <c r="BD558" s="566">
        <f t="shared" si="2014"/>
        <v>0</v>
      </c>
      <c r="BE558" s="566">
        <f t="shared" si="2015"/>
        <v>0</v>
      </c>
      <c r="BF558" s="566">
        <f t="shared" si="2016"/>
        <v>0</v>
      </c>
      <c r="BG558" s="566">
        <f t="shared" si="2017"/>
        <v>0</v>
      </c>
      <c r="BH558" s="566">
        <f t="shared" si="2018"/>
        <v>0</v>
      </c>
      <c r="BI558" s="566">
        <f t="shared" si="2019"/>
        <v>0.25001899263085925</v>
      </c>
      <c r="BJ558" s="566">
        <f t="shared" si="2020"/>
        <v>0.25002121658388038</v>
      </c>
      <c r="BK558" s="566">
        <f t="shared" si="2021"/>
        <v>0.25000614507288055</v>
      </c>
      <c r="BL558" s="566">
        <f t="shared" si="2022"/>
        <v>0.25001418330273517</v>
      </c>
      <c r="BM558" s="566">
        <f t="shared" si="2023"/>
        <v>0.25000881065031416</v>
      </c>
      <c r="BN558" s="566">
        <f t="shared" si="2024"/>
        <v>7.8805828176308185E-2</v>
      </c>
    </row>
    <row r="559" spans="1:66" ht="15.75" thickBot="1" x14ac:dyDescent="0.3">
      <c r="A559" s="564"/>
      <c r="B559" s="559" t="s">
        <v>499</v>
      </c>
      <c r="C559" s="560">
        <v>0</v>
      </c>
      <c r="D559" s="560">
        <v>0</v>
      </c>
      <c r="E559" s="560">
        <v>0</v>
      </c>
      <c r="F559" s="560">
        <v>0</v>
      </c>
      <c r="G559" s="560">
        <v>0</v>
      </c>
      <c r="H559" s="560">
        <v>0</v>
      </c>
      <c r="I559" s="560">
        <v>0</v>
      </c>
      <c r="J559" s="560">
        <v>0</v>
      </c>
      <c r="K559" s="560">
        <v>0</v>
      </c>
      <c r="L559" s="560">
        <v>0</v>
      </c>
      <c r="M559" s="560">
        <v>0</v>
      </c>
      <c r="N559" s="560">
        <v>0</v>
      </c>
      <c r="O559" s="560">
        <v>0</v>
      </c>
      <c r="P559" s="560">
        <v>0</v>
      </c>
      <c r="Q559" s="560">
        <v>253</v>
      </c>
      <c r="R559" s="560">
        <v>184</v>
      </c>
      <c r="S559" s="560">
        <v>218</v>
      </c>
      <c r="T559" s="560">
        <v>209.1</v>
      </c>
      <c r="U559" s="560">
        <v>190.1</v>
      </c>
      <c r="V559" s="561">
        <v>0</v>
      </c>
      <c r="X559" s="564"/>
      <c r="Y559" s="559" t="s">
        <v>499</v>
      </c>
      <c r="Z559" s="560">
        <f>[23]Summary!$C$13</f>
        <v>0</v>
      </c>
      <c r="AA559" s="560">
        <f>[23]Summary!$D$13</f>
        <v>0</v>
      </c>
      <c r="AB559" s="560">
        <f>[23]Summary!$E$13</f>
        <v>0</v>
      </c>
      <c r="AC559" s="560">
        <f>[23]Summary!$F$13</f>
        <v>0</v>
      </c>
      <c r="AD559" s="560">
        <f>[23]Summary!$G$13</f>
        <v>0</v>
      </c>
      <c r="AE559" s="560">
        <f>[23]Summary!$H$13</f>
        <v>0</v>
      </c>
      <c r="AF559" s="560">
        <f>[23]Summary!$I$13</f>
        <v>0</v>
      </c>
      <c r="AG559" s="560">
        <f>[23]Summary!$J$13</f>
        <v>0</v>
      </c>
      <c r="AH559" s="560">
        <f>[23]Summary!$K$13</f>
        <v>0</v>
      </c>
      <c r="AI559" s="560">
        <f>[23]Summary!$L$13</f>
        <v>0</v>
      </c>
      <c r="AJ559" s="560">
        <f>[23]Summary!$M$13</f>
        <v>0</v>
      </c>
      <c r="AK559" s="560">
        <f>[23]Summary!$N$13</f>
        <v>0</v>
      </c>
      <c r="AL559" s="560">
        <f>[23]Summary!$O$13</f>
        <v>0</v>
      </c>
      <c r="AM559" s="560">
        <f>[23]Summary!$P$13</f>
        <v>0</v>
      </c>
      <c r="AN559" s="560">
        <f>[23]Summary!$Q$13</f>
        <v>316</v>
      </c>
      <c r="AO559" s="560">
        <f>[23]Summary!$R$13</f>
        <v>229.5</v>
      </c>
      <c r="AP559" s="560">
        <f>[23]Summary!$S$13</f>
        <v>273</v>
      </c>
      <c r="AQ559" s="560">
        <f>[23]Summary!$T$13</f>
        <v>262</v>
      </c>
      <c r="AR559" s="560">
        <f>[23]Summary!$U$13</f>
        <v>237.7</v>
      </c>
      <c r="AS559" s="560">
        <f>[23]Summary!$V$13</f>
        <v>233</v>
      </c>
      <c r="AU559" s="566"/>
      <c r="AV559" s="566"/>
      <c r="AW559" s="566"/>
      <c r="AX559" s="566"/>
      <c r="AY559" s="566"/>
      <c r="AZ559" s="566"/>
      <c r="BA559" s="566"/>
      <c r="BB559" s="566"/>
      <c r="BC559" s="566"/>
      <c r="BD559" s="566"/>
      <c r="BE559" s="566"/>
      <c r="BF559" s="566"/>
      <c r="BG559" s="566"/>
      <c r="BH559" s="566"/>
      <c r="BI559" s="566"/>
      <c r="BJ559" s="566"/>
      <c r="BK559" s="566"/>
      <c r="BL559" s="566"/>
      <c r="BM559" s="566"/>
      <c r="BN559" s="566"/>
    </row>
    <row r="560" spans="1:66" ht="15" x14ac:dyDescent="0.25">
      <c r="A560" s="552" t="s">
        <v>501</v>
      </c>
      <c r="B560" s="562"/>
      <c r="C560" s="553">
        <v>2000</v>
      </c>
      <c r="D560" s="553">
        <v>2001</v>
      </c>
      <c r="E560" s="553">
        <v>2002</v>
      </c>
      <c r="F560" s="553">
        <v>2003</v>
      </c>
      <c r="G560" s="553">
        <v>2004</v>
      </c>
      <c r="H560" s="553">
        <v>2005</v>
      </c>
      <c r="I560" s="553">
        <v>2006</v>
      </c>
      <c r="J560" s="553">
        <v>2007</v>
      </c>
      <c r="K560" s="553">
        <v>2008</v>
      </c>
      <c r="L560" s="553">
        <v>2009</v>
      </c>
      <c r="M560" s="553">
        <v>2010</v>
      </c>
      <c r="N560" s="553">
        <v>2011</v>
      </c>
      <c r="O560" s="553">
        <v>2012</v>
      </c>
      <c r="P560" s="553">
        <v>2013</v>
      </c>
      <c r="Q560" s="553">
        <v>2014</v>
      </c>
      <c r="R560" s="553">
        <v>2015</v>
      </c>
      <c r="S560" s="553">
        <v>2016</v>
      </c>
      <c r="T560" s="553">
        <v>2017</v>
      </c>
      <c r="U560" s="553">
        <v>2018</v>
      </c>
      <c r="V560" s="554">
        <v>2019</v>
      </c>
      <c r="X560" s="552" t="s">
        <v>501</v>
      </c>
      <c r="Y560" s="562"/>
      <c r="Z560" s="553">
        <v>2000</v>
      </c>
      <c r="AA560" s="553">
        <v>2001</v>
      </c>
      <c r="AB560" s="553">
        <v>2002</v>
      </c>
      <c r="AC560" s="553">
        <v>2003</v>
      </c>
      <c r="AD560" s="553">
        <v>2004</v>
      </c>
      <c r="AE560" s="553">
        <v>2005</v>
      </c>
      <c r="AF560" s="553">
        <v>2006</v>
      </c>
      <c r="AG560" s="553">
        <v>2007</v>
      </c>
      <c r="AH560" s="553">
        <v>2008</v>
      </c>
      <c r="AI560" s="553">
        <v>2009</v>
      </c>
      <c r="AJ560" s="553">
        <v>2010</v>
      </c>
      <c r="AK560" s="553">
        <v>2011</v>
      </c>
      <c r="AL560" s="553">
        <v>2012</v>
      </c>
      <c r="AM560" s="553">
        <v>2013</v>
      </c>
      <c r="AN560" s="553">
        <v>2014</v>
      </c>
      <c r="AO560" s="553">
        <v>2015</v>
      </c>
      <c r="AP560" s="553">
        <v>2016</v>
      </c>
      <c r="AQ560" s="553">
        <v>2017</v>
      </c>
      <c r="AR560" s="553">
        <v>2018</v>
      </c>
      <c r="AS560" s="553">
        <v>2019</v>
      </c>
      <c r="AU560" s="553">
        <v>2000</v>
      </c>
      <c r="AV560" s="553">
        <v>2001</v>
      </c>
      <c r="AW560" s="553">
        <v>2002</v>
      </c>
      <c r="AX560" s="553">
        <v>2003</v>
      </c>
      <c r="AY560" s="553">
        <v>2004</v>
      </c>
      <c r="AZ560" s="553">
        <v>2005</v>
      </c>
      <c r="BA560" s="553">
        <v>2006</v>
      </c>
      <c r="BB560" s="553">
        <v>2007</v>
      </c>
      <c r="BC560" s="553">
        <v>2008</v>
      </c>
      <c r="BD560" s="553">
        <v>2009</v>
      </c>
      <c r="BE560" s="553">
        <v>2010</v>
      </c>
      <c r="BF560" s="553">
        <v>2011</v>
      </c>
      <c r="BG560" s="553">
        <v>2012</v>
      </c>
      <c r="BH560" s="553">
        <v>2013</v>
      </c>
      <c r="BI560" s="553">
        <v>2014</v>
      </c>
      <c r="BJ560" s="553">
        <v>2015</v>
      </c>
      <c r="BK560" s="553">
        <v>2016</v>
      </c>
      <c r="BL560" s="553">
        <v>2017</v>
      </c>
      <c r="BM560" s="553">
        <v>2018</v>
      </c>
      <c r="BN560" s="553">
        <v>2019</v>
      </c>
    </row>
    <row r="561" spans="1:66" ht="15" x14ac:dyDescent="0.25">
      <c r="A561" s="563"/>
      <c r="B561" s="550" t="s">
        <v>498</v>
      </c>
      <c r="C561" s="556">
        <v>5896.1377276577778</v>
      </c>
      <c r="D561" s="556">
        <v>5648.4844767218137</v>
      </c>
      <c r="E561" s="556">
        <v>6217.9929849444206</v>
      </c>
      <c r="F561" s="556">
        <v>6966.9695240358569</v>
      </c>
      <c r="G561" s="556">
        <v>9487.5505247027668</v>
      </c>
      <c r="H561" s="556">
        <v>9325.1296276513185</v>
      </c>
      <c r="I561" s="556">
        <v>9153.5841276065657</v>
      </c>
      <c r="J561" s="556">
        <v>11788.400398995749</v>
      </c>
      <c r="K561" s="556">
        <v>10475.320889063063</v>
      </c>
      <c r="L561" s="556">
        <v>10086.097397316858</v>
      </c>
      <c r="M561" s="556">
        <v>10190.616701823592</v>
      </c>
      <c r="N561" s="556">
        <v>10526.490004675563</v>
      </c>
      <c r="O561" s="556">
        <v>10386.153794782882</v>
      </c>
      <c r="P561" s="556">
        <v>10317.22967737593</v>
      </c>
      <c r="Q561" s="556">
        <v>22366</v>
      </c>
      <c r="R561" s="556">
        <v>6020</v>
      </c>
      <c r="S561" s="556">
        <v>2703</v>
      </c>
      <c r="T561" s="556">
        <v>5949.9</v>
      </c>
      <c r="U561" s="556">
        <v>12176.3</v>
      </c>
      <c r="V561" s="557">
        <v>9895.9706399993374</v>
      </c>
      <c r="X561" s="563"/>
      <c r="Y561" s="550" t="s">
        <v>498</v>
      </c>
      <c r="Z561" s="556">
        <f>[23]Summary!$C$15</f>
        <v>5687.8559276800206</v>
      </c>
      <c r="AA561" s="556">
        <f>[23]Summary!$D$15</f>
        <v>5439.8460289505356</v>
      </c>
      <c r="AB561" s="556">
        <f>[23]Summary!$E$15</f>
        <v>5991.8349917022715</v>
      </c>
      <c r="AC561" s="556">
        <f>[23]Summary!$F$15</f>
        <v>6751.2895389736204</v>
      </c>
      <c r="AD561" s="556">
        <f>[23]Summary!$G$15</f>
        <v>9224.6332301184921</v>
      </c>
      <c r="AE561" s="556">
        <f>[23]Summary!$H$15</f>
        <v>9125.2266327910493</v>
      </c>
      <c r="AF561" s="556">
        <f>[23]Summary!$I$15</f>
        <v>9237.3943375128274</v>
      </c>
      <c r="AG561" s="556">
        <f>[23]Summary!$J$15</f>
        <v>11775.83948593101</v>
      </c>
      <c r="AH561" s="556">
        <f>[23]Summary!$K$15</f>
        <v>10405.100734336176</v>
      </c>
      <c r="AI561" s="556">
        <f>[23]Summary!$L$15</f>
        <v>9779.588210826676</v>
      </c>
      <c r="AJ561" s="556">
        <f>[23]Summary!$M$15</f>
        <v>10327.727671748258</v>
      </c>
      <c r="AK561" s="556">
        <f>[23]Summary!$N$15</f>
        <v>10528.674210959593</v>
      </c>
      <c r="AL561" s="556">
        <f>[23]Summary!$O$15</f>
        <v>10033.509932786012</v>
      </c>
      <c r="AM561" s="556">
        <f>[23]Summary!$P$15</f>
        <v>10140.219735710478</v>
      </c>
      <c r="AN561" s="556">
        <f>[23]Summary!$Q$15</f>
        <v>734.5</v>
      </c>
      <c r="AO561" s="556">
        <f>[23]Summary!$R$15</f>
        <v>1526.2</v>
      </c>
      <c r="AP561" s="556">
        <f>[23]Summary!$S$15</f>
        <v>406.3</v>
      </c>
      <c r="AQ561" s="556">
        <f>[23]Summary!$T$15</f>
        <v>289.39999999999998</v>
      </c>
      <c r="AR561" s="556">
        <f>[23]Summary!$U$15</f>
        <v>770.6</v>
      </c>
      <c r="AS561" s="556">
        <f>[23]Summary!$V$15</f>
        <v>1024.9000000000001</v>
      </c>
      <c r="AU561" s="566">
        <f>(Z561-C561)/C561</f>
        <v>-3.532512461517693E-2</v>
      </c>
      <c r="AV561" s="566">
        <f t="shared" ref="AV561:AV562" si="2026">(AA561-D561)/D561</f>
        <v>-3.6937066682418279E-2</v>
      </c>
      <c r="AW561" s="566">
        <f t="shared" ref="AW561:AW562" si="2027">(AB561-E561)/E561</f>
        <v>-3.6371542037719209E-2</v>
      </c>
      <c r="AX561" s="566">
        <f t="shared" ref="AX561:AX562" si="2028">(AC561-F561)/F561</f>
        <v>-3.0957503735038076E-2</v>
      </c>
      <c r="AY561" s="566">
        <f t="shared" ref="AY561:AY562" si="2029">(AD561-G561)/G561</f>
        <v>-2.7711820232178587E-2</v>
      </c>
      <c r="AZ561" s="566">
        <f t="shared" ref="AZ561:AZ562" si="2030">(AE561-H561)/H561</f>
        <v>-2.1437020485753609E-2</v>
      </c>
      <c r="BA561" s="566">
        <f t="shared" ref="BA561:BA562" si="2031">(AF561-I561)/I561</f>
        <v>9.1559993045233472E-3</v>
      </c>
      <c r="BB561" s="566">
        <f t="shared" ref="BB561:BB562" si="2032">(AG561-J561)/J561</f>
        <v>-1.0655315937359118E-3</v>
      </c>
      <c r="BC561" s="566">
        <f t="shared" ref="BC561:BC562" si="2033">(AH561-K561)/K561</f>
        <v>-6.703389373035956E-3</v>
      </c>
      <c r="BD561" s="566">
        <f t="shared" ref="BD561:BD562" si="2034">(AI561-L561)/L561</f>
        <v>-3.0389274901481828E-2</v>
      </c>
      <c r="BE561" s="566">
        <f t="shared" ref="BE561:BE562" si="2035">(AJ561-M561)/M561</f>
        <v>1.3454629286579931E-2</v>
      </c>
      <c r="BF561" s="566">
        <f t="shared" ref="BF561:BF562" si="2036">(AK561-N561)/N561</f>
        <v>2.0749616282915586E-4</v>
      </c>
      <c r="BG561" s="566">
        <f t="shared" ref="BG561:BG562" si="2037">(AL561-O561)/O561</f>
        <v>-3.3953267876122586E-2</v>
      </c>
      <c r="BH561" s="566">
        <f t="shared" ref="BH561:BH562" si="2038">(AM561-P561)/P561</f>
        <v>-1.715673171971805E-2</v>
      </c>
      <c r="BI561" s="566">
        <f t="shared" ref="BI561:BI562" si="2039">(AN561-Q561)/Q561</f>
        <v>-0.96715997496199591</v>
      </c>
      <c r="BJ561" s="566">
        <f t="shared" ref="BJ561:BJ562" si="2040">(AO561-R561)/R561</f>
        <v>-0.7464784053156146</v>
      </c>
      <c r="BK561" s="566">
        <f t="shared" ref="BK561:BK562" si="2041">(AP561-S561)/S561</f>
        <v>-0.84968553459119489</v>
      </c>
      <c r="BL561" s="566">
        <f t="shared" ref="BL561:BL562" si="2042">(AQ561-T561)/T561</f>
        <v>-0.95136052706768182</v>
      </c>
      <c r="BM561" s="566">
        <f t="shared" ref="BM561:BM562" si="2043">(AR561-U561)/U561</f>
        <v>-0.93671312303409082</v>
      </c>
      <c r="BN561" s="566">
        <f t="shared" ref="BN561:BN562" si="2044">(AS561-V561)/V561</f>
        <v>-0.89643259491318905</v>
      </c>
    </row>
    <row r="562" spans="1:66" ht="15" x14ac:dyDescent="0.25">
      <c r="A562" s="563"/>
      <c r="B562" s="550" t="s">
        <v>87</v>
      </c>
      <c r="C562" s="556">
        <v>5896.1377276577778</v>
      </c>
      <c r="D562" s="556">
        <v>5648.4844767218137</v>
      </c>
      <c r="E562" s="556">
        <v>6217.9929849444206</v>
      </c>
      <c r="F562" s="556">
        <v>6966.9695240358569</v>
      </c>
      <c r="G562" s="556">
        <v>9487.5505247027668</v>
      </c>
      <c r="H562" s="556">
        <v>9325.1296276513185</v>
      </c>
      <c r="I562" s="556">
        <v>9153.5841276065657</v>
      </c>
      <c r="J562" s="556">
        <v>11788.400398995749</v>
      </c>
      <c r="K562" s="556">
        <v>10475.320889063063</v>
      </c>
      <c r="L562" s="556">
        <v>10086.097397316858</v>
      </c>
      <c r="M562" s="556">
        <v>10190.616701823592</v>
      </c>
      <c r="N562" s="556">
        <v>10526.490004675563</v>
      </c>
      <c r="O562" s="556">
        <v>10386.153794782882</v>
      </c>
      <c r="P562" s="556">
        <v>10317.22967737593</v>
      </c>
      <c r="Q562" s="556">
        <v>21642</v>
      </c>
      <c r="R562" s="556">
        <v>4658</v>
      </c>
      <c r="S562" s="556">
        <v>2721</v>
      </c>
      <c r="T562" s="556">
        <v>5260.6</v>
      </c>
      <c r="U562" s="556">
        <v>12126.2</v>
      </c>
      <c r="V562" s="557">
        <v>9895.9706399993374</v>
      </c>
      <c r="X562" s="563"/>
      <c r="Y562" s="550" t="s">
        <v>87</v>
      </c>
      <c r="Z562" s="556">
        <f>[23]Summary!$C$16</f>
        <v>5687.8559276800206</v>
      </c>
      <c r="AA562" s="556">
        <f>[23]Summary!$D$16</f>
        <v>5439.8460289505356</v>
      </c>
      <c r="AB562" s="556">
        <f>[23]Summary!$E$16</f>
        <v>5991.8349917022715</v>
      </c>
      <c r="AC562" s="556">
        <f>[23]Summary!$F$16</f>
        <v>6751.2895389736204</v>
      </c>
      <c r="AD562" s="556">
        <f>[23]Summary!$G$16</f>
        <v>9224.6332301184921</v>
      </c>
      <c r="AE562" s="556">
        <f>[23]Summary!$H$16</f>
        <v>9125.2266327910493</v>
      </c>
      <c r="AF562" s="556">
        <f>[23]Summary!$I$16</f>
        <v>9237.3943375128274</v>
      </c>
      <c r="AG562" s="556">
        <f>[23]Summary!$J$16</f>
        <v>11775.83948593101</v>
      </c>
      <c r="AH562" s="556">
        <f>[23]Summary!$K$16</f>
        <v>10405.100734336176</v>
      </c>
      <c r="AI562" s="556">
        <f>[23]Summary!$L$16</f>
        <v>9779.588210826676</v>
      </c>
      <c r="AJ562" s="556">
        <f>[23]Summary!$M$16</f>
        <v>10327.727671748258</v>
      </c>
      <c r="AK562" s="556">
        <f>[23]Summary!$N$16</f>
        <v>10528.674210959593</v>
      </c>
      <c r="AL562" s="556">
        <f>[23]Summary!$O$16</f>
        <v>10033.509932786012</v>
      </c>
      <c r="AM562" s="556">
        <f>[23]Summary!$P$16</f>
        <v>10140.219735710478</v>
      </c>
      <c r="AN562" s="556">
        <f>[23]Summary!$Q$16</f>
        <v>664.3</v>
      </c>
      <c r="AO562" s="556">
        <f>[23]Summary!$R$16</f>
        <v>1397</v>
      </c>
      <c r="AP562" s="556">
        <f>[23]Summary!$S$16</f>
        <v>328.7</v>
      </c>
      <c r="AQ562" s="556">
        <f>[23]Summary!$T$16</f>
        <v>289.2</v>
      </c>
      <c r="AR562" s="556">
        <f>[23]Summary!$U$16</f>
        <v>768.1</v>
      </c>
      <c r="AS562" s="556">
        <f>[23]Summary!$V$16</f>
        <v>924.2</v>
      </c>
      <c r="AU562" s="566">
        <f t="shared" ref="AU562" si="2045">(Z562-C562)/C562</f>
        <v>-3.532512461517693E-2</v>
      </c>
      <c r="AV562" s="566">
        <f t="shared" si="2026"/>
        <v>-3.6937066682418279E-2</v>
      </c>
      <c r="AW562" s="566">
        <f t="shared" si="2027"/>
        <v>-3.6371542037719209E-2</v>
      </c>
      <c r="AX562" s="566">
        <f t="shared" si="2028"/>
        <v>-3.0957503735038076E-2</v>
      </c>
      <c r="AY562" s="566">
        <f t="shared" si="2029"/>
        <v>-2.7711820232178587E-2</v>
      </c>
      <c r="AZ562" s="566">
        <f t="shared" si="2030"/>
        <v>-2.1437020485753609E-2</v>
      </c>
      <c r="BA562" s="566">
        <f t="shared" si="2031"/>
        <v>9.1559993045233472E-3</v>
      </c>
      <c r="BB562" s="566">
        <f t="shared" si="2032"/>
        <v>-1.0655315937359118E-3</v>
      </c>
      <c r="BC562" s="566">
        <f t="shared" si="2033"/>
        <v>-6.703389373035956E-3</v>
      </c>
      <c r="BD562" s="566">
        <f t="shared" si="2034"/>
        <v>-3.0389274901481828E-2</v>
      </c>
      <c r="BE562" s="566">
        <f t="shared" si="2035"/>
        <v>1.3454629286579931E-2</v>
      </c>
      <c r="BF562" s="566">
        <f t="shared" si="2036"/>
        <v>2.0749616282915586E-4</v>
      </c>
      <c r="BG562" s="566">
        <f t="shared" si="2037"/>
        <v>-3.3953267876122586E-2</v>
      </c>
      <c r="BH562" s="566">
        <f t="shared" si="2038"/>
        <v>-1.715673171971805E-2</v>
      </c>
      <c r="BI562" s="566">
        <f t="shared" si="2039"/>
        <v>-0.96930505498567598</v>
      </c>
      <c r="BJ562" s="566">
        <f t="shared" si="2040"/>
        <v>-0.70008587376556464</v>
      </c>
      <c r="BK562" s="566">
        <f t="shared" si="2041"/>
        <v>-0.87919882396177884</v>
      </c>
      <c r="BL562" s="566">
        <f t="shared" si="2042"/>
        <v>-0.94502528228719163</v>
      </c>
      <c r="BM562" s="566">
        <f t="shared" si="2043"/>
        <v>-0.93665781530900027</v>
      </c>
      <c r="BN562" s="566">
        <f t="shared" si="2044"/>
        <v>-0.90660845372111343</v>
      </c>
    </row>
    <row r="563" spans="1:66" ht="15.75" thickBot="1" x14ac:dyDescent="0.3">
      <c r="A563" s="564"/>
      <c r="B563" s="559" t="s">
        <v>499</v>
      </c>
      <c r="C563" s="560">
        <v>0</v>
      </c>
      <c r="D563" s="560">
        <v>0</v>
      </c>
      <c r="E563" s="560">
        <v>0</v>
      </c>
      <c r="F563" s="560">
        <v>0</v>
      </c>
      <c r="G563" s="560">
        <v>0</v>
      </c>
      <c r="H563" s="560">
        <v>0</v>
      </c>
      <c r="I563" s="560">
        <v>0</v>
      </c>
      <c r="J563" s="560">
        <v>0</v>
      </c>
      <c r="K563" s="560">
        <v>0</v>
      </c>
      <c r="L563" s="560">
        <v>0</v>
      </c>
      <c r="M563" s="560">
        <v>0</v>
      </c>
      <c r="N563" s="560">
        <v>0</v>
      </c>
      <c r="O563" s="560">
        <v>0</v>
      </c>
      <c r="P563" s="560">
        <v>0</v>
      </c>
      <c r="Q563" s="560">
        <v>723</v>
      </c>
      <c r="R563" s="560">
        <v>1362</v>
      </c>
      <c r="S563" s="560">
        <v>-18</v>
      </c>
      <c r="T563" s="560">
        <v>689.3</v>
      </c>
      <c r="U563" s="560">
        <v>50.1</v>
      </c>
      <c r="V563" s="561">
        <v>0</v>
      </c>
      <c r="X563" s="564"/>
      <c r="Y563" s="559" t="s">
        <v>499</v>
      </c>
      <c r="Z563" s="560">
        <f>[23]Summary!$C$17</f>
        <v>0</v>
      </c>
      <c r="AA563" s="560">
        <f>[23]Summary!$D$17</f>
        <v>0</v>
      </c>
      <c r="AB563" s="560">
        <f>[23]Summary!$E$17</f>
        <v>0</v>
      </c>
      <c r="AC563" s="560">
        <f>[23]Summary!$F$17</f>
        <v>0</v>
      </c>
      <c r="AD563" s="560">
        <f>[23]Summary!$G$17</f>
        <v>0</v>
      </c>
      <c r="AE563" s="560">
        <f>[23]Summary!$H$17</f>
        <v>0</v>
      </c>
      <c r="AF563" s="560">
        <f>[23]Summary!$I$17</f>
        <v>0</v>
      </c>
      <c r="AG563" s="560">
        <f>[23]Summary!$J$17</f>
        <v>0</v>
      </c>
      <c r="AH563" s="560">
        <f>[23]Summary!$K$17</f>
        <v>0</v>
      </c>
      <c r="AI563" s="560">
        <f>[23]Summary!$L$17</f>
        <v>0</v>
      </c>
      <c r="AJ563" s="560">
        <f>[23]Summary!$M$17</f>
        <v>0</v>
      </c>
      <c r="AK563" s="560">
        <f>[23]Summary!$N$17</f>
        <v>0</v>
      </c>
      <c r="AL563" s="560">
        <f>[23]Summary!$O$17</f>
        <v>0</v>
      </c>
      <c r="AM563" s="560">
        <f>[23]Summary!$P$17</f>
        <v>0</v>
      </c>
      <c r="AN563" s="560">
        <f>[23]Summary!$Q$17</f>
        <v>70.2</v>
      </c>
      <c r="AO563" s="560">
        <f>[23]Summary!$R$17</f>
        <v>129.19999999999999</v>
      </c>
      <c r="AP563" s="560">
        <f>[23]Summary!$S$17</f>
        <v>77.599999999999994</v>
      </c>
      <c r="AQ563" s="560">
        <f>[23]Summary!$T$17</f>
        <v>0.2</v>
      </c>
      <c r="AR563" s="560">
        <f>[23]Summary!$U$17</f>
        <v>2.5</v>
      </c>
      <c r="AS563" s="560">
        <f>[23]Summary!$V$17</f>
        <v>100.7</v>
      </c>
      <c r="AU563" s="566"/>
      <c r="AV563" s="566"/>
      <c r="AW563" s="566"/>
      <c r="AX563" s="566"/>
      <c r="AY563" s="566"/>
      <c r="AZ563" s="566"/>
      <c r="BA563" s="566"/>
      <c r="BB563" s="566"/>
      <c r="BC563" s="566"/>
      <c r="BD563" s="566"/>
      <c r="BE563" s="566"/>
      <c r="BF563" s="566"/>
      <c r="BG563" s="566"/>
      <c r="BH563" s="566"/>
      <c r="BI563" s="566"/>
      <c r="BJ563" s="566"/>
      <c r="BK563" s="566"/>
      <c r="BL563" s="566"/>
      <c r="BM563" s="566"/>
      <c r="BN563" s="566"/>
    </row>
    <row r="564" spans="1:66" ht="15" x14ac:dyDescent="0.25">
      <c r="A564" s="552" t="s">
        <v>502</v>
      </c>
      <c r="B564" s="562"/>
      <c r="C564" s="553">
        <v>2000</v>
      </c>
      <c r="D564" s="553">
        <v>2001</v>
      </c>
      <c r="E564" s="553">
        <v>2002</v>
      </c>
      <c r="F564" s="553">
        <v>2003</v>
      </c>
      <c r="G564" s="553">
        <v>2004</v>
      </c>
      <c r="H564" s="553">
        <v>2005</v>
      </c>
      <c r="I564" s="553">
        <v>2006</v>
      </c>
      <c r="J564" s="553">
        <v>2007</v>
      </c>
      <c r="K564" s="553">
        <v>2008</v>
      </c>
      <c r="L564" s="553">
        <v>2009</v>
      </c>
      <c r="M564" s="553">
        <v>2010</v>
      </c>
      <c r="N564" s="553">
        <v>2011</v>
      </c>
      <c r="O564" s="553">
        <v>2012</v>
      </c>
      <c r="P564" s="553">
        <v>2013</v>
      </c>
      <c r="Q564" s="553">
        <v>2014</v>
      </c>
      <c r="R564" s="553">
        <v>2015</v>
      </c>
      <c r="S564" s="553">
        <v>2016</v>
      </c>
      <c r="T564" s="553">
        <v>2017</v>
      </c>
      <c r="U564" s="553">
        <v>2018</v>
      </c>
      <c r="V564" s="554">
        <v>2019</v>
      </c>
      <c r="X564" s="552" t="s">
        <v>502</v>
      </c>
      <c r="Y564" s="562"/>
      <c r="Z564" s="553">
        <v>2000</v>
      </c>
      <c r="AA564" s="553">
        <v>2001</v>
      </c>
      <c r="AB564" s="553">
        <v>2002</v>
      </c>
      <c r="AC564" s="553">
        <v>2003</v>
      </c>
      <c r="AD564" s="553">
        <v>2004</v>
      </c>
      <c r="AE564" s="553">
        <v>2005</v>
      </c>
      <c r="AF564" s="553">
        <v>2006</v>
      </c>
      <c r="AG564" s="553">
        <v>2007</v>
      </c>
      <c r="AH564" s="553">
        <v>2008</v>
      </c>
      <c r="AI564" s="553">
        <v>2009</v>
      </c>
      <c r="AJ564" s="553">
        <v>2010</v>
      </c>
      <c r="AK564" s="553">
        <v>2011</v>
      </c>
      <c r="AL564" s="553">
        <v>2012</v>
      </c>
      <c r="AM564" s="553">
        <v>2013</v>
      </c>
      <c r="AN564" s="553">
        <v>2014</v>
      </c>
      <c r="AO564" s="553">
        <v>2015</v>
      </c>
      <c r="AP564" s="553">
        <v>2016</v>
      </c>
      <c r="AQ564" s="553">
        <v>2017</v>
      </c>
      <c r="AR564" s="553">
        <v>2018</v>
      </c>
      <c r="AS564" s="553">
        <v>2019</v>
      </c>
      <c r="AU564" s="553">
        <v>2000</v>
      </c>
      <c r="AV564" s="553">
        <v>2001</v>
      </c>
      <c r="AW564" s="553">
        <v>2002</v>
      </c>
      <c r="AX564" s="553">
        <v>2003</v>
      </c>
      <c r="AY564" s="553">
        <v>2004</v>
      </c>
      <c r="AZ564" s="553">
        <v>2005</v>
      </c>
      <c r="BA564" s="553">
        <v>2006</v>
      </c>
      <c r="BB564" s="553">
        <v>2007</v>
      </c>
      <c r="BC564" s="553">
        <v>2008</v>
      </c>
      <c r="BD564" s="553">
        <v>2009</v>
      </c>
      <c r="BE564" s="553">
        <v>2010</v>
      </c>
      <c r="BF564" s="553">
        <v>2011</v>
      </c>
      <c r="BG564" s="553">
        <v>2012</v>
      </c>
      <c r="BH564" s="553">
        <v>2013</v>
      </c>
      <c r="BI564" s="553">
        <v>2014</v>
      </c>
      <c r="BJ564" s="553">
        <v>2015</v>
      </c>
      <c r="BK564" s="553">
        <v>2016</v>
      </c>
      <c r="BL564" s="553">
        <v>2017</v>
      </c>
      <c r="BM564" s="553">
        <v>2018</v>
      </c>
      <c r="BN564" s="553">
        <v>2019</v>
      </c>
    </row>
    <row r="565" spans="1:66" ht="15" x14ac:dyDescent="0.25">
      <c r="A565" s="563"/>
      <c r="B565" s="550" t="s">
        <v>498</v>
      </c>
      <c r="C565" s="556">
        <v>0</v>
      </c>
      <c r="D565" s="556">
        <v>0</v>
      </c>
      <c r="E565" s="556">
        <v>0</v>
      </c>
      <c r="F565" s="556">
        <v>0</v>
      </c>
      <c r="G565" s="556">
        <v>0</v>
      </c>
      <c r="H565" s="556">
        <v>0</v>
      </c>
      <c r="I565" s="556">
        <v>0</v>
      </c>
      <c r="J565" s="556">
        <v>0</v>
      </c>
      <c r="K565" s="556">
        <v>0</v>
      </c>
      <c r="L565" s="556">
        <v>0</v>
      </c>
      <c r="M565" s="556">
        <v>0</v>
      </c>
      <c r="N565" s="556">
        <v>0</v>
      </c>
      <c r="O565" s="556">
        <v>0</v>
      </c>
      <c r="P565" s="556">
        <v>90408.980727216695</v>
      </c>
      <c r="Q565" s="556">
        <v>0</v>
      </c>
      <c r="R565" s="556">
        <v>0</v>
      </c>
      <c r="S565" s="556">
        <v>0</v>
      </c>
      <c r="T565" s="556">
        <v>0</v>
      </c>
      <c r="U565" s="556">
        <v>1940.6</v>
      </c>
      <c r="V565" s="557">
        <v>0</v>
      </c>
      <c r="X565" s="563"/>
      <c r="Y565" s="550" t="s">
        <v>498</v>
      </c>
      <c r="Z565" s="556">
        <f>[23]Summary!$C$19</f>
        <v>0</v>
      </c>
      <c r="AA565" s="556">
        <f>[23]Summary!$D$19</f>
        <v>0</v>
      </c>
      <c r="AB565" s="556">
        <f>[23]Summary!$E$19</f>
        <v>0</v>
      </c>
      <c r="AC565" s="556">
        <f>[23]Summary!$F$19</f>
        <v>0</v>
      </c>
      <c r="AD565" s="556">
        <f>[23]Summary!$G$19</f>
        <v>0</v>
      </c>
      <c r="AE565" s="556">
        <f>[23]Summary!$H$19</f>
        <v>0</v>
      </c>
      <c r="AF565" s="556">
        <f>[23]Summary!$I$19</f>
        <v>0</v>
      </c>
      <c r="AG565" s="556">
        <f>[23]Summary!$J$19</f>
        <v>0</v>
      </c>
      <c r="AH565" s="556">
        <f>[23]Summary!$K$19</f>
        <v>0</v>
      </c>
      <c r="AI565" s="556">
        <f>[23]Summary!$L$19</f>
        <v>0</v>
      </c>
      <c r="AJ565" s="556">
        <f>[23]Summary!$M$19</f>
        <v>0</v>
      </c>
      <c r="AK565" s="556">
        <f>[23]Summary!$N$19</f>
        <v>0</v>
      </c>
      <c r="AL565" s="556">
        <f>[23]Summary!$O$19</f>
        <v>0</v>
      </c>
      <c r="AM565" s="556">
        <f>[23]Summary!$P$19</f>
        <v>-19510.442197304685</v>
      </c>
      <c r="AN565" s="556">
        <f>[23]Summary!$Q$19</f>
        <v>0</v>
      </c>
      <c r="AO565" s="556">
        <f>[23]Summary!$R$19</f>
        <v>0</v>
      </c>
      <c r="AP565" s="556">
        <f>[23]Summary!$S$19</f>
        <v>0</v>
      </c>
      <c r="AQ565" s="556">
        <f>[23]Summary!$T$19</f>
        <v>0</v>
      </c>
      <c r="AR565" s="556">
        <f>[23]Summary!$U$19</f>
        <v>0</v>
      </c>
      <c r="AS565" s="556">
        <f>[23]Summary!$V$19</f>
        <v>0</v>
      </c>
      <c r="AU565" s="566"/>
      <c r="AV565" s="566"/>
      <c r="AW565" s="566"/>
      <c r="AX565" s="566"/>
      <c r="AY565" s="566"/>
      <c r="AZ565" s="566"/>
      <c r="BA565" s="566"/>
      <c r="BB565" s="566"/>
      <c r="BC565" s="566"/>
      <c r="BD565" s="566"/>
      <c r="BE565" s="566"/>
      <c r="BF565" s="566"/>
      <c r="BG565" s="566"/>
      <c r="BH565" s="566">
        <f t="shared" ref="BH565:BH567" si="2046">(AM565-P565)/P565</f>
        <v>-1.2158020369256444</v>
      </c>
      <c r="BI565" s="566"/>
      <c r="BJ565" s="566"/>
      <c r="BK565" s="566"/>
      <c r="BL565" s="566"/>
      <c r="BM565" s="566">
        <f t="shared" ref="BM565:BM567" si="2047">(AR565-U565)/U565</f>
        <v>-1</v>
      </c>
      <c r="BN565" s="566"/>
    </row>
    <row r="566" spans="1:66" ht="15" x14ac:dyDescent="0.25">
      <c r="A566" s="563"/>
      <c r="B566" s="550" t="s">
        <v>87</v>
      </c>
      <c r="C566" s="556">
        <v>0</v>
      </c>
      <c r="D566" s="556">
        <v>0</v>
      </c>
      <c r="E566" s="556">
        <v>0</v>
      </c>
      <c r="F566" s="556">
        <v>0</v>
      </c>
      <c r="G566" s="556">
        <v>0</v>
      </c>
      <c r="H566" s="556">
        <v>0</v>
      </c>
      <c r="I566" s="556">
        <v>0</v>
      </c>
      <c r="J566" s="556">
        <v>0</v>
      </c>
      <c r="K566" s="556">
        <v>0</v>
      </c>
      <c r="L566" s="556">
        <v>0</v>
      </c>
      <c r="M566" s="556">
        <v>0</v>
      </c>
      <c r="N566" s="556">
        <v>0</v>
      </c>
      <c r="O566" s="556">
        <v>0</v>
      </c>
      <c r="P566" s="556">
        <v>87093.769658665173</v>
      </c>
      <c r="Q566" s="556">
        <v>0</v>
      </c>
      <c r="R566" s="556">
        <v>0</v>
      </c>
      <c r="S566" s="556">
        <v>0</v>
      </c>
      <c r="T566" s="556">
        <v>0</v>
      </c>
      <c r="U566" s="556">
        <v>2371.1</v>
      </c>
      <c r="V566" s="557">
        <v>0</v>
      </c>
      <c r="X566" s="563"/>
      <c r="Y566" s="550" t="s">
        <v>87</v>
      </c>
      <c r="Z566" s="556">
        <f>[23]Summary!$C$20</f>
        <v>0</v>
      </c>
      <c r="AA566" s="556">
        <f>[23]Summary!$D$20</f>
        <v>0</v>
      </c>
      <c r="AB566" s="556">
        <f>[23]Summary!$E$20</f>
        <v>0</v>
      </c>
      <c r="AC566" s="556">
        <f>[23]Summary!$F$20</f>
        <v>0</v>
      </c>
      <c r="AD566" s="556">
        <f>[23]Summary!$G$20</f>
        <v>0</v>
      </c>
      <c r="AE566" s="556">
        <f>[23]Summary!$H$20</f>
        <v>0</v>
      </c>
      <c r="AF566" s="556">
        <f>[23]Summary!$I$20</f>
        <v>0</v>
      </c>
      <c r="AG566" s="556">
        <f>[23]Summary!$J$20</f>
        <v>0</v>
      </c>
      <c r="AH566" s="556">
        <f>[23]Summary!$K$20</f>
        <v>0</v>
      </c>
      <c r="AI566" s="556">
        <f>[23]Summary!$L$20</f>
        <v>0</v>
      </c>
      <c r="AJ566" s="556">
        <f>[23]Summary!$M$20</f>
        <v>0</v>
      </c>
      <c r="AK566" s="556">
        <f>[23]Summary!$N$20</f>
        <v>0</v>
      </c>
      <c r="AL566" s="556">
        <f>[23]Summary!$O$20</f>
        <v>0</v>
      </c>
      <c r="AM566" s="556">
        <f>[23]Summary!$P$20</f>
        <v>-17865.113958022557</v>
      </c>
      <c r="AN566" s="556">
        <f>[23]Summary!$Q$20</f>
        <v>0</v>
      </c>
      <c r="AO566" s="556">
        <f>[23]Summary!$R$20</f>
        <v>0</v>
      </c>
      <c r="AP566" s="556">
        <f>[23]Summary!$S$20</f>
        <v>0</v>
      </c>
      <c r="AQ566" s="556">
        <f>[23]Summary!$T$20</f>
        <v>0</v>
      </c>
      <c r="AR566" s="556">
        <f>[23]Summary!$U$20</f>
        <v>0</v>
      </c>
      <c r="AS566" s="556">
        <f>[23]Summary!$V$20</f>
        <v>0</v>
      </c>
      <c r="AU566" s="566"/>
      <c r="AV566" s="566"/>
      <c r="AW566" s="566"/>
      <c r="AX566" s="566"/>
      <c r="AY566" s="566"/>
      <c r="AZ566" s="566"/>
      <c r="BA566" s="566"/>
      <c r="BB566" s="566"/>
      <c r="BC566" s="566"/>
      <c r="BD566" s="566"/>
      <c r="BE566" s="566"/>
      <c r="BF566" s="566"/>
      <c r="BG566" s="566"/>
      <c r="BH566" s="566">
        <f t="shared" si="2046"/>
        <v>-1.2051250511723042</v>
      </c>
      <c r="BI566" s="566"/>
      <c r="BJ566" s="566"/>
      <c r="BK566" s="566"/>
      <c r="BL566" s="566"/>
      <c r="BM566" s="566">
        <f t="shared" si="2047"/>
        <v>-1</v>
      </c>
      <c r="BN566" s="566"/>
    </row>
    <row r="567" spans="1:66" ht="15.75" thickBot="1" x14ac:dyDescent="0.3">
      <c r="A567" s="564"/>
      <c r="B567" s="559" t="s">
        <v>499</v>
      </c>
      <c r="C567" s="560">
        <v>0</v>
      </c>
      <c r="D567" s="560">
        <v>0</v>
      </c>
      <c r="E567" s="560">
        <v>0</v>
      </c>
      <c r="F567" s="560">
        <v>0</v>
      </c>
      <c r="G567" s="560">
        <v>0</v>
      </c>
      <c r="H567" s="560">
        <v>0</v>
      </c>
      <c r="I567" s="560">
        <v>0</v>
      </c>
      <c r="J567" s="560">
        <v>0</v>
      </c>
      <c r="K567" s="560">
        <v>0</v>
      </c>
      <c r="L567" s="560">
        <v>0</v>
      </c>
      <c r="M567" s="560">
        <v>0</v>
      </c>
      <c r="N567" s="560">
        <v>0</v>
      </c>
      <c r="O567" s="560">
        <v>0</v>
      </c>
      <c r="P567" s="560">
        <v>3315.2110685515945</v>
      </c>
      <c r="Q567" s="560">
        <v>0</v>
      </c>
      <c r="R567" s="560">
        <v>0</v>
      </c>
      <c r="S567" s="560">
        <v>0</v>
      </c>
      <c r="T567" s="560">
        <v>0</v>
      </c>
      <c r="U567" s="560">
        <v>-430.5</v>
      </c>
      <c r="V567" s="561">
        <v>0</v>
      </c>
      <c r="X567" s="564"/>
      <c r="Y567" s="559" t="s">
        <v>499</v>
      </c>
      <c r="Z567" s="560">
        <f>[23]Summary!$C$21</f>
        <v>0</v>
      </c>
      <c r="AA567" s="560">
        <f>[23]Summary!$D$21</f>
        <v>0</v>
      </c>
      <c r="AB567" s="560">
        <f>[23]Summary!$E$21</f>
        <v>0</v>
      </c>
      <c r="AC567" s="560">
        <f>[23]Summary!$F$21</f>
        <v>0</v>
      </c>
      <c r="AD567" s="560">
        <f>[23]Summary!$G$21</f>
        <v>0</v>
      </c>
      <c r="AE567" s="560">
        <f>[23]Summary!$H$21</f>
        <v>0</v>
      </c>
      <c r="AF567" s="560">
        <f>[23]Summary!$I$21</f>
        <v>0</v>
      </c>
      <c r="AG567" s="560">
        <f>[23]Summary!$J$21</f>
        <v>0</v>
      </c>
      <c r="AH567" s="560">
        <f>[23]Summary!$K$21</f>
        <v>0</v>
      </c>
      <c r="AI567" s="560">
        <f>[23]Summary!$L$21</f>
        <v>0</v>
      </c>
      <c r="AJ567" s="560">
        <f>[23]Summary!$M$21</f>
        <v>0</v>
      </c>
      <c r="AK567" s="560">
        <f>[23]Summary!$N$21</f>
        <v>0</v>
      </c>
      <c r="AL567" s="560">
        <f>[23]Summary!$O$21</f>
        <v>0</v>
      </c>
      <c r="AM567" s="560">
        <f>[23]Summary!$P$21</f>
        <v>-1645.3282392818655</v>
      </c>
      <c r="AN567" s="560">
        <f>[23]Summary!$Q$21</f>
        <v>0</v>
      </c>
      <c r="AO567" s="560">
        <f>[23]Summary!$R$21</f>
        <v>0</v>
      </c>
      <c r="AP567" s="560">
        <f>[23]Summary!$S$21</f>
        <v>0</v>
      </c>
      <c r="AQ567" s="560">
        <f>[23]Summary!$T$21</f>
        <v>0</v>
      </c>
      <c r="AR567" s="560">
        <f>[23]Summary!$U$21</f>
        <v>0</v>
      </c>
      <c r="AS567" s="560">
        <f>[23]Summary!$V$21</f>
        <v>0</v>
      </c>
      <c r="AU567" s="566"/>
      <c r="AV567" s="566"/>
      <c r="AW567" s="566"/>
      <c r="AX567" s="566"/>
      <c r="AY567" s="566"/>
      <c r="AZ567" s="566"/>
      <c r="BA567" s="566"/>
      <c r="BB567" s="566"/>
      <c r="BC567" s="566"/>
      <c r="BD567" s="566"/>
      <c r="BE567" s="566"/>
      <c r="BF567" s="566"/>
      <c r="BG567" s="566"/>
      <c r="BH567" s="566">
        <f t="shared" si="2046"/>
        <v>-1.4962966777257727</v>
      </c>
      <c r="BI567" s="566"/>
      <c r="BJ567" s="566"/>
      <c r="BK567" s="566"/>
      <c r="BL567" s="566"/>
      <c r="BM567" s="566">
        <f t="shared" si="2047"/>
        <v>-1</v>
      </c>
      <c r="BN567" s="566"/>
    </row>
    <row r="568" spans="1:66" ht="15" x14ac:dyDescent="0.25">
      <c r="A568" s="552" t="s">
        <v>503</v>
      </c>
      <c r="B568" s="562"/>
      <c r="C568" s="553">
        <v>2000</v>
      </c>
      <c r="D568" s="553">
        <v>2001</v>
      </c>
      <c r="E568" s="553">
        <v>2002</v>
      </c>
      <c r="F568" s="553">
        <v>2003</v>
      </c>
      <c r="G568" s="553">
        <v>2004</v>
      </c>
      <c r="H568" s="553">
        <v>2005</v>
      </c>
      <c r="I568" s="553">
        <v>2006</v>
      </c>
      <c r="J568" s="553">
        <v>2007</v>
      </c>
      <c r="K568" s="553">
        <v>2008</v>
      </c>
      <c r="L568" s="553">
        <v>2009</v>
      </c>
      <c r="M568" s="553">
        <v>2010</v>
      </c>
      <c r="N568" s="553">
        <v>2011</v>
      </c>
      <c r="O568" s="553">
        <v>2012</v>
      </c>
      <c r="P568" s="553">
        <v>2013</v>
      </c>
      <c r="Q568" s="553">
        <v>2014</v>
      </c>
      <c r="R568" s="553">
        <v>2015</v>
      </c>
      <c r="S568" s="553">
        <v>2016</v>
      </c>
      <c r="T568" s="553">
        <v>2017</v>
      </c>
      <c r="U568" s="553">
        <v>2018</v>
      </c>
      <c r="V568" s="554">
        <v>2019</v>
      </c>
      <c r="X568" s="552" t="s">
        <v>503</v>
      </c>
      <c r="Y568" s="562"/>
      <c r="Z568" s="553">
        <v>2000</v>
      </c>
      <c r="AA568" s="553">
        <v>2001</v>
      </c>
      <c r="AB568" s="553">
        <v>2002</v>
      </c>
      <c r="AC568" s="553">
        <v>2003</v>
      </c>
      <c r="AD568" s="553">
        <v>2004</v>
      </c>
      <c r="AE568" s="553">
        <v>2005</v>
      </c>
      <c r="AF568" s="553">
        <v>2006</v>
      </c>
      <c r="AG568" s="553">
        <v>2007</v>
      </c>
      <c r="AH568" s="553">
        <v>2008</v>
      </c>
      <c r="AI568" s="553">
        <v>2009</v>
      </c>
      <c r="AJ568" s="553">
        <v>2010</v>
      </c>
      <c r="AK568" s="553">
        <v>2011</v>
      </c>
      <c r="AL568" s="553">
        <v>2012</v>
      </c>
      <c r="AM568" s="553">
        <v>2013</v>
      </c>
      <c r="AN568" s="553">
        <v>2014</v>
      </c>
      <c r="AO568" s="553">
        <v>2015</v>
      </c>
      <c r="AP568" s="553">
        <v>2016</v>
      </c>
      <c r="AQ568" s="553">
        <v>2017</v>
      </c>
      <c r="AR568" s="553">
        <v>2018</v>
      </c>
      <c r="AS568" s="553">
        <v>2019</v>
      </c>
      <c r="AU568" s="553">
        <v>2000</v>
      </c>
      <c r="AV568" s="553">
        <v>2001</v>
      </c>
      <c r="AW568" s="553">
        <v>2002</v>
      </c>
      <c r="AX568" s="553">
        <v>2003</v>
      </c>
      <c r="AY568" s="553">
        <v>2004</v>
      </c>
      <c r="AZ568" s="553">
        <v>2005</v>
      </c>
      <c r="BA568" s="553">
        <v>2006</v>
      </c>
      <c r="BB568" s="553">
        <v>2007</v>
      </c>
      <c r="BC568" s="553">
        <v>2008</v>
      </c>
      <c r="BD568" s="553">
        <v>2009</v>
      </c>
      <c r="BE568" s="553">
        <v>2010</v>
      </c>
      <c r="BF568" s="553">
        <v>2011</v>
      </c>
      <c r="BG568" s="553">
        <v>2012</v>
      </c>
      <c r="BH568" s="553">
        <v>2013</v>
      </c>
      <c r="BI568" s="553">
        <v>2014</v>
      </c>
      <c r="BJ568" s="553">
        <v>2015</v>
      </c>
      <c r="BK568" s="553">
        <v>2016</v>
      </c>
      <c r="BL568" s="553">
        <v>2017</v>
      </c>
      <c r="BM568" s="553">
        <v>2018</v>
      </c>
      <c r="BN568" s="553">
        <v>2019</v>
      </c>
    </row>
    <row r="569" spans="1:66" ht="15" x14ac:dyDescent="0.25">
      <c r="A569" s="555"/>
      <c r="B569" s="550" t="s">
        <v>498</v>
      </c>
      <c r="C569" s="556">
        <v>1990371.0726353382</v>
      </c>
      <c r="D569" s="556">
        <v>2034933.1335079633</v>
      </c>
      <c r="E569" s="556">
        <v>2077363.3722477274</v>
      </c>
      <c r="F569" s="556">
        <v>2116677.935000177</v>
      </c>
      <c r="G569" s="556">
        <v>2151946.3498261818</v>
      </c>
      <c r="H569" s="556">
        <v>2188203.7614237326</v>
      </c>
      <c r="I569" s="556">
        <v>2224095.4957487537</v>
      </c>
      <c r="J569" s="556">
        <v>2254515.8579222513</v>
      </c>
      <c r="K569" s="556">
        <v>2286767.8593816184</v>
      </c>
      <c r="L569" s="556">
        <v>2319020.4772276618</v>
      </c>
      <c r="M569" s="556">
        <v>2351010.3759617293</v>
      </c>
      <c r="N569" s="556">
        <v>2379167.3819582835</v>
      </c>
      <c r="O569" s="556">
        <v>2407445.1533102077</v>
      </c>
      <c r="P569" s="556">
        <v>2523470</v>
      </c>
      <c r="Q569" s="556">
        <v>2547240</v>
      </c>
      <c r="R569" s="556">
        <v>2549740</v>
      </c>
      <c r="S569" s="556">
        <v>2586840</v>
      </c>
      <c r="T569" s="556">
        <v>2617925.7000000002</v>
      </c>
      <c r="U569" s="556">
        <v>2645057.4000000004</v>
      </c>
      <c r="V569" s="557">
        <v>2663383.0913211019</v>
      </c>
      <c r="X569" s="555"/>
      <c r="Y569" s="550" t="s">
        <v>498</v>
      </c>
      <c r="Z569" s="556">
        <f>[23]Summary!$C$23</f>
        <v>2015207.6097711315</v>
      </c>
      <c r="AA569" s="556">
        <f>[23]Summary!$D$23</f>
        <v>2061023.3129057928</v>
      </c>
      <c r="AB569" s="556">
        <f>[23]Summary!$E$23</f>
        <v>2104587.2036347501</v>
      </c>
      <c r="AC569" s="556">
        <f>[23]Summary!$F$23</f>
        <v>2146270.9070972158</v>
      </c>
      <c r="AD569" s="556">
        <f>[23]Summary!$G$23</f>
        <v>2184147.7822445678</v>
      </c>
      <c r="AE569" s="556">
        <f>[23]Summary!$H$23</f>
        <v>2222977.1291204779</v>
      </c>
      <c r="AF569" s="556">
        <f>[23]Summary!$I$23</f>
        <v>2260685.5407462986</v>
      </c>
      <c r="AG569" s="556">
        <f>[23]Summary!$J$23</f>
        <v>2293040.1171426848</v>
      </c>
      <c r="AH569" s="556">
        <f>[23]Summary!$K$23</f>
        <v>2329550.8174382588</v>
      </c>
      <c r="AI569" s="556">
        <f>[23]Summary!$L$23</f>
        <v>2366166.3153705671</v>
      </c>
      <c r="AJ569" s="556">
        <f>[23]Summary!$M$23</f>
        <v>2399902.4163947362</v>
      </c>
      <c r="AK569" s="556">
        <f>[23]Summary!$N$23</f>
        <v>2429723.4567140019</v>
      </c>
      <c r="AL569" s="556">
        <f>[23]Summary!$O$23</f>
        <v>2459462.5413659271</v>
      </c>
      <c r="AM569" s="556">
        <f>[23]Summary!$P$23</f>
        <v>2469212.4</v>
      </c>
      <c r="AN569" s="556">
        <f>[23]Summary!$Q$23</f>
        <v>2510368.5</v>
      </c>
      <c r="AO569" s="556">
        <f>[23]Summary!$R$23</f>
        <v>2549744.2999999998</v>
      </c>
      <c r="AP569" s="556">
        <f>[23]Summary!$S$23</f>
        <v>2586841.9</v>
      </c>
      <c r="AQ569" s="556">
        <f>[23]Summary!$T$23</f>
        <v>2617925.7000000002</v>
      </c>
      <c r="AR569" s="556">
        <f>[23]Summary!$U$23</f>
        <v>2645057.4</v>
      </c>
      <c r="AS569" s="556">
        <f>[23]Summary!$V$23</f>
        <v>2656094.1</v>
      </c>
      <c r="AU569" s="566">
        <f>(Z569-C569)/C569</f>
        <v>1.2478345107231037E-2</v>
      </c>
      <c r="AV569" s="566">
        <f t="shared" ref="AV569:AV571" si="2048">(AA569-D569)/D569</f>
        <v>1.2821148257020838E-2</v>
      </c>
      <c r="AW569" s="566">
        <f t="shared" ref="AW569:AW571" si="2049">(AB569-E569)/E569</f>
        <v>1.3104992487456007E-2</v>
      </c>
      <c r="AX569" s="566">
        <f t="shared" ref="AX569:AX571" si="2050">(AC569-F569)/F569</f>
        <v>1.3980857270587215E-2</v>
      </c>
      <c r="AY569" s="566">
        <f t="shared" ref="AY569:AY571" si="2051">(AD569-G569)/G569</f>
        <v>1.4963863955524253E-2</v>
      </c>
      <c r="AZ569" s="566">
        <f t="shared" ref="AZ569:AZ571" si="2052">(AE569-H569)/H569</f>
        <v>1.5891284125259149E-2</v>
      </c>
      <c r="BA569" s="566">
        <f t="shared" ref="BA569:BA571" si="2053">(AF569-I569)/I569</f>
        <v>1.6451651949066479E-2</v>
      </c>
      <c r="BB569" s="566">
        <f t="shared" ref="BB569:BB571" si="2054">(AG569-J569)/J569</f>
        <v>1.708759735934488E-2</v>
      </c>
      <c r="BC569" s="566">
        <f t="shared" ref="BC569:BC571" si="2055">(AH569-K569)/K569</f>
        <v>1.8708920488417918E-2</v>
      </c>
      <c r="BD569" s="566">
        <f t="shared" ref="BD569:BD571" si="2056">(AI569-L569)/L569</f>
        <v>2.03300654762942E-2</v>
      </c>
      <c r="BE569" s="566">
        <f t="shared" ref="BE569:BE571" si="2057">(AJ569-M569)/M569</f>
        <v>2.0796182327781743E-2</v>
      </c>
      <c r="BF569" s="566">
        <f t="shared" ref="BF569:BF571" si="2058">(AK569-N569)/N569</f>
        <v>2.1249482125173538E-2</v>
      </c>
      <c r="BG569" s="566">
        <f t="shared" ref="BG569:BG571" si="2059">(AL569-O569)/O569</f>
        <v>2.1606883955049262E-2</v>
      </c>
      <c r="BH569" s="566">
        <f t="shared" ref="BH569:BH571" si="2060">(AM569-P569)/P569</f>
        <v>-2.1501186857779207E-2</v>
      </c>
      <c r="BI569" s="566">
        <f t="shared" ref="BI569:BI571" si="2061">(AN569-Q569)/Q569</f>
        <v>-1.4475078908936732E-2</v>
      </c>
      <c r="BJ569" s="566">
        <f t="shared" ref="BJ569:BJ571" si="2062">(AO569-R569)/R569</f>
        <v>1.6864464611347572E-6</v>
      </c>
      <c r="BK569" s="566">
        <f t="shared" ref="BK569:BK571" si="2063">(AP569-S569)/S569</f>
        <v>7.3448686424628808E-7</v>
      </c>
      <c r="BL569" s="566">
        <f t="shared" ref="BL569:BL571" si="2064">(AQ569-T569)/T569</f>
        <v>0</v>
      </c>
      <c r="BM569" s="566">
        <f t="shared" ref="BM569:BM571" si="2065">(AR569-U569)/U569</f>
        <v>-1.7604959624231186E-16</v>
      </c>
      <c r="BN569" s="566">
        <f t="shared" ref="BN569:BN571" si="2066">(AS569-V569)/V569</f>
        <v>-2.7367416068885043E-3</v>
      </c>
    </row>
    <row r="570" spans="1:66" ht="15" x14ac:dyDescent="0.25">
      <c r="A570" s="555"/>
      <c r="B570" s="550" t="s">
        <v>87</v>
      </c>
      <c r="C570" s="556">
        <v>1905489.3930054735</v>
      </c>
      <c r="D570" s="556">
        <v>1948151.0531806403</v>
      </c>
      <c r="E570" s="556">
        <v>1988771.8052468675</v>
      </c>
      <c r="F570" s="556">
        <v>2026409.7529368186</v>
      </c>
      <c r="G570" s="556">
        <v>2060174.1053648754</v>
      </c>
      <c r="H570" s="556">
        <v>2094885.2776517048</v>
      </c>
      <c r="I570" s="556">
        <v>2129246.3673968171</v>
      </c>
      <c r="J570" s="556">
        <v>2158369.4179927222</v>
      </c>
      <c r="K570" s="556">
        <v>2189245.9954957557</v>
      </c>
      <c r="L570" s="556">
        <v>2220123.1630989416</v>
      </c>
      <c r="M570" s="556">
        <v>2250748.815550962</v>
      </c>
      <c r="N570" s="556">
        <v>2277705.0334154968</v>
      </c>
      <c r="O570" s="556">
        <v>2304776.8664569519</v>
      </c>
      <c r="P570" s="556">
        <v>2416290</v>
      </c>
      <c r="Q570" s="556">
        <v>2438610</v>
      </c>
      <c r="R570" s="556">
        <v>2449800</v>
      </c>
      <c r="S570" s="556">
        <v>2485180</v>
      </c>
      <c r="T570" s="556">
        <v>2513894</v>
      </c>
      <c r="U570" s="556">
        <v>2537467.2999999998</v>
      </c>
      <c r="V570" s="557">
        <v>2555047.5772662656</v>
      </c>
      <c r="X570" s="555"/>
      <c r="Y570" s="550" t="s">
        <v>87</v>
      </c>
      <c r="Z570" s="556">
        <f>[23]Summary!$C$24</f>
        <v>1936200.590302207</v>
      </c>
      <c r="AA570" s="556">
        <f>[23]Summary!$D$24</f>
        <v>1980220.070490909</v>
      </c>
      <c r="AB570" s="556">
        <f>[23]Summary!$E$24</f>
        <v>2022076.0214789303</v>
      </c>
      <c r="AC570" s="556">
        <f>[23]Summary!$F$24</f>
        <v>2062125.4986934264</v>
      </c>
      <c r="AD570" s="556">
        <f>[23]Summary!$G$24</f>
        <v>2098517.3958178298</v>
      </c>
      <c r="AE570" s="556">
        <f>[23]Summary!$H$24</f>
        <v>2135824.4226361359</v>
      </c>
      <c r="AF570" s="556">
        <f>[23]Summary!$I$24</f>
        <v>2172054.4609186752</v>
      </c>
      <c r="AG570" s="556">
        <f>[23]Summary!$J$24</f>
        <v>2203140.5632209466</v>
      </c>
      <c r="AH570" s="556">
        <f>[23]Summary!$K$24</f>
        <v>2238219.8469244582</v>
      </c>
      <c r="AI570" s="556">
        <f>[23]Summary!$L$24</f>
        <v>2273399.8196314867</v>
      </c>
      <c r="AJ570" s="556">
        <f>[23]Summary!$M$24</f>
        <v>2305813.2833365537</v>
      </c>
      <c r="AK570" s="556">
        <f>[23]Summary!$N$24</f>
        <v>2334465.1778558213</v>
      </c>
      <c r="AL570" s="556">
        <f>[23]Summary!$O$24</f>
        <v>2363038.3298124303</v>
      </c>
      <c r="AM570" s="556">
        <f>[23]Summary!$P$24</f>
        <v>2373242.6</v>
      </c>
      <c r="AN570" s="556">
        <f>[23]Summary!$Q$24</f>
        <v>2411948.5</v>
      </c>
      <c r="AO570" s="556">
        <f>[23]Summary!$R$24</f>
        <v>2449801.5</v>
      </c>
      <c r="AP570" s="556">
        <f>[23]Summary!$S$24</f>
        <v>2485184.5</v>
      </c>
      <c r="AQ570" s="556">
        <f>[23]Summary!$T$24</f>
        <v>2513894</v>
      </c>
      <c r="AR570" s="556">
        <f>[23]Summary!$U$24</f>
        <v>2537467.2999999998</v>
      </c>
      <c r="AS570" s="556">
        <f>[23]Summary!$V$24</f>
        <v>2548641</v>
      </c>
      <c r="AU570" s="566">
        <f t="shared" ref="AU570:AU571" si="2067">(Z570-C570)/C570</f>
        <v>1.6117222908438034E-2</v>
      </c>
      <c r="AV570" s="566">
        <f t="shared" si="2048"/>
        <v>1.6461258103118527E-2</v>
      </c>
      <c r="AW570" s="566">
        <f t="shared" si="2049"/>
        <v>1.6746122478304499E-2</v>
      </c>
      <c r="AX570" s="566">
        <f t="shared" si="2050"/>
        <v>1.7625135145962416E-2</v>
      </c>
      <c r="AY570" s="566">
        <f t="shared" si="2051"/>
        <v>1.8611674786662469E-2</v>
      </c>
      <c r="AZ570" s="566">
        <f t="shared" si="2052"/>
        <v>1.954242813254313E-2</v>
      </c>
      <c r="BA570" s="566">
        <f t="shared" si="2053"/>
        <v>2.0104809935261085E-2</v>
      </c>
      <c r="BB570" s="566">
        <f t="shared" si="2054"/>
        <v>2.0743040952582337E-2</v>
      </c>
      <c r="BC570" s="566">
        <f t="shared" si="2055"/>
        <v>2.2370191166028522E-2</v>
      </c>
      <c r="BD570" s="566">
        <f t="shared" si="2056"/>
        <v>2.3997162598033212E-2</v>
      </c>
      <c r="BE570" s="566">
        <f t="shared" si="2057"/>
        <v>2.4464954687585815E-2</v>
      </c>
      <c r="BF570" s="566">
        <f t="shared" si="2058"/>
        <v>2.491988365816215E-2</v>
      </c>
      <c r="BG570" s="566">
        <f t="shared" si="2059"/>
        <v>2.5278570001026412E-2</v>
      </c>
      <c r="BH570" s="566">
        <f t="shared" si="2060"/>
        <v>-1.7815494001133931E-2</v>
      </c>
      <c r="BI570" s="566">
        <f t="shared" si="2061"/>
        <v>-1.093307252902268E-2</v>
      </c>
      <c r="BJ570" s="566">
        <f t="shared" si="2062"/>
        <v>6.1229488121479306E-7</v>
      </c>
      <c r="BK570" s="566">
        <f t="shared" si="2063"/>
        <v>1.8107340313377702E-6</v>
      </c>
      <c r="BL570" s="566">
        <f t="shared" si="2064"/>
        <v>0</v>
      </c>
      <c r="BM570" s="566">
        <f t="shared" si="2065"/>
        <v>0</v>
      </c>
      <c r="BN570" s="566">
        <f t="shared" si="2066"/>
        <v>-2.5074199491503238E-3</v>
      </c>
    </row>
    <row r="571" spans="1:66" ht="15.75" thickBot="1" x14ac:dyDescent="0.3">
      <c r="A571" s="558"/>
      <c r="B571" s="559" t="s">
        <v>499</v>
      </c>
      <c r="C571" s="560">
        <v>84881.67962986471</v>
      </c>
      <c r="D571" s="560">
        <v>86782.080327322838</v>
      </c>
      <c r="E571" s="560">
        <v>88591.567000859912</v>
      </c>
      <c r="F571" s="560">
        <v>90268.182063358385</v>
      </c>
      <c r="G571" s="560">
        <v>91772.244461306313</v>
      </c>
      <c r="H571" s="560">
        <v>93318.483772027699</v>
      </c>
      <c r="I571" s="560">
        <v>94849.128351936553</v>
      </c>
      <c r="J571" s="560">
        <v>96146.439929529195</v>
      </c>
      <c r="K571" s="560">
        <v>97521.863885862724</v>
      </c>
      <c r="L571" s="560">
        <v>98897.314128719969</v>
      </c>
      <c r="M571" s="560">
        <v>100261.56041076711</v>
      </c>
      <c r="N571" s="560">
        <v>101462.34854278674</v>
      </c>
      <c r="O571" s="560">
        <v>102668.28685325592</v>
      </c>
      <c r="P571" s="560">
        <v>107616.30081971064</v>
      </c>
      <c r="Q571" s="560">
        <v>108632</v>
      </c>
      <c r="R571" s="560">
        <v>99943</v>
      </c>
      <c r="S571" s="560">
        <v>101657</v>
      </c>
      <c r="T571" s="560">
        <v>104031.7</v>
      </c>
      <c r="U571" s="560">
        <v>107590.09999999998</v>
      </c>
      <c r="V571" s="561">
        <v>108335.51405483608</v>
      </c>
      <c r="X571" s="558"/>
      <c r="Y571" s="559" t="s">
        <v>499</v>
      </c>
      <c r="Z571" s="560">
        <f>[23]Summary!$C$25</f>
        <v>79007.019468924569</v>
      </c>
      <c r="AA571" s="560">
        <f>[23]Summary!$D$25</f>
        <v>80803.242414883833</v>
      </c>
      <c r="AB571" s="560">
        <f>[23]Summary!$E$25</f>
        <v>82511.182155819872</v>
      </c>
      <c r="AC571" s="560">
        <f>[23]Summary!$F$25</f>
        <v>84145.408403789392</v>
      </c>
      <c r="AD571" s="560">
        <f>[23]Summary!$G$25</f>
        <v>85630.386426737969</v>
      </c>
      <c r="AE571" s="560">
        <f>[23]Summary!$H$25</f>
        <v>87152.706484341892</v>
      </c>
      <c r="AF571" s="560">
        <f>[23]Summary!$I$25</f>
        <v>88631.079827623282</v>
      </c>
      <c r="AG571" s="560">
        <f>[23]Summary!$J$25</f>
        <v>89899.553921738276</v>
      </c>
      <c r="AH571" s="560">
        <f>[23]Summary!$K$25</f>
        <v>91330.970513800523</v>
      </c>
      <c r="AI571" s="560">
        <f>[23]Summary!$L$25</f>
        <v>92766.495739080317</v>
      </c>
      <c r="AJ571" s="560">
        <f>[23]Summary!$M$25</f>
        <v>94089.13305818256</v>
      </c>
      <c r="AK571" s="560">
        <f>[23]Summary!$N$25</f>
        <v>95258.278858180493</v>
      </c>
      <c r="AL571" s="560">
        <f>[23]Summary!$O$25</f>
        <v>96424.211553496934</v>
      </c>
      <c r="AM571" s="560">
        <f>[23]Summary!$P$25</f>
        <v>95969.8</v>
      </c>
      <c r="AN571" s="560">
        <f>[23]Summary!$Q$25</f>
        <v>98420</v>
      </c>
      <c r="AO571" s="560">
        <f>[23]Summary!$R$25</f>
        <v>99942.8</v>
      </c>
      <c r="AP571" s="560">
        <f>[23]Summary!$S$25</f>
        <v>101657.4</v>
      </c>
      <c r="AQ571" s="560">
        <f>[23]Summary!$T$25</f>
        <v>104031.7</v>
      </c>
      <c r="AR571" s="560">
        <f>[23]Summary!$U$25</f>
        <v>107590.1</v>
      </c>
      <c r="AS571" s="560">
        <f>[23]Summary!$V$25</f>
        <v>107453.1</v>
      </c>
      <c r="AU571" s="566">
        <f t="shared" si="2067"/>
        <v>-6.9209989559080365E-2</v>
      </c>
      <c r="AV571" s="566">
        <f t="shared" si="2048"/>
        <v>-6.8894844302973018E-2</v>
      </c>
      <c r="AW571" s="566">
        <f t="shared" si="2049"/>
        <v>-6.8633901068495845E-2</v>
      </c>
      <c r="AX571" s="566">
        <f t="shared" si="2050"/>
        <v>-6.7828702424421003E-2</v>
      </c>
      <c r="AY571" s="566">
        <f t="shared" si="2051"/>
        <v>-6.6925006254564462E-2</v>
      </c>
      <c r="AZ571" s="566">
        <f t="shared" si="2052"/>
        <v>-6.6072411793021479E-2</v>
      </c>
      <c r="BA571" s="566">
        <f t="shared" si="2053"/>
        <v>-6.5557255320694952E-2</v>
      </c>
      <c r="BB571" s="566">
        <f t="shared" si="2054"/>
        <v>-6.4972618979648053E-2</v>
      </c>
      <c r="BC571" s="566">
        <f t="shared" si="2055"/>
        <v>-6.3482106733602592E-2</v>
      </c>
      <c r="BD571" s="566">
        <f t="shared" si="2056"/>
        <v>-6.1991758256043986E-2</v>
      </c>
      <c r="BE571" s="566">
        <f t="shared" si="2057"/>
        <v>-6.1563248440343353E-2</v>
      </c>
      <c r="BF571" s="566">
        <f t="shared" si="2058"/>
        <v>-6.1146521578790275E-2</v>
      </c>
      <c r="BG571" s="566">
        <f t="shared" si="2059"/>
        <v>-6.081795548691353E-2</v>
      </c>
      <c r="BH571" s="566">
        <f t="shared" si="2060"/>
        <v>-0.10822246008271548</v>
      </c>
      <c r="BI571" s="566">
        <f t="shared" si="2061"/>
        <v>-9.4005449591280654E-2</v>
      </c>
      <c r="BJ571" s="566">
        <f t="shared" si="2062"/>
        <v>-2.001140650141477E-6</v>
      </c>
      <c r="BK571" s="566">
        <f t="shared" si="2063"/>
        <v>3.9348003580095738E-6</v>
      </c>
      <c r="BL571" s="566">
        <f t="shared" si="2064"/>
        <v>0</v>
      </c>
      <c r="BM571" s="566">
        <f t="shared" si="2065"/>
        <v>2.7050658431150923E-16</v>
      </c>
      <c r="BN571" s="566">
        <f t="shared" si="2066"/>
        <v>-8.1451965455152878E-3</v>
      </c>
    </row>
    <row r="573" spans="1:66" ht="15" x14ac:dyDescent="0.25">
      <c r="A573" s="565" t="s">
        <v>344</v>
      </c>
      <c r="B573" s="565">
        <v>2021</v>
      </c>
      <c r="X573" s="565" t="str">
        <f>A573</f>
        <v>PT</v>
      </c>
      <c r="Y573" s="565">
        <v>2022</v>
      </c>
    </row>
    <row r="574" spans="1:66" ht="15.75" thickBot="1" x14ac:dyDescent="0.3">
      <c r="A574" s="550" t="s">
        <v>65</v>
      </c>
      <c r="B574" s="550" t="s">
        <v>64</v>
      </c>
      <c r="C574" s="551" t="s">
        <v>508</v>
      </c>
      <c r="D574" s="551" t="s">
        <v>508</v>
      </c>
      <c r="E574" s="551" t="s">
        <v>508</v>
      </c>
      <c r="F574" s="551" t="s">
        <v>508</v>
      </c>
      <c r="G574" s="551" t="s">
        <v>508</v>
      </c>
      <c r="H574" s="551" t="s">
        <v>508</v>
      </c>
      <c r="I574" s="551" t="s">
        <v>508</v>
      </c>
      <c r="J574" s="551" t="s">
        <v>508</v>
      </c>
      <c r="K574" s="551" t="s">
        <v>508</v>
      </c>
      <c r="L574" s="551" t="s">
        <v>508</v>
      </c>
      <c r="M574" s="551" t="s">
        <v>508</v>
      </c>
      <c r="N574" s="551" t="s">
        <v>508</v>
      </c>
      <c r="O574" s="551" t="s">
        <v>508</v>
      </c>
      <c r="P574" s="551" t="s">
        <v>508</v>
      </c>
      <c r="Q574" s="551" t="s">
        <v>508</v>
      </c>
      <c r="R574" s="551" t="s">
        <v>508</v>
      </c>
      <c r="S574" s="551" t="s">
        <v>508</v>
      </c>
      <c r="T574" s="551" t="s">
        <v>508</v>
      </c>
      <c r="U574" s="551" t="s">
        <v>508</v>
      </c>
      <c r="V574" s="551" t="s">
        <v>508</v>
      </c>
      <c r="X574" s="550" t="s">
        <v>65</v>
      </c>
      <c r="Y574" s="550" t="s">
        <v>64</v>
      </c>
      <c r="Z574" s="551" t="str">
        <f>[24]Summary!$C$1</f>
        <v>EST</v>
      </c>
      <c r="AA574" s="551" t="str">
        <f>[24]Summary!$D$1</f>
        <v>EST</v>
      </c>
      <c r="AB574" s="551" t="str">
        <f>[24]Summary!$E$1</f>
        <v>EST</v>
      </c>
      <c r="AC574" s="551" t="str">
        <f>[24]Summary!$F$1</f>
        <v>EST</v>
      </c>
      <c r="AD574" s="551" t="str">
        <f>[24]Summary!$G$1</f>
        <v>EST</v>
      </c>
      <c r="AE574" s="551" t="str">
        <f>[24]Summary!$H$1</f>
        <v>EST</v>
      </c>
      <c r="AF574" s="551" t="str">
        <f>[24]Summary!$I$1</f>
        <v>EST</v>
      </c>
      <c r="AG574" s="551" t="str">
        <f>[24]Summary!$J$1</f>
        <v>EST</v>
      </c>
      <c r="AH574" s="551" t="str">
        <f>[24]Summary!$K$1</f>
        <v>EST</v>
      </c>
      <c r="AI574" s="551" t="str">
        <f>[24]Summary!$L$1</f>
        <v>EST</v>
      </c>
      <c r="AJ574" s="551" t="str">
        <f>[24]Summary!$M$1</f>
        <v>EST</v>
      </c>
      <c r="AK574" s="551" t="str">
        <f>[24]Summary!$N$1</f>
        <v>EST</v>
      </c>
      <c r="AL574" s="551" t="str">
        <f>[24]Summary!$O$1</f>
        <v>EST</v>
      </c>
      <c r="AM574" s="551" t="str">
        <f>[24]Summary!$P$1</f>
        <v>EST</v>
      </c>
      <c r="AN574" s="551" t="str">
        <f>[24]Summary!$Q$1</f>
        <v>EST</v>
      </c>
      <c r="AO574" s="551" t="str">
        <f>[24]Summary!$R$1</f>
        <v>EST</v>
      </c>
      <c r="AP574" s="551" t="str">
        <f>[24]Summary!$S$1</f>
        <v>EST</v>
      </c>
      <c r="AQ574" s="551" t="str">
        <f>[24]Summary!$T$1</f>
        <v>EST</v>
      </c>
      <c r="AR574" s="551" t="str">
        <f>[24]Summary!$U$1</f>
        <v>EST</v>
      </c>
      <c r="AS574" s="551" t="str">
        <f>[24]Summary!$V$1</f>
        <v>EST</v>
      </c>
      <c r="AU574" s="704" t="s">
        <v>504</v>
      </c>
      <c r="AV574" s="704"/>
      <c r="AW574" s="704"/>
      <c r="AX574" s="704"/>
      <c r="AY574" s="704"/>
      <c r="AZ574" s="704"/>
      <c r="BA574" s="704"/>
      <c r="BB574" s="704"/>
      <c r="BC574" s="704"/>
      <c r="BD574" s="704"/>
      <c r="BE574" s="704"/>
      <c r="BF574" s="704"/>
      <c r="BG574" s="704"/>
      <c r="BH574" s="704"/>
      <c r="BI574" s="704"/>
      <c r="BJ574" s="704"/>
      <c r="BK574" s="704"/>
      <c r="BL574" s="704"/>
      <c r="BM574" s="704"/>
      <c r="BN574" s="704"/>
    </row>
    <row r="575" spans="1:66" ht="15" x14ac:dyDescent="0.25">
      <c r="A575" s="552" t="s">
        <v>497</v>
      </c>
      <c r="B575" s="553"/>
      <c r="C575" s="553">
        <v>2000</v>
      </c>
      <c r="D575" s="553">
        <v>2001</v>
      </c>
      <c r="E575" s="553">
        <v>2002</v>
      </c>
      <c r="F575" s="553">
        <v>2003</v>
      </c>
      <c r="G575" s="553">
        <v>2004</v>
      </c>
      <c r="H575" s="553">
        <v>2005</v>
      </c>
      <c r="I575" s="553">
        <v>2006</v>
      </c>
      <c r="J575" s="553">
        <v>2007</v>
      </c>
      <c r="K575" s="553">
        <v>2008</v>
      </c>
      <c r="L575" s="553">
        <v>2009</v>
      </c>
      <c r="M575" s="553">
        <v>2010</v>
      </c>
      <c r="N575" s="553">
        <v>2011</v>
      </c>
      <c r="O575" s="553">
        <v>2012</v>
      </c>
      <c r="P575" s="553">
        <v>2013</v>
      </c>
      <c r="Q575" s="553">
        <v>2014</v>
      </c>
      <c r="R575" s="553">
        <v>2015</v>
      </c>
      <c r="S575" s="553">
        <v>2016</v>
      </c>
      <c r="T575" s="553">
        <v>2017</v>
      </c>
      <c r="U575" s="553">
        <v>2018</v>
      </c>
      <c r="V575" s="554">
        <v>2019</v>
      </c>
      <c r="X575" s="552" t="s">
        <v>497</v>
      </c>
      <c r="Y575" s="553"/>
      <c r="Z575" s="553">
        <v>2000</v>
      </c>
      <c r="AA575" s="553">
        <v>2001</v>
      </c>
      <c r="AB575" s="553">
        <v>2002</v>
      </c>
      <c r="AC575" s="553">
        <v>2003</v>
      </c>
      <c r="AD575" s="553">
        <v>2004</v>
      </c>
      <c r="AE575" s="553">
        <v>2005</v>
      </c>
      <c r="AF575" s="553">
        <v>2006</v>
      </c>
      <c r="AG575" s="553">
        <v>2007</v>
      </c>
      <c r="AH575" s="553">
        <v>2008</v>
      </c>
      <c r="AI575" s="553">
        <v>2009</v>
      </c>
      <c r="AJ575" s="553">
        <v>2010</v>
      </c>
      <c r="AK575" s="553">
        <v>2011</v>
      </c>
      <c r="AL575" s="553">
        <v>2012</v>
      </c>
      <c r="AM575" s="553">
        <v>2013</v>
      </c>
      <c r="AN575" s="553">
        <v>2014</v>
      </c>
      <c r="AO575" s="553">
        <v>2015</v>
      </c>
      <c r="AP575" s="553">
        <v>2016</v>
      </c>
      <c r="AQ575" s="553">
        <v>2017</v>
      </c>
      <c r="AR575" s="553">
        <v>2018</v>
      </c>
      <c r="AS575" s="553">
        <v>2019</v>
      </c>
      <c r="AU575" s="553">
        <v>2000</v>
      </c>
      <c r="AV575" s="553">
        <v>2001</v>
      </c>
      <c r="AW575" s="553">
        <v>2002</v>
      </c>
      <c r="AX575" s="553">
        <v>2003</v>
      </c>
      <c r="AY575" s="553">
        <v>2004</v>
      </c>
      <c r="AZ575" s="553">
        <v>2005</v>
      </c>
      <c r="BA575" s="553">
        <v>2006</v>
      </c>
      <c r="BB575" s="553">
        <v>2007</v>
      </c>
      <c r="BC575" s="553">
        <v>2008</v>
      </c>
      <c r="BD575" s="553">
        <v>2009</v>
      </c>
      <c r="BE575" s="553">
        <v>2010</v>
      </c>
      <c r="BF575" s="553">
        <v>2011</v>
      </c>
      <c r="BG575" s="553">
        <v>2012</v>
      </c>
      <c r="BH575" s="553">
        <v>2013</v>
      </c>
      <c r="BI575" s="553">
        <v>2014</v>
      </c>
      <c r="BJ575" s="553">
        <v>2015</v>
      </c>
      <c r="BK575" s="553">
        <v>2016</v>
      </c>
      <c r="BL575" s="553">
        <v>2017</v>
      </c>
      <c r="BM575" s="553">
        <v>2018</v>
      </c>
      <c r="BN575" s="553">
        <v>2019</v>
      </c>
    </row>
    <row r="576" spans="1:66" ht="15" x14ac:dyDescent="0.25">
      <c r="A576" s="555"/>
      <c r="B576" s="550" t="s">
        <v>498</v>
      </c>
      <c r="C576" s="556">
        <v>128689.17468772092</v>
      </c>
      <c r="D576" s="556">
        <v>131887.58763455701</v>
      </c>
      <c r="E576" s="556">
        <v>136321.71220014661</v>
      </c>
      <c r="F576" s="556">
        <v>140498.96714605088</v>
      </c>
      <c r="G576" s="556">
        <v>142058.73220996073</v>
      </c>
      <c r="H576" s="556">
        <v>144157.27616259837</v>
      </c>
      <c r="I576" s="556">
        <v>145556.453162702</v>
      </c>
      <c r="J576" s="556">
        <v>147827.35823342711</v>
      </c>
      <c r="K576" s="556">
        <v>150508.75423725139</v>
      </c>
      <c r="L576" s="556">
        <v>153851.48497500826</v>
      </c>
      <c r="M576" s="556">
        <v>157980.97961814638</v>
      </c>
      <c r="N576" s="556">
        <v>161581.62831522134</v>
      </c>
      <c r="O576" s="556">
        <v>166698.66453805505</v>
      </c>
      <c r="P576" s="556">
        <v>169977.4835978685</v>
      </c>
      <c r="Q576" s="556">
        <v>172671.14344842327</v>
      </c>
      <c r="R576" s="556">
        <v>175115.23984039723</v>
      </c>
      <c r="S576" s="556">
        <v>177047.38151291237</v>
      </c>
      <c r="T576" s="556">
        <v>177039.71205711938</v>
      </c>
      <c r="U576" s="556">
        <v>176440.67429810663</v>
      </c>
      <c r="V576" s="557">
        <v>174966.16273233376</v>
      </c>
      <c r="X576" s="555"/>
      <c r="Y576" s="550" t="s">
        <v>498</v>
      </c>
      <c r="Z576" s="556">
        <f>[24]Summary!$C$3</f>
        <v>127069.13977369186</v>
      </c>
      <c r="AA576" s="556">
        <f>[24]Summary!$D$3</f>
        <v>129710.79034695963</v>
      </c>
      <c r="AB576" s="556">
        <f>[24]Summary!$E$3</f>
        <v>134094.09043279165</v>
      </c>
      <c r="AC576" s="556">
        <f>[24]Summary!$F$3</f>
        <v>138316.38926366231</v>
      </c>
      <c r="AD576" s="556">
        <f>[24]Summary!$G$3</f>
        <v>140433.8898865589</v>
      </c>
      <c r="AE576" s="556">
        <f>[24]Summary!$H$3</f>
        <v>142920.17687356708</v>
      </c>
      <c r="AF576" s="556">
        <f>[24]Summary!$I$3</f>
        <v>144250.11312028905</v>
      </c>
      <c r="AG576" s="556">
        <f>[24]Summary!$J$3</f>
        <v>146852.43111857332</v>
      </c>
      <c r="AH576" s="556">
        <f>[24]Summary!$K$3</f>
        <v>149862.62576686969</v>
      </c>
      <c r="AI576" s="556">
        <f>[24]Summary!$L$3</f>
        <v>153387.05425174127</v>
      </c>
      <c r="AJ576" s="556">
        <f>[24]Summary!$M$3</f>
        <v>157444.65891009365</v>
      </c>
      <c r="AK576" s="556">
        <f>[24]Summary!$N$3</f>
        <v>161259.9734635113</v>
      </c>
      <c r="AL576" s="556">
        <f>[24]Summary!$O$3</f>
        <v>165359.62103825845</v>
      </c>
      <c r="AM576" s="556">
        <f>[24]Summary!$P$3</f>
        <v>168495.30115715324</v>
      </c>
      <c r="AN576" s="556">
        <f>[24]Summary!$Q$3</f>
        <v>171635.14541462433</v>
      </c>
      <c r="AO576" s="556">
        <f>[24]Summary!$R$3</f>
        <v>174689.99560461784</v>
      </c>
      <c r="AP576" s="556">
        <f>[24]Summary!$S$3</f>
        <v>177265.77447495909</v>
      </c>
      <c r="AQ576" s="556">
        <f>[24]Summary!$T$3</f>
        <v>178579.71542871883</v>
      </c>
      <c r="AR576" s="556">
        <f>[24]Summary!$U$3</f>
        <v>179316.23787002309</v>
      </c>
      <c r="AS576" s="556">
        <f>[24]Summary!$V$3</f>
        <v>179911.98355151908</v>
      </c>
      <c r="AU576" s="566">
        <f>(Z576-C576)/C576</f>
        <v>-1.2588742743593348E-2</v>
      </c>
      <c r="AV576" s="566">
        <f t="shared" ref="AV576:AV578" si="2068">(AA576-D576)/D576</f>
        <v>-1.6504944298693182E-2</v>
      </c>
      <c r="AW576" s="566">
        <f t="shared" ref="AW576:AW578" si="2069">(AB576-E576)/E576</f>
        <v>-1.6340916875254439E-2</v>
      </c>
      <c r="AX576" s="566">
        <f t="shared" ref="AX576:AX578" si="2070">(AC576-F576)/F576</f>
        <v>-1.5534476350418673E-2</v>
      </c>
      <c r="AY576" s="566">
        <f t="shared" ref="AY576:AY578" si="2071">(AD576-G576)/G576</f>
        <v>-1.1437820809215257E-2</v>
      </c>
      <c r="AZ576" s="566">
        <f t="shared" ref="AZ576:AZ578" si="2072">(AE576-H576)/H576</f>
        <v>-8.5815945054062929E-3</v>
      </c>
      <c r="BA576" s="566">
        <f t="shared" ref="BA576:BA578" si="2073">(AF576-I576)/I576</f>
        <v>-8.9747999077219379E-3</v>
      </c>
      <c r="BB576" s="566">
        <f t="shared" ref="BB576:BB578" si="2074">(AG576-J576)/J576</f>
        <v>-6.5950384726101933E-3</v>
      </c>
      <c r="BC576" s="566">
        <f t="shared" ref="BC576:BC578" si="2075">(AH576-K576)/K576</f>
        <v>-4.2929627160635548E-3</v>
      </c>
      <c r="BD576" s="566">
        <f t="shared" ref="BD576:BD578" si="2076">(AI576-L576)/L576</f>
        <v>-3.0186950963940235E-3</v>
      </c>
      <c r="BE576" s="566">
        <f t="shared" ref="BE576:BE578" si="2077">(AJ576-M576)/M576</f>
        <v>-3.3948435397036666E-3</v>
      </c>
      <c r="BF576" s="566">
        <f t="shared" ref="BF576:BF578" si="2078">(AK576-N576)/N576</f>
        <v>-1.9906647498473371E-3</v>
      </c>
      <c r="BG576" s="566">
        <f t="shared" ref="BG576:BG578" si="2079">(AL576-O576)/O576</f>
        <v>-8.0327188193574737E-3</v>
      </c>
      <c r="BH576" s="566">
        <f t="shared" ref="BH576:BH578" si="2080">(AM576-P576)/P576</f>
        <v>-8.7198751819493707E-3</v>
      </c>
      <c r="BI576" s="566">
        <f t="shared" ref="BI576:BI578" si="2081">(AN576-Q576)/Q576</f>
        <v>-5.9998330532188299E-3</v>
      </c>
      <c r="BJ576" s="566">
        <f t="shared" ref="BJ576:BJ578" si="2082">(AO576-R576)/R576</f>
        <v>-2.4283679488259608E-3</v>
      </c>
      <c r="BK576" s="566">
        <f t="shared" ref="BK576:BK578" si="2083">(AP576-S576)/S576</f>
        <v>1.2335283367678415E-3</v>
      </c>
      <c r="BL576" s="566">
        <f t="shared" ref="BL576:BL578" si="2084">(AQ576-T576)/T576</f>
        <v>8.6986323786077437E-3</v>
      </c>
      <c r="BM576" s="566">
        <f t="shared" ref="BM576:BM578" si="2085">(AR576-U576)/U576</f>
        <v>1.6297622888575156E-2</v>
      </c>
      <c r="BN576" s="566">
        <f t="shared" ref="BN576:BN578" si="2086">(AS576-V576)/V576</f>
        <v>2.8267298899110685E-2</v>
      </c>
    </row>
    <row r="577" spans="1:66" ht="15" x14ac:dyDescent="0.25">
      <c r="A577" s="555"/>
      <c r="B577" s="550" t="s">
        <v>87</v>
      </c>
      <c r="C577" s="556">
        <v>105941.08825302278</v>
      </c>
      <c r="D577" s="556">
        <v>108574.125173903</v>
      </c>
      <c r="E577" s="556">
        <v>112180.52512125197</v>
      </c>
      <c r="F577" s="556">
        <v>115572.77037031171</v>
      </c>
      <c r="G577" s="556">
        <v>116810.05161537355</v>
      </c>
      <c r="H577" s="556">
        <v>118489.17388065191</v>
      </c>
      <c r="I577" s="556">
        <v>119592.32908503084</v>
      </c>
      <c r="J577" s="556">
        <v>121645.46192369744</v>
      </c>
      <c r="K577" s="556">
        <v>124042.65804025164</v>
      </c>
      <c r="L577" s="556">
        <v>126992.53000430585</v>
      </c>
      <c r="M577" s="556">
        <v>130601.28272623186</v>
      </c>
      <c r="N577" s="556">
        <v>133782.63849754882</v>
      </c>
      <c r="O577" s="556">
        <v>138019.32440247564</v>
      </c>
      <c r="P577" s="556">
        <v>140734.04555952549</v>
      </c>
      <c r="Q577" s="556">
        <v>142964.28005944719</v>
      </c>
      <c r="R577" s="556">
        <v>144987.88674957617</v>
      </c>
      <c r="S577" s="556">
        <v>146587.61695155106</v>
      </c>
      <c r="T577" s="556">
        <v>146581.26697202353</v>
      </c>
      <c r="U577" s="556">
        <v>146085.28947262588</v>
      </c>
      <c r="V577" s="557">
        <v>144864.45731601823</v>
      </c>
      <c r="X577" s="555"/>
      <c r="Y577" s="550" t="s">
        <v>87</v>
      </c>
      <c r="Z577" s="556">
        <f>[24]Summary!$C$4</f>
        <v>106635.94358697228</v>
      </c>
      <c r="AA577" s="556">
        <f>[24]Summary!$D$4</f>
        <v>108852.80680025263</v>
      </c>
      <c r="AB577" s="556">
        <f>[24]Summary!$E$4</f>
        <v>111375.45694254956</v>
      </c>
      <c r="AC577" s="556">
        <f>[24]Summary!$F$4</f>
        <v>113690.20881724051</v>
      </c>
      <c r="AD577" s="556">
        <f>[24]Summary!$G$4</f>
        <v>114220.26107765507</v>
      </c>
      <c r="AE577" s="556">
        <f>[24]Summary!$H$4</f>
        <v>115010.57993091107</v>
      </c>
      <c r="AF577" s="556">
        <f>[24]Summary!$I$4</f>
        <v>114837.46816986825</v>
      </c>
      <c r="AG577" s="556">
        <f>[24]Summary!$J$4</f>
        <v>117212.93568841304</v>
      </c>
      <c r="AH577" s="556">
        <f>[24]Summary!$K$4</f>
        <v>119925.56679956507</v>
      </c>
      <c r="AI577" s="556">
        <f>[24]Summary!$L$4</f>
        <v>123063.22348994244</v>
      </c>
      <c r="AJ577" s="556">
        <f>[24]Summary!$M$4</f>
        <v>126644.33354101496</v>
      </c>
      <c r="AK577" s="556">
        <f>[24]Summary!$N$4</f>
        <v>130046.83688469847</v>
      </c>
      <c r="AL577" s="556">
        <f>[24]Summary!$O$4</f>
        <v>133352.96541732241</v>
      </c>
      <c r="AM577" s="556">
        <f>[24]Summary!$P$4</f>
        <v>135881.70997920076</v>
      </c>
      <c r="AN577" s="556">
        <f>[24]Summary!$Q$4</f>
        <v>138413.81267787254</v>
      </c>
      <c r="AO577" s="556">
        <f>[24]Summary!$R$4</f>
        <v>140877.372579519</v>
      </c>
      <c r="AP577" s="556">
        <f>[24]Summary!$S$4</f>
        <v>142954.58918453177</v>
      </c>
      <c r="AQ577" s="556">
        <f>[24]Summary!$T$4</f>
        <v>144014.20652924367</v>
      </c>
      <c r="AR577" s="556">
        <f>[24]Summary!$U$4</f>
        <v>144608.16925743353</v>
      </c>
      <c r="AS577" s="556">
        <f>[24]Summary!$V$4</f>
        <v>145088.60367523902</v>
      </c>
      <c r="AU577" s="566">
        <f t="shared" ref="AU577:AU578" si="2087">(Z577-C577)/C577</f>
        <v>6.5588842384736532E-3</v>
      </c>
      <c r="AV577" s="566">
        <f t="shared" si="2068"/>
        <v>2.5667407027527549E-3</v>
      </c>
      <c r="AW577" s="566">
        <f t="shared" si="2069"/>
        <v>-7.1765413634161364E-3</v>
      </c>
      <c r="AX577" s="566">
        <f t="shared" si="2070"/>
        <v>-1.628897141635709E-2</v>
      </c>
      <c r="AY577" s="566">
        <f t="shared" si="2071"/>
        <v>-2.2170956196869221E-2</v>
      </c>
      <c r="AZ577" s="566">
        <f t="shared" si="2072"/>
        <v>-2.9357905332723897E-2</v>
      </c>
      <c r="BA577" s="566">
        <f t="shared" si="2073"/>
        <v>-3.9758912227404256E-2</v>
      </c>
      <c r="BB577" s="566">
        <f t="shared" si="2074"/>
        <v>-3.6438073111718039E-2</v>
      </c>
      <c r="BC577" s="566">
        <f t="shared" si="2075"/>
        <v>-3.3190930489014343E-2</v>
      </c>
      <c r="BD577" s="566">
        <f t="shared" si="2076"/>
        <v>-3.0941241301596145E-2</v>
      </c>
      <c r="BE577" s="566">
        <f t="shared" si="2077"/>
        <v>-3.0297935078566651E-2</v>
      </c>
      <c r="BF577" s="566">
        <f t="shared" si="2078"/>
        <v>-2.7924412725039798E-2</v>
      </c>
      <c r="BG577" s="566">
        <f t="shared" si="2079"/>
        <v>-3.3809461141439484E-2</v>
      </c>
      <c r="BH577" s="566">
        <f t="shared" si="2080"/>
        <v>-3.4478761418624604E-2</v>
      </c>
      <c r="BI577" s="566">
        <f t="shared" si="2081"/>
        <v>-3.1829400880293186E-2</v>
      </c>
      <c r="BJ577" s="566">
        <f t="shared" si="2082"/>
        <v>-2.8350741997894422E-2</v>
      </c>
      <c r="BK577" s="566">
        <f t="shared" si="2083"/>
        <v>-2.4784001831614787E-2</v>
      </c>
      <c r="BL577" s="566">
        <f t="shared" si="2084"/>
        <v>-1.7512882074281717E-2</v>
      </c>
      <c r="BM577" s="566">
        <f t="shared" si="2085"/>
        <v>-1.0111354952472057E-2</v>
      </c>
      <c r="BN577" s="566">
        <f t="shared" si="2086"/>
        <v>1.5472833252108049E-3</v>
      </c>
    </row>
    <row r="578" spans="1:66" ht="15.75" thickBot="1" x14ac:dyDescent="0.3">
      <c r="A578" s="558"/>
      <c r="B578" s="559" t="s">
        <v>499</v>
      </c>
      <c r="C578" s="560">
        <v>22748.08643469814</v>
      </c>
      <c r="D578" s="560">
        <v>23313.462460654016</v>
      </c>
      <c r="E578" s="560">
        <v>24141.18707889464</v>
      </c>
      <c r="F578" s="560">
        <v>24926.196775739169</v>
      </c>
      <c r="G578" s="560">
        <v>25248.680594587175</v>
      </c>
      <c r="H578" s="560">
        <v>25668.102281946456</v>
      </c>
      <c r="I578" s="560">
        <v>25964.124077671164</v>
      </c>
      <c r="J578" s="560">
        <v>26181.896309729666</v>
      </c>
      <c r="K578" s="560">
        <v>26466.096196999744</v>
      </c>
      <c r="L578" s="560">
        <v>26858.954970702413</v>
      </c>
      <c r="M578" s="560">
        <v>27379.696891914515</v>
      </c>
      <c r="N578" s="560">
        <v>27798.989817672526</v>
      </c>
      <c r="O578" s="560">
        <v>28679.340135579405</v>
      </c>
      <c r="P578" s="560">
        <v>29243.438038343011</v>
      </c>
      <c r="Q578" s="560">
        <v>29706.863388976082</v>
      </c>
      <c r="R578" s="560">
        <v>30127.353090821067</v>
      </c>
      <c r="S578" s="560">
        <v>30459.764561361313</v>
      </c>
      <c r="T578" s="560">
        <v>30458.445085095853</v>
      </c>
      <c r="U578" s="560">
        <v>30355.384825480753</v>
      </c>
      <c r="V578" s="561">
        <v>30101.705416315526</v>
      </c>
      <c r="X578" s="558"/>
      <c r="Y578" s="559" t="s">
        <v>499</v>
      </c>
      <c r="Z578" s="560">
        <f>[24]Summary!$C$5</f>
        <v>20433.196186719579</v>
      </c>
      <c r="AA578" s="560">
        <f>[24]Summary!$D$5</f>
        <v>20857.983546707008</v>
      </c>
      <c r="AB578" s="560">
        <f>[24]Summary!$E$5</f>
        <v>22718.633490242093</v>
      </c>
      <c r="AC578" s="560">
        <f>[24]Summary!$F$5</f>
        <v>24626.1804464218</v>
      </c>
      <c r="AD578" s="560">
        <f>[24]Summary!$G$5</f>
        <v>26213.628808903828</v>
      </c>
      <c r="AE578" s="560">
        <f>[24]Summary!$H$5</f>
        <v>27909.596942656004</v>
      </c>
      <c r="AF578" s="560">
        <f>[24]Summary!$I$5</f>
        <v>29412.644950420799</v>
      </c>
      <c r="AG578" s="560">
        <f>[24]Summary!$J$5</f>
        <v>29639.495430160285</v>
      </c>
      <c r="AH578" s="560">
        <f>[24]Summary!$K$5</f>
        <v>29937.05896730462</v>
      </c>
      <c r="AI578" s="560">
        <f>[24]Summary!$L$5</f>
        <v>30323.830761798832</v>
      </c>
      <c r="AJ578" s="560">
        <f>[24]Summary!$M$5</f>
        <v>30800.325369078695</v>
      </c>
      <c r="AK578" s="560">
        <f>[24]Summary!$N$5</f>
        <v>31213.136578812831</v>
      </c>
      <c r="AL578" s="560">
        <f>[24]Summary!$O$5</f>
        <v>32006.655620936042</v>
      </c>
      <c r="AM578" s="560">
        <f>[24]Summary!$P$5</f>
        <v>32613.591177952476</v>
      </c>
      <c r="AN578" s="560">
        <f>[24]Summary!$Q$5</f>
        <v>33221.332736751792</v>
      </c>
      <c r="AO578" s="560">
        <f>[24]Summary!$R$5</f>
        <v>33812.623025098845</v>
      </c>
      <c r="AP578" s="560">
        <f>[24]Summary!$S$5</f>
        <v>34311.185290427326</v>
      </c>
      <c r="AQ578" s="560">
        <f>[24]Summary!$T$5</f>
        <v>34565.508899475157</v>
      </c>
      <c r="AR578" s="560">
        <f>[24]Summary!$U$5</f>
        <v>34708.068612589559</v>
      </c>
      <c r="AS578" s="560">
        <f>[24]Summary!$V$5</f>
        <v>34823.379876280058</v>
      </c>
      <c r="AU578" s="566">
        <f t="shared" si="2087"/>
        <v>-0.10176197697436255</v>
      </c>
      <c r="AV578" s="566">
        <f t="shared" si="2068"/>
        <v>-0.1053245058768557</v>
      </c>
      <c r="AW578" s="566">
        <f t="shared" si="2069"/>
        <v>-5.8926414181853133E-2</v>
      </c>
      <c r="AX578" s="566">
        <f t="shared" si="2070"/>
        <v>-1.2036185544734851E-2</v>
      </c>
      <c r="AY578" s="566">
        <f t="shared" si="2071"/>
        <v>3.8217767883028289E-2</v>
      </c>
      <c r="AZ578" s="566">
        <f t="shared" si="2072"/>
        <v>8.7326076391946325E-2</v>
      </c>
      <c r="BA578" s="566">
        <f t="shared" si="2073"/>
        <v>0.13281868714051179</v>
      </c>
      <c r="BB578" s="566">
        <f t="shared" si="2074"/>
        <v>0.13206068344047764</v>
      </c>
      <c r="BC578" s="566">
        <f t="shared" si="2075"/>
        <v>0.13114751584324519</v>
      </c>
      <c r="BD578" s="566">
        <f t="shared" si="2076"/>
        <v>0.12900262854142633</v>
      </c>
      <c r="BE578" s="566">
        <f t="shared" si="2077"/>
        <v>0.12493302941473849</v>
      </c>
      <c r="BF578" s="566">
        <f t="shared" si="2078"/>
        <v>0.12281549738076618</v>
      </c>
      <c r="BG578" s="566">
        <f t="shared" si="2079"/>
        <v>0.11601785360566198</v>
      </c>
      <c r="BH578" s="566">
        <f t="shared" si="2080"/>
        <v>0.11524476483204997</v>
      </c>
      <c r="BI578" s="566">
        <f t="shared" si="2081"/>
        <v>0.11830496211457633</v>
      </c>
      <c r="BJ578" s="566">
        <f t="shared" si="2082"/>
        <v>0.12232305716231583</v>
      </c>
      <c r="BK578" s="566">
        <f t="shared" si="2083"/>
        <v>0.126442892272109</v>
      </c>
      <c r="BL578" s="566">
        <f t="shared" si="2084"/>
        <v>0.13484154568313805</v>
      </c>
      <c r="BM578" s="566">
        <f t="shared" si="2085"/>
        <v>0.14339082874861464</v>
      </c>
      <c r="BN578" s="566">
        <f t="shared" si="2086"/>
        <v>0.15685737384850365</v>
      </c>
    </row>
    <row r="579" spans="1:66" ht="15" x14ac:dyDescent="0.25">
      <c r="A579" s="552" t="s">
        <v>500</v>
      </c>
      <c r="B579" s="562"/>
      <c r="C579" s="553">
        <v>2000</v>
      </c>
      <c r="D579" s="553">
        <v>2001</v>
      </c>
      <c r="E579" s="553">
        <v>2002</v>
      </c>
      <c r="F579" s="553">
        <v>2003</v>
      </c>
      <c r="G579" s="553">
        <v>2004</v>
      </c>
      <c r="H579" s="553">
        <v>2005</v>
      </c>
      <c r="I579" s="553">
        <v>2006</v>
      </c>
      <c r="J579" s="553">
        <v>2007</v>
      </c>
      <c r="K579" s="553">
        <v>2008</v>
      </c>
      <c r="L579" s="553">
        <v>2009</v>
      </c>
      <c r="M579" s="553">
        <v>2010</v>
      </c>
      <c r="N579" s="553">
        <v>2011</v>
      </c>
      <c r="O579" s="553">
        <v>2012</v>
      </c>
      <c r="P579" s="553">
        <v>2013</v>
      </c>
      <c r="Q579" s="553">
        <v>2014</v>
      </c>
      <c r="R579" s="553">
        <v>2015</v>
      </c>
      <c r="S579" s="553">
        <v>2016</v>
      </c>
      <c r="T579" s="553">
        <v>2017</v>
      </c>
      <c r="U579" s="553">
        <v>2018</v>
      </c>
      <c r="V579" s="554">
        <v>2019</v>
      </c>
      <c r="X579" s="552" t="s">
        <v>500</v>
      </c>
      <c r="Y579" s="562"/>
      <c r="Z579" s="553">
        <v>2000</v>
      </c>
      <c r="AA579" s="553">
        <v>2001</v>
      </c>
      <c r="AB579" s="553">
        <v>2002</v>
      </c>
      <c r="AC579" s="553">
        <v>2003</v>
      </c>
      <c r="AD579" s="553">
        <v>2004</v>
      </c>
      <c r="AE579" s="553">
        <v>2005</v>
      </c>
      <c r="AF579" s="553">
        <v>2006</v>
      </c>
      <c r="AG579" s="553">
        <v>2007</v>
      </c>
      <c r="AH579" s="553">
        <v>2008</v>
      </c>
      <c r="AI579" s="553">
        <v>2009</v>
      </c>
      <c r="AJ579" s="553">
        <v>2010</v>
      </c>
      <c r="AK579" s="553">
        <v>2011</v>
      </c>
      <c r="AL579" s="553">
        <v>2012</v>
      </c>
      <c r="AM579" s="553">
        <v>2013</v>
      </c>
      <c r="AN579" s="553">
        <v>2014</v>
      </c>
      <c r="AO579" s="553">
        <v>2015</v>
      </c>
      <c r="AP579" s="553">
        <v>2016</v>
      </c>
      <c r="AQ579" s="553">
        <v>2017</v>
      </c>
      <c r="AR579" s="553">
        <v>2018</v>
      </c>
      <c r="AS579" s="553">
        <v>2019</v>
      </c>
      <c r="AU579" s="553">
        <v>2000</v>
      </c>
      <c r="AV579" s="553">
        <v>2001</v>
      </c>
      <c r="AW579" s="553">
        <v>2002</v>
      </c>
      <c r="AX579" s="553">
        <v>2003</v>
      </c>
      <c r="AY579" s="553">
        <v>2004</v>
      </c>
      <c r="AZ579" s="553">
        <v>2005</v>
      </c>
      <c r="BA579" s="553">
        <v>2006</v>
      </c>
      <c r="BB579" s="553">
        <v>2007</v>
      </c>
      <c r="BC579" s="553">
        <v>2008</v>
      </c>
      <c r="BD579" s="553">
        <v>2009</v>
      </c>
      <c r="BE579" s="553">
        <v>2010</v>
      </c>
      <c r="BF579" s="553">
        <v>2011</v>
      </c>
      <c r="BG579" s="553">
        <v>2012</v>
      </c>
      <c r="BH579" s="553">
        <v>2013</v>
      </c>
      <c r="BI579" s="553">
        <v>2014</v>
      </c>
      <c r="BJ579" s="553">
        <v>2015</v>
      </c>
      <c r="BK579" s="553">
        <v>2016</v>
      </c>
      <c r="BL579" s="553">
        <v>2017</v>
      </c>
      <c r="BM579" s="553">
        <v>2018</v>
      </c>
      <c r="BN579" s="553">
        <v>2019</v>
      </c>
    </row>
    <row r="580" spans="1:66" ht="15" x14ac:dyDescent="0.25">
      <c r="A580" s="563"/>
      <c r="B580" s="550" t="s">
        <v>498</v>
      </c>
      <c r="C580" s="556">
        <v>20964.729107910614</v>
      </c>
      <c r="D580" s="556">
        <v>19066.220487863538</v>
      </c>
      <c r="E580" s="556">
        <v>18503.901548238278</v>
      </c>
      <c r="F580" s="556">
        <v>16870.153637598367</v>
      </c>
      <c r="G580" s="556">
        <v>20032.397403236711</v>
      </c>
      <c r="H580" s="556">
        <v>18628.175493962382</v>
      </c>
      <c r="I580" s="556">
        <v>20112.038550776837</v>
      </c>
      <c r="J580" s="556">
        <v>21377.860003581223</v>
      </c>
      <c r="K580" s="556">
        <v>21051.105690769269</v>
      </c>
      <c r="L580" s="556">
        <v>20216.436205072001</v>
      </c>
      <c r="M580" s="556">
        <v>19629.391837956286</v>
      </c>
      <c r="N580" s="556">
        <v>19408.741346877294</v>
      </c>
      <c r="O580" s="556">
        <v>20659.865960218805</v>
      </c>
      <c r="P580" s="556">
        <v>20178.628235642947</v>
      </c>
      <c r="Q580" s="556">
        <v>20607.868689206342</v>
      </c>
      <c r="R580" s="556">
        <v>22996.123457466489</v>
      </c>
      <c r="S580" s="556">
        <v>23079.745724584547</v>
      </c>
      <c r="T580" s="556">
        <v>23079.745724584547</v>
      </c>
      <c r="U580" s="556">
        <v>23079.745724584547</v>
      </c>
      <c r="V580" s="557">
        <v>23079.745724584547</v>
      </c>
      <c r="X580" s="563"/>
      <c r="Y580" s="550" t="s">
        <v>498</v>
      </c>
      <c r="Z580" s="556">
        <f>[24]Summary!$C$7</f>
        <v>20471.905642970269</v>
      </c>
      <c r="AA580" s="556">
        <f>[24]Summary!$D$7</f>
        <v>18991.575812058854</v>
      </c>
      <c r="AB580" s="556">
        <f>[24]Summary!$E$7</f>
        <v>18392.816167657373</v>
      </c>
      <c r="AC580" s="556">
        <f>[24]Summary!$F$7</f>
        <v>17359.392045971836</v>
      </c>
      <c r="AD580" s="556">
        <f>[24]Summary!$G$7</f>
        <v>20281.27914447034</v>
      </c>
      <c r="AE580" s="556">
        <f>[24]Summary!$H$7</f>
        <v>18615.408569380299</v>
      </c>
      <c r="AF580" s="556">
        <f>[24]Summary!$I$7</f>
        <v>20405.271909757801</v>
      </c>
      <c r="AG580" s="556">
        <f>[24]Summary!$J$7</f>
        <v>21348.141432161661</v>
      </c>
      <c r="AH580" s="556">
        <f>[24]Summary!$K$7</f>
        <v>20909.23520616108</v>
      </c>
      <c r="AI580" s="556">
        <f>[24]Summary!$L$7</f>
        <v>20272.554082365143</v>
      </c>
      <c r="AJ580" s="556">
        <f>[24]Summary!$M$7</f>
        <v>19907.160039479655</v>
      </c>
      <c r="AK580" s="556">
        <f>[24]Summary!$N$7</f>
        <v>18426.220391364372</v>
      </c>
      <c r="AL580" s="556">
        <f>[24]Summary!$O$7</f>
        <v>20891.649085600271</v>
      </c>
      <c r="AM580" s="556">
        <f>[24]Summary!$P$7</f>
        <v>20509.244801482208</v>
      </c>
      <c r="AN580" s="556">
        <f>[24]Summary!$Q$7</f>
        <v>21219.365315936964</v>
      </c>
      <c r="AO580" s="556">
        <f>[24]Summary!$R$7</f>
        <v>23466.40493085148</v>
      </c>
      <c r="AP580" s="556">
        <f>[24]Summary!$S$7</f>
        <v>24432.772854761195</v>
      </c>
      <c r="AQ580" s="556">
        <f>[24]Summary!$T$7</f>
        <v>24656.301373928571</v>
      </c>
      <c r="AR580" s="556">
        <f>[24]Summary!$U$7</f>
        <v>24365.762544227655</v>
      </c>
      <c r="AS580" s="556">
        <f>[24]Summary!$V$7</f>
        <v>23976.000185659112</v>
      </c>
      <c r="AU580" s="566">
        <f>(Z580-C580)/C580</f>
        <v>-2.3507266056416096E-2</v>
      </c>
      <c r="AV580" s="566">
        <f t="shared" ref="AV580:AV582" si="2088">(AA580-D580)/D580</f>
        <v>-3.9150221645762777E-3</v>
      </c>
      <c r="AW580" s="566">
        <f t="shared" ref="AW580:AW582" si="2089">(AB580-E580)/E580</f>
        <v>-6.0033490932338996E-3</v>
      </c>
      <c r="AX580" s="566">
        <f t="shared" ref="AX580:AX582" si="2090">(AC580-F580)/F580</f>
        <v>2.9000234312217956E-2</v>
      </c>
      <c r="AY580" s="566">
        <f t="shared" ref="AY580:AY582" si="2091">(AD580-G580)/G580</f>
        <v>1.2423961856578167E-2</v>
      </c>
      <c r="AZ580" s="566">
        <f t="shared" ref="AZ580:AZ582" si="2092">(AE580-H580)/H580</f>
        <v>-6.8535561017349031E-4</v>
      </c>
      <c r="BA580" s="566">
        <f t="shared" ref="BA580:BA582" si="2093">(AF580-I580)/I580</f>
        <v>1.4579991890958157E-2</v>
      </c>
      <c r="BB580" s="566">
        <f t="shared" ref="BB580:BB582" si="2094">(AG580-J580)/J580</f>
        <v>-1.3901565177517118E-3</v>
      </c>
      <c r="BC580" s="566">
        <f t="shared" ref="BC580:BC582" si="2095">(AH580-K580)/K580</f>
        <v>-6.7393364838977624E-3</v>
      </c>
      <c r="BD580" s="566">
        <f t="shared" ref="BD580:BD582" si="2096">(AI580-L580)/L580</f>
        <v>2.7758540983134558E-3</v>
      </c>
      <c r="BE580" s="566">
        <f t="shared" ref="BE580:BE582" si="2097">(AJ580-M580)/M580</f>
        <v>1.4150626968802175E-2</v>
      </c>
      <c r="BF580" s="566">
        <f t="shared" ref="BF580:BF582" si="2098">(AK580-N580)/N580</f>
        <v>-5.0622600299168895E-2</v>
      </c>
      <c r="BG580" s="566">
        <f t="shared" ref="BG580:BG582" si="2099">(AL580-O580)/O580</f>
        <v>1.1219004316280224E-2</v>
      </c>
      <c r="BH580" s="566">
        <f t="shared" ref="BH580:BH582" si="2100">(AM580-P580)/P580</f>
        <v>1.6384491650193969E-2</v>
      </c>
      <c r="BI580" s="566">
        <f t="shared" ref="BI580:BI582" si="2101">(AN580-Q580)/Q580</f>
        <v>2.9672967930492615E-2</v>
      </c>
      <c r="BJ580" s="566">
        <f t="shared" ref="BJ580:BJ582" si="2102">(AO580-R580)/R580</f>
        <v>2.0450467412684664E-2</v>
      </c>
      <c r="BK580" s="566">
        <f t="shared" ref="BK580:BK581" si="2103">(AP580-S580)/S580</f>
        <v>5.8624005061520386E-2</v>
      </c>
      <c r="BL580" s="566">
        <f t="shared" ref="BL580:BL582" si="2104">(AQ580-T580)/T580</f>
        <v>6.8309056267664009E-2</v>
      </c>
      <c r="BM580" s="566">
        <f t="shared" ref="BM580:BM582" si="2105">(AR580-U580)/U580</f>
        <v>5.5720580070050013E-2</v>
      </c>
      <c r="BN580" s="566">
        <f t="shared" ref="BN580:BN582" si="2106">(AS580-V580)/V580</f>
        <v>3.8832943472157676E-2</v>
      </c>
    </row>
    <row r="581" spans="1:66" ht="15" x14ac:dyDescent="0.25">
      <c r="A581" s="563"/>
      <c r="B581" s="550" t="s">
        <v>87</v>
      </c>
      <c r="C581" s="556">
        <v>20399.353081954738</v>
      </c>
      <c r="D581" s="556">
        <v>18238.495869622915</v>
      </c>
      <c r="E581" s="556">
        <v>17718.89185139375</v>
      </c>
      <c r="F581" s="556">
        <v>16547.669818750361</v>
      </c>
      <c r="G581" s="556">
        <v>19612.97571587743</v>
      </c>
      <c r="H581" s="556">
        <v>18332.153698237675</v>
      </c>
      <c r="I581" s="556">
        <v>19894.266318718335</v>
      </c>
      <c r="J581" s="556">
        <v>21093.660116311115</v>
      </c>
      <c r="K581" s="556">
        <v>20658.246917066601</v>
      </c>
      <c r="L581" s="556">
        <v>19695.694283859899</v>
      </c>
      <c r="M581" s="556">
        <v>19210.098912198275</v>
      </c>
      <c r="N581" s="556">
        <v>18528.391028970414</v>
      </c>
      <c r="O581" s="556">
        <v>20095.7680574552</v>
      </c>
      <c r="P581" s="556">
        <v>19715.202885009876</v>
      </c>
      <c r="Q581" s="556">
        <v>20187.378987361357</v>
      </c>
      <c r="R581" s="556">
        <v>22663.711986926242</v>
      </c>
      <c r="S581" s="556">
        <v>23081.065200850026</v>
      </c>
      <c r="T581" s="556">
        <v>23182.805984199629</v>
      </c>
      <c r="U581" s="556">
        <v>23333.425133749774</v>
      </c>
      <c r="V581" s="557">
        <v>23081.504974434138</v>
      </c>
      <c r="X581" s="563"/>
      <c r="Y581" s="550" t="s">
        <v>87</v>
      </c>
      <c r="Z581" s="556">
        <f>[24]Summary!$C$8</f>
        <v>20047.118282982825</v>
      </c>
      <c r="AA581" s="556">
        <f>[24]Summary!$D$8</f>
        <v>17130.925868523755</v>
      </c>
      <c r="AB581" s="556">
        <f>[24]Summary!$E$8</f>
        <v>16485.269211477666</v>
      </c>
      <c r="AC581" s="556">
        <f>[24]Summary!$F$8</f>
        <v>15771.943683489808</v>
      </c>
      <c r="AD581" s="556">
        <f>[24]Summary!$G$8</f>
        <v>18585.311010718193</v>
      </c>
      <c r="AE581" s="556">
        <f>[24]Summary!$H$8</f>
        <v>17112.360561615504</v>
      </c>
      <c r="AF581" s="556">
        <f>[24]Summary!$I$8</f>
        <v>20178.421430018316</v>
      </c>
      <c r="AG581" s="556">
        <f>[24]Summary!$J$8</f>
        <v>21050.577895017297</v>
      </c>
      <c r="AH581" s="556">
        <f>[24]Summary!$K$8</f>
        <v>20522.463411666868</v>
      </c>
      <c r="AI581" s="556">
        <f>[24]Summary!$L$8</f>
        <v>19796.05947508528</v>
      </c>
      <c r="AJ581" s="556">
        <f>[24]Summary!$M$8</f>
        <v>19494.348829745519</v>
      </c>
      <c r="AK581" s="556">
        <f>[24]Summary!$N$8</f>
        <v>17632.701349241132</v>
      </c>
      <c r="AL581" s="556">
        <f>[24]Summary!$O$8</f>
        <v>20284.713528583867</v>
      </c>
      <c r="AM581" s="556">
        <f>[24]Summary!$P$8</f>
        <v>19901.503242682891</v>
      </c>
      <c r="AN581" s="556">
        <f>[24]Summary!$Q$8</f>
        <v>20628.075027589941</v>
      </c>
      <c r="AO581" s="556">
        <f>[24]Summary!$R$8</f>
        <v>22967.842665523</v>
      </c>
      <c r="AP581" s="556">
        <f>[24]Summary!$S$8</f>
        <v>24178.449245713364</v>
      </c>
      <c r="AQ581" s="556">
        <f>[24]Summary!$T$8</f>
        <v>24513.741660814168</v>
      </c>
      <c r="AR581" s="556">
        <f>[24]Summary!$U$8</f>
        <v>24250.451280537127</v>
      </c>
      <c r="AS581" s="556">
        <f>[24]Summary!$V$8</f>
        <v>23879.316432548498</v>
      </c>
      <c r="AU581" s="566">
        <f t="shared" ref="AU581:AU582" si="2107">(Z581-C581)/C581</f>
        <v>-1.7266959278404746E-2</v>
      </c>
      <c r="AV581" s="566">
        <f t="shared" si="2088"/>
        <v>-6.0727047285948133E-2</v>
      </c>
      <c r="AW581" s="566">
        <f t="shared" si="2089"/>
        <v>-6.9621884385453178E-2</v>
      </c>
      <c r="AX581" s="566">
        <f t="shared" si="2090"/>
        <v>-4.687827009828105E-2</v>
      </c>
      <c r="AY581" s="566">
        <f t="shared" si="2091"/>
        <v>-5.2397184397026737E-2</v>
      </c>
      <c r="AZ581" s="566">
        <f t="shared" si="2092"/>
        <v>-6.6538452420864952E-2</v>
      </c>
      <c r="BA581" s="566">
        <f t="shared" si="2093"/>
        <v>1.428326668335698E-2</v>
      </c>
      <c r="BB581" s="566">
        <f t="shared" si="2094"/>
        <v>-2.0424251199773558E-3</v>
      </c>
      <c r="BC581" s="566">
        <f t="shared" si="2095"/>
        <v>-6.5728474417428469E-3</v>
      </c>
      <c r="BD581" s="566">
        <f t="shared" si="2096"/>
        <v>5.0957935160289049E-3</v>
      </c>
      <c r="BE581" s="566">
        <f t="shared" si="2097"/>
        <v>1.4796900257850692E-2</v>
      </c>
      <c r="BF581" s="566">
        <f t="shared" si="2098"/>
        <v>-4.8341471114723915E-2</v>
      </c>
      <c r="BG581" s="566">
        <f t="shared" si="2099"/>
        <v>9.4022517869662339E-3</v>
      </c>
      <c r="BH581" s="566">
        <f t="shared" si="2100"/>
        <v>9.4495785186499703E-3</v>
      </c>
      <c r="BI581" s="566">
        <f t="shared" si="2101"/>
        <v>2.1830275267754624E-2</v>
      </c>
      <c r="BJ581" s="566">
        <f t="shared" si="2102"/>
        <v>1.3419279188342917E-2</v>
      </c>
      <c r="BK581" s="566">
        <f t="shared" si="2103"/>
        <v>4.7544774702292507E-2</v>
      </c>
      <c r="BL581" s="566">
        <f t="shared" si="2104"/>
        <v>5.7410465218129585E-2</v>
      </c>
      <c r="BM581" s="566">
        <f t="shared" si="2105"/>
        <v>3.9300965954670523E-2</v>
      </c>
      <c r="BN581" s="566">
        <f t="shared" si="2106"/>
        <v>3.4564967015714237E-2</v>
      </c>
    </row>
    <row r="582" spans="1:66" ht="15.75" thickBot="1" x14ac:dyDescent="0.3">
      <c r="A582" s="564"/>
      <c r="B582" s="559" t="s">
        <v>499</v>
      </c>
      <c r="C582" s="560">
        <v>565.37602595588032</v>
      </c>
      <c r="D582" s="560">
        <v>827.72461824063066</v>
      </c>
      <c r="E582" s="560">
        <v>785.00969684453594</v>
      </c>
      <c r="F582" s="560">
        <v>322.48381884799892</v>
      </c>
      <c r="G582" s="560">
        <v>419.42168735927407</v>
      </c>
      <c r="H582" s="560">
        <v>296.02179572470413</v>
      </c>
      <c r="I582" s="560">
        <v>217.77223205849441</v>
      </c>
      <c r="J582" s="560">
        <v>284.19988727007149</v>
      </c>
      <c r="K582" s="560">
        <v>392.8587737026719</v>
      </c>
      <c r="L582" s="560">
        <v>520.74192121210217</v>
      </c>
      <c r="M582" s="560">
        <v>419.29292575800355</v>
      </c>
      <c r="N582" s="560">
        <v>880.35031790686844</v>
      </c>
      <c r="O582" s="560">
        <v>564.0979027635949</v>
      </c>
      <c r="P582" s="560">
        <v>463.42535063306786</v>
      </c>
      <c r="Q582" s="560">
        <v>420.48970184497739</v>
      </c>
      <c r="R582" s="560">
        <v>332.41147054023168</v>
      </c>
      <c r="S582" s="560">
        <v>-1.3194762654748047</v>
      </c>
      <c r="T582" s="560">
        <v>-103.06025961511114</v>
      </c>
      <c r="U582" s="560">
        <v>-253.6794091652373</v>
      </c>
      <c r="V582" s="561">
        <v>-1.7592498495541804</v>
      </c>
      <c r="X582" s="564"/>
      <c r="Y582" s="559" t="s">
        <v>499</v>
      </c>
      <c r="Z582" s="560">
        <f>[24]Summary!$C$9</f>
        <v>424.78735998743286</v>
      </c>
      <c r="AA582" s="560">
        <f>[24]Summary!$D$9</f>
        <v>1860.6499435350925</v>
      </c>
      <c r="AB582" s="560">
        <f>[24]Summary!$E$9</f>
        <v>1907.5469561797036</v>
      </c>
      <c r="AC582" s="560">
        <f>[24]Summary!$F$9</f>
        <v>1587.4483624820241</v>
      </c>
      <c r="AD582" s="560">
        <f>[24]Summary!$G$9</f>
        <v>1695.9681337521797</v>
      </c>
      <c r="AE582" s="560">
        <f>[24]Summary!$H$9</f>
        <v>1503.0480077647917</v>
      </c>
      <c r="AF582" s="560">
        <f>[24]Summary!$I$9</f>
        <v>226.85047973947803</v>
      </c>
      <c r="AG582" s="560">
        <f>[24]Summary!$J$9</f>
        <v>297.56353714434226</v>
      </c>
      <c r="AH582" s="560">
        <f>[24]Summary!$K$9</f>
        <v>386.77179449421237</v>
      </c>
      <c r="AI582" s="560">
        <f>[24]Summary!$L$9</f>
        <v>476.49460727986661</v>
      </c>
      <c r="AJ582" s="560">
        <f>[24]Summary!$M$9</f>
        <v>412.81120973413636</v>
      </c>
      <c r="AK582" s="560">
        <f>[24]Summary!$N$9</f>
        <v>793.51904212322552</v>
      </c>
      <c r="AL582" s="560">
        <f>[24]Summary!$O$9</f>
        <v>606.93555701644436</v>
      </c>
      <c r="AM582" s="560">
        <f>[24]Summary!$P$9</f>
        <v>607.74155879930186</v>
      </c>
      <c r="AN582" s="560">
        <f>[24]Summary!$Q$9</f>
        <v>591.29028834704513</v>
      </c>
      <c r="AO582" s="560">
        <f>[24]Summary!$R$9</f>
        <v>498.56226532849541</v>
      </c>
      <c r="AP582" s="560">
        <f>[24]Summary!$S$9</f>
        <v>254.32360904784582</v>
      </c>
      <c r="AQ582" s="560">
        <f>[24]Summary!$T$9</f>
        <v>142.55971311439498</v>
      </c>
      <c r="AR582" s="560">
        <f>[24]Summary!$U$9</f>
        <v>115.31126369048434</v>
      </c>
      <c r="AS582" s="560">
        <f>[24]Summary!$V$9</f>
        <v>96.683753110621183</v>
      </c>
      <c r="AU582" s="566">
        <f t="shared" si="2107"/>
        <v>-0.24866400327243171</v>
      </c>
      <c r="AV582" s="566">
        <f t="shared" si="2088"/>
        <v>1.2479093922444826</v>
      </c>
      <c r="AW582" s="566">
        <f t="shared" si="2089"/>
        <v>1.4299661059568745</v>
      </c>
      <c r="AX582" s="566">
        <f t="shared" si="2090"/>
        <v>3.9225674892862132</v>
      </c>
      <c r="AY582" s="566">
        <f t="shared" si="2091"/>
        <v>3.043587122139976</v>
      </c>
      <c r="AZ582" s="566">
        <f t="shared" si="2092"/>
        <v>4.0774910140826384</v>
      </c>
      <c r="BA582" s="566">
        <f t="shared" si="2093"/>
        <v>4.1686892746478223E-2</v>
      </c>
      <c r="BB582" s="566">
        <f t="shared" si="2094"/>
        <v>4.702200976445664E-2</v>
      </c>
      <c r="BC582" s="566">
        <f t="shared" si="2095"/>
        <v>-1.5494064574630947E-2</v>
      </c>
      <c r="BD582" s="566">
        <f t="shared" si="2096"/>
        <v>-8.4969755899896693E-2</v>
      </c>
      <c r="BE582" s="566">
        <f t="shared" si="2097"/>
        <v>-1.5458682047042547E-2</v>
      </c>
      <c r="BF582" s="566">
        <f t="shared" si="2098"/>
        <v>-9.8632639776962891E-2</v>
      </c>
      <c r="BG582" s="566">
        <f t="shared" si="2099"/>
        <v>7.5940105508249145E-2</v>
      </c>
      <c r="BH582" s="566">
        <f t="shared" si="2100"/>
        <v>0.31141198462511616</v>
      </c>
      <c r="BI582" s="566">
        <f t="shared" si="2101"/>
        <v>0.40619445792048686</v>
      </c>
      <c r="BJ582" s="566">
        <f t="shared" si="2102"/>
        <v>0.49983472146203978</v>
      </c>
      <c r="BK582" s="566">
        <f>(AP582-S582)/S582</f>
        <v>-193.74587630140445</v>
      </c>
      <c r="BL582" s="566">
        <f t="shared" si="2104"/>
        <v>-2.3832656122427647</v>
      </c>
      <c r="BM582" s="566">
        <f t="shared" si="2105"/>
        <v>-1.4545550782774603</v>
      </c>
      <c r="BN582" s="566">
        <f t="shared" si="2106"/>
        <v>-55.957374664617568</v>
      </c>
    </row>
    <row r="583" spans="1:66" ht="15" x14ac:dyDescent="0.25">
      <c r="A583" s="552" t="s">
        <v>58</v>
      </c>
      <c r="B583" s="562"/>
      <c r="C583" s="553">
        <v>2000</v>
      </c>
      <c r="D583" s="553">
        <v>2001</v>
      </c>
      <c r="E583" s="553">
        <v>2002</v>
      </c>
      <c r="F583" s="553">
        <v>2003</v>
      </c>
      <c r="G583" s="553">
        <v>2004</v>
      </c>
      <c r="H583" s="553">
        <v>2005</v>
      </c>
      <c r="I583" s="553">
        <v>2006</v>
      </c>
      <c r="J583" s="553">
        <v>2007</v>
      </c>
      <c r="K583" s="553">
        <v>2008</v>
      </c>
      <c r="L583" s="553">
        <v>2009</v>
      </c>
      <c r="M583" s="553">
        <v>2010</v>
      </c>
      <c r="N583" s="553">
        <v>2011</v>
      </c>
      <c r="O583" s="553">
        <v>2012</v>
      </c>
      <c r="P583" s="553">
        <v>2013</v>
      </c>
      <c r="Q583" s="553">
        <v>2014</v>
      </c>
      <c r="R583" s="553">
        <v>2015</v>
      </c>
      <c r="S583" s="553">
        <v>2016</v>
      </c>
      <c r="T583" s="553">
        <v>2017</v>
      </c>
      <c r="U583" s="553">
        <v>2018</v>
      </c>
      <c r="V583" s="554">
        <v>2019</v>
      </c>
      <c r="X583" s="552" t="s">
        <v>58</v>
      </c>
      <c r="Y583" s="562"/>
      <c r="Z583" s="553">
        <v>2000</v>
      </c>
      <c r="AA583" s="553">
        <v>2001</v>
      </c>
      <c r="AB583" s="553">
        <v>2002</v>
      </c>
      <c r="AC583" s="553">
        <v>2003</v>
      </c>
      <c r="AD583" s="553">
        <v>2004</v>
      </c>
      <c r="AE583" s="553">
        <v>2005</v>
      </c>
      <c r="AF583" s="553">
        <v>2006</v>
      </c>
      <c r="AG583" s="553">
        <v>2007</v>
      </c>
      <c r="AH583" s="553">
        <v>2008</v>
      </c>
      <c r="AI583" s="553">
        <v>2009</v>
      </c>
      <c r="AJ583" s="553">
        <v>2010</v>
      </c>
      <c r="AK583" s="553">
        <v>2011</v>
      </c>
      <c r="AL583" s="553">
        <v>2012</v>
      </c>
      <c r="AM583" s="553">
        <v>2013</v>
      </c>
      <c r="AN583" s="553">
        <v>2014</v>
      </c>
      <c r="AO583" s="553">
        <v>2015</v>
      </c>
      <c r="AP583" s="553">
        <v>2016</v>
      </c>
      <c r="AQ583" s="553">
        <v>2017</v>
      </c>
      <c r="AR583" s="553">
        <v>2018</v>
      </c>
      <c r="AS583" s="553">
        <v>2019</v>
      </c>
      <c r="AU583" s="553">
        <v>2000</v>
      </c>
      <c r="AV583" s="553">
        <v>2001</v>
      </c>
      <c r="AW583" s="553">
        <v>2002</v>
      </c>
      <c r="AX583" s="553">
        <v>2003</v>
      </c>
      <c r="AY583" s="553">
        <v>2004</v>
      </c>
      <c r="AZ583" s="553">
        <v>2005</v>
      </c>
      <c r="BA583" s="553">
        <v>2006</v>
      </c>
      <c r="BB583" s="553">
        <v>2007</v>
      </c>
      <c r="BC583" s="553">
        <v>2008</v>
      </c>
      <c r="BD583" s="553">
        <v>2009</v>
      </c>
      <c r="BE583" s="553">
        <v>2010</v>
      </c>
      <c r="BF583" s="553">
        <v>2011</v>
      </c>
      <c r="BG583" s="553">
        <v>2012</v>
      </c>
      <c r="BH583" s="553">
        <v>2013</v>
      </c>
      <c r="BI583" s="553">
        <v>2014</v>
      </c>
      <c r="BJ583" s="553">
        <v>2015</v>
      </c>
      <c r="BK583" s="553">
        <v>2016</v>
      </c>
      <c r="BL583" s="553">
        <v>2017</v>
      </c>
      <c r="BM583" s="553">
        <v>2018</v>
      </c>
      <c r="BN583" s="553">
        <v>2019</v>
      </c>
    </row>
    <row r="584" spans="1:66" ht="15" x14ac:dyDescent="0.25">
      <c r="A584" s="563"/>
      <c r="B584" s="550" t="s">
        <v>498</v>
      </c>
      <c r="C584" s="556">
        <v>13382.320484552518</v>
      </c>
      <c r="D584" s="556">
        <v>11053.29508400026</v>
      </c>
      <c r="E584" s="556">
        <v>10801.241406699115</v>
      </c>
      <c r="F584" s="556">
        <v>11951.545198696011</v>
      </c>
      <c r="G584" s="556">
        <v>13429.271659736065</v>
      </c>
      <c r="H584" s="556">
        <v>13277.594652748374</v>
      </c>
      <c r="I584" s="556">
        <v>13349.751195662035</v>
      </c>
      <c r="J584" s="556">
        <v>13658.14</v>
      </c>
      <c r="K584" s="556">
        <v>12778.31</v>
      </c>
      <c r="L584" s="556">
        <v>12075.47</v>
      </c>
      <c r="M584" s="556">
        <v>12181.92</v>
      </c>
      <c r="N584" s="556">
        <v>10622.01</v>
      </c>
      <c r="O584" s="556">
        <v>13233.818859675925</v>
      </c>
      <c r="P584" s="556">
        <v>12697.28</v>
      </c>
      <c r="Q584" s="556">
        <v>13100.02</v>
      </c>
      <c r="R584" s="556">
        <v>15085.28</v>
      </c>
      <c r="S584" s="556">
        <v>17080.27</v>
      </c>
      <c r="T584" s="556">
        <v>17673.169999999998</v>
      </c>
      <c r="U584" s="556">
        <v>18184.13</v>
      </c>
      <c r="V584" s="557">
        <v>17118.645583369507</v>
      </c>
      <c r="X584" s="563"/>
      <c r="Y584" s="550" t="s">
        <v>498</v>
      </c>
      <c r="Z584" s="556">
        <f>[24]Summary!$C$11</f>
        <v>13464.926025474786</v>
      </c>
      <c r="AA584" s="556">
        <f>[24]Summary!$D$11</f>
        <v>11121.524164333619</v>
      </c>
      <c r="AB584" s="556">
        <f>[24]Summary!$E$11</f>
        <v>10867.914626045664</v>
      </c>
      <c r="AC584" s="556">
        <f>[24]Summary!$F$11</f>
        <v>12025.318940487268</v>
      </c>
      <c r="AD584" s="556">
        <f>[24]Summary!$G$11</f>
        <v>13512.167017900974</v>
      </c>
      <c r="AE584" s="556">
        <f>[24]Summary!$H$11</f>
        <v>13359.553748684162</v>
      </c>
      <c r="AF584" s="556">
        <f>[24]Summary!$I$11</f>
        <v>13432.155694939145</v>
      </c>
      <c r="AG584" s="556">
        <f>[24]Summary!$J$11</f>
        <v>13658.14</v>
      </c>
      <c r="AH584" s="556">
        <f>[24]Summary!$K$11</f>
        <v>12778.31</v>
      </c>
      <c r="AI584" s="556">
        <f>[24]Summary!$L$11</f>
        <v>12075.47</v>
      </c>
      <c r="AJ584" s="556">
        <f>[24]Summary!$M$11</f>
        <v>12181.92</v>
      </c>
      <c r="AK584" s="556">
        <f>[24]Summary!$N$11</f>
        <v>10622.01</v>
      </c>
      <c r="AL584" s="556">
        <f>[24]Summary!$O$11</f>
        <v>13315.507739166798</v>
      </c>
      <c r="AM584" s="556">
        <f>[24]Summary!$P$11</f>
        <v>12697.28</v>
      </c>
      <c r="AN584" s="556">
        <f>[24]Summary!$Q$11</f>
        <v>13100.02</v>
      </c>
      <c r="AO584" s="556">
        <f>[24]Summary!$R$11</f>
        <v>15085.28</v>
      </c>
      <c r="AP584" s="556">
        <f>[24]Summary!$S$11</f>
        <v>17080.27</v>
      </c>
      <c r="AQ584" s="556">
        <f>[24]Summary!$T$11</f>
        <v>17673.169999999998</v>
      </c>
      <c r="AR584" s="556">
        <f>[24]Summary!$U$11</f>
        <v>17438.599999999999</v>
      </c>
      <c r="AS584" s="556">
        <f>[24]Summary!$V$11</f>
        <v>17328.009999999998</v>
      </c>
      <c r="AU584" s="566">
        <f>(Z584-C584)/C584</f>
        <v>6.1727367101708074E-3</v>
      </c>
      <c r="AV584" s="566">
        <f t="shared" ref="AV584:AV585" si="2108">(AA584-D584)/D584</f>
        <v>6.172736710170895E-3</v>
      </c>
      <c r="AW584" s="566">
        <f t="shared" ref="AW584:AW585" si="2109">(AB584-E584)/E584</f>
        <v>6.1727367101708118E-3</v>
      </c>
      <c r="AX584" s="566">
        <f t="shared" ref="AX584:AX585" si="2110">(AC584-F584)/F584</f>
        <v>6.1727367101709002E-3</v>
      </c>
      <c r="AY584" s="566">
        <f t="shared" ref="AY584:AY585" si="2111">(AD584-G584)/G584</f>
        <v>6.1727367101708135E-3</v>
      </c>
      <c r="AZ584" s="566">
        <f t="shared" ref="AZ584:AZ585" si="2112">(AE584-H584)/H584</f>
        <v>6.1727367101708716E-3</v>
      </c>
      <c r="BA584" s="566">
        <f t="shared" ref="BA584:BA585" si="2113">(AF584-I584)/I584</f>
        <v>6.1727367101708707E-3</v>
      </c>
      <c r="BB584" s="566">
        <f t="shared" ref="BB584:BB585" si="2114">(AG584-J584)/J584</f>
        <v>0</v>
      </c>
      <c r="BC584" s="566">
        <f t="shared" ref="BC584:BC585" si="2115">(AH584-K584)/K584</f>
        <v>0</v>
      </c>
      <c r="BD584" s="566">
        <f t="shared" ref="BD584:BD585" si="2116">(AI584-L584)/L584</f>
        <v>0</v>
      </c>
      <c r="BE584" s="566">
        <f t="shared" ref="BE584:BE585" si="2117">(AJ584-M584)/M584</f>
        <v>0</v>
      </c>
      <c r="BF584" s="566">
        <f t="shared" ref="BF584:BF585" si="2118">(AK584-N584)/N584</f>
        <v>0</v>
      </c>
      <c r="BG584" s="566">
        <f t="shared" ref="BG584:BG585" si="2119">(AL584-O584)/O584</f>
        <v>6.1727367101709063E-3</v>
      </c>
      <c r="BH584" s="566">
        <f t="shared" ref="BH584:BH585" si="2120">(AM584-P584)/P584</f>
        <v>0</v>
      </c>
      <c r="BI584" s="566">
        <f t="shared" ref="BI584:BI585" si="2121">(AN584-Q584)/Q584</f>
        <v>0</v>
      </c>
      <c r="BJ584" s="566">
        <f t="shared" ref="BJ584:BJ585" si="2122">(AO584-R584)/R584</f>
        <v>0</v>
      </c>
      <c r="BK584" s="566">
        <f t="shared" ref="BK584:BK585" si="2123">(AP584-S584)/S584</f>
        <v>0</v>
      </c>
      <c r="BL584" s="566">
        <f t="shared" ref="BL584:BL585" si="2124">(AQ584-T584)/T584</f>
        <v>0</v>
      </c>
      <c r="BM584" s="566">
        <f t="shared" ref="BM584:BM585" si="2125">(AR584-U584)/U584</f>
        <v>-4.0998936985162472E-2</v>
      </c>
      <c r="BN584" s="566">
        <f t="shared" ref="BN584:BN585" si="2126">(AS584-V584)/V584</f>
        <v>1.2230197512464736E-2</v>
      </c>
    </row>
    <row r="585" spans="1:66" ht="15" x14ac:dyDescent="0.25">
      <c r="A585" s="563"/>
      <c r="B585" s="550" t="s">
        <v>87</v>
      </c>
      <c r="C585" s="556">
        <v>13382.320484552518</v>
      </c>
      <c r="D585" s="556">
        <v>11053.29508400026</v>
      </c>
      <c r="E585" s="556">
        <v>10801.241406699115</v>
      </c>
      <c r="F585" s="556">
        <v>11951.545198696011</v>
      </c>
      <c r="G585" s="556">
        <v>13429.271659736065</v>
      </c>
      <c r="H585" s="556">
        <v>13277.594652748374</v>
      </c>
      <c r="I585" s="556">
        <v>13349.751195662035</v>
      </c>
      <c r="J585" s="556">
        <v>13658.14</v>
      </c>
      <c r="K585" s="556">
        <v>12778.31</v>
      </c>
      <c r="L585" s="556">
        <v>12075.47</v>
      </c>
      <c r="M585" s="556">
        <v>12181.92</v>
      </c>
      <c r="N585" s="556">
        <v>10622.01</v>
      </c>
      <c r="O585" s="556">
        <v>13233.818859675925</v>
      </c>
      <c r="P585" s="556">
        <v>12697.28</v>
      </c>
      <c r="Q585" s="556">
        <v>13100.02</v>
      </c>
      <c r="R585" s="556">
        <v>15085.28</v>
      </c>
      <c r="S585" s="556">
        <v>17080.27</v>
      </c>
      <c r="T585" s="556">
        <v>17673.169999999998</v>
      </c>
      <c r="U585" s="556">
        <v>18184.13</v>
      </c>
      <c r="V585" s="557">
        <v>17118.645583369507</v>
      </c>
      <c r="X585" s="563"/>
      <c r="Y585" s="550" t="s">
        <v>87</v>
      </c>
      <c r="Z585" s="556">
        <f>[24]Summary!$C$12</f>
        <v>13464.926025474786</v>
      </c>
      <c r="AA585" s="556">
        <f>[24]Summary!$D$12</f>
        <v>11121.524164333619</v>
      </c>
      <c r="AB585" s="556">
        <f>[24]Summary!$E$12</f>
        <v>10867.914626045664</v>
      </c>
      <c r="AC585" s="556">
        <f>[24]Summary!$F$12</f>
        <v>12025.318940487268</v>
      </c>
      <c r="AD585" s="556">
        <f>[24]Summary!$G$12</f>
        <v>13512.167017900974</v>
      </c>
      <c r="AE585" s="556">
        <f>[24]Summary!$H$12</f>
        <v>13359.553748684162</v>
      </c>
      <c r="AF585" s="556">
        <f>[24]Summary!$I$12</f>
        <v>13432.155694939145</v>
      </c>
      <c r="AG585" s="556">
        <f>[24]Summary!$J$12</f>
        <v>13658.14</v>
      </c>
      <c r="AH585" s="556">
        <f>[24]Summary!$K$12</f>
        <v>12778.31</v>
      </c>
      <c r="AI585" s="556">
        <f>[24]Summary!$L$12</f>
        <v>12075.47</v>
      </c>
      <c r="AJ585" s="556">
        <f>[24]Summary!$M$12</f>
        <v>12181.92</v>
      </c>
      <c r="AK585" s="556">
        <f>[24]Summary!$N$12</f>
        <v>10622.01</v>
      </c>
      <c r="AL585" s="556">
        <f>[24]Summary!$O$12</f>
        <v>13315.507739166798</v>
      </c>
      <c r="AM585" s="556">
        <f>[24]Summary!$P$12</f>
        <v>12697.28</v>
      </c>
      <c r="AN585" s="556">
        <f>[24]Summary!$Q$12</f>
        <v>13100.02</v>
      </c>
      <c r="AO585" s="556">
        <f>[24]Summary!$R$12</f>
        <v>15085.28</v>
      </c>
      <c r="AP585" s="556">
        <f>[24]Summary!$S$12</f>
        <v>17080.27</v>
      </c>
      <c r="AQ585" s="556">
        <f>[24]Summary!$T$12</f>
        <v>17673.169999999998</v>
      </c>
      <c r="AR585" s="556">
        <f>[24]Summary!$U$12</f>
        <v>17438.599999999999</v>
      </c>
      <c r="AS585" s="556">
        <f>[24]Summary!$V$12</f>
        <v>17328.009999999998</v>
      </c>
      <c r="AU585" s="566">
        <f t="shared" ref="AU585" si="2127">(Z585-C585)/C585</f>
        <v>6.1727367101708074E-3</v>
      </c>
      <c r="AV585" s="566">
        <f t="shared" si="2108"/>
        <v>6.172736710170895E-3</v>
      </c>
      <c r="AW585" s="566">
        <f t="shared" si="2109"/>
        <v>6.1727367101708118E-3</v>
      </c>
      <c r="AX585" s="566">
        <f t="shared" si="2110"/>
        <v>6.1727367101709002E-3</v>
      </c>
      <c r="AY585" s="566">
        <f t="shared" si="2111"/>
        <v>6.1727367101708135E-3</v>
      </c>
      <c r="AZ585" s="566">
        <f t="shared" si="2112"/>
        <v>6.1727367101708716E-3</v>
      </c>
      <c r="BA585" s="566">
        <f t="shared" si="2113"/>
        <v>6.1727367101708707E-3</v>
      </c>
      <c r="BB585" s="566">
        <f t="shared" si="2114"/>
        <v>0</v>
      </c>
      <c r="BC585" s="566">
        <f t="shared" si="2115"/>
        <v>0</v>
      </c>
      <c r="BD585" s="566">
        <f t="shared" si="2116"/>
        <v>0</v>
      </c>
      <c r="BE585" s="566">
        <f t="shared" si="2117"/>
        <v>0</v>
      </c>
      <c r="BF585" s="566">
        <f t="shared" si="2118"/>
        <v>0</v>
      </c>
      <c r="BG585" s="566">
        <f t="shared" si="2119"/>
        <v>6.1727367101709063E-3</v>
      </c>
      <c r="BH585" s="566">
        <f t="shared" si="2120"/>
        <v>0</v>
      </c>
      <c r="BI585" s="566">
        <f t="shared" si="2121"/>
        <v>0</v>
      </c>
      <c r="BJ585" s="566">
        <f t="shared" si="2122"/>
        <v>0</v>
      </c>
      <c r="BK585" s="566">
        <f t="shared" si="2123"/>
        <v>0</v>
      </c>
      <c r="BL585" s="566">
        <f t="shared" si="2124"/>
        <v>0</v>
      </c>
      <c r="BM585" s="566">
        <f t="shared" si="2125"/>
        <v>-4.0998936985162472E-2</v>
      </c>
      <c r="BN585" s="566">
        <f t="shared" si="2126"/>
        <v>1.2230197512464736E-2</v>
      </c>
    </row>
    <row r="586" spans="1:66" ht="15.75" thickBot="1" x14ac:dyDescent="0.3">
      <c r="A586" s="564"/>
      <c r="B586" s="559" t="s">
        <v>499</v>
      </c>
      <c r="C586" s="560">
        <v>0</v>
      </c>
      <c r="D586" s="560">
        <v>0</v>
      </c>
      <c r="E586" s="560">
        <v>0</v>
      </c>
      <c r="F586" s="560">
        <v>0</v>
      </c>
      <c r="G586" s="560">
        <v>0</v>
      </c>
      <c r="H586" s="560">
        <v>0</v>
      </c>
      <c r="I586" s="560">
        <v>0</v>
      </c>
      <c r="J586" s="560">
        <v>0</v>
      </c>
      <c r="K586" s="560">
        <v>0</v>
      </c>
      <c r="L586" s="560">
        <v>0</v>
      </c>
      <c r="M586" s="560">
        <v>0</v>
      </c>
      <c r="N586" s="560">
        <v>0</v>
      </c>
      <c r="O586" s="560">
        <v>0</v>
      </c>
      <c r="P586" s="560">
        <v>0</v>
      </c>
      <c r="Q586" s="560">
        <v>0</v>
      </c>
      <c r="R586" s="560">
        <v>0</v>
      </c>
      <c r="S586" s="560">
        <v>0</v>
      </c>
      <c r="T586" s="560">
        <v>0</v>
      </c>
      <c r="U586" s="560">
        <v>0</v>
      </c>
      <c r="V586" s="561">
        <v>0</v>
      </c>
      <c r="X586" s="564"/>
      <c r="Y586" s="559" t="s">
        <v>499</v>
      </c>
      <c r="Z586" s="560">
        <f>[24]Summary!$C$13</f>
        <v>0</v>
      </c>
      <c r="AA586" s="560">
        <f>[24]Summary!$D$13</f>
        <v>0</v>
      </c>
      <c r="AB586" s="560">
        <f>[24]Summary!$E$13</f>
        <v>0</v>
      </c>
      <c r="AC586" s="560">
        <f>[24]Summary!$F$13</f>
        <v>0</v>
      </c>
      <c r="AD586" s="560">
        <f>[24]Summary!$G$13</f>
        <v>0</v>
      </c>
      <c r="AE586" s="560">
        <f>[24]Summary!$H$13</f>
        <v>0</v>
      </c>
      <c r="AF586" s="560">
        <f>[24]Summary!$I$13</f>
        <v>0</v>
      </c>
      <c r="AG586" s="560">
        <f>[24]Summary!$J$13</f>
        <v>0</v>
      </c>
      <c r="AH586" s="560">
        <f>[24]Summary!$K$13</f>
        <v>0</v>
      </c>
      <c r="AI586" s="560">
        <f>[24]Summary!$L$13</f>
        <v>0</v>
      </c>
      <c r="AJ586" s="560">
        <f>[24]Summary!$M$13</f>
        <v>0</v>
      </c>
      <c r="AK586" s="560">
        <f>[24]Summary!$N$13</f>
        <v>0</v>
      </c>
      <c r="AL586" s="560">
        <f>[24]Summary!$O$13</f>
        <v>0</v>
      </c>
      <c r="AM586" s="560">
        <f>[24]Summary!$P$13</f>
        <v>0</v>
      </c>
      <c r="AN586" s="560">
        <f>[24]Summary!$Q$13</f>
        <v>0</v>
      </c>
      <c r="AO586" s="560">
        <f>[24]Summary!$R$13</f>
        <v>0</v>
      </c>
      <c r="AP586" s="560">
        <f>[24]Summary!$S$13</f>
        <v>0</v>
      </c>
      <c r="AQ586" s="560">
        <f>[24]Summary!$T$13</f>
        <v>0</v>
      </c>
      <c r="AR586" s="560">
        <f>[24]Summary!$U$13</f>
        <v>0</v>
      </c>
      <c r="AS586" s="560">
        <f>[24]Summary!$V$13</f>
        <v>0</v>
      </c>
      <c r="AU586" s="566"/>
      <c r="AV586" s="566"/>
      <c r="AW586" s="566"/>
      <c r="AX586" s="566"/>
      <c r="AY586" s="566"/>
      <c r="AZ586" s="566"/>
      <c r="BA586" s="566"/>
      <c r="BB586" s="566"/>
      <c r="BC586" s="566"/>
      <c r="BD586" s="566"/>
      <c r="BE586" s="566"/>
      <c r="BF586" s="566"/>
      <c r="BG586" s="566"/>
      <c r="BH586" s="566"/>
      <c r="BI586" s="566"/>
      <c r="BJ586" s="566"/>
      <c r="BK586" s="566"/>
      <c r="BL586" s="566"/>
      <c r="BM586" s="566"/>
      <c r="BN586" s="566"/>
    </row>
    <row r="587" spans="1:66" ht="15" x14ac:dyDescent="0.25">
      <c r="A587" s="552" t="s">
        <v>501</v>
      </c>
      <c r="B587" s="562"/>
      <c r="C587" s="553">
        <v>2000</v>
      </c>
      <c r="D587" s="553">
        <v>2001</v>
      </c>
      <c r="E587" s="553">
        <v>2002</v>
      </c>
      <c r="F587" s="553">
        <v>2003</v>
      </c>
      <c r="G587" s="553">
        <v>2004</v>
      </c>
      <c r="H587" s="553">
        <v>2005</v>
      </c>
      <c r="I587" s="553">
        <v>2006</v>
      </c>
      <c r="J587" s="553">
        <v>2007</v>
      </c>
      <c r="K587" s="553">
        <v>2008</v>
      </c>
      <c r="L587" s="553">
        <v>2009</v>
      </c>
      <c r="M587" s="553">
        <v>2010</v>
      </c>
      <c r="N587" s="553">
        <v>2011</v>
      </c>
      <c r="O587" s="553">
        <v>2012</v>
      </c>
      <c r="P587" s="553">
        <v>2013</v>
      </c>
      <c r="Q587" s="553">
        <v>2014</v>
      </c>
      <c r="R587" s="553">
        <v>2015</v>
      </c>
      <c r="S587" s="553">
        <v>2016</v>
      </c>
      <c r="T587" s="553">
        <v>2017</v>
      </c>
      <c r="U587" s="553">
        <v>2018</v>
      </c>
      <c r="V587" s="554">
        <v>2019</v>
      </c>
      <c r="X587" s="552" t="s">
        <v>501</v>
      </c>
      <c r="Y587" s="562"/>
      <c r="Z587" s="553">
        <v>2000</v>
      </c>
      <c r="AA587" s="553">
        <v>2001</v>
      </c>
      <c r="AB587" s="553">
        <v>2002</v>
      </c>
      <c r="AC587" s="553">
        <v>2003</v>
      </c>
      <c r="AD587" s="553">
        <v>2004</v>
      </c>
      <c r="AE587" s="553">
        <v>2005</v>
      </c>
      <c r="AF587" s="553">
        <v>2006</v>
      </c>
      <c r="AG587" s="553">
        <v>2007</v>
      </c>
      <c r="AH587" s="553">
        <v>2008</v>
      </c>
      <c r="AI587" s="553">
        <v>2009</v>
      </c>
      <c r="AJ587" s="553">
        <v>2010</v>
      </c>
      <c r="AK587" s="553">
        <v>2011</v>
      </c>
      <c r="AL587" s="553">
        <v>2012</v>
      </c>
      <c r="AM587" s="553">
        <v>2013</v>
      </c>
      <c r="AN587" s="553">
        <v>2014</v>
      </c>
      <c r="AO587" s="553">
        <v>2015</v>
      </c>
      <c r="AP587" s="553">
        <v>2016</v>
      </c>
      <c r="AQ587" s="553">
        <v>2017</v>
      </c>
      <c r="AR587" s="553">
        <v>2018</v>
      </c>
      <c r="AS587" s="553">
        <v>2019</v>
      </c>
      <c r="AU587" s="553">
        <v>2000</v>
      </c>
      <c r="AV587" s="553">
        <v>2001</v>
      </c>
      <c r="AW587" s="553">
        <v>2002</v>
      </c>
      <c r="AX587" s="553">
        <v>2003</v>
      </c>
      <c r="AY587" s="553">
        <v>2004</v>
      </c>
      <c r="AZ587" s="553">
        <v>2005</v>
      </c>
      <c r="BA587" s="553">
        <v>2006</v>
      </c>
      <c r="BB587" s="553">
        <v>2007</v>
      </c>
      <c r="BC587" s="553">
        <v>2008</v>
      </c>
      <c r="BD587" s="553">
        <v>2009</v>
      </c>
      <c r="BE587" s="553">
        <v>2010</v>
      </c>
      <c r="BF587" s="553">
        <v>2011</v>
      </c>
      <c r="BG587" s="553">
        <v>2012</v>
      </c>
      <c r="BH587" s="553">
        <v>2013</v>
      </c>
      <c r="BI587" s="553">
        <v>2014</v>
      </c>
      <c r="BJ587" s="553">
        <v>2015</v>
      </c>
      <c r="BK587" s="553">
        <v>2016</v>
      </c>
      <c r="BL587" s="553">
        <v>2017</v>
      </c>
      <c r="BM587" s="553">
        <v>2018</v>
      </c>
      <c r="BN587" s="553">
        <v>2019</v>
      </c>
    </row>
    <row r="588" spans="1:66" ht="15" x14ac:dyDescent="0.25">
      <c r="A588" s="563"/>
      <c r="B588" s="550" t="s">
        <v>498</v>
      </c>
      <c r="C588" s="556">
        <v>4383.9956765220031</v>
      </c>
      <c r="D588" s="556">
        <v>3578.8008382736866</v>
      </c>
      <c r="E588" s="556">
        <v>3525.4051956348844</v>
      </c>
      <c r="F588" s="556">
        <v>3358.8433749925143</v>
      </c>
      <c r="G588" s="556">
        <v>4504.5817908630015</v>
      </c>
      <c r="H588" s="556">
        <v>3951.4038411103725</v>
      </c>
      <c r="I588" s="556">
        <v>4491.3822843897024</v>
      </c>
      <c r="J588" s="556">
        <v>5038.3239997569144</v>
      </c>
      <c r="K588" s="556">
        <v>4930.0649530123892</v>
      </c>
      <c r="L588" s="556">
        <v>4011.4715619338899</v>
      </c>
      <c r="M588" s="556">
        <v>3846.8231408813162</v>
      </c>
      <c r="N588" s="556">
        <v>3669.695124043591</v>
      </c>
      <c r="O588" s="556">
        <v>4147.2280407294274</v>
      </c>
      <c r="P588" s="556">
        <v>4787.6883850881723</v>
      </c>
      <c r="Q588" s="556">
        <v>5063.7522972323823</v>
      </c>
      <c r="R588" s="556">
        <v>5978.701784951355</v>
      </c>
      <c r="S588" s="556">
        <v>6007.1451803775535</v>
      </c>
      <c r="T588" s="556">
        <v>6005.6134835972771</v>
      </c>
      <c r="U588" s="556">
        <v>6370.1272903574218</v>
      </c>
      <c r="V588" s="557">
        <v>5971.3257809655461</v>
      </c>
      <c r="X588" s="563"/>
      <c r="Y588" s="550" t="s">
        <v>498</v>
      </c>
      <c r="Z588" s="556">
        <f>[24]Summary!$C$15</f>
        <v>4365.3290442276939</v>
      </c>
      <c r="AA588" s="556">
        <f>[24]Summary!$D$15</f>
        <v>3486.7515618932034</v>
      </c>
      <c r="AB588" s="556">
        <f>[24]Summary!$E$15</f>
        <v>3302.6027107410541</v>
      </c>
      <c r="AC588" s="556">
        <f>[24]Summary!$F$15</f>
        <v>3216.5724825879743</v>
      </c>
      <c r="AD588" s="556">
        <f>[24]Summary!$G$15</f>
        <v>4282.8251395612151</v>
      </c>
      <c r="AE588" s="556">
        <f>[24]Summary!$H$15</f>
        <v>3925.9185739741611</v>
      </c>
      <c r="AF588" s="556">
        <f>[24]Summary!$I$15</f>
        <v>4370.7982165343874</v>
      </c>
      <c r="AG588" s="556">
        <f>[24]Summary!$J$15</f>
        <v>4679.8067838652642</v>
      </c>
      <c r="AH588" s="556">
        <f>[24]Summary!$K$15</f>
        <v>4606.4967212895026</v>
      </c>
      <c r="AI588" s="556">
        <f>[24]Summary!$L$15</f>
        <v>4139.4794240127585</v>
      </c>
      <c r="AJ588" s="556">
        <f>[24]Summary!$M$15</f>
        <v>3909.9254860620108</v>
      </c>
      <c r="AK588" s="556">
        <f>[24]Summary!$N$15</f>
        <v>3704.5628166171859</v>
      </c>
      <c r="AL588" s="556">
        <f>[24]Summary!$O$15</f>
        <v>4440.4612275387144</v>
      </c>
      <c r="AM588" s="556">
        <f>[24]Summary!$P$15</f>
        <v>4672.1205440111153</v>
      </c>
      <c r="AN588" s="556">
        <f>[24]Summary!$Q$15</f>
        <v>5064.4951259434865</v>
      </c>
      <c r="AO588" s="556">
        <f>[24]Summary!$R$15</f>
        <v>5805.3460605102318</v>
      </c>
      <c r="AP588" s="556">
        <f>[24]Summary!$S$15</f>
        <v>6038.5619010014561</v>
      </c>
      <c r="AQ588" s="556">
        <f>[24]Summary!$T$15</f>
        <v>6246.6089326243136</v>
      </c>
      <c r="AR588" s="556">
        <f>[24]Summary!$U$15</f>
        <v>6331.4168627316403</v>
      </c>
      <c r="AS588" s="556">
        <f>[24]Summary!$V$15</f>
        <v>6148.481928243009</v>
      </c>
      <c r="AU588" s="566">
        <f>(Z588-C588)/C588</f>
        <v>-4.2579039012917586E-3</v>
      </c>
      <c r="AV588" s="566">
        <f t="shared" ref="AV588:AV589" si="2128">(AA588-D588)/D588</f>
        <v>-2.5720703816780485E-2</v>
      </c>
      <c r="AW588" s="566">
        <f t="shared" ref="AW588:AW589" si="2129">(AB588-E588)/E588</f>
        <v>-6.3199114010979995E-2</v>
      </c>
      <c r="AX588" s="566">
        <f t="shared" ref="AX588:AX589" si="2130">(AC588-F588)/F588</f>
        <v>-4.2357108242612573E-2</v>
      </c>
      <c r="AY588" s="566">
        <f t="shared" ref="AY588:AY589" si="2131">(AD588-G588)/G588</f>
        <v>-4.9229131936641246E-2</v>
      </c>
      <c r="AZ588" s="566">
        <f t="shared" ref="AZ588:AZ589" si="2132">(AE588-H588)/H588</f>
        <v>-6.4496741312702333E-3</v>
      </c>
      <c r="BA588" s="566">
        <f t="shared" ref="BA588:BA589" si="2133">(AF588-I588)/I588</f>
        <v>-2.6847874489423509E-2</v>
      </c>
      <c r="BB588" s="566">
        <f t="shared" ref="BB588:BB589" si="2134">(AG588-J588)/J588</f>
        <v>-7.1158031104976135E-2</v>
      </c>
      <c r="BC588" s="566">
        <f t="shared" ref="BC588:BC589" si="2135">(AH588-K588)/K588</f>
        <v>-6.5631636663362525E-2</v>
      </c>
      <c r="BD588" s="566">
        <f t="shared" ref="BD588:BD589" si="2136">(AI588-L588)/L588</f>
        <v>3.1910449844285392E-2</v>
      </c>
      <c r="BE588" s="566">
        <f t="shared" ref="BE588:BE589" si="2137">(AJ588-M588)/M588</f>
        <v>1.6403755220791787E-2</v>
      </c>
      <c r="BF588" s="566">
        <f t="shared" ref="BF588:BF589" si="2138">(AK588-N588)/N588</f>
        <v>9.5015229862405164E-3</v>
      </c>
      <c r="BG588" s="566">
        <f t="shared" ref="BG588:BG589" si="2139">(AL588-O588)/O588</f>
        <v>7.0705826621897602E-2</v>
      </c>
      <c r="BH588" s="566">
        <f t="shared" ref="BH588:BH589" si="2140">(AM588-P588)/P588</f>
        <v>-2.4138546994204309E-2</v>
      </c>
      <c r="BI588" s="566">
        <f t="shared" ref="BI588:BI589" si="2141">(AN588-Q588)/Q588</f>
        <v>1.4669530962449782E-4</v>
      </c>
      <c r="BJ588" s="566">
        <f t="shared" ref="BJ588:BJ589" si="2142">(AO588-R588)/R588</f>
        <v>-2.8995546303625115E-2</v>
      </c>
      <c r="BK588" s="566">
        <f t="shared" ref="BK588:BK589" si="2143">(AP588-S588)/S588</f>
        <v>5.2298920170143212E-3</v>
      </c>
      <c r="BL588" s="566">
        <f t="shared" ref="BL588:BL589" si="2144">(AQ588-T588)/T588</f>
        <v>4.0128364851526162E-2</v>
      </c>
      <c r="BM588" s="566">
        <f t="shared" ref="BM588:BM589" si="2145">(AR588-U588)/U588</f>
        <v>-6.0768687753505538E-3</v>
      </c>
      <c r="BN588" s="566">
        <f t="shared" ref="BN588:BN589" si="2146">(AS588-V588)/V588</f>
        <v>2.9667808084123195E-2</v>
      </c>
    </row>
    <row r="589" spans="1:66" ht="15" x14ac:dyDescent="0.25">
      <c r="A589" s="563"/>
      <c r="B589" s="550" t="s">
        <v>87</v>
      </c>
      <c r="C589" s="556">
        <v>4383.9956765220031</v>
      </c>
      <c r="D589" s="556">
        <v>3578.8008382736866</v>
      </c>
      <c r="E589" s="556">
        <v>3525.4051956348844</v>
      </c>
      <c r="F589" s="556">
        <v>3358.8433749925143</v>
      </c>
      <c r="G589" s="556">
        <v>4504.5817908630015</v>
      </c>
      <c r="H589" s="556">
        <v>3951.4038411103725</v>
      </c>
      <c r="I589" s="556">
        <v>4491.3822843897024</v>
      </c>
      <c r="J589" s="556">
        <v>5038.3239997569144</v>
      </c>
      <c r="K589" s="556">
        <v>4930.0649530123892</v>
      </c>
      <c r="L589" s="556">
        <v>4011.4715619338899</v>
      </c>
      <c r="M589" s="556">
        <v>3846.8231408813162</v>
      </c>
      <c r="N589" s="556">
        <v>3669.695124043591</v>
      </c>
      <c r="O589" s="556">
        <v>4147.2280407294274</v>
      </c>
      <c r="P589" s="556">
        <v>4787.6883850881723</v>
      </c>
      <c r="Q589" s="556">
        <v>5063.7522972323823</v>
      </c>
      <c r="R589" s="556">
        <v>5978.701784951355</v>
      </c>
      <c r="S589" s="556">
        <v>6007.1451803775535</v>
      </c>
      <c r="T589" s="556">
        <v>6005.6134835972771</v>
      </c>
      <c r="U589" s="556">
        <v>6370.1272903574218</v>
      </c>
      <c r="V589" s="557">
        <v>5971.3257809655461</v>
      </c>
      <c r="X589" s="563"/>
      <c r="Y589" s="550" t="s">
        <v>87</v>
      </c>
      <c r="Z589" s="556">
        <f>[24]Summary!$C$16</f>
        <v>4365.3290442276939</v>
      </c>
      <c r="AA589" s="556">
        <f>[24]Summary!$D$16</f>
        <v>3486.7515618932034</v>
      </c>
      <c r="AB589" s="556">
        <f>[24]Summary!$E$16</f>
        <v>3302.6027107410541</v>
      </c>
      <c r="AC589" s="556">
        <f>[24]Summary!$F$16</f>
        <v>3216.5724825879743</v>
      </c>
      <c r="AD589" s="556">
        <f>[24]Summary!$G$16</f>
        <v>4282.8251395612151</v>
      </c>
      <c r="AE589" s="556">
        <f>[24]Summary!$H$16</f>
        <v>3925.9185739741611</v>
      </c>
      <c r="AF589" s="556">
        <f>[24]Summary!$I$16</f>
        <v>4370.7982165343874</v>
      </c>
      <c r="AG589" s="556">
        <f>[24]Summary!$J$16</f>
        <v>4679.8067838652642</v>
      </c>
      <c r="AH589" s="556">
        <f>[24]Summary!$K$16</f>
        <v>4606.4967212895026</v>
      </c>
      <c r="AI589" s="556">
        <f>[24]Summary!$L$16</f>
        <v>4139.4794240127585</v>
      </c>
      <c r="AJ589" s="556">
        <f>[24]Summary!$M$16</f>
        <v>3909.9254860620108</v>
      </c>
      <c r="AK589" s="556">
        <f>[24]Summary!$N$16</f>
        <v>3704.5628166171859</v>
      </c>
      <c r="AL589" s="556">
        <f>[24]Summary!$O$16</f>
        <v>4440.4612275387144</v>
      </c>
      <c r="AM589" s="556">
        <f>[24]Summary!$P$16</f>
        <v>4672.1205440111153</v>
      </c>
      <c r="AN589" s="556">
        <f>[24]Summary!$Q$16</f>
        <v>5064.4951259434865</v>
      </c>
      <c r="AO589" s="556">
        <f>[24]Summary!$R$16</f>
        <v>5805.3460605102318</v>
      </c>
      <c r="AP589" s="556">
        <f>[24]Summary!$S$16</f>
        <v>6038.5619010014561</v>
      </c>
      <c r="AQ589" s="556">
        <f>[24]Summary!$T$16</f>
        <v>6246.6089326243136</v>
      </c>
      <c r="AR589" s="556">
        <f>[24]Summary!$U$16</f>
        <v>6331.4168627316403</v>
      </c>
      <c r="AS589" s="556">
        <f>[24]Summary!$V$16</f>
        <v>6148.481928243009</v>
      </c>
      <c r="AU589" s="566">
        <f t="shared" ref="AU589" si="2147">(Z589-C589)/C589</f>
        <v>-4.2579039012917586E-3</v>
      </c>
      <c r="AV589" s="566">
        <f t="shared" si="2128"/>
        <v>-2.5720703816780485E-2</v>
      </c>
      <c r="AW589" s="566">
        <f t="shared" si="2129"/>
        <v>-6.3199114010979995E-2</v>
      </c>
      <c r="AX589" s="566">
        <f t="shared" si="2130"/>
        <v>-4.2357108242612573E-2</v>
      </c>
      <c r="AY589" s="566">
        <f t="shared" si="2131"/>
        <v>-4.9229131936641246E-2</v>
      </c>
      <c r="AZ589" s="566">
        <f t="shared" si="2132"/>
        <v>-6.4496741312702333E-3</v>
      </c>
      <c r="BA589" s="566">
        <f t="shared" si="2133"/>
        <v>-2.6847874489423509E-2</v>
      </c>
      <c r="BB589" s="566">
        <f t="shared" si="2134"/>
        <v>-7.1158031104976135E-2</v>
      </c>
      <c r="BC589" s="566">
        <f t="shared" si="2135"/>
        <v>-6.5631636663362525E-2</v>
      </c>
      <c r="BD589" s="566">
        <f t="shared" si="2136"/>
        <v>3.1910449844285392E-2</v>
      </c>
      <c r="BE589" s="566">
        <f t="shared" si="2137"/>
        <v>1.6403755220791787E-2</v>
      </c>
      <c r="BF589" s="566">
        <f t="shared" si="2138"/>
        <v>9.5015229862405164E-3</v>
      </c>
      <c r="BG589" s="566">
        <f t="shared" si="2139"/>
        <v>7.0705826621897602E-2</v>
      </c>
      <c r="BH589" s="566">
        <f t="shared" si="2140"/>
        <v>-2.4138546994204309E-2</v>
      </c>
      <c r="BI589" s="566">
        <f t="shared" si="2141"/>
        <v>1.4669530962449782E-4</v>
      </c>
      <c r="BJ589" s="566">
        <f t="shared" si="2142"/>
        <v>-2.8995546303625115E-2</v>
      </c>
      <c r="BK589" s="566">
        <f t="shared" si="2143"/>
        <v>5.2298920170143212E-3</v>
      </c>
      <c r="BL589" s="566">
        <f t="shared" si="2144"/>
        <v>4.0128364851526162E-2</v>
      </c>
      <c r="BM589" s="566">
        <f t="shared" si="2145"/>
        <v>-6.0768687753505538E-3</v>
      </c>
      <c r="BN589" s="566">
        <f t="shared" si="2146"/>
        <v>2.9667808084123195E-2</v>
      </c>
    </row>
    <row r="590" spans="1:66" ht="15.75" thickBot="1" x14ac:dyDescent="0.3">
      <c r="A590" s="564"/>
      <c r="B590" s="559" t="s">
        <v>499</v>
      </c>
      <c r="C590" s="560">
        <v>0</v>
      </c>
      <c r="D590" s="560">
        <v>0</v>
      </c>
      <c r="E590" s="560">
        <v>0</v>
      </c>
      <c r="F590" s="560">
        <v>0</v>
      </c>
      <c r="G590" s="560">
        <v>0</v>
      </c>
      <c r="H590" s="560">
        <v>0</v>
      </c>
      <c r="I590" s="560">
        <v>0</v>
      </c>
      <c r="J590" s="560">
        <v>0</v>
      </c>
      <c r="K590" s="560">
        <v>0</v>
      </c>
      <c r="L590" s="560">
        <v>0</v>
      </c>
      <c r="M590" s="560">
        <v>0</v>
      </c>
      <c r="N590" s="560">
        <v>0</v>
      </c>
      <c r="O590" s="560">
        <v>0</v>
      </c>
      <c r="P590" s="560">
        <v>0</v>
      </c>
      <c r="Q590" s="560">
        <v>0</v>
      </c>
      <c r="R590" s="560">
        <v>0</v>
      </c>
      <c r="S590" s="560">
        <v>0</v>
      </c>
      <c r="T590" s="560">
        <v>0</v>
      </c>
      <c r="U590" s="560">
        <v>0</v>
      </c>
      <c r="V590" s="561">
        <v>0</v>
      </c>
      <c r="X590" s="564"/>
      <c r="Y590" s="559" t="s">
        <v>499</v>
      </c>
      <c r="Z590" s="560">
        <f>[24]Summary!$C$17</f>
        <v>0</v>
      </c>
      <c r="AA590" s="560">
        <f>[24]Summary!$D$17</f>
        <v>0</v>
      </c>
      <c r="AB590" s="560">
        <f>[24]Summary!$E$17</f>
        <v>0</v>
      </c>
      <c r="AC590" s="560">
        <f>[24]Summary!$F$17</f>
        <v>0</v>
      </c>
      <c r="AD590" s="560">
        <f>[24]Summary!$G$17</f>
        <v>0</v>
      </c>
      <c r="AE590" s="560">
        <f>[24]Summary!$H$17</f>
        <v>0</v>
      </c>
      <c r="AF590" s="560">
        <f>[24]Summary!$I$17</f>
        <v>0</v>
      </c>
      <c r="AG590" s="560">
        <f>[24]Summary!$J$17</f>
        <v>0</v>
      </c>
      <c r="AH590" s="560">
        <f>[24]Summary!$K$17</f>
        <v>0</v>
      </c>
      <c r="AI590" s="560">
        <f>[24]Summary!$L$17</f>
        <v>0</v>
      </c>
      <c r="AJ590" s="560">
        <f>[24]Summary!$M$17</f>
        <v>0</v>
      </c>
      <c r="AK590" s="560">
        <f>[24]Summary!$N$17</f>
        <v>0</v>
      </c>
      <c r="AL590" s="560">
        <f>[24]Summary!$O$17</f>
        <v>0</v>
      </c>
      <c r="AM590" s="560">
        <f>[24]Summary!$P$17</f>
        <v>0</v>
      </c>
      <c r="AN590" s="560">
        <f>[24]Summary!$Q$17</f>
        <v>0</v>
      </c>
      <c r="AO590" s="560">
        <f>[24]Summary!$R$17</f>
        <v>0</v>
      </c>
      <c r="AP590" s="560">
        <f>[24]Summary!$S$17</f>
        <v>0</v>
      </c>
      <c r="AQ590" s="560">
        <f>[24]Summary!$T$17</f>
        <v>0</v>
      </c>
      <c r="AR590" s="560">
        <f>[24]Summary!$U$17</f>
        <v>0</v>
      </c>
      <c r="AS590" s="560">
        <f>[24]Summary!$V$17</f>
        <v>0</v>
      </c>
      <c r="AU590" s="566"/>
      <c r="AV590" s="566"/>
      <c r="AW590" s="566"/>
      <c r="AX590" s="566"/>
      <c r="AY590" s="566"/>
      <c r="AZ590" s="566"/>
      <c r="BA590" s="566"/>
      <c r="BB590" s="566"/>
      <c r="BC590" s="566"/>
      <c r="BD590" s="566"/>
      <c r="BE590" s="566"/>
      <c r="BF590" s="566"/>
      <c r="BG590" s="566"/>
      <c r="BH590" s="566"/>
      <c r="BI590" s="566"/>
      <c r="BJ590" s="566"/>
      <c r="BK590" s="566"/>
      <c r="BL590" s="566"/>
      <c r="BM590" s="566"/>
      <c r="BN590" s="566"/>
    </row>
    <row r="591" spans="1:66" ht="15" x14ac:dyDescent="0.25">
      <c r="A591" s="552" t="s">
        <v>502</v>
      </c>
      <c r="B591" s="562"/>
      <c r="C591" s="553">
        <v>2000</v>
      </c>
      <c r="D591" s="553">
        <v>2001</v>
      </c>
      <c r="E591" s="553">
        <v>2002</v>
      </c>
      <c r="F591" s="553">
        <v>2003</v>
      </c>
      <c r="G591" s="553">
        <v>2004</v>
      </c>
      <c r="H591" s="553">
        <v>2005</v>
      </c>
      <c r="I591" s="553">
        <v>2006</v>
      </c>
      <c r="J591" s="553">
        <v>2007</v>
      </c>
      <c r="K591" s="553">
        <v>2008</v>
      </c>
      <c r="L591" s="553">
        <v>2009</v>
      </c>
      <c r="M591" s="553">
        <v>2010</v>
      </c>
      <c r="N591" s="553">
        <v>2011</v>
      </c>
      <c r="O591" s="553">
        <v>2012</v>
      </c>
      <c r="P591" s="553">
        <v>2013</v>
      </c>
      <c r="Q591" s="553">
        <v>2014</v>
      </c>
      <c r="R591" s="553">
        <v>2015</v>
      </c>
      <c r="S591" s="553">
        <v>2016</v>
      </c>
      <c r="T591" s="553">
        <v>2017</v>
      </c>
      <c r="U591" s="553">
        <v>2018</v>
      </c>
      <c r="V591" s="554">
        <v>2019</v>
      </c>
      <c r="X591" s="552" t="s">
        <v>502</v>
      </c>
      <c r="Y591" s="562"/>
      <c r="Z591" s="553">
        <v>2000</v>
      </c>
      <c r="AA591" s="553">
        <v>2001</v>
      </c>
      <c r="AB591" s="553">
        <v>2002</v>
      </c>
      <c r="AC591" s="553">
        <v>2003</v>
      </c>
      <c r="AD591" s="553">
        <v>2004</v>
      </c>
      <c r="AE591" s="553">
        <v>2005</v>
      </c>
      <c r="AF591" s="553">
        <v>2006</v>
      </c>
      <c r="AG591" s="553">
        <v>2007</v>
      </c>
      <c r="AH591" s="553">
        <v>2008</v>
      </c>
      <c r="AI591" s="553">
        <v>2009</v>
      </c>
      <c r="AJ591" s="553">
        <v>2010</v>
      </c>
      <c r="AK591" s="553">
        <v>2011</v>
      </c>
      <c r="AL591" s="553">
        <v>2012</v>
      </c>
      <c r="AM591" s="553">
        <v>2013</v>
      </c>
      <c r="AN591" s="553">
        <v>2014</v>
      </c>
      <c r="AO591" s="553">
        <v>2015</v>
      </c>
      <c r="AP591" s="553">
        <v>2016</v>
      </c>
      <c r="AQ591" s="553">
        <v>2017</v>
      </c>
      <c r="AR591" s="553">
        <v>2018</v>
      </c>
      <c r="AS591" s="553">
        <v>2019</v>
      </c>
      <c r="AU591" s="553">
        <v>2000</v>
      </c>
      <c r="AV591" s="553">
        <v>2001</v>
      </c>
      <c r="AW591" s="553">
        <v>2002</v>
      </c>
      <c r="AX591" s="553">
        <v>2003</v>
      </c>
      <c r="AY591" s="553">
        <v>2004</v>
      </c>
      <c r="AZ591" s="553">
        <v>2005</v>
      </c>
      <c r="BA591" s="553">
        <v>2006</v>
      </c>
      <c r="BB591" s="553">
        <v>2007</v>
      </c>
      <c r="BC591" s="553">
        <v>2008</v>
      </c>
      <c r="BD591" s="553">
        <v>2009</v>
      </c>
      <c r="BE591" s="553">
        <v>2010</v>
      </c>
      <c r="BF591" s="553">
        <v>2011</v>
      </c>
      <c r="BG591" s="553">
        <v>2012</v>
      </c>
      <c r="BH591" s="553">
        <v>2013</v>
      </c>
      <c r="BI591" s="553">
        <v>2014</v>
      </c>
      <c r="BJ591" s="553">
        <v>2015</v>
      </c>
      <c r="BK591" s="553">
        <v>2016</v>
      </c>
      <c r="BL591" s="553">
        <v>2017</v>
      </c>
      <c r="BM591" s="553">
        <v>2018</v>
      </c>
      <c r="BN591" s="553">
        <v>2019</v>
      </c>
    </row>
    <row r="592" spans="1:66" ht="15" x14ac:dyDescent="0.25">
      <c r="A592" s="563"/>
      <c r="B592" s="550" t="s">
        <v>498</v>
      </c>
      <c r="C592" s="556">
        <v>0</v>
      </c>
      <c r="D592" s="556">
        <v>0</v>
      </c>
      <c r="E592" s="556">
        <v>0</v>
      </c>
      <c r="F592" s="556">
        <v>0</v>
      </c>
      <c r="G592" s="556">
        <v>0</v>
      </c>
      <c r="H592" s="556">
        <v>0</v>
      </c>
      <c r="I592" s="556">
        <v>0</v>
      </c>
      <c r="J592" s="556">
        <v>0</v>
      </c>
      <c r="K592" s="556">
        <v>0</v>
      </c>
      <c r="L592" s="556">
        <v>0</v>
      </c>
      <c r="M592" s="556">
        <v>0</v>
      </c>
      <c r="N592" s="556">
        <v>0</v>
      </c>
      <c r="O592" s="556">
        <v>0</v>
      </c>
      <c r="P592" s="556">
        <v>0</v>
      </c>
      <c r="Q592" s="556">
        <v>0</v>
      </c>
      <c r="R592" s="556">
        <v>0</v>
      </c>
      <c r="S592" s="556">
        <v>0</v>
      </c>
      <c r="T592" s="556">
        <v>0</v>
      </c>
      <c r="U592" s="556">
        <v>0</v>
      </c>
      <c r="V592" s="557">
        <v>0</v>
      </c>
      <c r="X592" s="563"/>
      <c r="Y592" s="550" t="s">
        <v>498</v>
      </c>
      <c r="Z592" s="556">
        <f>[24]Summary!$C$19</f>
        <v>0</v>
      </c>
      <c r="AA592" s="556">
        <f>[24]Summary!$D$19</f>
        <v>0</v>
      </c>
      <c r="AB592" s="556">
        <f>[24]Summary!$E$19</f>
        <v>0</v>
      </c>
      <c r="AC592" s="556">
        <f>[24]Summary!$F$19</f>
        <v>0</v>
      </c>
      <c r="AD592" s="556">
        <f>[24]Summary!$G$19</f>
        <v>0</v>
      </c>
      <c r="AE592" s="556">
        <f>[24]Summary!$H$19</f>
        <v>0</v>
      </c>
      <c r="AF592" s="556">
        <f>[24]Summary!$I$19</f>
        <v>0</v>
      </c>
      <c r="AG592" s="556">
        <f>[24]Summary!$J$19</f>
        <v>0</v>
      </c>
      <c r="AH592" s="556">
        <f>[24]Summary!$K$19</f>
        <v>0</v>
      </c>
      <c r="AI592" s="556">
        <f>[24]Summary!$L$19</f>
        <v>0</v>
      </c>
      <c r="AJ592" s="556">
        <f>[24]Summary!$M$19</f>
        <v>0</v>
      </c>
      <c r="AK592" s="556">
        <f>[24]Summary!$N$19</f>
        <v>0</v>
      </c>
      <c r="AL592" s="556">
        <f>[24]Summary!$O$19</f>
        <v>0</v>
      </c>
      <c r="AM592" s="556">
        <f>[24]Summary!$P$19</f>
        <v>0</v>
      </c>
      <c r="AN592" s="556">
        <f>[24]Summary!$Q$19</f>
        <v>0</v>
      </c>
      <c r="AO592" s="556">
        <f>[24]Summary!$R$19</f>
        <v>0</v>
      </c>
      <c r="AP592" s="556">
        <f>[24]Summary!$S$19</f>
        <v>0</v>
      </c>
      <c r="AQ592" s="556">
        <f>[24]Summary!$T$19</f>
        <v>0</v>
      </c>
      <c r="AR592" s="556">
        <f>[24]Summary!$U$19</f>
        <v>0</v>
      </c>
      <c r="AS592" s="556">
        <f>[24]Summary!$V$19</f>
        <v>0</v>
      </c>
      <c r="AU592" s="566"/>
      <c r="AV592" s="566"/>
      <c r="AW592" s="566"/>
      <c r="AX592" s="566"/>
      <c r="AY592" s="566"/>
      <c r="AZ592" s="566"/>
      <c r="BA592" s="566"/>
      <c r="BB592" s="566"/>
      <c r="BC592" s="566"/>
      <c r="BD592" s="566"/>
      <c r="BE592" s="566"/>
      <c r="BF592" s="566"/>
      <c r="BG592" s="566"/>
      <c r="BH592" s="566"/>
      <c r="BI592" s="566"/>
      <c r="BJ592" s="566"/>
      <c r="BK592" s="566"/>
      <c r="BL592" s="566"/>
      <c r="BM592" s="566"/>
      <c r="BN592" s="566"/>
    </row>
    <row r="593" spans="1:66" ht="15" x14ac:dyDescent="0.25">
      <c r="A593" s="563"/>
      <c r="B593" s="550" t="s">
        <v>87</v>
      </c>
      <c r="C593" s="556">
        <v>0</v>
      </c>
      <c r="D593" s="556">
        <v>0</v>
      </c>
      <c r="E593" s="556">
        <v>0</v>
      </c>
      <c r="F593" s="556">
        <v>0</v>
      </c>
      <c r="G593" s="556">
        <v>0</v>
      </c>
      <c r="H593" s="556">
        <v>0</v>
      </c>
      <c r="I593" s="556">
        <v>0</v>
      </c>
      <c r="J593" s="556">
        <v>0</v>
      </c>
      <c r="K593" s="556">
        <v>0</v>
      </c>
      <c r="L593" s="556">
        <v>0</v>
      </c>
      <c r="M593" s="556">
        <v>0</v>
      </c>
      <c r="N593" s="556">
        <v>0</v>
      </c>
      <c r="O593" s="556">
        <v>0</v>
      </c>
      <c r="P593" s="556">
        <v>0</v>
      </c>
      <c r="Q593" s="556">
        <v>0</v>
      </c>
      <c r="R593" s="556">
        <v>0</v>
      </c>
      <c r="S593" s="556">
        <v>0</v>
      </c>
      <c r="T593" s="556">
        <v>0</v>
      </c>
      <c r="U593" s="556">
        <v>0</v>
      </c>
      <c r="V593" s="557">
        <v>0</v>
      </c>
      <c r="X593" s="563"/>
      <c r="Y593" s="550" t="s">
        <v>87</v>
      </c>
      <c r="Z593" s="556">
        <f>[24]Summary!$C$20</f>
        <v>0</v>
      </c>
      <c r="AA593" s="556">
        <f>[24]Summary!$D$20</f>
        <v>0</v>
      </c>
      <c r="AB593" s="556">
        <f>[24]Summary!$E$20</f>
        <v>0</v>
      </c>
      <c r="AC593" s="556">
        <f>[24]Summary!$F$20</f>
        <v>0</v>
      </c>
      <c r="AD593" s="556">
        <f>[24]Summary!$G$20</f>
        <v>0</v>
      </c>
      <c r="AE593" s="556">
        <f>[24]Summary!$H$20</f>
        <v>0</v>
      </c>
      <c r="AF593" s="556">
        <f>[24]Summary!$I$20</f>
        <v>0</v>
      </c>
      <c r="AG593" s="556">
        <f>[24]Summary!$J$20</f>
        <v>0</v>
      </c>
      <c r="AH593" s="556">
        <f>[24]Summary!$K$20</f>
        <v>0</v>
      </c>
      <c r="AI593" s="556">
        <f>[24]Summary!$L$20</f>
        <v>0</v>
      </c>
      <c r="AJ593" s="556">
        <f>[24]Summary!$M$20</f>
        <v>0</v>
      </c>
      <c r="AK593" s="556">
        <f>[24]Summary!$N$20</f>
        <v>0</v>
      </c>
      <c r="AL593" s="556">
        <f>[24]Summary!$O$20</f>
        <v>0</v>
      </c>
      <c r="AM593" s="556">
        <f>[24]Summary!$P$20</f>
        <v>0</v>
      </c>
      <c r="AN593" s="556">
        <f>[24]Summary!$Q$20</f>
        <v>0</v>
      </c>
      <c r="AO593" s="556">
        <f>[24]Summary!$R$20</f>
        <v>0</v>
      </c>
      <c r="AP593" s="556">
        <f>[24]Summary!$S$20</f>
        <v>0</v>
      </c>
      <c r="AQ593" s="556">
        <f>[24]Summary!$T$20</f>
        <v>0</v>
      </c>
      <c r="AR593" s="556">
        <f>[24]Summary!$U$20</f>
        <v>0</v>
      </c>
      <c r="AS593" s="556">
        <f>[24]Summary!$V$20</f>
        <v>0</v>
      </c>
      <c r="AU593" s="566"/>
      <c r="AV593" s="566"/>
      <c r="AW593" s="566"/>
      <c r="AX593" s="566"/>
      <c r="AY593" s="566"/>
      <c r="AZ593" s="566"/>
      <c r="BA593" s="566"/>
      <c r="BB593" s="566"/>
      <c r="BC593" s="566"/>
      <c r="BD593" s="566"/>
      <c r="BE593" s="566"/>
      <c r="BF593" s="566"/>
      <c r="BG593" s="566"/>
      <c r="BH593" s="566"/>
      <c r="BI593" s="566"/>
      <c r="BJ593" s="566"/>
      <c r="BK593" s="566"/>
      <c r="BL593" s="566"/>
      <c r="BM593" s="566"/>
      <c r="BN593" s="566"/>
    </row>
    <row r="594" spans="1:66" ht="15.75" thickBot="1" x14ac:dyDescent="0.3">
      <c r="A594" s="564"/>
      <c r="B594" s="559" t="s">
        <v>499</v>
      </c>
      <c r="C594" s="560">
        <v>0</v>
      </c>
      <c r="D594" s="560">
        <v>0</v>
      </c>
      <c r="E594" s="560">
        <v>0</v>
      </c>
      <c r="F594" s="560">
        <v>0</v>
      </c>
      <c r="G594" s="560">
        <v>0</v>
      </c>
      <c r="H594" s="560">
        <v>0</v>
      </c>
      <c r="I594" s="560">
        <v>0</v>
      </c>
      <c r="J594" s="560">
        <v>0</v>
      </c>
      <c r="K594" s="560">
        <v>0</v>
      </c>
      <c r="L594" s="560">
        <v>0</v>
      </c>
      <c r="M594" s="560">
        <v>0</v>
      </c>
      <c r="N594" s="560">
        <v>0</v>
      </c>
      <c r="O594" s="560">
        <v>0</v>
      </c>
      <c r="P594" s="560">
        <v>0</v>
      </c>
      <c r="Q594" s="560">
        <v>0</v>
      </c>
      <c r="R594" s="560">
        <v>0</v>
      </c>
      <c r="S594" s="560">
        <v>0</v>
      </c>
      <c r="T594" s="560">
        <v>0</v>
      </c>
      <c r="U594" s="560">
        <v>0</v>
      </c>
      <c r="V594" s="561">
        <v>0</v>
      </c>
      <c r="X594" s="564"/>
      <c r="Y594" s="559" t="s">
        <v>499</v>
      </c>
      <c r="Z594" s="560">
        <f>[24]Summary!$C$21</f>
        <v>0</v>
      </c>
      <c r="AA594" s="560">
        <f>[24]Summary!$D$21</f>
        <v>0</v>
      </c>
      <c r="AB594" s="560">
        <f>[24]Summary!$E$21</f>
        <v>0</v>
      </c>
      <c r="AC594" s="560">
        <f>[24]Summary!$F$21</f>
        <v>0</v>
      </c>
      <c r="AD594" s="560">
        <f>[24]Summary!$G$21</f>
        <v>0</v>
      </c>
      <c r="AE594" s="560">
        <f>[24]Summary!$H$21</f>
        <v>0</v>
      </c>
      <c r="AF594" s="560">
        <f>[24]Summary!$I$21</f>
        <v>0</v>
      </c>
      <c r="AG594" s="560">
        <f>[24]Summary!$J$21</f>
        <v>0</v>
      </c>
      <c r="AH594" s="560">
        <f>[24]Summary!$K$21</f>
        <v>0</v>
      </c>
      <c r="AI594" s="560">
        <f>[24]Summary!$L$21</f>
        <v>0</v>
      </c>
      <c r="AJ594" s="560">
        <f>[24]Summary!$M$21</f>
        <v>0</v>
      </c>
      <c r="AK594" s="560">
        <f>[24]Summary!$N$21</f>
        <v>0</v>
      </c>
      <c r="AL594" s="560">
        <f>[24]Summary!$O$21</f>
        <v>0</v>
      </c>
      <c r="AM594" s="560">
        <f>[24]Summary!$P$21</f>
        <v>0</v>
      </c>
      <c r="AN594" s="560">
        <f>[24]Summary!$Q$21</f>
        <v>0</v>
      </c>
      <c r="AO594" s="560">
        <f>[24]Summary!$R$21</f>
        <v>0</v>
      </c>
      <c r="AP594" s="560">
        <f>[24]Summary!$S$21</f>
        <v>0</v>
      </c>
      <c r="AQ594" s="560">
        <f>[24]Summary!$T$21</f>
        <v>0</v>
      </c>
      <c r="AR594" s="560">
        <f>[24]Summary!$U$21</f>
        <v>0</v>
      </c>
      <c r="AS594" s="560">
        <f>[24]Summary!$V$21</f>
        <v>0</v>
      </c>
      <c r="AU594" s="566"/>
      <c r="AV594" s="566"/>
      <c r="AW594" s="566"/>
      <c r="AX594" s="566"/>
      <c r="AY594" s="566"/>
      <c r="AZ594" s="566"/>
      <c r="BA594" s="566"/>
      <c r="BB594" s="566"/>
      <c r="BC594" s="566"/>
      <c r="BD594" s="566"/>
      <c r="BE594" s="566"/>
      <c r="BF594" s="566"/>
      <c r="BG594" s="566"/>
      <c r="BH594" s="566"/>
      <c r="BI594" s="566"/>
      <c r="BJ594" s="566"/>
      <c r="BK594" s="566"/>
      <c r="BL594" s="566"/>
      <c r="BM594" s="566"/>
      <c r="BN594" s="566"/>
    </row>
    <row r="595" spans="1:66" ht="15" x14ac:dyDescent="0.25">
      <c r="A595" s="552" t="s">
        <v>503</v>
      </c>
      <c r="B595" s="562"/>
      <c r="C595" s="553">
        <v>2000</v>
      </c>
      <c r="D595" s="553">
        <v>2001</v>
      </c>
      <c r="E595" s="553">
        <v>2002</v>
      </c>
      <c r="F595" s="553">
        <v>2003</v>
      </c>
      <c r="G595" s="553">
        <v>2004</v>
      </c>
      <c r="H595" s="553">
        <v>2005</v>
      </c>
      <c r="I595" s="553">
        <v>2006</v>
      </c>
      <c r="J595" s="553">
        <v>2007</v>
      </c>
      <c r="K595" s="553">
        <v>2008</v>
      </c>
      <c r="L595" s="553">
        <v>2009</v>
      </c>
      <c r="M595" s="553">
        <v>2010</v>
      </c>
      <c r="N595" s="553">
        <v>2011</v>
      </c>
      <c r="O595" s="553">
        <v>2012</v>
      </c>
      <c r="P595" s="553">
        <v>2013</v>
      </c>
      <c r="Q595" s="553">
        <v>2014</v>
      </c>
      <c r="R595" s="553">
        <v>2015</v>
      </c>
      <c r="S595" s="553">
        <v>2016</v>
      </c>
      <c r="T595" s="553">
        <v>2017</v>
      </c>
      <c r="U595" s="553">
        <v>2018</v>
      </c>
      <c r="V595" s="554">
        <v>2019</v>
      </c>
      <c r="X595" s="552" t="s">
        <v>503</v>
      </c>
      <c r="Y595" s="562"/>
      <c r="Z595" s="553">
        <v>2000</v>
      </c>
      <c r="AA595" s="553">
        <v>2001</v>
      </c>
      <c r="AB595" s="553">
        <v>2002</v>
      </c>
      <c r="AC595" s="553">
        <v>2003</v>
      </c>
      <c r="AD595" s="553">
        <v>2004</v>
      </c>
      <c r="AE595" s="553">
        <v>2005</v>
      </c>
      <c r="AF595" s="553">
        <v>2006</v>
      </c>
      <c r="AG595" s="553">
        <v>2007</v>
      </c>
      <c r="AH595" s="553">
        <v>2008</v>
      </c>
      <c r="AI595" s="553">
        <v>2009</v>
      </c>
      <c r="AJ595" s="553">
        <v>2010</v>
      </c>
      <c r="AK595" s="553">
        <v>2011</v>
      </c>
      <c r="AL595" s="553">
        <v>2012</v>
      </c>
      <c r="AM595" s="553">
        <v>2013</v>
      </c>
      <c r="AN595" s="553">
        <v>2014</v>
      </c>
      <c r="AO595" s="553">
        <v>2015</v>
      </c>
      <c r="AP595" s="553">
        <v>2016</v>
      </c>
      <c r="AQ595" s="553">
        <v>2017</v>
      </c>
      <c r="AR595" s="553">
        <v>2018</v>
      </c>
      <c r="AS595" s="553">
        <v>2019</v>
      </c>
      <c r="AU595" s="553">
        <v>2000</v>
      </c>
      <c r="AV595" s="553">
        <v>2001</v>
      </c>
      <c r="AW595" s="553">
        <v>2002</v>
      </c>
      <c r="AX595" s="553">
        <v>2003</v>
      </c>
      <c r="AY595" s="553">
        <v>2004</v>
      </c>
      <c r="AZ595" s="553">
        <v>2005</v>
      </c>
      <c r="BA595" s="553">
        <v>2006</v>
      </c>
      <c r="BB595" s="553">
        <v>2007</v>
      </c>
      <c r="BC595" s="553">
        <v>2008</v>
      </c>
      <c r="BD595" s="553">
        <v>2009</v>
      </c>
      <c r="BE595" s="553">
        <v>2010</v>
      </c>
      <c r="BF595" s="553">
        <v>2011</v>
      </c>
      <c r="BG595" s="553">
        <v>2012</v>
      </c>
      <c r="BH595" s="553">
        <v>2013</v>
      </c>
      <c r="BI595" s="553">
        <v>2014</v>
      </c>
      <c r="BJ595" s="553">
        <v>2015</v>
      </c>
      <c r="BK595" s="553">
        <v>2016</v>
      </c>
      <c r="BL595" s="553">
        <v>2017</v>
      </c>
      <c r="BM595" s="553">
        <v>2018</v>
      </c>
      <c r="BN595" s="553">
        <v>2019</v>
      </c>
    </row>
    <row r="596" spans="1:66" ht="15" x14ac:dyDescent="0.25">
      <c r="A596" s="555"/>
      <c r="B596" s="550" t="s">
        <v>498</v>
      </c>
      <c r="C596" s="556">
        <v>131887.58763455701</v>
      </c>
      <c r="D596" s="556">
        <v>136321.71220014661</v>
      </c>
      <c r="E596" s="556">
        <v>140498.96714605088</v>
      </c>
      <c r="F596" s="556">
        <v>142058.73220996073</v>
      </c>
      <c r="G596" s="556">
        <v>144157.27616259837</v>
      </c>
      <c r="H596" s="556">
        <v>145556.453162702</v>
      </c>
      <c r="I596" s="556">
        <v>147827.35823342711</v>
      </c>
      <c r="J596" s="556">
        <v>150508.75423725139</v>
      </c>
      <c r="K596" s="556">
        <v>153851.48497500826</v>
      </c>
      <c r="L596" s="556">
        <v>157980.97961814638</v>
      </c>
      <c r="M596" s="556">
        <v>161581.62831522134</v>
      </c>
      <c r="N596" s="556">
        <v>166698.66453805505</v>
      </c>
      <c r="O596" s="556">
        <v>169977.4835978685</v>
      </c>
      <c r="P596" s="556">
        <v>172671.14344842327</v>
      </c>
      <c r="Q596" s="556">
        <v>175115.23984039723</v>
      </c>
      <c r="R596" s="556">
        <v>177047.38151291237</v>
      </c>
      <c r="S596" s="556">
        <v>177039.71205711938</v>
      </c>
      <c r="T596" s="556">
        <v>176440.67429810663</v>
      </c>
      <c r="U596" s="556">
        <v>174966.16273233376</v>
      </c>
      <c r="V596" s="557">
        <v>174955.93709258328</v>
      </c>
      <c r="X596" s="555"/>
      <c r="Y596" s="550" t="s">
        <v>498</v>
      </c>
      <c r="Z596" s="556">
        <f>[24]Summary!$C$23</f>
        <v>129710.79034695963</v>
      </c>
      <c r="AA596" s="556">
        <f>[24]Summary!$D$23</f>
        <v>134094.09043279165</v>
      </c>
      <c r="AB596" s="556">
        <f>[24]Summary!$E$23</f>
        <v>138316.38926366231</v>
      </c>
      <c r="AC596" s="556">
        <f>[24]Summary!$F$23</f>
        <v>140433.8898865589</v>
      </c>
      <c r="AD596" s="556">
        <f>[24]Summary!$G$23</f>
        <v>142920.17687356708</v>
      </c>
      <c r="AE596" s="556">
        <f>[24]Summary!$H$23</f>
        <v>144250.11312028905</v>
      </c>
      <c r="AF596" s="556">
        <f>[24]Summary!$I$23</f>
        <v>146852.43111857332</v>
      </c>
      <c r="AG596" s="556">
        <f>[24]Summary!$J$23</f>
        <v>149862.62576686969</v>
      </c>
      <c r="AH596" s="556">
        <f>[24]Summary!$K$23</f>
        <v>153387.05425174127</v>
      </c>
      <c r="AI596" s="556">
        <f>[24]Summary!$L$23</f>
        <v>157444.65891009365</v>
      </c>
      <c r="AJ596" s="556">
        <f>[24]Summary!$M$23</f>
        <v>161259.9734635113</v>
      </c>
      <c r="AK596" s="556">
        <f>[24]Summary!$N$23</f>
        <v>165359.62103825845</v>
      </c>
      <c r="AL596" s="556">
        <f>[24]Summary!$O$23</f>
        <v>168495.30115715324</v>
      </c>
      <c r="AM596" s="556">
        <f>[24]Summary!$P$23</f>
        <v>171635.14541462433</v>
      </c>
      <c r="AN596" s="556">
        <f>[24]Summary!$Q$23</f>
        <v>174689.99560461784</v>
      </c>
      <c r="AO596" s="556">
        <f>[24]Summary!$R$23</f>
        <v>177265.77447495909</v>
      </c>
      <c r="AP596" s="556">
        <f>[24]Summary!$S$23</f>
        <v>178579.71542871883</v>
      </c>
      <c r="AQ596" s="556">
        <f>[24]Summary!$T$23</f>
        <v>179316.23787002309</v>
      </c>
      <c r="AR596" s="556">
        <f>[24]Summary!$U$23</f>
        <v>179911.98355151908</v>
      </c>
      <c r="AS596" s="556">
        <f>[24]Summary!$V$23</f>
        <v>180411.49180893518</v>
      </c>
      <c r="AU596" s="566">
        <f>(Z596-C596)/C596</f>
        <v>-1.6504944298693182E-2</v>
      </c>
      <c r="AV596" s="566">
        <f t="shared" ref="AV596:AV598" si="2148">(AA596-D596)/D596</f>
        <v>-1.6340916875254439E-2</v>
      </c>
      <c r="AW596" s="566">
        <f t="shared" ref="AW596:AW598" si="2149">(AB596-E596)/E596</f>
        <v>-1.5534476350418673E-2</v>
      </c>
      <c r="AX596" s="566">
        <f t="shared" ref="AX596:AX598" si="2150">(AC596-F596)/F596</f>
        <v>-1.1437820809215257E-2</v>
      </c>
      <c r="AY596" s="566">
        <f t="shared" ref="AY596:AY598" si="2151">(AD596-G596)/G596</f>
        <v>-8.5815945054062929E-3</v>
      </c>
      <c r="AZ596" s="566">
        <f t="shared" ref="AZ596:AZ598" si="2152">(AE596-H596)/H596</f>
        <v>-8.9747999077219379E-3</v>
      </c>
      <c r="BA596" s="566">
        <f t="shared" ref="BA596:BA598" si="2153">(AF596-I596)/I596</f>
        <v>-6.5950384726101933E-3</v>
      </c>
      <c r="BB596" s="566">
        <f t="shared" ref="BB596:BB598" si="2154">(AG596-J596)/J596</f>
        <v>-4.2929627160635548E-3</v>
      </c>
      <c r="BC596" s="566">
        <f t="shared" ref="BC596:BC598" si="2155">(AH596-K596)/K596</f>
        <v>-3.0186950963940235E-3</v>
      </c>
      <c r="BD596" s="566">
        <f t="shared" ref="BD596:BD598" si="2156">(AI596-L596)/L596</f>
        <v>-3.3948435397036666E-3</v>
      </c>
      <c r="BE596" s="566">
        <f t="shared" ref="BE596:BE598" si="2157">(AJ596-M596)/M596</f>
        <v>-1.9906647498473371E-3</v>
      </c>
      <c r="BF596" s="566">
        <f t="shared" ref="BF596:BF598" si="2158">(AK596-N596)/N596</f>
        <v>-8.0327188193574737E-3</v>
      </c>
      <c r="BG596" s="566">
        <f t="shared" ref="BG596:BG598" si="2159">(AL596-O596)/O596</f>
        <v>-8.7198751819493707E-3</v>
      </c>
      <c r="BH596" s="566">
        <f t="shared" ref="BH596:BH598" si="2160">(AM596-P596)/P596</f>
        <v>-5.9998330532188299E-3</v>
      </c>
      <c r="BI596" s="566">
        <f t="shared" ref="BI596:BI598" si="2161">(AN596-Q596)/Q596</f>
        <v>-2.4283679488259608E-3</v>
      </c>
      <c r="BJ596" s="566">
        <f t="shared" ref="BJ596:BJ598" si="2162">(AO596-R596)/R596</f>
        <v>1.2335283367678415E-3</v>
      </c>
      <c r="BK596" s="566">
        <f t="shared" ref="BK596:BK598" si="2163">(AP596-S596)/S596</f>
        <v>8.6986323786077437E-3</v>
      </c>
      <c r="BL596" s="566">
        <f t="shared" ref="BL596:BL598" si="2164">(AQ596-T596)/T596</f>
        <v>1.6297622888575156E-2</v>
      </c>
      <c r="BM596" s="566">
        <f t="shared" ref="BM596:BM598" si="2165">(AR596-U596)/U596</f>
        <v>2.8267298899110685E-2</v>
      </c>
      <c r="BN596" s="566">
        <f t="shared" ref="BN596:BN598" si="2166">(AS596-V596)/V596</f>
        <v>3.1182449747132242E-2</v>
      </c>
    </row>
    <row r="597" spans="1:66" ht="15" x14ac:dyDescent="0.25">
      <c r="A597" s="555"/>
      <c r="B597" s="550" t="s">
        <v>87</v>
      </c>
      <c r="C597" s="556">
        <v>108574.125173903</v>
      </c>
      <c r="D597" s="556">
        <v>112180.52512125197</v>
      </c>
      <c r="E597" s="556">
        <v>115572.77037031171</v>
      </c>
      <c r="F597" s="556">
        <v>116810.05161537355</v>
      </c>
      <c r="G597" s="556">
        <v>118489.17388065191</v>
      </c>
      <c r="H597" s="556">
        <v>119592.32908503084</v>
      </c>
      <c r="I597" s="556">
        <v>121645.46192369744</v>
      </c>
      <c r="J597" s="556">
        <v>124042.65804025164</v>
      </c>
      <c r="K597" s="556">
        <v>126992.53000430585</v>
      </c>
      <c r="L597" s="556">
        <v>130601.28272623186</v>
      </c>
      <c r="M597" s="556">
        <v>133782.63849754882</v>
      </c>
      <c r="N597" s="556">
        <v>138019.32440247564</v>
      </c>
      <c r="O597" s="556">
        <v>140734.04555952549</v>
      </c>
      <c r="P597" s="556">
        <v>142964.28005944719</v>
      </c>
      <c r="Q597" s="556">
        <v>144987.88674957617</v>
      </c>
      <c r="R597" s="556">
        <v>146587.61695155106</v>
      </c>
      <c r="S597" s="556">
        <v>146581.26697202353</v>
      </c>
      <c r="T597" s="556">
        <v>146085.28947262588</v>
      </c>
      <c r="U597" s="556">
        <v>144864.45731601823</v>
      </c>
      <c r="V597" s="557">
        <v>144855.99092611732</v>
      </c>
      <c r="X597" s="555"/>
      <c r="Y597" s="550" t="s">
        <v>87</v>
      </c>
      <c r="Z597" s="556">
        <f>[24]Summary!$C$24</f>
        <v>108852.80680025263</v>
      </c>
      <c r="AA597" s="556">
        <f>[24]Summary!$D$24</f>
        <v>111375.45694254956</v>
      </c>
      <c r="AB597" s="556">
        <f>[24]Summary!$E$24</f>
        <v>113690.20881724051</v>
      </c>
      <c r="AC597" s="556">
        <f>[24]Summary!$F$24</f>
        <v>114220.26107765507</v>
      </c>
      <c r="AD597" s="556">
        <f>[24]Summary!$G$24</f>
        <v>115010.57993091107</v>
      </c>
      <c r="AE597" s="556">
        <f>[24]Summary!$H$24</f>
        <v>114837.46816986825</v>
      </c>
      <c r="AF597" s="556">
        <f>[24]Summary!$I$24</f>
        <v>117212.93568841304</v>
      </c>
      <c r="AG597" s="556">
        <f>[24]Summary!$J$24</f>
        <v>119925.56679956507</v>
      </c>
      <c r="AH597" s="556">
        <f>[24]Summary!$K$24</f>
        <v>123063.22348994244</v>
      </c>
      <c r="AI597" s="556">
        <f>[24]Summary!$L$24</f>
        <v>126644.33354101496</v>
      </c>
      <c r="AJ597" s="556">
        <f>[24]Summary!$M$24</f>
        <v>130046.83688469847</v>
      </c>
      <c r="AK597" s="556">
        <f>[24]Summary!$N$24</f>
        <v>133352.96541732241</v>
      </c>
      <c r="AL597" s="556">
        <f>[24]Summary!$O$24</f>
        <v>135881.70997920076</v>
      </c>
      <c r="AM597" s="556">
        <f>[24]Summary!$P$24</f>
        <v>138413.81267787254</v>
      </c>
      <c r="AN597" s="556">
        <f>[24]Summary!$Q$24</f>
        <v>140877.372579519</v>
      </c>
      <c r="AO597" s="556">
        <f>[24]Summary!$R$24</f>
        <v>142954.58918453177</v>
      </c>
      <c r="AP597" s="556">
        <f>[24]Summary!$S$24</f>
        <v>144014.20652924367</v>
      </c>
      <c r="AQ597" s="556">
        <f>[24]Summary!$T$24</f>
        <v>144608.16925743353</v>
      </c>
      <c r="AR597" s="556">
        <f>[24]Summary!$U$24</f>
        <v>145088.60367523902</v>
      </c>
      <c r="AS597" s="556">
        <f>[24]Summary!$V$24</f>
        <v>145491.42817954451</v>
      </c>
      <c r="AU597" s="566">
        <f t="shared" ref="AU597:AU598" si="2167">(Z597-C597)/C597</f>
        <v>2.5667407027527549E-3</v>
      </c>
      <c r="AV597" s="566">
        <f t="shared" si="2148"/>
        <v>-7.1765413634161364E-3</v>
      </c>
      <c r="AW597" s="566">
        <f t="shared" si="2149"/>
        <v>-1.628897141635709E-2</v>
      </c>
      <c r="AX597" s="566">
        <f t="shared" si="2150"/>
        <v>-2.2170956196869221E-2</v>
      </c>
      <c r="AY597" s="566">
        <f t="shared" si="2151"/>
        <v>-2.9357905332723897E-2</v>
      </c>
      <c r="AZ597" s="566">
        <f t="shared" si="2152"/>
        <v>-3.9758912227404256E-2</v>
      </c>
      <c r="BA597" s="566">
        <f t="shared" si="2153"/>
        <v>-3.6438073111718039E-2</v>
      </c>
      <c r="BB597" s="566">
        <f t="shared" si="2154"/>
        <v>-3.3190930489014343E-2</v>
      </c>
      <c r="BC597" s="566">
        <f t="shared" si="2155"/>
        <v>-3.0941241301596145E-2</v>
      </c>
      <c r="BD597" s="566">
        <f t="shared" si="2156"/>
        <v>-3.0297935078566651E-2</v>
      </c>
      <c r="BE597" s="566">
        <f t="shared" si="2157"/>
        <v>-2.7924412725039798E-2</v>
      </c>
      <c r="BF597" s="566">
        <f t="shared" si="2158"/>
        <v>-3.3809461141439484E-2</v>
      </c>
      <c r="BG597" s="566">
        <f t="shared" si="2159"/>
        <v>-3.4478761418624604E-2</v>
      </c>
      <c r="BH597" s="566">
        <f t="shared" si="2160"/>
        <v>-3.1829400880293186E-2</v>
      </c>
      <c r="BI597" s="566">
        <f t="shared" si="2161"/>
        <v>-2.8350741997894422E-2</v>
      </c>
      <c r="BJ597" s="566">
        <f t="shared" si="2162"/>
        <v>-2.4784001831614787E-2</v>
      </c>
      <c r="BK597" s="566">
        <f t="shared" si="2163"/>
        <v>-1.7512882074281717E-2</v>
      </c>
      <c r="BL597" s="566">
        <f t="shared" si="2164"/>
        <v>-1.0111354952472057E-2</v>
      </c>
      <c r="BM597" s="566">
        <f t="shared" si="2165"/>
        <v>1.5472833252108049E-3</v>
      </c>
      <c r="BN597" s="566">
        <f t="shared" si="2166"/>
        <v>4.3866825898232738E-3</v>
      </c>
    </row>
    <row r="598" spans="1:66" ht="15.75" thickBot="1" x14ac:dyDescent="0.3">
      <c r="A598" s="558"/>
      <c r="B598" s="559" t="s">
        <v>499</v>
      </c>
      <c r="C598" s="560">
        <v>23313.46246065402</v>
      </c>
      <c r="D598" s="560">
        <v>24141.187078894647</v>
      </c>
      <c r="E598" s="560">
        <v>24926.196775739176</v>
      </c>
      <c r="F598" s="560">
        <v>25248.680594587167</v>
      </c>
      <c r="G598" s="560">
        <v>25668.102281946449</v>
      </c>
      <c r="H598" s="560">
        <v>25964.12407767116</v>
      </c>
      <c r="I598" s="560">
        <v>26181.896309729658</v>
      </c>
      <c r="J598" s="560">
        <v>26466.096196999737</v>
      </c>
      <c r="K598" s="560">
        <v>26858.954970702416</v>
      </c>
      <c r="L598" s="560">
        <v>27379.696891914515</v>
      </c>
      <c r="M598" s="560">
        <v>27798.989817672518</v>
      </c>
      <c r="N598" s="560">
        <v>28679.340135579394</v>
      </c>
      <c r="O598" s="560">
        <v>29243.438038343</v>
      </c>
      <c r="P598" s="560">
        <v>29706.863388976079</v>
      </c>
      <c r="Q598" s="560">
        <v>30127.35309082106</v>
      </c>
      <c r="R598" s="560">
        <v>30459.764561361299</v>
      </c>
      <c r="S598" s="560">
        <v>30458.445085095838</v>
      </c>
      <c r="T598" s="560">
        <v>30355.384825480742</v>
      </c>
      <c r="U598" s="560">
        <v>30101.705416315515</v>
      </c>
      <c r="V598" s="561">
        <v>30099.946166465972</v>
      </c>
      <c r="X598" s="558"/>
      <c r="Y598" s="559" t="s">
        <v>499</v>
      </c>
      <c r="Z598" s="560">
        <f>[24]Summary!$C$25</f>
        <v>20857.983546707012</v>
      </c>
      <c r="AA598" s="560">
        <f>[24]Summary!$D$25</f>
        <v>22718.6334902421</v>
      </c>
      <c r="AB598" s="560">
        <f>[24]Summary!$E$25</f>
        <v>24626.180446421797</v>
      </c>
      <c r="AC598" s="560">
        <f>[24]Summary!$F$25</f>
        <v>26213.628808903824</v>
      </c>
      <c r="AD598" s="560">
        <f>[24]Summary!$G$25</f>
        <v>27909.596942656008</v>
      </c>
      <c r="AE598" s="560">
        <f>[24]Summary!$H$25</f>
        <v>29412.644950420796</v>
      </c>
      <c r="AF598" s="560">
        <f>[24]Summary!$I$25</f>
        <v>29639.495430160277</v>
      </c>
      <c r="AG598" s="560">
        <f>[24]Summary!$J$25</f>
        <v>29937.058967304627</v>
      </c>
      <c r="AH598" s="560">
        <f>[24]Summary!$K$25</f>
        <v>30323.830761798832</v>
      </c>
      <c r="AI598" s="560">
        <f>[24]Summary!$L$25</f>
        <v>30800.325369078699</v>
      </c>
      <c r="AJ598" s="560">
        <f>[24]Summary!$M$25</f>
        <v>31213.136578812831</v>
      </c>
      <c r="AK598" s="560">
        <f>[24]Summary!$N$25</f>
        <v>32006.655620936057</v>
      </c>
      <c r="AL598" s="560">
        <f>[24]Summary!$O$25</f>
        <v>32613.591177952487</v>
      </c>
      <c r="AM598" s="560">
        <f>[24]Summary!$P$25</f>
        <v>33221.332736751778</v>
      </c>
      <c r="AN598" s="560">
        <f>[24]Summary!$Q$25</f>
        <v>33812.623025098837</v>
      </c>
      <c r="AO598" s="560">
        <f>[24]Summary!$R$25</f>
        <v>34311.18529042734</v>
      </c>
      <c r="AP598" s="560">
        <f>[24]Summary!$S$25</f>
        <v>34565.508899475171</v>
      </c>
      <c r="AQ598" s="560">
        <f>[24]Summary!$T$25</f>
        <v>34708.068612589552</v>
      </c>
      <c r="AR598" s="560">
        <f>[24]Summary!$U$25</f>
        <v>34823.379876280043</v>
      </c>
      <c r="AS598" s="560">
        <f>[24]Summary!$V$25</f>
        <v>34920.063629390679</v>
      </c>
      <c r="AU598" s="566">
        <f t="shared" si="2167"/>
        <v>-0.10532450587685567</v>
      </c>
      <c r="AV598" s="566">
        <f t="shared" si="2148"/>
        <v>-5.8926414181853119E-2</v>
      </c>
      <c r="AW598" s="566">
        <f t="shared" si="2149"/>
        <v>-1.2036185544735284E-2</v>
      </c>
      <c r="AX598" s="566">
        <f t="shared" si="2150"/>
        <v>3.8217767883028442E-2</v>
      </c>
      <c r="AY598" s="566">
        <f t="shared" si="2151"/>
        <v>8.7326076391946783E-2</v>
      </c>
      <c r="AZ598" s="566">
        <f t="shared" si="2152"/>
        <v>0.13281868714051182</v>
      </c>
      <c r="BA598" s="566">
        <f t="shared" si="2153"/>
        <v>0.13206068344047769</v>
      </c>
      <c r="BB598" s="566">
        <f t="shared" si="2154"/>
        <v>0.13114751584324577</v>
      </c>
      <c r="BC598" s="566">
        <f t="shared" si="2155"/>
        <v>0.12900262854142616</v>
      </c>
      <c r="BD598" s="566">
        <f t="shared" si="2156"/>
        <v>0.12493302941473863</v>
      </c>
      <c r="BE598" s="566">
        <f t="shared" si="2157"/>
        <v>0.12281549738076648</v>
      </c>
      <c r="BF598" s="566">
        <f t="shared" si="2158"/>
        <v>0.11601785360566291</v>
      </c>
      <c r="BG598" s="566">
        <f t="shared" si="2159"/>
        <v>0.11524476483205076</v>
      </c>
      <c r="BH598" s="566">
        <f t="shared" si="2160"/>
        <v>0.11830496211457597</v>
      </c>
      <c r="BI598" s="566">
        <f t="shared" si="2161"/>
        <v>0.12232305716231585</v>
      </c>
      <c r="BJ598" s="566">
        <f t="shared" si="2162"/>
        <v>0.12644289227211003</v>
      </c>
      <c r="BK598" s="566">
        <f t="shared" si="2163"/>
        <v>0.13484154568313908</v>
      </c>
      <c r="BL598" s="566">
        <f t="shared" si="2164"/>
        <v>0.14339082874861483</v>
      </c>
      <c r="BM598" s="566">
        <f t="shared" si="2165"/>
        <v>0.1568573738485036</v>
      </c>
      <c r="BN598" s="566">
        <f t="shared" si="2166"/>
        <v>0.16013707919168135</v>
      </c>
    </row>
    <row r="600" spans="1:66" ht="15" x14ac:dyDescent="0.25">
      <c r="A600" s="565" t="s">
        <v>345</v>
      </c>
      <c r="B600" s="565">
        <v>2021</v>
      </c>
      <c r="X600" s="565" t="str">
        <f>A600</f>
        <v>RO</v>
      </c>
      <c r="Y600" s="565">
        <v>2022</v>
      </c>
    </row>
    <row r="601" spans="1:66" ht="15.75" thickBot="1" x14ac:dyDescent="0.3">
      <c r="A601" s="550" t="s">
        <v>65</v>
      </c>
      <c r="B601" s="550" t="s">
        <v>64</v>
      </c>
      <c r="C601" s="551" t="s">
        <v>508</v>
      </c>
      <c r="D601" s="551" t="s">
        <v>508</v>
      </c>
      <c r="E601" s="551" t="s">
        <v>508</v>
      </c>
      <c r="F601" s="551" t="s">
        <v>508</v>
      </c>
      <c r="G601" s="551" t="s">
        <v>508</v>
      </c>
      <c r="H601" s="551" t="s">
        <v>508</v>
      </c>
      <c r="I601" s="551" t="s">
        <v>508</v>
      </c>
      <c r="J601" s="551" t="s">
        <v>508</v>
      </c>
      <c r="K601" s="551" t="s">
        <v>508</v>
      </c>
      <c r="L601" s="551" t="s">
        <v>508</v>
      </c>
      <c r="M601" s="551" t="s">
        <v>508</v>
      </c>
      <c r="N601" s="551" t="s">
        <v>508</v>
      </c>
      <c r="O601" s="551" t="s">
        <v>508</v>
      </c>
      <c r="P601" s="551" t="s">
        <v>508</v>
      </c>
      <c r="Q601" s="551" t="s">
        <v>509</v>
      </c>
      <c r="R601" s="551" t="s">
        <v>509</v>
      </c>
      <c r="S601" s="551" t="s">
        <v>509</v>
      </c>
      <c r="T601" s="551" t="s">
        <v>509</v>
      </c>
      <c r="U601" s="551" t="s">
        <v>509</v>
      </c>
      <c r="V601" s="551" t="s">
        <v>508</v>
      </c>
      <c r="X601" s="550" t="s">
        <v>65</v>
      </c>
      <c r="Y601" s="550" t="s">
        <v>64</v>
      </c>
      <c r="Z601" s="551" t="str">
        <f>[25]Summary!$C$1</f>
        <v>EST</v>
      </c>
      <c r="AA601" s="551" t="str">
        <f>[25]Summary!$D$1</f>
        <v>EST</v>
      </c>
      <c r="AB601" s="551" t="str">
        <f>[25]Summary!$E$1</f>
        <v>EST</v>
      </c>
      <c r="AC601" s="551" t="str">
        <f>[25]Summary!$F$1</f>
        <v>EST</v>
      </c>
      <c r="AD601" s="551" t="str">
        <f>[25]Summary!$G$1</f>
        <v>EST</v>
      </c>
      <c r="AE601" s="551" t="str">
        <f>[25]Summary!$H$1</f>
        <v>EST</v>
      </c>
      <c r="AF601" s="551" t="str">
        <f>[25]Summary!$I$1</f>
        <v>EST</v>
      </c>
      <c r="AG601" s="551" t="str">
        <f>[25]Summary!$J$1</f>
        <v>EST</v>
      </c>
      <c r="AH601" s="551" t="str">
        <f>[25]Summary!$K$1</f>
        <v>EST</v>
      </c>
      <c r="AI601" s="551" t="str">
        <f>[25]Summary!$L$1</f>
        <v>EST</v>
      </c>
      <c r="AJ601" s="551" t="str">
        <f>[25]Summary!$M$1</f>
        <v>REP</v>
      </c>
      <c r="AK601" s="551" t="str">
        <f>[25]Summary!$N$1</f>
        <v>REP</v>
      </c>
      <c r="AL601" s="551" t="str">
        <f>[25]Summary!$O$1</f>
        <v>REP</v>
      </c>
      <c r="AM601" s="551" t="str">
        <f>[25]Summary!$P$1</f>
        <v>REP</v>
      </c>
      <c r="AN601" s="551" t="str">
        <f>[25]Summary!$Q$1</f>
        <v>REP</v>
      </c>
      <c r="AO601" s="551" t="str">
        <f>[25]Summary!$R$1</f>
        <v>REP</v>
      </c>
      <c r="AP601" s="551" t="str">
        <f>[25]Summary!$S$1</f>
        <v>REP</v>
      </c>
      <c r="AQ601" s="551" t="str">
        <f>[25]Summary!$T$1</f>
        <v>REP</v>
      </c>
      <c r="AR601" s="551" t="str">
        <f>[25]Summary!$U$1</f>
        <v>REP</v>
      </c>
      <c r="AS601" s="551" t="str">
        <f>[25]Summary!$V$1</f>
        <v>REP</v>
      </c>
      <c r="AU601" s="704" t="s">
        <v>504</v>
      </c>
      <c r="AV601" s="704"/>
      <c r="AW601" s="704"/>
      <c r="AX601" s="704"/>
      <c r="AY601" s="704"/>
      <c r="AZ601" s="704"/>
      <c r="BA601" s="704"/>
      <c r="BB601" s="704"/>
      <c r="BC601" s="704"/>
      <c r="BD601" s="704"/>
      <c r="BE601" s="704"/>
      <c r="BF601" s="704"/>
      <c r="BG601" s="704"/>
      <c r="BH601" s="704"/>
      <c r="BI601" s="704"/>
      <c r="BJ601" s="704"/>
      <c r="BK601" s="704"/>
      <c r="BL601" s="704"/>
      <c r="BM601" s="704"/>
      <c r="BN601" s="704"/>
    </row>
    <row r="602" spans="1:66" ht="15" x14ac:dyDescent="0.25">
      <c r="A602" s="552" t="s">
        <v>497</v>
      </c>
      <c r="B602" s="553"/>
      <c r="C602" s="553">
        <v>2000</v>
      </c>
      <c r="D602" s="553">
        <v>2001</v>
      </c>
      <c r="E602" s="553">
        <v>2002</v>
      </c>
      <c r="F602" s="553">
        <v>2003</v>
      </c>
      <c r="G602" s="553">
        <v>2004</v>
      </c>
      <c r="H602" s="553">
        <v>2005</v>
      </c>
      <c r="I602" s="553">
        <v>2006</v>
      </c>
      <c r="J602" s="553">
        <v>2007</v>
      </c>
      <c r="K602" s="553">
        <v>2008</v>
      </c>
      <c r="L602" s="553">
        <v>2009</v>
      </c>
      <c r="M602" s="553">
        <v>2010</v>
      </c>
      <c r="N602" s="553">
        <v>2011</v>
      </c>
      <c r="O602" s="553">
        <v>2012</v>
      </c>
      <c r="P602" s="553">
        <v>2013</v>
      </c>
      <c r="Q602" s="553">
        <v>2014</v>
      </c>
      <c r="R602" s="553">
        <v>2015</v>
      </c>
      <c r="S602" s="553">
        <v>2016</v>
      </c>
      <c r="T602" s="553">
        <v>2017</v>
      </c>
      <c r="U602" s="553">
        <v>2018</v>
      </c>
      <c r="V602" s="554">
        <v>2019</v>
      </c>
      <c r="X602" s="552" t="s">
        <v>497</v>
      </c>
      <c r="Y602" s="553"/>
      <c r="Z602" s="553">
        <v>2000</v>
      </c>
      <c r="AA602" s="553">
        <v>2001</v>
      </c>
      <c r="AB602" s="553">
        <v>2002</v>
      </c>
      <c r="AC602" s="553">
        <v>2003</v>
      </c>
      <c r="AD602" s="553">
        <v>2004</v>
      </c>
      <c r="AE602" s="553">
        <v>2005</v>
      </c>
      <c r="AF602" s="553">
        <v>2006</v>
      </c>
      <c r="AG602" s="553">
        <v>2007</v>
      </c>
      <c r="AH602" s="553">
        <v>2008</v>
      </c>
      <c r="AI602" s="553">
        <v>2009</v>
      </c>
      <c r="AJ602" s="553">
        <v>2010</v>
      </c>
      <c r="AK602" s="553">
        <v>2011</v>
      </c>
      <c r="AL602" s="553">
        <v>2012</v>
      </c>
      <c r="AM602" s="553">
        <v>2013</v>
      </c>
      <c r="AN602" s="553">
        <v>2014</v>
      </c>
      <c r="AO602" s="553">
        <v>2015</v>
      </c>
      <c r="AP602" s="553">
        <v>2016</v>
      </c>
      <c r="AQ602" s="553">
        <v>2017</v>
      </c>
      <c r="AR602" s="553">
        <v>2018</v>
      </c>
      <c r="AS602" s="553">
        <v>2019</v>
      </c>
      <c r="AU602" s="553">
        <v>2000</v>
      </c>
      <c r="AV602" s="553">
        <v>2001</v>
      </c>
      <c r="AW602" s="553">
        <v>2002</v>
      </c>
      <c r="AX602" s="553">
        <v>2003</v>
      </c>
      <c r="AY602" s="553">
        <v>2004</v>
      </c>
      <c r="AZ602" s="553">
        <v>2005</v>
      </c>
      <c r="BA602" s="553">
        <v>2006</v>
      </c>
      <c r="BB602" s="553">
        <v>2007</v>
      </c>
      <c r="BC602" s="553">
        <v>2008</v>
      </c>
      <c r="BD602" s="553">
        <v>2009</v>
      </c>
      <c r="BE602" s="553">
        <v>2010</v>
      </c>
      <c r="BF602" s="553">
        <v>2011</v>
      </c>
      <c r="BG602" s="553">
        <v>2012</v>
      </c>
      <c r="BH602" s="553">
        <v>2013</v>
      </c>
      <c r="BI602" s="553">
        <v>2014</v>
      </c>
      <c r="BJ602" s="553">
        <v>2015</v>
      </c>
      <c r="BK602" s="553">
        <v>2016</v>
      </c>
      <c r="BL602" s="553">
        <v>2017</v>
      </c>
      <c r="BM602" s="553">
        <v>2018</v>
      </c>
      <c r="BN602" s="553">
        <v>2019</v>
      </c>
    </row>
    <row r="603" spans="1:66" ht="15" x14ac:dyDescent="0.25">
      <c r="A603" s="555"/>
      <c r="B603" s="550" t="s">
        <v>498</v>
      </c>
      <c r="C603" s="556">
        <v>1956498.1457647141</v>
      </c>
      <c r="D603" s="556">
        <v>2003655.8399570533</v>
      </c>
      <c r="E603" s="556">
        <v>2023029.9780677282</v>
      </c>
      <c r="F603" s="556">
        <v>2050089.6716365439</v>
      </c>
      <c r="G603" s="556">
        <v>2068934.1207513409</v>
      </c>
      <c r="H603" s="556">
        <v>2086290.2846856196</v>
      </c>
      <c r="I603" s="556">
        <v>2106402.9971664967</v>
      </c>
      <c r="J603" s="556">
        <v>2121187.0411436665</v>
      </c>
      <c r="K603" s="556">
        <v>2138595.0821677912</v>
      </c>
      <c r="L603" s="556">
        <v>2153003.4491019151</v>
      </c>
      <c r="M603" s="556">
        <v>2166004.4545635325</v>
      </c>
      <c r="N603" s="556">
        <v>2177450.6782092503</v>
      </c>
      <c r="O603" s="556">
        <v>2216358.5108832694</v>
      </c>
      <c r="P603" s="556">
        <v>2255217.058150379</v>
      </c>
      <c r="Q603" s="556">
        <v>2349350.11</v>
      </c>
      <c r="R603" s="556">
        <v>2383560.62</v>
      </c>
      <c r="S603" s="556">
        <v>2418294.0699999998</v>
      </c>
      <c r="T603" s="556">
        <v>2402473.9</v>
      </c>
      <c r="U603" s="556">
        <v>2488406.4649999999</v>
      </c>
      <c r="V603" s="557">
        <v>2522812.0079999994</v>
      </c>
      <c r="X603" s="555"/>
      <c r="Y603" s="550" t="s">
        <v>498</v>
      </c>
      <c r="Z603" s="556">
        <f>[25]Summary!$C$3</f>
        <v>1632684.5655153021</v>
      </c>
      <c r="AA603" s="556">
        <f>[25]Summary!$D$3</f>
        <v>1654513.6452038817</v>
      </c>
      <c r="AB603" s="556">
        <f>[25]Summary!$E$3</f>
        <v>1677310.5923844317</v>
      </c>
      <c r="AC603" s="556">
        <f>[25]Summary!$F$3</f>
        <v>1697494.2205063796</v>
      </c>
      <c r="AD603" s="556">
        <f>[25]Summary!$G$3</f>
        <v>1715419.8611904532</v>
      </c>
      <c r="AE603" s="556">
        <f>[25]Summary!$H$3</f>
        <v>1732529.7716248736</v>
      </c>
      <c r="AF603" s="556">
        <f>[25]Summary!$I$3</f>
        <v>1752218.2269647571</v>
      </c>
      <c r="AG603" s="556">
        <f>[25]Summary!$J$3</f>
        <v>1773892.8043063947</v>
      </c>
      <c r="AH603" s="556">
        <f>[25]Summary!$K$3</f>
        <v>1792859.0779997718</v>
      </c>
      <c r="AI603" s="556">
        <f>[25]Summary!$L$3</f>
        <v>1815039.3223179562</v>
      </c>
      <c r="AJ603" s="556">
        <f>[25]Summary!$M$3</f>
        <v>2021678.92</v>
      </c>
      <c r="AK603" s="556">
        <f>[25]Summary!$N$3</f>
        <v>2057462.66</v>
      </c>
      <c r="AL603" s="556">
        <f>[25]Summary!$O$3</f>
        <v>2089617.92</v>
      </c>
      <c r="AM603" s="556">
        <f>[25]Summary!$P$3</f>
        <v>2120490.77</v>
      </c>
      <c r="AN603" s="556">
        <f>[25]Summary!$Q$3</f>
        <v>2153072.84</v>
      </c>
      <c r="AO603" s="556">
        <f>[25]Summary!$R$3</f>
        <v>2186077.31</v>
      </c>
      <c r="AP603" s="556">
        <f>[25]Summary!$S$3</f>
        <v>2221760.31</v>
      </c>
      <c r="AQ603" s="556">
        <f>[25]Summary!$T$3</f>
        <v>2255535.7400000002</v>
      </c>
      <c r="AR603" s="556">
        <f>[25]Summary!$U$3</f>
        <v>2290235.2000000002</v>
      </c>
      <c r="AS603" s="556">
        <f>[25]Summary!$V$3</f>
        <v>2327859.84</v>
      </c>
      <c r="AU603" s="566">
        <f>(Z603-C603)/C603</f>
        <v>-0.16550671461170574</v>
      </c>
      <c r="AV603" s="566">
        <f t="shared" ref="AV603:AV605" si="2168">(AA603-D603)/D603</f>
        <v>-0.17425257760866517</v>
      </c>
      <c r="AW603" s="566">
        <f t="shared" ref="AW603:AW605" si="2169">(AB603-E603)/E603</f>
        <v>-0.17089187477760762</v>
      </c>
      <c r="AX603" s="566">
        <f t="shared" ref="AX603:AX605" si="2170">(AC603-F603)/F603</f>
        <v>-0.17199025779623323</v>
      </c>
      <c r="AY603" s="566">
        <f t="shared" ref="AY603:AY605" si="2171">(AD603-G603)/G603</f>
        <v>-0.17086781836847842</v>
      </c>
      <c r="AZ603" s="566">
        <f t="shared" ref="AZ603:AZ605" si="2172">(AE603-H603)/H603</f>
        <v>-0.16956437733402652</v>
      </c>
      <c r="BA603" s="566">
        <f t="shared" ref="BA603:BA605" si="2173">(AF603-I603)/I603</f>
        <v>-0.16814672723034668</v>
      </c>
      <c r="BB603" s="566">
        <f t="shared" ref="BB603:BB605" si="2174">(AG603-J603)/J603</f>
        <v>-0.16372636174979813</v>
      </c>
      <c r="BC603" s="566">
        <f t="shared" ref="BC603:BC605" si="2175">(AH603-K603)/K603</f>
        <v>-0.16166501412579862</v>
      </c>
      <c r="BD603" s="566">
        <f t="shared" ref="BD603:BD605" si="2176">(AI603-L603)/L603</f>
        <v>-0.15697333272964994</v>
      </c>
      <c r="BE603" s="566">
        <f t="shared" ref="BE603:BE605" si="2177">(AJ603-M603)/M603</f>
        <v>-6.663215039075962E-2</v>
      </c>
      <c r="BF603" s="566">
        <f t="shared" ref="BF603:BF605" si="2178">(AK603-N603)/N603</f>
        <v>-5.5104815649798938E-2</v>
      </c>
      <c r="BG603" s="566">
        <f t="shared" ref="BG603:BG605" si="2179">(AL603-O603)/O603</f>
        <v>-5.7184156020300358E-2</v>
      </c>
      <c r="BH603" s="566">
        <f t="shared" ref="BH603:BH605" si="2180">(AM603-P603)/P603</f>
        <v>-5.9739831988001639E-2</v>
      </c>
      <c r="BI603" s="566">
        <f t="shared" ref="BI603:BI605" si="2181">(AN603-Q603)/Q603</f>
        <v>-8.3545346930006967E-2</v>
      </c>
      <c r="BJ603" s="566">
        <f t="shared" ref="BJ603:BJ605" si="2182">(AO603-R603)/R603</f>
        <v>-8.2852228864227523E-2</v>
      </c>
      <c r="BK603" s="566">
        <f t="shared" ref="BK603:BK605" si="2183">(AP603-S603)/S603</f>
        <v>-8.1269586870384131E-2</v>
      </c>
      <c r="BL603" s="566">
        <f t="shared" ref="BL603:BL605" si="2184">(AQ603-T603)/T603</f>
        <v>-6.1161188889502477E-2</v>
      </c>
      <c r="BM603" s="566">
        <f t="shared" ref="BM603:BM605" si="2185">(AR603-U603)/U603</f>
        <v>-7.9637819539260718E-2</v>
      </c>
      <c r="BN603" s="566">
        <f t="shared" ref="BN603:BN605" si="2186">(AS603-V603)/V603</f>
        <v>-7.7275741268788042E-2</v>
      </c>
    </row>
    <row r="604" spans="1:66" ht="15" x14ac:dyDescent="0.25">
      <c r="A604" s="555"/>
      <c r="B604" s="550" t="s">
        <v>87</v>
      </c>
      <c r="C604" s="556">
        <v>1545633.535154124</v>
      </c>
      <c r="D604" s="556">
        <v>1582888.113566072</v>
      </c>
      <c r="E604" s="556">
        <v>1598193.682673505</v>
      </c>
      <c r="F604" s="556">
        <v>1619570.8405928693</v>
      </c>
      <c r="G604" s="556">
        <v>1634457.9553935588</v>
      </c>
      <c r="H604" s="556">
        <v>1648169.3249016395</v>
      </c>
      <c r="I604" s="556">
        <v>1664058.3677615323</v>
      </c>
      <c r="J604" s="556">
        <v>1675737.7625034964</v>
      </c>
      <c r="K604" s="556">
        <v>1689490.1149125546</v>
      </c>
      <c r="L604" s="556">
        <v>1700872.7247905126</v>
      </c>
      <c r="M604" s="556">
        <v>1711143.5191051904</v>
      </c>
      <c r="N604" s="556">
        <v>1720186.0357853076</v>
      </c>
      <c r="O604" s="556">
        <v>1697730.6193365841</v>
      </c>
      <c r="P604" s="556">
        <v>1673371.0571475811</v>
      </c>
      <c r="Q604" s="556">
        <v>1897199.36</v>
      </c>
      <c r="R604" s="556">
        <v>1920149.67</v>
      </c>
      <c r="S604" s="556">
        <v>1945645.92</v>
      </c>
      <c r="T604" s="556">
        <v>1931452.38</v>
      </c>
      <c r="U604" s="556">
        <v>1997278.1940000004</v>
      </c>
      <c r="V604" s="557">
        <v>1967126.6590000005</v>
      </c>
      <c r="X604" s="555"/>
      <c r="Y604" s="550" t="s">
        <v>87</v>
      </c>
      <c r="Z604" s="556">
        <f>[25]Summary!$C$4</f>
        <v>1289825.6572757028</v>
      </c>
      <c r="AA604" s="556">
        <f>[25]Summary!$D$4</f>
        <v>1307070.695081373</v>
      </c>
      <c r="AB604" s="556">
        <f>[25]Summary!$E$4</f>
        <v>1325078.6099278256</v>
      </c>
      <c r="AC604" s="556">
        <f>[25]Summary!$F$4</f>
        <v>1341021.9530503745</v>
      </c>
      <c r="AD604" s="556">
        <f>[25]Summary!$G$4</f>
        <v>1355181.4445168409</v>
      </c>
      <c r="AE604" s="556">
        <f>[25]Summary!$H$4</f>
        <v>1368696.4728338839</v>
      </c>
      <c r="AF604" s="556">
        <f>[25]Summary!$I$4</f>
        <v>1384248.5103810357</v>
      </c>
      <c r="AG604" s="556">
        <f>[25]Summary!$J$4</f>
        <v>1401371.9083033057</v>
      </c>
      <c r="AH604" s="556">
        <f>[25]Summary!$K$4</f>
        <v>1416355.7636861913</v>
      </c>
      <c r="AI604" s="556">
        <f>[25]Summary!$L$4</f>
        <v>1433878.6629417543</v>
      </c>
      <c r="AJ604" s="556">
        <f>[25]Summary!$M$4</f>
        <v>1563859.95</v>
      </c>
      <c r="AK604" s="556">
        <f>[25]Summary!$N$4</f>
        <v>1590395.55</v>
      </c>
      <c r="AL604" s="556">
        <f>[25]Summary!$O$4</f>
        <v>1619943.74</v>
      </c>
      <c r="AM604" s="556">
        <f>[25]Summary!$P$4</f>
        <v>1643900.47</v>
      </c>
      <c r="AN604" s="556">
        <f>[25]Summary!$Q$4</f>
        <v>1678630.45</v>
      </c>
      <c r="AO604" s="556">
        <f>[25]Summary!$R$4</f>
        <v>1700466.32</v>
      </c>
      <c r="AP604" s="556">
        <f>[25]Summary!$S$4</f>
        <v>1719177.12</v>
      </c>
      <c r="AQ604" s="556">
        <f>[25]Summary!$T$4</f>
        <v>1744529.21</v>
      </c>
      <c r="AR604" s="556">
        <f>[25]Summary!$U$4</f>
        <v>1762229.13</v>
      </c>
      <c r="AS604" s="556">
        <f>[25]Summary!$V$4</f>
        <v>1787914.65</v>
      </c>
      <c r="AU604" s="566">
        <f t="shared" ref="AU604:AU605" si="2187">(Z604-C604)/C604</f>
        <v>-0.16550357640429506</v>
      </c>
      <c r="AV604" s="566">
        <f t="shared" si="2168"/>
        <v>-0.17424947229107232</v>
      </c>
      <c r="AW604" s="566">
        <f t="shared" si="2169"/>
        <v>-0.17088984627245213</v>
      </c>
      <c r="AX604" s="566">
        <f t="shared" si="2170"/>
        <v>-0.17198931998585973</v>
      </c>
      <c r="AY604" s="566">
        <f t="shared" si="2171"/>
        <v>-0.17086796876917607</v>
      </c>
      <c r="AZ604" s="566">
        <f t="shared" si="2172"/>
        <v>-0.16956561916624319</v>
      </c>
      <c r="BA604" s="566">
        <f t="shared" si="2173"/>
        <v>-0.1681490642403925</v>
      </c>
      <c r="BB604" s="566">
        <f t="shared" si="2174"/>
        <v>-0.16372839494307104</v>
      </c>
      <c r="BC604" s="566">
        <f t="shared" si="2175"/>
        <v>-0.1616667353158798</v>
      </c>
      <c r="BD604" s="566">
        <f t="shared" si="2176"/>
        <v>-0.15697474476324647</v>
      </c>
      <c r="BE604" s="566">
        <f t="shared" si="2177"/>
        <v>-8.6073182909993176E-2</v>
      </c>
      <c r="BF604" s="566">
        <f t="shared" si="2178"/>
        <v>-7.545142390721421E-2</v>
      </c>
      <c r="BG604" s="566">
        <f t="shared" si="2179"/>
        <v>-4.5818151861442315E-2</v>
      </c>
      <c r="BH604" s="566">
        <f t="shared" si="2180"/>
        <v>-1.761150763406686E-2</v>
      </c>
      <c r="BI604" s="566">
        <f t="shared" si="2181"/>
        <v>-0.11520608461516671</v>
      </c>
      <c r="BJ604" s="566">
        <f t="shared" si="2182"/>
        <v>-0.11440949288083353</v>
      </c>
      <c r="BK604" s="566">
        <f t="shared" si="2183"/>
        <v>-0.11639774620450972</v>
      </c>
      <c r="BL604" s="566">
        <f t="shared" si="2184"/>
        <v>-9.6778554799264546E-2</v>
      </c>
      <c r="BM604" s="566">
        <f t="shared" si="2185"/>
        <v>-0.11768468944692261</v>
      </c>
      <c r="BN604" s="566">
        <f t="shared" si="2186"/>
        <v>-9.1103441753518782E-2</v>
      </c>
    </row>
    <row r="605" spans="1:66" ht="15.75" thickBot="1" x14ac:dyDescent="0.3">
      <c r="A605" s="558"/>
      <c r="B605" s="559" t="s">
        <v>499</v>
      </c>
      <c r="C605" s="560">
        <v>410864.61061059008</v>
      </c>
      <c r="D605" s="560">
        <v>420767.72639098135</v>
      </c>
      <c r="E605" s="560">
        <v>424836.29539422318</v>
      </c>
      <c r="F605" s="560">
        <v>430518.83104367461</v>
      </c>
      <c r="G605" s="560">
        <v>434476.16535778204</v>
      </c>
      <c r="H605" s="560">
        <v>438120.95978398016</v>
      </c>
      <c r="I605" s="560">
        <v>442344.62940496439</v>
      </c>
      <c r="J605" s="560">
        <v>445449.27864017012</v>
      </c>
      <c r="K605" s="560">
        <v>449104.96725523658</v>
      </c>
      <c r="L605" s="560">
        <v>452130.72431140253</v>
      </c>
      <c r="M605" s="560">
        <v>454860.93545834208</v>
      </c>
      <c r="N605" s="560">
        <v>457264.64242394269</v>
      </c>
      <c r="O605" s="560">
        <v>518627.89154668525</v>
      </c>
      <c r="P605" s="560">
        <v>581846.00100279786</v>
      </c>
      <c r="Q605" s="560">
        <v>452150.74999999977</v>
      </c>
      <c r="R605" s="560">
        <v>463410.95</v>
      </c>
      <c r="S605" s="560">
        <v>472648.15</v>
      </c>
      <c r="T605" s="560">
        <v>471021.42</v>
      </c>
      <c r="U605" s="560">
        <v>491128.27100000001</v>
      </c>
      <c r="V605" s="561">
        <v>555685.348999999</v>
      </c>
      <c r="X605" s="558"/>
      <c r="Y605" s="559" t="s">
        <v>499</v>
      </c>
      <c r="Z605" s="560">
        <f>[25]Summary!$C$5</f>
        <v>342858.90823959932</v>
      </c>
      <c r="AA605" s="560">
        <f>[25]Summary!$D$5</f>
        <v>347442.95012250869</v>
      </c>
      <c r="AB605" s="560">
        <f>[25]Summary!$E$5</f>
        <v>352231.98245660611</v>
      </c>
      <c r="AC605" s="560">
        <f>[25]Summary!$F$5</f>
        <v>356472.26745600509</v>
      </c>
      <c r="AD605" s="560">
        <f>[25]Summary!$G$5</f>
        <v>360238.41667361232</v>
      </c>
      <c r="AE605" s="560">
        <f>[25]Summary!$H$5</f>
        <v>363833.29879098968</v>
      </c>
      <c r="AF605" s="560">
        <f>[25]Summary!$I$5</f>
        <v>367969.71658372134</v>
      </c>
      <c r="AG605" s="560">
        <f>[25]Summary!$J$5</f>
        <v>372520.89600308891</v>
      </c>
      <c r="AH605" s="560">
        <f>[25]Summary!$K$5</f>
        <v>376503.31431358051</v>
      </c>
      <c r="AI605" s="560">
        <f>[25]Summary!$L$5</f>
        <v>381160.65937620192</v>
      </c>
      <c r="AJ605" s="560">
        <f>[25]Summary!$M$5</f>
        <v>457818.97</v>
      </c>
      <c r="AK605" s="560">
        <f>[25]Summary!$N$5</f>
        <v>467067.10999999987</v>
      </c>
      <c r="AL605" s="560">
        <f>[25]Summary!$O$5</f>
        <v>469674.17999999993</v>
      </c>
      <c r="AM605" s="560">
        <f>[25]Summary!$P$5</f>
        <v>476590.30000000005</v>
      </c>
      <c r="AN605" s="560">
        <f>[25]Summary!$Q$5</f>
        <v>474442.3899999999</v>
      </c>
      <c r="AO605" s="560">
        <f>[25]Summary!$R$5</f>
        <v>485610.98</v>
      </c>
      <c r="AP605" s="560">
        <f>[25]Summary!$S$5</f>
        <v>502583.18</v>
      </c>
      <c r="AQ605" s="560">
        <f>[25]Summary!$T$5</f>
        <v>511006.53</v>
      </c>
      <c r="AR605" s="560">
        <f>[25]Summary!$U$5</f>
        <v>528006.07999999996</v>
      </c>
      <c r="AS605" s="560">
        <f>[25]Summary!$V$5</f>
        <v>539945.18999999994</v>
      </c>
      <c r="AU605" s="566">
        <f t="shared" si="2187"/>
        <v>-0.16551852024910785</v>
      </c>
      <c r="AV605" s="566">
        <f t="shared" si="2168"/>
        <v>-0.17426425951770499</v>
      </c>
      <c r="AW605" s="566">
        <f t="shared" si="2169"/>
        <v>-0.17089950582081156</v>
      </c>
      <c r="AX605" s="566">
        <f t="shared" si="2170"/>
        <v>-0.1719937857495431</v>
      </c>
      <c r="AY605" s="566">
        <f t="shared" si="2171"/>
        <v>-0.17086725257537774</v>
      </c>
      <c r="AZ605" s="566">
        <f t="shared" si="2172"/>
        <v>-0.16955970567949716</v>
      </c>
      <c r="BA605" s="566">
        <f t="shared" si="2173"/>
        <v>-0.16813793562112669</v>
      </c>
      <c r="BB605" s="566">
        <f t="shared" si="2174"/>
        <v>-0.16371871307034283</v>
      </c>
      <c r="BC605" s="566">
        <f t="shared" si="2175"/>
        <v>-0.16165853917263598</v>
      </c>
      <c r="BD605" s="566">
        <f t="shared" si="2176"/>
        <v>-0.15696802079373923</v>
      </c>
      <c r="BE605" s="566">
        <f t="shared" si="2177"/>
        <v>6.5031624196903613E-3</v>
      </c>
      <c r="BF605" s="566">
        <f t="shared" si="2178"/>
        <v>2.1437186842382286E-2</v>
      </c>
      <c r="BG605" s="566">
        <f t="shared" si="2179"/>
        <v>-9.4390819206989482E-2</v>
      </c>
      <c r="BH605" s="566">
        <f t="shared" si="2180"/>
        <v>-0.18089958652528693</v>
      </c>
      <c r="BI605" s="566">
        <f t="shared" si="2181"/>
        <v>4.9301344739558967E-2</v>
      </c>
      <c r="BJ605" s="566">
        <f t="shared" si="2182"/>
        <v>4.7905708745121296E-2</v>
      </c>
      <c r="BK605" s="566">
        <f t="shared" si="2183"/>
        <v>6.3334702568919335E-2</v>
      </c>
      <c r="BL605" s="566">
        <f t="shared" si="2184"/>
        <v>8.4890215820758314E-2</v>
      </c>
      <c r="BM605" s="566">
        <f t="shared" si="2185"/>
        <v>7.5087937668324431E-2</v>
      </c>
      <c r="BN605" s="566">
        <f t="shared" si="2186"/>
        <v>-2.8325668525047046E-2</v>
      </c>
    </row>
    <row r="606" spans="1:66" ht="15" x14ac:dyDescent="0.25">
      <c r="A606" s="552" t="s">
        <v>500</v>
      </c>
      <c r="B606" s="562"/>
      <c r="C606" s="553">
        <v>2000</v>
      </c>
      <c r="D606" s="553">
        <v>2001</v>
      </c>
      <c r="E606" s="553">
        <v>2002</v>
      </c>
      <c r="F606" s="553">
        <v>2003</v>
      </c>
      <c r="G606" s="553">
        <v>2004</v>
      </c>
      <c r="H606" s="553">
        <v>2005</v>
      </c>
      <c r="I606" s="553">
        <v>2006</v>
      </c>
      <c r="J606" s="553">
        <v>2007</v>
      </c>
      <c r="K606" s="553">
        <v>2008</v>
      </c>
      <c r="L606" s="553">
        <v>2009</v>
      </c>
      <c r="M606" s="553">
        <v>2010</v>
      </c>
      <c r="N606" s="553">
        <v>2011</v>
      </c>
      <c r="O606" s="553">
        <v>2012</v>
      </c>
      <c r="P606" s="553">
        <v>2013</v>
      </c>
      <c r="Q606" s="553">
        <v>2014</v>
      </c>
      <c r="R606" s="553">
        <v>2015</v>
      </c>
      <c r="S606" s="553">
        <v>2016</v>
      </c>
      <c r="T606" s="553">
        <v>2017</v>
      </c>
      <c r="U606" s="553">
        <v>2018</v>
      </c>
      <c r="V606" s="554">
        <v>2019</v>
      </c>
      <c r="X606" s="552" t="s">
        <v>500</v>
      </c>
      <c r="Y606" s="562"/>
      <c r="Z606" s="553">
        <v>2000</v>
      </c>
      <c r="AA606" s="553">
        <v>2001</v>
      </c>
      <c r="AB606" s="553">
        <v>2002</v>
      </c>
      <c r="AC606" s="553">
        <v>2003</v>
      </c>
      <c r="AD606" s="553">
        <v>2004</v>
      </c>
      <c r="AE606" s="553">
        <v>2005</v>
      </c>
      <c r="AF606" s="553">
        <v>2006</v>
      </c>
      <c r="AG606" s="553">
        <v>2007</v>
      </c>
      <c r="AH606" s="553">
        <v>2008</v>
      </c>
      <c r="AI606" s="553">
        <v>2009</v>
      </c>
      <c r="AJ606" s="553">
        <v>2010</v>
      </c>
      <c r="AK606" s="553">
        <v>2011</v>
      </c>
      <c r="AL606" s="553">
        <v>2012</v>
      </c>
      <c r="AM606" s="553">
        <v>2013</v>
      </c>
      <c r="AN606" s="553">
        <v>2014</v>
      </c>
      <c r="AO606" s="553">
        <v>2015</v>
      </c>
      <c r="AP606" s="553">
        <v>2016</v>
      </c>
      <c r="AQ606" s="553">
        <v>2017</v>
      </c>
      <c r="AR606" s="553">
        <v>2018</v>
      </c>
      <c r="AS606" s="553">
        <v>2019</v>
      </c>
      <c r="AU606" s="553">
        <v>2000</v>
      </c>
      <c r="AV606" s="553">
        <v>2001</v>
      </c>
      <c r="AW606" s="553">
        <v>2002</v>
      </c>
      <c r="AX606" s="553">
        <v>2003</v>
      </c>
      <c r="AY606" s="553">
        <v>2004</v>
      </c>
      <c r="AZ606" s="553">
        <v>2005</v>
      </c>
      <c r="BA606" s="553">
        <v>2006</v>
      </c>
      <c r="BB606" s="553">
        <v>2007</v>
      </c>
      <c r="BC606" s="553">
        <v>2008</v>
      </c>
      <c r="BD606" s="553">
        <v>2009</v>
      </c>
      <c r="BE606" s="553">
        <v>2010</v>
      </c>
      <c r="BF606" s="553">
        <v>2011</v>
      </c>
      <c r="BG606" s="553">
        <v>2012</v>
      </c>
      <c r="BH606" s="553">
        <v>2013</v>
      </c>
      <c r="BI606" s="553">
        <v>2014</v>
      </c>
      <c r="BJ606" s="553">
        <v>2015</v>
      </c>
      <c r="BK606" s="553">
        <v>2016</v>
      </c>
      <c r="BL606" s="553">
        <v>2017</v>
      </c>
      <c r="BM606" s="553">
        <v>2018</v>
      </c>
      <c r="BN606" s="553">
        <v>2019</v>
      </c>
    </row>
    <row r="607" spans="1:66" ht="15" x14ac:dyDescent="0.25">
      <c r="A607" s="563"/>
      <c r="B607" s="550" t="s">
        <v>498</v>
      </c>
      <c r="C607" s="556">
        <v>63162.926194625725</v>
      </c>
      <c r="D607" s="556">
        <v>34526.654352451143</v>
      </c>
      <c r="E607" s="556">
        <v>45335.50418358123</v>
      </c>
      <c r="F607" s="556">
        <v>37549.355645349118</v>
      </c>
      <c r="G607" s="556">
        <v>36573.442883013566</v>
      </c>
      <c r="H607" s="556">
        <v>37738.622183480198</v>
      </c>
      <c r="I607" s="556">
        <v>31907.913874618022</v>
      </c>
      <c r="J607" s="556">
        <v>36506.224036417108</v>
      </c>
      <c r="K607" s="556">
        <v>30991.68292308773</v>
      </c>
      <c r="L607" s="556">
        <v>28691.685768669824</v>
      </c>
      <c r="M607" s="556">
        <v>28558.740903060021</v>
      </c>
      <c r="N607" s="556">
        <v>57378.639435836907</v>
      </c>
      <c r="O607" s="556">
        <v>58170.961372475926</v>
      </c>
      <c r="P607" s="556">
        <v>56654.030557593629</v>
      </c>
      <c r="Q607" s="556">
        <v>51925.73</v>
      </c>
      <c r="R607" s="556">
        <v>51983.61</v>
      </c>
      <c r="S607" s="556">
        <v>52049.91</v>
      </c>
      <c r="T607" s="556">
        <v>52023.87</v>
      </c>
      <c r="U607" s="556">
        <v>51688.445</v>
      </c>
      <c r="V607" s="557">
        <v>60568.900768086547</v>
      </c>
      <c r="X607" s="563"/>
      <c r="Y607" s="550" t="s">
        <v>498</v>
      </c>
      <c r="Z607" s="556">
        <f>[25]Summary!$C$7</f>
        <v>37683.722707759851</v>
      </c>
      <c r="AA607" s="556">
        <f>[25]Summary!$D$7</f>
        <v>37783.62794645947</v>
      </c>
      <c r="AB607" s="556">
        <f>[25]Summary!$E$7</f>
        <v>38335.053737449598</v>
      </c>
      <c r="AC607" s="556">
        <f>[25]Summary!$F$7</f>
        <v>36495.983875401951</v>
      </c>
      <c r="AD607" s="556">
        <f>[25]Summary!$G$7</f>
        <v>36168.734251081019</v>
      </c>
      <c r="AE607" s="556">
        <f>[25]Summary!$H$7</f>
        <v>37166.811412557632</v>
      </c>
      <c r="AF607" s="556">
        <f>[25]Summary!$I$7</f>
        <v>38624.53364665564</v>
      </c>
      <c r="AG607" s="556">
        <f>[25]Summary!$J$7</f>
        <v>38059.221993600513</v>
      </c>
      <c r="AH607" s="556">
        <f>[25]Summary!$K$7</f>
        <v>38744.461040643735</v>
      </c>
      <c r="AI607" s="556">
        <f>[25]Summary!$L$7</f>
        <v>39788.304836325973</v>
      </c>
      <c r="AJ607" s="556">
        <f>[25]Summary!$M$7</f>
        <v>44679.1</v>
      </c>
      <c r="AK607" s="556">
        <f>[25]Summary!$N$7</f>
        <v>45469.919999999998</v>
      </c>
      <c r="AL607" s="556">
        <f>[25]Summary!$O$7</f>
        <v>46180.56</v>
      </c>
      <c r="AM607" s="556">
        <f>[25]Summary!$P$7</f>
        <v>46862.85</v>
      </c>
      <c r="AN607" s="556">
        <f>[25]Summary!$Q$7</f>
        <v>47582.91</v>
      </c>
      <c r="AO607" s="556">
        <f>[25]Summary!$R$7</f>
        <v>48312.31</v>
      </c>
      <c r="AP607" s="556">
        <f>[25]Summary!$S$7</f>
        <v>49100.9</v>
      </c>
      <c r="AQ607" s="556">
        <f>[25]Summary!$T$7</f>
        <v>49847.34</v>
      </c>
      <c r="AR607" s="556">
        <f>[25]Summary!$U$7</f>
        <v>50614.2</v>
      </c>
      <c r="AS607" s="556">
        <f>[25]Summary!$V$7</f>
        <v>51445.7</v>
      </c>
      <c r="AU607" s="566">
        <f>(Z607-C607)/C607</f>
        <v>-0.40338858602522748</v>
      </c>
      <c r="AV607" s="566">
        <f t="shared" ref="AV607:AV609" si="2188">(AA607-D607)/D607</f>
        <v>9.4332151640319731E-2</v>
      </c>
      <c r="AW607" s="566">
        <f t="shared" ref="AW607:AW609" si="2189">(AB607-E607)/E607</f>
        <v>-0.15441430667196429</v>
      </c>
      <c r="AX607" s="566">
        <f t="shared" ref="AX607:AX609" si="2190">(AC607-F607)/F607</f>
        <v>-2.8052991904739605E-2</v>
      </c>
      <c r="AY607" s="566">
        <f t="shared" ref="AY607:AY609" si="2191">(AD607-G607)/G607</f>
        <v>-1.1065642171754961E-2</v>
      </c>
      <c r="AZ607" s="566">
        <f t="shared" ref="AZ607:AZ609" si="2192">(AE607-H607)/H607</f>
        <v>-1.5151871950769627E-2</v>
      </c>
      <c r="BA607" s="566">
        <f t="shared" ref="BA607:BA609" si="2193">(AF607-I607)/I607</f>
        <v>0.21050012227156373</v>
      </c>
      <c r="BB607" s="566">
        <f t="shared" ref="BB607:BB609" si="2194">(AG607-J607)/J607</f>
        <v>4.2540635143042946E-2</v>
      </c>
      <c r="BC607" s="566">
        <f t="shared" ref="BC607:BC609" si="2195">(AH607-K607)/K607</f>
        <v>0.25015673194631372</v>
      </c>
      <c r="BD607" s="566">
        <f t="shared" ref="BD607:BD609" si="2196">(AI607-L607)/L607</f>
        <v>0.386753819804245</v>
      </c>
      <c r="BE607" s="566">
        <f t="shared" ref="BE607:BE609" si="2197">(AJ607-M607)/M607</f>
        <v>0.56446322867170617</v>
      </c>
      <c r="BF607" s="566">
        <f t="shared" ref="BF607:BF609" si="2198">(AK607-N607)/N607</f>
        <v>-0.20754621498395262</v>
      </c>
      <c r="BG607" s="566">
        <f t="shared" ref="BG607:BG609" si="2199">(AL607-O607)/O607</f>
        <v>-0.20612348652276677</v>
      </c>
      <c r="BH607" s="566">
        <f t="shared" ref="BH607:BH609" si="2200">(AM607-P607)/P607</f>
        <v>-0.17282407732032526</v>
      </c>
      <c r="BI607" s="566">
        <f t="shared" ref="BI607:BI609" si="2201">(AN607-Q607)/Q607</f>
        <v>-8.3635222846168936E-2</v>
      </c>
      <c r="BJ607" s="566">
        <f t="shared" ref="BJ607:BJ609" si="2202">(AO607-R607)/R607</f>
        <v>-7.0624183276228852E-2</v>
      </c>
      <c r="BK607" s="566">
        <f t="shared" ref="BK607:BK609" si="2203">(AP607-S607)/S607</f>
        <v>-5.665735060829119E-2</v>
      </c>
      <c r="BL607" s="566">
        <f t="shared" ref="BL607:BL609" si="2204">(AQ607-T607)/T607</f>
        <v>-4.1837141296870189E-2</v>
      </c>
      <c r="BM607" s="566">
        <f t="shared" ref="BM607:BM609" si="2205">(AR607-U607)/U607</f>
        <v>-2.0783078306960145E-2</v>
      </c>
      <c r="BN607" s="566">
        <f t="shared" ref="BN607:BN609" si="2206">(AS607-V607)/V607</f>
        <v>-0.15062516658538269</v>
      </c>
    </row>
    <row r="608" spans="1:66" ht="15" x14ac:dyDescent="0.25">
      <c r="A608" s="563"/>
      <c r="B608" s="550" t="s">
        <v>87</v>
      </c>
      <c r="C608" s="556">
        <v>53259.810414234227</v>
      </c>
      <c r="D608" s="556">
        <v>30458.085349209308</v>
      </c>
      <c r="E608" s="556">
        <v>39652.968534130036</v>
      </c>
      <c r="F608" s="556">
        <v>33592.021331241456</v>
      </c>
      <c r="G608" s="556">
        <v>32928.648456815448</v>
      </c>
      <c r="H608" s="556">
        <v>33514.952562496197</v>
      </c>
      <c r="I608" s="556">
        <v>28803.264639412762</v>
      </c>
      <c r="J608" s="556">
        <v>32850.535421350643</v>
      </c>
      <c r="K608" s="556">
        <v>27965.925866921778</v>
      </c>
      <c r="L608" s="556">
        <v>25961.474621730278</v>
      </c>
      <c r="M608" s="556">
        <v>26155.033937459415</v>
      </c>
      <c r="N608" s="556">
        <v>-3984.6096869051853</v>
      </c>
      <c r="O608" s="556">
        <v>-5047.1480836366845</v>
      </c>
      <c r="P608" s="556">
        <v>40677.593940352221</v>
      </c>
      <c r="Q608" s="556">
        <v>42793.599999999999</v>
      </c>
      <c r="R608" s="556">
        <v>42746.400000000001</v>
      </c>
      <c r="S608" s="556">
        <v>42857.89</v>
      </c>
      <c r="T608" s="556">
        <v>42735.77</v>
      </c>
      <c r="U608" s="556">
        <v>41307.169000000002</v>
      </c>
      <c r="V608" s="557">
        <v>51463.868046964213</v>
      </c>
      <c r="X608" s="563"/>
      <c r="Y608" s="550" t="s">
        <v>87</v>
      </c>
      <c r="Z608" s="556">
        <f>[25]Summary!$C$8</f>
        <v>33099.680824850482</v>
      </c>
      <c r="AA608" s="556">
        <f>[25]Summary!$D$8</f>
        <v>32994.595612362042</v>
      </c>
      <c r="AB608" s="556">
        <f>[25]Summary!$E$8</f>
        <v>34094.768738050618</v>
      </c>
      <c r="AC608" s="556">
        <f>[25]Summary!$F$8</f>
        <v>32729.834657794963</v>
      </c>
      <c r="AD608" s="556">
        <f>[25]Summary!$G$8</f>
        <v>32573.852133703658</v>
      </c>
      <c r="AE608" s="556">
        <f>[25]Summary!$H$8</f>
        <v>33030.393619825969</v>
      </c>
      <c r="AF608" s="556">
        <f>[25]Summary!$I$8</f>
        <v>34073.354227288073</v>
      </c>
      <c r="AG608" s="556">
        <f>[25]Summary!$J$8</f>
        <v>34076.803683108912</v>
      </c>
      <c r="AH608" s="556">
        <f>[25]Summary!$K$8</f>
        <v>34087.115978022332</v>
      </c>
      <c r="AI608" s="556">
        <f>[25]Summary!$L$8</f>
        <v>31432.791179286916</v>
      </c>
      <c r="AJ608" s="556">
        <f>[25]Summary!$M$8</f>
        <v>34561.300000000003</v>
      </c>
      <c r="AK608" s="556">
        <f>[25]Summary!$N$8</f>
        <v>35147.74</v>
      </c>
      <c r="AL608" s="556">
        <f>[25]Summary!$O$8</f>
        <v>35800.76</v>
      </c>
      <c r="AM608" s="556">
        <f>[25]Summary!$P$8</f>
        <v>36330.199999999997</v>
      </c>
      <c r="AN608" s="556">
        <f>[25]Summary!$Q$8</f>
        <v>37097.730000000003</v>
      </c>
      <c r="AO608" s="556">
        <f>[25]Summary!$R$8</f>
        <v>37580.31</v>
      </c>
      <c r="AP608" s="556">
        <f>[25]Summary!$S$8</f>
        <v>37993.81</v>
      </c>
      <c r="AQ608" s="556">
        <f>[25]Summary!$T$8</f>
        <v>38554.1</v>
      </c>
      <c r="AR608" s="556">
        <f>[25]Summary!$U$8</f>
        <v>38945.26</v>
      </c>
      <c r="AS608" s="556">
        <f>[25]Summary!$V$8</f>
        <v>39512.910000000003</v>
      </c>
      <c r="AU608" s="566">
        <f t="shared" ref="AU608:AU609" si="2207">(Z608-C608)/C608</f>
        <v>-0.3785242461921296</v>
      </c>
      <c r="AV608" s="566">
        <f t="shared" si="2188"/>
        <v>8.3278716769981775E-2</v>
      </c>
      <c r="AW608" s="566">
        <f t="shared" si="2189"/>
        <v>-0.14017108936737924</v>
      </c>
      <c r="AX608" s="566">
        <f t="shared" si="2190"/>
        <v>-2.5666412418136827E-2</v>
      </c>
      <c r="AY608" s="566">
        <f t="shared" si="2191"/>
        <v>-1.0774700442901285E-2</v>
      </c>
      <c r="AZ608" s="566">
        <f t="shared" si="2192"/>
        <v>-1.4457992794907245E-2</v>
      </c>
      <c r="BA608" s="566">
        <f t="shared" si="2193"/>
        <v>0.18296848131110865</v>
      </c>
      <c r="BB608" s="566">
        <f t="shared" si="2194"/>
        <v>3.7328714616970189E-2</v>
      </c>
      <c r="BC608" s="566">
        <f t="shared" si="2195"/>
        <v>0.2188802952646286</v>
      </c>
      <c r="BD608" s="566">
        <f t="shared" si="2196"/>
        <v>0.21074752637421587</v>
      </c>
      <c r="BE608" s="566">
        <f t="shared" si="2197"/>
        <v>0.32140145880296783</v>
      </c>
      <c r="BF608" s="566">
        <f t="shared" si="2198"/>
        <v>-9.8208740031696724</v>
      </c>
      <c r="BG608" s="566">
        <f t="shared" si="2199"/>
        <v>-8.0932652275587742</v>
      </c>
      <c r="BH608" s="566">
        <f t="shared" si="2200"/>
        <v>-0.10687441215739173</v>
      </c>
      <c r="BI608" s="566">
        <f t="shared" si="2201"/>
        <v>-0.13310097771629392</v>
      </c>
      <c r="BJ608" s="566">
        <f t="shared" si="2202"/>
        <v>-0.12085438773791486</v>
      </c>
      <c r="BK608" s="566">
        <f t="shared" si="2203"/>
        <v>-0.1134932214348397</v>
      </c>
      <c r="BL608" s="566">
        <f t="shared" si="2204"/>
        <v>-9.7849412798692956E-2</v>
      </c>
      <c r="BM608" s="566">
        <f t="shared" si="2205"/>
        <v>-5.7179154543367507E-2</v>
      </c>
      <c r="BN608" s="566">
        <f t="shared" si="2206"/>
        <v>-0.23222036159540443</v>
      </c>
    </row>
    <row r="609" spans="1:66" ht="15.75" thickBot="1" x14ac:dyDescent="0.3">
      <c r="A609" s="564"/>
      <c r="B609" s="559" t="s">
        <v>499</v>
      </c>
      <c r="C609" s="560">
        <v>9903.1157803912647</v>
      </c>
      <c r="D609" s="560">
        <v>4068.5690032417187</v>
      </c>
      <c r="E609" s="560">
        <v>5682.5356494514272</v>
      </c>
      <c r="F609" s="560">
        <v>3957.334314107371</v>
      </c>
      <c r="G609" s="560">
        <v>3644.7944261982339</v>
      </c>
      <c r="H609" s="560">
        <v>4223.6696209842921</v>
      </c>
      <c r="I609" s="560">
        <v>3104.6492352057248</v>
      </c>
      <c r="J609" s="560">
        <v>3655.6886150664068</v>
      </c>
      <c r="K609" s="560">
        <v>3025.7570561660104</v>
      </c>
      <c r="L609" s="560">
        <v>2730.2111469394295</v>
      </c>
      <c r="M609" s="560">
        <v>2403.7069656006643</v>
      </c>
      <c r="N609" s="560">
        <v>61363.249122742563</v>
      </c>
      <c r="O609" s="560">
        <v>63218.109456112492</v>
      </c>
      <c r="P609" s="560">
        <v>15976.436617241408</v>
      </c>
      <c r="Q609" s="560">
        <v>9132.1299999999992</v>
      </c>
      <c r="R609" s="560">
        <v>9237.2099999999991</v>
      </c>
      <c r="S609" s="560">
        <v>9192.02</v>
      </c>
      <c r="T609" s="560">
        <v>9288.1</v>
      </c>
      <c r="U609" s="560">
        <v>10381.276</v>
      </c>
      <c r="V609" s="561">
        <v>9105.0327211220283</v>
      </c>
      <c r="X609" s="564"/>
      <c r="Y609" s="559" t="s">
        <v>499</v>
      </c>
      <c r="Z609" s="560">
        <f>[25]Summary!$C$9</f>
        <v>4584.0418829093105</v>
      </c>
      <c r="AA609" s="560">
        <f>[25]Summary!$D$9</f>
        <v>4789.0323340973118</v>
      </c>
      <c r="AB609" s="560">
        <f>[25]Summary!$E$9</f>
        <v>4240.2849993989221</v>
      </c>
      <c r="AC609" s="560">
        <f>[25]Summary!$F$9</f>
        <v>3766.1492176071624</v>
      </c>
      <c r="AD609" s="560">
        <f>[25]Summary!$G$9</f>
        <v>3594.8821173772449</v>
      </c>
      <c r="AE609" s="560">
        <f>[25]Summary!$H$9</f>
        <v>4136.4177927317214</v>
      </c>
      <c r="AF609" s="560">
        <f>[25]Summary!$I$9</f>
        <v>4551.1794193675159</v>
      </c>
      <c r="AG609" s="560">
        <f>[25]Summary!$J$9</f>
        <v>3982.4183104916592</v>
      </c>
      <c r="AH609" s="560">
        <f>[25]Summary!$K$9</f>
        <v>4657.3450626214617</v>
      </c>
      <c r="AI609" s="560">
        <f>[25]Summary!$L$9</f>
        <v>8355.5136570390569</v>
      </c>
      <c r="AJ609" s="560">
        <f>[25]Summary!$M$9</f>
        <v>10117.799999999999</v>
      </c>
      <c r="AK609" s="560">
        <f>[25]Summary!$N$9</f>
        <v>10322.18</v>
      </c>
      <c r="AL609" s="560">
        <f>[25]Summary!$O$9</f>
        <v>10379.799999999999</v>
      </c>
      <c r="AM609" s="560">
        <f>[25]Summary!$P$9</f>
        <v>10532.65</v>
      </c>
      <c r="AN609" s="560">
        <f>[25]Summary!$Q$9</f>
        <v>10485.18</v>
      </c>
      <c r="AO609" s="560">
        <f>[25]Summary!$R$9</f>
        <v>10732</v>
      </c>
      <c r="AP609" s="560">
        <f>[25]Summary!$S$9</f>
        <v>11107.09</v>
      </c>
      <c r="AQ609" s="560">
        <f>[25]Summary!$T$9</f>
        <v>11293.24</v>
      </c>
      <c r="AR609" s="560">
        <f>[25]Summary!$U$9</f>
        <v>11668.93</v>
      </c>
      <c r="AS609" s="560">
        <f>[25]Summary!$V$9</f>
        <v>11932.79</v>
      </c>
      <c r="AU609" s="566">
        <f t="shared" si="2207"/>
        <v>-0.53711114920154979</v>
      </c>
      <c r="AV609" s="566">
        <f t="shared" si="2188"/>
        <v>0.17708027817189498</v>
      </c>
      <c r="AW609" s="566">
        <f t="shared" si="2189"/>
        <v>-0.2538040654776596</v>
      </c>
      <c r="AX609" s="566">
        <f t="shared" si="2190"/>
        <v>-4.8311585861891715E-2</v>
      </c>
      <c r="AY609" s="566">
        <f t="shared" si="2191"/>
        <v>-1.3694135521670802E-2</v>
      </c>
      <c r="AZ609" s="566">
        <f t="shared" si="2192"/>
        <v>-2.0657825086290098E-2</v>
      </c>
      <c r="BA609" s="566">
        <f t="shared" si="2193"/>
        <v>0.46592386919546452</v>
      </c>
      <c r="BB609" s="566">
        <f t="shared" si="2194"/>
        <v>8.9375690828447998E-2</v>
      </c>
      <c r="BC609" s="566">
        <f t="shared" si="2195"/>
        <v>0.53923298406609843</v>
      </c>
      <c r="BD609" s="566">
        <f t="shared" si="2196"/>
        <v>2.0603910127630969</v>
      </c>
      <c r="BE609" s="566">
        <f t="shared" si="2197"/>
        <v>3.2092485252134941</v>
      </c>
      <c r="BF609" s="566">
        <f t="shared" si="2198"/>
        <v>-0.83178563476401102</v>
      </c>
      <c r="BG609" s="566">
        <f t="shared" si="2199"/>
        <v>-0.83580970564762136</v>
      </c>
      <c r="BH609" s="566">
        <f t="shared" si="2200"/>
        <v>-0.34073847301885812</v>
      </c>
      <c r="BI609" s="566">
        <f t="shared" si="2201"/>
        <v>0.14816368141934042</v>
      </c>
      <c r="BJ609" s="566">
        <f t="shared" si="2202"/>
        <v>0.16182267156424948</v>
      </c>
      <c r="BK609" s="566">
        <f t="shared" si="2203"/>
        <v>0.20834049534269938</v>
      </c>
      <c r="BL609" s="566">
        <f t="shared" si="2204"/>
        <v>0.21588268860154383</v>
      </c>
      <c r="BM609" s="566">
        <f t="shared" si="2205"/>
        <v>0.12403619747707319</v>
      </c>
      <c r="BN609" s="566">
        <f t="shared" si="2206"/>
        <v>0.31057079809478194</v>
      </c>
    </row>
    <row r="610" spans="1:66" ht="15" x14ac:dyDescent="0.25">
      <c r="A610" s="552" t="s">
        <v>58</v>
      </c>
      <c r="B610" s="562"/>
      <c r="C610" s="553">
        <v>2000</v>
      </c>
      <c r="D610" s="553">
        <v>2001</v>
      </c>
      <c r="E610" s="553">
        <v>2002</v>
      </c>
      <c r="F610" s="553">
        <v>2003</v>
      </c>
      <c r="G610" s="553">
        <v>2004</v>
      </c>
      <c r="H610" s="553">
        <v>2005</v>
      </c>
      <c r="I610" s="553">
        <v>2006</v>
      </c>
      <c r="J610" s="553">
        <v>2007</v>
      </c>
      <c r="K610" s="553">
        <v>2008</v>
      </c>
      <c r="L610" s="553">
        <v>2009</v>
      </c>
      <c r="M610" s="553">
        <v>2010</v>
      </c>
      <c r="N610" s="553">
        <v>2011</v>
      </c>
      <c r="O610" s="553">
        <v>2012</v>
      </c>
      <c r="P610" s="553">
        <v>2013</v>
      </c>
      <c r="Q610" s="553">
        <v>2014</v>
      </c>
      <c r="R610" s="553">
        <v>2015</v>
      </c>
      <c r="S610" s="553">
        <v>2016</v>
      </c>
      <c r="T610" s="553">
        <v>2017</v>
      </c>
      <c r="U610" s="553">
        <v>2018</v>
      </c>
      <c r="V610" s="554">
        <v>2019</v>
      </c>
      <c r="X610" s="552" t="s">
        <v>58</v>
      </c>
      <c r="Y610" s="562"/>
      <c r="Z610" s="553">
        <v>2000</v>
      </c>
      <c r="AA610" s="553">
        <v>2001</v>
      </c>
      <c r="AB610" s="553">
        <v>2002</v>
      </c>
      <c r="AC610" s="553">
        <v>2003</v>
      </c>
      <c r="AD610" s="553">
        <v>2004</v>
      </c>
      <c r="AE610" s="553">
        <v>2005</v>
      </c>
      <c r="AF610" s="553">
        <v>2006</v>
      </c>
      <c r="AG610" s="553">
        <v>2007</v>
      </c>
      <c r="AH610" s="553">
        <v>2008</v>
      </c>
      <c r="AI610" s="553">
        <v>2009</v>
      </c>
      <c r="AJ610" s="553">
        <v>2010</v>
      </c>
      <c r="AK610" s="553">
        <v>2011</v>
      </c>
      <c r="AL610" s="553">
        <v>2012</v>
      </c>
      <c r="AM610" s="553">
        <v>2013</v>
      </c>
      <c r="AN610" s="553">
        <v>2014</v>
      </c>
      <c r="AO610" s="553">
        <v>2015</v>
      </c>
      <c r="AP610" s="553">
        <v>2016</v>
      </c>
      <c r="AQ610" s="553">
        <v>2017</v>
      </c>
      <c r="AR610" s="553">
        <v>2018</v>
      </c>
      <c r="AS610" s="553">
        <v>2019</v>
      </c>
      <c r="AU610" s="553">
        <v>2000</v>
      </c>
      <c r="AV610" s="553">
        <v>2001</v>
      </c>
      <c r="AW610" s="553">
        <v>2002</v>
      </c>
      <c r="AX610" s="553">
        <v>2003</v>
      </c>
      <c r="AY610" s="553">
        <v>2004</v>
      </c>
      <c r="AZ610" s="553">
        <v>2005</v>
      </c>
      <c r="BA610" s="553">
        <v>2006</v>
      </c>
      <c r="BB610" s="553">
        <v>2007</v>
      </c>
      <c r="BC610" s="553">
        <v>2008</v>
      </c>
      <c r="BD610" s="553">
        <v>2009</v>
      </c>
      <c r="BE610" s="553">
        <v>2010</v>
      </c>
      <c r="BF610" s="553">
        <v>2011</v>
      </c>
      <c r="BG610" s="553">
        <v>2012</v>
      </c>
      <c r="BH610" s="553">
        <v>2013</v>
      </c>
      <c r="BI610" s="553">
        <v>2014</v>
      </c>
      <c r="BJ610" s="553">
        <v>2015</v>
      </c>
      <c r="BK610" s="553">
        <v>2016</v>
      </c>
      <c r="BL610" s="553">
        <v>2017</v>
      </c>
      <c r="BM610" s="553">
        <v>2018</v>
      </c>
      <c r="BN610" s="553">
        <v>2019</v>
      </c>
    </row>
    <row r="611" spans="1:66" ht="15" x14ac:dyDescent="0.25">
      <c r="A611" s="563"/>
      <c r="B611" s="550" t="s">
        <v>498</v>
      </c>
      <c r="C611" s="556">
        <v>14396.085682868386</v>
      </c>
      <c r="D611" s="556">
        <v>13603.152410516786</v>
      </c>
      <c r="E611" s="556">
        <v>16592.254638519913</v>
      </c>
      <c r="F611" s="556">
        <v>16905.398681453571</v>
      </c>
      <c r="G611" s="556">
        <v>17309.420191392455</v>
      </c>
      <c r="H611" s="556">
        <v>15877.27890412942</v>
      </c>
      <c r="I611" s="556">
        <v>15295.882097144196</v>
      </c>
      <c r="J611" s="556">
        <v>17237</v>
      </c>
      <c r="K611" s="556">
        <v>14900.5</v>
      </c>
      <c r="L611" s="556">
        <v>14075.9</v>
      </c>
      <c r="M611" s="556">
        <v>15351.46</v>
      </c>
      <c r="N611" s="556">
        <v>16644.59</v>
      </c>
      <c r="O611" s="556">
        <v>17430.02</v>
      </c>
      <c r="P611" s="556">
        <v>16419.12</v>
      </c>
      <c r="Q611" s="556">
        <v>16637.150000000001</v>
      </c>
      <c r="R611" s="556">
        <v>16444.650000000001</v>
      </c>
      <c r="S611" s="556">
        <v>16309.67</v>
      </c>
      <c r="T611" s="556">
        <v>14749.9</v>
      </c>
      <c r="U611" s="556">
        <v>16439.723000000002</v>
      </c>
      <c r="V611" s="557">
        <v>17329.397905404228</v>
      </c>
      <c r="X611" s="563"/>
      <c r="Y611" s="550" t="s">
        <v>498</v>
      </c>
      <c r="Z611" s="556">
        <f>[25]Summary!$C$11</f>
        <v>14312.680711166446</v>
      </c>
      <c r="AA611" s="556">
        <f>[25]Summary!$D$11</f>
        <v>13524.341366539293</v>
      </c>
      <c r="AB611" s="556">
        <f>[25]Summary!$E$11</f>
        <v>16496.125971388959</v>
      </c>
      <c r="AC611" s="556">
        <f>[25]Summary!$F$11</f>
        <v>16807.455787135113</v>
      </c>
      <c r="AD611" s="556">
        <f>[25]Summary!$G$11</f>
        <v>17209.136563395015</v>
      </c>
      <c r="AE611" s="556">
        <f>[25]Summary!$H$11</f>
        <v>15785.292510961548</v>
      </c>
      <c r="AF611" s="556">
        <f>[25]Summary!$I$11</f>
        <v>15207.264076831449</v>
      </c>
      <c r="AG611" s="556">
        <f>[25]Summary!$J$11</f>
        <v>17237</v>
      </c>
      <c r="AH611" s="556">
        <f>[25]Summary!$K$11</f>
        <v>14900.5</v>
      </c>
      <c r="AI611" s="556">
        <f>[25]Summary!$L$11</f>
        <v>14075.9</v>
      </c>
      <c r="AJ611" s="556">
        <f>[25]Summary!$M$11</f>
        <v>15351.46</v>
      </c>
      <c r="AK611" s="556">
        <f>[25]Summary!$N$11</f>
        <v>16644.59</v>
      </c>
      <c r="AL611" s="556">
        <f>[25]Summary!$O$11</f>
        <v>17430.02</v>
      </c>
      <c r="AM611" s="556">
        <f>[25]Summary!$P$11</f>
        <v>16419.12</v>
      </c>
      <c r="AN611" s="556">
        <f>[25]Summary!$Q$11</f>
        <v>16232.9</v>
      </c>
      <c r="AO611" s="556">
        <f>[25]Summary!$R$11</f>
        <v>16224.13</v>
      </c>
      <c r="AP611" s="556">
        <f>[25]Summary!$S$11</f>
        <v>16639.79</v>
      </c>
      <c r="AQ611" s="556">
        <f>[25]Summary!$T$11</f>
        <v>15049.7</v>
      </c>
      <c r="AR611" s="556">
        <f>[25]Summary!$U$11</f>
        <v>16828.59</v>
      </c>
      <c r="AS611" s="556">
        <f>[25]Summary!$V$11</f>
        <v>16754.77</v>
      </c>
      <c r="AU611" s="566">
        <f>(Z611-C611)/C611</f>
        <v>-5.7935867804117169E-3</v>
      </c>
      <c r="AV611" s="566">
        <f t="shared" ref="AV611:AV612" si="2208">(AA611-D611)/D611</f>
        <v>-5.793586780411559E-3</v>
      </c>
      <c r="AW611" s="566">
        <f t="shared" ref="AW611:AW612" si="2209">(AB611-E611)/E611</f>
        <v>-5.7935867804116917E-3</v>
      </c>
      <c r="AX611" s="566">
        <f t="shared" ref="AX611:AX612" si="2210">(AC611-F611)/F611</f>
        <v>-5.7935867804116267E-3</v>
      </c>
      <c r="AY611" s="566">
        <f t="shared" ref="AY611:AY612" si="2211">(AD611-G611)/G611</f>
        <v>-5.7935867804115391E-3</v>
      </c>
      <c r="AZ611" s="566">
        <f t="shared" ref="AZ611:AZ612" si="2212">(AE611-H611)/H611</f>
        <v>-5.7935867804115842E-3</v>
      </c>
      <c r="BA611" s="566">
        <f t="shared" ref="BA611:BA612" si="2213">(AF611-I611)/I611</f>
        <v>-5.7935867804115183E-3</v>
      </c>
      <c r="BB611" s="566">
        <f t="shared" ref="BB611:BB612" si="2214">(AG611-J611)/J611</f>
        <v>0</v>
      </c>
      <c r="BC611" s="566">
        <f t="shared" ref="BC611:BC612" si="2215">(AH611-K611)/K611</f>
        <v>0</v>
      </c>
      <c r="BD611" s="566">
        <f t="shared" ref="BD611:BD612" si="2216">(AI611-L611)/L611</f>
        <v>0</v>
      </c>
      <c r="BE611" s="566">
        <f t="shared" ref="BE611:BE612" si="2217">(AJ611-M611)/M611</f>
        <v>0</v>
      </c>
      <c r="BF611" s="566">
        <f t="shared" ref="BF611:BF612" si="2218">(AK611-N611)/N611</f>
        <v>0</v>
      </c>
      <c r="BG611" s="566">
        <f t="shared" ref="BG611:BG612" si="2219">(AL611-O611)/O611</f>
        <v>0</v>
      </c>
      <c r="BH611" s="566">
        <f t="shared" ref="BH611:BH612" si="2220">(AM611-P611)/P611</f>
        <v>0</v>
      </c>
      <c r="BI611" s="566">
        <f t="shared" ref="BI611:BI612" si="2221">(AN611-Q611)/Q611</f>
        <v>-2.4298031814343309E-2</v>
      </c>
      <c r="BJ611" s="566">
        <f t="shared" ref="BJ611:BJ612" si="2222">(AO611-R611)/R611</f>
        <v>-1.3409832377095423E-2</v>
      </c>
      <c r="BK611" s="566">
        <f t="shared" ref="BK611:BK612" si="2223">(AP611-S611)/S611</f>
        <v>2.0240752878507094E-2</v>
      </c>
      <c r="BL611" s="566">
        <f t="shared" ref="BL611:BL612" si="2224">(AQ611-T611)/T611</f>
        <v>2.032556152923078E-2</v>
      </c>
      <c r="BM611" s="566">
        <f t="shared" ref="BM611:BM612" si="2225">(AR611-U611)/U611</f>
        <v>2.3654109013880487E-2</v>
      </c>
      <c r="BN611" s="566">
        <f t="shared" ref="BN611:BN612" si="2226">(AS611-V611)/V611</f>
        <v>-3.3159138507924062E-2</v>
      </c>
    </row>
    <row r="612" spans="1:66" ht="15" x14ac:dyDescent="0.25">
      <c r="A612" s="563"/>
      <c r="B612" s="550" t="s">
        <v>87</v>
      </c>
      <c r="C612" s="556">
        <v>14396.085682868386</v>
      </c>
      <c r="D612" s="556">
        <v>13603.152410516786</v>
      </c>
      <c r="E612" s="556">
        <v>16592.254638519913</v>
      </c>
      <c r="F612" s="556">
        <v>16905.398681453571</v>
      </c>
      <c r="G612" s="556">
        <v>17309.420191392455</v>
      </c>
      <c r="H612" s="556">
        <v>15877.27890412942</v>
      </c>
      <c r="I612" s="556">
        <v>15295.882097144196</v>
      </c>
      <c r="J612" s="556">
        <v>17237</v>
      </c>
      <c r="K612" s="556">
        <v>14900.5</v>
      </c>
      <c r="L612" s="556">
        <v>14075.9</v>
      </c>
      <c r="M612" s="556">
        <v>15351.46</v>
      </c>
      <c r="N612" s="556">
        <v>16644.59</v>
      </c>
      <c r="O612" s="556">
        <v>17430.02</v>
      </c>
      <c r="P612" s="556">
        <v>16419.12</v>
      </c>
      <c r="Q612" s="556">
        <v>16637.150000000001</v>
      </c>
      <c r="R612" s="556">
        <v>16444.650000000001</v>
      </c>
      <c r="S612" s="556">
        <v>16309.67</v>
      </c>
      <c r="T612" s="556">
        <v>14749.9</v>
      </c>
      <c r="U612" s="556">
        <v>16439.723000000002</v>
      </c>
      <c r="V612" s="557">
        <v>17329.397905404228</v>
      </c>
      <c r="X612" s="563"/>
      <c r="Y612" s="550" t="s">
        <v>87</v>
      </c>
      <c r="Z612" s="556">
        <f>[25]Summary!$C$12</f>
        <v>14312.680711166446</v>
      </c>
      <c r="AA612" s="556">
        <f>[25]Summary!$D$12</f>
        <v>13524.341366539293</v>
      </c>
      <c r="AB612" s="556">
        <f>[25]Summary!$E$12</f>
        <v>16496.125971388959</v>
      </c>
      <c r="AC612" s="556">
        <f>[25]Summary!$F$12</f>
        <v>16807.455787135113</v>
      </c>
      <c r="AD612" s="556">
        <f>[25]Summary!$G$12</f>
        <v>17209.136563395015</v>
      </c>
      <c r="AE612" s="556">
        <f>[25]Summary!$H$12</f>
        <v>15785.292510961548</v>
      </c>
      <c r="AF612" s="556">
        <f>[25]Summary!$I$12</f>
        <v>15207.264076831449</v>
      </c>
      <c r="AG612" s="556">
        <f>[25]Summary!$J$12</f>
        <v>17237</v>
      </c>
      <c r="AH612" s="556">
        <f>[25]Summary!$K$12</f>
        <v>14900.5</v>
      </c>
      <c r="AI612" s="556">
        <f>[25]Summary!$L$12</f>
        <v>14075.9</v>
      </c>
      <c r="AJ612" s="556">
        <f>[25]Summary!$M$12</f>
        <v>15351.46</v>
      </c>
      <c r="AK612" s="556">
        <f>[25]Summary!$N$12</f>
        <v>16644.59</v>
      </c>
      <c r="AL612" s="556">
        <f>[25]Summary!$O$12</f>
        <v>17430.02</v>
      </c>
      <c r="AM612" s="556">
        <f>[25]Summary!$P$12</f>
        <v>16419.12</v>
      </c>
      <c r="AN612" s="556">
        <f>[25]Summary!$Q$12</f>
        <v>16232.9</v>
      </c>
      <c r="AO612" s="556">
        <f>[25]Summary!$R$12</f>
        <v>16224.13</v>
      </c>
      <c r="AP612" s="556">
        <f>[25]Summary!$S$12</f>
        <v>16639.79</v>
      </c>
      <c r="AQ612" s="556">
        <f>[25]Summary!$T$12</f>
        <v>15049.7</v>
      </c>
      <c r="AR612" s="556">
        <f>[25]Summary!$U$12</f>
        <v>16828.59</v>
      </c>
      <c r="AS612" s="556">
        <f>[25]Summary!$V$12</f>
        <v>16754.77</v>
      </c>
      <c r="AU612" s="566">
        <f t="shared" ref="AU612" si="2227">(Z612-C612)/C612</f>
        <v>-5.7935867804117169E-3</v>
      </c>
      <c r="AV612" s="566">
        <f t="shared" si="2208"/>
        <v>-5.793586780411559E-3</v>
      </c>
      <c r="AW612" s="566">
        <f t="shared" si="2209"/>
        <v>-5.7935867804116917E-3</v>
      </c>
      <c r="AX612" s="566">
        <f t="shared" si="2210"/>
        <v>-5.7935867804116267E-3</v>
      </c>
      <c r="AY612" s="566">
        <f t="shared" si="2211"/>
        <v>-5.7935867804115391E-3</v>
      </c>
      <c r="AZ612" s="566">
        <f t="shared" si="2212"/>
        <v>-5.7935867804115842E-3</v>
      </c>
      <c r="BA612" s="566">
        <f t="shared" si="2213"/>
        <v>-5.7935867804115183E-3</v>
      </c>
      <c r="BB612" s="566">
        <f t="shared" si="2214"/>
        <v>0</v>
      </c>
      <c r="BC612" s="566">
        <f t="shared" si="2215"/>
        <v>0</v>
      </c>
      <c r="BD612" s="566">
        <f t="shared" si="2216"/>
        <v>0</v>
      </c>
      <c r="BE612" s="566">
        <f t="shared" si="2217"/>
        <v>0</v>
      </c>
      <c r="BF612" s="566">
        <f t="shared" si="2218"/>
        <v>0</v>
      </c>
      <c r="BG612" s="566">
        <f t="shared" si="2219"/>
        <v>0</v>
      </c>
      <c r="BH612" s="566">
        <f t="shared" si="2220"/>
        <v>0</v>
      </c>
      <c r="BI612" s="566">
        <f t="shared" si="2221"/>
        <v>-2.4298031814343309E-2</v>
      </c>
      <c r="BJ612" s="566">
        <f t="shared" si="2222"/>
        <v>-1.3409832377095423E-2</v>
      </c>
      <c r="BK612" s="566">
        <f t="shared" si="2223"/>
        <v>2.0240752878507094E-2</v>
      </c>
      <c r="BL612" s="566">
        <f t="shared" si="2224"/>
        <v>2.032556152923078E-2</v>
      </c>
      <c r="BM612" s="566">
        <f t="shared" si="2225"/>
        <v>2.3654109013880487E-2</v>
      </c>
      <c r="BN612" s="566">
        <f t="shared" si="2226"/>
        <v>-3.3159138507924062E-2</v>
      </c>
    </row>
    <row r="613" spans="1:66" ht="15.75" thickBot="1" x14ac:dyDescent="0.3">
      <c r="A613" s="564"/>
      <c r="B613" s="559" t="s">
        <v>499</v>
      </c>
      <c r="C613" s="560">
        <v>0</v>
      </c>
      <c r="D613" s="560">
        <v>0</v>
      </c>
      <c r="E613" s="560">
        <v>0</v>
      </c>
      <c r="F613" s="560">
        <v>0</v>
      </c>
      <c r="G613" s="560">
        <v>0</v>
      </c>
      <c r="H613" s="560">
        <v>0</v>
      </c>
      <c r="I613" s="560">
        <v>0</v>
      </c>
      <c r="J613" s="560">
        <v>0</v>
      </c>
      <c r="K613" s="560">
        <v>0</v>
      </c>
      <c r="L613" s="560">
        <v>0</v>
      </c>
      <c r="M613" s="560">
        <v>0</v>
      </c>
      <c r="N613" s="560">
        <v>0</v>
      </c>
      <c r="O613" s="560">
        <v>0</v>
      </c>
      <c r="P613" s="560">
        <v>0</v>
      </c>
      <c r="Q613" s="560">
        <v>0</v>
      </c>
      <c r="R613" s="560">
        <v>0</v>
      </c>
      <c r="S613" s="560">
        <v>0</v>
      </c>
      <c r="T613" s="560" t="s">
        <v>297</v>
      </c>
      <c r="U613" s="560" t="s">
        <v>297</v>
      </c>
      <c r="V613" s="561">
        <v>0</v>
      </c>
      <c r="X613" s="564"/>
      <c r="Y613" s="559" t="s">
        <v>499</v>
      </c>
      <c r="Z613" s="560">
        <f>[25]Summary!$C$13</f>
        <v>0</v>
      </c>
      <c r="AA613" s="560">
        <f>[25]Summary!$D$13</f>
        <v>0</v>
      </c>
      <c r="AB613" s="560">
        <f>[25]Summary!$E$13</f>
        <v>0</v>
      </c>
      <c r="AC613" s="560">
        <f>[25]Summary!$F$13</f>
        <v>0</v>
      </c>
      <c r="AD613" s="560">
        <f>[25]Summary!$G$13</f>
        <v>0</v>
      </c>
      <c r="AE613" s="560">
        <f>[25]Summary!$H$13</f>
        <v>0</v>
      </c>
      <c r="AF613" s="560">
        <f>[25]Summary!$I$13</f>
        <v>0</v>
      </c>
      <c r="AG613" s="560">
        <f>[25]Summary!$J$13</f>
        <v>0</v>
      </c>
      <c r="AH613" s="560">
        <f>[25]Summary!$K$13</f>
        <v>0</v>
      </c>
      <c r="AI613" s="560">
        <f>[25]Summary!$L$13</f>
        <v>0</v>
      </c>
      <c r="AJ613" s="560" t="str">
        <f>[25]Summary!$M$13</f>
        <v>:</v>
      </c>
      <c r="AK613" s="560" t="str">
        <f>[25]Summary!$N$13</f>
        <v>:</v>
      </c>
      <c r="AL613" s="560" t="str">
        <f>[25]Summary!$O$13</f>
        <v>:</v>
      </c>
      <c r="AM613" s="560" t="str">
        <f>[25]Summary!$P$13</f>
        <v>:</v>
      </c>
      <c r="AN613" s="560">
        <f>[25]Summary!$Q$13</f>
        <v>0</v>
      </c>
      <c r="AO613" s="560">
        <f>[25]Summary!$R$13</f>
        <v>0</v>
      </c>
      <c r="AP613" s="560">
        <f>[25]Summary!$S$13</f>
        <v>0</v>
      </c>
      <c r="AQ613" s="560" t="str">
        <f>[25]Summary!$T$13</f>
        <v>:</v>
      </c>
      <c r="AR613" s="560" t="str">
        <f>[25]Summary!$U$13</f>
        <v>:</v>
      </c>
      <c r="AS613" s="560" t="str">
        <f>[25]Summary!$V$13</f>
        <v>:</v>
      </c>
      <c r="AU613" s="566"/>
      <c r="AV613" s="566"/>
      <c r="AW613" s="566"/>
      <c r="AX613" s="566"/>
      <c r="AY613" s="566"/>
      <c r="AZ613" s="566"/>
      <c r="BA613" s="566"/>
      <c r="BB613" s="566"/>
      <c r="BC613" s="566"/>
      <c r="BD613" s="566"/>
      <c r="BE613" s="566"/>
      <c r="BF613" s="566"/>
      <c r="BG613" s="566"/>
      <c r="BH613" s="566"/>
      <c r="BI613" s="566"/>
      <c r="BJ613" s="566"/>
      <c r="BK613" s="566"/>
      <c r="BL613" s="566"/>
      <c r="BM613" s="566"/>
      <c r="BN613" s="566"/>
    </row>
    <row r="614" spans="1:66" ht="15" x14ac:dyDescent="0.25">
      <c r="A614" s="552" t="s">
        <v>501</v>
      </c>
      <c r="B614" s="562"/>
      <c r="C614" s="553">
        <v>2000</v>
      </c>
      <c r="D614" s="553">
        <v>2001</v>
      </c>
      <c r="E614" s="553">
        <v>2002</v>
      </c>
      <c r="F614" s="553">
        <v>2003</v>
      </c>
      <c r="G614" s="553">
        <v>2004</v>
      </c>
      <c r="H614" s="553">
        <v>2005</v>
      </c>
      <c r="I614" s="553">
        <v>2006</v>
      </c>
      <c r="J614" s="553">
        <v>2007</v>
      </c>
      <c r="K614" s="553">
        <v>2008</v>
      </c>
      <c r="L614" s="553">
        <v>2009</v>
      </c>
      <c r="M614" s="553">
        <v>2010</v>
      </c>
      <c r="N614" s="553">
        <v>2011</v>
      </c>
      <c r="O614" s="553">
        <v>2012</v>
      </c>
      <c r="P614" s="553">
        <v>2013</v>
      </c>
      <c r="Q614" s="553">
        <v>2014</v>
      </c>
      <c r="R614" s="553">
        <v>2015</v>
      </c>
      <c r="S614" s="553">
        <v>2016</v>
      </c>
      <c r="T614" s="553">
        <v>2017</v>
      </c>
      <c r="U614" s="553">
        <v>2018</v>
      </c>
      <c r="V614" s="554">
        <v>2019</v>
      </c>
      <c r="X614" s="552" t="s">
        <v>501</v>
      </c>
      <c r="Y614" s="562"/>
      <c r="Z614" s="553">
        <v>2000</v>
      </c>
      <c r="AA614" s="553">
        <v>2001</v>
      </c>
      <c r="AB614" s="553">
        <v>2002</v>
      </c>
      <c r="AC614" s="553">
        <v>2003</v>
      </c>
      <c r="AD614" s="553">
        <v>2004</v>
      </c>
      <c r="AE614" s="553">
        <v>2005</v>
      </c>
      <c r="AF614" s="553">
        <v>2006</v>
      </c>
      <c r="AG614" s="553">
        <v>2007</v>
      </c>
      <c r="AH614" s="553">
        <v>2008</v>
      </c>
      <c r="AI614" s="553">
        <v>2009</v>
      </c>
      <c r="AJ614" s="553">
        <v>2010</v>
      </c>
      <c r="AK614" s="553">
        <v>2011</v>
      </c>
      <c r="AL614" s="553">
        <v>2012</v>
      </c>
      <c r="AM614" s="553">
        <v>2013</v>
      </c>
      <c r="AN614" s="553">
        <v>2014</v>
      </c>
      <c r="AO614" s="553">
        <v>2015</v>
      </c>
      <c r="AP614" s="553">
        <v>2016</v>
      </c>
      <c r="AQ614" s="553">
        <v>2017</v>
      </c>
      <c r="AR614" s="553">
        <v>2018</v>
      </c>
      <c r="AS614" s="553">
        <v>2019</v>
      </c>
      <c r="AU614" s="553">
        <v>2000</v>
      </c>
      <c r="AV614" s="553">
        <v>2001</v>
      </c>
      <c r="AW614" s="553">
        <v>2002</v>
      </c>
      <c r="AX614" s="553">
        <v>2003</v>
      </c>
      <c r="AY614" s="553">
        <v>2004</v>
      </c>
      <c r="AZ614" s="553">
        <v>2005</v>
      </c>
      <c r="BA614" s="553">
        <v>2006</v>
      </c>
      <c r="BB614" s="553">
        <v>2007</v>
      </c>
      <c r="BC614" s="553">
        <v>2008</v>
      </c>
      <c r="BD614" s="553">
        <v>2009</v>
      </c>
      <c r="BE614" s="553">
        <v>2010</v>
      </c>
      <c r="BF614" s="553">
        <v>2011</v>
      </c>
      <c r="BG614" s="553">
        <v>2012</v>
      </c>
      <c r="BH614" s="553">
        <v>2013</v>
      </c>
      <c r="BI614" s="553">
        <v>2014</v>
      </c>
      <c r="BJ614" s="553">
        <v>2015</v>
      </c>
      <c r="BK614" s="553">
        <v>2016</v>
      </c>
      <c r="BL614" s="553">
        <v>2017</v>
      </c>
      <c r="BM614" s="553">
        <v>2018</v>
      </c>
      <c r="BN614" s="553">
        <v>2019</v>
      </c>
    </row>
    <row r="615" spans="1:66" ht="15" x14ac:dyDescent="0.25">
      <c r="A615" s="563"/>
      <c r="B615" s="550" t="s">
        <v>498</v>
      </c>
      <c r="C615" s="556">
        <v>1609.1463194178984</v>
      </c>
      <c r="D615" s="556">
        <v>1549.3638312594408</v>
      </c>
      <c r="E615" s="556">
        <v>1683.555976245842</v>
      </c>
      <c r="F615" s="556">
        <v>1799.5078490983733</v>
      </c>
      <c r="G615" s="556">
        <v>1907.8587573423399</v>
      </c>
      <c r="H615" s="556">
        <v>1748.6307984739508</v>
      </c>
      <c r="I615" s="556">
        <v>1827.9878003045035</v>
      </c>
      <c r="J615" s="556">
        <v>1861.1830122923943</v>
      </c>
      <c r="K615" s="556">
        <v>1682.8159889638152</v>
      </c>
      <c r="L615" s="556">
        <v>1614.7803070524496</v>
      </c>
      <c r="M615" s="556">
        <v>1761.0572573421846</v>
      </c>
      <c r="N615" s="556">
        <v>1826.2167618183391</v>
      </c>
      <c r="O615" s="556">
        <v>1882.3941053663016</v>
      </c>
      <c r="P615" s="556">
        <v>1806.672275156194</v>
      </c>
      <c r="Q615" s="556">
        <v>1078.07</v>
      </c>
      <c r="R615" s="556">
        <v>805.5</v>
      </c>
      <c r="S615" s="556">
        <v>859.86</v>
      </c>
      <c r="T615" s="556">
        <v>853.33</v>
      </c>
      <c r="U615" s="556">
        <v>843.17899999999997</v>
      </c>
      <c r="V615" s="557">
        <v>1902.6457304646347</v>
      </c>
      <c r="X615" s="563"/>
      <c r="Y615" s="550" t="s">
        <v>498</v>
      </c>
      <c r="Z615" s="556">
        <f>[25]Summary!$C$15</f>
        <v>1541.9623080138597</v>
      </c>
      <c r="AA615" s="556">
        <f>[25]Summary!$D$15</f>
        <v>1462.3393993700947</v>
      </c>
      <c r="AB615" s="556">
        <f>[25]Summary!$E$15</f>
        <v>1655.2996441127689</v>
      </c>
      <c r="AC615" s="556">
        <f>[25]Summary!$F$15</f>
        <v>1762.8874041935107</v>
      </c>
      <c r="AD615" s="556">
        <f>[25]Summary!$G$15</f>
        <v>1849.6872532655491</v>
      </c>
      <c r="AE615" s="556">
        <f>[25]Summary!$H$15</f>
        <v>1693.0635617126311</v>
      </c>
      <c r="AF615" s="556">
        <f>[25]Summary!$I$15</f>
        <v>1742.6922281866239</v>
      </c>
      <c r="AG615" s="556">
        <f>[25]Summary!$J$15</f>
        <v>1855.9483002233617</v>
      </c>
      <c r="AH615" s="556">
        <f>[25]Summary!$K$15</f>
        <v>1663.7167224592908</v>
      </c>
      <c r="AI615" s="556">
        <f>[25]Summary!$L$15</f>
        <v>1595.0991185519997</v>
      </c>
      <c r="AJ615" s="556">
        <f>[25]Summary!$M$15</f>
        <v>758.43</v>
      </c>
      <c r="AK615" s="556">
        <f>[25]Summary!$N$15</f>
        <v>786.6</v>
      </c>
      <c r="AL615" s="556">
        <f>[25]Summary!$O$15</f>
        <v>813.59</v>
      </c>
      <c r="AM615" s="556">
        <f>[25]Summary!$P$15</f>
        <v>723.13</v>
      </c>
      <c r="AN615" s="556">
        <f>[25]Summary!$Q$15</f>
        <v>804.98</v>
      </c>
      <c r="AO615" s="556">
        <f>[25]Summary!$R$15</f>
        <v>651.16999999999996</v>
      </c>
      <c r="AP615" s="556">
        <f>[25]Summary!$S$15</f>
        <v>712.5</v>
      </c>
      <c r="AQ615" s="556">
        <f>[25]Summary!$T$15</f>
        <v>644.64</v>
      </c>
      <c r="AR615" s="556">
        <f>[25]Summary!$U$15</f>
        <v>723.71</v>
      </c>
      <c r="AS615" s="556">
        <f>[25]Summary!$V$15</f>
        <v>755.52</v>
      </c>
      <c r="AU615" s="566">
        <f>(Z615-C615)/C615</f>
        <v>-4.1751337708271476E-2</v>
      </c>
      <c r="AV615" s="566">
        <f t="shared" ref="AV615:AV616" si="2228">(AA615-D615)/D615</f>
        <v>-5.6167847818291948E-2</v>
      </c>
      <c r="AW615" s="566">
        <f t="shared" ref="AW615:AW616" si="2229">(AB615-E615)/E615</f>
        <v>-1.6783720013920676E-2</v>
      </c>
      <c r="AX615" s="566">
        <f t="shared" ref="AX615:AX616" si="2230">(AC615-F615)/F615</f>
        <v>-2.0350255723091671E-2</v>
      </c>
      <c r="AY615" s="566">
        <f t="shared" ref="AY615:AY616" si="2231">(AD615-G615)/G615</f>
        <v>-3.049046678792099E-2</v>
      </c>
      <c r="AZ615" s="566">
        <f t="shared" ref="AZ615:AZ616" si="2232">(AE615-H615)/H615</f>
        <v>-3.1777569518856595E-2</v>
      </c>
      <c r="BA615" s="566">
        <f t="shared" ref="BA615:BA616" si="2233">(AF615-I615)/I615</f>
        <v>-4.6660908843960111E-2</v>
      </c>
      <c r="BB615" s="566">
        <f t="shared" ref="BB615:BB616" si="2234">(AG615-J615)/J615</f>
        <v>-2.8125724522840524E-3</v>
      </c>
      <c r="BC615" s="566">
        <f t="shared" ref="BC615:BC616" si="2235">(AH615-K615)/K615</f>
        <v>-1.1349587019484325E-2</v>
      </c>
      <c r="BD615" s="566">
        <f t="shared" ref="BD615:BD616" si="2236">(AI615-L615)/L615</f>
        <v>-1.2188152415838614E-2</v>
      </c>
      <c r="BE615" s="566">
        <f t="shared" ref="BE615:BE616" si="2237">(AJ615-M615)/M615</f>
        <v>-0.56933257176167318</v>
      </c>
      <c r="BF615" s="566">
        <f t="shared" ref="BF615:BF616" si="2238">(AK615-N615)/N615</f>
        <v>-0.56927347484381141</v>
      </c>
      <c r="BG615" s="566">
        <f t="shared" ref="BG615:BG616" si="2239">(AL615-O615)/O615</f>
        <v>-0.56778976427910088</v>
      </c>
      <c r="BH615" s="566">
        <f t="shared" ref="BH615:BH616" si="2240">(AM615-P615)/P615</f>
        <v>-0.59974478495969485</v>
      </c>
      <c r="BI615" s="566">
        <f t="shared" ref="BI615:BI616" si="2241">(AN615-Q615)/Q615</f>
        <v>-0.25331379223983597</v>
      </c>
      <c r="BJ615" s="566">
        <f t="shared" ref="BJ615:BJ616" si="2242">(AO615-R615)/R615</f>
        <v>-0.19159528243327131</v>
      </c>
      <c r="BK615" s="566">
        <f t="shared" ref="BK615:BK616" si="2243">(AP615-S615)/S615</f>
        <v>-0.17137673574767986</v>
      </c>
      <c r="BL615" s="566">
        <f t="shared" ref="BL615:BL616" si="2244">(AQ615-T615)/T615</f>
        <v>-0.24455954906073857</v>
      </c>
      <c r="BM615" s="566">
        <f t="shared" ref="BM615:BM616" si="2245">(AR615-U615)/U615</f>
        <v>-0.14168877545574537</v>
      </c>
      <c r="BN615" s="566">
        <f t="shared" ref="BN615:BN616" si="2246">(AS615-V615)/V615</f>
        <v>-0.60291083731310369</v>
      </c>
    </row>
    <row r="616" spans="1:66" ht="15" x14ac:dyDescent="0.25">
      <c r="A616" s="563"/>
      <c r="B616" s="550" t="s">
        <v>87</v>
      </c>
      <c r="C616" s="556">
        <v>1609.1463194178984</v>
      </c>
      <c r="D616" s="556">
        <v>1549.3638312594408</v>
      </c>
      <c r="E616" s="556">
        <v>1683.555976245842</v>
      </c>
      <c r="F616" s="556">
        <v>1799.5078490983733</v>
      </c>
      <c r="G616" s="556">
        <v>1907.8587573423399</v>
      </c>
      <c r="H616" s="556">
        <v>1748.6307984739508</v>
      </c>
      <c r="I616" s="556">
        <v>1827.9878003045035</v>
      </c>
      <c r="J616" s="556">
        <v>1861.1830122923943</v>
      </c>
      <c r="K616" s="556">
        <v>1682.8159889638152</v>
      </c>
      <c r="L616" s="556">
        <v>1614.7803070524496</v>
      </c>
      <c r="M616" s="556">
        <v>1761.0572573421846</v>
      </c>
      <c r="N616" s="556">
        <v>1826.2167618183391</v>
      </c>
      <c r="O616" s="556">
        <v>1882.3941053663016</v>
      </c>
      <c r="P616" s="556">
        <v>1806.672275156194</v>
      </c>
      <c r="Q616" s="556">
        <v>1078.07</v>
      </c>
      <c r="R616" s="556">
        <v>805.5</v>
      </c>
      <c r="S616" s="556">
        <v>859.86</v>
      </c>
      <c r="T616" s="556">
        <v>853.33</v>
      </c>
      <c r="U616" s="556">
        <v>843.17899999999997</v>
      </c>
      <c r="V616" s="557">
        <v>1902.6457304646347</v>
      </c>
      <c r="X616" s="563"/>
      <c r="Y616" s="550" t="s">
        <v>87</v>
      </c>
      <c r="Z616" s="556">
        <f>[25]Summary!$C$16</f>
        <v>1541.9623080138597</v>
      </c>
      <c r="AA616" s="556">
        <f>[25]Summary!$D$16</f>
        <v>1462.3393993700947</v>
      </c>
      <c r="AB616" s="556">
        <f>[25]Summary!$E$16</f>
        <v>1655.2996441127689</v>
      </c>
      <c r="AC616" s="556">
        <f>[25]Summary!$F$16</f>
        <v>1762.8874041935107</v>
      </c>
      <c r="AD616" s="556">
        <f>[25]Summary!$G$16</f>
        <v>1849.6872532655491</v>
      </c>
      <c r="AE616" s="556">
        <f>[25]Summary!$H$16</f>
        <v>1693.0635617126311</v>
      </c>
      <c r="AF616" s="556">
        <f>[25]Summary!$I$16</f>
        <v>1742.6922281866239</v>
      </c>
      <c r="AG616" s="556">
        <f>[25]Summary!$J$16</f>
        <v>1855.9483002233617</v>
      </c>
      <c r="AH616" s="556">
        <f>[25]Summary!$K$16</f>
        <v>1663.7167224592908</v>
      </c>
      <c r="AI616" s="556">
        <f>[25]Summary!$L$16</f>
        <v>1595.0991185519997</v>
      </c>
      <c r="AJ616" s="556">
        <f>[25]Summary!$M$16</f>
        <v>758.43</v>
      </c>
      <c r="AK616" s="556">
        <f>[25]Summary!$N$16</f>
        <v>786.6</v>
      </c>
      <c r="AL616" s="556">
        <f>[25]Summary!$O$16</f>
        <v>813.59</v>
      </c>
      <c r="AM616" s="556">
        <f>[25]Summary!$P$16</f>
        <v>723.13</v>
      </c>
      <c r="AN616" s="556">
        <f>[25]Summary!$Q$16</f>
        <v>804.98</v>
      </c>
      <c r="AO616" s="556">
        <f>[25]Summary!$R$16</f>
        <v>651.16999999999996</v>
      </c>
      <c r="AP616" s="556">
        <f>[25]Summary!$S$16</f>
        <v>712.5</v>
      </c>
      <c r="AQ616" s="556">
        <f>[25]Summary!$T$16</f>
        <v>644.64</v>
      </c>
      <c r="AR616" s="556">
        <f>[25]Summary!$U$16</f>
        <v>723.71</v>
      </c>
      <c r="AS616" s="556">
        <f>[25]Summary!$V$16</f>
        <v>755.52</v>
      </c>
      <c r="AU616" s="566">
        <f t="shared" ref="AU616" si="2247">(Z616-C616)/C616</f>
        <v>-4.1751337708271476E-2</v>
      </c>
      <c r="AV616" s="566">
        <f t="shared" si="2228"/>
        <v>-5.6167847818291948E-2</v>
      </c>
      <c r="AW616" s="566">
        <f t="shared" si="2229"/>
        <v>-1.6783720013920676E-2</v>
      </c>
      <c r="AX616" s="566">
        <f t="shared" si="2230"/>
        <v>-2.0350255723091671E-2</v>
      </c>
      <c r="AY616" s="566">
        <f t="shared" si="2231"/>
        <v>-3.049046678792099E-2</v>
      </c>
      <c r="AZ616" s="566">
        <f t="shared" si="2232"/>
        <v>-3.1777569518856595E-2</v>
      </c>
      <c r="BA616" s="566">
        <f t="shared" si="2233"/>
        <v>-4.6660908843960111E-2</v>
      </c>
      <c r="BB616" s="566">
        <f t="shared" si="2234"/>
        <v>-2.8125724522840524E-3</v>
      </c>
      <c r="BC616" s="566">
        <f t="shared" si="2235"/>
        <v>-1.1349587019484325E-2</v>
      </c>
      <c r="BD616" s="566">
        <f t="shared" si="2236"/>
        <v>-1.2188152415838614E-2</v>
      </c>
      <c r="BE616" s="566">
        <f t="shared" si="2237"/>
        <v>-0.56933257176167318</v>
      </c>
      <c r="BF616" s="566">
        <f t="shared" si="2238"/>
        <v>-0.56927347484381141</v>
      </c>
      <c r="BG616" s="566">
        <f t="shared" si="2239"/>
        <v>-0.56778976427910088</v>
      </c>
      <c r="BH616" s="566">
        <f t="shared" si="2240"/>
        <v>-0.59974478495969485</v>
      </c>
      <c r="BI616" s="566">
        <f t="shared" si="2241"/>
        <v>-0.25331379223983597</v>
      </c>
      <c r="BJ616" s="566">
        <f t="shared" si="2242"/>
        <v>-0.19159528243327131</v>
      </c>
      <c r="BK616" s="566">
        <f t="shared" si="2243"/>
        <v>-0.17137673574767986</v>
      </c>
      <c r="BL616" s="566">
        <f t="shared" si="2244"/>
        <v>-0.24455954906073857</v>
      </c>
      <c r="BM616" s="566">
        <f t="shared" si="2245"/>
        <v>-0.14168877545574537</v>
      </c>
      <c r="BN616" s="566">
        <f t="shared" si="2246"/>
        <v>-0.60291083731310369</v>
      </c>
    </row>
    <row r="617" spans="1:66" ht="15.75" thickBot="1" x14ac:dyDescent="0.3">
      <c r="A617" s="564"/>
      <c r="B617" s="559" t="s">
        <v>499</v>
      </c>
      <c r="C617" s="560">
        <v>0</v>
      </c>
      <c r="D617" s="560">
        <v>0</v>
      </c>
      <c r="E617" s="560">
        <v>0</v>
      </c>
      <c r="F617" s="560">
        <v>0</v>
      </c>
      <c r="G617" s="560">
        <v>0</v>
      </c>
      <c r="H617" s="560">
        <v>0</v>
      </c>
      <c r="I617" s="560">
        <v>0</v>
      </c>
      <c r="J617" s="560">
        <v>0</v>
      </c>
      <c r="K617" s="560">
        <v>0</v>
      </c>
      <c r="L617" s="560">
        <v>0</v>
      </c>
      <c r="M617" s="560">
        <v>0</v>
      </c>
      <c r="N617" s="560">
        <v>0</v>
      </c>
      <c r="O617" s="560">
        <v>0</v>
      </c>
      <c r="P617" s="560">
        <v>0</v>
      </c>
      <c r="Q617" s="560">
        <v>0</v>
      </c>
      <c r="R617" s="560">
        <v>0</v>
      </c>
      <c r="S617" s="560">
        <v>0</v>
      </c>
      <c r="T617" s="560" t="s">
        <v>297</v>
      </c>
      <c r="U617" s="560" t="s">
        <v>297</v>
      </c>
      <c r="V617" s="561">
        <v>0</v>
      </c>
      <c r="X617" s="564"/>
      <c r="Y617" s="559" t="s">
        <v>499</v>
      </c>
      <c r="Z617" s="560">
        <f>[25]Summary!$C$17</f>
        <v>0</v>
      </c>
      <c r="AA617" s="560">
        <f>[25]Summary!$D$17</f>
        <v>0</v>
      </c>
      <c r="AB617" s="560">
        <f>[25]Summary!$E$17</f>
        <v>0</v>
      </c>
      <c r="AC617" s="560">
        <f>[25]Summary!$F$17</f>
        <v>0</v>
      </c>
      <c r="AD617" s="560">
        <f>[25]Summary!$G$17</f>
        <v>0</v>
      </c>
      <c r="AE617" s="560">
        <f>[25]Summary!$H$17</f>
        <v>0</v>
      </c>
      <c r="AF617" s="560">
        <f>[25]Summary!$I$17</f>
        <v>0</v>
      </c>
      <c r="AG617" s="560">
        <f>[25]Summary!$J$17</f>
        <v>0</v>
      </c>
      <c r="AH617" s="560">
        <f>[25]Summary!$K$17</f>
        <v>0</v>
      </c>
      <c r="AI617" s="560">
        <f>[25]Summary!$L$17</f>
        <v>0</v>
      </c>
      <c r="AJ617" s="560" t="str">
        <f>[25]Summary!$M$17</f>
        <v>:</v>
      </c>
      <c r="AK617" s="560" t="str">
        <f>[25]Summary!$N$17</f>
        <v>:</v>
      </c>
      <c r="AL617" s="560" t="str">
        <f>[25]Summary!$O$17</f>
        <v>:</v>
      </c>
      <c r="AM617" s="560" t="str">
        <f>[25]Summary!$P$17</f>
        <v>:</v>
      </c>
      <c r="AN617" s="560">
        <f>[25]Summary!$Q$17</f>
        <v>0</v>
      </c>
      <c r="AO617" s="560">
        <f>[25]Summary!$R$17</f>
        <v>0</v>
      </c>
      <c r="AP617" s="560">
        <f>[25]Summary!$S$17</f>
        <v>0</v>
      </c>
      <c r="AQ617" s="560" t="str">
        <f>[25]Summary!$T$17</f>
        <v>:</v>
      </c>
      <c r="AR617" s="560" t="str">
        <f>[25]Summary!$U$17</f>
        <v>:</v>
      </c>
      <c r="AS617" s="560" t="str">
        <f>[25]Summary!$V$17</f>
        <v>:</v>
      </c>
      <c r="AU617" s="566"/>
      <c r="AV617" s="566"/>
      <c r="AW617" s="566"/>
      <c r="AX617" s="566"/>
      <c r="AY617" s="566"/>
      <c r="AZ617" s="566"/>
      <c r="BA617" s="566"/>
      <c r="BB617" s="566"/>
      <c r="BC617" s="566"/>
      <c r="BD617" s="566"/>
      <c r="BE617" s="566"/>
      <c r="BF617" s="566"/>
      <c r="BG617" s="566"/>
      <c r="BH617" s="566"/>
      <c r="BI617" s="566"/>
      <c r="BJ617" s="566"/>
      <c r="BK617" s="566"/>
      <c r="BL617" s="566"/>
      <c r="BM617" s="566"/>
      <c r="BN617" s="566"/>
    </row>
    <row r="618" spans="1:66" ht="15" x14ac:dyDescent="0.25">
      <c r="A618" s="552" t="s">
        <v>502</v>
      </c>
      <c r="B618" s="562"/>
      <c r="C618" s="553">
        <v>2000</v>
      </c>
      <c r="D618" s="553">
        <v>2001</v>
      </c>
      <c r="E618" s="553">
        <v>2002</v>
      </c>
      <c r="F618" s="553">
        <v>2003</v>
      </c>
      <c r="G618" s="553">
        <v>2004</v>
      </c>
      <c r="H618" s="553">
        <v>2005</v>
      </c>
      <c r="I618" s="553">
        <v>2006</v>
      </c>
      <c r="J618" s="553">
        <v>2007</v>
      </c>
      <c r="K618" s="553">
        <v>2008</v>
      </c>
      <c r="L618" s="553">
        <v>2009</v>
      </c>
      <c r="M618" s="553">
        <v>2010</v>
      </c>
      <c r="N618" s="553">
        <v>2011</v>
      </c>
      <c r="O618" s="553">
        <v>2012</v>
      </c>
      <c r="P618" s="553">
        <v>2013</v>
      </c>
      <c r="Q618" s="553">
        <v>2014</v>
      </c>
      <c r="R618" s="553">
        <v>2015</v>
      </c>
      <c r="S618" s="553">
        <v>2016</v>
      </c>
      <c r="T618" s="553">
        <v>2017</v>
      </c>
      <c r="U618" s="553">
        <v>2018</v>
      </c>
      <c r="V618" s="554">
        <v>2019</v>
      </c>
      <c r="X618" s="552" t="s">
        <v>502</v>
      </c>
      <c r="Y618" s="562"/>
      <c r="Z618" s="553">
        <v>2000</v>
      </c>
      <c r="AA618" s="553">
        <v>2001</v>
      </c>
      <c r="AB618" s="553">
        <v>2002</v>
      </c>
      <c r="AC618" s="553">
        <v>2003</v>
      </c>
      <c r="AD618" s="553">
        <v>2004</v>
      </c>
      <c r="AE618" s="553">
        <v>2005</v>
      </c>
      <c r="AF618" s="553">
        <v>2006</v>
      </c>
      <c r="AG618" s="553">
        <v>2007</v>
      </c>
      <c r="AH618" s="553">
        <v>2008</v>
      </c>
      <c r="AI618" s="553">
        <v>2009</v>
      </c>
      <c r="AJ618" s="553">
        <v>2010</v>
      </c>
      <c r="AK618" s="553">
        <v>2011</v>
      </c>
      <c r="AL618" s="553">
        <v>2012</v>
      </c>
      <c r="AM618" s="553">
        <v>2013</v>
      </c>
      <c r="AN618" s="553">
        <v>2014</v>
      </c>
      <c r="AO618" s="553">
        <v>2015</v>
      </c>
      <c r="AP618" s="553">
        <v>2016</v>
      </c>
      <c r="AQ618" s="553">
        <v>2017</v>
      </c>
      <c r="AR618" s="553">
        <v>2018</v>
      </c>
      <c r="AS618" s="553">
        <v>2019</v>
      </c>
      <c r="AU618" s="553">
        <v>2000</v>
      </c>
      <c r="AV618" s="553">
        <v>2001</v>
      </c>
      <c r="AW618" s="553">
        <v>2002</v>
      </c>
      <c r="AX618" s="553">
        <v>2003</v>
      </c>
      <c r="AY618" s="553">
        <v>2004</v>
      </c>
      <c r="AZ618" s="553">
        <v>2005</v>
      </c>
      <c r="BA618" s="553">
        <v>2006</v>
      </c>
      <c r="BB618" s="553">
        <v>2007</v>
      </c>
      <c r="BC618" s="553">
        <v>2008</v>
      </c>
      <c r="BD618" s="553">
        <v>2009</v>
      </c>
      <c r="BE618" s="553">
        <v>2010</v>
      </c>
      <c r="BF618" s="553">
        <v>2011</v>
      </c>
      <c r="BG618" s="553">
        <v>2012</v>
      </c>
      <c r="BH618" s="553">
        <v>2013</v>
      </c>
      <c r="BI618" s="553">
        <v>2014</v>
      </c>
      <c r="BJ618" s="553">
        <v>2015</v>
      </c>
      <c r="BK618" s="553">
        <v>2016</v>
      </c>
      <c r="BL618" s="553">
        <v>2017</v>
      </c>
      <c r="BM618" s="553">
        <v>2018</v>
      </c>
      <c r="BN618" s="553">
        <v>2019</v>
      </c>
    </row>
    <row r="619" spans="1:66" ht="15" x14ac:dyDescent="0.25">
      <c r="A619" s="563"/>
      <c r="B619" s="550" t="s">
        <v>498</v>
      </c>
      <c r="C619" s="556">
        <v>0</v>
      </c>
      <c r="D619" s="556">
        <v>0</v>
      </c>
      <c r="E619" s="556">
        <v>0</v>
      </c>
      <c r="F619" s="556">
        <v>0</v>
      </c>
      <c r="G619" s="556">
        <v>0</v>
      </c>
      <c r="H619" s="556">
        <v>0</v>
      </c>
      <c r="I619" s="556">
        <v>0</v>
      </c>
      <c r="J619" s="556">
        <v>0</v>
      </c>
      <c r="K619" s="556">
        <v>0</v>
      </c>
      <c r="L619" s="556">
        <v>0</v>
      </c>
      <c r="M619" s="556">
        <v>0</v>
      </c>
      <c r="N619" s="556">
        <v>0</v>
      </c>
      <c r="O619" s="556">
        <v>0</v>
      </c>
      <c r="P619" s="556">
        <v>55704.813567183446</v>
      </c>
      <c r="Q619" s="556">
        <v>0</v>
      </c>
      <c r="R619" s="556">
        <v>0</v>
      </c>
      <c r="S619" s="556">
        <v>0</v>
      </c>
      <c r="T619" s="556">
        <v>0</v>
      </c>
      <c r="U619" s="556" t="s">
        <v>297</v>
      </c>
      <c r="V619" s="557">
        <v>0</v>
      </c>
      <c r="X619" s="563"/>
      <c r="Y619" s="550" t="s">
        <v>498</v>
      </c>
      <c r="Z619" s="556">
        <f>[25]Summary!$C$19</f>
        <v>0</v>
      </c>
      <c r="AA619" s="556">
        <f>[25]Summary!$D$19</f>
        <v>0</v>
      </c>
      <c r="AB619" s="556">
        <f>[25]Summary!$E$19</f>
        <v>0</v>
      </c>
      <c r="AC619" s="556">
        <f>[25]Summary!$F$19</f>
        <v>0</v>
      </c>
      <c r="AD619" s="556">
        <f>[25]Summary!$G$19</f>
        <v>0</v>
      </c>
      <c r="AE619" s="556">
        <f>[25]Summary!$H$19</f>
        <v>0</v>
      </c>
      <c r="AF619" s="556">
        <f>[25]Summary!$I$19</f>
        <v>0</v>
      </c>
      <c r="AG619" s="556">
        <f>[25]Summary!$J$19</f>
        <v>0</v>
      </c>
      <c r="AH619" s="556">
        <f>[25]Summary!$K$19</f>
        <v>0</v>
      </c>
      <c r="AI619" s="556">
        <f>[25]Summary!$L$19</f>
        <v>182522.29196426948</v>
      </c>
      <c r="AJ619" s="556">
        <f>[25]Summary!$M$19</f>
        <v>0</v>
      </c>
      <c r="AK619" s="556">
        <f>[25]Summary!$N$19</f>
        <v>0</v>
      </c>
      <c r="AL619" s="556">
        <f>[25]Summary!$O$19</f>
        <v>0</v>
      </c>
      <c r="AM619" s="556">
        <f>[25]Summary!$P$19</f>
        <v>0</v>
      </c>
      <c r="AN619" s="556">
        <f>[25]Summary!$Q$19</f>
        <v>0</v>
      </c>
      <c r="AO619" s="556">
        <f>[25]Summary!$R$19</f>
        <v>0</v>
      </c>
      <c r="AP619" s="556">
        <f>[25]Summary!$S$19</f>
        <v>0</v>
      </c>
      <c r="AQ619" s="556">
        <f>[25]Summary!$T$19</f>
        <v>0</v>
      </c>
      <c r="AR619" s="556">
        <f>[25]Summary!$U$19</f>
        <v>0</v>
      </c>
      <c r="AS619" s="556">
        <f>[25]Summary!$V$19</f>
        <v>0</v>
      </c>
      <c r="AU619" s="566"/>
      <c r="AV619" s="566"/>
      <c r="AW619" s="566"/>
      <c r="AX619" s="566"/>
      <c r="AY619" s="566"/>
      <c r="AZ619" s="566"/>
      <c r="BA619" s="566"/>
      <c r="BB619" s="566"/>
      <c r="BC619" s="566"/>
      <c r="BD619" s="566"/>
      <c r="BE619" s="566"/>
      <c r="BF619" s="566"/>
      <c r="BG619" s="566"/>
      <c r="BH619" s="566">
        <f t="shared" ref="BH619:BH621" si="2248">(AM619-P619)/P619</f>
        <v>-1</v>
      </c>
      <c r="BI619" s="566"/>
      <c r="BJ619" s="566"/>
      <c r="BK619" s="566"/>
      <c r="BL619" s="566"/>
      <c r="BM619" s="566"/>
      <c r="BN619" s="566"/>
    </row>
    <row r="620" spans="1:66" ht="15" x14ac:dyDescent="0.25">
      <c r="A620" s="563"/>
      <c r="B620" s="550" t="s">
        <v>87</v>
      </c>
      <c r="C620" s="556">
        <v>0</v>
      </c>
      <c r="D620" s="556">
        <v>0</v>
      </c>
      <c r="E620" s="556">
        <v>0</v>
      </c>
      <c r="F620" s="556">
        <v>0</v>
      </c>
      <c r="G620" s="556">
        <v>0</v>
      </c>
      <c r="H620" s="556">
        <v>0</v>
      </c>
      <c r="I620" s="556">
        <v>0</v>
      </c>
      <c r="J620" s="556">
        <v>0</v>
      </c>
      <c r="K620" s="556">
        <v>0</v>
      </c>
      <c r="L620" s="556">
        <v>0</v>
      </c>
      <c r="M620" s="556">
        <v>0</v>
      </c>
      <c r="N620" s="556">
        <v>0</v>
      </c>
      <c r="O620" s="556">
        <v>0</v>
      </c>
      <c r="P620" s="556">
        <v>201376.50118722301</v>
      </c>
      <c r="Q620" s="556">
        <v>0</v>
      </c>
      <c r="R620" s="556">
        <v>0</v>
      </c>
      <c r="S620" s="556">
        <v>0</v>
      </c>
      <c r="T620" s="556">
        <v>0</v>
      </c>
      <c r="U620" s="556">
        <v>0</v>
      </c>
      <c r="V620" s="557">
        <v>0</v>
      </c>
      <c r="X620" s="563"/>
      <c r="Y620" s="550" t="s">
        <v>87</v>
      </c>
      <c r="Z620" s="556">
        <f>[25]Summary!$C$20</f>
        <v>0</v>
      </c>
      <c r="AA620" s="556">
        <f>[25]Summary!$D$20</f>
        <v>0</v>
      </c>
      <c r="AB620" s="556">
        <f>[25]Summary!$E$20</f>
        <v>0</v>
      </c>
      <c r="AC620" s="556">
        <f>[25]Summary!$F$20</f>
        <v>0</v>
      </c>
      <c r="AD620" s="556">
        <f>[25]Summary!$G$20</f>
        <v>0</v>
      </c>
      <c r="AE620" s="556">
        <f>[25]Summary!$H$20</f>
        <v>0</v>
      </c>
      <c r="AF620" s="556">
        <f>[25]Summary!$I$20</f>
        <v>0</v>
      </c>
      <c r="AG620" s="556">
        <f>[25]Summary!$J$20</f>
        <v>0</v>
      </c>
      <c r="AH620" s="556">
        <f>[25]Summary!$K$20</f>
        <v>0</v>
      </c>
      <c r="AI620" s="556">
        <f>[25]Summary!$L$20</f>
        <v>114219.49499751045</v>
      </c>
      <c r="AJ620" s="556">
        <f>[25]Summary!$M$20</f>
        <v>0</v>
      </c>
      <c r="AK620" s="556">
        <f>[25]Summary!$N$20</f>
        <v>0</v>
      </c>
      <c r="AL620" s="556">
        <f>[25]Summary!$O$20</f>
        <v>0</v>
      </c>
      <c r="AM620" s="556">
        <f>[25]Summary!$P$20</f>
        <v>0</v>
      </c>
      <c r="AN620" s="556">
        <f>[25]Summary!$Q$20</f>
        <v>0</v>
      </c>
      <c r="AO620" s="556">
        <f>[25]Summary!$R$20</f>
        <v>0</v>
      </c>
      <c r="AP620" s="556">
        <f>[25]Summary!$S$20</f>
        <v>0</v>
      </c>
      <c r="AQ620" s="556">
        <f>[25]Summary!$T$20</f>
        <v>0</v>
      </c>
      <c r="AR620" s="556">
        <f>[25]Summary!$U$20</f>
        <v>0</v>
      </c>
      <c r="AS620" s="556">
        <f>[25]Summary!$V$20</f>
        <v>0</v>
      </c>
      <c r="AU620" s="566"/>
      <c r="AV620" s="566"/>
      <c r="AW620" s="566"/>
      <c r="AX620" s="566"/>
      <c r="AY620" s="566"/>
      <c r="AZ620" s="566"/>
      <c r="BA620" s="566"/>
      <c r="BB620" s="566"/>
      <c r="BC620" s="566"/>
      <c r="BD620" s="566"/>
      <c r="BE620" s="566"/>
      <c r="BF620" s="566"/>
      <c r="BG620" s="566"/>
      <c r="BH620" s="566">
        <f t="shared" si="2248"/>
        <v>-1</v>
      </c>
      <c r="BI620" s="566"/>
      <c r="BJ620" s="566"/>
      <c r="BK620" s="566"/>
      <c r="BL620" s="566"/>
      <c r="BM620" s="566"/>
      <c r="BN620" s="566"/>
    </row>
    <row r="621" spans="1:66" ht="15.75" thickBot="1" x14ac:dyDescent="0.3">
      <c r="A621" s="564"/>
      <c r="B621" s="559" t="s">
        <v>499</v>
      </c>
      <c r="C621" s="560">
        <v>0</v>
      </c>
      <c r="D621" s="560">
        <v>0</v>
      </c>
      <c r="E621" s="560">
        <v>0</v>
      </c>
      <c r="F621" s="560">
        <v>0</v>
      </c>
      <c r="G621" s="560">
        <v>0</v>
      </c>
      <c r="H621" s="560">
        <v>0</v>
      </c>
      <c r="I621" s="560">
        <v>0</v>
      </c>
      <c r="J621" s="560">
        <v>0</v>
      </c>
      <c r="K621" s="560">
        <v>0</v>
      </c>
      <c r="L621" s="560">
        <v>0</v>
      </c>
      <c r="M621" s="560">
        <v>0</v>
      </c>
      <c r="N621" s="560">
        <v>0</v>
      </c>
      <c r="O621" s="560">
        <v>0</v>
      </c>
      <c r="P621" s="560">
        <v>-145671.67762003921</v>
      </c>
      <c r="Q621" s="560">
        <v>0</v>
      </c>
      <c r="R621" s="560">
        <v>0</v>
      </c>
      <c r="S621" s="560">
        <v>0</v>
      </c>
      <c r="T621" s="560">
        <v>0</v>
      </c>
      <c r="U621" s="560">
        <v>0</v>
      </c>
      <c r="V621" s="561">
        <v>0</v>
      </c>
      <c r="X621" s="564"/>
      <c r="Y621" s="559" t="s">
        <v>499</v>
      </c>
      <c r="Z621" s="560">
        <f>[25]Summary!$C$21</f>
        <v>0</v>
      </c>
      <c r="AA621" s="560">
        <f>[25]Summary!$D$21</f>
        <v>0</v>
      </c>
      <c r="AB621" s="560">
        <f>[25]Summary!$E$21</f>
        <v>0</v>
      </c>
      <c r="AC621" s="560">
        <f>[25]Summary!$F$21</f>
        <v>0</v>
      </c>
      <c r="AD621" s="560">
        <f>[25]Summary!$G$21</f>
        <v>0</v>
      </c>
      <c r="AE621" s="560">
        <f>[25]Summary!$H$21</f>
        <v>0</v>
      </c>
      <c r="AF621" s="560">
        <f>[25]Summary!$I$21</f>
        <v>0</v>
      </c>
      <c r="AG621" s="560">
        <f>[25]Summary!$J$21</f>
        <v>0</v>
      </c>
      <c r="AH621" s="560">
        <f>[25]Summary!$K$21</f>
        <v>0</v>
      </c>
      <c r="AI621" s="560">
        <f>[25]Summary!$L$21</f>
        <v>68302.796966759022</v>
      </c>
      <c r="AJ621" s="560">
        <f>[25]Summary!$M$21</f>
        <v>0</v>
      </c>
      <c r="AK621" s="560">
        <f>[25]Summary!$N$21</f>
        <v>0</v>
      </c>
      <c r="AL621" s="560">
        <f>[25]Summary!$O$21</f>
        <v>0</v>
      </c>
      <c r="AM621" s="560">
        <f>[25]Summary!$P$21</f>
        <v>0</v>
      </c>
      <c r="AN621" s="560">
        <f>[25]Summary!$Q$21</f>
        <v>0</v>
      </c>
      <c r="AO621" s="560">
        <f>[25]Summary!$R$21</f>
        <v>0</v>
      </c>
      <c r="AP621" s="560">
        <f>[25]Summary!$S$21</f>
        <v>0</v>
      </c>
      <c r="AQ621" s="560">
        <f>[25]Summary!$T$21</f>
        <v>0</v>
      </c>
      <c r="AR621" s="560">
        <f>[25]Summary!$U$21</f>
        <v>0</v>
      </c>
      <c r="AS621" s="560">
        <f>[25]Summary!$V$21</f>
        <v>0</v>
      </c>
      <c r="AU621" s="566"/>
      <c r="AV621" s="566"/>
      <c r="AW621" s="566"/>
      <c r="AX621" s="566"/>
      <c r="AY621" s="566"/>
      <c r="AZ621" s="566"/>
      <c r="BA621" s="566"/>
      <c r="BB621" s="566"/>
      <c r="BC621" s="566"/>
      <c r="BD621" s="566"/>
      <c r="BE621" s="566"/>
      <c r="BF621" s="566"/>
      <c r="BG621" s="566"/>
      <c r="BH621" s="566">
        <f t="shared" si="2248"/>
        <v>-1</v>
      </c>
      <c r="BI621" s="566"/>
      <c r="BJ621" s="566"/>
      <c r="BK621" s="566"/>
      <c r="BL621" s="566"/>
      <c r="BM621" s="566"/>
      <c r="BN621" s="566"/>
    </row>
    <row r="622" spans="1:66" ht="15" x14ac:dyDescent="0.25">
      <c r="A622" s="552" t="s">
        <v>503</v>
      </c>
      <c r="B622" s="562"/>
      <c r="C622" s="553">
        <v>2000</v>
      </c>
      <c r="D622" s="553">
        <v>2001</v>
      </c>
      <c r="E622" s="553">
        <v>2002</v>
      </c>
      <c r="F622" s="553">
        <v>2003</v>
      </c>
      <c r="G622" s="553">
        <v>2004</v>
      </c>
      <c r="H622" s="553">
        <v>2005</v>
      </c>
      <c r="I622" s="553">
        <v>2006</v>
      </c>
      <c r="J622" s="553">
        <v>2007</v>
      </c>
      <c r="K622" s="553">
        <v>2008</v>
      </c>
      <c r="L622" s="553">
        <v>2009</v>
      </c>
      <c r="M622" s="553">
        <v>2010</v>
      </c>
      <c r="N622" s="553">
        <v>2011</v>
      </c>
      <c r="O622" s="553">
        <v>2012</v>
      </c>
      <c r="P622" s="553">
        <v>2013</v>
      </c>
      <c r="Q622" s="553">
        <v>2014</v>
      </c>
      <c r="R622" s="553">
        <v>2015</v>
      </c>
      <c r="S622" s="553">
        <v>2016</v>
      </c>
      <c r="T622" s="553">
        <v>2017</v>
      </c>
      <c r="U622" s="553">
        <v>2018</v>
      </c>
      <c r="V622" s="554">
        <v>2019</v>
      </c>
      <c r="X622" s="552" t="s">
        <v>503</v>
      </c>
      <c r="Y622" s="562"/>
      <c r="Z622" s="553">
        <v>2000</v>
      </c>
      <c r="AA622" s="553">
        <v>2001</v>
      </c>
      <c r="AB622" s="553">
        <v>2002</v>
      </c>
      <c r="AC622" s="553">
        <v>2003</v>
      </c>
      <c r="AD622" s="553">
        <v>2004</v>
      </c>
      <c r="AE622" s="553">
        <v>2005</v>
      </c>
      <c r="AF622" s="553">
        <v>2006</v>
      </c>
      <c r="AG622" s="553">
        <v>2007</v>
      </c>
      <c r="AH622" s="553">
        <v>2008</v>
      </c>
      <c r="AI622" s="553">
        <v>2009</v>
      </c>
      <c r="AJ622" s="553">
        <v>2010</v>
      </c>
      <c r="AK622" s="553">
        <v>2011</v>
      </c>
      <c r="AL622" s="553">
        <v>2012</v>
      </c>
      <c r="AM622" s="553">
        <v>2013</v>
      </c>
      <c r="AN622" s="553">
        <v>2014</v>
      </c>
      <c r="AO622" s="553">
        <v>2015</v>
      </c>
      <c r="AP622" s="553">
        <v>2016</v>
      </c>
      <c r="AQ622" s="553">
        <v>2017</v>
      </c>
      <c r="AR622" s="553">
        <v>2018</v>
      </c>
      <c r="AS622" s="553">
        <v>2019</v>
      </c>
      <c r="AU622" s="553">
        <v>2000</v>
      </c>
      <c r="AV622" s="553">
        <v>2001</v>
      </c>
      <c r="AW622" s="553">
        <v>2002</v>
      </c>
      <c r="AX622" s="553">
        <v>2003</v>
      </c>
      <c r="AY622" s="553">
        <v>2004</v>
      </c>
      <c r="AZ622" s="553">
        <v>2005</v>
      </c>
      <c r="BA622" s="553">
        <v>2006</v>
      </c>
      <c r="BB622" s="553">
        <v>2007</v>
      </c>
      <c r="BC622" s="553">
        <v>2008</v>
      </c>
      <c r="BD622" s="553">
        <v>2009</v>
      </c>
      <c r="BE622" s="553">
        <v>2010</v>
      </c>
      <c r="BF622" s="553">
        <v>2011</v>
      </c>
      <c r="BG622" s="553">
        <v>2012</v>
      </c>
      <c r="BH622" s="553">
        <v>2013</v>
      </c>
      <c r="BI622" s="553">
        <v>2014</v>
      </c>
      <c r="BJ622" s="553">
        <v>2015</v>
      </c>
      <c r="BK622" s="553">
        <v>2016</v>
      </c>
      <c r="BL622" s="553">
        <v>2017</v>
      </c>
      <c r="BM622" s="553">
        <v>2018</v>
      </c>
      <c r="BN622" s="553">
        <v>2019</v>
      </c>
    </row>
    <row r="623" spans="1:66" ht="15" x14ac:dyDescent="0.25">
      <c r="A623" s="555"/>
      <c r="B623" s="550" t="s">
        <v>498</v>
      </c>
      <c r="C623" s="556">
        <v>2003655.8399570533</v>
      </c>
      <c r="D623" s="556">
        <v>2023029.9780677282</v>
      </c>
      <c r="E623" s="556">
        <v>2050089.6716365439</v>
      </c>
      <c r="F623" s="556">
        <v>2068934.1207513409</v>
      </c>
      <c r="G623" s="556">
        <v>2086290.2846856196</v>
      </c>
      <c r="H623" s="556">
        <v>2106402.9971664967</v>
      </c>
      <c r="I623" s="556">
        <v>2121187.0411436665</v>
      </c>
      <c r="J623" s="556">
        <v>2138595.0821677912</v>
      </c>
      <c r="K623" s="556">
        <v>2153003.4491019151</v>
      </c>
      <c r="L623" s="556">
        <v>2166004.4545635325</v>
      </c>
      <c r="M623" s="556">
        <v>2177450.6782092503</v>
      </c>
      <c r="N623" s="556">
        <v>2216358.5108832694</v>
      </c>
      <c r="O623" s="556">
        <v>2255217.058150379</v>
      </c>
      <c r="P623" s="556">
        <v>2349350.11</v>
      </c>
      <c r="Q623" s="556">
        <v>2383560.62</v>
      </c>
      <c r="R623" s="556">
        <v>2418294.0699999998</v>
      </c>
      <c r="S623" s="556">
        <v>2453174.4500000002</v>
      </c>
      <c r="T623" s="556">
        <v>2438894.54</v>
      </c>
      <c r="U623" s="556">
        <v>2522812.0079999994</v>
      </c>
      <c r="V623" s="557">
        <v>2564148.8651322168</v>
      </c>
      <c r="X623" s="555"/>
      <c r="Y623" s="550" t="s">
        <v>498</v>
      </c>
      <c r="Z623" s="556">
        <f>[25]Summary!$C$23</f>
        <v>1654513.6452038817</v>
      </c>
      <c r="AA623" s="556">
        <f>[25]Summary!$D$23</f>
        <v>1677310.5923844317</v>
      </c>
      <c r="AB623" s="556">
        <f>[25]Summary!$E$23</f>
        <v>1697494.2205063796</v>
      </c>
      <c r="AC623" s="556">
        <f>[25]Summary!$F$23</f>
        <v>1715419.8611904532</v>
      </c>
      <c r="AD623" s="556">
        <f>[25]Summary!$G$23</f>
        <v>1732529.7716248736</v>
      </c>
      <c r="AE623" s="556">
        <f>[25]Summary!$H$23</f>
        <v>1752218.2269647571</v>
      </c>
      <c r="AF623" s="556">
        <f>[25]Summary!$I$23</f>
        <v>1773892.8043063947</v>
      </c>
      <c r="AG623" s="556">
        <f>[25]Summary!$J$23</f>
        <v>1792859.0779997718</v>
      </c>
      <c r="AH623" s="556">
        <f>[25]Summary!$K$23</f>
        <v>1815039.3223179562</v>
      </c>
      <c r="AI623" s="556">
        <f>[25]Summary!$L$23</f>
        <v>2021678.92</v>
      </c>
      <c r="AJ623" s="556">
        <f>[25]Summary!$M$23</f>
        <v>2057462.66</v>
      </c>
      <c r="AK623" s="556">
        <f>[25]Summary!$N$23</f>
        <v>2089617.92</v>
      </c>
      <c r="AL623" s="556">
        <f>[25]Summary!$O$23</f>
        <v>2120490.77</v>
      </c>
      <c r="AM623" s="556">
        <f>[25]Summary!$P$23</f>
        <v>2153072.84</v>
      </c>
      <c r="AN623" s="556">
        <f>[25]Summary!$Q$23</f>
        <v>2186077.31</v>
      </c>
      <c r="AO623" s="556">
        <f>[25]Summary!$R$23</f>
        <v>2221760.31</v>
      </c>
      <c r="AP623" s="556">
        <f>[25]Summary!$S$23</f>
        <v>2255535.7400000002</v>
      </c>
      <c r="AQ623" s="556">
        <f>[25]Summary!$T$23</f>
        <v>2290235.2000000002</v>
      </c>
      <c r="AR623" s="556">
        <f>[25]Summary!$U$23</f>
        <v>2327859.84</v>
      </c>
      <c r="AS623" s="556">
        <f>[25]Summary!$V$23</f>
        <v>2365153.58</v>
      </c>
      <c r="AU623" s="566">
        <f>(Z623-C623)/C623</f>
        <v>-0.17425257760866517</v>
      </c>
      <c r="AV623" s="566">
        <f t="shared" ref="AV623:AV625" si="2249">(AA623-D623)/D623</f>
        <v>-0.17089187477760762</v>
      </c>
      <c r="AW623" s="566">
        <f t="shared" ref="AW623:AW625" si="2250">(AB623-E623)/E623</f>
        <v>-0.17199025779623323</v>
      </c>
      <c r="AX623" s="566">
        <f t="shared" ref="AX623:AX625" si="2251">(AC623-F623)/F623</f>
        <v>-0.17086781836847842</v>
      </c>
      <c r="AY623" s="566">
        <f t="shared" ref="AY623:AY625" si="2252">(AD623-G623)/G623</f>
        <v>-0.16956437733402652</v>
      </c>
      <c r="AZ623" s="566">
        <f t="shared" ref="AZ623:AZ625" si="2253">(AE623-H623)/H623</f>
        <v>-0.16814672723034668</v>
      </c>
      <c r="BA623" s="566">
        <f t="shared" ref="BA623:BA625" si="2254">(AF623-I623)/I623</f>
        <v>-0.16372636174979813</v>
      </c>
      <c r="BB623" s="566">
        <f t="shared" ref="BB623:BB625" si="2255">(AG623-J623)/J623</f>
        <v>-0.16166501412579862</v>
      </c>
      <c r="BC623" s="566">
        <f t="shared" ref="BC623:BC625" si="2256">(AH623-K623)/K623</f>
        <v>-0.15697333272964994</v>
      </c>
      <c r="BD623" s="566">
        <f t="shared" ref="BD623:BD625" si="2257">(AI623-L623)/L623</f>
        <v>-6.663215039075962E-2</v>
      </c>
      <c r="BE623" s="566">
        <f t="shared" ref="BE623:BE625" si="2258">(AJ623-M623)/M623</f>
        <v>-5.5104815649798938E-2</v>
      </c>
      <c r="BF623" s="566">
        <f t="shared" ref="BF623:BF625" si="2259">(AK623-N623)/N623</f>
        <v>-5.7184156020300358E-2</v>
      </c>
      <c r="BG623" s="566">
        <f t="shared" ref="BG623:BG625" si="2260">(AL623-O623)/O623</f>
        <v>-5.9739831988001639E-2</v>
      </c>
      <c r="BH623" s="566">
        <f t="shared" ref="BH623:BH625" si="2261">(AM623-P623)/P623</f>
        <v>-8.3545346930006967E-2</v>
      </c>
      <c r="BI623" s="566">
        <f t="shared" ref="BI623:BI625" si="2262">(AN623-Q623)/Q623</f>
        <v>-8.2852228864227523E-2</v>
      </c>
      <c r="BJ623" s="566">
        <f t="shared" ref="BJ623:BJ625" si="2263">(AO623-R623)/R623</f>
        <v>-8.1269586870384131E-2</v>
      </c>
      <c r="BK623" s="566">
        <f t="shared" ref="BK623:BK625" si="2264">(AP623-S623)/S623</f>
        <v>-8.056447432835441E-2</v>
      </c>
      <c r="BL623" s="566">
        <f t="shared" ref="BL623:BL625" si="2265">(AQ623-T623)/T623</f>
        <v>-6.095357448297041E-2</v>
      </c>
      <c r="BM623" s="566">
        <f t="shared" ref="BM623:BM625" si="2266">(AR623-U623)/U623</f>
        <v>-7.7275741268788042E-2</v>
      </c>
      <c r="BN623" s="566">
        <f t="shared" ref="BN623:BN625" si="2267">(AS623-V623)/V623</f>
        <v>-7.7606759825138247E-2</v>
      </c>
    </row>
    <row r="624" spans="1:66" ht="15" x14ac:dyDescent="0.25">
      <c r="A624" s="555"/>
      <c r="B624" s="550" t="s">
        <v>87</v>
      </c>
      <c r="C624" s="556">
        <v>1582888.113566072</v>
      </c>
      <c r="D624" s="556">
        <v>1598193.682673505</v>
      </c>
      <c r="E624" s="556">
        <v>1619570.8405928693</v>
      </c>
      <c r="F624" s="556">
        <v>1634457.9553935588</v>
      </c>
      <c r="G624" s="556">
        <v>1648169.3249016395</v>
      </c>
      <c r="H624" s="556">
        <v>1664058.3677615323</v>
      </c>
      <c r="I624" s="556">
        <v>1675737.7625034964</v>
      </c>
      <c r="J624" s="556">
        <v>1689490.1149125546</v>
      </c>
      <c r="K624" s="556">
        <v>1700872.7247905126</v>
      </c>
      <c r="L624" s="556">
        <v>1711143.5191051904</v>
      </c>
      <c r="M624" s="556">
        <v>1720186.0357853076</v>
      </c>
      <c r="N624" s="556">
        <v>1697730.6193365841</v>
      </c>
      <c r="O624" s="556">
        <v>1673371.0571475811</v>
      </c>
      <c r="P624" s="556">
        <v>1897199.36</v>
      </c>
      <c r="Q624" s="556">
        <v>1920149.67</v>
      </c>
      <c r="R624" s="556">
        <v>1945645.92</v>
      </c>
      <c r="S624" s="556">
        <v>1971334.28</v>
      </c>
      <c r="T624" s="556">
        <v>1958584.92</v>
      </c>
      <c r="U624" s="556">
        <v>1967126.6590000005</v>
      </c>
      <c r="V624" s="557">
        <v>1999358.4834110958</v>
      </c>
      <c r="X624" s="555"/>
      <c r="Y624" s="550" t="s">
        <v>87</v>
      </c>
      <c r="Z624" s="556">
        <f>[25]Summary!$C$24</f>
        <v>1307070.695081373</v>
      </c>
      <c r="AA624" s="556">
        <f>[25]Summary!$D$24</f>
        <v>1325078.6099278256</v>
      </c>
      <c r="AB624" s="556">
        <f>[25]Summary!$E$24</f>
        <v>1341021.9530503745</v>
      </c>
      <c r="AC624" s="556">
        <f>[25]Summary!$F$24</f>
        <v>1355181.4445168409</v>
      </c>
      <c r="AD624" s="556">
        <f>[25]Summary!$G$24</f>
        <v>1368696.4728338839</v>
      </c>
      <c r="AE624" s="556">
        <f>[25]Summary!$H$24</f>
        <v>1384248.5103810357</v>
      </c>
      <c r="AF624" s="556">
        <f>[25]Summary!$I$24</f>
        <v>1401371.9083033057</v>
      </c>
      <c r="AG624" s="556">
        <f>[25]Summary!$J$24</f>
        <v>1416355.7636861913</v>
      </c>
      <c r="AH624" s="556">
        <f>[25]Summary!$K$24</f>
        <v>1433878.6629417543</v>
      </c>
      <c r="AI624" s="556">
        <f>[25]Summary!$L$24</f>
        <v>1563859.95</v>
      </c>
      <c r="AJ624" s="556">
        <f>[25]Summary!$M$24</f>
        <v>1590395.55</v>
      </c>
      <c r="AK624" s="556">
        <f>[25]Summary!$N$24</f>
        <v>1619943.74</v>
      </c>
      <c r="AL624" s="556">
        <f>[25]Summary!$O$24</f>
        <v>1643900.47</v>
      </c>
      <c r="AM624" s="556">
        <f>[25]Summary!$P$24</f>
        <v>1678630.45</v>
      </c>
      <c r="AN624" s="556">
        <f>[25]Summary!$Q$24</f>
        <v>1700466.32</v>
      </c>
      <c r="AO624" s="556">
        <f>[25]Summary!$R$24</f>
        <v>1719177.12</v>
      </c>
      <c r="AP624" s="556">
        <f>[25]Summary!$S$24</f>
        <v>1744529.21</v>
      </c>
      <c r="AQ624" s="556">
        <f>[25]Summary!$T$24</f>
        <v>1762229.13</v>
      </c>
      <c r="AR624" s="556">
        <f>[25]Summary!$U$24</f>
        <v>1787914.65</v>
      </c>
      <c r="AS624" s="556">
        <f>[25]Summary!$V$24</f>
        <v>1817361.54</v>
      </c>
      <c r="AU624" s="566">
        <f t="shared" ref="AU624:AU625" si="2268">(Z624-C624)/C624</f>
        <v>-0.17424947229107232</v>
      </c>
      <c r="AV624" s="566">
        <f t="shared" si="2249"/>
        <v>-0.17088984627245213</v>
      </c>
      <c r="AW624" s="566">
        <f t="shared" si="2250"/>
        <v>-0.17198931998585973</v>
      </c>
      <c r="AX624" s="566">
        <f t="shared" si="2251"/>
        <v>-0.17086796876917607</v>
      </c>
      <c r="AY624" s="566">
        <f t="shared" si="2252"/>
        <v>-0.16956561916624319</v>
      </c>
      <c r="AZ624" s="566">
        <f t="shared" si="2253"/>
        <v>-0.1681490642403925</v>
      </c>
      <c r="BA624" s="566">
        <f t="shared" si="2254"/>
        <v>-0.16372839494307104</v>
      </c>
      <c r="BB624" s="566">
        <f t="shared" si="2255"/>
        <v>-0.1616667353158798</v>
      </c>
      <c r="BC624" s="566">
        <f t="shared" si="2256"/>
        <v>-0.15697474476324647</v>
      </c>
      <c r="BD624" s="566">
        <f t="shared" si="2257"/>
        <v>-8.6073182909993176E-2</v>
      </c>
      <c r="BE624" s="566">
        <f t="shared" si="2258"/>
        <v>-7.545142390721421E-2</v>
      </c>
      <c r="BF624" s="566">
        <f t="shared" si="2259"/>
        <v>-4.5818151861442315E-2</v>
      </c>
      <c r="BG624" s="566">
        <f t="shared" si="2260"/>
        <v>-1.761150763406686E-2</v>
      </c>
      <c r="BH624" s="566">
        <f t="shared" si="2261"/>
        <v>-0.11520608461516671</v>
      </c>
      <c r="BI624" s="566">
        <f t="shared" si="2262"/>
        <v>-0.11440949288083353</v>
      </c>
      <c r="BJ624" s="566">
        <f t="shared" si="2263"/>
        <v>-0.11639774620450972</v>
      </c>
      <c r="BK624" s="566">
        <f t="shared" si="2264"/>
        <v>-0.11505155279905144</v>
      </c>
      <c r="BL624" s="566">
        <f t="shared" si="2265"/>
        <v>-0.10025390678490471</v>
      </c>
      <c r="BM624" s="566">
        <f t="shared" si="2266"/>
        <v>-9.1103441753518782E-2</v>
      </c>
      <c r="BN624" s="566">
        <f t="shared" si="2267"/>
        <v>-9.1027669585592108E-2</v>
      </c>
    </row>
    <row r="625" spans="1:66" ht="15.75" thickBot="1" x14ac:dyDescent="0.3">
      <c r="A625" s="558"/>
      <c r="B625" s="559" t="s">
        <v>499</v>
      </c>
      <c r="C625" s="560">
        <v>420767.72639098135</v>
      </c>
      <c r="D625" s="560">
        <v>424836.29539422307</v>
      </c>
      <c r="E625" s="560">
        <v>430518.83104367461</v>
      </c>
      <c r="F625" s="560">
        <v>434476.16535778198</v>
      </c>
      <c r="G625" s="560">
        <v>438120.95978398027</v>
      </c>
      <c r="H625" s="560">
        <v>442344.62940496445</v>
      </c>
      <c r="I625" s="560">
        <v>445449.27864017012</v>
      </c>
      <c r="J625" s="560">
        <v>449104.96725523652</v>
      </c>
      <c r="K625" s="560">
        <v>452130.72431140259</v>
      </c>
      <c r="L625" s="560">
        <v>454860.93545834196</v>
      </c>
      <c r="M625" s="560">
        <v>457264.64242394274</v>
      </c>
      <c r="N625" s="560">
        <v>518627.89154668525</v>
      </c>
      <c r="O625" s="560">
        <v>581846.00100279774</v>
      </c>
      <c r="P625" s="560">
        <v>452150.76</v>
      </c>
      <c r="Q625" s="560">
        <v>463410.95</v>
      </c>
      <c r="R625" s="560">
        <v>472648.15</v>
      </c>
      <c r="S625" s="560">
        <v>481840.17</v>
      </c>
      <c r="T625" s="560">
        <v>480309.52</v>
      </c>
      <c r="U625" s="560">
        <v>555685.34900000005</v>
      </c>
      <c r="V625" s="561">
        <v>564790.38172112103</v>
      </c>
      <c r="X625" s="558"/>
      <c r="Y625" s="559" t="s">
        <v>499</v>
      </c>
      <c r="Z625" s="560">
        <f>[25]Summary!$C$25</f>
        <v>347442.95012250863</v>
      </c>
      <c r="AA625" s="560">
        <f>[25]Summary!$D$25</f>
        <v>352231.982456606</v>
      </c>
      <c r="AB625" s="560">
        <f>[25]Summary!$E$25</f>
        <v>356472.26745600504</v>
      </c>
      <c r="AC625" s="560">
        <f>[25]Summary!$F$25</f>
        <v>360238.41667361226</v>
      </c>
      <c r="AD625" s="560">
        <f>[25]Summary!$G$25</f>
        <v>363833.29879098956</v>
      </c>
      <c r="AE625" s="560">
        <f>[25]Summary!$H$25</f>
        <v>367969.7165837214</v>
      </c>
      <c r="AF625" s="560">
        <f>[25]Summary!$I$25</f>
        <v>372520.89600308886</v>
      </c>
      <c r="AG625" s="560">
        <f>[25]Summary!$J$25</f>
        <v>376503.31431358057</v>
      </c>
      <c r="AH625" s="560">
        <f>[25]Summary!$K$25</f>
        <v>381160.65937620198</v>
      </c>
      <c r="AI625" s="560">
        <f>[25]Summary!$L$25</f>
        <v>457818.97</v>
      </c>
      <c r="AJ625" s="560">
        <f>[25]Summary!$M$25</f>
        <v>467067.11</v>
      </c>
      <c r="AK625" s="560">
        <f>[25]Summary!$N$25</f>
        <v>469674.18</v>
      </c>
      <c r="AL625" s="560">
        <f>[25]Summary!$O$25</f>
        <v>476590.3</v>
      </c>
      <c r="AM625" s="560">
        <f>[25]Summary!$P$25</f>
        <v>474442.38</v>
      </c>
      <c r="AN625" s="560">
        <f>[25]Summary!$Q$25</f>
        <v>485610.98</v>
      </c>
      <c r="AO625" s="560">
        <f>[25]Summary!$R$25</f>
        <v>502583.18</v>
      </c>
      <c r="AP625" s="560">
        <f>[25]Summary!$S$25</f>
        <v>511006.53</v>
      </c>
      <c r="AQ625" s="560">
        <f>[25]Summary!$T$25</f>
        <v>528006.07999999996</v>
      </c>
      <c r="AR625" s="560">
        <f>[25]Summary!$U$25</f>
        <v>539945.18999999994</v>
      </c>
      <c r="AS625" s="560">
        <f>[25]Summary!$V$25</f>
        <v>547792.04</v>
      </c>
      <c r="AU625" s="566">
        <f t="shared" si="2268"/>
        <v>-0.17426425951770513</v>
      </c>
      <c r="AV625" s="566">
        <f t="shared" si="2249"/>
        <v>-0.17089950582081162</v>
      </c>
      <c r="AW625" s="566">
        <f t="shared" si="2250"/>
        <v>-0.17199378574954324</v>
      </c>
      <c r="AX625" s="566">
        <f t="shared" si="2251"/>
        <v>-0.17086725257537774</v>
      </c>
      <c r="AY625" s="566">
        <f t="shared" si="2252"/>
        <v>-0.16955970567949763</v>
      </c>
      <c r="AZ625" s="566">
        <f t="shared" si="2253"/>
        <v>-0.16813793562112667</v>
      </c>
      <c r="BA625" s="566">
        <f t="shared" si="2254"/>
        <v>-0.16371871307034297</v>
      </c>
      <c r="BB625" s="566">
        <f t="shared" si="2255"/>
        <v>-0.16165853917263576</v>
      </c>
      <c r="BC625" s="566">
        <f t="shared" si="2256"/>
        <v>-0.15696802079373923</v>
      </c>
      <c r="BD625" s="566">
        <f t="shared" si="2257"/>
        <v>6.5031624196906189E-3</v>
      </c>
      <c r="BE625" s="566">
        <f t="shared" si="2258"/>
        <v>2.1437186842382411E-2</v>
      </c>
      <c r="BF625" s="566">
        <f t="shared" si="2259"/>
        <v>-9.4390819206989371E-2</v>
      </c>
      <c r="BG625" s="566">
        <f t="shared" si="2260"/>
        <v>-0.18089958652528684</v>
      </c>
      <c r="BH625" s="566">
        <f t="shared" si="2261"/>
        <v>4.9301299416150475E-2</v>
      </c>
      <c r="BI625" s="566">
        <f t="shared" si="2262"/>
        <v>4.7905708745121296E-2</v>
      </c>
      <c r="BJ625" s="566">
        <f t="shared" si="2263"/>
        <v>6.3334702568919335E-2</v>
      </c>
      <c r="BK625" s="566">
        <f t="shared" si="2264"/>
        <v>6.0531192324625081E-2</v>
      </c>
      <c r="BL625" s="566">
        <f t="shared" si="2265"/>
        <v>9.9303798933654153E-2</v>
      </c>
      <c r="BM625" s="566">
        <f t="shared" si="2266"/>
        <v>-2.8325668525048878E-2</v>
      </c>
      <c r="BN625" s="566">
        <f t="shared" si="2267"/>
        <v>-3.0096726628596047E-2</v>
      </c>
    </row>
    <row r="627" spans="1:66" ht="15" x14ac:dyDescent="0.25">
      <c r="A627" s="565" t="s">
        <v>349</v>
      </c>
      <c r="B627" s="565">
        <v>2021</v>
      </c>
      <c r="X627" s="565" t="str">
        <f>A627</f>
        <v>SE</v>
      </c>
      <c r="Y627" s="565">
        <v>2022</v>
      </c>
    </row>
    <row r="628" spans="1:66" ht="15.75" thickBot="1" x14ac:dyDescent="0.3">
      <c r="A628" s="550" t="s">
        <v>65</v>
      </c>
      <c r="B628" s="550" t="s">
        <v>64</v>
      </c>
      <c r="C628" s="551" t="s">
        <v>508</v>
      </c>
      <c r="D628" s="551" t="s">
        <v>508</v>
      </c>
      <c r="E628" s="551" t="s">
        <v>508</v>
      </c>
      <c r="F628" s="551" t="s">
        <v>508</v>
      </c>
      <c r="G628" s="551" t="s">
        <v>508</v>
      </c>
      <c r="H628" s="551" t="s">
        <v>508</v>
      </c>
      <c r="I628" s="551" t="s">
        <v>508</v>
      </c>
      <c r="J628" s="551" t="s">
        <v>508</v>
      </c>
      <c r="K628" s="551" t="s">
        <v>508</v>
      </c>
      <c r="L628" s="551" t="s">
        <v>508</v>
      </c>
      <c r="M628" s="551" t="s">
        <v>508</v>
      </c>
      <c r="N628" s="551" t="s">
        <v>508</v>
      </c>
      <c r="O628" s="551" t="s">
        <v>508</v>
      </c>
      <c r="P628" s="551" t="s">
        <v>508</v>
      </c>
      <c r="Q628" s="551" t="s">
        <v>508</v>
      </c>
      <c r="R628" s="551" t="s">
        <v>508</v>
      </c>
      <c r="S628" s="551" t="s">
        <v>508</v>
      </c>
      <c r="T628" s="551" t="s">
        <v>508</v>
      </c>
      <c r="U628" s="551" t="s">
        <v>508</v>
      </c>
      <c r="V628" s="551" t="s">
        <v>508</v>
      </c>
      <c r="X628" s="550" t="s">
        <v>65</v>
      </c>
      <c r="Y628" s="550" t="s">
        <v>64</v>
      </c>
      <c r="Z628" s="551" t="str">
        <f>[26]Summary!$C$1</f>
        <v>EST</v>
      </c>
      <c r="AA628" s="551" t="str">
        <f>[26]Summary!$D$1</f>
        <v>EST</v>
      </c>
      <c r="AB628" s="551" t="str">
        <f>[26]Summary!$E$1</f>
        <v>EST</v>
      </c>
      <c r="AC628" s="551" t="str">
        <f>[26]Summary!$F$1</f>
        <v>EST</v>
      </c>
      <c r="AD628" s="551" t="str">
        <f>[26]Summary!$G$1</f>
        <v>EST</v>
      </c>
      <c r="AE628" s="551" t="str">
        <f>[26]Summary!$H$1</f>
        <v>EST</v>
      </c>
      <c r="AF628" s="551" t="str">
        <f>[26]Summary!$I$1</f>
        <v>EST</v>
      </c>
      <c r="AG628" s="551" t="str">
        <f>[26]Summary!$J$1</f>
        <v>EST</v>
      </c>
      <c r="AH628" s="551" t="str">
        <f>[26]Summary!$K$1</f>
        <v>EST</v>
      </c>
      <c r="AI628" s="551" t="str">
        <f>[26]Summary!$L$1</f>
        <v>EST</v>
      </c>
      <c r="AJ628" s="551" t="str">
        <f>[26]Summary!$M$1</f>
        <v>EST</v>
      </c>
      <c r="AK628" s="551" t="str">
        <f>[26]Summary!$N$1</f>
        <v>EST</v>
      </c>
      <c r="AL628" s="551" t="str">
        <f>[26]Summary!$O$1</f>
        <v>EST</v>
      </c>
      <c r="AM628" s="551" t="str">
        <f>[26]Summary!$P$1</f>
        <v>EST</v>
      </c>
      <c r="AN628" s="551" t="str">
        <f>[26]Summary!$Q$1</f>
        <v>EST</v>
      </c>
      <c r="AO628" s="551" t="str">
        <f>[26]Summary!$R$1</f>
        <v>EST</v>
      </c>
      <c r="AP628" s="551" t="str">
        <f>[26]Summary!$S$1</f>
        <v>EST</v>
      </c>
      <c r="AQ628" s="551" t="str">
        <f>[26]Summary!$T$1</f>
        <v>EST</v>
      </c>
      <c r="AR628" s="551" t="str">
        <f>[26]Summary!$U$1</f>
        <v>EST</v>
      </c>
      <c r="AS628" s="551" t="str">
        <f>[26]Summary!$V$1</f>
        <v>EST</v>
      </c>
      <c r="AU628" s="704" t="s">
        <v>504</v>
      </c>
      <c r="AV628" s="704"/>
      <c r="AW628" s="704"/>
      <c r="AX628" s="704"/>
      <c r="AY628" s="704"/>
      <c r="AZ628" s="704"/>
      <c r="BA628" s="704"/>
      <c r="BB628" s="704"/>
      <c r="BC628" s="704"/>
      <c r="BD628" s="704"/>
      <c r="BE628" s="704"/>
      <c r="BF628" s="704"/>
      <c r="BG628" s="704"/>
      <c r="BH628" s="704"/>
      <c r="BI628" s="704"/>
      <c r="BJ628" s="704"/>
      <c r="BK628" s="704"/>
      <c r="BL628" s="704"/>
      <c r="BM628" s="704"/>
      <c r="BN628" s="704"/>
    </row>
    <row r="629" spans="1:66" ht="15" x14ac:dyDescent="0.25">
      <c r="A629" s="552" t="s">
        <v>497</v>
      </c>
      <c r="B629" s="553"/>
      <c r="C629" s="553">
        <v>2000</v>
      </c>
      <c r="D629" s="553">
        <v>2001</v>
      </c>
      <c r="E629" s="553">
        <v>2002</v>
      </c>
      <c r="F629" s="553">
        <v>2003</v>
      </c>
      <c r="G629" s="553">
        <v>2004</v>
      </c>
      <c r="H629" s="553">
        <v>2005</v>
      </c>
      <c r="I629" s="553">
        <v>2006</v>
      </c>
      <c r="J629" s="553">
        <v>2007</v>
      </c>
      <c r="K629" s="553">
        <v>2008</v>
      </c>
      <c r="L629" s="553">
        <v>2009</v>
      </c>
      <c r="M629" s="553">
        <v>2010</v>
      </c>
      <c r="N629" s="553">
        <v>2011</v>
      </c>
      <c r="O629" s="553">
        <v>2012</v>
      </c>
      <c r="P629" s="553">
        <v>2013</v>
      </c>
      <c r="Q629" s="553">
        <v>2014</v>
      </c>
      <c r="R629" s="553">
        <v>2015</v>
      </c>
      <c r="S629" s="553">
        <v>2016</v>
      </c>
      <c r="T629" s="553">
        <v>2017</v>
      </c>
      <c r="U629" s="553">
        <v>2018</v>
      </c>
      <c r="V629" s="554">
        <v>2019</v>
      </c>
      <c r="X629" s="552" t="s">
        <v>497</v>
      </c>
      <c r="Y629" s="553"/>
      <c r="Z629" s="553">
        <v>2000</v>
      </c>
      <c r="AA629" s="553">
        <v>2001</v>
      </c>
      <c r="AB629" s="553">
        <v>2002</v>
      </c>
      <c r="AC629" s="553">
        <v>2003</v>
      </c>
      <c r="AD629" s="553">
        <v>2004</v>
      </c>
      <c r="AE629" s="553">
        <v>2005</v>
      </c>
      <c r="AF629" s="553">
        <v>2006</v>
      </c>
      <c r="AG629" s="553">
        <v>2007</v>
      </c>
      <c r="AH629" s="553">
        <v>2008</v>
      </c>
      <c r="AI629" s="553">
        <v>2009</v>
      </c>
      <c r="AJ629" s="553">
        <v>2010</v>
      </c>
      <c r="AK629" s="553">
        <v>2011</v>
      </c>
      <c r="AL629" s="553">
        <v>2012</v>
      </c>
      <c r="AM629" s="553">
        <v>2013</v>
      </c>
      <c r="AN629" s="553">
        <v>2014</v>
      </c>
      <c r="AO629" s="553">
        <v>2015</v>
      </c>
      <c r="AP629" s="553">
        <v>2016</v>
      </c>
      <c r="AQ629" s="553">
        <v>2017</v>
      </c>
      <c r="AR629" s="553">
        <v>2018</v>
      </c>
      <c r="AS629" s="553">
        <v>2019</v>
      </c>
      <c r="AU629" s="553">
        <v>2000</v>
      </c>
      <c r="AV629" s="553">
        <v>2001</v>
      </c>
      <c r="AW629" s="553">
        <v>2002</v>
      </c>
      <c r="AX629" s="553">
        <v>2003</v>
      </c>
      <c r="AY629" s="553">
        <v>2004</v>
      </c>
      <c r="AZ629" s="553">
        <v>2005</v>
      </c>
      <c r="BA629" s="553">
        <v>2006</v>
      </c>
      <c r="BB629" s="553">
        <v>2007</v>
      </c>
      <c r="BC629" s="553">
        <v>2008</v>
      </c>
      <c r="BD629" s="553">
        <v>2009</v>
      </c>
      <c r="BE629" s="553">
        <v>2010</v>
      </c>
      <c r="BF629" s="553">
        <v>2011</v>
      </c>
      <c r="BG629" s="553">
        <v>2012</v>
      </c>
      <c r="BH629" s="553">
        <v>2013</v>
      </c>
      <c r="BI629" s="553">
        <v>2014</v>
      </c>
      <c r="BJ629" s="553">
        <v>2015</v>
      </c>
      <c r="BK629" s="553">
        <v>2016</v>
      </c>
      <c r="BL629" s="553">
        <v>2017</v>
      </c>
      <c r="BM629" s="553">
        <v>2018</v>
      </c>
      <c r="BN629" s="553">
        <v>2019</v>
      </c>
    </row>
    <row r="630" spans="1:66" ht="15" x14ac:dyDescent="0.25">
      <c r="A630" s="555"/>
      <c r="B630" s="550" t="s">
        <v>498</v>
      </c>
      <c r="C630" s="556">
        <v>3107129.0681785992</v>
      </c>
      <c r="D630" s="556">
        <v>3136365.8500965373</v>
      </c>
      <c r="E630" s="556">
        <v>3167122.5241320631</v>
      </c>
      <c r="F630" s="556">
        <v>3193607.965597861</v>
      </c>
      <c r="G630" s="556">
        <v>3219275.1882597953</v>
      </c>
      <c r="H630" s="556">
        <v>3244684.4073048551</v>
      </c>
      <c r="I630" s="556">
        <v>3233394.4476615605</v>
      </c>
      <c r="J630" s="556">
        <v>3264474.3098537577</v>
      </c>
      <c r="K630" s="556">
        <v>3275322.163761219</v>
      </c>
      <c r="L630" s="556">
        <v>3297960.2904437687</v>
      </c>
      <c r="M630" s="556">
        <v>3327898.4878471363</v>
      </c>
      <c r="N630" s="556">
        <v>3349259.3773896899</v>
      </c>
      <c r="O630" s="556">
        <v>3369979.9003778356</v>
      </c>
      <c r="P630" s="556">
        <v>3394066.2466301895</v>
      </c>
      <c r="Q630" s="556">
        <v>3417608.5831134473</v>
      </c>
      <c r="R630" s="556">
        <v>3436976.9635418602</v>
      </c>
      <c r="S630" s="556">
        <v>3457341.1130602765</v>
      </c>
      <c r="T630" s="556">
        <v>3476438.8831397276</v>
      </c>
      <c r="U630" s="556">
        <v>3502001.485018434</v>
      </c>
      <c r="V630" s="557">
        <v>3526486.377701642</v>
      </c>
      <c r="X630" s="555"/>
      <c r="Y630" s="550" t="s">
        <v>498</v>
      </c>
      <c r="Z630" s="556">
        <f>[26]Summary!$C$3</f>
        <v>3140184.9904716504</v>
      </c>
      <c r="AA630" s="556">
        <f>[26]Summary!$D$3</f>
        <v>3170501.3756580628</v>
      </c>
      <c r="AB630" s="556">
        <f>[26]Summary!$E$3</f>
        <v>3201045.2783615603</v>
      </c>
      <c r="AC630" s="556">
        <f>[26]Summary!$F$3</f>
        <v>3227243.679697861</v>
      </c>
      <c r="AD630" s="556">
        <f>[26]Summary!$G$3</f>
        <v>3252798.7717016647</v>
      </c>
      <c r="AE630" s="556">
        <f>[26]Summary!$H$3</f>
        <v>3277941.2043061801</v>
      </c>
      <c r="AF630" s="556">
        <f>[26]Summary!$I$3</f>
        <v>3269085.5557006486</v>
      </c>
      <c r="AG630" s="556">
        <f>[26]Summary!$J$3</f>
        <v>3299988.5703918864</v>
      </c>
      <c r="AH630" s="556">
        <f>[26]Summary!$K$3</f>
        <v>3308840.5821201522</v>
      </c>
      <c r="AI630" s="556">
        <f>[26]Summary!$L$3</f>
        <v>3331563.8232510518</v>
      </c>
      <c r="AJ630" s="556">
        <f>[26]Summary!$M$3</f>
        <v>3360902.316676619</v>
      </c>
      <c r="AK630" s="556">
        <f>[26]Summary!$N$3</f>
        <v>3382751.9226056929</v>
      </c>
      <c r="AL630" s="556">
        <f>[26]Summary!$O$3</f>
        <v>3404749.2183602434</v>
      </c>
      <c r="AM630" s="556">
        <f>[26]Summary!$P$3</f>
        <v>3430706.0279314383</v>
      </c>
      <c r="AN630" s="556">
        <f>[26]Summary!$Q$3</f>
        <v>3455836.2629370783</v>
      </c>
      <c r="AO630" s="556">
        <f>[26]Summary!$R$3</f>
        <v>3475255.6509151468</v>
      </c>
      <c r="AP630" s="556">
        <f>[26]Summary!$S$3</f>
        <v>3495665.897133993</v>
      </c>
      <c r="AQ630" s="556">
        <f>[26]Summary!$T$3</f>
        <v>3520572.2743361602</v>
      </c>
      <c r="AR630" s="556">
        <f>[26]Summary!$U$3</f>
        <v>3544044.6140196808</v>
      </c>
      <c r="AS630" s="556">
        <f>[26]Summary!$V$3</f>
        <v>3565671.9807134536</v>
      </c>
      <c r="AU630" s="566">
        <f>(Z630-C630)/C630</f>
        <v>1.0638734847416089E-2</v>
      </c>
      <c r="AV630" s="566">
        <f t="shared" ref="AV630:AV632" si="2269">(AA630-D630)/D630</f>
        <v>1.0883783076669705E-2</v>
      </c>
      <c r="AW630" s="566">
        <f t="shared" ref="AW630:AW632" si="2270">(AB630-E630)/E630</f>
        <v>1.0710906815578142E-2</v>
      </c>
      <c r="AX630" s="566">
        <f t="shared" ref="AX630:AX632" si="2271">(AC630-F630)/F630</f>
        <v>1.0532198836654389E-2</v>
      </c>
      <c r="AY630" s="566">
        <f t="shared" ref="AY630:AY632" si="2272">(AD630-G630)/G630</f>
        <v>1.0413394780329667E-2</v>
      </c>
      <c r="AZ630" s="566">
        <f t="shared" ref="AZ630:AZ632" si="2273">(AE630-H630)/H630</f>
        <v>1.024962456331748E-2</v>
      </c>
      <c r="BA630" s="566">
        <f t="shared" ref="BA630:BA632" si="2274">(AF630-I630)/I630</f>
        <v>1.1038278384160778E-2</v>
      </c>
      <c r="BB630" s="566">
        <f t="shared" ref="BB630:BB632" si="2275">(AG630-J630)/J630</f>
        <v>1.0879013638100782E-2</v>
      </c>
      <c r="BC630" s="566">
        <f t="shared" ref="BC630:BC632" si="2276">(AH630-K630)/K630</f>
        <v>1.0233624872016338E-2</v>
      </c>
      <c r="BD630" s="566">
        <f t="shared" ref="BD630:BD632" si="2277">(AI630-L630)/L630</f>
        <v>1.0189186602595952E-2</v>
      </c>
      <c r="BE630" s="566">
        <f t="shared" ref="BE630:BE632" si="2278">(AJ630-M630)/M630</f>
        <v>9.9173183767493154E-3</v>
      </c>
      <c r="BF630" s="566">
        <f t="shared" ref="BF630:BF632" si="2279">(AK630-N630)/N630</f>
        <v>9.9999855019010288E-3</v>
      </c>
      <c r="BG630" s="566">
        <f t="shared" ref="BG630:BG632" si="2280">(AL630-O630)/O630</f>
        <v>1.0317366574948856E-2</v>
      </c>
      <c r="BH630" s="566">
        <f t="shared" ref="BH630:BH632" si="2281">(AM630-P630)/P630</f>
        <v>1.0795246361978572E-2</v>
      </c>
      <c r="BI630" s="566">
        <f t="shared" ref="BI630:BI632" si="2282">(AN630-Q630)/Q630</f>
        <v>1.1185505564480258E-2</v>
      </c>
      <c r="BJ630" s="566">
        <f t="shared" ref="BJ630:BJ632" si="2283">(AO630-R630)/R630</f>
        <v>1.1137312754589944E-2</v>
      </c>
      <c r="BK630" s="566">
        <f t="shared" ref="BK630:BK632" si="2284">(AP630-S630)/S630</f>
        <v>1.1085045652262293E-2</v>
      </c>
      <c r="BL630" s="566">
        <f t="shared" ref="BL630:BL632" si="2285">(AQ630-T630)/T630</f>
        <v>1.2694999877740891E-2</v>
      </c>
      <c r="BM630" s="566">
        <f t="shared" ref="BM630:BM632" si="2286">(AR630-U630)/U630</f>
        <v>1.2005457216710877E-2</v>
      </c>
      <c r="BN630" s="566">
        <f t="shared" ref="BN630:BN632" si="2287">(AS630-V630)/V630</f>
        <v>1.1111797640730009E-2</v>
      </c>
    </row>
    <row r="631" spans="1:66" ht="15" x14ac:dyDescent="0.25">
      <c r="A631" s="555"/>
      <c r="B631" s="550" t="s">
        <v>87</v>
      </c>
      <c r="C631" s="556">
        <v>2561860.6581849516</v>
      </c>
      <c r="D631" s="556">
        <v>2585966.6929598139</v>
      </c>
      <c r="E631" s="556">
        <v>2611325.8948015394</v>
      </c>
      <c r="F631" s="556">
        <v>2633163.4203812741</v>
      </c>
      <c r="G631" s="556">
        <v>2654326.3159352168</v>
      </c>
      <c r="H631" s="556">
        <v>2675276.4847883247</v>
      </c>
      <c r="I631" s="556">
        <v>2665967.7940941183</v>
      </c>
      <c r="J631" s="556">
        <v>2687933.3547347486</v>
      </c>
      <c r="K631" s="556">
        <v>2693193.0862236237</v>
      </c>
      <c r="L631" s="556">
        <v>2708110.0391352368</v>
      </c>
      <c r="M631" s="556">
        <v>2728962.4745387486</v>
      </c>
      <c r="N631" s="556">
        <v>2742723.7802812853</v>
      </c>
      <c r="O631" s="556">
        <v>2746700.3471048083</v>
      </c>
      <c r="P631" s="556">
        <v>2753247.492055397</v>
      </c>
      <c r="Q631" s="556">
        <v>2759169.7266432592</v>
      </c>
      <c r="R631" s="556">
        <v>2761556.7379401787</v>
      </c>
      <c r="S631" s="556">
        <v>2764590.6616437254</v>
      </c>
      <c r="T631" s="556">
        <v>2779861.7948913025</v>
      </c>
      <c r="U631" s="556">
        <v>2800302.3959573144</v>
      </c>
      <c r="V631" s="557">
        <v>2819881.2293584044</v>
      </c>
      <c r="X631" s="555"/>
      <c r="Y631" s="550" t="s">
        <v>87</v>
      </c>
      <c r="Z631" s="556">
        <f>[26]Summary!$C$4</f>
        <v>2561128.121940725</v>
      </c>
      <c r="AA631" s="556">
        <f>[26]Summary!$D$4</f>
        <v>2585854.1004713229</v>
      </c>
      <c r="AB631" s="556">
        <f>[26]Summary!$E$4</f>
        <v>2610765.6417993382</v>
      </c>
      <c r="AC631" s="556">
        <f>[26]Summary!$F$4</f>
        <v>2632133.0015618633</v>
      </c>
      <c r="AD631" s="556">
        <f>[26]Summary!$G$4</f>
        <v>2652975.6796169207</v>
      </c>
      <c r="AE631" s="556">
        <f>[26]Summary!$H$4</f>
        <v>2673481.7935537794</v>
      </c>
      <c r="AF631" s="556">
        <f>[26]Summary!$I$4</f>
        <v>2666259.1456045434</v>
      </c>
      <c r="AG631" s="556">
        <f>[26]Summary!$J$4</f>
        <v>2690095.4743675236</v>
      </c>
      <c r="AH631" s="556">
        <f>[26]Summary!$K$4</f>
        <v>2695939.712854608</v>
      </c>
      <c r="AI631" s="556">
        <f>[26]Summary!$L$4</f>
        <v>2713072.7043638653</v>
      </c>
      <c r="AJ631" s="556">
        <f>[26]Summary!$M$4</f>
        <v>2735571.270128658</v>
      </c>
      <c r="AK631" s="556">
        <f>[26]Summary!$N$4</f>
        <v>2751953.1128106439</v>
      </c>
      <c r="AL631" s="556">
        <f>[26]Summary!$O$4</f>
        <v>2751237.0905820378</v>
      </c>
      <c r="AM631" s="556">
        <f>[26]Summary!$P$4</f>
        <v>2753458.4563874267</v>
      </c>
      <c r="AN631" s="556">
        <f>[26]Summary!$Q$4</f>
        <v>2754737.1627877154</v>
      </c>
      <c r="AO631" s="556">
        <f>[26]Summary!$R$4</f>
        <v>2751220.0826851376</v>
      </c>
      <c r="AP631" s="556">
        <f>[26]Summary!$S$4</f>
        <v>2748269.7045675013</v>
      </c>
      <c r="AQ631" s="556">
        <f>[26]Summary!$T$4</f>
        <v>2738257.7089646063</v>
      </c>
      <c r="AR631" s="556">
        <f>[26]Summary!$U$4</f>
        <v>2726723.6748375478</v>
      </c>
      <c r="AS631" s="556">
        <f>[26]Summary!$V$4</f>
        <v>2713391.0528243808</v>
      </c>
      <c r="AU631" s="566">
        <f t="shared" ref="AU631:AU632" si="2288">(Z631-C631)/C631</f>
        <v>-2.8593914422559303E-4</v>
      </c>
      <c r="AV631" s="566">
        <f t="shared" si="2269"/>
        <v>-4.3539806138070046E-5</v>
      </c>
      <c r="AW631" s="566">
        <f t="shared" si="2270"/>
        <v>-2.1454733142137596E-4</v>
      </c>
      <c r="AX631" s="566">
        <f t="shared" si="2271"/>
        <v>-3.913235355751391E-4</v>
      </c>
      <c r="AY631" s="566">
        <f t="shared" si="2272"/>
        <v>-5.0884335892978372E-4</v>
      </c>
      <c r="AZ631" s="566">
        <f t="shared" si="2273"/>
        <v>-6.708432734896623E-4</v>
      </c>
      <c r="BA631" s="566">
        <f t="shared" si="2274"/>
        <v>1.0928545763775737E-4</v>
      </c>
      <c r="BB631" s="566">
        <f t="shared" si="2275"/>
        <v>8.043799259257776E-4</v>
      </c>
      <c r="BC631" s="566">
        <f t="shared" si="2276"/>
        <v>1.0198402205300278E-3</v>
      </c>
      <c r="BD631" s="566">
        <f t="shared" si="2277"/>
        <v>1.8325197857223148E-3</v>
      </c>
      <c r="BE631" s="566">
        <f t="shared" si="2278"/>
        <v>2.4217246120346331E-3</v>
      </c>
      <c r="BF631" s="566">
        <f t="shared" si="2279"/>
        <v>3.3650244314474987E-3</v>
      </c>
      <c r="BG631" s="566">
        <f t="shared" si="2280"/>
        <v>1.6517067404209207E-3</v>
      </c>
      <c r="BH631" s="566">
        <f t="shared" si="2281"/>
        <v>7.6623817015518907E-5</v>
      </c>
      <c r="BI631" s="566">
        <f t="shared" si="2282"/>
        <v>-1.6064846655650595E-3</v>
      </c>
      <c r="BJ631" s="566">
        <f t="shared" si="2283"/>
        <v>-3.7430537323492065E-3</v>
      </c>
      <c r="BK631" s="566">
        <f t="shared" si="2284"/>
        <v>-5.9035709346280524E-3</v>
      </c>
      <c r="BL631" s="566">
        <f t="shared" si="2285"/>
        <v>-1.4966242567581669E-2</v>
      </c>
      <c r="BM631" s="566">
        <f t="shared" si="2286"/>
        <v>-2.6275276993652282E-2</v>
      </c>
      <c r="BN631" s="566">
        <f t="shared" si="2287"/>
        <v>-3.7764064466733888E-2</v>
      </c>
    </row>
    <row r="632" spans="1:66" ht="15.75" thickBot="1" x14ac:dyDescent="0.3">
      <c r="A632" s="558"/>
      <c r="B632" s="559" t="s">
        <v>499</v>
      </c>
      <c r="C632" s="560">
        <v>545268.4099936476</v>
      </c>
      <c r="D632" s="560">
        <v>550399.1571367234</v>
      </c>
      <c r="E632" s="560">
        <v>555796.62933052378</v>
      </c>
      <c r="F632" s="560">
        <v>560444.54521658691</v>
      </c>
      <c r="G632" s="560">
        <v>564948.87232457846</v>
      </c>
      <c r="H632" s="560">
        <v>569407.92251653038</v>
      </c>
      <c r="I632" s="560">
        <v>567426.6535674422</v>
      </c>
      <c r="J632" s="560">
        <v>576540.95511900913</v>
      </c>
      <c r="K632" s="560">
        <v>582129.07753759529</v>
      </c>
      <c r="L632" s="560">
        <v>589850.25130853197</v>
      </c>
      <c r="M632" s="560">
        <v>598936.01330838772</v>
      </c>
      <c r="N632" s="560">
        <v>606535.59710840462</v>
      </c>
      <c r="O632" s="560">
        <v>623279.5532730273</v>
      </c>
      <c r="P632" s="560">
        <v>640818.75457479246</v>
      </c>
      <c r="Q632" s="560">
        <v>658438.85647018813</v>
      </c>
      <c r="R632" s="560">
        <v>675420.22560168151</v>
      </c>
      <c r="S632" s="560">
        <v>692750.45141655114</v>
      </c>
      <c r="T632" s="560">
        <v>696577.08824842516</v>
      </c>
      <c r="U632" s="560">
        <v>701699.08906111959</v>
      </c>
      <c r="V632" s="561">
        <v>706605.14834323758</v>
      </c>
      <c r="X632" s="558"/>
      <c r="Y632" s="559" t="s">
        <v>499</v>
      </c>
      <c r="Z632" s="560">
        <f>[26]Summary!$C$5</f>
        <v>579056.86853092536</v>
      </c>
      <c r="AA632" s="560">
        <f>[26]Summary!$D$5</f>
        <v>584647.27518673986</v>
      </c>
      <c r="AB632" s="560">
        <f>[26]Summary!$E$5</f>
        <v>590279.63656222215</v>
      </c>
      <c r="AC632" s="560">
        <f>[26]Summary!$F$5</f>
        <v>595110.67813599762</v>
      </c>
      <c r="AD632" s="560">
        <f>[26]Summary!$G$5</f>
        <v>599823.09208474401</v>
      </c>
      <c r="AE632" s="560">
        <f>[26]Summary!$H$5</f>
        <v>604459.41075240076</v>
      </c>
      <c r="AF632" s="560">
        <f>[26]Summary!$I$5</f>
        <v>602826.41009610519</v>
      </c>
      <c r="AG632" s="560">
        <f>[26]Summary!$J$5</f>
        <v>609893.09602436284</v>
      </c>
      <c r="AH632" s="560">
        <f>[26]Summary!$K$5</f>
        <v>612900.86926554423</v>
      </c>
      <c r="AI632" s="560">
        <f>[26]Summary!$L$5</f>
        <v>618491.11888718652</v>
      </c>
      <c r="AJ632" s="560">
        <f>[26]Summary!$M$5</f>
        <v>625331.04654796096</v>
      </c>
      <c r="AK632" s="560">
        <f>[26]Summary!$N$5</f>
        <v>630798.80979504902</v>
      </c>
      <c r="AL632" s="560">
        <f>[26]Summary!$O$5</f>
        <v>653512.12777820555</v>
      </c>
      <c r="AM632" s="560">
        <f>[26]Summary!$P$5</f>
        <v>677247.57154401159</v>
      </c>
      <c r="AN632" s="560">
        <f>[26]Summary!$Q$5</f>
        <v>701099.10014936281</v>
      </c>
      <c r="AO632" s="560">
        <f>[26]Summary!$R$5</f>
        <v>724035.56823000917</v>
      </c>
      <c r="AP632" s="560">
        <f>[26]Summary!$S$5</f>
        <v>747396.19256649166</v>
      </c>
      <c r="AQ632" s="560">
        <f>[26]Summary!$T$5</f>
        <v>782314.56537155388</v>
      </c>
      <c r="AR632" s="560">
        <f>[26]Summary!$U$5</f>
        <v>817320.93918213295</v>
      </c>
      <c r="AS632" s="560">
        <f>[26]Summary!$V$5</f>
        <v>852280.9278890728</v>
      </c>
      <c r="AU632" s="566">
        <f t="shared" si="2288"/>
        <v>6.1966653336237472E-2</v>
      </c>
      <c r="AV632" s="566">
        <f t="shared" si="2269"/>
        <v>6.2224146977588789E-2</v>
      </c>
      <c r="AW632" s="566">
        <f t="shared" si="2270"/>
        <v>6.2042490745642602E-2</v>
      </c>
      <c r="AX632" s="566">
        <f t="shared" si="2271"/>
        <v>6.1854706616894253E-2</v>
      </c>
      <c r="AY632" s="566">
        <f t="shared" si="2272"/>
        <v>6.1729868787364112E-2</v>
      </c>
      <c r="AZ632" s="566">
        <f t="shared" si="2273"/>
        <v>6.1557781073642862E-2</v>
      </c>
      <c r="BA632" s="566">
        <f t="shared" si="2274"/>
        <v>6.2386488731367817E-2</v>
      </c>
      <c r="BB632" s="566">
        <f t="shared" si="2275"/>
        <v>5.7848693330847904E-2</v>
      </c>
      <c r="BC632" s="566">
        <f t="shared" si="2276"/>
        <v>5.2860770772890343E-2</v>
      </c>
      <c r="BD632" s="566">
        <f t="shared" si="2277"/>
        <v>4.8556167459651418E-2</v>
      </c>
      <c r="BE632" s="566">
        <f t="shared" si="2278"/>
        <v>4.4069871660869113E-2</v>
      </c>
      <c r="BF632" s="566">
        <f t="shared" si="2279"/>
        <v>4.0002949212406894E-2</v>
      </c>
      <c r="BG632" s="566">
        <f t="shared" si="2280"/>
        <v>4.8505641403472917E-2</v>
      </c>
      <c r="BH632" s="566">
        <f t="shared" si="2281"/>
        <v>5.684730153285078E-2</v>
      </c>
      <c r="BI632" s="566">
        <f t="shared" si="2282"/>
        <v>6.4789985068425551E-2</v>
      </c>
      <c r="BJ632" s="566">
        <f t="shared" si="2283"/>
        <v>7.1977919501921755E-2</v>
      </c>
      <c r="BK632" s="566">
        <f t="shared" si="2284"/>
        <v>7.8882288763868338E-2</v>
      </c>
      <c r="BL632" s="566">
        <f t="shared" si="2285"/>
        <v>0.12308397529800974</v>
      </c>
      <c r="BM632" s="566">
        <f t="shared" si="2286"/>
        <v>0.16477412030806046</v>
      </c>
      <c r="BN632" s="566">
        <f t="shared" si="2287"/>
        <v>0.20616291840980525</v>
      </c>
    </row>
    <row r="633" spans="1:66" ht="15" x14ac:dyDescent="0.25">
      <c r="A633" s="552" t="s">
        <v>500</v>
      </c>
      <c r="B633" s="562"/>
      <c r="C633" s="553">
        <v>2000</v>
      </c>
      <c r="D633" s="553">
        <v>2001</v>
      </c>
      <c r="E633" s="553">
        <v>2002</v>
      </c>
      <c r="F633" s="553">
        <v>2003</v>
      </c>
      <c r="G633" s="553">
        <v>2004</v>
      </c>
      <c r="H633" s="553">
        <v>2005</v>
      </c>
      <c r="I633" s="553">
        <v>2006</v>
      </c>
      <c r="J633" s="553">
        <v>2007</v>
      </c>
      <c r="K633" s="553">
        <v>2008</v>
      </c>
      <c r="L633" s="553">
        <v>2009</v>
      </c>
      <c r="M633" s="553">
        <v>2010</v>
      </c>
      <c r="N633" s="553">
        <v>2011</v>
      </c>
      <c r="O633" s="553">
        <v>2012</v>
      </c>
      <c r="P633" s="553">
        <v>2013</v>
      </c>
      <c r="Q633" s="553">
        <v>2014</v>
      </c>
      <c r="R633" s="553">
        <v>2015</v>
      </c>
      <c r="S633" s="553">
        <v>2016</v>
      </c>
      <c r="T633" s="553">
        <v>2017</v>
      </c>
      <c r="U633" s="553">
        <v>2018</v>
      </c>
      <c r="V633" s="554">
        <v>2019</v>
      </c>
      <c r="X633" s="552" t="s">
        <v>500</v>
      </c>
      <c r="Y633" s="562"/>
      <c r="Z633" s="553">
        <v>2000</v>
      </c>
      <c r="AA633" s="553">
        <v>2001</v>
      </c>
      <c r="AB633" s="553">
        <v>2002</v>
      </c>
      <c r="AC633" s="553">
        <v>2003</v>
      </c>
      <c r="AD633" s="553">
        <v>2004</v>
      </c>
      <c r="AE633" s="553">
        <v>2005</v>
      </c>
      <c r="AF633" s="553">
        <v>2006</v>
      </c>
      <c r="AG633" s="553">
        <v>2007</v>
      </c>
      <c r="AH633" s="553">
        <v>2008</v>
      </c>
      <c r="AI633" s="553">
        <v>2009</v>
      </c>
      <c r="AJ633" s="553">
        <v>2010</v>
      </c>
      <c r="AK633" s="553">
        <v>2011</v>
      </c>
      <c r="AL633" s="553">
        <v>2012</v>
      </c>
      <c r="AM633" s="553">
        <v>2013</v>
      </c>
      <c r="AN633" s="553">
        <v>2014</v>
      </c>
      <c r="AO633" s="553">
        <v>2015</v>
      </c>
      <c r="AP633" s="553">
        <v>2016</v>
      </c>
      <c r="AQ633" s="553">
        <v>2017</v>
      </c>
      <c r="AR633" s="553">
        <v>2018</v>
      </c>
      <c r="AS633" s="553">
        <v>2019</v>
      </c>
      <c r="AU633" s="553">
        <v>2000</v>
      </c>
      <c r="AV633" s="553">
        <v>2001</v>
      </c>
      <c r="AW633" s="553">
        <v>2002</v>
      </c>
      <c r="AX633" s="553">
        <v>2003</v>
      </c>
      <c r="AY633" s="553">
        <v>2004</v>
      </c>
      <c r="AZ633" s="553">
        <v>2005</v>
      </c>
      <c r="BA633" s="553">
        <v>2006</v>
      </c>
      <c r="BB633" s="553">
        <v>2007</v>
      </c>
      <c r="BC633" s="553">
        <v>2008</v>
      </c>
      <c r="BD633" s="553">
        <v>2009</v>
      </c>
      <c r="BE633" s="553">
        <v>2010</v>
      </c>
      <c r="BF633" s="553">
        <v>2011</v>
      </c>
      <c r="BG633" s="553">
        <v>2012</v>
      </c>
      <c r="BH633" s="553">
        <v>2013</v>
      </c>
      <c r="BI633" s="553">
        <v>2014</v>
      </c>
      <c r="BJ633" s="553">
        <v>2015</v>
      </c>
      <c r="BK633" s="553">
        <v>2016</v>
      </c>
      <c r="BL633" s="553">
        <v>2017</v>
      </c>
      <c r="BM633" s="553">
        <v>2018</v>
      </c>
      <c r="BN633" s="553">
        <v>2019</v>
      </c>
    </row>
    <row r="634" spans="1:66" ht="15" x14ac:dyDescent="0.25">
      <c r="A634" s="563"/>
      <c r="B634" s="550" t="s">
        <v>498</v>
      </c>
      <c r="C634" s="556">
        <v>125519.99602562185</v>
      </c>
      <c r="D634" s="556">
        <v>126929.71973890478</v>
      </c>
      <c r="E634" s="556">
        <v>127915.84600362252</v>
      </c>
      <c r="F634" s="556">
        <v>127914.55745164775</v>
      </c>
      <c r="G634" s="556">
        <v>128012.5099395593</v>
      </c>
      <c r="H634" s="556">
        <v>139036.81640665786</v>
      </c>
      <c r="I634" s="556">
        <v>127825.51571721904</v>
      </c>
      <c r="J634" s="556">
        <v>125877.47570825505</v>
      </c>
      <c r="K634" s="556">
        <v>123278.5404572941</v>
      </c>
      <c r="L634" s="556">
        <v>122295.38069327101</v>
      </c>
      <c r="M634" s="556">
        <v>132120.01468013419</v>
      </c>
      <c r="N634" s="556">
        <v>131182.33661138118</v>
      </c>
      <c r="O634" s="556">
        <v>130468.54456231577</v>
      </c>
      <c r="P634" s="556">
        <v>129353.02054485799</v>
      </c>
      <c r="Q634" s="556">
        <v>131287.50071581392</v>
      </c>
      <c r="R634" s="556">
        <v>133379.83178151393</v>
      </c>
      <c r="S634" s="556">
        <v>133291.2250343503</v>
      </c>
      <c r="T634" s="556">
        <v>133291.2250343503</v>
      </c>
      <c r="U634" s="556">
        <v>133291.2250343503</v>
      </c>
      <c r="V634" s="557">
        <v>133291.2250343503</v>
      </c>
      <c r="X634" s="563"/>
      <c r="Y634" s="550" t="s">
        <v>498</v>
      </c>
      <c r="Z634" s="556">
        <f>[26]Summary!$C$7</f>
        <v>126415.40848114734</v>
      </c>
      <c r="AA634" s="556">
        <f>[26]Summary!$D$7</f>
        <v>126541.82302567227</v>
      </c>
      <c r="AB634" s="556">
        <f>[26]Summary!$E$7</f>
        <v>127432.70746134649</v>
      </c>
      <c r="AC634" s="556">
        <f>[26]Summary!$F$7</f>
        <v>127562.21129746435</v>
      </c>
      <c r="AD634" s="556">
        <f>[26]Summary!$G$7</f>
        <v>127486.45672733057</v>
      </c>
      <c r="AE634" s="556">
        <f>[26]Summary!$H$7</f>
        <v>140787.35070988932</v>
      </c>
      <c r="AF634" s="556">
        <f>[26]Summary!$I$7</f>
        <v>127428.31207208186</v>
      </c>
      <c r="AG634" s="556">
        <f>[26]Summary!$J$7</f>
        <v>124000.04427109958</v>
      </c>
      <c r="AH634" s="556">
        <f>[26]Summary!$K$7</f>
        <v>123261.95430660166</v>
      </c>
      <c r="AI634" s="556">
        <f>[26]Summary!$L$7</f>
        <v>121793.0836454293</v>
      </c>
      <c r="AJ634" s="556">
        <f>[26]Summary!$M$7</f>
        <v>132779.21878472151</v>
      </c>
      <c r="AK634" s="556">
        <f>[26]Summary!$N$7</f>
        <v>132292.83872244111</v>
      </c>
      <c r="AL634" s="556">
        <f>[26]Summary!$O$7</f>
        <v>132437.02970959648</v>
      </c>
      <c r="AM634" s="556">
        <f>[26]Summary!$P$7</f>
        <v>130969.7799062994</v>
      </c>
      <c r="AN634" s="556">
        <f>[26]Summary!$Q$7</f>
        <v>131169.88891045298</v>
      </c>
      <c r="AO634" s="556">
        <f>[26]Summary!$R$7</f>
        <v>133779.49199065691</v>
      </c>
      <c r="AP634" s="556">
        <f>[26]Summary!$S$7</f>
        <v>138910.85925668871</v>
      </c>
      <c r="AQ634" s="556">
        <f>[26]Summary!$T$7</f>
        <v>130411.20327806579</v>
      </c>
      <c r="AR634" s="556">
        <f>[26]Summary!$U$7</f>
        <v>126253.8045344048</v>
      </c>
      <c r="AS634" s="556">
        <f>[26]Summary!$V$7</f>
        <v>123691.95049459935</v>
      </c>
      <c r="AU634" s="566">
        <f>(Z634-C634)/C634</f>
        <v>7.133623995197705E-3</v>
      </c>
      <c r="AV634" s="566">
        <f t="shared" ref="AV634:AV636" si="2289">(AA634-D634)/D634</f>
        <v>-3.0559959797469899E-3</v>
      </c>
      <c r="AW634" s="566">
        <f t="shared" ref="AW634:AW636" si="2290">(AB634-E634)/E634</f>
        <v>-3.7770030638920142E-3</v>
      </c>
      <c r="AX634" s="566">
        <f t="shared" ref="AX634:AX636" si="2291">(AC634-F634)/F634</f>
        <v>-2.7545430418784433E-3</v>
      </c>
      <c r="AY634" s="566">
        <f t="shared" ref="AY634:AY636" si="2292">(AD634-G634)/G634</f>
        <v>-4.1093890939026215E-3</v>
      </c>
      <c r="AZ634" s="566">
        <f t="shared" ref="AZ634:AZ636" si="2293">(AE634-H634)/H634</f>
        <v>1.2590437184000644E-2</v>
      </c>
      <c r="BA634" s="566">
        <f t="shared" ref="BA634:BA636" si="2294">(AF634-I634)/I634</f>
        <v>-3.1073893417014869E-3</v>
      </c>
      <c r="BB634" s="566">
        <f t="shared" ref="BB634:BB636" si="2295">(AG634-J634)/J634</f>
        <v>-1.4914752830814374E-2</v>
      </c>
      <c r="BC634" s="566">
        <f t="shared" ref="BC634:BC636" si="2296">(AH634-K634)/K634</f>
        <v>-1.3454207545705727E-4</v>
      </c>
      <c r="BD634" s="566">
        <f t="shared" ref="BD634:BD636" si="2297">(AI634-L634)/L634</f>
        <v>-4.1072446481157194E-3</v>
      </c>
      <c r="BE634" s="566">
        <f t="shared" ref="BE634:BE636" si="2298">(AJ634-M634)/M634</f>
        <v>4.9894340852388542E-3</v>
      </c>
      <c r="BF634" s="566">
        <f t="shared" ref="BF634:BF636" si="2299">(AK634-N634)/N634</f>
        <v>8.4653326030448839E-3</v>
      </c>
      <c r="BG634" s="566">
        <f t="shared" ref="BG634:BG636" si="2300">(AL634-O634)/O634</f>
        <v>1.5087814107871014E-2</v>
      </c>
      <c r="BH634" s="566">
        <f t="shared" ref="BH634:BH636" si="2301">(AM634-P634)/P634</f>
        <v>1.2498814133843404E-2</v>
      </c>
      <c r="BI634" s="566">
        <f t="shared" ref="BI634:BI636" si="2302">(AN634-Q634)/Q634</f>
        <v>-8.9583398815339197E-4</v>
      </c>
      <c r="BJ634" s="566">
        <f t="shared" ref="BJ634:BJ636" si="2303">(AO634-R634)/R634</f>
        <v>2.9964066066424078E-3</v>
      </c>
      <c r="BK634" s="566">
        <f t="shared" ref="BK634:BK636" si="2304">(AP634-S634)/S634</f>
        <v>4.2160571492160751E-2</v>
      </c>
      <c r="BL634" s="566">
        <f t="shared" ref="BL634:BL636" si="2305">(AQ634-T634)/T634</f>
        <v>-2.1606986923124908E-2</v>
      </c>
      <c r="BM634" s="566">
        <f t="shared" ref="BM634:BM636" si="2306">(AR634-U634)/U634</f>
        <v>-5.2797327792072524E-2</v>
      </c>
      <c r="BN634" s="566">
        <f t="shared" ref="BN634:BN636" si="2307">(AS634-V634)/V634</f>
        <v>-7.2017302994080268E-2</v>
      </c>
    </row>
    <row r="635" spans="1:66" ht="15" x14ac:dyDescent="0.25">
      <c r="A635" s="563"/>
      <c r="B635" s="550" t="s">
        <v>87</v>
      </c>
      <c r="C635" s="556">
        <v>120389.24888254605</v>
      </c>
      <c r="D635" s="556">
        <v>121532.2475451044</v>
      </c>
      <c r="E635" s="556">
        <v>123267.93011755939</v>
      </c>
      <c r="F635" s="556">
        <v>123410.23034365619</v>
      </c>
      <c r="G635" s="556">
        <v>123553.45974760738</v>
      </c>
      <c r="H635" s="556">
        <v>141018.08535574604</v>
      </c>
      <c r="I635" s="556">
        <v>118711.21416565211</v>
      </c>
      <c r="J635" s="556">
        <v>120289.35328966888</v>
      </c>
      <c r="K635" s="556">
        <v>115557.36668635743</v>
      </c>
      <c r="L635" s="556">
        <v>113209.61869341526</v>
      </c>
      <c r="M635" s="556">
        <v>124520.43088011729</v>
      </c>
      <c r="N635" s="556">
        <v>114438.3804467585</v>
      </c>
      <c r="O635" s="556">
        <v>112929.34326055061</v>
      </c>
      <c r="P635" s="556">
        <v>111732.91864946233</v>
      </c>
      <c r="Q635" s="556">
        <v>114306.13158432054</v>
      </c>
      <c r="R635" s="556">
        <v>116049.60596664429</v>
      </c>
      <c r="S635" s="556">
        <v>129464.58820247599</v>
      </c>
      <c r="T635" s="556">
        <v>128169.22422165603</v>
      </c>
      <c r="U635" s="556">
        <v>128385.16575223264</v>
      </c>
      <c r="V635" s="557">
        <v>128977.60277769181</v>
      </c>
      <c r="X635" s="563"/>
      <c r="Y635" s="550" t="s">
        <v>87</v>
      </c>
      <c r="Z635" s="556">
        <f>[26]Summary!$C$8</f>
        <v>120825.00182533238</v>
      </c>
      <c r="AA635" s="556">
        <f>[26]Summary!$D$8</f>
        <v>120909.46165018999</v>
      </c>
      <c r="AB635" s="556">
        <f>[26]Summary!$E$8</f>
        <v>122601.66588757103</v>
      </c>
      <c r="AC635" s="556">
        <f>[26]Summary!$F$8</f>
        <v>122849.79734871796</v>
      </c>
      <c r="AD635" s="556">
        <f>[26]Summary!$G$8</f>
        <v>122850.13805967383</v>
      </c>
      <c r="AE635" s="556">
        <f>[26]Summary!$H$8</f>
        <v>142420.35136618488</v>
      </c>
      <c r="AF635" s="556">
        <f>[26]Summary!$I$8</f>
        <v>120361.62614382421</v>
      </c>
      <c r="AG635" s="556">
        <f>[26]Summary!$J$8</f>
        <v>120992.27102991819</v>
      </c>
      <c r="AH635" s="556">
        <f>[26]Summary!$K$8</f>
        <v>117671.70468495938</v>
      </c>
      <c r="AI635" s="556">
        <f>[26]Summary!$L$8</f>
        <v>114953.15598465486</v>
      </c>
      <c r="AJ635" s="556">
        <f>[26]Summary!$M$8</f>
        <v>127311.45553763345</v>
      </c>
      <c r="AK635" s="556">
        <f>[26]Summary!$N$8</f>
        <v>109579.52073928413</v>
      </c>
      <c r="AL635" s="556">
        <f>[26]Summary!$O$8</f>
        <v>108701.58594379046</v>
      </c>
      <c r="AM635" s="556">
        <f>[26]Summary!$P$8</f>
        <v>107118.25130094818</v>
      </c>
      <c r="AN635" s="556">
        <f>[26]Summary!$Q$8</f>
        <v>108233.42082980662</v>
      </c>
      <c r="AO635" s="556">
        <f>[26]Summary!$R$8</f>
        <v>110418.86765417442</v>
      </c>
      <c r="AP635" s="556">
        <f>[26]Summary!$S$8</f>
        <v>103992.48645162649</v>
      </c>
      <c r="AQ635" s="556">
        <f>[26]Summary!$T$8</f>
        <v>95404.829467486721</v>
      </c>
      <c r="AR635" s="556">
        <f>[26]Summary!$U$8</f>
        <v>91293.815827465412</v>
      </c>
      <c r="AS635" s="556">
        <f>[26]Summary!$V$8</f>
        <v>89487.979916158889</v>
      </c>
      <c r="AU635" s="566">
        <f t="shared" ref="AU635:AU636" si="2308">(Z635-C635)/C635</f>
        <v>3.6195336945034208E-3</v>
      </c>
      <c r="AV635" s="566">
        <f t="shared" si="2289"/>
        <v>-5.124449744774765E-3</v>
      </c>
      <c r="AW635" s="566">
        <f t="shared" si="2290"/>
        <v>-5.4050086616441893E-3</v>
      </c>
      <c r="AX635" s="566">
        <f t="shared" si="2291"/>
        <v>-4.5412199084113114E-3</v>
      </c>
      <c r="AY635" s="566">
        <f t="shared" si="2292"/>
        <v>-5.6924483488385051E-3</v>
      </c>
      <c r="AZ635" s="566">
        <f t="shared" si="2293"/>
        <v>9.9438735599150646E-3</v>
      </c>
      <c r="BA635" s="566">
        <f t="shared" si="2294"/>
        <v>1.3902747013176659E-2</v>
      </c>
      <c r="BB635" s="566">
        <f t="shared" si="2295"/>
        <v>5.8435573974415763E-3</v>
      </c>
      <c r="BC635" s="566">
        <f t="shared" si="2296"/>
        <v>1.8296868985779327E-2</v>
      </c>
      <c r="BD635" s="566">
        <f t="shared" si="2297"/>
        <v>1.5400964258711076E-2</v>
      </c>
      <c r="BE635" s="566">
        <f t="shared" si="2298"/>
        <v>2.2414190488974715E-2</v>
      </c>
      <c r="BF635" s="566">
        <f t="shared" si="2299"/>
        <v>-4.2458305408603E-2</v>
      </c>
      <c r="BG635" s="566">
        <f t="shared" si="2300"/>
        <v>-3.7437190323562484E-2</v>
      </c>
      <c r="BH635" s="566">
        <f t="shared" si="2301"/>
        <v>-4.1300875375784855E-2</v>
      </c>
      <c r="BI635" s="566">
        <f t="shared" si="2302"/>
        <v>-5.3126727939648982E-2</v>
      </c>
      <c r="BJ635" s="566">
        <f t="shared" si="2303"/>
        <v>-4.8520098500707452E-2</v>
      </c>
      <c r="BK635" s="566">
        <f t="shared" si="2304"/>
        <v>-0.1967495676193125</v>
      </c>
      <c r="BL635" s="566">
        <f t="shared" si="2305"/>
        <v>-0.25563386962151319</v>
      </c>
      <c r="BM635" s="566">
        <f t="shared" si="2306"/>
        <v>-0.28890681962703468</v>
      </c>
      <c r="BN635" s="566">
        <f t="shared" si="2307"/>
        <v>-0.30617426600491221</v>
      </c>
    </row>
    <row r="636" spans="1:66" ht="15.75" thickBot="1" x14ac:dyDescent="0.3">
      <c r="A636" s="564"/>
      <c r="B636" s="559" t="s">
        <v>499</v>
      </c>
      <c r="C636" s="560">
        <v>5130.747143075685</v>
      </c>
      <c r="D636" s="560">
        <v>5397.4721938006114</v>
      </c>
      <c r="E636" s="560">
        <v>4647.9158860632451</v>
      </c>
      <c r="F636" s="560">
        <v>4504.3271079917904</v>
      </c>
      <c r="G636" s="560">
        <v>4459.0501919517992</v>
      </c>
      <c r="H636" s="560">
        <v>-1981.2689490882913</v>
      </c>
      <c r="I636" s="560">
        <v>9114.3015515669249</v>
      </c>
      <c r="J636" s="560">
        <v>5588.1224185859319</v>
      </c>
      <c r="K636" s="560">
        <v>7721.1737709366716</v>
      </c>
      <c r="L636" s="560">
        <v>9085.7619998556329</v>
      </c>
      <c r="M636" s="560">
        <v>7599.583800016786</v>
      </c>
      <c r="N636" s="560">
        <v>16743.956164622796</v>
      </c>
      <c r="O636" s="560">
        <v>17539.201301765046</v>
      </c>
      <c r="P636" s="560">
        <v>17620.101895395783</v>
      </c>
      <c r="Q636" s="560">
        <v>16981.369131493382</v>
      </c>
      <c r="R636" s="560">
        <v>17330.225814869627</v>
      </c>
      <c r="S636" s="560">
        <v>3826.6368318741443</v>
      </c>
      <c r="T636" s="560">
        <v>5122.0008126941975</v>
      </c>
      <c r="U636" s="560">
        <v>4906.0592821179889</v>
      </c>
      <c r="V636" s="561">
        <v>4313.6222566583892</v>
      </c>
      <c r="X636" s="564"/>
      <c r="Y636" s="559" t="s">
        <v>499</v>
      </c>
      <c r="Z636" s="560">
        <f>[26]Summary!$C$9</f>
        <v>5590.4066558146151</v>
      </c>
      <c r="AA636" s="560">
        <f>[26]Summary!$D$9</f>
        <v>5632.3613754820544</v>
      </c>
      <c r="AB636" s="560">
        <f>[26]Summary!$E$9</f>
        <v>4831.0415737753501</v>
      </c>
      <c r="AC636" s="560">
        <f>[26]Summary!$F$9</f>
        <v>4712.4139487461653</v>
      </c>
      <c r="AD636" s="560">
        <f>[26]Summary!$G$9</f>
        <v>4636.3186676568585</v>
      </c>
      <c r="AE636" s="560">
        <f>[26]Summary!$H$9</f>
        <v>-1633.0006562953349</v>
      </c>
      <c r="AF636" s="560">
        <f>[26]Summary!$I$9</f>
        <v>7066.6859282574151</v>
      </c>
      <c r="AG636" s="560">
        <f>[26]Summary!$J$9</f>
        <v>3007.7732411815086</v>
      </c>
      <c r="AH636" s="560">
        <f>[26]Summary!$K$9</f>
        <v>5590.2496216422878</v>
      </c>
      <c r="AI636" s="560">
        <f>[26]Summary!$L$9</f>
        <v>6839.9276607742067</v>
      </c>
      <c r="AJ636" s="560">
        <f>[26]Summary!$M$9</f>
        <v>5467.7632470881799</v>
      </c>
      <c r="AK636" s="560">
        <f>[26]Summary!$N$9</f>
        <v>22713.317983156536</v>
      </c>
      <c r="AL636" s="560">
        <f>[26]Summary!$O$9</f>
        <v>23735.443765805918</v>
      </c>
      <c r="AM636" s="560">
        <f>[26]Summary!$P$9</f>
        <v>23851.528605351341</v>
      </c>
      <c r="AN636" s="560">
        <f>[26]Summary!$Q$9</f>
        <v>22936.468080646358</v>
      </c>
      <c r="AO636" s="560">
        <f>[26]Summary!$R$9</f>
        <v>23360.624336482724</v>
      </c>
      <c r="AP636" s="560">
        <f>[26]Summary!$S$9</f>
        <v>34918.372805062332</v>
      </c>
      <c r="AQ636" s="560">
        <f>[26]Summary!$T$9</f>
        <v>35006.373810579069</v>
      </c>
      <c r="AR636" s="560">
        <f>[26]Summary!$U$9</f>
        <v>34959.988706939737</v>
      </c>
      <c r="AS636" s="560">
        <f>[26]Summary!$V$9</f>
        <v>34203.970578440465</v>
      </c>
      <c r="AU636" s="566">
        <f t="shared" si="2308"/>
        <v>8.9589196255612374E-2</v>
      </c>
      <c r="AV636" s="566">
        <f t="shared" si="2289"/>
        <v>4.3518368089275249E-2</v>
      </c>
      <c r="AW636" s="566">
        <f t="shared" si="2290"/>
        <v>3.9399527057106719E-2</v>
      </c>
      <c r="AX636" s="566">
        <f t="shared" si="2291"/>
        <v>4.6197097982776901E-2</v>
      </c>
      <c r="AY636" s="566">
        <f t="shared" si="2292"/>
        <v>3.9754761232563281E-2</v>
      </c>
      <c r="AZ636" s="566">
        <f t="shared" si="2293"/>
        <v>-0.17578042241726793</v>
      </c>
      <c r="BA636" s="566">
        <f t="shared" si="2294"/>
        <v>-0.22465963099031819</v>
      </c>
      <c r="BB636" s="566">
        <f t="shared" si="2295"/>
        <v>-0.46175602181195197</v>
      </c>
      <c r="BC636" s="566">
        <f t="shared" si="2296"/>
        <v>-0.27598448273699155</v>
      </c>
      <c r="BD636" s="566">
        <f t="shared" si="2297"/>
        <v>-0.24718172665287855</v>
      </c>
      <c r="BE636" s="566">
        <f t="shared" si="2298"/>
        <v>-0.28051806638725363</v>
      </c>
      <c r="BF636" s="566">
        <f t="shared" si="2299"/>
        <v>0.35650844757620737</v>
      </c>
      <c r="BG636" s="566">
        <f t="shared" si="2300"/>
        <v>0.35327962530524792</v>
      </c>
      <c r="BH636" s="566">
        <f t="shared" si="2301"/>
        <v>0.35365440829736972</v>
      </c>
      <c r="BI636" s="566">
        <f t="shared" si="2302"/>
        <v>0.35068426479869297</v>
      </c>
      <c r="BJ636" s="566">
        <f t="shared" si="2303"/>
        <v>0.34796999104529341</v>
      </c>
      <c r="BK636" s="566">
        <f t="shared" si="2304"/>
        <v>8.1250814590525469</v>
      </c>
      <c r="BL636" s="566">
        <f t="shared" si="2305"/>
        <v>5.8345115689596199</v>
      </c>
      <c r="BM636" s="566">
        <f t="shared" si="2306"/>
        <v>6.1258797940670631</v>
      </c>
      <c r="BN636" s="566">
        <f t="shared" si="2307"/>
        <v>6.9292920296032303</v>
      </c>
    </row>
    <row r="637" spans="1:66" ht="15" x14ac:dyDescent="0.25">
      <c r="A637" s="552" t="s">
        <v>58</v>
      </c>
      <c r="B637" s="562"/>
      <c r="C637" s="553">
        <v>2000</v>
      </c>
      <c r="D637" s="553">
        <v>2001</v>
      </c>
      <c r="E637" s="553">
        <v>2002</v>
      </c>
      <c r="F637" s="553">
        <v>2003</v>
      </c>
      <c r="G637" s="553">
        <v>2004</v>
      </c>
      <c r="H637" s="553">
        <v>2005</v>
      </c>
      <c r="I637" s="553">
        <v>2006</v>
      </c>
      <c r="J637" s="553">
        <v>2007</v>
      </c>
      <c r="K637" s="553">
        <v>2008</v>
      </c>
      <c r="L637" s="553">
        <v>2009</v>
      </c>
      <c r="M637" s="553">
        <v>2010</v>
      </c>
      <c r="N637" s="553">
        <v>2011</v>
      </c>
      <c r="O637" s="553">
        <v>2012</v>
      </c>
      <c r="P637" s="553">
        <v>2013</v>
      </c>
      <c r="Q637" s="553">
        <v>2014</v>
      </c>
      <c r="R637" s="553">
        <v>2015</v>
      </c>
      <c r="S637" s="553">
        <v>2016</v>
      </c>
      <c r="T637" s="553">
        <v>2017</v>
      </c>
      <c r="U637" s="553">
        <v>2018</v>
      </c>
      <c r="V637" s="554">
        <v>2019</v>
      </c>
      <c r="X637" s="552" t="s">
        <v>58</v>
      </c>
      <c r="Y637" s="562"/>
      <c r="Z637" s="553">
        <v>2000</v>
      </c>
      <c r="AA637" s="553">
        <v>2001</v>
      </c>
      <c r="AB637" s="553">
        <v>2002</v>
      </c>
      <c r="AC637" s="553">
        <v>2003</v>
      </c>
      <c r="AD637" s="553">
        <v>2004</v>
      </c>
      <c r="AE637" s="553">
        <v>2005</v>
      </c>
      <c r="AF637" s="553">
        <v>2006</v>
      </c>
      <c r="AG637" s="553">
        <v>2007</v>
      </c>
      <c r="AH637" s="553">
        <v>2008</v>
      </c>
      <c r="AI637" s="553">
        <v>2009</v>
      </c>
      <c r="AJ637" s="553">
        <v>2010</v>
      </c>
      <c r="AK637" s="553">
        <v>2011</v>
      </c>
      <c r="AL637" s="553">
        <v>2012</v>
      </c>
      <c r="AM637" s="553">
        <v>2013</v>
      </c>
      <c r="AN637" s="553">
        <v>2014</v>
      </c>
      <c r="AO637" s="553">
        <v>2015</v>
      </c>
      <c r="AP637" s="553">
        <v>2016</v>
      </c>
      <c r="AQ637" s="553">
        <v>2017</v>
      </c>
      <c r="AR637" s="553">
        <v>2018</v>
      </c>
      <c r="AS637" s="553">
        <v>2019</v>
      </c>
      <c r="AU637" s="553">
        <v>2000</v>
      </c>
      <c r="AV637" s="553">
        <v>2001</v>
      </c>
      <c r="AW637" s="553">
        <v>2002</v>
      </c>
      <c r="AX637" s="553">
        <v>2003</v>
      </c>
      <c r="AY637" s="553">
        <v>2004</v>
      </c>
      <c r="AZ637" s="553">
        <v>2005</v>
      </c>
      <c r="BA637" s="553">
        <v>2006</v>
      </c>
      <c r="BB637" s="553">
        <v>2007</v>
      </c>
      <c r="BC637" s="553">
        <v>2008</v>
      </c>
      <c r="BD637" s="553">
        <v>2009</v>
      </c>
      <c r="BE637" s="553">
        <v>2010</v>
      </c>
      <c r="BF637" s="553">
        <v>2011</v>
      </c>
      <c r="BG637" s="553">
        <v>2012</v>
      </c>
      <c r="BH637" s="553">
        <v>2013</v>
      </c>
      <c r="BI637" s="553">
        <v>2014</v>
      </c>
      <c r="BJ637" s="553">
        <v>2015</v>
      </c>
      <c r="BK637" s="553">
        <v>2016</v>
      </c>
      <c r="BL637" s="553">
        <v>2017</v>
      </c>
      <c r="BM637" s="553">
        <v>2018</v>
      </c>
      <c r="BN637" s="553">
        <v>2019</v>
      </c>
    </row>
    <row r="638" spans="1:66" ht="15" x14ac:dyDescent="0.25">
      <c r="A638" s="563"/>
      <c r="B638" s="550" t="s">
        <v>498</v>
      </c>
      <c r="C638" s="556">
        <v>74051.147151289973</v>
      </c>
      <c r="D638" s="556">
        <v>73934.162716611783</v>
      </c>
      <c r="E638" s="556">
        <v>77911.633495670016</v>
      </c>
      <c r="F638" s="556">
        <v>78496.555669060923</v>
      </c>
      <c r="G638" s="556">
        <v>78730.524538417289</v>
      </c>
      <c r="H638" s="556">
        <v>114878.71485397591</v>
      </c>
      <c r="I638" s="556">
        <v>75571.944802106344</v>
      </c>
      <c r="J638" s="556">
        <v>89148</v>
      </c>
      <c r="K638" s="556">
        <v>78510</v>
      </c>
      <c r="L638" s="556">
        <v>72210</v>
      </c>
      <c r="M638" s="556">
        <v>86640</v>
      </c>
      <c r="N638" s="556">
        <v>86280</v>
      </c>
      <c r="O638" s="556">
        <v>83400</v>
      </c>
      <c r="P638" s="556">
        <v>83520</v>
      </c>
      <c r="Q638" s="556">
        <v>87960</v>
      </c>
      <c r="R638" s="556">
        <v>89160</v>
      </c>
      <c r="S638" s="556">
        <v>89760</v>
      </c>
      <c r="T638" s="556">
        <v>84702</v>
      </c>
      <c r="U638" s="556">
        <v>85614</v>
      </c>
      <c r="V638" s="557">
        <v>88323.248182028314</v>
      </c>
      <c r="X638" s="563"/>
      <c r="Y638" s="550" t="s">
        <v>498</v>
      </c>
      <c r="Z638" s="556">
        <f>[26]Summary!$C$11</f>
        <v>73791.47866423933</v>
      </c>
      <c r="AA638" s="556">
        <f>[26]Summary!$D$11</f>
        <v>73674.90444834005</v>
      </c>
      <c r="AB638" s="556">
        <f>[26]Summary!$E$11</f>
        <v>77638.427788915316</v>
      </c>
      <c r="AC638" s="556">
        <f>[26]Summary!$F$11</f>
        <v>78221.298868411672</v>
      </c>
      <c r="AD638" s="556">
        <f>[26]Summary!$G$11</f>
        <v>78454.447300210217</v>
      </c>
      <c r="AE638" s="556">
        <f>[26]Summary!$H$11</f>
        <v>114475.88001308533</v>
      </c>
      <c r="AF638" s="556">
        <f>[26]Summary!$I$11</f>
        <v>75306.943470929866</v>
      </c>
      <c r="AG638" s="556">
        <f>[26]Summary!$J$11</f>
        <v>89148</v>
      </c>
      <c r="AH638" s="556">
        <f>[26]Summary!$K$11</f>
        <v>78510</v>
      </c>
      <c r="AI638" s="556">
        <f>[26]Summary!$L$11</f>
        <v>72210</v>
      </c>
      <c r="AJ638" s="556">
        <f>[26]Summary!$M$11</f>
        <v>86640</v>
      </c>
      <c r="AK638" s="556">
        <f>[26]Summary!$N$11</f>
        <v>86280</v>
      </c>
      <c r="AL638" s="556">
        <f>[26]Summary!$O$11</f>
        <v>83400</v>
      </c>
      <c r="AM638" s="556">
        <f>[26]Summary!$P$11</f>
        <v>83520</v>
      </c>
      <c r="AN638" s="556">
        <f>[26]Summary!$Q$11</f>
        <v>87960</v>
      </c>
      <c r="AO638" s="556">
        <f>[26]Summary!$R$11</f>
        <v>89160</v>
      </c>
      <c r="AP638" s="556">
        <f>[26]Summary!$S$11</f>
        <v>89760</v>
      </c>
      <c r="AQ638" s="556">
        <f>[26]Summary!$T$11</f>
        <v>84702</v>
      </c>
      <c r="AR638" s="556">
        <f>[26]Summary!$U$11</f>
        <v>83422.92</v>
      </c>
      <c r="AS638" s="556">
        <f>[26]Summary!$V$11</f>
        <v>84900</v>
      </c>
      <c r="AU638" s="566">
        <f>(Z638-C638)/C638</f>
        <v>-3.5066099181438526E-3</v>
      </c>
      <c r="AV638" s="566">
        <f t="shared" ref="AV638:AV639" si="2309">(AA638-D638)/D638</f>
        <v>-3.5066099181438612E-3</v>
      </c>
      <c r="AW638" s="566">
        <f t="shared" ref="AW638:AW639" si="2310">(AB638-E638)/E638</f>
        <v>-3.5066099181437767E-3</v>
      </c>
      <c r="AX638" s="566">
        <f t="shared" ref="AX638:AX639" si="2311">(AC638-F638)/F638</f>
        <v>-3.5066099181437381E-3</v>
      </c>
      <c r="AY638" s="566">
        <f t="shared" ref="AY638:AY639" si="2312">(AD638-G638)/G638</f>
        <v>-3.5066099181437224E-3</v>
      </c>
      <c r="AZ638" s="566">
        <f t="shared" ref="AZ638:AZ639" si="2313">(AE638-H638)/H638</f>
        <v>-3.5066099181438673E-3</v>
      </c>
      <c r="BA638" s="566">
        <f t="shared" ref="BA638:BA639" si="2314">(AF638-I638)/I638</f>
        <v>-3.5066099181437463E-3</v>
      </c>
      <c r="BB638" s="566">
        <f t="shared" ref="BB638:BB639" si="2315">(AG638-J638)/J638</f>
        <v>0</v>
      </c>
      <c r="BC638" s="566">
        <f t="shared" ref="BC638:BC639" si="2316">(AH638-K638)/K638</f>
        <v>0</v>
      </c>
      <c r="BD638" s="566">
        <f t="shared" ref="BD638:BD639" si="2317">(AI638-L638)/L638</f>
        <v>0</v>
      </c>
      <c r="BE638" s="566">
        <f t="shared" ref="BE638:BE639" si="2318">(AJ638-M638)/M638</f>
        <v>0</v>
      </c>
      <c r="BF638" s="566">
        <f t="shared" ref="BF638:BF639" si="2319">(AK638-N638)/N638</f>
        <v>0</v>
      </c>
      <c r="BG638" s="566">
        <f t="shared" ref="BG638:BG639" si="2320">(AL638-O638)/O638</f>
        <v>0</v>
      </c>
      <c r="BH638" s="566">
        <f t="shared" ref="BH638:BH639" si="2321">(AM638-P638)/P638</f>
        <v>0</v>
      </c>
      <c r="BI638" s="566">
        <f t="shared" ref="BI638:BI639" si="2322">(AN638-Q638)/Q638</f>
        <v>0</v>
      </c>
      <c r="BJ638" s="566">
        <f t="shared" ref="BJ638:BJ639" si="2323">(AO638-R638)/R638</f>
        <v>0</v>
      </c>
      <c r="BK638" s="566">
        <f t="shared" ref="BK638:BK639" si="2324">(AP638-S638)/S638</f>
        <v>0</v>
      </c>
      <c r="BL638" s="566">
        <f t="shared" ref="BL638:BL639" si="2325">(AQ638-T638)/T638</f>
        <v>0</v>
      </c>
      <c r="BM638" s="566">
        <f t="shared" ref="BM638:BM639" si="2326">(AR638-U638)/U638</f>
        <v>-2.5592543275632509E-2</v>
      </c>
      <c r="BN638" s="566">
        <f t="shared" ref="BN638:BN639" si="2327">(AS638-V638)/V638</f>
        <v>-3.8758178084361529E-2</v>
      </c>
    </row>
    <row r="639" spans="1:66" ht="15" x14ac:dyDescent="0.25">
      <c r="A639" s="563"/>
      <c r="B639" s="550" t="s">
        <v>87</v>
      </c>
      <c r="C639" s="556">
        <v>74051.147151289973</v>
      </c>
      <c r="D639" s="556">
        <v>73934.162716611783</v>
      </c>
      <c r="E639" s="556">
        <v>77911.633495670016</v>
      </c>
      <c r="F639" s="556">
        <v>78496.555669060923</v>
      </c>
      <c r="G639" s="556">
        <v>78730.524538417289</v>
      </c>
      <c r="H639" s="556">
        <v>114878.71485397591</v>
      </c>
      <c r="I639" s="556">
        <v>75571.944802106344</v>
      </c>
      <c r="J639" s="556">
        <v>89148</v>
      </c>
      <c r="K639" s="556">
        <v>78510</v>
      </c>
      <c r="L639" s="556">
        <v>72210</v>
      </c>
      <c r="M639" s="556">
        <v>86640</v>
      </c>
      <c r="N639" s="556">
        <v>86280</v>
      </c>
      <c r="O639" s="556">
        <v>83400</v>
      </c>
      <c r="P639" s="556">
        <v>83520</v>
      </c>
      <c r="Q639" s="556">
        <v>87960</v>
      </c>
      <c r="R639" s="556">
        <v>89160</v>
      </c>
      <c r="S639" s="556">
        <v>89760</v>
      </c>
      <c r="T639" s="556">
        <v>84702</v>
      </c>
      <c r="U639" s="556">
        <v>85614</v>
      </c>
      <c r="V639" s="557">
        <v>88323.248182028314</v>
      </c>
      <c r="X639" s="563"/>
      <c r="Y639" s="550" t="s">
        <v>87</v>
      </c>
      <c r="Z639" s="556">
        <f>[26]Summary!$C$12</f>
        <v>73791.47866423933</v>
      </c>
      <c r="AA639" s="556">
        <f>[26]Summary!$D$12</f>
        <v>73674.90444834005</v>
      </c>
      <c r="AB639" s="556">
        <f>[26]Summary!$E$12</f>
        <v>77638.427788915316</v>
      </c>
      <c r="AC639" s="556">
        <f>[26]Summary!$F$12</f>
        <v>78221.298868411672</v>
      </c>
      <c r="AD639" s="556">
        <f>[26]Summary!$G$12</f>
        <v>78454.447300210217</v>
      </c>
      <c r="AE639" s="556">
        <f>[26]Summary!$H$12</f>
        <v>114475.88001308533</v>
      </c>
      <c r="AF639" s="556">
        <f>[26]Summary!$I$12</f>
        <v>75306.943470929866</v>
      </c>
      <c r="AG639" s="556">
        <f>[26]Summary!$J$12</f>
        <v>89148</v>
      </c>
      <c r="AH639" s="556">
        <f>[26]Summary!$K$12</f>
        <v>78510</v>
      </c>
      <c r="AI639" s="556">
        <f>[26]Summary!$L$12</f>
        <v>72210</v>
      </c>
      <c r="AJ639" s="556">
        <f>[26]Summary!$M$12</f>
        <v>86640</v>
      </c>
      <c r="AK639" s="556">
        <f>[26]Summary!$N$12</f>
        <v>86280</v>
      </c>
      <c r="AL639" s="556">
        <f>[26]Summary!$O$12</f>
        <v>83400</v>
      </c>
      <c r="AM639" s="556">
        <f>[26]Summary!$P$12</f>
        <v>83520</v>
      </c>
      <c r="AN639" s="556">
        <f>[26]Summary!$Q$12</f>
        <v>87960</v>
      </c>
      <c r="AO639" s="556">
        <f>[26]Summary!$R$12</f>
        <v>89160</v>
      </c>
      <c r="AP639" s="556">
        <f>[26]Summary!$S$12</f>
        <v>89760</v>
      </c>
      <c r="AQ639" s="556">
        <f>[26]Summary!$T$12</f>
        <v>84702</v>
      </c>
      <c r="AR639" s="556">
        <f>[26]Summary!$U$12</f>
        <v>83422.92</v>
      </c>
      <c r="AS639" s="556">
        <f>[26]Summary!$V$12</f>
        <v>84900</v>
      </c>
      <c r="AU639" s="566">
        <f t="shared" ref="AU639" si="2328">(Z639-C639)/C639</f>
        <v>-3.5066099181438526E-3</v>
      </c>
      <c r="AV639" s="566">
        <f t="shared" si="2309"/>
        <v>-3.5066099181438612E-3</v>
      </c>
      <c r="AW639" s="566">
        <f t="shared" si="2310"/>
        <v>-3.5066099181437767E-3</v>
      </c>
      <c r="AX639" s="566">
        <f t="shared" si="2311"/>
        <v>-3.5066099181437381E-3</v>
      </c>
      <c r="AY639" s="566">
        <f t="shared" si="2312"/>
        <v>-3.5066099181437224E-3</v>
      </c>
      <c r="AZ639" s="566">
        <f t="shared" si="2313"/>
        <v>-3.5066099181438673E-3</v>
      </c>
      <c r="BA639" s="566">
        <f t="shared" si="2314"/>
        <v>-3.5066099181437463E-3</v>
      </c>
      <c r="BB639" s="566">
        <f t="shared" si="2315"/>
        <v>0</v>
      </c>
      <c r="BC639" s="566">
        <f t="shared" si="2316"/>
        <v>0</v>
      </c>
      <c r="BD639" s="566">
        <f t="shared" si="2317"/>
        <v>0</v>
      </c>
      <c r="BE639" s="566">
        <f t="shared" si="2318"/>
        <v>0</v>
      </c>
      <c r="BF639" s="566">
        <f t="shared" si="2319"/>
        <v>0</v>
      </c>
      <c r="BG639" s="566">
        <f t="shared" si="2320"/>
        <v>0</v>
      </c>
      <c r="BH639" s="566">
        <f t="shared" si="2321"/>
        <v>0</v>
      </c>
      <c r="BI639" s="566">
        <f t="shared" si="2322"/>
        <v>0</v>
      </c>
      <c r="BJ639" s="566">
        <f t="shared" si="2323"/>
        <v>0</v>
      </c>
      <c r="BK639" s="566">
        <f t="shared" si="2324"/>
        <v>0</v>
      </c>
      <c r="BL639" s="566">
        <f t="shared" si="2325"/>
        <v>0</v>
      </c>
      <c r="BM639" s="566">
        <f t="shared" si="2326"/>
        <v>-2.5592543275632509E-2</v>
      </c>
      <c r="BN639" s="566">
        <f t="shared" si="2327"/>
        <v>-3.8758178084361529E-2</v>
      </c>
    </row>
    <row r="640" spans="1:66" ht="15.75" thickBot="1" x14ac:dyDescent="0.3">
      <c r="A640" s="564"/>
      <c r="B640" s="559" t="s">
        <v>499</v>
      </c>
      <c r="C640" s="560">
        <v>0</v>
      </c>
      <c r="D640" s="560">
        <v>0</v>
      </c>
      <c r="E640" s="560">
        <v>0</v>
      </c>
      <c r="F640" s="560">
        <v>0</v>
      </c>
      <c r="G640" s="560">
        <v>0</v>
      </c>
      <c r="H640" s="560">
        <v>0</v>
      </c>
      <c r="I640" s="560">
        <v>0</v>
      </c>
      <c r="J640" s="560">
        <v>0</v>
      </c>
      <c r="K640" s="560">
        <v>0</v>
      </c>
      <c r="L640" s="560">
        <v>0</v>
      </c>
      <c r="M640" s="560">
        <v>0</v>
      </c>
      <c r="N640" s="560">
        <v>0</v>
      </c>
      <c r="O640" s="560">
        <v>0</v>
      </c>
      <c r="P640" s="560">
        <v>0</v>
      </c>
      <c r="Q640" s="560">
        <v>0</v>
      </c>
      <c r="R640" s="560">
        <v>0</v>
      </c>
      <c r="S640" s="560">
        <v>0</v>
      </c>
      <c r="T640" s="560">
        <v>0</v>
      </c>
      <c r="U640" s="560">
        <v>0</v>
      </c>
      <c r="V640" s="561">
        <v>0</v>
      </c>
      <c r="X640" s="564"/>
      <c r="Y640" s="559" t="s">
        <v>499</v>
      </c>
      <c r="Z640" s="560">
        <f>[26]Summary!$C$13</f>
        <v>0</v>
      </c>
      <c r="AA640" s="560">
        <f>[26]Summary!$D$13</f>
        <v>0</v>
      </c>
      <c r="AB640" s="560">
        <f>[26]Summary!$E$13</f>
        <v>0</v>
      </c>
      <c r="AC640" s="560">
        <f>[26]Summary!$F$13</f>
        <v>0</v>
      </c>
      <c r="AD640" s="560">
        <f>[26]Summary!$G$13</f>
        <v>0</v>
      </c>
      <c r="AE640" s="560">
        <f>[26]Summary!$H$13</f>
        <v>0</v>
      </c>
      <c r="AF640" s="560">
        <f>[26]Summary!$I$13</f>
        <v>0</v>
      </c>
      <c r="AG640" s="560">
        <f>[26]Summary!$J$13</f>
        <v>0</v>
      </c>
      <c r="AH640" s="560">
        <f>[26]Summary!$K$13</f>
        <v>0</v>
      </c>
      <c r="AI640" s="560">
        <f>[26]Summary!$L$13</f>
        <v>0</v>
      </c>
      <c r="AJ640" s="560">
        <f>[26]Summary!$M$13</f>
        <v>0</v>
      </c>
      <c r="AK640" s="560">
        <f>[26]Summary!$N$13</f>
        <v>0</v>
      </c>
      <c r="AL640" s="560">
        <f>[26]Summary!$O$13</f>
        <v>0</v>
      </c>
      <c r="AM640" s="560">
        <f>[26]Summary!$P$13</f>
        <v>0</v>
      </c>
      <c r="AN640" s="560">
        <f>[26]Summary!$Q$13</f>
        <v>0</v>
      </c>
      <c r="AO640" s="560">
        <f>[26]Summary!$R$13</f>
        <v>0</v>
      </c>
      <c r="AP640" s="560">
        <f>[26]Summary!$S$13</f>
        <v>0</v>
      </c>
      <c r="AQ640" s="560">
        <f>[26]Summary!$T$13</f>
        <v>0</v>
      </c>
      <c r="AR640" s="560">
        <f>[26]Summary!$U$13</f>
        <v>0</v>
      </c>
      <c r="AS640" s="560">
        <f>[26]Summary!$V$13</f>
        <v>0</v>
      </c>
      <c r="AU640" s="566"/>
      <c r="AV640" s="566"/>
      <c r="AW640" s="566"/>
      <c r="AX640" s="566"/>
      <c r="AY640" s="566"/>
      <c r="AZ640" s="566"/>
      <c r="BA640" s="566"/>
      <c r="BB640" s="566"/>
      <c r="BC640" s="566"/>
      <c r="BD640" s="566"/>
      <c r="BE640" s="566"/>
      <c r="BF640" s="566"/>
      <c r="BG640" s="566"/>
      <c r="BH640" s="566"/>
      <c r="BI640" s="566"/>
      <c r="BJ640" s="566"/>
      <c r="BK640" s="566"/>
      <c r="BL640" s="566"/>
      <c r="BM640" s="566"/>
      <c r="BN640" s="566"/>
    </row>
    <row r="641" spans="1:66" ht="15" x14ac:dyDescent="0.25">
      <c r="A641" s="552" t="s">
        <v>501</v>
      </c>
      <c r="B641" s="562"/>
      <c r="C641" s="553">
        <v>2000</v>
      </c>
      <c r="D641" s="553">
        <v>2001</v>
      </c>
      <c r="E641" s="553">
        <v>2002</v>
      </c>
      <c r="F641" s="553">
        <v>2003</v>
      </c>
      <c r="G641" s="553">
        <v>2004</v>
      </c>
      <c r="H641" s="553">
        <v>2005</v>
      </c>
      <c r="I641" s="553">
        <v>2006</v>
      </c>
      <c r="J641" s="553">
        <v>2007</v>
      </c>
      <c r="K641" s="553">
        <v>2008</v>
      </c>
      <c r="L641" s="553">
        <v>2009</v>
      </c>
      <c r="M641" s="553">
        <v>2010</v>
      </c>
      <c r="N641" s="553">
        <v>2011</v>
      </c>
      <c r="O641" s="553">
        <v>2012</v>
      </c>
      <c r="P641" s="553">
        <v>2013</v>
      </c>
      <c r="Q641" s="553">
        <v>2014</v>
      </c>
      <c r="R641" s="553">
        <v>2015</v>
      </c>
      <c r="S641" s="553">
        <v>2016</v>
      </c>
      <c r="T641" s="553">
        <v>2017</v>
      </c>
      <c r="U641" s="553">
        <v>2018</v>
      </c>
      <c r="V641" s="554">
        <v>2019</v>
      </c>
      <c r="X641" s="552" t="s">
        <v>501</v>
      </c>
      <c r="Y641" s="562"/>
      <c r="Z641" s="553">
        <v>2000</v>
      </c>
      <c r="AA641" s="553">
        <v>2001</v>
      </c>
      <c r="AB641" s="553">
        <v>2002</v>
      </c>
      <c r="AC641" s="553">
        <v>2003</v>
      </c>
      <c r="AD641" s="553">
        <v>2004</v>
      </c>
      <c r="AE641" s="553">
        <v>2005</v>
      </c>
      <c r="AF641" s="553">
        <v>2006</v>
      </c>
      <c r="AG641" s="553">
        <v>2007</v>
      </c>
      <c r="AH641" s="553">
        <v>2008</v>
      </c>
      <c r="AI641" s="553">
        <v>2009</v>
      </c>
      <c r="AJ641" s="553">
        <v>2010</v>
      </c>
      <c r="AK641" s="553">
        <v>2011</v>
      </c>
      <c r="AL641" s="553">
        <v>2012</v>
      </c>
      <c r="AM641" s="553">
        <v>2013</v>
      </c>
      <c r="AN641" s="553">
        <v>2014</v>
      </c>
      <c r="AO641" s="553">
        <v>2015</v>
      </c>
      <c r="AP641" s="553">
        <v>2016</v>
      </c>
      <c r="AQ641" s="553">
        <v>2017</v>
      </c>
      <c r="AR641" s="553">
        <v>2018</v>
      </c>
      <c r="AS641" s="553">
        <v>2019</v>
      </c>
      <c r="AU641" s="553">
        <v>2000</v>
      </c>
      <c r="AV641" s="553">
        <v>2001</v>
      </c>
      <c r="AW641" s="553">
        <v>2002</v>
      </c>
      <c r="AX641" s="553">
        <v>2003</v>
      </c>
      <c r="AY641" s="553">
        <v>2004</v>
      </c>
      <c r="AZ641" s="553">
        <v>2005</v>
      </c>
      <c r="BA641" s="553">
        <v>2006</v>
      </c>
      <c r="BB641" s="553">
        <v>2007</v>
      </c>
      <c r="BC641" s="553">
        <v>2008</v>
      </c>
      <c r="BD641" s="553">
        <v>2009</v>
      </c>
      <c r="BE641" s="553">
        <v>2010</v>
      </c>
      <c r="BF641" s="553">
        <v>2011</v>
      </c>
      <c r="BG641" s="553">
        <v>2012</v>
      </c>
      <c r="BH641" s="553">
        <v>2013</v>
      </c>
      <c r="BI641" s="553">
        <v>2014</v>
      </c>
      <c r="BJ641" s="553">
        <v>2015</v>
      </c>
      <c r="BK641" s="553">
        <v>2016</v>
      </c>
      <c r="BL641" s="553">
        <v>2017</v>
      </c>
      <c r="BM641" s="553">
        <v>2018</v>
      </c>
      <c r="BN641" s="553">
        <v>2019</v>
      </c>
    </row>
    <row r="642" spans="1:66" ht="15" x14ac:dyDescent="0.25">
      <c r="A642" s="563"/>
      <c r="B642" s="550" t="s">
        <v>498</v>
      </c>
      <c r="C642" s="556">
        <v>22232.066956393846</v>
      </c>
      <c r="D642" s="556">
        <v>22238.882986767119</v>
      </c>
      <c r="E642" s="556">
        <v>23518.771042154658</v>
      </c>
      <c r="F642" s="556">
        <v>23750.7791206525</v>
      </c>
      <c r="G642" s="556">
        <v>23872.766356082248</v>
      </c>
      <c r="H642" s="556">
        <v>35448.06119597653</v>
      </c>
      <c r="I642" s="556">
        <v>21173.708722915453</v>
      </c>
      <c r="J642" s="556">
        <v>25881.621800793775</v>
      </c>
      <c r="K642" s="556">
        <v>22130.413774744386</v>
      </c>
      <c r="L642" s="556">
        <v>20147.183289903409</v>
      </c>
      <c r="M642" s="556">
        <v>24119.125137580617</v>
      </c>
      <c r="N642" s="556">
        <v>24181.813623235466</v>
      </c>
      <c r="O642" s="556">
        <v>22982.19830996191</v>
      </c>
      <c r="P642" s="556">
        <v>22290.684061600172</v>
      </c>
      <c r="Q642" s="556">
        <v>23959.120287400987</v>
      </c>
      <c r="R642" s="556">
        <v>23855.682263097653</v>
      </c>
      <c r="S642" s="556">
        <v>24433.454954898873</v>
      </c>
      <c r="T642" s="556">
        <v>23026.623155644094</v>
      </c>
      <c r="U642" s="556">
        <v>23192.332351142642</v>
      </c>
      <c r="V642" s="557">
        <v>23439.786515295036</v>
      </c>
      <c r="X642" s="563"/>
      <c r="Y642" s="550" t="s">
        <v>498</v>
      </c>
      <c r="Z642" s="556">
        <f>[26]Summary!$C$15</f>
        <v>22307.544630495177</v>
      </c>
      <c r="AA642" s="556">
        <f>[26]Summary!$D$15</f>
        <v>22323.015873834665</v>
      </c>
      <c r="AB642" s="556">
        <f>[26]Summary!$E$15</f>
        <v>23595.878336130518</v>
      </c>
      <c r="AC642" s="556">
        <f>[26]Summary!$F$15</f>
        <v>23785.820425248974</v>
      </c>
      <c r="AD642" s="556">
        <f>[26]Summary!$G$15</f>
        <v>23889.576822604904</v>
      </c>
      <c r="AE642" s="556">
        <f>[26]Summary!$H$15</f>
        <v>35167.119302335523</v>
      </c>
      <c r="AF642" s="556">
        <f>[26]Summary!$I$15</f>
        <v>21218.35390991416</v>
      </c>
      <c r="AG642" s="556">
        <f>[26]Summary!$J$15</f>
        <v>26000.032542833793</v>
      </c>
      <c r="AH642" s="556">
        <f>[26]Summary!$K$15</f>
        <v>22028.713175702025</v>
      </c>
      <c r="AI642" s="556">
        <f>[26]Summary!$L$15</f>
        <v>20244.59021986213</v>
      </c>
      <c r="AJ642" s="556">
        <f>[26]Summary!$M$15</f>
        <v>24289.612855647632</v>
      </c>
      <c r="AK642" s="556">
        <f>[26]Summary!$N$15</f>
        <v>24015.542967890171</v>
      </c>
      <c r="AL642" s="556">
        <f>[26]Summary!$O$15</f>
        <v>23080.220138401561</v>
      </c>
      <c r="AM642" s="556">
        <f>[26]Summary!$P$15</f>
        <v>22319.544900659435</v>
      </c>
      <c r="AN642" s="556">
        <f>[26]Summary!$Q$15</f>
        <v>23790.500932384421</v>
      </c>
      <c r="AO642" s="556">
        <f>[26]Summary!$R$15</f>
        <v>24209.245771810725</v>
      </c>
      <c r="AP642" s="556">
        <f>[26]Summary!$S$15</f>
        <v>24244.482054521541</v>
      </c>
      <c r="AQ642" s="556">
        <f>[26]Summary!$T$15</f>
        <v>22236.863594545186</v>
      </c>
      <c r="AR642" s="556">
        <f>[26]Summary!$U$15</f>
        <v>21203.51784063243</v>
      </c>
      <c r="AS642" s="556">
        <f>[26]Summary!$V$15</f>
        <v>21689.54033084523</v>
      </c>
      <c r="AU642" s="566">
        <f>(Z642-C642)/C642</f>
        <v>3.3949913091469502E-3</v>
      </c>
      <c r="AV642" s="566">
        <f t="shared" ref="AV642:AV643" si="2329">(AA642-D642)/D642</f>
        <v>3.7831435651515407E-3</v>
      </c>
      <c r="AW642" s="566">
        <f t="shared" ref="AW642:AW643" si="2330">(AB642-E642)/E642</f>
        <v>3.2785426516399943E-3</v>
      </c>
      <c r="AX642" s="566">
        <f t="shared" ref="AX642:AX643" si="2331">(AC642-F642)/F642</f>
        <v>1.4753749516370196E-3</v>
      </c>
      <c r="AY642" s="566">
        <f t="shared" ref="AY642:AY643" si="2332">(AD642-G642)/G642</f>
        <v>7.041691889374843E-4</v>
      </c>
      <c r="AZ642" s="566">
        <f t="shared" ref="AZ642:AZ643" si="2333">(AE642-H642)/H642</f>
        <v>-7.9254516089837749E-3</v>
      </c>
      <c r="BA642" s="566">
        <f t="shared" ref="BA642:BA643" si="2334">(AF642-I642)/I642</f>
        <v>2.1085199377655125E-3</v>
      </c>
      <c r="BB642" s="566">
        <f t="shared" ref="BB642:BB643" si="2335">(AG642-J642)/J642</f>
        <v>4.5750897278155189E-3</v>
      </c>
      <c r="BC642" s="566">
        <f t="shared" ref="BC642:BC643" si="2336">(AH642-K642)/K642</f>
        <v>-4.5955127670691326E-3</v>
      </c>
      <c r="BD642" s="566">
        <f t="shared" ref="BD642:BD643" si="2337">(AI642-L642)/L642</f>
        <v>4.8347666548274031E-3</v>
      </c>
      <c r="BE642" s="566">
        <f t="shared" ref="BE642:BE643" si="2338">(AJ642-M642)/M642</f>
        <v>7.0685697385173525E-3</v>
      </c>
      <c r="BF642" s="566">
        <f t="shared" ref="BF642:BF643" si="2339">(AK642-N642)/N642</f>
        <v>-6.875855464601368E-3</v>
      </c>
      <c r="BG642" s="566">
        <f t="shared" ref="BG642:BG643" si="2340">(AL642-O642)/O642</f>
        <v>4.26511977303589E-3</v>
      </c>
      <c r="BH642" s="566">
        <f t="shared" ref="BH642:BH643" si="2341">(AM642-P642)/P642</f>
        <v>1.2947489175077253E-3</v>
      </c>
      <c r="BI642" s="566">
        <f t="shared" ref="BI642:BI643" si="2342">(AN642-Q642)/Q642</f>
        <v>-7.0377940840021377E-3</v>
      </c>
      <c r="BJ642" s="566">
        <f t="shared" ref="BJ642:BJ643" si="2343">(AO642-R642)/R642</f>
        <v>1.4820934686072654E-2</v>
      </c>
      <c r="BK642" s="566">
        <f t="shared" ref="BK642:BK643" si="2344">(AP642-S642)/S642</f>
        <v>-7.7341866193770944E-3</v>
      </c>
      <c r="BL642" s="566">
        <f t="shared" ref="BL642:BL643" si="2345">(AQ642-T642)/T642</f>
        <v>-3.4297671689013119E-2</v>
      </c>
      <c r="BM642" s="566">
        <f t="shared" ref="BM642:BM643" si="2346">(AR642-U642)/U642</f>
        <v>-8.5753104965841306E-2</v>
      </c>
      <c r="BN642" s="566">
        <f t="shared" ref="BN642:BN643" si="2347">(AS642-V642)/V642</f>
        <v>-7.4669885892848384E-2</v>
      </c>
    </row>
    <row r="643" spans="1:66" ht="15" x14ac:dyDescent="0.25">
      <c r="A643" s="563"/>
      <c r="B643" s="550" t="s">
        <v>87</v>
      </c>
      <c r="C643" s="556">
        <v>22232.066956393846</v>
      </c>
      <c r="D643" s="556">
        <v>22238.882986767119</v>
      </c>
      <c r="E643" s="556">
        <v>23518.771042154658</v>
      </c>
      <c r="F643" s="556">
        <v>23750.7791206525</v>
      </c>
      <c r="G643" s="556">
        <v>23872.766356082248</v>
      </c>
      <c r="H643" s="556">
        <v>35448.06119597653</v>
      </c>
      <c r="I643" s="556">
        <v>21173.708722915453</v>
      </c>
      <c r="J643" s="556">
        <v>25881.621800793775</v>
      </c>
      <c r="K643" s="556">
        <v>22130.413774744386</v>
      </c>
      <c r="L643" s="556">
        <v>20147.183289903409</v>
      </c>
      <c r="M643" s="556">
        <v>24119.125137580617</v>
      </c>
      <c r="N643" s="556">
        <v>24181.813623235466</v>
      </c>
      <c r="O643" s="556">
        <v>22982.19830996191</v>
      </c>
      <c r="P643" s="556">
        <v>22290.684061600172</v>
      </c>
      <c r="Q643" s="556">
        <v>23959.120287400987</v>
      </c>
      <c r="R643" s="556">
        <v>23855.682263097653</v>
      </c>
      <c r="S643" s="556">
        <v>24433.454954898873</v>
      </c>
      <c r="T643" s="556">
        <v>23026.623155644094</v>
      </c>
      <c r="U643" s="556">
        <v>23192.332351142642</v>
      </c>
      <c r="V643" s="557">
        <v>23439.786515295036</v>
      </c>
      <c r="X643" s="563"/>
      <c r="Y643" s="550" t="s">
        <v>87</v>
      </c>
      <c r="Z643" s="556">
        <f>[26]Summary!$C$16</f>
        <v>22307.544630495177</v>
      </c>
      <c r="AA643" s="556">
        <f>[26]Summary!$D$16</f>
        <v>22323.015873834665</v>
      </c>
      <c r="AB643" s="556">
        <f>[26]Summary!$E$16</f>
        <v>23595.878336130518</v>
      </c>
      <c r="AC643" s="556">
        <f>[26]Summary!$F$16</f>
        <v>23785.820425248974</v>
      </c>
      <c r="AD643" s="556">
        <f>[26]Summary!$G$16</f>
        <v>23889.576822604904</v>
      </c>
      <c r="AE643" s="556">
        <f>[26]Summary!$H$16</f>
        <v>35167.119302335523</v>
      </c>
      <c r="AF643" s="556">
        <f>[26]Summary!$I$16</f>
        <v>21218.35390991416</v>
      </c>
      <c r="AG643" s="556">
        <f>[26]Summary!$J$16</f>
        <v>26000.032542833793</v>
      </c>
      <c r="AH643" s="556">
        <f>[26]Summary!$K$16</f>
        <v>22028.713175702025</v>
      </c>
      <c r="AI643" s="556">
        <f>[26]Summary!$L$16</f>
        <v>20244.59021986213</v>
      </c>
      <c r="AJ643" s="556">
        <f>[26]Summary!$M$16</f>
        <v>24289.612855647632</v>
      </c>
      <c r="AK643" s="556">
        <f>[26]Summary!$N$16</f>
        <v>24015.542967890171</v>
      </c>
      <c r="AL643" s="556">
        <f>[26]Summary!$O$16</f>
        <v>23080.220138401561</v>
      </c>
      <c r="AM643" s="556">
        <f>[26]Summary!$P$16</f>
        <v>22319.544900659435</v>
      </c>
      <c r="AN643" s="556">
        <f>[26]Summary!$Q$16</f>
        <v>23790.500932384421</v>
      </c>
      <c r="AO643" s="556">
        <f>[26]Summary!$R$16</f>
        <v>24209.245771810725</v>
      </c>
      <c r="AP643" s="556">
        <f>[26]Summary!$S$16</f>
        <v>24244.482054521541</v>
      </c>
      <c r="AQ643" s="556">
        <f>[26]Summary!$T$16</f>
        <v>22236.863594545186</v>
      </c>
      <c r="AR643" s="556">
        <f>[26]Summary!$U$16</f>
        <v>21203.51784063243</v>
      </c>
      <c r="AS643" s="556">
        <f>[26]Summary!$V$16</f>
        <v>21689.54033084523</v>
      </c>
      <c r="AU643" s="566">
        <f t="shared" ref="AU643" si="2348">(Z643-C643)/C643</f>
        <v>3.3949913091469502E-3</v>
      </c>
      <c r="AV643" s="566">
        <f t="shared" si="2329"/>
        <v>3.7831435651515407E-3</v>
      </c>
      <c r="AW643" s="566">
        <f t="shared" si="2330"/>
        <v>3.2785426516399943E-3</v>
      </c>
      <c r="AX643" s="566">
        <f t="shared" si="2331"/>
        <v>1.4753749516370196E-3</v>
      </c>
      <c r="AY643" s="566">
        <f t="shared" si="2332"/>
        <v>7.041691889374843E-4</v>
      </c>
      <c r="AZ643" s="566">
        <f t="shared" si="2333"/>
        <v>-7.9254516089837749E-3</v>
      </c>
      <c r="BA643" s="566">
        <f t="shared" si="2334"/>
        <v>2.1085199377655125E-3</v>
      </c>
      <c r="BB643" s="566">
        <f t="shared" si="2335"/>
        <v>4.5750897278155189E-3</v>
      </c>
      <c r="BC643" s="566">
        <f t="shared" si="2336"/>
        <v>-4.5955127670691326E-3</v>
      </c>
      <c r="BD643" s="566">
        <f t="shared" si="2337"/>
        <v>4.8347666548274031E-3</v>
      </c>
      <c r="BE643" s="566">
        <f t="shared" si="2338"/>
        <v>7.0685697385173525E-3</v>
      </c>
      <c r="BF643" s="566">
        <f t="shared" si="2339"/>
        <v>-6.875855464601368E-3</v>
      </c>
      <c r="BG643" s="566">
        <f t="shared" si="2340"/>
        <v>4.26511977303589E-3</v>
      </c>
      <c r="BH643" s="566">
        <f t="shared" si="2341"/>
        <v>1.2947489175077253E-3</v>
      </c>
      <c r="BI643" s="566">
        <f t="shared" si="2342"/>
        <v>-7.0377940840021377E-3</v>
      </c>
      <c r="BJ643" s="566">
        <f t="shared" si="2343"/>
        <v>1.4820934686072654E-2</v>
      </c>
      <c r="BK643" s="566">
        <f t="shared" si="2344"/>
        <v>-7.7341866193770944E-3</v>
      </c>
      <c r="BL643" s="566">
        <f t="shared" si="2345"/>
        <v>-3.4297671689013119E-2</v>
      </c>
      <c r="BM643" s="566">
        <f t="shared" si="2346"/>
        <v>-8.5753104965841306E-2</v>
      </c>
      <c r="BN643" s="566">
        <f t="shared" si="2347"/>
        <v>-7.4669885892848384E-2</v>
      </c>
    </row>
    <row r="644" spans="1:66" ht="15.75" thickBot="1" x14ac:dyDescent="0.3">
      <c r="A644" s="564"/>
      <c r="B644" s="559" t="s">
        <v>499</v>
      </c>
      <c r="C644" s="560">
        <v>0</v>
      </c>
      <c r="D644" s="560">
        <v>0</v>
      </c>
      <c r="E644" s="560">
        <v>0</v>
      </c>
      <c r="F644" s="560">
        <v>0</v>
      </c>
      <c r="G644" s="560">
        <v>0</v>
      </c>
      <c r="H644" s="560">
        <v>0</v>
      </c>
      <c r="I644" s="560">
        <v>0</v>
      </c>
      <c r="J644" s="560">
        <v>0</v>
      </c>
      <c r="K644" s="560">
        <v>0</v>
      </c>
      <c r="L644" s="560">
        <v>0</v>
      </c>
      <c r="M644" s="560">
        <v>0</v>
      </c>
      <c r="N644" s="560">
        <v>0</v>
      </c>
      <c r="O644" s="560">
        <v>0</v>
      </c>
      <c r="P644" s="560">
        <v>0</v>
      </c>
      <c r="Q644" s="560">
        <v>0</v>
      </c>
      <c r="R644" s="560">
        <v>0</v>
      </c>
      <c r="S644" s="560">
        <v>0</v>
      </c>
      <c r="T644" s="560">
        <v>0</v>
      </c>
      <c r="U644" s="560">
        <v>0</v>
      </c>
      <c r="V644" s="561">
        <v>0</v>
      </c>
      <c r="X644" s="564"/>
      <c r="Y644" s="559" t="s">
        <v>499</v>
      </c>
      <c r="Z644" s="560">
        <f>[26]Summary!$C$17</f>
        <v>0</v>
      </c>
      <c r="AA644" s="560">
        <f>[26]Summary!$D$17</f>
        <v>0</v>
      </c>
      <c r="AB644" s="560">
        <f>[26]Summary!$E$17</f>
        <v>0</v>
      </c>
      <c r="AC644" s="560">
        <f>[26]Summary!$F$17</f>
        <v>0</v>
      </c>
      <c r="AD644" s="560">
        <f>[26]Summary!$G$17</f>
        <v>0</v>
      </c>
      <c r="AE644" s="560">
        <f>[26]Summary!$H$17</f>
        <v>0</v>
      </c>
      <c r="AF644" s="560">
        <f>[26]Summary!$I$17</f>
        <v>0</v>
      </c>
      <c r="AG644" s="560">
        <f>[26]Summary!$J$17</f>
        <v>0</v>
      </c>
      <c r="AH644" s="560">
        <f>[26]Summary!$K$17</f>
        <v>0</v>
      </c>
      <c r="AI644" s="560">
        <f>[26]Summary!$L$17</f>
        <v>0</v>
      </c>
      <c r="AJ644" s="560">
        <f>[26]Summary!$M$17</f>
        <v>0</v>
      </c>
      <c r="AK644" s="560">
        <f>[26]Summary!$N$17</f>
        <v>0</v>
      </c>
      <c r="AL644" s="560">
        <f>[26]Summary!$O$17</f>
        <v>0</v>
      </c>
      <c r="AM644" s="560">
        <f>[26]Summary!$P$17</f>
        <v>0</v>
      </c>
      <c r="AN644" s="560">
        <f>[26]Summary!$Q$17</f>
        <v>0</v>
      </c>
      <c r="AO644" s="560">
        <f>[26]Summary!$R$17</f>
        <v>0</v>
      </c>
      <c r="AP644" s="560">
        <f>[26]Summary!$S$17</f>
        <v>0</v>
      </c>
      <c r="AQ644" s="560">
        <f>[26]Summary!$T$17</f>
        <v>0</v>
      </c>
      <c r="AR644" s="560">
        <f>[26]Summary!$U$17</f>
        <v>0</v>
      </c>
      <c r="AS644" s="560">
        <f>[26]Summary!$V$17</f>
        <v>0</v>
      </c>
      <c r="AU644" s="566"/>
      <c r="AV644" s="566"/>
      <c r="AW644" s="566"/>
      <c r="AX644" s="566"/>
      <c r="AY644" s="566"/>
      <c r="AZ644" s="566"/>
      <c r="BA644" s="566"/>
      <c r="BB644" s="566"/>
      <c r="BC644" s="566"/>
      <c r="BD644" s="566"/>
      <c r="BE644" s="566"/>
      <c r="BF644" s="566"/>
      <c r="BG644" s="566"/>
      <c r="BH644" s="566"/>
      <c r="BI644" s="566"/>
      <c r="BJ644" s="566"/>
      <c r="BK644" s="566"/>
      <c r="BL644" s="566"/>
      <c r="BM644" s="566"/>
      <c r="BN644" s="566"/>
    </row>
    <row r="645" spans="1:66" ht="15" x14ac:dyDescent="0.25">
      <c r="A645" s="552" t="s">
        <v>502</v>
      </c>
      <c r="B645" s="562"/>
      <c r="C645" s="553">
        <v>2000</v>
      </c>
      <c r="D645" s="553">
        <v>2001</v>
      </c>
      <c r="E645" s="553">
        <v>2002</v>
      </c>
      <c r="F645" s="553">
        <v>2003</v>
      </c>
      <c r="G645" s="553">
        <v>2004</v>
      </c>
      <c r="H645" s="553">
        <v>2005</v>
      </c>
      <c r="I645" s="553">
        <v>2006</v>
      </c>
      <c r="J645" s="553">
        <v>2007</v>
      </c>
      <c r="K645" s="553">
        <v>2008</v>
      </c>
      <c r="L645" s="553">
        <v>2009</v>
      </c>
      <c r="M645" s="553">
        <v>2010</v>
      </c>
      <c r="N645" s="553">
        <v>2011</v>
      </c>
      <c r="O645" s="553">
        <v>2012</v>
      </c>
      <c r="P645" s="553">
        <v>2013</v>
      </c>
      <c r="Q645" s="553">
        <v>2014</v>
      </c>
      <c r="R645" s="553">
        <v>2015</v>
      </c>
      <c r="S645" s="553">
        <v>2016</v>
      </c>
      <c r="T645" s="553">
        <v>2017</v>
      </c>
      <c r="U645" s="553">
        <v>2018</v>
      </c>
      <c r="V645" s="554">
        <v>2019</v>
      </c>
      <c r="X645" s="552" t="s">
        <v>502</v>
      </c>
      <c r="Y645" s="562"/>
      <c r="Z645" s="553">
        <v>2000</v>
      </c>
      <c r="AA645" s="553">
        <v>2001</v>
      </c>
      <c r="AB645" s="553">
        <v>2002</v>
      </c>
      <c r="AC645" s="553">
        <v>2003</v>
      </c>
      <c r="AD645" s="553">
        <v>2004</v>
      </c>
      <c r="AE645" s="553">
        <v>2005</v>
      </c>
      <c r="AF645" s="553">
        <v>2006</v>
      </c>
      <c r="AG645" s="553">
        <v>2007</v>
      </c>
      <c r="AH645" s="553">
        <v>2008</v>
      </c>
      <c r="AI645" s="553">
        <v>2009</v>
      </c>
      <c r="AJ645" s="553">
        <v>2010</v>
      </c>
      <c r="AK645" s="553">
        <v>2011</v>
      </c>
      <c r="AL645" s="553">
        <v>2012</v>
      </c>
      <c r="AM645" s="553">
        <v>2013</v>
      </c>
      <c r="AN645" s="553">
        <v>2014</v>
      </c>
      <c r="AO645" s="553">
        <v>2015</v>
      </c>
      <c r="AP645" s="553">
        <v>2016</v>
      </c>
      <c r="AQ645" s="553">
        <v>2017</v>
      </c>
      <c r="AR645" s="553">
        <v>2018</v>
      </c>
      <c r="AS645" s="553">
        <v>2019</v>
      </c>
      <c r="AU645" s="553">
        <v>2000</v>
      </c>
      <c r="AV645" s="553">
        <v>2001</v>
      </c>
      <c r="AW645" s="553">
        <v>2002</v>
      </c>
      <c r="AX645" s="553">
        <v>2003</v>
      </c>
      <c r="AY645" s="553">
        <v>2004</v>
      </c>
      <c r="AZ645" s="553">
        <v>2005</v>
      </c>
      <c r="BA645" s="553">
        <v>2006</v>
      </c>
      <c r="BB645" s="553">
        <v>2007</v>
      </c>
      <c r="BC645" s="553">
        <v>2008</v>
      </c>
      <c r="BD645" s="553">
        <v>2009</v>
      </c>
      <c r="BE645" s="553">
        <v>2010</v>
      </c>
      <c r="BF645" s="553">
        <v>2011</v>
      </c>
      <c r="BG645" s="553">
        <v>2012</v>
      </c>
      <c r="BH645" s="553">
        <v>2013</v>
      </c>
      <c r="BI645" s="553">
        <v>2014</v>
      </c>
      <c r="BJ645" s="553">
        <v>2015</v>
      </c>
      <c r="BK645" s="553">
        <v>2016</v>
      </c>
      <c r="BL645" s="553">
        <v>2017</v>
      </c>
      <c r="BM645" s="553">
        <v>2018</v>
      </c>
      <c r="BN645" s="553">
        <v>2019</v>
      </c>
    </row>
    <row r="646" spans="1:66" ht="15" x14ac:dyDescent="0.25">
      <c r="A646" s="563"/>
      <c r="B646" s="550" t="s">
        <v>498</v>
      </c>
      <c r="C646" s="556">
        <v>0</v>
      </c>
      <c r="D646" s="556">
        <v>0</v>
      </c>
      <c r="E646" s="556">
        <v>0</v>
      </c>
      <c r="F646" s="556">
        <v>0</v>
      </c>
      <c r="G646" s="556">
        <v>0</v>
      </c>
      <c r="H646" s="556">
        <v>0</v>
      </c>
      <c r="I646" s="556">
        <v>0</v>
      </c>
      <c r="J646" s="556">
        <v>0</v>
      </c>
      <c r="K646" s="556">
        <v>0</v>
      </c>
      <c r="L646" s="556">
        <v>0</v>
      </c>
      <c r="M646" s="556">
        <v>0</v>
      </c>
      <c r="N646" s="556">
        <v>0</v>
      </c>
      <c r="O646" s="556">
        <v>0</v>
      </c>
      <c r="P646" s="556">
        <v>0</v>
      </c>
      <c r="Q646" s="556">
        <v>0</v>
      </c>
      <c r="R646" s="556">
        <v>0</v>
      </c>
      <c r="S646" s="556">
        <v>0</v>
      </c>
      <c r="T646" s="556">
        <v>0</v>
      </c>
      <c r="U646" s="556">
        <v>0</v>
      </c>
      <c r="V646" s="557">
        <v>0</v>
      </c>
      <c r="X646" s="563"/>
      <c r="Y646" s="550" t="s">
        <v>498</v>
      </c>
      <c r="Z646" s="556">
        <f>[26]Summary!$C$19</f>
        <v>0</v>
      </c>
      <c r="AA646" s="556">
        <f>[26]Summary!$D$19</f>
        <v>0</v>
      </c>
      <c r="AB646" s="556">
        <f>[26]Summary!$E$19</f>
        <v>0</v>
      </c>
      <c r="AC646" s="556">
        <f>[26]Summary!$F$19</f>
        <v>0</v>
      </c>
      <c r="AD646" s="556">
        <f>[26]Summary!$G$19</f>
        <v>0</v>
      </c>
      <c r="AE646" s="556">
        <f>[26]Summary!$H$19</f>
        <v>0</v>
      </c>
      <c r="AF646" s="556">
        <f>[26]Summary!$I$19</f>
        <v>0</v>
      </c>
      <c r="AG646" s="556">
        <f>[26]Summary!$J$19</f>
        <v>0</v>
      </c>
      <c r="AH646" s="556">
        <f>[26]Summary!$K$19</f>
        <v>0</v>
      </c>
      <c r="AI646" s="556">
        <f>[26]Summary!$L$19</f>
        <v>0</v>
      </c>
      <c r="AJ646" s="556">
        <f>[26]Summary!$M$19</f>
        <v>0</v>
      </c>
      <c r="AK646" s="556">
        <f>[26]Summary!$N$19</f>
        <v>0</v>
      </c>
      <c r="AL646" s="556">
        <f>[26]Summary!$O$19</f>
        <v>0</v>
      </c>
      <c r="AM646" s="556">
        <f>[26]Summary!$P$19</f>
        <v>0</v>
      </c>
      <c r="AN646" s="556">
        <f>[26]Summary!$Q$19</f>
        <v>0</v>
      </c>
      <c r="AO646" s="556">
        <f>[26]Summary!$R$19</f>
        <v>0</v>
      </c>
      <c r="AP646" s="556">
        <f>[26]Summary!$S$19</f>
        <v>0</v>
      </c>
      <c r="AQ646" s="556">
        <f>[26]Summary!$T$19</f>
        <v>0</v>
      </c>
      <c r="AR646" s="556">
        <f>[26]Summary!$U$19</f>
        <v>0</v>
      </c>
      <c r="AS646" s="556">
        <f>[26]Summary!$V$19</f>
        <v>0</v>
      </c>
      <c r="AU646" s="566"/>
      <c r="AV646" s="566"/>
      <c r="AW646" s="566"/>
      <c r="AX646" s="566"/>
      <c r="AY646" s="566"/>
      <c r="AZ646" s="566"/>
      <c r="BA646" s="566"/>
      <c r="BB646" s="566"/>
      <c r="BC646" s="566"/>
      <c r="BD646" s="566"/>
      <c r="BE646" s="566"/>
      <c r="BF646" s="566"/>
      <c r="BG646" s="566"/>
      <c r="BH646" s="566"/>
      <c r="BI646" s="566"/>
      <c r="BJ646" s="566"/>
      <c r="BK646" s="566"/>
      <c r="BL646" s="566"/>
      <c r="BM646" s="566"/>
      <c r="BN646" s="566"/>
    </row>
    <row r="647" spans="1:66" ht="15" x14ac:dyDescent="0.25">
      <c r="A647" s="563"/>
      <c r="B647" s="550" t="s">
        <v>87</v>
      </c>
      <c r="C647" s="556">
        <v>0</v>
      </c>
      <c r="D647" s="556">
        <v>0</v>
      </c>
      <c r="E647" s="556">
        <v>0</v>
      </c>
      <c r="F647" s="556">
        <v>0</v>
      </c>
      <c r="G647" s="556">
        <v>0</v>
      </c>
      <c r="H647" s="556">
        <v>0</v>
      </c>
      <c r="I647" s="556">
        <v>0</v>
      </c>
      <c r="J647" s="556">
        <v>0</v>
      </c>
      <c r="K647" s="556">
        <v>0</v>
      </c>
      <c r="L647" s="556">
        <v>0</v>
      </c>
      <c r="M647" s="556">
        <v>0</v>
      </c>
      <c r="N647" s="556">
        <v>0</v>
      </c>
      <c r="O647" s="556">
        <v>0</v>
      </c>
      <c r="P647" s="556">
        <v>0</v>
      </c>
      <c r="Q647" s="556">
        <v>0</v>
      </c>
      <c r="R647" s="556">
        <v>0</v>
      </c>
      <c r="S647" s="556">
        <v>0</v>
      </c>
      <c r="T647" s="556">
        <v>0</v>
      </c>
      <c r="U647" s="556">
        <v>0</v>
      </c>
      <c r="V647" s="557">
        <v>0</v>
      </c>
      <c r="X647" s="563"/>
      <c r="Y647" s="550" t="s">
        <v>87</v>
      </c>
      <c r="Z647" s="556">
        <f>[26]Summary!$C$20</f>
        <v>0</v>
      </c>
      <c r="AA647" s="556">
        <f>[26]Summary!$D$20</f>
        <v>0</v>
      </c>
      <c r="AB647" s="556">
        <f>[26]Summary!$E$20</f>
        <v>0</v>
      </c>
      <c r="AC647" s="556">
        <f>[26]Summary!$F$20</f>
        <v>0</v>
      </c>
      <c r="AD647" s="556">
        <f>[26]Summary!$G$20</f>
        <v>0</v>
      </c>
      <c r="AE647" s="556">
        <f>[26]Summary!$H$20</f>
        <v>0</v>
      </c>
      <c r="AF647" s="556">
        <f>[26]Summary!$I$20</f>
        <v>0</v>
      </c>
      <c r="AG647" s="556">
        <f>[26]Summary!$J$20</f>
        <v>0</v>
      </c>
      <c r="AH647" s="556">
        <f>[26]Summary!$K$20</f>
        <v>0</v>
      </c>
      <c r="AI647" s="556">
        <f>[26]Summary!$L$20</f>
        <v>0</v>
      </c>
      <c r="AJ647" s="556">
        <f>[26]Summary!$M$20</f>
        <v>0</v>
      </c>
      <c r="AK647" s="556">
        <f>[26]Summary!$N$20</f>
        <v>0</v>
      </c>
      <c r="AL647" s="556">
        <f>[26]Summary!$O$20</f>
        <v>0</v>
      </c>
      <c r="AM647" s="556">
        <f>[26]Summary!$P$20</f>
        <v>0</v>
      </c>
      <c r="AN647" s="556">
        <f>[26]Summary!$Q$20</f>
        <v>0</v>
      </c>
      <c r="AO647" s="556">
        <f>[26]Summary!$R$20</f>
        <v>0</v>
      </c>
      <c r="AP647" s="556">
        <f>[26]Summary!$S$20</f>
        <v>0</v>
      </c>
      <c r="AQ647" s="556">
        <f>[26]Summary!$T$20</f>
        <v>0</v>
      </c>
      <c r="AR647" s="556">
        <f>[26]Summary!$U$20</f>
        <v>0</v>
      </c>
      <c r="AS647" s="556">
        <f>[26]Summary!$V$20</f>
        <v>0</v>
      </c>
      <c r="AU647" s="566"/>
      <c r="AV647" s="566"/>
      <c r="AW647" s="566"/>
      <c r="AX647" s="566"/>
      <c r="AY647" s="566"/>
      <c r="AZ647" s="566"/>
      <c r="BA647" s="566"/>
      <c r="BB647" s="566"/>
      <c r="BC647" s="566"/>
      <c r="BD647" s="566"/>
      <c r="BE647" s="566"/>
      <c r="BF647" s="566"/>
      <c r="BG647" s="566"/>
      <c r="BH647" s="566"/>
      <c r="BI647" s="566"/>
      <c r="BJ647" s="566"/>
      <c r="BK647" s="566"/>
      <c r="BL647" s="566"/>
      <c r="BM647" s="566"/>
      <c r="BN647" s="566"/>
    </row>
    <row r="648" spans="1:66" ht="15.75" thickBot="1" x14ac:dyDescent="0.3">
      <c r="A648" s="564"/>
      <c r="B648" s="559" t="s">
        <v>499</v>
      </c>
      <c r="C648" s="560">
        <v>0</v>
      </c>
      <c r="D648" s="560">
        <v>0</v>
      </c>
      <c r="E648" s="560">
        <v>0</v>
      </c>
      <c r="F648" s="560">
        <v>0</v>
      </c>
      <c r="G648" s="560">
        <v>0</v>
      </c>
      <c r="H648" s="560">
        <v>0</v>
      </c>
      <c r="I648" s="560">
        <v>0</v>
      </c>
      <c r="J648" s="560">
        <v>0</v>
      </c>
      <c r="K648" s="560">
        <v>0</v>
      </c>
      <c r="L648" s="560">
        <v>0</v>
      </c>
      <c r="M648" s="560">
        <v>0</v>
      </c>
      <c r="N648" s="560">
        <v>0</v>
      </c>
      <c r="O648" s="560">
        <v>0</v>
      </c>
      <c r="P648" s="560">
        <v>0</v>
      </c>
      <c r="Q648" s="560">
        <v>0</v>
      </c>
      <c r="R648" s="560">
        <v>0</v>
      </c>
      <c r="S648" s="560">
        <v>0</v>
      </c>
      <c r="T648" s="560">
        <v>0</v>
      </c>
      <c r="U648" s="560">
        <v>0</v>
      </c>
      <c r="V648" s="561">
        <v>0</v>
      </c>
      <c r="X648" s="564"/>
      <c r="Y648" s="559" t="s">
        <v>499</v>
      </c>
      <c r="Z648" s="560">
        <f>[26]Summary!$C$21</f>
        <v>0</v>
      </c>
      <c r="AA648" s="560">
        <f>[26]Summary!$D$21</f>
        <v>0</v>
      </c>
      <c r="AB648" s="560">
        <f>[26]Summary!$E$21</f>
        <v>0</v>
      </c>
      <c r="AC648" s="560">
        <f>[26]Summary!$F$21</f>
        <v>0</v>
      </c>
      <c r="AD648" s="560">
        <f>[26]Summary!$G$21</f>
        <v>0</v>
      </c>
      <c r="AE648" s="560">
        <f>[26]Summary!$H$21</f>
        <v>0</v>
      </c>
      <c r="AF648" s="560">
        <f>[26]Summary!$I$21</f>
        <v>0</v>
      </c>
      <c r="AG648" s="560">
        <f>[26]Summary!$J$21</f>
        <v>0</v>
      </c>
      <c r="AH648" s="560">
        <f>[26]Summary!$K$21</f>
        <v>0</v>
      </c>
      <c r="AI648" s="560">
        <f>[26]Summary!$L$21</f>
        <v>0</v>
      </c>
      <c r="AJ648" s="560">
        <f>[26]Summary!$M$21</f>
        <v>0</v>
      </c>
      <c r="AK648" s="560">
        <f>[26]Summary!$N$21</f>
        <v>0</v>
      </c>
      <c r="AL648" s="560">
        <f>[26]Summary!$O$21</f>
        <v>0</v>
      </c>
      <c r="AM648" s="560">
        <f>[26]Summary!$P$21</f>
        <v>0</v>
      </c>
      <c r="AN648" s="560">
        <f>[26]Summary!$Q$21</f>
        <v>0</v>
      </c>
      <c r="AO648" s="560">
        <f>[26]Summary!$R$21</f>
        <v>0</v>
      </c>
      <c r="AP648" s="560">
        <f>[26]Summary!$S$21</f>
        <v>0</v>
      </c>
      <c r="AQ648" s="560">
        <f>[26]Summary!$T$21</f>
        <v>0</v>
      </c>
      <c r="AR648" s="560">
        <f>[26]Summary!$U$21</f>
        <v>0</v>
      </c>
      <c r="AS648" s="560">
        <f>[26]Summary!$V$21</f>
        <v>0</v>
      </c>
      <c r="AU648" s="566"/>
      <c r="AV648" s="566"/>
      <c r="AW648" s="566"/>
      <c r="AX648" s="566"/>
      <c r="AY648" s="566"/>
      <c r="AZ648" s="566"/>
      <c r="BA648" s="566"/>
      <c r="BB648" s="566"/>
      <c r="BC648" s="566"/>
      <c r="BD648" s="566"/>
      <c r="BE648" s="566"/>
      <c r="BF648" s="566"/>
      <c r="BG648" s="566"/>
      <c r="BH648" s="566"/>
      <c r="BI648" s="566"/>
      <c r="BJ648" s="566"/>
      <c r="BK648" s="566"/>
      <c r="BL648" s="566"/>
      <c r="BM648" s="566"/>
      <c r="BN648" s="566"/>
    </row>
    <row r="649" spans="1:66" ht="15" x14ac:dyDescent="0.25">
      <c r="A649" s="552" t="s">
        <v>503</v>
      </c>
      <c r="B649" s="562"/>
      <c r="C649" s="553">
        <v>2000</v>
      </c>
      <c r="D649" s="553">
        <v>2001</v>
      </c>
      <c r="E649" s="553">
        <v>2002</v>
      </c>
      <c r="F649" s="553">
        <v>2003</v>
      </c>
      <c r="G649" s="553">
        <v>2004</v>
      </c>
      <c r="H649" s="553">
        <v>2005</v>
      </c>
      <c r="I649" s="553">
        <v>2006</v>
      </c>
      <c r="J649" s="553">
        <v>2007</v>
      </c>
      <c r="K649" s="553">
        <v>2008</v>
      </c>
      <c r="L649" s="553">
        <v>2009</v>
      </c>
      <c r="M649" s="553">
        <v>2010</v>
      </c>
      <c r="N649" s="553">
        <v>2011</v>
      </c>
      <c r="O649" s="553">
        <v>2012</v>
      </c>
      <c r="P649" s="553">
        <v>2013</v>
      </c>
      <c r="Q649" s="553">
        <v>2014</v>
      </c>
      <c r="R649" s="553">
        <v>2015</v>
      </c>
      <c r="S649" s="553">
        <v>2016</v>
      </c>
      <c r="T649" s="553">
        <v>2017</v>
      </c>
      <c r="U649" s="553">
        <v>2018</v>
      </c>
      <c r="V649" s="554">
        <v>2019</v>
      </c>
      <c r="X649" s="552" t="s">
        <v>503</v>
      </c>
      <c r="Y649" s="562"/>
      <c r="Z649" s="553">
        <v>2000</v>
      </c>
      <c r="AA649" s="553">
        <v>2001</v>
      </c>
      <c r="AB649" s="553">
        <v>2002</v>
      </c>
      <c r="AC649" s="553">
        <v>2003</v>
      </c>
      <c r="AD649" s="553">
        <v>2004</v>
      </c>
      <c r="AE649" s="553">
        <v>2005</v>
      </c>
      <c r="AF649" s="553">
        <v>2006</v>
      </c>
      <c r="AG649" s="553">
        <v>2007</v>
      </c>
      <c r="AH649" s="553">
        <v>2008</v>
      </c>
      <c r="AI649" s="553">
        <v>2009</v>
      </c>
      <c r="AJ649" s="553">
        <v>2010</v>
      </c>
      <c r="AK649" s="553">
        <v>2011</v>
      </c>
      <c r="AL649" s="553">
        <v>2012</v>
      </c>
      <c r="AM649" s="553">
        <v>2013</v>
      </c>
      <c r="AN649" s="553">
        <v>2014</v>
      </c>
      <c r="AO649" s="553">
        <v>2015</v>
      </c>
      <c r="AP649" s="553">
        <v>2016</v>
      </c>
      <c r="AQ649" s="553">
        <v>2017</v>
      </c>
      <c r="AR649" s="553">
        <v>2018</v>
      </c>
      <c r="AS649" s="553">
        <v>2019</v>
      </c>
      <c r="AU649" s="553">
        <v>2000</v>
      </c>
      <c r="AV649" s="553">
        <v>2001</v>
      </c>
      <c r="AW649" s="553">
        <v>2002</v>
      </c>
      <c r="AX649" s="553">
        <v>2003</v>
      </c>
      <c r="AY649" s="553">
        <v>2004</v>
      </c>
      <c r="AZ649" s="553">
        <v>2005</v>
      </c>
      <c r="BA649" s="553">
        <v>2006</v>
      </c>
      <c r="BB649" s="553">
        <v>2007</v>
      </c>
      <c r="BC649" s="553">
        <v>2008</v>
      </c>
      <c r="BD649" s="553">
        <v>2009</v>
      </c>
      <c r="BE649" s="553">
        <v>2010</v>
      </c>
      <c r="BF649" s="553">
        <v>2011</v>
      </c>
      <c r="BG649" s="553">
        <v>2012</v>
      </c>
      <c r="BH649" s="553">
        <v>2013</v>
      </c>
      <c r="BI649" s="553">
        <v>2014</v>
      </c>
      <c r="BJ649" s="553">
        <v>2015</v>
      </c>
      <c r="BK649" s="553">
        <v>2016</v>
      </c>
      <c r="BL649" s="553">
        <v>2017</v>
      </c>
      <c r="BM649" s="553">
        <v>2018</v>
      </c>
      <c r="BN649" s="553">
        <v>2019</v>
      </c>
    </row>
    <row r="650" spans="1:66" ht="15" x14ac:dyDescent="0.25">
      <c r="A650" s="555"/>
      <c r="B650" s="550" t="s">
        <v>498</v>
      </c>
      <c r="C650" s="556">
        <v>3136365.8500965373</v>
      </c>
      <c r="D650" s="556">
        <v>3167122.5241320631</v>
      </c>
      <c r="E650" s="556">
        <v>3193607.965597861</v>
      </c>
      <c r="F650" s="556">
        <v>3219275.1882597953</v>
      </c>
      <c r="G650" s="556">
        <v>3244684.4073048551</v>
      </c>
      <c r="H650" s="556">
        <v>3233394.4476615605</v>
      </c>
      <c r="I650" s="556">
        <v>3264474.3098537577</v>
      </c>
      <c r="J650" s="556">
        <v>3275322.163761219</v>
      </c>
      <c r="K650" s="556">
        <v>3297960.2904437687</v>
      </c>
      <c r="L650" s="556">
        <v>3327898.4878471363</v>
      </c>
      <c r="M650" s="556">
        <v>3349259.3773896899</v>
      </c>
      <c r="N650" s="556">
        <v>3369979.9003778356</v>
      </c>
      <c r="O650" s="556">
        <v>3394066.2466301895</v>
      </c>
      <c r="P650" s="556">
        <v>3417608.5831134473</v>
      </c>
      <c r="Q650" s="556">
        <v>3436976.9635418602</v>
      </c>
      <c r="R650" s="556">
        <v>3457341.1130602765</v>
      </c>
      <c r="S650" s="556">
        <v>3476438.8831397276</v>
      </c>
      <c r="T650" s="556">
        <v>3502001.485018434</v>
      </c>
      <c r="U650" s="556">
        <v>3526486.377701642</v>
      </c>
      <c r="V650" s="557">
        <v>3548014.5680386689</v>
      </c>
      <c r="X650" s="555"/>
      <c r="Y650" s="550" t="s">
        <v>498</v>
      </c>
      <c r="Z650" s="556">
        <f>[26]Summary!$C$23</f>
        <v>3170501.3756580628</v>
      </c>
      <c r="AA650" s="556">
        <f>[26]Summary!$D$23</f>
        <v>3201045.2783615603</v>
      </c>
      <c r="AB650" s="556">
        <f>[26]Summary!$E$23</f>
        <v>3227243.679697861</v>
      </c>
      <c r="AC650" s="556">
        <f>[26]Summary!$F$23</f>
        <v>3252798.7717016647</v>
      </c>
      <c r="AD650" s="556">
        <f>[26]Summary!$G$23</f>
        <v>3277941.2043061801</v>
      </c>
      <c r="AE650" s="556">
        <f>[26]Summary!$H$23</f>
        <v>3269085.5557006486</v>
      </c>
      <c r="AF650" s="556">
        <f>[26]Summary!$I$23</f>
        <v>3299988.5703918864</v>
      </c>
      <c r="AG650" s="556">
        <f>[26]Summary!$J$23</f>
        <v>3308840.5821201522</v>
      </c>
      <c r="AH650" s="556">
        <f>[26]Summary!$K$23</f>
        <v>3331563.8232510518</v>
      </c>
      <c r="AI650" s="556">
        <f>[26]Summary!$L$23</f>
        <v>3360902.316676619</v>
      </c>
      <c r="AJ650" s="556">
        <f>[26]Summary!$M$23</f>
        <v>3382751.9226056929</v>
      </c>
      <c r="AK650" s="556">
        <f>[26]Summary!$N$23</f>
        <v>3404749.2183602434</v>
      </c>
      <c r="AL650" s="556">
        <f>[26]Summary!$O$23</f>
        <v>3430706.0279314383</v>
      </c>
      <c r="AM650" s="556">
        <f>[26]Summary!$P$23</f>
        <v>3455836.2629370783</v>
      </c>
      <c r="AN650" s="556">
        <f>[26]Summary!$Q$23</f>
        <v>3475255.6509151468</v>
      </c>
      <c r="AO650" s="556">
        <f>[26]Summary!$R$23</f>
        <v>3495665.897133993</v>
      </c>
      <c r="AP650" s="556">
        <f>[26]Summary!$S$23</f>
        <v>3520572.2743361602</v>
      </c>
      <c r="AQ650" s="556">
        <f>[26]Summary!$T$23</f>
        <v>3544044.6140196808</v>
      </c>
      <c r="AR650" s="556">
        <f>[26]Summary!$U$23</f>
        <v>3565671.9807134536</v>
      </c>
      <c r="AS650" s="556">
        <f>[26]Summary!$V$23</f>
        <v>3582774.3908772077</v>
      </c>
      <c r="AU650" s="566">
        <f>(Z650-C650)/C650</f>
        <v>1.0883783076669705E-2</v>
      </c>
      <c r="AV650" s="566">
        <f t="shared" ref="AV650:AV652" si="2349">(AA650-D650)/D650</f>
        <v>1.0710906815578142E-2</v>
      </c>
      <c r="AW650" s="566">
        <f t="shared" ref="AW650:AW652" si="2350">(AB650-E650)/E650</f>
        <v>1.0532198836654389E-2</v>
      </c>
      <c r="AX650" s="566">
        <f t="shared" ref="AX650:AX652" si="2351">(AC650-F650)/F650</f>
        <v>1.0413394780329667E-2</v>
      </c>
      <c r="AY650" s="566">
        <f t="shared" ref="AY650:AY652" si="2352">(AD650-G650)/G650</f>
        <v>1.024962456331748E-2</v>
      </c>
      <c r="AZ650" s="566">
        <f t="shared" ref="AZ650:AZ652" si="2353">(AE650-H650)/H650</f>
        <v>1.1038278384160778E-2</v>
      </c>
      <c r="BA650" s="566">
        <f t="shared" ref="BA650:BA652" si="2354">(AF650-I650)/I650</f>
        <v>1.0879013638100782E-2</v>
      </c>
      <c r="BB650" s="566">
        <f t="shared" ref="BB650:BB652" si="2355">(AG650-J650)/J650</f>
        <v>1.0233624872016338E-2</v>
      </c>
      <c r="BC650" s="566">
        <f t="shared" ref="BC650:BC652" si="2356">(AH650-K650)/K650</f>
        <v>1.0189186602595952E-2</v>
      </c>
      <c r="BD650" s="566">
        <f t="shared" ref="BD650:BD652" si="2357">(AI650-L650)/L650</f>
        <v>9.9173183767493154E-3</v>
      </c>
      <c r="BE650" s="566">
        <f t="shared" ref="BE650:BE652" si="2358">(AJ650-M650)/M650</f>
        <v>9.9999855019010288E-3</v>
      </c>
      <c r="BF650" s="566">
        <f t="shared" ref="BF650:BF652" si="2359">(AK650-N650)/N650</f>
        <v>1.0317366574948856E-2</v>
      </c>
      <c r="BG650" s="566">
        <f t="shared" ref="BG650:BG652" si="2360">(AL650-O650)/O650</f>
        <v>1.0795246361978572E-2</v>
      </c>
      <c r="BH650" s="566">
        <f t="shared" ref="BH650:BH652" si="2361">(AM650-P650)/P650</f>
        <v>1.1185505564480258E-2</v>
      </c>
      <c r="BI650" s="566">
        <f t="shared" ref="BI650:BI652" si="2362">(AN650-Q650)/Q650</f>
        <v>1.1137312754589944E-2</v>
      </c>
      <c r="BJ650" s="566">
        <f t="shared" ref="BJ650:BJ652" si="2363">(AO650-R650)/R650</f>
        <v>1.1085045652262293E-2</v>
      </c>
      <c r="BK650" s="566">
        <f t="shared" ref="BK650:BK652" si="2364">(AP650-S650)/S650</f>
        <v>1.2694999877740891E-2</v>
      </c>
      <c r="BL650" s="566">
        <f t="shared" ref="BL650:BL652" si="2365">(AQ650-T650)/T650</f>
        <v>1.2005457216710877E-2</v>
      </c>
      <c r="BM650" s="566">
        <f t="shared" ref="BM650:BM652" si="2366">(AR650-U650)/U650</f>
        <v>1.1111797640730009E-2</v>
      </c>
      <c r="BN650" s="566">
        <f t="shared" ref="BN650:BN652" si="2367">(AS650-V650)/V650</f>
        <v>9.7969786121126085E-3</v>
      </c>
    </row>
    <row r="651" spans="1:66" ht="15" x14ac:dyDescent="0.25">
      <c r="A651" s="555"/>
      <c r="B651" s="550" t="s">
        <v>87</v>
      </c>
      <c r="C651" s="556">
        <v>2585966.6929598139</v>
      </c>
      <c r="D651" s="556">
        <v>2611325.8948015394</v>
      </c>
      <c r="E651" s="556">
        <v>2633163.4203812741</v>
      </c>
      <c r="F651" s="556">
        <v>2654326.3159352168</v>
      </c>
      <c r="G651" s="556">
        <v>2675276.4847883247</v>
      </c>
      <c r="H651" s="556">
        <v>2665967.7940941183</v>
      </c>
      <c r="I651" s="556">
        <v>2687933.3547347486</v>
      </c>
      <c r="J651" s="556">
        <v>2693193.0862236237</v>
      </c>
      <c r="K651" s="556">
        <v>2708110.0391352368</v>
      </c>
      <c r="L651" s="556">
        <v>2728962.4745387486</v>
      </c>
      <c r="M651" s="556">
        <v>2742723.7802812853</v>
      </c>
      <c r="N651" s="556">
        <v>2746700.3471048083</v>
      </c>
      <c r="O651" s="556">
        <v>2753247.492055397</v>
      </c>
      <c r="P651" s="556">
        <v>2759169.7266432592</v>
      </c>
      <c r="Q651" s="556">
        <v>2761556.7379401787</v>
      </c>
      <c r="R651" s="556">
        <v>2764590.6616437254</v>
      </c>
      <c r="S651" s="556">
        <v>2779861.7948913025</v>
      </c>
      <c r="T651" s="556">
        <v>2800302.3959573144</v>
      </c>
      <c r="U651" s="556">
        <v>2819881.2293584044</v>
      </c>
      <c r="V651" s="557">
        <v>2837095.7974387729</v>
      </c>
      <c r="X651" s="555"/>
      <c r="Y651" s="550" t="s">
        <v>87</v>
      </c>
      <c r="Z651" s="556">
        <f>[26]Summary!$C$24</f>
        <v>2585854.1004713229</v>
      </c>
      <c r="AA651" s="556">
        <f>[26]Summary!$D$24</f>
        <v>2610765.6417993382</v>
      </c>
      <c r="AB651" s="556">
        <f>[26]Summary!$E$24</f>
        <v>2632133.0015618633</v>
      </c>
      <c r="AC651" s="556">
        <f>[26]Summary!$F$24</f>
        <v>2652975.6796169207</v>
      </c>
      <c r="AD651" s="556">
        <f>[26]Summary!$G$24</f>
        <v>2673481.7935537794</v>
      </c>
      <c r="AE651" s="556">
        <f>[26]Summary!$H$24</f>
        <v>2666259.1456045434</v>
      </c>
      <c r="AF651" s="556">
        <f>[26]Summary!$I$24</f>
        <v>2690095.4743675236</v>
      </c>
      <c r="AG651" s="556">
        <f>[26]Summary!$J$24</f>
        <v>2695939.712854608</v>
      </c>
      <c r="AH651" s="556">
        <f>[26]Summary!$K$24</f>
        <v>2713072.7043638653</v>
      </c>
      <c r="AI651" s="556">
        <f>[26]Summary!$L$24</f>
        <v>2735571.270128658</v>
      </c>
      <c r="AJ651" s="556">
        <f>[26]Summary!$M$24</f>
        <v>2751953.1128106439</v>
      </c>
      <c r="AK651" s="556">
        <f>[26]Summary!$N$24</f>
        <v>2751237.0905820378</v>
      </c>
      <c r="AL651" s="556">
        <f>[26]Summary!$O$24</f>
        <v>2753458.4563874267</v>
      </c>
      <c r="AM651" s="556">
        <f>[26]Summary!$P$24</f>
        <v>2754737.1627877154</v>
      </c>
      <c r="AN651" s="556">
        <f>[26]Summary!$Q$24</f>
        <v>2751220.0826851376</v>
      </c>
      <c r="AO651" s="556">
        <f>[26]Summary!$R$24</f>
        <v>2748269.7045675013</v>
      </c>
      <c r="AP651" s="556">
        <f>[26]Summary!$S$24</f>
        <v>2738257.7089646063</v>
      </c>
      <c r="AQ651" s="556">
        <f>[26]Summary!$T$24</f>
        <v>2726723.6748375478</v>
      </c>
      <c r="AR651" s="556">
        <f>[26]Summary!$U$24</f>
        <v>2713391.0528243808</v>
      </c>
      <c r="AS651" s="556">
        <f>[26]Summary!$V$24</f>
        <v>2696289.4924096945</v>
      </c>
      <c r="AU651" s="566">
        <f t="shared" ref="AU651:AU652" si="2368">(Z651-C651)/C651</f>
        <v>-4.3539806138070046E-5</v>
      </c>
      <c r="AV651" s="566">
        <f t="shared" si="2349"/>
        <v>-2.1454733142137596E-4</v>
      </c>
      <c r="AW651" s="566">
        <f t="shared" si="2350"/>
        <v>-3.913235355751391E-4</v>
      </c>
      <c r="AX651" s="566">
        <f t="shared" si="2351"/>
        <v>-5.0884335892978372E-4</v>
      </c>
      <c r="AY651" s="566">
        <f t="shared" si="2352"/>
        <v>-6.708432734896623E-4</v>
      </c>
      <c r="AZ651" s="566">
        <f t="shared" si="2353"/>
        <v>1.0928545763775737E-4</v>
      </c>
      <c r="BA651" s="566">
        <f t="shared" si="2354"/>
        <v>8.043799259257776E-4</v>
      </c>
      <c r="BB651" s="566">
        <f t="shared" si="2355"/>
        <v>1.0198402205300278E-3</v>
      </c>
      <c r="BC651" s="566">
        <f t="shared" si="2356"/>
        <v>1.8325197857223148E-3</v>
      </c>
      <c r="BD651" s="566">
        <f t="shared" si="2357"/>
        <v>2.4217246120346331E-3</v>
      </c>
      <c r="BE651" s="566">
        <f t="shared" si="2358"/>
        <v>3.3650244314474987E-3</v>
      </c>
      <c r="BF651" s="566">
        <f t="shared" si="2359"/>
        <v>1.6517067404209207E-3</v>
      </c>
      <c r="BG651" s="566">
        <f t="shared" si="2360"/>
        <v>7.6623817015518907E-5</v>
      </c>
      <c r="BH651" s="566">
        <f t="shared" si="2361"/>
        <v>-1.6064846655650595E-3</v>
      </c>
      <c r="BI651" s="566">
        <f t="shared" si="2362"/>
        <v>-3.7430537323492065E-3</v>
      </c>
      <c r="BJ651" s="566">
        <f t="shared" si="2363"/>
        <v>-5.9035709346280524E-3</v>
      </c>
      <c r="BK651" s="566">
        <f t="shared" si="2364"/>
        <v>-1.4966242567581669E-2</v>
      </c>
      <c r="BL651" s="566">
        <f t="shared" si="2365"/>
        <v>-2.6275276993652282E-2</v>
      </c>
      <c r="BM651" s="566">
        <f t="shared" si="2366"/>
        <v>-3.7764064466733888E-2</v>
      </c>
      <c r="BN651" s="566">
        <f t="shared" si="2367"/>
        <v>-4.9630437278922059E-2</v>
      </c>
    </row>
    <row r="652" spans="1:66" ht="15.75" thickBot="1" x14ac:dyDescent="0.3">
      <c r="A652" s="558"/>
      <c r="B652" s="559" t="s">
        <v>499</v>
      </c>
      <c r="C652" s="560">
        <v>550399.15713672328</v>
      </c>
      <c r="D652" s="560">
        <v>555796.62933052401</v>
      </c>
      <c r="E652" s="560">
        <v>560444.54521658702</v>
      </c>
      <c r="F652" s="560">
        <v>564948.8723245787</v>
      </c>
      <c r="G652" s="560">
        <v>569407.92251653026</v>
      </c>
      <c r="H652" s="560">
        <v>567426.65356744209</v>
      </c>
      <c r="I652" s="560">
        <v>576540.95511900913</v>
      </c>
      <c r="J652" s="560">
        <v>582129.07753759506</v>
      </c>
      <c r="K652" s="560">
        <v>589850.25130853197</v>
      </c>
      <c r="L652" s="560">
        <v>598936.0133083876</v>
      </c>
      <c r="M652" s="560">
        <v>606535.5971084045</v>
      </c>
      <c r="N652" s="560">
        <v>623279.55327302741</v>
      </c>
      <c r="O652" s="560">
        <v>640818.75457479234</v>
      </c>
      <c r="P652" s="560">
        <v>658438.85647018824</v>
      </c>
      <c r="Q652" s="560">
        <v>675420.22560168151</v>
      </c>
      <c r="R652" s="560">
        <v>692750.45141655114</v>
      </c>
      <c r="S652" s="560">
        <v>696577.08824842528</v>
      </c>
      <c r="T652" s="560">
        <v>701699.08906111936</v>
      </c>
      <c r="U652" s="560">
        <v>706605.14834323758</v>
      </c>
      <c r="V652" s="561">
        <v>710918.77059989597</v>
      </c>
      <c r="X652" s="558"/>
      <c r="Y652" s="559" t="s">
        <v>499</v>
      </c>
      <c r="Z652" s="560">
        <f>[26]Summary!$C$25</f>
        <v>584647.27518673998</v>
      </c>
      <c r="AA652" s="560">
        <f>[26]Summary!$D$25</f>
        <v>590279.63656222192</v>
      </c>
      <c r="AB652" s="560">
        <f>[26]Summary!$E$25</f>
        <v>595110.6781359975</v>
      </c>
      <c r="AC652" s="560">
        <f>[26]Summary!$F$25</f>
        <v>599823.09208474378</v>
      </c>
      <c r="AD652" s="560">
        <f>[26]Summary!$G$25</f>
        <v>604459.41075240087</v>
      </c>
      <c r="AE652" s="560">
        <f>[26]Summary!$H$25</f>
        <v>602826.41009610542</v>
      </c>
      <c r="AF652" s="560">
        <f>[26]Summary!$I$25</f>
        <v>609893.0960243626</v>
      </c>
      <c r="AG652" s="560">
        <f>[26]Summary!$J$25</f>
        <v>612900.86926554434</v>
      </c>
      <c r="AH652" s="560">
        <f>[26]Summary!$K$25</f>
        <v>618491.11888718652</v>
      </c>
      <c r="AI652" s="560">
        <f>[26]Summary!$L$25</f>
        <v>625331.04654796072</v>
      </c>
      <c r="AJ652" s="560">
        <f>[26]Summary!$M$25</f>
        <v>630798.80979504914</v>
      </c>
      <c r="AK652" s="560">
        <f>[26]Summary!$N$25</f>
        <v>653512.12777820555</v>
      </c>
      <c r="AL652" s="560">
        <f>[26]Summary!$O$25</f>
        <v>677247.57154401147</v>
      </c>
      <c r="AM652" s="560">
        <f>[26]Summary!$P$25</f>
        <v>701099.10014936293</v>
      </c>
      <c r="AN652" s="560">
        <f>[26]Summary!$Q$25</f>
        <v>724035.56823000917</v>
      </c>
      <c r="AO652" s="560">
        <f>[26]Summary!$R$25</f>
        <v>747396.1925664919</v>
      </c>
      <c r="AP652" s="560">
        <f>[26]Summary!$S$25</f>
        <v>782314.565371554</v>
      </c>
      <c r="AQ652" s="560">
        <f>[26]Summary!$T$25</f>
        <v>817320.93918213295</v>
      </c>
      <c r="AR652" s="560">
        <f>[26]Summary!$U$25</f>
        <v>852280.92788907269</v>
      </c>
      <c r="AS652" s="560">
        <f>[26]Summary!$V$25</f>
        <v>886484.89846751327</v>
      </c>
      <c r="AU652" s="566">
        <f t="shared" si="2368"/>
        <v>6.2224146977589226E-2</v>
      </c>
      <c r="AV652" s="566">
        <f t="shared" si="2349"/>
        <v>6.2042490745641735E-2</v>
      </c>
      <c r="AW652" s="566">
        <f t="shared" si="2350"/>
        <v>6.1854706616893823E-2</v>
      </c>
      <c r="AX652" s="566">
        <f t="shared" si="2351"/>
        <v>6.1729868787363265E-2</v>
      </c>
      <c r="AY652" s="566">
        <f t="shared" si="2352"/>
        <v>6.1557781073643285E-2</v>
      </c>
      <c r="AZ652" s="566">
        <f t="shared" si="2353"/>
        <v>6.2386488731368449E-2</v>
      </c>
      <c r="BA652" s="566">
        <f t="shared" si="2354"/>
        <v>5.7848693330847502E-2</v>
      </c>
      <c r="BB652" s="566">
        <f t="shared" si="2355"/>
        <v>5.2860770772890968E-2</v>
      </c>
      <c r="BC652" s="566">
        <f t="shared" si="2356"/>
        <v>4.8556167459651418E-2</v>
      </c>
      <c r="BD652" s="566">
        <f t="shared" si="2357"/>
        <v>4.4069871660868926E-2</v>
      </c>
      <c r="BE652" s="566">
        <f t="shared" si="2358"/>
        <v>4.0002949212407289E-2</v>
      </c>
      <c r="BF652" s="566">
        <f t="shared" si="2359"/>
        <v>4.8505641403472723E-2</v>
      </c>
      <c r="BG652" s="566">
        <f t="shared" si="2360"/>
        <v>5.6847301532850794E-2</v>
      </c>
      <c r="BH652" s="566">
        <f t="shared" si="2361"/>
        <v>6.4789985068425551E-2</v>
      </c>
      <c r="BI652" s="566">
        <f t="shared" si="2362"/>
        <v>7.1977919501921755E-2</v>
      </c>
      <c r="BJ652" s="566">
        <f t="shared" si="2363"/>
        <v>7.8882288763868671E-2</v>
      </c>
      <c r="BK652" s="566">
        <f t="shared" si="2364"/>
        <v>0.12308397529800973</v>
      </c>
      <c r="BL652" s="566">
        <f t="shared" si="2365"/>
        <v>0.16477412030806085</v>
      </c>
      <c r="BM652" s="566">
        <f t="shared" si="2366"/>
        <v>0.20616291840980508</v>
      </c>
      <c r="BN652" s="566">
        <f t="shared" si="2367"/>
        <v>0.24695666386677198</v>
      </c>
    </row>
    <row r="654" spans="1:66" ht="15" x14ac:dyDescent="0.25">
      <c r="A654" s="565" t="s">
        <v>347</v>
      </c>
      <c r="B654" s="565">
        <v>2021</v>
      </c>
      <c r="X654" s="565" t="str">
        <f>A654</f>
        <v>SI</v>
      </c>
      <c r="Y654" s="565">
        <v>2022</v>
      </c>
    </row>
    <row r="655" spans="1:66" ht="15.75" thickBot="1" x14ac:dyDescent="0.3">
      <c r="A655" s="550" t="s">
        <v>65</v>
      </c>
      <c r="B655" s="550" t="s">
        <v>64</v>
      </c>
      <c r="C655" s="551" t="s">
        <v>508</v>
      </c>
      <c r="D655" s="551" t="s">
        <v>508</v>
      </c>
      <c r="E655" s="551" t="s">
        <v>508</v>
      </c>
      <c r="F655" s="551" t="s">
        <v>508</v>
      </c>
      <c r="G655" s="551" t="s">
        <v>508</v>
      </c>
      <c r="H655" s="551" t="s">
        <v>508</v>
      </c>
      <c r="I655" s="551" t="s">
        <v>508</v>
      </c>
      <c r="J655" s="551" t="s">
        <v>508</v>
      </c>
      <c r="K655" s="551" t="s">
        <v>508</v>
      </c>
      <c r="L655" s="551" t="s">
        <v>508</v>
      </c>
      <c r="M655" s="551" t="s">
        <v>508</v>
      </c>
      <c r="N655" s="551" t="s">
        <v>508</v>
      </c>
      <c r="O655" s="551" t="s">
        <v>509</v>
      </c>
      <c r="P655" s="551" t="s">
        <v>509</v>
      </c>
      <c r="Q655" s="551" t="s">
        <v>509</v>
      </c>
      <c r="R655" s="551" t="s">
        <v>509</v>
      </c>
      <c r="S655" s="551" t="s">
        <v>509</v>
      </c>
      <c r="T655" s="551" t="s">
        <v>509</v>
      </c>
      <c r="U655" s="551" t="s">
        <v>509</v>
      </c>
      <c r="V655" s="551" t="s">
        <v>509</v>
      </c>
      <c r="X655" s="550" t="s">
        <v>65</v>
      </c>
      <c r="Y655" s="550" t="s">
        <v>64</v>
      </c>
      <c r="Z655" s="551" t="str">
        <f>[27]Summary!$C$1</f>
        <v>EST</v>
      </c>
      <c r="AA655" s="551" t="str">
        <f>[27]Summary!$D$1</f>
        <v>EST</v>
      </c>
      <c r="AB655" s="551" t="str">
        <f>[27]Summary!$E$1</f>
        <v>EST</v>
      </c>
      <c r="AC655" s="551" t="str">
        <f>[27]Summary!$F$1</f>
        <v>EST</v>
      </c>
      <c r="AD655" s="551" t="str">
        <f>[27]Summary!$G$1</f>
        <v>EST</v>
      </c>
      <c r="AE655" s="551" t="str">
        <f>[27]Summary!$H$1</f>
        <v>EST</v>
      </c>
      <c r="AF655" s="551" t="str">
        <f>[27]Summary!$I$1</f>
        <v>EST</v>
      </c>
      <c r="AG655" s="551" t="str">
        <f>[27]Summary!$J$1</f>
        <v>EST</v>
      </c>
      <c r="AH655" s="551" t="str">
        <f>[27]Summary!$K$1</f>
        <v>EST</v>
      </c>
      <c r="AI655" s="551" t="str">
        <f>[27]Summary!$L$1</f>
        <v>EST</v>
      </c>
      <c r="AJ655" s="551" t="str">
        <f>[27]Summary!$M$1</f>
        <v>EST</v>
      </c>
      <c r="AK655" s="551" t="str">
        <f>[27]Summary!$N$1</f>
        <v>EST</v>
      </c>
      <c r="AL655" s="551" t="str">
        <f>[27]Summary!$O$1</f>
        <v>REP</v>
      </c>
      <c r="AM655" s="551" t="str">
        <f>[27]Summary!$P$1</f>
        <v>REP</v>
      </c>
      <c r="AN655" s="551" t="str">
        <f>[27]Summary!$Q$1</f>
        <v>REP</v>
      </c>
      <c r="AO655" s="551" t="str">
        <f>[27]Summary!$R$1</f>
        <v>REP</v>
      </c>
      <c r="AP655" s="551" t="str">
        <f>[27]Summary!$S$1</f>
        <v>REP</v>
      </c>
      <c r="AQ655" s="551" t="str">
        <f>[27]Summary!$T$1</f>
        <v>REP</v>
      </c>
      <c r="AR655" s="551" t="str">
        <f>[27]Summary!$U$1</f>
        <v>REP</v>
      </c>
      <c r="AS655" s="551" t="str">
        <f>[27]Summary!$V$1</f>
        <v>REP</v>
      </c>
      <c r="AU655" s="704" t="s">
        <v>504</v>
      </c>
      <c r="AV655" s="704"/>
      <c r="AW655" s="704"/>
      <c r="AX655" s="704"/>
      <c r="AY655" s="704"/>
      <c r="AZ655" s="704"/>
      <c r="BA655" s="704"/>
      <c r="BB655" s="704"/>
      <c r="BC655" s="704"/>
      <c r="BD655" s="704"/>
      <c r="BE655" s="704"/>
      <c r="BF655" s="704"/>
      <c r="BG655" s="704"/>
      <c r="BH655" s="704"/>
      <c r="BI655" s="704"/>
      <c r="BJ655" s="704"/>
      <c r="BK655" s="704"/>
      <c r="BL655" s="704"/>
      <c r="BM655" s="704"/>
      <c r="BN655" s="704"/>
    </row>
    <row r="656" spans="1:66" ht="15" x14ac:dyDescent="0.25">
      <c r="A656" s="552" t="s">
        <v>497</v>
      </c>
      <c r="B656" s="553"/>
      <c r="C656" s="553">
        <v>2000</v>
      </c>
      <c r="D656" s="553">
        <v>2001</v>
      </c>
      <c r="E656" s="553">
        <v>2002</v>
      </c>
      <c r="F656" s="553">
        <v>2003</v>
      </c>
      <c r="G656" s="553">
        <v>2004</v>
      </c>
      <c r="H656" s="553">
        <v>2005</v>
      </c>
      <c r="I656" s="553">
        <v>2006</v>
      </c>
      <c r="J656" s="553">
        <v>2007</v>
      </c>
      <c r="K656" s="553">
        <v>2008</v>
      </c>
      <c r="L656" s="553">
        <v>2009</v>
      </c>
      <c r="M656" s="553">
        <v>2010</v>
      </c>
      <c r="N656" s="553">
        <v>2011</v>
      </c>
      <c r="O656" s="553">
        <v>2012</v>
      </c>
      <c r="P656" s="553">
        <v>2013</v>
      </c>
      <c r="Q656" s="553">
        <v>2014</v>
      </c>
      <c r="R656" s="553">
        <v>2015</v>
      </c>
      <c r="S656" s="553">
        <v>2016</v>
      </c>
      <c r="T656" s="553">
        <v>2017</v>
      </c>
      <c r="U656" s="553">
        <v>2018</v>
      </c>
      <c r="V656" s="554">
        <v>2019</v>
      </c>
      <c r="X656" s="552" t="s">
        <v>497</v>
      </c>
      <c r="Y656" s="553"/>
      <c r="Z656" s="553">
        <v>2000</v>
      </c>
      <c r="AA656" s="553">
        <v>2001</v>
      </c>
      <c r="AB656" s="553">
        <v>2002</v>
      </c>
      <c r="AC656" s="553">
        <v>2003</v>
      </c>
      <c r="AD656" s="553">
        <v>2004</v>
      </c>
      <c r="AE656" s="553">
        <v>2005</v>
      </c>
      <c r="AF656" s="553">
        <v>2006</v>
      </c>
      <c r="AG656" s="553">
        <v>2007</v>
      </c>
      <c r="AH656" s="553">
        <v>2008</v>
      </c>
      <c r="AI656" s="553">
        <v>2009</v>
      </c>
      <c r="AJ656" s="553">
        <v>2010</v>
      </c>
      <c r="AK656" s="553">
        <v>2011</v>
      </c>
      <c r="AL656" s="553">
        <v>2012</v>
      </c>
      <c r="AM656" s="553">
        <v>2013</v>
      </c>
      <c r="AN656" s="553">
        <v>2014</v>
      </c>
      <c r="AO656" s="553">
        <v>2015</v>
      </c>
      <c r="AP656" s="553">
        <v>2016</v>
      </c>
      <c r="AQ656" s="553">
        <v>2017</v>
      </c>
      <c r="AR656" s="553">
        <v>2018</v>
      </c>
      <c r="AS656" s="553">
        <v>2019</v>
      </c>
      <c r="AU656" s="553">
        <v>2000</v>
      </c>
      <c r="AV656" s="553">
        <v>2001</v>
      </c>
      <c r="AW656" s="553">
        <v>2002</v>
      </c>
      <c r="AX656" s="553">
        <v>2003</v>
      </c>
      <c r="AY656" s="553">
        <v>2004</v>
      </c>
      <c r="AZ656" s="553">
        <v>2005</v>
      </c>
      <c r="BA656" s="553">
        <v>2006</v>
      </c>
      <c r="BB656" s="553">
        <v>2007</v>
      </c>
      <c r="BC656" s="553">
        <v>2008</v>
      </c>
      <c r="BD656" s="553">
        <v>2009</v>
      </c>
      <c r="BE656" s="553">
        <v>2010</v>
      </c>
      <c r="BF656" s="553">
        <v>2011</v>
      </c>
      <c r="BG656" s="553">
        <v>2012</v>
      </c>
      <c r="BH656" s="553">
        <v>2013</v>
      </c>
      <c r="BI656" s="553">
        <v>2014</v>
      </c>
      <c r="BJ656" s="553">
        <v>2015</v>
      </c>
      <c r="BK656" s="553">
        <v>2016</v>
      </c>
      <c r="BL656" s="553">
        <v>2017</v>
      </c>
      <c r="BM656" s="553">
        <v>2018</v>
      </c>
      <c r="BN656" s="553">
        <v>2019</v>
      </c>
    </row>
    <row r="657" spans="1:66" ht="15" x14ac:dyDescent="0.25">
      <c r="A657" s="555"/>
      <c r="B657" s="550" t="s">
        <v>498</v>
      </c>
      <c r="C657" s="556">
        <v>308949.15835877083</v>
      </c>
      <c r="D657" s="556">
        <v>309671.26714632486</v>
      </c>
      <c r="E657" s="556">
        <v>315271.68892915925</v>
      </c>
      <c r="F657" s="556">
        <v>320802.39040940965</v>
      </c>
      <c r="G657" s="556">
        <v>325807.00316616014</v>
      </c>
      <c r="H657" s="556">
        <v>331002.3422769109</v>
      </c>
      <c r="I657" s="556">
        <v>336036.82231040747</v>
      </c>
      <c r="J657" s="556">
        <v>340371.82940560178</v>
      </c>
      <c r="K657" s="556">
        <v>345349.74933085468</v>
      </c>
      <c r="L657" s="556">
        <v>350234.59112947562</v>
      </c>
      <c r="M657" s="556">
        <v>355134.59553763358</v>
      </c>
      <c r="N657" s="556">
        <v>360080.99799600366</v>
      </c>
      <c r="O657" s="556">
        <v>337816.72</v>
      </c>
      <c r="P657" s="556">
        <v>341458.86</v>
      </c>
      <c r="Q657" s="556">
        <v>345081.52</v>
      </c>
      <c r="R657" s="556">
        <v>346949.66</v>
      </c>
      <c r="S657" s="556">
        <v>348868.39</v>
      </c>
      <c r="T657" s="556">
        <v>350474.1</v>
      </c>
      <c r="U657" s="556">
        <v>353061.12</v>
      </c>
      <c r="V657" s="557">
        <v>355149.81445499987</v>
      </c>
      <c r="X657" s="555"/>
      <c r="Y657" s="550" t="s">
        <v>498</v>
      </c>
      <c r="Z657" s="556">
        <f>[27]Summary!$C$3</f>
        <v>333081.18967050727</v>
      </c>
      <c r="AA657" s="556">
        <f>[27]Summary!$D$3</f>
        <v>339323.07733687817</v>
      </c>
      <c r="AB657" s="556">
        <f>[27]Summary!$E$3</f>
        <v>345636.56024653261</v>
      </c>
      <c r="AC657" s="556">
        <f>[27]Summary!$F$3</f>
        <v>351807.20637394791</v>
      </c>
      <c r="AD657" s="556">
        <f>[27]Summary!$G$3</f>
        <v>357300.16011980211</v>
      </c>
      <c r="AE657" s="556">
        <f>[27]Summary!$H$3</f>
        <v>363063.3962774456</v>
      </c>
      <c r="AF657" s="556">
        <f>[27]Summary!$I$3</f>
        <v>368732.78403084521</v>
      </c>
      <c r="AG657" s="556">
        <f>[27]Summary!$J$3</f>
        <v>373570.93061898579</v>
      </c>
      <c r="AH657" s="556">
        <f>[27]Summary!$K$3</f>
        <v>379061.6099445158</v>
      </c>
      <c r="AI657" s="556">
        <f>[27]Summary!$L$3</f>
        <v>384464.40503764566</v>
      </c>
      <c r="AJ657" s="556">
        <f>[27]Summary!$M$3</f>
        <v>390045.04509386822</v>
      </c>
      <c r="AK657" s="556">
        <f>[27]Summary!$N$3</f>
        <v>395456.52038688748</v>
      </c>
      <c r="AL657" s="556">
        <f>[27]Summary!$O$3</f>
        <v>337816.72</v>
      </c>
      <c r="AM657" s="556">
        <f>[27]Summary!$P$3</f>
        <v>341458.86</v>
      </c>
      <c r="AN657" s="556">
        <f>[27]Summary!$Q$3</f>
        <v>345081.52</v>
      </c>
      <c r="AO657" s="556">
        <f>[27]Summary!$R$3</f>
        <v>346949.66</v>
      </c>
      <c r="AP657" s="556">
        <f>[27]Summary!$S$3</f>
        <v>348868.39</v>
      </c>
      <c r="AQ657" s="556">
        <f>[27]Summary!$T$3</f>
        <v>350474.1</v>
      </c>
      <c r="AR657" s="556">
        <f>[27]Summary!$U$3</f>
        <v>353061.12</v>
      </c>
      <c r="AS657" s="556">
        <f>[27]Summary!$V$3</f>
        <v>355149.81</v>
      </c>
      <c r="AU657" s="566">
        <f>(Z657-C657)/C657</f>
        <v>7.8110040629121372E-2</v>
      </c>
      <c r="AV657" s="566">
        <f t="shared" ref="AV657:AV659" si="2369">(AA657-D657)/D657</f>
        <v>9.5752539342122217E-2</v>
      </c>
      <c r="AW657" s="566">
        <f t="shared" ref="AW657:AW659" si="2370">(AB657-E657)/E657</f>
        <v>9.6313346182492987E-2</v>
      </c>
      <c r="AX657" s="566">
        <f t="shared" ref="AX657:AX659" si="2371">(AC657-F657)/F657</f>
        <v>9.6647708656315653E-2</v>
      </c>
      <c r="AY657" s="566">
        <f t="shared" ref="AY657:AY659" si="2372">(AD657-G657)/G657</f>
        <v>9.6662001269446615E-2</v>
      </c>
      <c r="AZ657" s="566">
        <f t="shared" ref="AZ657:AZ659" si="2373">(AE657-H657)/H657</f>
        <v>9.6860504913626772E-2</v>
      </c>
      <c r="BA657" s="566">
        <f t="shared" ref="BA657:BA659" si="2374">(AF657-I657)/I657</f>
        <v>9.7298746892194699E-2</v>
      </c>
      <c r="BB657" s="566">
        <f t="shared" ref="BB657:BB659" si="2375">(AG657-J657)/J657</f>
        <v>9.7537746503170597E-2</v>
      </c>
      <c r="BC657" s="566">
        <f t="shared" ref="BC657:BC659" si="2376">(AH657-K657)/K657</f>
        <v>9.7616577625959752E-2</v>
      </c>
      <c r="BD657" s="566">
        <f t="shared" ref="BD657:BD659" si="2377">(AI657-L657)/L657</f>
        <v>9.7733961108130152E-2</v>
      </c>
      <c r="BE657" s="566">
        <f t="shared" ref="BE657:BE659" si="2378">(AJ657-M657)/M657</f>
        <v>9.8302024063254584E-2</v>
      </c>
      <c r="BF657" s="566">
        <f t="shared" ref="BF657:BF659" si="2379">(AK657-N657)/N657</f>
        <v>9.8243235793510089E-2</v>
      </c>
      <c r="BG657" s="566">
        <f t="shared" ref="BG657:BG659" si="2380">(AL657-O657)/O657</f>
        <v>0</v>
      </c>
      <c r="BH657" s="566">
        <f t="shared" ref="BH657:BH659" si="2381">(AM657-P657)/P657</f>
        <v>0</v>
      </c>
      <c r="BI657" s="566">
        <f t="shared" ref="BI657:BI659" si="2382">(AN657-Q657)/Q657</f>
        <v>0</v>
      </c>
      <c r="BJ657" s="566">
        <f t="shared" ref="BJ657:BJ659" si="2383">(AO657-R657)/R657</f>
        <v>0</v>
      </c>
      <c r="BK657" s="566">
        <f t="shared" ref="BK657:BK659" si="2384">(AP657-S657)/S657</f>
        <v>0</v>
      </c>
      <c r="BL657" s="566">
        <f t="shared" ref="BL657:BL659" si="2385">(AQ657-T657)/T657</f>
        <v>0</v>
      </c>
      <c r="BM657" s="566">
        <f t="shared" ref="BM657:BM659" si="2386">(AR657-U657)/U657</f>
        <v>0</v>
      </c>
      <c r="BN657" s="566">
        <f t="shared" ref="BN657:BN659" si="2387">(AS657-V657)/V657</f>
        <v>-1.2544001685381173E-8</v>
      </c>
    </row>
    <row r="658" spans="1:66" ht="15" x14ac:dyDescent="0.25">
      <c r="A658" s="555"/>
      <c r="B658" s="550" t="s">
        <v>87</v>
      </c>
      <c r="C658" s="556">
        <v>289881.20249131537</v>
      </c>
      <c r="D658" s="556">
        <v>290558.74362713756</v>
      </c>
      <c r="E658" s="556">
        <v>295779.97041002358</v>
      </c>
      <c r="F658" s="556">
        <v>300934.60303994408</v>
      </c>
      <c r="G658" s="556">
        <v>305594.60750727809</v>
      </c>
      <c r="H658" s="556">
        <v>310432.42081382679</v>
      </c>
      <c r="I658" s="556">
        <v>315118.28310173395</v>
      </c>
      <c r="J658" s="556">
        <v>320710.03919978859</v>
      </c>
      <c r="K658" s="556">
        <v>326949.33940609684</v>
      </c>
      <c r="L658" s="556">
        <v>333144.75634408311</v>
      </c>
      <c r="M658" s="556">
        <v>339398.4821746262</v>
      </c>
      <c r="N658" s="556">
        <v>345740.7123998712</v>
      </c>
      <c r="O658" s="556">
        <v>316019.13</v>
      </c>
      <c r="P658" s="556">
        <v>319372.36</v>
      </c>
      <c r="Q658" s="556">
        <v>322704.62</v>
      </c>
      <c r="R658" s="556">
        <v>324312.58</v>
      </c>
      <c r="S658" s="556">
        <v>325978.86</v>
      </c>
      <c r="T658" s="556">
        <v>327365.49</v>
      </c>
      <c r="U658" s="556">
        <v>329680.25</v>
      </c>
      <c r="V658" s="557">
        <v>331473.99850500008</v>
      </c>
      <c r="X658" s="555"/>
      <c r="Y658" s="550" t="s">
        <v>87</v>
      </c>
      <c r="Z658" s="556">
        <f>[27]Summary!$C$4</f>
        <v>312550.63783355791</v>
      </c>
      <c r="AA658" s="556">
        <f>[27]Summary!$D$4</f>
        <v>318407.78627637308</v>
      </c>
      <c r="AB658" s="556">
        <f>[27]Summary!$E$4</f>
        <v>324310.66825100075</v>
      </c>
      <c r="AC658" s="556">
        <f>[27]Summary!$F$4</f>
        <v>330078.75181005814</v>
      </c>
      <c r="AD658" s="556">
        <f>[27]Summary!$G$4</f>
        <v>335210.27509768115</v>
      </c>
      <c r="AE658" s="556">
        <f>[27]Summary!$H$4</f>
        <v>340594.6722260341</v>
      </c>
      <c r="AF658" s="556">
        <f>[27]Summary!$I$4</f>
        <v>345890.31944073061</v>
      </c>
      <c r="AG658" s="556">
        <f>[27]Summary!$J$4</f>
        <v>350743.07275068364</v>
      </c>
      <c r="AH658" s="556">
        <f>[27]Summary!$K$4</f>
        <v>356217.17506075732</v>
      </c>
      <c r="AI658" s="556">
        <f>[27]Summary!$L$4</f>
        <v>361617.8553277998</v>
      </c>
      <c r="AJ658" s="556">
        <f>[27]Summary!$M$4</f>
        <v>367195.05370813445</v>
      </c>
      <c r="AK658" s="556">
        <f>[27]Summary!$N$4</f>
        <v>372622.24627314642</v>
      </c>
      <c r="AL658" s="556">
        <f>[27]Summary!$O$4</f>
        <v>316019.13</v>
      </c>
      <c r="AM658" s="556">
        <f>[27]Summary!$P$4</f>
        <v>319372.36</v>
      </c>
      <c r="AN658" s="556">
        <f>[27]Summary!$Q$4</f>
        <v>322704.62</v>
      </c>
      <c r="AO658" s="556">
        <f>[27]Summary!$R$4</f>
        <v>324312.58</v>
      </c>
      <c r="AP658" s="556">
        <f>[27]Summary!$S$4</f>
        <v>325978.86</v>
      </c>
      <c r="AQ658" s="556">
        <f>[27]Summary!$T$4</f>
        <v>327365.49</v>
      </c>
      <c r="AR658" s="556">
        <f>[27]Summary!$U$4</f>
        <v>329680.59999999998</v>
      </c>
      <c r="AS658" s="556">
        <f>[27]Summary!$V$4</f>
        <v>331474</v>
      </c>
      <c r="AU658" s="566">
        <f t="shared" ref="AU658:AU659" si="2388">(Z658-C658)/C658</f>
        <v>7.8202502085045311E-2</v>
      </c>
      <c r="AV658" s="566">
        <f t="shared" si="2369"/>
        <v>9.5846513863554847E-2</v>
      </c>
      <c r="AW658" s="566">
        <f t="shared" si="2370"/>
        <v>9.6459194993584671E-2</v>
      </c>
      <c r="AX658" s="566">
        <f t="shared" si="2371"/>
        <v>9.6845455709344455E-2</v>
      </c>
      <c r="AY658" s="566">
        <f t="shared" si="2372"/>
        <v>9.6911617099453312E-2</v>
      </c>
      <c r="AZ658" s="566">
        <f t="shared" si="2373"/>
        <v>9.7162053284042427E-2</v>
      </c>
      <c r="BA658" s="566">
        <f t="shared" si="2374"/>
        <v>9.7652335612218699E-2</v>
      </c>
      <c r="BB658" s="566">
        <f t="shared" si="2375"/>
        <v>9.3645442549385741E-2</v>
      </c>
      <c r="BC658" s="566">
        <f t="shared" si="2376"/>
        <v>8.9517953172272721E-2</v>
      </c>
      <c r="BD658" s="566">
        <f t="shared" si="2377"/>
        <v>8.5467648646730343E-2</v>
      </c>
      <c r="BE658" s="566">
        <f t="shared" si="2378"/>
        <v>8.1899516330796229E-2</v>
      </c>
      <c r="BF658" s="566">
        <f t="shared" si="2379"/>
        <v>7.7750559622220605E-2</v>
      </c>
      <c r="BG658" s="566">
        <f t="shared" si="2380"/>
        <v>0</v>
      </c>
      <c r="BH658" s="566">
        <f t="shared" si="2381"/>
        <v>0</v>
      </c>
      <c r="BI658" s="566">
        <f t="shared" si="2382"/>
        <v>0</v>
      </c>
      <c r="BJ658" s="566">
        <f t="shared" si="2383"/>
        <v>0</v>
      </c>
      <c r="BK658" s="566">
        <f t="shared" si="2384"/>
        <v>0</v>
      </c>
      <c r="BL658" s="566">
        <f t="shared" si="2385"/>
        <v>0</v>
      </c>
      <c r="BM658" s="566">
        <f t="shared" si="2386"/>
        <v>1.0616347202379183E-6</v>
      </c>
      <c r="BN658" s="566">
        <f t="shared" si="2387"/>
        <v>4.510157428640175E-9</v>
      </c>
    </row>
    <row r="659" spans="1:66" ht="15.75" thickBot="1" x14ac:dyDescent="0.3">
      <c r="A659" s="558"/>
      <c r="B659" s="559" t="s">
        <v>499</v>
      </c>
      <c r="C659" s="560">
        <v>19067.955867455457</v>
      </c>
      <c r="D659" s="560">
        <v>19112.523519187293</v>
      </c>
      <c r="E659" s="560">
        <v>19491.718519135669</v>
      </c>
      <c r="F659" s="560">
        <v>19867.787369465572</v>
      </c>
      <c r="G659" s="560">
        <v>20212.395658882044</v>
      </c>
      <c r="H659" s="560">
        <v>20569.921463084116</v>
      </c>
      <c r="I659" s="560">
        <v>20918.539208673523</v>
      </c>
      <c r="J659" s="560">
        <v>19661.790205813188</v>
      </c>
      <c r="K659" s="560">
        <v>18400.409924757842</v>
      </c>
      <c r="L659" s="560">
        <v>17089.834785392508</v>
      </c>
      <c r="M659" s="560">
        <v>15736.113363007375</v>
      </c>
      <c r="N659" s="560">
        <v>14340.285596132453</v>
      </c>
      <c r="O659" s="560">
        <v>21797.589999999967</v>
      </c>
      <c r="P659" s="560">
        <v>22086.5</v>
      </c>
      <c r="Q659" s="560">
        <v>22376.900000000023</v>
      </c>
      <c r="R659" s="560">
        <v>22637.08</v>
      </c>
      <c r="S659" s="560">
        <v>22889.52</v>
      </c>
      <c r="T659" s="560">
        <v>23108.61</v>
      </c>
      <c r="U659" s="560">
        <v>23380.87</v>
      </c>
      <c r="V659" s="561">
        <v>23675.815949999786</v>
      </c>
      <c r="X659" s="558"/>
      <c r="Y659" s="559" t="s">
        <v>499</v>
      </c>
      <c r="Z659" s="560">
        <f>[27]Summary!$C$5</f>
        <v>20530.551836949366</v>
      </c>
      <c r="AA659" s="560">
        <f>[27]Summary!$D$5</f>
        <v>20915.291060505086</v>
      </c>
      <c r="AB659" s="560">
        <f>[27]Summary!$E$5</f>
        <v>21325.891995531856</v>
      </c>
      <c r="AC659" s="560">
        <f>[27]Summary!$F$5</f>
        <v>21728.454563889769</v>
      </c>
      <c r="AD659" s="560">
        <f>[27]Summary!$G$5</f>
        <v>22089.885022120958</v>
      </c>
      <c r="AE659" s="560">
        <f>[27]Summary!$H$5</f>
        <v>22468.724051411496</v>
      </c>
      <c r="AF659" s="560">
        <f>[27]Summary!$I$5</f>
        <v>22842.4645901146</v>
      </c>
      <c r="AG659" s="560">
        <f>[27]Summary!$J$5</f>
        <v>22827.857868302148</v>
      </c>
      <c r="AH659" s="560">
        <f>[27]Summary!$K$5</f>
        <v>22844.434883758484</v>
      </c>
      <c r="AI659" s="560">
        <f>[27]Summary!$L$5</f>
        <v>22846.549709845858</v>
      </c>
      <c r="AJ659" s="560">
        <f>[27]Summary!$M$5</f>
        <v>22849.991385733767</v>
      </c>
      <c r="AK659" s="560">
        <f>[27]Summary!$N$5</f>
        <v>22834.274113741063</v>
      </c>
      <c r="AL659" s="560">
        <f>[27]Summary!$O$5</f>
        <v>21797.589999999967</v>
      </c>
      <c r="AM659" s="560">
        <f>[27]Summary!$P$5</f>
        <v>22086.5</v>
      </c>
      <c r="AN659" s="560">
        <f>[27]Summary!$Q$5</f>
        <v>22376.900000000023</v>
      </c>
      <c r="AO659" s="560">
        <f>[27]Summary!$R$5</f>
        <v>22637.08</v>
      </c>
      <c r="AP659" s="560">
        <f>[27]Summary!$S$5</f>
        <v>22889.52</v>
      </c>
      <c r="AQ659" s="560">
        <f>[27]Summary!$T$5</f>
        <v>23108.61</v>
      </c>
      <c r="AR659" s="560">
        <f>[27]Summary!$U$5</f>
        <v>23380.52</v>
      </c>
      <c r="AS659" s="560">
        <f>[27]Summary!$V$5</f>
        <v>23675.809999999998</v>
      </c>
      <c r="AU659" s="566">
        <f t="shared" si="2388"/>
        <v>7.6704392419442172E-2</v>
      </c>
      <c r="AV659" s="566">
        <f t="shared" si="2369"/>
        <v>9.432388870616551E-2</v>
      </c>
      <c r="AW659" s="566">
        <f t="shared" si="2370"/>
        <v>9.4100141790756806E-2</v>
      </c>
      <c r="AX659" s="566">
        <f t="shared" si="2371"/>
        <v>9.3652461636660231E-2</v>
      </c>
      <c r="AY659" s="566">
        <f t="shared" si="2372"/>
        <v>9.2888017577168219E-2</v>
      </c>
      <c r="AZ659" s="566">
        <f t="shared" si="2373"/>
        <v>9.2309666409522914E-2</v>
      </c>
      <c r="BA659" s="566">
        <f t="shared" si="2374"/>
        <v>9.1972262606336924E-2</v>
      </c>
      <c r="BB659" s="566">
        <f t="shared" si="2375"/>
        <v>0.16102641872116424</v>
      </c>
      <c r="BC659" s="566">
        <f t="shared" si="2376"/>
        <v>0.24151771494075167</v>
      </c>
      <c r="BD659" s="566">
        <f t="shared" si="2377"/>
        <v>0.33685023856251012</v>
      </c>
      <c r="BE659" s="566">
        <f t="shared" si="2378"/>
        <v>0.4520733842353839</v>
      </c>
      <c r="BF659" s="566">
        <f t="shared" si="2379"/>
        <v>0.59231655190322163</v>
      </c>
      <c r="BG659" s="566">
        <f t="shared" si="2380"/>
        <v>0</v>
      </c>
      <c r="BH659" s="566">
        <f t="shared" si="2381"/>
        <v>0</v>
      </c>
      <c r="BI659" s="566">
        <f t="shared" si="2382"/>
        <v>0</v>
      </c>
      <c r="BJ659" s="566">
        <f t="shared" si="2383"/>
        <v>0</v>
      </c>
      <c r="BK659" s="566">
        <f t="shared" si="2384"/>
        <v>0</v>
      </c>
      <c r="BL659" s="566">
        <f t="shared" si="2385"/>
        <v>0</v>
      </c>
      <c r="BM659" s="566">
        <f t="shared" si="2386"/>
        <v>-1.4969502845640252E-5</v>
      </c>
      <c r="BN659" s="566">
        <f t="shared" si="2387"/>
        <v>-2.5131128745088808E-7</v>
      </c>
    </row>
    <row r="660" spans="1:66" ht="15" x14ac:dyDescent="0.25">
      <c r="A660" s="552" t="s">
        <v>500</v>
      </c>
      <c r="B660" s="562"/>
      <c r="C660" s="553">
        <v>2000</v>
      </c>
      <c r="D660" s="553">
        <v>2001</v>
      </c>
      <c r="E660" s="553">
        <v>2002</v>
      </c>
      <c r="F660" s="553">
        <v>2003</v>
      </c>
      <c r="G660" s="553">
        <v>2004</v>
      </c>
      <c r="H660" s="553">
        <v>2005</v>
      </c>
      <c r="I660" s="553">
        <v>2006</v>
      </c>
      <c r="J660" s="553">
        <v>2007</v>
      </c>
      <c r="K660" s="553">
        <v>2008</v>
      </c>
      <c r="L660" s="553">
        <v>2009</v>
      </c>
      <c r="M660" s="553">
        <v>2010</v>
      </c>
      <c r="N660" s="553">
        <v>2011</v>
      </c>
      <c r="O660" s="553">
        <v>2012</v>
      </c>
      <c r="P660" s="553">
        <v>2013</v>
      </c>
      <c r="Q660" s="553">
        <v>2014</v>
      </c>
      <c r="R660" s="553">
        <v>2015</v>
      </c>
      <c r="S660" s="553">
        <v>2016</v>
      </c>
      <c r="T660" s="553">
        <v>2017</v>
      </c>
      <c r="U660" s="553">
        <v>2018</v>
      </c>
      <c r="V660" s="554">
        <v>2019</v>
      </c>
      <c r="X660" s="552" t="s">
        <v>500</v>
      </c>
      <c r="Y660" s="562"/>
      <c r="Z660" s="553">
        <v>2000</v>
      </c>
      <c r="AA660" s="553">
        <v>2001</v>
      </c>
      <c r="AB660" s="553">
        <v>2002</v>
      </c>
      <c r="AC660" s="553">
        <v>2003</v>
      </c>
      <c r="AD660" s="553">
        <v>2004</v>
      </c>
      <c r="AE660" s="553">
        <v>2005</v>
      </c>
      <c r="AF660" s="553">
        <v>2006</v>
      </c>
      <c r="AG660" s="553">
        <v>2007</v>
      </c>
      <c r="AH660" s="553">
        <v>2008</v>
      </c>
      <c r="AI660" s="553">
        <v>2009</v>
      </c>
      <c r="AJ660" s="553">
        <v>2010</v>
      </c>
      <c r="AK660" s="553">
        <v>2011</v>
      </c>
      <c r="AL660" s="553">
        <v>2012</v>
      </c>
      <c r="AM660" s="553">
        <v>2013</v>
      </c>
      <c r="AN660" s="553">
        <v>2014</v>
      </c>
      <c r="AO660" s="553">
        <v>2015</v>
      </c>
      <c r="AP660" s="553">
        <v>2016</v>
      </c>
      <c r="AQ660" s="553">
        <v>2017</v>
      </c>
      <c r="AR660" s="553">
        <v>2018</v>
      </c>
      <c r="AS660" s="553">
        <v>2019</v>
      </c>
      <c r="AU660" s="553">
        <v>2000</v>
      </c>
      <c r="AV660" s="553">
        <v>2001</v>
      </c>
      <c r="AW660" s="553">
        <v>2002</v>
      </c>
      <c r="AX660" s="553">
        <v>2003</v>
      </c>
      <c r="AY660" s="553">
        <v>2004</v>
      </c>
      <c r="AZ660" s="553">
        <v>2005</v>
      </c>
      <c r="BA660" s="553">
        <v>2006</v>
      </c>
      <c r="BB660" s="553">
        <v>2007</v>
      </c>
      <c r="BC660" s="553">
        <v>2008</v>
      </c>
      <c r="BD660" s="553">
        <v>2009</v>
      </c>
      <c r="BE660" s="553">
        <v>2010</v>
      </c>
      <c r="BF660" s="553">
        <v>2011</v>
      </c>
      <c r="BG660" s="553">
        <v>2012</v>
      </c>
      <c r="BH660" s="553">
        <v>2013</v>
      </c>
      <c r="BI660" s="553">
        <v>2014</v>
      </c>
      <c r="BJ660" s="553">
        <v>2015</v>
      </c>
      <c r="BK660" s="553">
        <v>2016</v>
      </c>
      <c r="BL660" s="553">
        <v>2017</v>
      </c>
      <c r="BM660" s="553">
        <v>2018</v>
      </c>
      <c r="BN660" s="553">
        <v>2019</v>
      </c>
    </row>
    <row r="661" spans="1:66" ht="15" x14ac:dyDescent="0.25">
      <c r="A661" s="563"/>
      <c r="B661" s="550" t="s">
        <v>498</v>
      </c>
      <c r="C661" s="556">
        <v>3648.963282298615</v>
      </c>
      <c r="D661" s="556">
        <v>8553.2740199969739</v>
      </c>
      <c r="E661" s="556">
        <v>8516.0412611013198</v>
      </c>
      <c r="F661" s="556">
        <v>8392.5959340301961</v>
      </c>
      <c r="G661" s="556">
        <v>8503.7016169424878</v>
      </c>
      <c r="H661" s="556">
        <v>8554.503055093237</v>
      </c>
      <c r="I661" s="556">
        <v>8440.3178099066226</v>
      </c>
      <c r="J661" s="556">
        <v>8817.2801361310394</v>
      </c>
      <c r="K661" s="556">
        <v>8735.753518252448</v>
      </c>
      <c r="L661" s="556">
        <v>8657.3649472570851</v>
      </c>
      <c r="M661" s="556">
        <v>8703.4708949077922</v>
      </c>
      <c r="N661" s="556">
        <v>4371.7068886015004</v>
      </c>
      <c r="O661" s="556">
        <v>7283.28</v>
      </c>
      <c r="P661" s="556">
        <v>7345.48</v>
      </c>
      <c r="Q661" s="556">
        <v>7423.66</v>
      </c>
      <c r="R661" s="556">
        <v>7440.59</v>
      </c>
      <c r="S661" s="556">
        <v>7495.75</v>
      </c>
      <c r="T661" s="556">
        <v>7521.23</v>
      </c>
      <c r="U661" s="556">
        <v>7612.46</v>
      </c>
      <c r="V661" s="557">
        <v>7635.9207100000003</v>
      </c>
      <c r="X661" s="563"/>
      <c r="Y661" s="550" t="s">
        <v>498</v>
      </c>
      <c r="Z661" s="556">
        <f>[27]Summary!$C$7</f>
        <v>9163.4220897418691</v>
      </c>
      <c r="AA661" s="556">
        <f>[27]Summary!$D$7</f>
        <v>9262.3817223439928</v>
      </c>
      <c r="AB661" s="556">
        <f>[27]Summary!$E$7</f>
        <v>9156.3574250368765</v>
      </c>
      <c r="AC661" s="556">
        <f>[27]Summary!$F$7</f>
        <v>8877.7592337414972</v>
      </c>
      <c r="AD661" s="556">
        <f>[27]Summary!$G$7</f>
        <v>9062.096918314377</v>
      </c>
      <c r="AE661" s="556">
        <f>[27]Summary!$H$7</f>
        <v>9185.3775878340712</v>
      </c>
      <c r="AF661" s="556">
        <f>[27]Summary!$I$7</f>
        <v>8932.0602508127959</v>
      </c>
      <c r="AG661" s="556">
        <f>[27]Summary!$J$7</f>
        <v>9322.2514864126588</v>
      </c>
      <c r="AH661" s="556">
        <f>[27]Summary!$K$7</f>
        <v>9243.5309571917187</v>
      </c>
      <c r="AI661" s="556">
        <f>[27]Summary!$L$7</f>
        <v>9324.015149315579</v>
      </c>
      <c r="AJ661" s="556">
        <f>[27]Summary!$M$7</f>
        <v>9161.0304016413957</v>
      </c>
      <c r="AK661" s="556">
        <f>[27]Summary!$N$7</f>
        <v>4395.9759990102302</v>
      </c>
      <c r="AL661" s="556">
        <f>[27]Summary!$O$7</f>
        <v>7283.28</v>
      </c>
      <c r="AM661" s="556">
        <f>[27]Summary!$P$7</f>
        <v>7345.48</v>
      </c>
      <c r="AN661" s="556">
        <f>[27]Summary!$Q$7</f>
        <v>7423.66</v>
      </c>
      <c r="AO661" s="556">
        <f>[27]Summary!$R$7</f>
        <v>7440.59</v>
      </c>
      <c r="AP661" s="556">
        <f>[27]Summary!$S$7</f>
        <v>7495.75</v>
      </c>
      <c r="AQ661" s="556">
        <f>[27]Summary!$T$7</f>
        <v>7521.23</v>
      </c>
      <c r="AR661" s="556">
        <f>[27]Summary!$U$7</f>
        <v>7612.46</v>
      </c>
      <c r="AS661" s="556">
        <f>[27]Summary!$V$7</f>
        <v>7635.92</v>
      </c>
      <c r="AU661" s="566">
        <f>(Z661-C661)/C661</f>
        <v>1.5112398730330592</v>
      </c>
      <c r="AV661" s="566">
        <f t="shared" ref="AV661:AV663" si="2389">(AA661-D661)/D661</f>
        <v>8.2904826934010675E-2</v>
      </c>
      <c r="AW661" s="566">
        <f t="shared" ref="AW661:AW663" si="2390">(AB661-E661)/E661</f>
        <v>7.5189415398951354E-2</v>
      </c>
      <c r="AX661" s="566">
        <f t="shared" ref="AX661:AX663" si="2391">(AC661-F661)/F661</f>
        <v>5.7808490188842147E-2</v>
      </c>
      <c r="AY661" s="566">
        <f t="shared" ref="AY661:AY663" si="2392">(AD661-G661)/G661</f>
        <v>6.566496880127605E-2</v>
      </c>
      <c r="AZ661" s="566">
        <f t="shared" ref="AZ661:AZ663" si="2393">(AE661-H661)/H661</f>
        <v>7.3747654151016973E-2</v>
      </c>
      <c r="BA661" s="566">
        <f t="shared" ref="BA661:BA663" si="2394">(AF661-I661)/I661</f>
        <v>5.8261128547671771E-2</v>
      </c>
      <c r="BB661" s="566">
        <f t="shared" ref="BB661:BB663" si="2395">(AG661-J661)/J661</f>
        <v>5.7270648372888977E-2</v>
      </c>
      <c r="BC661" s="566">
        <f t="shared" ref="BC661:BC663" si="2396">(AH661-K661)/K661</f>
        <v>5.8126346843271462E-2</v>
      </c>
      <c r="BD661" s="566">
        <f t="shared" ref="BD661:BD663" si="2397">(AI661-L661)/L661</f>
        <v>7.7003823463594301E-2</v>
      </c>
      <c r="BE661" s="566">
        <f t="shared" ref="BE661:BE663" si="2398">(AJ661-M661)/M661</f>
        <v>5.2572072941762971E-2</v>
      </c>
      <c r="BF661" s="566">
        <f t="shared" ref="BF661:BF663" si="2399">(AK661-N661)/N661</f>
        <v>5.5514038399984006E-3</v>
      </c>
      <c r="BG661" s="566">
        <f t="shared" ref="BG661:BG663" si="2400">(AL661-O661)/O661</f>
        <v>0</v>
      </c>
      <c r="BH661" s="566">
        <f t="shared" ref="BH661:BH663" si="2401">(AM661-P661)/P661</f>
        <v>0</v>
      </c>
      <c r="BI661" s="566">
        <f t="shared" ref="BI661:BI663" si="2402">(AN661-Q661)/Q661</f>
        <v>0</v>
      </c>
      <c r="BJ661" s="566">
        <f t="shared" ref="BJ661:BJ663" si="2403">(AO661-R661)/R661</f>
        <v>0</v>
      </c>
      <c r="BK661" s="566">
        <f t="shared" ref="BK661:BK663" si="2404">(AP661-S661)/S661</f>
        <v>0</v>
      </c>
      <c r="BL661" s="566">
        <f t="shared" ref="BL661:BL663" si="2405">(AQ661-T661)/T661</f>
        <v>0</v>
      </c>
      <c r="BM661" s="566">
        <f t="shared" ref="BM661:BM663" si="2406">(AR661-U661)/U661</f>
        <v>0</v>
      </c>
      <c r="BN661" s="566">
        <f t="shared" ref="BN661:BN663" si="2407">(AS661-V661)/V661</f>
        <v>-9.2981583651591557E-8</v>
      </c>
    </row>
    <row r="662" spans="1:66" ht="15" x14ac:dyDescent="0.25">
      <c r="A662" s="563"/>
      <c r="B662" s="550" t="s">
        <v>87</v>
      </c>
      <c r="C662" s="556">
        <v>3604.3956305667798</v>
      </c>
      <c r="D662" s="556">
        <v>8174.0790200485981</v>
      </c>
      <c r="E662" s="556">
        <v>8139.9724107714164</v>
      </c>
      <c r="F662" s="556">
        <v>8047.9876446137241</v>
      </c>
      <c r="G662" s="556">
        <v>8146.1758127404146</v>
      </c>
      <c r="H662" s="556">
        <v>8205.8853095038303</v>
      </c>
      <c r="I662" s="556">
        <v>9697.0668127669578</v>
      </c>
      <c r="J662" s="556">
        <v>10078.660417186386</v>
      </c>
      <c r="K662" s="556">
        <v>10046.328657617782</v>
      </c>
      <c r="L662" s="556">
        <v>10011.086369642218</v>
      </c>
      <c r="M662" s="556">
        <v>10099.298661782655</v>
      </c>
      <c r="N662" s="556">
        <v>4197.6029351187317</v>
      </c>
      <c r="O662" s="556">
        <v>6950.16</v>
      </c>
      <c r="P662" s="556">
        <v>7005.26</v>
      </c>
      <c r="Q662" s="556">
        <v>7075.62</v>
      </c>
      <c r="R662" s="556">
        <v>7089.67</v>
      </c>
      <c r="S662" s="556">
        <v>7140.75</v>
      </c>
      <c r="T662" s="556">
        <v>7156.55</v>
      </c>
      <c r="U662" s="556">
        <v>7234.9966699999995</v>
      </c>
      <c r="V662" s="557">
        <v>7256.5256550000004</v>
      </c>
      <c r="X662" s="563"/>
      <c r="Y662" s="550" t="s">
        <v>87</v>
      </c>
      <c r="Z662" s="556">
        <f>[27]Summary!$C$8</f>
        <v>8778.6828661861491</v>
      </c>
      <c r="AA662" s="556">
        <f>[27]Summary!$D$8</f>
        <v>8851.7807873172223</v>
      </c>
      <c r="AB662" s="556">
        <f>[27]Summary!$E$8</f>
        <v>8753.7948566790219</v>
      </c>
      <c r="AC662" s="556">
        <f>[27]Summary!$F$8</f>
        <v>8516.3287755103083</v>
      </c>
      <c r="AD662" s="556">
        <f>[27]Summary!$G$8</f>
        <v>8683.2578890238383</v>
      </c>
      <c r="AE662" s="556">
        <f>[27]Summary!$H$8</f>
        <v>8811.6370491309681</v>
      </c>
      <c r="AF662" s="556">
        <f>[27]Summary!$I$8</f>
        <v>8946.6669726252476</v>
      </c>
      <c r="AG662" s="556">
        <f>[27]Summary!$J$8</f>
        <v>9305.6744709563227</v>
      </c>
      <c r="AH662" s="556">
        <f>[27]Summary!$K$8</f>
        <v>9241.4161311043445</v>
      </c>
      <c r="AI662" s="556">
        <f>[27]Summary!$L$8</f>
        <v>9320.5734734276703</v>
      </c>
      <c r="AJ662" s="556">
        <f>[27]Summary!$M$8</f>
        <v>9176.7476736340996</v>
      </c>
      <c r="AK662" s="556">
        <f>[27]Summary!$N$8</f>
        <v>4142.1455125116827</v>
      </c>
      <c r="AL662" s="556">
        <f>[27]Summary!$O$8</f>
        <v>6950.16</v>
      </c>
      <c r="AM662" s="556">
        <f>[27]Summary!$P$8</f>
        <v>7005.26</v>
      </c>
      <c r="AN662" s="556">
        <f>[27]Summary!$Q$8</f>
        <v>7075.62</v>
      </c>
      <c r="AO662" s="556">
        <f>[27]Summary!$R$8</f>
        <v>7089.67</v>
      </c>
      <c r="AP662" s="556">
        <f>[27]Summary!$S$8</f>
        <v>7140.75</v>
      </c>
      <c r="AQ662" s="556">
        <f>[27]Summary!$T$8</f>
        <v>7156.55</v>
      </c>
      <c r="AR662" s="556">
        <f>[27]Summary!$U$8</f>
        <v>7235</v>
      </c>
      <c r="AS662" s="556">
        <f>[27]Summary!$V$8</f>
        <v>7256.53</v>
      </c>
      <c r="AU662" s="566">
        <f t="shared" ref="AU662:AU663" si="2408">(Z662-C662)/C662</f>
        <v>1.4355491921417431</v>
      </c>
      <c r="AV662" s="566">
        <f t="shared" si="2389"/>
        <v>8.2908639078044424E-2</v>
      </c>
      <c r="AW662" s="566">
        <f t="shared" si="2390"/>
        <v>7.5408418472690392E-2</v>
      </c>
      <c r="AX662" s="566">
        <f t="shared" si="2391"/>
        <v>5.8193569818665268E-2</v>
      </c>
      <c r="AY662" s="566">
        <f t="shared" si="2392"/>
        <v>6.5930577565419202E-2</v>
      </c>
      <c r="AZ662" s="566">
        <f t="shared" si="2393"/>
        <v>7.3819181816442495E-2</v>
      </c>
      <c r="BA662" s="566">
        <f t="shared" si="2394"/>
        <v>-7.738420850661247E-2</v>
      </c>
      <c r="BB662" s="566">
        <f t="shared" si="2395"/>
        <v>-7.6695306145244044E-2</v>
      </c>
      <c r="BC662" s="566">
        <f t="shared" si="2396"/>
        <v>-8.012006713548038E-2</v>
      </c>
      <c r="BD662" s="566">
        <f t="shared" si="2397"/>
        <v>-6.8974821584645477E-2</v>
      </c>
      <c r="BE662" s="566">
        <f t="shared" si="2398"/>
        <v>-9.1348025149472489E-2</v>
      </c>
      <c r="BF662" s="566">
        <f t="shared" si="2399"/>
        <v>-1.3211688543256739E-2</v>
      </c>
      <c r="BG662" s="566">
        <f t="shared" si="2400"/>
        <v>0</v>
      </c>
      <c r="BH662" s="566">
        <f t="shared" si="2401"/>
        <v>0</v>
      </c>
      <c r="BI662" s="566">
        <f t="shared" si="2402"/>
        <v>0</v>
      </c>
      <c r="BJ662" s="566">
        <f t="shared" si="2403"/>
        <v>0</v>
      </c>
      <c r="BK662" s="566">
        <f t="shared" si="2404"/>
        <v>0</v>
      </c>
      <c r="BL662" s="566">
        <f t="shared" si="2405"/>
        <v>0</v>
      </c>
      <c r="BM662" s="566">
        <f t="shared" si="2406"/>
        <v>4.602628242066809E-7</v>
      </c>
      <c r="BN662" s="566">
        <f t="shared" si="2407"/>
        <v>5.9877139638879034E-7</v>
      </c>
    </row>
    <row r="663" spans="1:66" ht="15.75" thickBot="1" x14ac:dyDescent="0.3">
      <c r="A663" s="564"/>
      <c r="B663" s="559" t="s">
        <v>499</v>
      </c>
      <c r="C663" s="560">
        <v>44.567651731860678</v>
      </c>
      <c r="D663" s="560">
        <v>379.19499994836588</v>
      </c>
      <c r="E663" s="560">
        <v>376.06885032989157</v>
      </c>
      <c r="F663" s="560">
        <v>344.6082894164756</v>
      </c>
      <c r="G663" s="560">
        <v>357.52580420208324</v>
      </c>
      <c r="H663" s="560">
        <v>348.61774558942489</v>
      </c>
      <c r="I663" s="560">
        <v>-1256.7490028603243</v>
      </c>
      <c r="J663" s="560">
        <v>-1261.380281055317</v>
      </c>
      <c r="K663" s="560">
        <v>-1310.5751393653372</v>
      </c>
      <c r="L663" s="560">
        <v>-1353.7214223851261</v>
      </c>
      <c r="M663" s="560">
        <v>-1395.8277668749379</v>
      </c>
      <c r="N663" s="560">
        <v>174.10395348276842</v>
      </c>
      <c r="O663" s="560">
        <v>333.11</v>
      </c>
      <c r="P663" s="560">
        <v>340.21</v>
      </c>
      <c r="Q663" s="560">
        <v>348.03</v>
      </c>
      <c r="R663" s="560">
        <v>350.92</v>
      </c>
      <c r="S663" s="560">
        <v>355</v>
      </c>
      <c r="T663" s="560">
        <v>364.68</v>
      </c>
      <c r="U663" s="560">
        <v>377.46610499999997</v>
      </c>
      <c r="V663" s="561">
        <v>379.39591999999999</v>
      </c>
      <c r="X663" s="564"/>
      <c r="Y663" s="559" t="s">
        <v>499</v>
      </c>
      <c r="Z663" s="560">
        <f>[27]Summary!$C$9</f>
        <v>384.73922355571995</v>
      </c>
      <c r="AA663" s="560">
        <f>[27]Summary!$D$9</f>
        <v>410.6009350267741</v>
      </c>
      <c r="AB663" s="560">
        <f>[27]Summary!$E$9</f>
        <v>402.56256835793829</v>
      </c>
      <c r="AC663" s="560">
        <f>[27]Summary!$F$9</f>
        <v>361.43045823119974</v>
      </c>
      <c r="AD663" s="560">
        <f>[27]Summary!$G$9</f>
        <v>378.83902929055694</v>
      </c>
      <c r="AE663" s="560">
        <f>[27]Summary!$H$9</f>
        <v>373.74053870313219</v>
      </c>
      <c r="AF663" s="560">
        <f>[27]Summary!$I$9</f>
        <v>-14.60672181242262</v>
      </c>
      <c r="AG663" s="560">
        <f>[27]Summary!$J$9</f>
        <v>16.577015456310619</v>
      </c>
      <c r="AH663" s="560">
        <f>[27]Summary!$K$9</f>
        <v>2.1148260873596882</v>
      </c>
      <c r="AI663" s="560">
        <f>[27]Summary!$L$9</f>
        <v>3.4416758879269764</v>
      </c>
      <c r="AJ663" s="560">
        <f>[27]Summary!$M$9</f>
        <v>-15.717271992718452</v>
      </c>
      <c r="AK663" s="560">
        <f>[27]Summary!$N$9</f>
        <v>253.83048649854709</v>
      </c>
      <c r="AL663" s="560">
        <f>[27]Summary!$O$9</f>
        <v>333.11</v>
      </c>
      <c r="AM663" s="560">
        <f>[27]Summary!$P$9</f>
        <v>340.21</v>
      </c>
      <c r="AN663" s="560">
        <f>[27]Summary!$Q$9</f>
        <v>348.03</v>
      </c>
      <c r="AO663" s="560">
        <f>[27]Summary!$R$9</f>
        <v>350.92</v>
      </c>
      <c r="AP663" s="560">
        <f>[27]Summary!$S$9</f>
        <v>355</v>
      </c>
      <c r="AQ663" s="560">
        <f>[27]Summary!$T$9</f>
        <v>364.68</v>
      </c>
      <c r="AR663" s="560">
        <f>[27]Summary!$U$9</f>
        <v>377.47</v>
      </c>
      <c r="AS663" s="560">
        <f>[27]Summary!$V$9</f>
        <v>379.4</v>
      </c>
      <c r="AU663" s="566">
        <f t="shared" si="2408"/>
        <v>7.6327012666156744</v>
      </c>
      <c r="AV663" s="566">
        <f t="shared" si="2389"/>
        <v>8.2822650833172098E-2</v>
      </c>
      <c r="AW663" s="566">
        <f t="shared" si="2390"/>
        <v>7.0449115912700949E-2</v>
      </c>
      <c r="AX663" s="566">
        <f t="shared" si="2391"/>
        <v>4.8815334196426544E-2</v>
      </c>
      <c r="AY663" s="566">
        <f t="shared" si="2392"/>
        <v>5.961310998527785E-2</v>
      </c>
      <c r="AZ663" s="566">
        <f t="shared" si="2393"/>
        <v>7.206401117427623E-2</v>
      </c>
      <c r="BA663" s="566">
        <f t="shared" si="2394"/>
        <v>-0.98837737545112181</v>
      </c>
      <c r="BB663" s="566">
        <f t="shared" si="2395"/>
        <v>-1.0131419649611468</v>
      </c>
      <c r="BC663" s="566">
        <f t="shared" si="2396"/>
        <v>-1.0016136626003633</v>
      </c>
      <c r="BD663" s="566">
        <f t="shared" si="2397"/>
        <v>-1.0025423811952854</v>
      </c>
      <c r="BE663" s="566">
        <f t="shared" si="2398"/>
        <v>-0.98873981993644733</v>
      </c>
      <c r="BF663" s="566">
        <f t="shared" si="2399"/>
        <v>0.45792488579915813</v>
      </c>
      <c r="BG663" s="566">
        <f t="shared" si="2400"/>
        <v>0</v>
      </c>
      <c r="BH663" s="566">
        <f t="shared" si="2401"/>
        <v>0</v>
      </c>
      <c r="BI663" s="566">
        <f t="shared" si="2402"/>
        <v>0</v>
      </c>
      <c r="BJ663" s="566">
        <f t="shared" si="2403"/>
        <v>0</v>
      </c>
      <c r="BK663" s="566">
        <f t="shared" si="2404"/>
        <v>0</v>
      </c>
      <c r="BL663" s="566">
        <f t="shared" si="2405"/>
        <v>0</v>
      </c>
      <c r="BM663" s="566">
        <f t="shared" si="2406"/>
        <v>1.0318807300742474E-5</v>
      </c>
      <c r="BN663" s="566">
        <f t="shared" si="2407"/>
        <v>1.0753937469827427E-5</v>
      </c>
    </row>
    <row r="664" spans="1:66" ht="15" x14ac:dyDescent="0.25">
      <c r="A664" s="552" t="s">
        <v>58</v>
      </c>
      <c r="B664" s="562"/>
      <c r="C664" s="553">
        <v>2000</v>
      </c>
      <c r="D664" s="553">
        <v>2001</v>
      </c>
      <c r="E664" s="553">
        <v>2002</v>
      </c>
      <c r="F664" s="553">
        <v>2003</v>
      </c>
      <c r="G664" s="553">
        <v>2004</v>
      </c>
      <c r="H664" s="553">
        <v>2005</v>
      </c>
      <c r="I664" s="553">
        <v>2006</v>
      </c>
      <c r="J664" s="553">
        <v>2007</v>
      </c>
      <c r="K664" s="553">
        <v>2008</v>
      </c>
      <c r="L664" s="553">
        <v>2009</v>
      </c>
      <c r="M664" s="553">
        <v>2010</v>
      </c>
      <c r="N664" s="553">
        <v>2011</v>
      </c>
      <c r="O664" s="553">
        <v>2012</v>
      </c>
      <c r="P664" s="553">
        <v>2013</v>
      </c>
      <c r="Q664" s="553">
        <v>2014</v>
      </c>
      <c r="R664" s="553">
        <v>2015</v>
      </c>
      <c r="S664" s="553">
        <v>2016</v>
      </c>
      <c r="T664" s="553">
        <v>2017</v>
      </c>
      <c r="U664" s="553">
        <v>2018</v>
      </c>
      <c r="V664" s="554">
        <v>2019</v>
      </c>
      <c r="X664" s="552" t="s">
        <v>58</v>
      </c>
      <c r="Y664" s="562"/>
      <c r="Z664" s="553">
        <v>2000</v>
      </c>
      <c r="AA664" s="553">
        <v>2001</v>
      </c>
      <c r="AB664" s="553">
        <v>2002</v>
      </c>
      <c r="AC664" s="553">
        <v>2003</v>
      </c>
      <c r="AD664" s="553">
        <v>2004</v>
      </c>
      <c r="AE664" s="553">
        <v>2005</v>
      </c>
      <c r="AF664" s="553">
        <v>2006</v>
      </c>
      <c r="AG664" s="553">
        <v>2007</v>
      </c>
      <c r="AH664" s="553">
        <v>2008</v>
      </c>
      <c r="AI664" s="553">
        <v>2009</v>
      </c>
      <c r="AJ664" s="553">
        <v>2010</v>
      </c>
      <c r="AK664" s="553">
        <v>2011</v>
      </c>
      <c r="AL664" s="553">
        <v>2012</v>
      </c>
      <c r="AM664" s="553">
        <v>2013</v>
      </c>
      <c r="AN664" s="553">
        <v>2014</v>
      </c>
      <c r="AO664" s="553">
        <v>2015</v>
      </c>
      <c r="AP664" s="553">
        <v>2016</v>
      </c>
      <c r="AQ664" s="553">
        <v>2017</v>
      </c>
      <c r="AR664" s="553">
        <v>2018</v>
      </c>
      <c r="AS664" s="553">
        <v>2019</v>
      </c>
      <c r="AU664" s="553">
        <v>2000</v>
      </c>
      <c r="AV664" s="553">
        <v>2001</v>
      </c>
      <c r="AW664" s="553">
        <v>2002</v>
      </c>
      <c r="AX664" s="553">
        <v>2003</v>
      </c>
      <c r="AY664" s="553">
        <v>2004</v>
      </c>
      <c r="AZ664" s="553">
        <v>2005</v>
      </c>
      <c r="BA664" s="553">
        <v>2006</v>
      </c>
      <c r="BB664" s="553">
        <v>2007</v>
      </c>
      <c r="BC664" s="553">
        <v>2008</v>
      </c>
      <c r="BD664" s="553">
        <v>2009</v>
      </c>
      <c r="BE664" s="553">
        <v>2010</v>
      </c>
      <c r="BF664" s="553">
        <v>2011</v>
      </c>
      <c r="BG664" s="553">
        <v>2012</v>
      </c>
      <c r="BH664" s="553">
        <v>2013</v>
      </c>
      <c r="BI664" s="553">
        <v>2014</v>
      </c>
      <c r="BJ664" s="553">
        <v>2015</v>
      </c>
      <c r="BK664" s="553">
        <v>2016</v>
      </c>
      <c r="BL664" s="553">
        <v>2017</v>
      </c>
      <c r="BM664" s="553">
        <v>2018</v>
      </c>
      <c r="BN664" s="553">
        <v>2019</v>
      </c>
    </row>
    <row r="665" spans="1:66" ht="15" x14ac:dyDescent="0.25">
      <c r="A665" s="563"/>
      <c r="B665" s="550" t="s">
        <v>498</v>
      </c>
      <c r="C665" s="556">
        <v>2465.1417198053191</v>
      </c>
      <c r="D665" s="556">
        <v>2469.5183584556612</v>
      </c>
      <c r="E665" s="556">
        <v>2497.9665096828862</v>
      </c>
      <c r="F665" s="556">
        <v>2834.9676857592458</v>
      </c>
      <c r="G665" s="556">
        <v>2791.2012992558225</v>
      </c>
      <c r="H665" s="556">
        <v>2990.1414091071338</v>
      </c>
      <c r="I665" s="556">
        <v>3478.4758081157051</v>
      </c>
      <c r="J665" s="556">
        <v>3242.07</v>
      </c>
      <c r="K665" s="556">
        <v>3263.51</v>
      </c>
      <c r="L665" s="556">
        <v>3192.06</v>
      </c>
      <c r="M665" s="556">
        <v>3207.02</v>
      </c>
      <c r="N665" s="556">
        <v>3687.27</v>
      </c>
      <c r="O665" s="556">
        <v>3641.14</v>
      </c>
      <c r="P665" s="556">
        <v>3722.81</v>
      </c>
      <c r="Q665" s="556">
        <v>5555.52</v>
      </c>
      <c r="R665" s="556">
        <v>5521.87</v>
      </c>
      <c r="S665" s="556">
        <v>5890.04</v>
      </c>
      <c r="T665" s="556">
        <v>4934.21</v>
      </c>
      <c r="U665" s="556">
        <v>5523.77</v>
      </c>
      <c r="V665" s="557">
        <v>4944.68</v>
      </c>
      <c r="X665" s="563"/>
      <c r="Y665" s="550" t="s">
        <v>498</v>
      </c>
      <c r="Z665" s="556">
        <f>[27]Summary!$C$11</f>
        <v>2464.0816166056916</v>
      </c>
      <c r="AA665" s="556">
        <f>[27]Summary!$D$11</f>
        <v>2468.4563731376147</v>
      </c>
      <c r="AB665" s="556">
        <f>[27]Summary!$E$11</f>
        <v>2496.8922905951149</v>
      </c>
      <c r="AC665" s="556">
        <f>[27]Summary!$F$11</f>
        <v>2833.7485435531944</v>
      </c>
      <c r="AD665" s="556">
        <f>[27]Summary!$G$11</f>
        <v>2790.000978233963</v>
      </c>
      <c r="AE665" s="556">
        <f>[27]Summary!$H$11</f>
        <v>2988.8555363925284</v>
      </c>
      <c r="AF665" s="556">
        <f>[27]Summary!$I$11</f>
        <v>3476.9799333331789</v>
      </c>
      <c r="AG665" s="556">
        <f>[27]Summary!$J$11</f>
        <v>3242.07</v>
      </c>
      <c r="AH665" s="556">
        <f>[27]Summary!$K$11</f>
        <v>3263.51</v>
      </c>
      <c r="AI665" s="556">
        <f>[27]Summary!$L$11</f>
        <v>3192.06</v>
      </c>
      <c r="AJ665" s="556">
        <f>[27]Summary!$M$11</f>
        <v>3207.02</v>
      </c>
      <c r="AK665" s="556">
        <f>[27]Summary!$N$11</f>
        <v>3687.27</v>
      </c>
      <c r="AL665" s="556">
        <f>[27]Summary!$O$11</f>
        <v>3641.14</v>
      </c>
      <c r="AM665" s="556">
        <f>[27]Summary!$P$11</f>
        <v>3722.81</v>
      </c>
      <c r="AN665" s="556">
        <f>[27]Summary!$Q$11</f>
        <v>5555.52</v>
      </c>
      <c r="AO665" s="556">
        <f>[27]Summary!$R$11</f>
        <v>5521.87</v>
      </c>
      <c r="AP665" s="556">
        <f>[27]Summary!$S$11</f>
        <v>5890.04</v>
      </c>
      <c r="AQ665" s="556">
        <f>[27]Summary!$T$11</f>
        <v>4934.21</v>
      </c>
      <c r="AR665" s="556">
        <f>[27]Summary!$U$11</f>
        <v>5523.77</v>
      </c>
      <c r="AS665" s="556">
        <f>[27]Summary!$V$11</f>
        <v>4944.68</v>
      </c>
      <c r="AU665" s="566">
        <f>(Z665-C665)/C665</f>
        <v>-4.3003742588529136E-4</v>
      </c>
      <c r="AV665" s="566">
        <f t="shared" ref="AV665:AV666" si="2409">(AA665-D665)/D665</f>
        <v>-4.300374258851856E-4</v>
      </c>
      <c r="AW665" s="566">
        <f t="shared" ref="AW665:AW666" si="2410">(AB665-E665)/E665</f>
        <v>-4.300374258851438E-4</v>
      </c>
      <c r="AX665" s="566">
        <f t="shared" ref="AX665:AX666" si="2411">(AC665-F665)/F665</f>
        <v>-4.3003742588511984E-4</v>
      </c>
      <c r="AY665" s="566">
        <f t="shared" ref="AY665:AY666" si="2412">(AD665-G665)/G665</f>
        <v>-4.30037425885239E-4</v>
      </c>
      <c r="AZ665" s="566">
        <f t="shared" ref="AZ665:AZ666" si="2413">(AE665-H665)/H665</f>
        <v>-4.3003742588526643E-4</v>
      </c>
      <c r="BA665" s="566">
        <f t="shared" ref="BA665:BA666" si="2414">(AF665-I665)/I665</f>
        <v>-4.3003742588526464E-4</v>
      </c>
      <c r="BB665" s="566">
        <f t="shared" ref="BB665:BB666" si="2415">(AG665-J665)/J665</f>
        <v>0</v>
      </c>
      <c r="BC665" s="566">
        <f t="shared" ref="BC665:BC666" si="2416">(AH665-K665)/K665</f>
        <v>0</v>
      </c>
      <c r="BD665" s="566">
        <f t="shared" ref="BD665:BD666" si="2417">(AI665-L665)/L665</f>
        <v>0</v>
      </c>
      <c r="BE665" s="566">
        <f t="shared" ref="BE665:BE666" si="2418">(AJ665-M665)/M665</f>
        <v>0</v>
      </c>
      <c r="BF665" s="566">
        <f t="shared" ref="BF665:BF666" si="2419">(AK665-N665)/N665</f>
        <v>0</v>
      </c>
      <c r="BG665" s="566">
        <f t="shared" ref="BG665:BG666" si="2420">(AL665-O665)/O665</f>
        <v>0</v>
      </c>
      <c r="BH665" s="566">
        <f t="shared" ref="BH665:BH666" si="2421">(AM665-P665)/P665</f>
        <v>0</v>
      </c>
      <c r="BI665" s="566">
        <f t="shared" ref="BI665:BI666" si="2422">(AN665-Q665)/Q665</f>
        <v>0</v>
      </c>
      <c r="BJ665" s="566">
        <f t="shared" ref="BJ665:BJ666" si="2423">(AO665-R665)/R665</f>
        <v>0</v>
      </c>
      <c r="BK665" s="566">
        <f t="shared" ref="BK665:BK666" si="2424">(AP665-S665)/S665</f>
        <v>0</v>
      </c>
      <c r="BL665" s="566">
        <f t="shared" ref="BL665:BL666" si="2425">(AQ665-T665)/T665</f>
        <v>0</v>
      </c>
      <c r="BM665" s="566">
        <f t="shared" ref="BM665:BM666" si="2426">(AR665-U665)/U665</f>
        <v>0</v>
      </c>
      <c r="BN665" s="566">
        <f t="shared" ref="BN665:BN666" si="2427">(AS665-V665)/V665</f>
        <v>0</v>
      </c>
    </row>
    <row r="666" spans="1:66" ht="15" x14ac:dyDescent="0.25">
      <c r="A666" s="563"/>
      <c r="B666" s="550" t="s">
        <v>87</v>
      </c>
      <c r="C666" s="556">
        <v>2465.1417198053191</v>
      </c>
      <c r="D666" s="556">
        <v>2469.5183584556612</v>
      </c>
      <c r="E666" s="556">
        <v>2497.9665096828862</v>
      </c>
      <c r="F666" s="556">
        <v>2834.9676857592458</v>
      </c>
      <c r="G666" s="556">
        <v>2791.2012992558225</v>
      </c>
      <c r="H666" s="556">
        <v>2990.1414091071338</v>
      </c>
      <c r="I666" s="556">
        <v>3478.4758081157051</v>
      </c>
      <c r="J666" s="556">
        <v>3242.07</v>
      </c>
      <c r="K666" s="556">
        <v>3263.51</v>
      </c>
      <c r="L666" s="556">
        <v>3192.06</v>
      </c>
      <c r="M666" s="556">
        <v>3207.02</v>
      </c>
      <c r="N666" s="556">
        <v>3687.27</v>
      </c>
      <c r="O666" s="556">
        <v>3596.94</v>
      </c>
      <c r="P666" s="556">
        <v>3673</v>
      </c>
      <c r="Q666" s="556">
        <v>5467.67</v>
      </c>
      <c r="R666" s="556">
        <v>5423.39</v>
      </c>
      <c r="S666" s="556">
        <v>5754.13</v>
      </c>
      <c r="T666" s="556">
        <v>4841.79</v>
      </c>
      <c r="U666" s="556">
        <v>5441.6020000000008</v>
      </c>
      <c r="V666" s="557">
        <v>4851.8630000000003</v>
      </c>
      <c r="X666" s="563"/>
      <c r="Y666" s="550" t="s">
        <v>87</v>
      </c>
      <c r="Z666" s="556">
        <f>[27]Summary!$C$12</f>
        <v>2464.0816166056916</v>
      </c>
      <c r="AA666" s="556">
        <f>[27]Summary!$D$12</f>
        <v>2468.4563731376147</v>
      </c>
      <c r="AB666" s="556">
        <f>[27]Summary!$E$12</f>
        <v>2496.8922905951149</v>
      </c>
      <c r="AC666" s="556">
        <f>[27]Summary!$F$12</f>
        <v>2833.7485435531944</v>
      </c>
      <c r="AD666" s="556">
        <f>[27]Summary!$G$12</f>
        <v>2790.000978233963</v>
      </c>
      <c r="AE666" s="556">
        <f>[27]Summary!$H$12</f>
        <v>2988.8555363925284</v>
      </c>
      <c r="AF666" s="556">
        <f>[27]Summary!$I$12</f>
        <v>3476.9799333331789</v>
      </c>
      <c r="AG666" s="556">
        <f>[27]Summary!$J$12</f>
        <v>3242.07</v>
      </c>
      <c r="AH666" s="556">
        <f>[27]Summary!$K$12</f>
        <v>3263.51</v>
      </c>
      <c r="AI666" s="556">
        <f>[27]Summary!$L$12</f>
        <v>3192.06</v>
      </c>
      <c r="AJ666" s="556">
        <f>[27]Summary!$M$12</f>
        <v>3207.02</v>
      </c>
      <c r="AK666" s="556">
        <f>[27]Summary!$N$12</f>
        <v>3687.27</v>
      </c>
      <c r="AL666" s="556">
        <f>[27]Summary!$O$12</f>
        <v>3596.94</v>
      </c>
      <c r="AM666" s="556">
        <f>[27]Summary!$P$12</f>
        <v>3673</v>
      </c>
      <c r="AN666" s="556">
        <f>[27]Summary!$Q$12</f>
        <v>5467.67</v>
      </c>
      <c r="AO666" s="556">
        <f>[27]Summary!$R$12</f>
        <v>5423.39</v>
      </c>
      <c r="AP666" s="556">
        <f>[27]Summary!$S$12</f>
        <v>5754.13</v>
      </c>
      <c r="AQ666" s="556">
        <f>[27]Summary!$T$12</f>
        <v>4841.4399999999996</v>
      </c>
      <c r="AR666" s="556">
        <f>[27]Summary!$U$12</f>
        <v>5441.6</v>
      </c>
      <c r="AS666" s="556">
        <f>[27]Summary!$V$12</f>
        <v>4851.8599999999997</v>
      </c>
      <c r="AU666" s="566">
        <f t="shared" ref="AU666" si="2428">(Z666-C666)/C666</f>
        <v>-4.3003742588529136E-4</v>
      </c>
      <c r="AV666" s="566">
        <f t="shared" si="2409"/>
        <v>-4.300374258851856E-4</v>
      </c>
      <c r="AW666" s="566">
        <f t="shared" si="2410"/>
        <v>-4.300374258851438E-4</v>
      </c>
      <c r="AX666" s="566">
        <f t="shared" si="2411"/>
        <v>-4.3003742588511984E-4</v>
      </c>
      <c r="AY666" s="566">
        <f t="shared" si="2412"/>
        <v>-4.30037425885239E-4</v>
      </c>
      <c r="AZ666" s="566">
        <f t="shared" si="2413"/>
        <v>-4.3003742588526643E-4</v>
      </c>
      <c r="BA666" s="566">
        <f t="shared" si="2414"/>
        <v>-4.3003742588526464E-4</v>
      </c>
      <c r="BB666" s="566">
        <f t="shared" si="2415"/>
        <v>0</v>
      </c>
      <c r="BC666" s="566">
        <f t="shared" si="2416"/>
        <v>0</v>
      </c>
      <c r="BD666" s="566">
        <f t="shared" si="2417"/>
        <v>0</v>
      </c>
      <c r="BE666" s="566">
        <f t="shared" si="2418"/>
        <v>0</v>
      </c>
      <c r="BF666" s="566">
        <f t="shared" si="2419"/>
        <v>0</v>
      </c>
      <c r="BG666" s="566">
        <f t="shared" si="2420"/>
        <v>0</v>
      </c>
      <c r="BH666" s="566">
        <f t="shared" si="2421"/>
        <v>0</v>
      </c>
      <c r="BI666" s="566">
        <f t="shared" si="2422"/>
        <v>0</v>
      </c>
      <c r="BJ666" s="566">
        <f t="shared" si="2423"/>
        <v>0</v>
      </c>
      <c r="BK666" s="566">
        <f t="shared" si="2424"/>
        <v>0</v>
      </c>
      <c r="BL666" s="566">
        <f t="shared" si="2425"/>
        <v>-7.2287315228534039E-5</v>
      </c>
      <c r="BM666" s="566">
        <f t="shared" si="2426"/>
        <v>-3.6753882411970835E-7</v>
      </c>
      <c r="BN666" s="566">
        <f t="shared" si="2427"/>
        <v>-6.1831919009485225E-7</v>
      </c>
    </row>
    <row r="667" spans="1:66" ht="15.75" thickBot="1" x14ac:dyDescent="0.3">
      <c r="A667" s="564"/>
      <c r="B667" s="559" t="s">
        <v>499</v>
      </c>
      <c r="C667" s="560">
        <v>0</v>
      </c>
      <c r="D667" s="560">
        <v>0</v>
      </c>
      <c r="E667" s="560">
        <v>0</v>
      </c>
      <c r="F667" s="560">
        <v>0</v>
      </c>
      <c r="G667" s="560">
        <v>0</v>
      </c>
      <c r="H667" s="560">
        <v>0</v>
      </c>
      <c r="I667" s="560">
        <v>0</v>
      </c>
      <c r="J667" s="560">
        <v>0</v>
      </c>
      <c r="K667" s="560">
        <v>0</v>
      </c>
      <c r="L667" s="560">
        <v>0</v>
      </c>
      <c r="M667" s="560">
        <v>0</v>
      </c>
      <c r="N667" s="560">
        <v>0</v>
      </c>
      <c r="O667" s="560">
        <v>44.2</v>
      </c>
      <c r="P667" s="560">
        <v>49.81</v>
      </c>
      <c r="Q667" s="560">
        <v>87.85</v>
      </c>
      <c r="R667" s="560">
        <v>98.48</v>
      </c>
      <c r="S667" s="560">
        <v>135.91</v>
      </c>
      <c r="T667" s="560">
        <v>92.77</v>
      </c>
      <c r="U667" s="560">
        <v>82.168000000000006</v>
      </c>
      <c r="V667" s="561">
        <v>92.816999999999993</v>
      </c>
      <c r="X667" s="564"/>
      <c r="Y667" s="559" t="s">
        <v>499</v>
      </c>
      <c r="Z667" s="560">
        <f>[27]Summary!$C$13</f>
        <v>0</v>
      </c>
      <c r="AA667" s="560">
        <f>[27]Summary!$D$13</f>
        <v>0</v>
      </c>
      <c r="AB667" s="560">
        <f>[27]Summary!$E$13</f>
        <v>0</v>
      </c>
      <c r="AC667" s="560">
        <f>[27]Summary!$F$13</f>
        <v>0</v>
      </c>
      <c r="AD667" s="560">
        <f>[27]Summary!$G$13</f>
        <v>0</v>
      </c>
      <c r="AE667" s="560">
        <f>[27]Summary!$H$13</f>
        <v>0</v>
      </c>
      <c r="AF667" s="560">
        <f>[27]Summary!$I$13</f>
        <v>0</v>
      </c>
      <c r="AG667" s="560">
        <f>[27]Summary!$J$13</f>
        <v>0</v>
      </c>
      <c r="AH667" s="560">
        <f>[27]Summary!$K$13</f>
        <v>0</v>
      </c>
      <c r="AI667" s="560">
        <f>[27]Summary!$L$13</f>
        <v>0</v>
      </c>
      <c r="AJ667" s="560">
        <f>[27]Summary!$M$13</f>
        <v>0</v>
      </c>
      <c r="AK667" s="560">
        <f>[27]Summary!$N$13</f>
        <v>0</v>
      </c>
      <c r="AL667" s="560">
        <f>[27]Summary!$O$13</f>
        <v>44.2</v>
      </c>
      <c r="AM667" s="560">
        <f>[27]Summary!$P$13</f>
        <v>49.81</v>
      </c>
      <c r="AN667" s="560">
        <f>[27]Summary!$Q$13</f>
        <v>87.85</v>
      </c>
      <c r="AO667" s="560">
        <f>[27]Summary!$R$13</f>
        <v>98.48</v>
      </c>
      <c r="AP667" s="560">
        <f>[27]Summary!$S$13</f>
        <v>135.91</v>
      </c>
      <c r="AQ667" s="560">
        <f>[27]Summary!$T$13</f>
        <v>92.78</v>
      </c>
      <c r="AR667" s="560">
        <f>[27]Summary!$U$13</f>
        <v>82.17</v>
      </c>
      <c r="AS667" s="560">
        <f>[27]Summary!$V$13</f>
        <v>92.82</v>
      </c>
      <c r="AU667" s="566"/>
      <c r="AV667" s="566"/>
      <c r="AW667" s="566"/>
      <c r="AX667" s="566"/>
      <c r="AY667" s="566"/>
      <c r="AZ667" s="566"/>
      <c r="BA667" s="566"/>
      <c r="BB667" s="566"/>
      <c r="BC667" s="566"/>
      <c r="BD667" s="566"/>
      <c r="BE667" s="566"/>
      <c r="BF667" s="566"/>
      <c r="BG667" s="566"/>
      <c r="BH667" s="566"/>
      <c r="BI667" s="566"/>
      <c r="BJ667" s="566"/>
      <c r="BK667" s="566"/>
      <c r="BL667" s="566"/>
      <c r="BM667" s="566"/>
      <c r="BN667" s="566"/>
    </row>
    <row r="668" spans="1:66" ht="15" x14ac:dyDescent="0.25">
      <c r="A668" s="552" t="s">
        <v>501</v>
      </c>
      <c r="B668" s="562"/>
      <c r="C668" s="553">
        <v>2000</v>
      </c>
      <c r="D668" s="553">
        <v>2001</v>
      </c>
      <c r="E668" s="553">
        <v>2002</v>
      </c>
      <c r="F668" s="553">
        <v>2003</v>
      </c>
      <c r="G668" s="553">
        <v>2004</v>
      </c>
      <c r="H668" s="553">
        <v>2005</v>
      </c>
      <c r="I668" s="553">
        <v>2006</v>
      </c>
      <c r="J668" s="553">
        <v>2007</v>
      </c>
      <c r="K668" s="553">
        <v>2008</v>
      </c>
      <c r="L668" s="553">
        <v>2009</v>
      </c>
      <c r="M668" s="553">
        <v>2010</v>
      </c>
      <c r="N668" s="553">
        <v>2011</v>
      </c>
      <c r="O668" s="553">
        <v>2012</v>
      </c>
      <c r="P668" s="553">
        <v>2013</v>
      </c>
      <c r="Q668" s="553">
        <v>2014</v>
      </c>
      <c r="R668" s="553">
        <v>2015</v>
      </c>
      <c r="S668" s="553">
        <v>2016</v>
      </c>
      <c r="T668" s="553">
        <v>2017</v>
      </c>
      <c r="U668" s="553">
        <v>2018</v>
      </c>
      <c r="V668" s="554">
        <v>2019</v>
      </c>
      <c r="X668" s="552" t="s">
        <v>501</v>
      </c>
      <c r="Y668" s="562"/>
      <c r="Z668" s="553">
        <v>2000</v>
      </c>
      <c r="AA668" s="553">
        <v>2001</v>
      </c>
      <c r="AB668" s="553">
        <v>2002</v>
      </c>
      <c r="AC668" s="553">
        <v>2003</v>
      </c>
      <c r="AD668" s="553">
        <v>2004</v>
      </c>
      <c r="AE668" s="553">
        <v>2005</v>
      </c>
      <c r="AF668" s="553">
        <v>2006</v>
      </c>
      <c r="AG668" s="553">
        <v>2007</v>
      </c>
      <c r="AH668" s="553">
        <v>2008</v>
      </c>
      <c r="AI668" s="553">
        <v>2009</v>
      </c>
      <c r="AJ668" s="553">
        <v>2010</v>
      </c>
      <c r="AK668" s="553">
        <v>2011</v>
      </c>
      <c r="AL668" s="553">
        <v>2012</v>
      </c>
      <c r="AM668" s="553">
        <v>2013</v>
      </c>
      <c r="AN668" s="553">
        <v>2014</v>
      </c>
      <c r="AO668" s="553">
        <v>2015</v>
      </c>
      <c r="AP668" s="553">
        <v>2016</v>
      </c>
      <c r="AQ668" s="553">
        <v>2017</v>
      </c>
      <c r="AR668" s="553">
        <v>2018</v>
      </c>
      <c r="AS668" s="553">
        <v>2019</v>
      </c>
      <c r="AU668" s="553">
        <v>2000</v>
      </c>
      <c r="AV668" s="553">
        <v>2001</v>
      </c>
      <c r="AW668" s="553">
        <v>2002</v>
      </c>
      <c r="AX668" s="553">
        <v>2003</v>
      </c>
      <c r="AY668" s="553">
        <v>2004</v>
      </c>
      <c r="AZ668" s="553">
        <v>2005</v>
      </c>
      <c r="BA668" s="553">
        <v>2006</v>
      </c>
      <c r="BB668" s="553">
        <v>2007</v>
      </c>
      <c r="BC668" s="553">
        <v>2008</v>
      </c>
      <c r="BD668" s="553">
        <v>2009</v>
      </c>
      <c r="BE668" s="553">
        <v>2010</v>
      </c>
      <c r="BF668" s="553">
        <v>2011</v>
      </c>
      <c r="BG668" s="553">
        <v>2012</v>
      </c>
      <c r="BH668" s="553">
        <v>2013</v>
      </c>
      <c r="BI668" s="553">
        <v>2014</v>
      </c>
      <c r="BJ668" s="553">
        <v>2015</v>
      </c>
      <c r="BK668" s="553">
        <v>2016</v>
      </c>
      <c r="BL668" s="553">
        <v>2017</v>
      </c>
      <c r="BM668" s="553">
        <v>2018</v>
      </c>
      <c r="BN668" s="553">
        <v>2019</v>
      </c>
    </row>
    <row r="669" spans="1:66" ht="15" x14ac:dyDescent="0.25">
      <c r="A669" s="563"/>
      <c r="B669" s="550" t="s">
        <v>498</v>
      </c>
      <c r="C669" s="556">
        <v>461.71277493927096</v>
      </c>
      <c r="D669" s="556">
        <v>483.33387870691581</v>
      </c>
      <c r="E669" s="556">
        <v>487.37327116803408</v>
      </c>
      <c r="F669" s="556">
        <v>553.01549152046175</v>
      </c>
      <c r="G669" s="556">
        <v>517.16120693590085</v>
      </c>
      <c r="H669" s="556">
        <v>529.88161248953361</v>
      </c>
      <c r="I669" s="556">
        <v>626.83490659661254</v>
      </c>
      <c r="J669" s="556">
        <v>597.29021087813226</v>
      </c>
      <c r="K669" s="556">
        <v>587.40171963150817</v>
      </c>
      <c r="L669" s="556">
        <v>565.30053909913181</v>
      </c>
      <c r="M669" s="556">
        <v>550.04843653765249</v>
      </c>
      <c r="N669" s="556">
        <v>629.08938717520527</v>
      </c>
      <c r="O669" s="556" t="s">
        <v>297</v>
      </c>
      <c r="P669" s="556" t="s">
        <v>297</v>
      </c>
      <c r="Q669" s="556" t="s">
        <v>297</v>
      </c>
      <c r="R669" s="556" t="s">
        <v>297</v>
      </c>
      <c r="S669" s="556" t="s">
        <v>297</v>
      </c>
      <c r="T669" s="556" t="s">
        <v>297</v>
      </c>
      <c r="U669" s="556" t="s">
        <v>297</v>
      </c>
      <c r="V669" s="557">
        <v>0</v>
      </c>
      <c r="X669" s="563"/>
      <c r="Y669" s="550" t="s">
        <v>498</v>
      </c>
      <c r="Z669" s="556">
        <f>[27]Summary!$C$15</f>
        <v>457.45280676528347</v>
      </c>
      <c r="AA669" s="556">
        <f>[27]Summary!$D$15</f>
        <v>480.44243955193622</v>
      </c>
      <c r="AB669" s="556">
        <f>[27]Summary!$E$15</f>
        <v>488.8190070265232</v>
      </c>
      <c r="AC669" s="556">
        <f>[27]Summary!$F$15</f>
        <v>551.05694433409997</v>
      </c>
      <c r="AD669" s="556">
        <f>[27]Summary!$G$15</f>
        <v>508.85978243692222</v>
      </c>
      <c r="AE669" s="556">
        <f>[27]Summary!$H$15</f>
        <v>527.13429804193106</v>
      </c>
      <c r="AF669" s="556">
        <f>[27]Summary!$I$15</f>
        <v>616.9337293390422</v>
      </c>
      <c r="AG669" s="556">
        <f>[27]Summary!$J$15</f>
        <v>589.50216088264528</v>
      </c>
      <c r="AH669" s="556">
        <f>[27]Summary!$K$15</f>
        <v>577.22586406186406</v>
      </c>
      <c r="AI669" s="556">
        <f>[27]Summary!$L$15</f>
        <v>551.31509309301885</v>
      </c>
      <c r="AJ669" s="556">
        <f>[27]Summary!$M$15</f>
        <v>542.53510862213307</v>
      </c>
      <c r="AK669" s="556">
        <f>[27]Summary!$N$15</f>
        <v>620.27465243339509</v>
      </c>
      <c r="AL669" s="556" t="str">
        <f>[27]Summary!$O$15</f>
        <v>:</v>
      </c>
      <c r="AM669" s="556" t="str">
        <f>[27]Summary!$P$15</f>
        <v>:</v>
      </c>
      <c r="AN669" s="556" t="str">
        <f>[27]Summary!$Q$15</f>
        <v>:</v>
      </c>
      <c r="AO669" s="556" t="str">
        <f>[27]Summary!$R$15</f>
        <v>:</v>
      </c>
      <c r="AP669" s="556" t="str">
        <f>[27]Summary!$S$15</f>
        <v>:</v>
      </c>
      <c r="AQ669" s="556" t="str">
        <f>[27]Summary!$T$15</f>
        <v>:</v>
      </c>
      <c r="AR669" s="556" t="str">
        <f>[27]Summary!$U$15</f>
        <v>:</v>
      </c>
      <c r="AS669" s="556" t="str">
        <f>[27]Summary!$V$15</f>
        <v>:</v>
      </c>
      <c r="AU669" s="566">
        <f>(Z669-C669)/C669</f>
        <v>-9.226446408262803E-3</v>
      </c>
      <c r="AV669" s="566">
        <f t="shared" ref="AV669:AV670" si="2429">(AA669-D669)/D669</f>
        <v>-5.9822811566927333E-3</v>
      </c>
      <c r="AW669" s="566">
        <f t="shared" ref="AW669:AW670" si="2430">(AB669-E669)/E669</f>
        <v>2.9663831482269814E-3</v>
      </c>
      <c r="AX669" s="566">
        <f t="shared" ref="AX669:AX670" si="2431">(AC669-F669)/F669</f>
        <v>-3.5415774357006728E-3</v>
      </c>
      <c r="AY669" s="566">
        <f t="shared" ref="AY669:AY670" si="2432">(AD669-G669)/G669</f>
        <v>-1.6051908742659323E-2</v>
      </c>
      <c r="AZ669" s="566">
        <f t="shared" ref="AZ669:AZ670" si="2433">(AE669-H669)/H669</f>
        <v>-5.18477030122802E-3</v>
      </c>
      <c r="BA669" s="566">
        <f t="shared" ref="BA669:BA670" si="2434">(AF669-I669)/I669</f>
        <v>-1.5795510354279056E-2</v>
      </c>
      <c r="BB669" s="566">
        <f t="shared" ref="BB669:BB670" si="2435">(AG669-J669)/J669</f>
        <v>-1.3038971430717123E-2</v>
      </c>
      <c r="BC669" s="566">
        <f t="shared" ref="BC669:BC670" si="2436">(AH669-K669)/K669</f>
        <v>-1.7323503199867515E-2</v>
      </c>
      <c r="BD669" s="566">
        <f t="shared" ref="BD669:BD670" si="2437">(AI669-L669)/L669</f>
        <v>-2.4739841975739672E-2</v>
      </c>
      <c r="BE669" s="566">
        <f t="shared" ref="BE669:BE670" si="2438">(AJ669-M669)/M669</f>
        <v>-1.3659393276004914E-2</v>
      </c>
      <c r="BF669" s="566">
        <f t="shared" ref="BF669:BF670" si="2439">(AK669-N669)/N669</f>
        <v>-1.4011895481802535E-2</v>
      </c>
      <c r="BG669" s="566"/>
      <c r="BH669" s="566"/>
      <c r="BI669" s="566"/>
      <c r="BJ669" s="566"/>
      <c r="BK669" s="566"/>
      <c r="BL669" s="566"/>
      <c r="BM669" s="566"/>
      <c r="BN669" s="566"/>
    </row>
    <row r="670" spans="1:66" ht="15" x14ac:dyDescent="0.25">
      <c r="A670" s="563"/>
      <c r="B670" s="550" t="s">
        <v>87</v>
      </c>
      <c r="C670" s="556">
        <v>461.71277493927096</v>
      </c>
      <c r="D670" s="556">
        <v>483.33387870691581</v>
      </c>
      <c r="E670" s="556">
        <v>487.37327116803408</v>
      </c>
      <c r="F670" s="556">
        <v>553.01549152046175</v>
      </c>
      <c r="G670" s="556">
        <v>517.16120693590085</v>
      </c>
      <c r="H670" s="556">
        <v>529.88161248953361</v>
      </c>
      <c r="I670" s="556">
        <v>626.83490659661254</v>
      </c>
      <c r="J670" s="556">
        <v>597.29021087813226</v>
      </c>
      <c r="K670" s="556">
        <v>587.40171963150817</v>
      </c>
      <c r="L670" s="556">
        <v>565.30053909913181</v>
      </c>
      <c r="M670" s="556">
        <v>550.04843653765249</v>
      </c>
      <c r="N670" s="556">
        <v>629.08938717520527</v>
      </c>
      <c r="O670" s="556" t="s">
        <v>297</v>
      </c>
      <c r="P670" s="556" t="s">
        <v>297</v>
      </c>
      <c r="Q670" s="556" t="s">
        <v>297</v>
      </c>
      <c r="R670" s="556" t="s">
        <v>297</v>
      </c>
      <c r="S670" s="556" t="s">
        <v>297</v>
      </c>
      <c r="T670" s="556" t="s">
        <v>297</v>
      </c>
      <c r="U670" s="556" t="s">
        <v>297</v>
      </c>
      <c r="V670" s="557">
        <v>0</v>
      </c>
      <c r="X670" s="563"/>
      <c r="Y670" s="550" t="s">
        <v>87</v>
      </c>
      <c r="Z670" s="556">
        <f>[27]Summary!$C$16</f>
        <v>457.45280676528347</v>
      </c>
      <c r="AA670" s="556">
        <f>[27]Summary!$D$16</f>
        <v>480.44243955193622</v>
      </c>
      <c r="AB670" s="556">
        <f>[27]Summary!$E$16</f>
        <v>488.8190070265232</v>
      </c>
      <c r="AC670" s="556">
        <f>[27]Summary!$F$16</f>
        <v>551.05694433409997</v>
      </c>
      <c r="AD670" s="556">
        <f>[27]Summary!$G$16</f>
        <v>508.85978243692222</v>
      </c>
      <c r="AE670" s="556">
        <f>[27]Summary!$H$16</f>
        <v>527.13429804193106</v>
      </c>
      <c r="AF670" s="556">
        <f>[27]Summary!$I$16</f>
        <v>616.9337293390422</v>
      </c>
      <c r="AG670" s="556">
        <f>[27]Summary!$J$16</f>
        <v>589.50216088264528</v>
      </c>
      <c r="AH670" s="556">
        <f>[27]Summary!$K$16</f>
        <v>577.22586406186406</v>
      </c>
      <c r="AI670" s="556">
        <f>[27]Summary!$L$16</f>
        <v>551.31509309301885</v>
      </c>
      <c r="AJ670" s="556">
        <f>[27]Summary!$M$16</f>
        <v>542.53510862213307</v>
      </c>
      <c r="AK670" s="556">
        <f>[27]Summary!$N$16</f>
        <v>620.27465243339509</v>
      </c>
      <c r="AL670" s="556" t="str">
        <f>[27]Summary!$O$16</f>
        <v>:</v>
      </c>
      <c r="AM670" s="556" t="str">
        <f>[27]Summary!$P$16</f>
        <v>:</v>
      </c>
      <c r="AN670" s="556" t="str">
        <f>[27]Summary!$Q$16</f>
        <v>:</v>
      </c>
      <c r="AO670" s="556" t="str">
        <f>[27]Summary!$R$16</f>
        <v>:</v>
      </c>
      <c r="AP670" s="556" t="str">
        <f>[27]Summary!$S$16</f>
        <v>:</v>
      </c>
      <c r="AQ670" s="556" t="str">
        <f>[27]Summary!$T$16</f>
        <v>:</v>
      </c>
      <c r="AR670" s="556" t="str">
        <f>[27]Summary!$U$16</f>
        <v>:</v>
      </c>
      <c r="AS670" s="556" t="str">
        <f>[27]Summary!$V$16</f>
        <v>:</v>
      </c>
      <c r="AU670" s="566">
        <f t="shared" ref="AU670" si="2440">(Z670-C670)/C670</f>
        <v>-9.226446408262803E-3</v>
      </c>
      <c r="AV670" s="566">
        <f t="shared" si="2429"/>
        <v>-5.9822811566927333E-3</v>
      </c>
      <c r="AW670" s="566">
        <f t="shared" si="2430"/>
        <v>2.9663831482269814E-3</v>
      </c>
      <c r="AX670" s="566">
        <f t="shared" si="2431"/>
        <v>-3.5415774357006728E-3</v>
      </c>
      <c r="AY670" s="566">
        <f t="shared" si="2432"/>
        <v>-1.6051908742659323E-2</v>
      </c>
      <c r="AZ670" s="566">
        <f t="shared" si="2433"/>
        <v>-5.18477030122802E-3</v>
      </c>
      <c r="BA670" s="566">
        <f t="shared" si="2434"/>
        <v>-1.5795510354279056E-2</v>
      </c>
      <c r="BB670" s="566">
        <f t="shared" si="2435"/>
        <v>-1.3038971430717123E-2</v>
      </c>
      <c r="BC670" s="566">
        <f t="shared" si="2436"/>
        <v>-1.7323503199867515E-2</v>
      </c>
      <c r="BD670" s="566">
        <f t="shared" si="2437"/>
        <v>-2.4739841975739672E-2</v>
      </c>
      <c r="BE670" s="566">
        <f t="shared" si="2438"/>
        <v>-1.3659393276004914E-2</v>
      </c>
      <c r="BF670" s="566">
        <f t="shared" si="2439"/>
        <v>-1.4011895481802535E-2</v>
      </c>
      <c r="BG670" s="566"/>
      <c r="BH670" s="566"/>
      <c r="BI670" s="566"/>
      <c r="BJ670" s="566"/>
      <c r="BK670" s="566"/>
      <c r="BL670" s="566"/>
      <c r="BM670" s="566"/>
      <c r="BN670" s="566"/>
    </row>
    <row r="671" spans="1:66" ht="15.75" thickBot="1" x14ac:dyDescent="0.3">
      <c r="A671" s="564"/>
      <c r="B671" s="559" t="s">
        <v>499</v>
      </c>
      <c r="C671" s="560">
        <v>0</v>
      </c>
      <c r="D671" s="560">
        <v>0</v>
      </c>
      <c r="E671" s="560">
        <v>0</v>
      </c>
      <c r="F671" s="560">
        <v>0</v>
      </c>
      <c r="G671" s="560">
        <v>0</v>
      </c>
      <c r="H671" s="560">
        <v>0</v>
      </c>
      <c r="I671" s="560">
        <v>0</v>
      </c>
      <c r="J671" s="560">
        <v>0</v>
      </c>
      <c r="K671" s="560">
        <v>0</v>
      </c>
      <c r="L671" s="560">
        <v>0</v>
      </c>
      <c r="M671" s="560">
        <v>0</v>
      </c>
      <c r="N671" s="560">
        <v>0</v>
      </c>
      <c r="O671" s="560" t="s">
        <v>297</v>
      </c>
      <c r="P671" s="560" t="s">
        <v>297</v>
      </c>
      <c r="Q671" s="560" t="s">
        <v>297</v>
      </c>
      <c r="R671" s="560" t="s">
        <v>297</v>
      </c>
      <c r="S671" s="560" t="s">
        <v>297</v>
      </c>
      <c r="T671" s="560" t="s">
        <v>297</v>
      </c>
      <c r="U671" s="560" t="s">
        <v>297</v>
      </c>
      <c r="V671" s="561">
        <v>0</v>
      </c>
      <c r="X671" s="564"/>
      <c r="Y671" s="559" t="s">
        <v>499</v>
      </c>
      <c r="Z671" s="560">
        <f>[27]Summary!$C$17</f>
        <v>0</v>
      </c>
      <c r="AA671" s="560">
        <f>[27]Summary!$D$17</f>
        <v>0</v>
      </c>
      <c r="AB671" s="560">
        <f>[27]Summary!$E$17</f>
        <v>0</v>
      </c>
      <c r="AC671" s="560">
        <f>[27]Summary!$F$17</f>
        <v>0</v>
      </c>
      <c r="AD671" s="560">
        <f>[27]Summary!$G$17</f>
        <v>0</v>
      </c>
      <c r="AE671" s="560">
        <f>[27]Summary!$H$17</f>
        <v>0</v>
      </c>
      <c r="AF671" s="560">
        <f>[27]Summary!$I$17</f>
        <v>0</v>
      </c>
      <c r="AG671" s="560">
        <f>[27]Summary!$J$17</f>
        <v>0</v>
      </c>
      <c r="AH671" s="560">
        <f>[27]Summary!$K$17</f>
        <v>0</v>
      </c>
      <c r="AI671" s="560">
        <f>[27]Summary!$L$17</f>
        <v>0</v>
      </c>
      <c r="AJ671" s="560">
        <f>[27]Summary!$M$17</f>
        <v>0</v>
      </c>
      <c r="AK671" s="560">
        <f>[27]Summary!$N$17</f>
        <v>0</v>
      </c>
      <c r="AL671" s="560" t="str">
        <f>[27]Summary!$O$17</f>
        <v>:</v>
      </c>
      <c r="AM671" s="560" t="str">
        <f>[27]Summary!$P$17</f>
        <v>:</v>
      </c>
      <c r="AN671" s="560" t="str">
        <f>[27]Summary!$Q$17</f>
        <v>:</v>
      </c>
      <c r="AO671" s="560" t="str">
        <f>[27]Summary!$R$17</f>
        <v>:</v>
      </c>
      <c r="AP671" s="560" t="str">
        <f>[27]Summary!$S$17</f>
        <v>:</v>
      </c>
      <c r="AQ671" s="560" t="str">
        <f>[27]Summary!$T$17</f>
        <v>:</v>
      </c>
      <c r="AR671" s="560" t="str">
        <f>[27]Summary!$U$17</f>
        <v>:</v>
      </c>
      <c r="AS671" s="560" t="str">
        <f>[27]Summary!$V$17</f>
        <v>:</v>
      </c>
      <c r="AU671" s="566"/>
      <c r="AV671" s="566"/>
      <c r="AW671" s="566"/>
      <c r="AX671" s="566"/>
      <c r="AY671" s="566"/>
      <c r="AZ671" s="566"/>
      <c r="BA671" s="566"/>
      <c r="BB671" s="566"/>
      <c r="BC671" s="566"/>
      <c r="BD671" s="566"/>
      <c r="BE671" s="566"/>
      <c r="BF671" s="566"/>
      <c r="BG671" s="566"/>
      <c r="BH671" s="566"/>
      <c r="BI671" s="566"/>
      <c r="BJ671" s="566"/>
      <c r="BK671" s="566"/>
      <c r="BL671" s="566"/>
      <c r="BM671" s="566"/>
      <c r="BN671" s="566"/>
    </row>
    <row r="672" spans="1:66" ht="15" x14ac:dyDescent="0.25">
      <c r="A672" s="552" t="s">
        <v>502</v>
      </c>
      <c r="B672" s="562"/>
      <c r="C672" s="553">
        <v>2000</v>
      </c>
      <c r="D672" s="553">
        <v>2001</v>
      </c>
      <c r="E672" s="553">
        <v>2002</v>
      </c>
      <c r="F672" s="553">
        <v>2003</v>
      </c>
      <c r="G672" s="553">
        <v>2004</v>
      </c>
      <c r="H672" s="553">
        <v>2005</v>
      </c>
      <c r="I672" s="553">
        <v>2006</v>
      </c>
      <c r="J672" s="553">
        <v>2007</v>
      </c>
      <c r="K672" s="553">
        <v>2008</v>
      </c>
      <c r="L672" s="553">
        <v>2009</v>
      </c>
      <c r="M672" s="553">
        <v>2010</v>
      </c>
      <c r="N672" s="553">
        <v>2011</v>
      </c>
      <c r="O672" s="553">
        <v>2012</v>
      </c>
      <c r="P672" s="553">
        <v>2013</v>
      </c>
      <c r="Q672" s="553">
        <v>2014</v>
      </c>
      <c r="R672" s="553">
        <v>2015</v>
      </c>
      <c r="S672" s="553">
        <v>2016</v>
      </c>
      <c r="T672" s="553">
        <v>2017</v>
      </c>
      <c r="U672" s="553">
        <v>2018</v>
      </c>
      <c r="V672" s="554">
        <v>2019</v>
      </c>
      <c r="X672" s="552" t="s">
        <v>502</v>
      </c>
      <c r="Y672" s="562"/>
      <c r="Z672" s="553">
        <v>2000</v>
      </c>
      <c r="AA672" s="553">
        <v>2001</v>
      </c>
      <c r="AB672" s="553">
        <v>2002</v>
      </c>
      <c r="AC672" s="553">
        <v>2003</v>
      </c>
      <c r="AD672" s="553">
        <v>2004</v>
      </c>
      <c r="AE672" s="553">
        <v>2005</v>
      </c>
      <c r="AF672" s="553">
        <v>2006</v>
      </c>
      <c r="AG672" s="553">
        <v>2007</v>
      </c>
      <c r="AH672" s="553">
        <v>2008</v>
      </c>
      <c r="AI672" s="553">
        <v>2009</v>
      </c>
      <c r="AJ672" s="553">
        <v>2010</v>
      </c>
      <c r="AK672" s="553">
        <v>2011</v>
      </c>
      <c r="AL672" s="553">
        <v>2012</v>
      </c>
      <c r="AM672" s="553">
        <v>2013</v>
      </c>
      <c r="AN672" s="553">
        <v>2014</v>
      </c>
      <c r="AO672" s="553">
        <v>2015</v>
      </c>
      <c r="AP672" s="553">
        <v>2016</v>
      </c>
      <c r="AQ672" s="553">
        <v>2017</v>
      </c>
      <c r="AR672" s="553">
        <v>2018</v>
      </c>
      <c r="AS672" s="553">
        <v>2019</v>
      </c>
      <c r="AU672" s="553">
        <v>2000</v>
      </c>
      <c r="AV672" s="553">
        <v>2001</v>
      </c>
      <c r="AW672" s="553">
        <v>2002</v>
      </c>
      <c r="AX672" s="553">
        <v>2003</v>
      </c>
      <c r="AY672" s="553">
        <v>2004</v>
      </c>
      <c r="AZ672" s="553">
        <v>2005</v>
      </c>
      <c r="BA672" s="553">
        <v>2006</v>
      </c>
      <c r="BB672" s="553">
        <v>2007</v>
      </c>
      <c r="BC672" s="553">
        <v>2008</v>
      </c>
      <c r="BD672" s="553">
        <v>2009</v>
      </c>
      <c r="BE672" s="553">
        <v>2010</v>
      </c>
      <c r="BF672" s="553">
        <v>2011</v>
      </c>
      <c r="BG672" s="553">
        <v>2012</v>
      </c>
      <c r="BH672" s="553">
        <v>2013</v>
      </c>
      <c r="BI672" s="553">
        <v>2014</v>
      </c>
      <c r="BJ672" s="553">
        <v>2015</v>
      </c>
      <c r="BK672" s="553">
        <v>2016</v>
      </c>
      <c r="BL672" s="553">
        <v>2017</v>
      </c>
      <c r="BM672" s="553">
        <v>2018</v>
      </c>
      <c r="BN672" s="553">
        <v>2019</v>
      </c>
    </row>
    <row r="673" spans="1:66" ht="15" x14ac:dyDescent="0.25">
      <c r="A673" s="563"/>
      <c r="B673" s="550" t="s">
        <v>498</v>
      </c>
      <c r="C673" s="556">
        <v>0</v>
      </c>
      <c r="D673" s="556">
        <v>0</v>
      </c>
      <c r="E673" s="556">
        <v>0</v>
      </c>
      <c r="F673" s="556">
        <v>0</v>
      </c>
      <c r="G673" s="556">
        <v>0</v>
      </c>
      <c r="H673" s="556">
        <v>0</v>
      </c>
      <c r="I673" s="556">
        <v>0</v>
      </c>
      <c r="J673" s="556">
        <v>0</v>
      </c>
      <c r="K673" s="556">
        <v>0</v>
      </c>
      <c r="L673" s="556">
        <v>0</v>
      </c>
      <c r="M673" s="556">
        <v>0</v>
      </c>
      <c r="N673" s="556">
        <v>-22319.625497429923</v>
      </c>
      <c r="O673" s="556">
        <v>0</v>
      </c>
      <c r="P673" s="556">
        <v>0</v>
      </c>
      <c r="Q673" s="556">
        <v>0</v>
      </c>
      <c r="R673" s="556">
        <v>0</v>
      </c>
      <c r="S673" s="556">
        <v>0</v>
      </c>
      <c r="T673" s="556">
        <v>0</v>
      </c>
      <c r="U673" s="556">
        <v>0</v>
      </c>
      <c r="V673" s="557">
        <v>0</v>
      </c>
      <c r="X673" s="563"/>
      <c r="Y673" s="550" t="s">
        <v>498</v>
      </c>
      <c r="Z673" s="556">
        <f>[27]Summary!$C$19</f>
        <v>0</v>
      </c>
      <c r="AA673" s="556">
        <f>[27]Summary!$D$19</f>
        <v>0</v>
      </c>
      <c r="AB673" s="556">
        <f>[27]Summary!$E$19</f>
        <v>0</v>
      </c>
      <c r="AC673" s="556">
        <f>[27]Summary!$F$19</f>
        <v>0</v>
      </c>
      <c r="AD673" s="556">
        <f>[27]Summary!$G$19</f>
        <v>0</v>
      </c>
      <c r="AE673" s="556">
        <f>[27]Summary!$H$19</f>
        <v>0</v>
      </c>
      <c r="AF673" s="556">
        <f>[27]Summary!$I$19</f>
        <v>0</v>
      </c>
      <c r="AG673" s="556">
        <f>[27]Summary!$J$19</f>
        <v>0</v>
      </c>
      <c r="AH673" s="556">
        <f>[27]Summary!$K$19</f>
        <v>0</v>
      </c>
      <c r="AI673" s="556">
        <f>[27]Summary!$L$19</f>
        <v>0</v>
      </c>
      <c r="AJ673" s="556">
        <f>[27]Summary!$M$19</f>
        <v>0</v>
      </c>
      <c r="AK673" s="556">
        <f>[27]Summary!$N$19</f>
        <v>-57728.231733464287</v>
      </c>
      <c r="AL673" s="556">
        <f>[27]Summary!$O$19</f>
        <v>0</v>
      </c>
      <c r="AM673" s="556">
        <f>[27]Summary!$P$19</f>
        <v>0</v>
      </c>
      <c r="AN673" s="556">
        <f>[27]Summary!$Q$19</f>
        <v>0</v>
      </c>
      <c r="AO673" s="556">
        <f>[27]Summary!$R$19</f>
        <v>0</v>
      </c>
      <c r="AP673" s="556">
        <f>[27]Summary!$S$19</f>
        <v>0</v>
      </c>
      <c r="AQ673" s="556">
        <f>[27]Summary!$T$19</f>
        <v>0</v>
      </c>
      <c r="AR673" s="556">
        <f>[27]Summary!$U$19</f>
        <v>0</v>
      </c>
      <c r="AS673" s="556">
        <f>[27]Summary!$V$19</f>
        <v>0</v>
      </c>
      <c r="AU673" s="566"/>
      <c r="AV673" s="566"/>
      <c r="AW673" s="566"/>
      <c r="AX673" s="566"/>
      <c r="AY673" s="566"/>
      <c r="AZ673" s="566"/>
      <c r="BA673" s="566"/>
      <c r="BB673" s="566"/>
      <c r="BC673" s="566"/>
      <c r="BD673" s="566"/>
      <c r="BE673" s="566"/>
      <c r="BF673" s="566">
        <f t="shared" ref="BF673:BF675" si="2441">(AK673-N673)/N673</f>
        <v>1.586433707864481</v>
      </c>
      <c r="BG673" s="566"/>
      <c r="BH673" s="566"/>
      <c r="BI673" s="566"/>
      <c r="BJ673" s="566"/>
      <c r="BK673" s="566"/>
      <c r="BL673" s="566"/>
      <c r="BM673" s="566"/>
      <c r="BN673" s="566"/>
    </row>
    <row r="674" spans="1:66" ht="15" x14ac:dyDescent="0.25">
      <c r="A674" s="563"/>
      <c r="B674" s="550" t="s">
        <v>87</v>
      </c>
      <c r="C674" s="556">
        <v>0</v>
      </c>
      <c r="D674" s="556">
        <v>0</v>
      </c>
      <c r="E674" s="556">
        <v>0</v>
      </c>
      <c r="F674" s="556">
        <v>0</v>
      </c>
      <c r="G674" s="556">
        <v>0</v>
      </c>
      <c r="H674" s="556">
        <v>0</v>
      </c>
      <c r="I674" s="556">
        <v>0</v>
      </c>
      <c r="J674" s="556">
        <v>0</v>
      </c>
      <c r="K674" s="556">
        <v>0</v>
      </c>
      <c r="L674" s="556">
        <v>0</v>
      </c>
      <c r="M674" s="556">
        <v>0</v>
      </c>
      <c r="N674" s="556">
        <v>-29602.825947814679</v>
      </c>
      <c r="O674" s="556">
        <v>0</v>
      </c>
      <c r="P674" s="556">
        <v>0</v>
      </c>
      <c r="Q674" s="556">
        <v>0</v>
      </c>
      <c r="R674" s="556">
        <v>0</v>
      </c>
      <c r="S674" s="556">
        <v>0</v>
      </c>
      <c r="T674" s="556">
        <v>0</v>
      </c>
      <c r="U674" s="556">
        <v>0</v>
      </c>
      <c r="V674" s="557">
        <v>0</v>
      </c>
      <c r="X674" s="563"/>
      <c r="Y674" s="550" t="s">
        <v>87</v>
      </c>
      <c r="Z674" s="556">
        <f>[27]Summary!$C$20</f>
        <v>0</v>
      </c>
      <c r="AA674" s="556">
        <f>[27]Summary!$D$20</f>
        <v>0</v>
      </c>
      <c r="AB674" s="556">
        <f>[27]Summary!$E$20</f>
        <v>0</v>
      </c>
      <c r="AC674" s="556">
        <f>[27]Summary!$F$20</f>
        <v>0</v>
      </c>
      <c r="AD674" s="556">
        <f>[27]Summary!$G$20</f>
        <v>0</v>
      </c>
      <c r="AE674" s="556">
        <f>[27]Summary!$H$20</f>
        <v>0</v>
      </c>
      <c r="AF674" s="556">
        <f>[27]Summary!$I$20</f>
        <v>0</v>
      </c>
      <c r="AG674" s="556">
        <f>[27]Summary!$J$20</f>
        <v>0</v>
      </c>
      <c r="AH674" s="556">
        <f>[27]Summary!$K$20</f>
        <v>0</v>
      </c>
      <c r="AI674" s="556">
        <f>[27]Summary!$L$20</f>
        <v>0</v>
      </c>
      <c r="AJ674" s="556">
        <f>[27]Summary!$M$20</f>
        <v>0</v>
      </c>
      <c r="AK674" s="556">
        <f>[27]Summary!$N$20</f>
        <v>-56437.717133224651</v>
      </c>
      <c r="AL674" s="556">
        <f>[27]Summary!$O$20</f>
        <v>0</v>
      </c>
      <c r="AM674" s="556">
        <f>[27]Summary!$P$20</f>
        <v>0</v>
      </c>
      <c r="AN674" s="556">
        <f>[27]Summary!$Q$20</f>
        <v>0</v>
      </c>
      <c r="AO674" s="556">
        <f>[27]Summary!$R$20</f>
        <v>0</v>
      </c>
      <c r="AP674" s="556">
        <f>[27]Summary!$S$20</f>
        <v>0</v>
      </c>
      <c r="AQ674" s="556">
        <f>[27]Summary!$T$20</f>
        <v>0</v>
      </c>
      <c r="AR674" s="556">
        <f>[27]Summary!$U$20</f>
        <v>0</v>
      </c>
      <c r="AS674" s="556">
        <f>[27]Summary!$V$20</f>
        <v>0</v>
      </c>
      <c r="AU674" s="566"/>
      <c r="AV674" s="566"/>
      <c r="AW674" s="566"/>
      <c r="AX674" s="566"/>
      <c r="AY674" s="566"/>
      <c r="AZ674" s="566"/>
      <c r="BA674" s="566"/>
      <c r="BB674" s="566"/>
      <c r="BC674" s="566"/>
      <c r="BD674" s="566"/>
      <c r="BE674" s="566"/>
      <c r="BF674" s="566">
        <f t="shared" si="2441"/>
        <v>0.90649761724491573</v>
      </c>
      <c r="BG674" s="566"/>
      <c r="BH674" s="566"/>
      <c r="BI674" s="566"/>
      <c r="BJ674" s="566"/>
      <c r="BK674" s="566"/>
      <c r="BL674" s="566"/>
      <c r="BM674" s="566"/>
      <c r="BN674" s="566"/>
    </row>
    <row r="675" spans="1:66" ht="15.75" thickBot="1" x14ac:dyDescent="0.3">
      <c r="A675" s="564"/>
      <c r="B675" s="559" t="s">
        <v>499</v>
      </c>
      <c r="C675" s="560">
        <v>0</v>
      </c>
      <c r="D675" s="560">
        <v>0</v>
      </c>
      <c r="E675" s="560">
        <v>0</v>
      </c>
      <c r="F675" s="560">
        <v>0</v>
      </c>
      <c r="G675" s="560">
        <v>0</v>
      </c>
      <c r="H675" s="560">
        <v>0</v>
      </c>
      <c r="I675" s="560">
        <v>0</v>
      </c>
      <c r="J675" s="560">
        <v>0</v>
      </c>
      <c r="K675" s="560">
        <v>0</v>
      </c>
      <c r="L675" s="560">
        <v>0</v>
      </c>
      <c r="M675" s="560">
        <v>0</v>
      </c>
      <c r="N675" s="560">
        <v>7283.2004503847784</v>
      </c>
      <c r="O675" s="560">
        <v>0</v>
      </c>
      <c r="P675" s="560">
        <v>0</v>
      </c>
      <c r="Q675" s="560">
        <v>0</v>
      </c>
      <c r="R675" s="560">
        <v>0</v>
      </c>
      <c r="S675" s="560">
        <v>0</v>
      </c>
      <c r="T675" s="560">
        <v>0</v>
      </c>
      <c r="U675" s="560">
        <v>0</v>
      </c>
      <c r="V675" s="561">
        <v>0</v>
      </c>
      <c r="X675" s="564"/>
      <c r="Y675" s="559" t="s">
        <v>499</v>
      </c>
      <c r="Z675" s="560">
        <f>[27]Summary!$C$21</f>
        <v>0</v>
      </c>
      <c r="AA675" s="560">
        <f>[27]Summary!$D$21</f>
        <v>0</v>
      </c>
      <c r="AB675" s="560">
        <f>[27]Summary!$E$21</f>
        <v>0</v>
      </c>
      <c r="AC675" s="560">
        <f>[27]Summary!$F$21</f>
        <v>0</v>
      </c>
      <c r="AD675" s="560">
        <f>[27]Summary!$G$21</f>
        <v>0</v>
      </c>
      <c r="AE675" s="560">
        <f>[27]Summary!$H$21</f>
        <v>0</v>
      </c>
      <c r="AF675" s="560">
        <f>[27]Summary!$I$21</f>
        <v>0</v>
      </c>
      <c r="AG675" s="560">
        <f>[27]Summary!$J$21</f>
        <v>0</v>
      </c>
      <c r="AH675" s="560">
        <f>[27]Summary!$K$21</f>
        <v>0</v>
      </c>
      <c r="AI675" s="560">
        <f>[27]Summary!$L$21</f>
        <v>0</v>
      </c>
      <c r="AJ675" s="560">
        <f>[27]Summary!$M$21</f>
        <v>0</v>
      </c>
      <c r="AK675" s="560">
        <f>[27]Summary!$N$21</f>
        <v>-1290.5146002396104</v>
      </c>
      <c r="AL675" s="560">
        <f>[27]Summary!$O$21</f>
        <v>0</v>
      </c>
      <c r="AM675" s="560">
        <f>[27]Summary!$P$21</f>
        <v>0</v>
      </c>
      <c r="AN675" s="560">
        <f>[27]Summary!$Q$21</f>
        <v>0</v>
      </c>
      <c r="AO675" s="560">
        <f>[27]Summary!$R$21</f>
        <v>0</v>
      </c>
      <c r="AP675" s="560">
        <f>[27]Summary!$S$21</f>
        <v>0</v>
      </c>
      <c r="AQ675" s="560">
        <f>[27]Summary!$T$21</f>
        <v>0</v>
      </c>
      <c r="AR675" s="560">
        <f>[27]Summary!$U$21</f>
        <v>0</v>
      </c>
      <c r="AS675" s="560">
        <f>[27]Summary!$V$21</f>
        <v>0</v>
      </c>
      <c r="AU675" s="566"/>
      <c r="AV675" s="566"/>
      <c r="AW675" s="566"/>
      <c r="AX675" s="566"/>
      <c r="AY675" s="566"/>
      <c r="AZ675" s="566"/>
      <c r="BA675" s="566"/>
      <c r="BB675" s="566"/>
      <c r="BC675" s="566"/>
      <c r="BD675" s="566"/>
      <c r="BE675" s="566"/>
      <c r="BF675" s="566">
        <f t="shared" si="2441"/>
        <v>-1.1771905921072694</v>
      </c>
      <c r="BG675" s="566"/>
      <c r="BH675" s="566"/>
      <c r="BI675" s="566"/>
      <c r="BJ675" s="566"/>
      <c r="BK675" s="566"/>
      <c r="BL675" s="566"/>
      <c r="BM675" s="566"/>
      <c r="BN675" s="566"/>
    </row>
    <row r="676" spans="1:66" ht="15" x14ac:dyDescent="0.25">
      <c r="A676" s="552" t="s">
        <v>503</v>
      </c>
      <c r="B676" s="562"/>
      <c r="C676" s="553">
        <v>2000</v>
      </c>
      <c r="D676" s="553">
        <v>2001</v>
      </c>
      <c r="E676" s="553">
        <v>2002</v>
      </c>
      <c r="F676" s="553">
        <v>2003</v>
      </c>
      <c r="G676" s="553">
        <v>2004</v>
      </c>
      <c r="H676" s="553">
        <v>2005</v>
      </c>
      <c r="I676" s="553">
        <v>2006</v>
      </c>
      <c r="J676" s="553">
        <v>2007</v>
      </c>
      <c r="K676" s="553">
        <v>2008</v>
      </c>
      <c r="L676" s="553">
        <v>2009</v>
      </c>
      <c r="M676" s="553">
        <v>2010</v>
      </c>
      <c r="N676" s="553">
        <v>2011</v>
      </c>
      <c r="O676" s="553">
        <v>2012</v>
      </c>
      <c r="P676" s="553">
        <v>2013</v>
      </c>
      <c r="Q676" s="553">
        <v>2014</v>
      </c>
      <c r="R676" s="553">
        <v>2015</v>
      </c>
      <c r="S676" s="553">
        <v>2016</v>
      </c>
      <c r="T676" s="553">
        <v>2017</v>
      </c>
      <c r="U676" s="553">
        <v>2018</v>
      </c>
      <c r="V676" s="554">
        <v>2019</v>
      </c>
      <c r="X676" s="552" t="s">
        <v>503</v>
      </c>
      <c r="Y676" s="562"/>
      <c r="Z676" s="553">
        <v>2000</v>
      </c>
      <c r="AA676" s="553">
        <v>2001</v>
      </c>
      <c r="AB676" s="553">
        <v>2002</v>
      </c>
      <c r="AC676" s="553">
        <v>2003</v>
      </c>
      <c r="AD676" s="553">
        <v>2004</v>
      </c>
      <c r="AE676" s="553">
        <v>2005</v>
      </c>
      <c r="AF676" s="553">
        <v>2006</v>
      </c>
      <c r="AG676" s="553">
        <v>2007</v>
      </c>
      <c r="AH676" s="553">
        <v>2008</v>
      </c>
      <c r="AI676" s="553">
        <v>2009</v>
      </c>
      <c r="AJ676" s="553">
        <v>2010</v>
      </c>
      <c r="AK676" s="553">
        <v>2011</v>
      </c>
      <c r="AL676" s="553">
        <v>2012</v>
      </c>
      <c r="AM676" s="553">
        <v>2013</v>
      </c>
      <c r="AN676" s="553">
        <v>2014</v>
      </c>
      <c r="AO676" s="553">
        <v>2015</v>
      </c>
      <c r="AP676" s="553">
        <v>2016</v>
      </c>
      <c r="AQ676" s="553">
        <v>2017</v>
      </c>
      <c r="AR676" s="553">
        <v>2018</v>
      </c>
      <c r="AS676" s="553">
        <v>2019</v>
      </c>
      <c r="AU676" s="553">
        <v>2000</v>
      </c>
      <c r="AV676" s="553">
        <v>2001</v>
      </c>
      <c r="AW676" s="553">
        <v>2002</v>
      </c>
      <c r="AX676" s="553">
        <v>2003</v>
      </c>
      <c r="AY676" s="553">
        <v>2004</v>
      </c>
      <c r="AZ676" s="553">
        <v>2005</v>
      </c>
      <c r="BA676" s="553">
        <v>2006</v>
      </c>
      <c r="BB676" s="553">
        <v>2007</v>
      </c>
      <c r="BC676" s="553">
        <v>2008</v>
      </c>
      <c r="BD676" s="553">
        <v>2009</v>
      </c>
      <c r="BE676" s="553">
        <v>2010</v>
      </c>
      <c r="BF676" s="553">
        <v>2011</v>
      </c>
      <c r="BG676" s="553">
        <v>2012</v>
      </c>
      <c r="BH676" s="553">
        <v>2013</v>
      </c>
      <c r="BI676" s="553">
        <v>2014</v>
      </c>
      <c r="BJ676" s="553">
        <v>2015</v>
      </c>
      <c r="BK676" s="553">
        <v>2016</v>
      </c>
      <c r="BL676" s="553">
        <v>2017</v>
      </c>
      <c r="BM676" s="553">
        <v>2018</v>
      </c>
      <c r="BN676" s="553">
        <v>2019</v>
      </c>
    </row>
    <row r="677" spans="1:66" ht="15" x14ac:dyDescent="0.25">
      <c r="A677" s="555"/>
      <c r="B677" s="550" t="s">
        <v>498</v>
      </c>
      <c r="C677" s="556">
        <v>309671.26714632486</v>
      </c>
      <c r="D677" s="556">
        <v>315271.68892915925</v>
      </c>
      <c r="E677" s="556">
        <v>320802.39040940965</v>
      </c>
      <c r="F677" s="556">
        <v>325807.00316616014</v>
      </c>
      <c r="G677" s="556">
        <v>331002.3422769109</v>
      </c>
      <c r="H677" s="556">
        <v>336036.82231040747</v>
      </c>
      <c r="I677" s="556">
        <v>340371.82940560178</v>
      </c>
      <c r="J677" s="556">
        <v>345349.74933085468</v>
      </c>
      <c r="K677" s="556">
        <v>350234.59112947562</v>
      </c>
      <c r="L677" s="556">
        <v>355134.59553763358</v>
      </c>
      <c r="M677" s="556">
        <v>360080.99799600366</v>
      </c>
      <c r="N677" s="556">
        <v>337816.72</v>
      </c>
      <c r="O677" s="556">
        <v>341458.86</v>
      </c>
      <c r="P677" s="556">
        <v>345081.52</v>
      </c>
      <c r="Q677" s="556">
        <v>346949.66</v>
      </c>
      <c r="R677" s="556">
        <v>348868.39</v>
      </c>
      <c r="S677" s="556">
        <v>350474.1</v>
      </c>
      <c r="T677" s="556">
        <v>353061.12</v>
      </c>
      <c r="U677" s="556">
        <v>355149.81445499987</v>
      </c>
      <c r="V677" s="557">
        <v>357841.05516499985</v>
      </c>
      <c r="X677" s="555"/>
      <c r="Y677" s="550" t="s">
        <v>498</v>
      </c>
      <c r="Z677" s="556">
        <f>[27]Summary!$C$23</f>
        <v>339323.07733687817</v>
      </c>
      <c r="AA677" s="556">
        <f>[27]Summary!$D$23</f>
        <v>345636.56024653261</v>
      </c>
      <c r="AB677" s="556">
        <f>[27]Summary!$E$23</f>
        <v>351807.20637394791</v>
      </c>
      <c r="AC677" s="556">
        <f>[27]Summary!$F$23</f>
        <v>357300.16011980211</v>
      </c>
      <c r="AD677" s="556">
        <f>[27]Summary!$G$23</f>
        <v>363063.3962774456</v>
      </c>
      <c r="AE677" s="556">
        <f>[27]Summary!$H$23</f>
        <v>368732.78403084521</v>
      </c>
      <c r="AF677" s="556">
        <f>[27]Summary!$I$23</f>
        <v>373570.93061898579</v>
      </c>
      <c r="AG677" s="556">
        <f>[27]Summary!$J$23</f>
        <v>379061.6099445158</v>
      </c>
      <c r="AH677" s="556">
        <f>[27]Summary!$K$23</f>
        <v>384464.40503764566</v>
      </c>
      <c r="AI677" s="556">
        <f>[27]Summary!$L$23</f>
        <v>390045.04509386822</v>
      </c>
      <c r="AJ677" s="556">
        <f>[27]Summary!$M$23</f>
        <v>395456.52038688748</v>
      </c>
      <c r="AK677" s="556">
        <f>[27]Summary!$N$23</f>
        <v>337816.72</v>
      </c>
      <c r="AL677" s="556">
        <f>[27]Summary!$O$23</f>
        <v>341458.86</v>
      </c>
      <c r="AM677" s="556">
        <f>[27]Summary!$P$23</f>
        <v>345081.52</v>
      </c>
      <c r="AN677" s="556">
        <f>[27]Summary!$Q$23</f>
        <v>346949.66</v>
      </c>
      <c r="AO677" s="556">
        <f>[27]Summary!$R$23</f>
        <v>348868.39</v>
      </c>
      <c r="AP677" s="556">
        <f>[27]Summary!$S$23</f>
        <v>350474.1</v>
      </c>
      <c r="AQ677" s="556">
        <f>[27]Summary!$T$23</f>
        <v>353061.12</v>
      </c>
      <c r="AR677" s="556">
        <f>[27]Summary!$U$23</f>
        <v>355149.81</v>
      </c>
      <c r="AS677" s="556">
        <f>[27]Summary!$V$23</f>
        <v>357841.06</v>
      </c>
      <c r="AU677" s="566">
        <f>(Z677-C677)/C677</f>
        <v>9.5752539342122217E-2</v>
      </c>
      <c r="AV677" s="566">
        <f t="shared" ref="AV677:AV679" si="2442">(AA677-D677)/D677</f>
        <v>9.6313346182492987E-2</v>
      </c>
      <c r="AW677" s="566">
        <f t="shared" ref="AW677:AW679" si="2443">(AB677-E677)/E677</f>
        <v>9.6647708656315653E-2</v>
      </c>
      <c r="AX677" s="566">
        <f t="shared" ref="AX677:AX679" si="2444">(AC677-F677)/F677</f>
        <v>9.6662001269446615E-2</v>
      </c>
      <c r="AY677" s="566">
        <f t="shared" ref="AY677:AY679" si="2445">(AD677-G677)/G677</f>
        <v>9.6860504913626772E-2</v>
      </c>
      <c r="AZ677" s="566">
        <f t="shared" ref="AZ677:AZ679" si="2446">(AE677-H677)/H677</f>
        <v>9.7298746892194699E-2</v>
      </c>
      <c r="BA677" s="566">
        <f t="shared" ref="BA677:BA679" si="2447">(AF677-I677)/I677</f>
        <v>9.7537746503170597E-2</v>
      </c>
      <c r="BB677" s="566">
        <f t="shared" ref="BB677:BB679" si="2448">(AG677-J677)/J677</f>
        <v>9.7616577625959752E-2</v>
      </c>
      <c r="BC677" s="566">
        <f t="shared" ref="BC677:BC679" si="2449">(AH677-K677)/K677</f>
        <v>9.7733961108130152E-2</v>
      </c>
      <c r="BD677" s="566">
        <f t="shared" ref="BD677:BD679" si="2450">(AI677-L677)/L677</f>
        <v>9.8302024063254584E-2</v>
      </c>
      <c r="BE677" s="566">
        <f t="shared" ref="BE677:BE679" si="2451">(AJ677-M677)/M677</f>
        <v>9.8243235793510089E-2</v>
      </c>
      <c r="BF677" s="566">
        <f t="shared" ref="BF677:BF679" si="2452">(AK677-N677)/N677</f>
        <v>0</v>
      </c>
      <c r="BG677" s="566">
        <f t="shared" ref="BG677:BG679" si="2453">(AL677-O677)/O677</f>
        <v>0</v>
      </c>
      <c r="BH677" s="566">
        <f t="shared" ref="BH677:BH679" si="2454">(AM677-P677)/P677</f>
        <v>0</v>
      </c>
      <c r="BI677" s="566">
        <f t="shared" ref="BI677:BI679" si="2455">(AN677-Q677)/Q677</f>
        <v>0</v>
      </c>
      <c r="BJ677" s="566">
        <f t="shared" ref="BJ677:BJ679" si="2456">(AO677-R677)/R677</f>
        <v>0</v>
      </c>
      <c r="BK677" s="566">
        <f t="shared" ref="BK677:BK679" si="2457">(AP677-S677)/S677</f>
        <v>0</v>
      </c>
      <c r="BL677" s="566">
        <f t="shared" ref="BL677:BL679" si="2458">(AQ677-T677)/T677</f>
        <v>0</v>
      </c>
      <c r="BM677" s="566">
        <f t="shared" ref="BM677:BM679" si="2459">(AR677-U677)/U677</f>
        <v>-1.2544001685381173E-8</v>
      </c>
      <c r="BN677" s="566">
        <f t="shared" ref="BN677:BN679" si="2460">(AS677-V677)/V677</f>
        <v>1.3511585871609E-8</v>
      </c>
    </row>
    <row r="678" spans="1:66" ht="15" x14ac:dyDescent="0.25">
      <c r="A678" s="555"/>
      <c r="B678" s="550" t="s">
        <v>87</v>
      </c>
      <c r="C678" s="556">
        <v>290558.74362713756</v>
      </c>
      <c r="D678" s="556">
        <v>295779.97041002358</v>
      </c>
      <c r="E678" s="556">
        <v>300934.60303994408</v>
      </c>
      <c r="F678" s="556">
        <v>305594.60750727809</v>
      </c>
      <c r="G678" s="556">
        <v>310432.42081382679</v>
      </c>
      <c r="H678" s="556">
        <v>315118.28310173395</v>
      </c>
      <c r="I678" s="556">
        <v>320710.03919978859</v>
      </c>
      <c r="J678" s="556">
        <v>326949.33940609684</v>
      </c>
      <c r="K678" s="556">
        <v>333144.75634408311</v>
      </c>
      <c r="L678" s="556">
        <v>339398.4821746262</v>
      </c>
      <c r="M678" s="556">
        <v>345740.7123998712</v>
      </c>
      <c r="N678" s="556">
        <v>316019.13</v>
      </c>
      <c r="O678" s="556">
        <v>319372.36</v>
      </c>
      <c r="P678" s="556">
        <v>322704.62</v>
      </c>
      <c r="Q678" s="556">
        <v>324312.58</v>
      </c>
      <c r="R678" s="556">
        <v>325978.86</v>
      </c>
      <c r="S678" s="556">
        <v>327365.49</v>
      </c>
      <c r="T678" s="556">
        <v>329680.25</v>
      </c>
      <c r="U678" s="556">
        <v>331473.99850500008</v>
      </c>
      <c r="V678" s="557">
        <v>333878.66116000008</v>
      </c>
      <c r="X678" s="555"/>
      <c r="Y678" s="550" t="s">
        <v>87</v>
      </c>
      <c r="Z678" s="556">
        <f>[27]Summary!$C$24</f>
        <v>318407.78627637308</v>
      </c>
      <c r="AA678" s="556">
        <f>[27]Summary!$D$24</f>
        <v>324310.66825100075</v>
      </c>
      <c r="AB678" s="556">
        <f>[27]Summary!$E$24</f>
        <v>330078.75181005814</v>
      </c>
      <c r="AC678" s="556">
        <f>[27]Summary!$F$24</f>
        <v>335210.27509768115</v>
      </c>
      <c r="AD678" s="556">
        <f>[27]Summary!$G$24</f>
        <v>340594.6722260341</v>
      </c>
      <c r="AE678" s="556">
        <f>[27]Summary!$H$24</f>
        <v>345890.31944073061</v>
      </c>
      <c r="AF678" s="556">
        <f>[27]Summary!$I$24</f>
        <v>350743.07275068364</v>
      </c>
      <c r="AG678" s="556">
        <f>[27]Summary!$J$24</f>
        <v>356217.17506075732</v>
      </c>
      <c r="AH678" s="556">
        <f>[27]Summary!$K$24</f>
        <v>361617.8553277998</v>
      </c>
      <c r="AI678" s="556">
        <f>[27]Summary!$L$24</f>
        <v>367195.05370813445</v>
      </c>
      <c r="AJ678" s="556">
        <f>[27]Summary!$M$24</f>
        <v>372622.24627314642</v>
      </c>
      <c r="AK678" s="556">
        <f>[27]Summary!$N$24</f>
        <v>316019.13</v>
      </c>
      <c r="AL678" s="556">
        <f>[27]Summary!$O$24</f>
        <v>319372.36</v>
      </c>
      <c r="AM678" s="556">
        <f>[27]Summary!$P$24</f>
        <v>322704.62</v>
      </c>
      <c r="AN678" s="556">
        <f>[27]Summary!$Q$24</f>
        <v>324312.58</v>
      </c>
      <c r="AO678" s="556">
        <f>[27]Summary!$R$24</f>
        <v>325978.86</v>
      </c>
      <c r="AP678" s="556">
        <f>[27]Summary!$S$24</f>
        <v>327365.49</v>
      </c>
      <c r="AQ678" s="556">
        <f>[27]Summary!$T$24</f>
        <v>329680.59999999998</v>
      </c>
      <c r="AR678" s="556">
        <f>[27]Summary!$U$24</f>
        <v>331474</v>
      </c>
      <c r="AS678" s="556">
        <f>[27]Summary!$V$24</f>
        <v>333878.65999999997</v>
      </c>
      <c r="AU678" s="566">
        <f t="shared" ref="AU678:AU679" si="2461">(Z678-C678)/C678</f>
        <v>9.5846513863554847E-2</v>
      </c>
      <c r="AV678" s="566">
        <f t="shared" si="2442"/>
        <v>9.6459194993584671E-2</v>
      </c>
      <c r="AW678" s="566">
        <f t="shared" si="2443"/>
        <v>9.6845455709344455E-2</v>
      </c>
      <c r="AX678" s="566">
        <f t="shared" si="2444"/>
        <v>9.6911617099453312E-2</v>
      </c>
      <c r="AY678" s="566">
        <f t="shared" si="2445"/>
        <v>9.7162053284042427E-2</v>
      </c>
      <c r="AZ678" s="566">
        <f t="shared" si="2446"/>
        <v>9.7652335612218699E-2</v>
      </c>
      <c r="BA678" s="566">
        <f t="shared" si="2447"/>
        <v>9.3645442549385741E-2</v>
      </c>
      <c r="BB678" s="566">
        <f t="shared" si="2448"/>
        <v>8.9517953172272721E-2</v>
      </c>
      <c r="BC678" s="566">
        <f t="shared" si="2449"/>
        <v>8.5467648646730343E-2</v>
      </c>
      <c r="BD678" s="566">
        <f t="shared" si="2450"/>
        <v>8.1899516330796229E-2</v>
      </c>
      <c r="BE678" s="566">
        <f t="shared" si="2451"/>
        <v>7.7750559622220605E-2</v>
      </c>
      <c r="BF678" s="566">
        <f t="shared" si="2452"/>
        <v>0</v>
      </c>
      <c r="BG678" s="566">
        <f t="shared" si="2453"/>
        <v>0</v>
      </c>
      <c r="BH678" s="566">
        <f t="shared" si="2454"/>
        <v>0</v>
      </c>
      <c r="BI678" s="566">
        <f t="shared" si="2455"/>
        <v>0</v>
      </c>
      <c r="BJ678" s="566">
        <f t="shared" si="2456"/>
        <v>0</v>
      </c>
      <c r="BK678" s="566">
        <f t="shared" si="2457"/>
        <v>0</v>
      </c>
      <c r="BL678" s="566">
        <f t="shared" si="2458"/>
        <v>1.0616347202379183E-6</v>
      </c>
      <c r="BM678" s="566">
        <f t="shared" si="2459"/>
        <v>4.510157428640175E-9</v>
      </c>
      <c r="BN678" s="566">
        <f t="shared" si="2460"/>
        <v>-3.4743163807862563E-9</v>
      </c>
    </row>
    <row r="679" spans="1:66" ht="15.75" thickBot="1" x14ac:dyDescent="0.3">
      <c r="A679" s="558"/>
      <c r="B679" s="559" t="s">
        <v>499</v>
      </c>
      <c r="C679" s="560">
        <v>19112.523519187318</v>
      </c>
      <c r="D679" s="560">
        <v>19491.718519135658</v>
      </c>
      <c r="E679" s="560">
        <v>19867.787369465561</v>
      </c>
      <c r="F679" s="560">
        <v>20212.395658882047</v>
      </c>
      <c r="G679" s="560">
        <v>20569.921463084127</v>
      </c>
      <c r="H679" s="560">
        <v>20918.539208673541</v>
      </c>
      <c r="I679" s="560">
        <v>19661.790205813199</v>
      </c>
      <c r="J679" s="560">
        <v>18400.409924757871</v>
      </c>
      <c r="K679" s="560">
        <v>17089.834785392504</v>
      </c>
      <c r="L679" s="560">
        <v>15736.113363007382</v>
      </c>
      <c r="M679" s="560">
        <v>14340.285596132437</v>
      </c>
      <c r="N679" s="560">
        <v>21797.59</v>
      </c>
      <c r="O679" s="560">
        <v>22086.5</v>
      </c>
      <c r="P679" s="560">
        <v>22376.9</v>
      </c>
      <c r="Q679" s="560">
        <v>22637.08</v>
      </c>
      <c r="R679" s="560">
        <v>22889.52</v>
      </c>
      <c r="S679" s="560">
        <v>23108.61</v>
      </c>
      <c r="T679" s="560">
        <v>23380.87</v>
      </c>
      <c r="U679" s="560">
        <v>23675.813355000002</v>
      </c>
      <c r="V679" s="561">
        <v>23962.392275000002</v>
      </c>
      <c r="X679" s="558"/>
      <c r="Y679" s="559" t="s">
        <v>499</v>
      </c>
      <c r="Z679" s="560">
        <f>[27]Summary!$C$25</f>
        <v>20915.291060505086</v>
      </c>
      <c r="AA679" s="560">
        <f>[27]Summary!$D$25</f>
        <v>21325.89199553186</v>
      </c>
      <c r="AB679" s="560">
        <f>[27]Summary!$E$25</f>
        <v>21728.454563889794</v>
      </c>
      <c r="AC679" s="560">
        <f>[27]Summary!$F$25</f>
        <v>22089.885022120969</v>
      </c>
      <c r="AD679" s="560">
        <f>[27]Summary!$G$25</f>
        <v>22468.724051411515</v>
      </c>
      <c r="AE679" s="560">
        <f>[27]Summary!$H$25</f>
        <v>22842.464590114629</v>
      </c>
      <c r="AF679" s="560">
        <f>[27]Summary!$I$25</f>
        <v>22827.857868302177</v>
      </c>
      <c r="AG679" s="560">
        <f>[27]Summary!$J$25</f>
        <v>22844.434883758458</v>
      </c>
      <c r="AH679" s="560">
        <f>[27]Summary!$K$25</f>
        <v>22846.549709845844</v>
      </c>
      <c r="AI679" s="560">
        <f>[27]Summary!$L$25</f>
        <v>22849.991385733785</v>
      </c>
      <c r="AJ679" s="560">
        <f>[27]Summary!$M$25</f>
        <v>22834.274113741048</v>
      </c>
      <c r="AK679" s="560">
        <f>[27]Summary!$N$25</f>
        <v>21797.59</v>
      </c>
      <c r="AL679" s="560">
        <f>[27]Summary!$O$25</f>
        <v>22086.5</v>
      </c>
      <c r="AM679" s="560">
        <f>[27]Summary!$P$25</f>
        <v>22376.9</v>
      </c>
      <c r="AN679" s="560">
        <f>[27]Summary!$Q$25</f>
        <v>22637.08</v>
      </c>
      <c r="AO679" s="560">
        <f>[27]Summary!$R$25</f>
        <v>22889.52</v>
      </c>
      <c r="AP679" s="560">
        <f>[27]Summary!$S$25</f>
        <v>23108.61</v>
      </c>
      <c r="AQ679" s="560">
        <f>[27]Summary!$T$25</f>
        <v>23380.52</v>
      </c>
      <c r="AR679" s="560">
        <f>[27]Summary!$U$25</f>
        <v>23675.81</v>
      </c>
      <c r="AS679" s="560">
        <f>[27]Summary!$V$25</f>
        <v>23962.39</v>
      </c>
      <c r="AU679" s="566">
        <f t="shared" si="2461"/>
        <v>9.4323888706164052E-2</v>
      </c>
      <c r="AV679" s="566">
        <f t="shared" si="2442"/>
        <v>9.410014179075761E-2</v>
      </c>
      <c r="AW679" s="566">
        <f t="shared" si="2443"/>
        <v>9.3652461636662104E-2</v>
      </c>
      <c r="AX679" s="566">
        <f t="shared" si="2444"/>
        <v>9.2888017577168566E-2</v>
      </c>
      <c r="AY679" s="566">
        <f t="shared" si="2445"/>
        <v>9.2309666409523219E-2</v>
      </c>
      <c r="AZ679" s="566">
        <f t="shared" si="2446"/>
        <v>9.1972262606337368E-2</v>
      </c>
      <c r="BA679" s="566">
        <f t="shared" si="2447"/>
        <v>0.16102641872116508</v>
      </c>
      <c r="BB679" s="566">
        <f t="shared" si="2448"/>
        <v>0.24151771494074833</v>
      </c>
      <c r="BC679" s="566">
        <f t="shared" si="2449"/>
        <v>0.33685023856250956</v>
      </c>
      <c r="BD679" s="566">
        <f t="shared" si="2450"/>
        <v>0.4520733842353844</v>
      </c>
      <c r="BE679" s="566">
        <f t="shared" si="2451"/>
        <v>0.59231655190322241</v>
      </c>
      <c r="BF679" s="566">
        <f t="shared" si="2452"/>
        <v>0</v>
      </c>
      <c r="BG679" s="566">
        <f t="shared" si="2453"/>
        <v>0</v>
      </c>
      <c r="BH679" s="566">
        <f t="shared" si="2454"/>
        <v>0</v>
      </c>
      <c r="BI679" s="566">
        <f t="shared" si="2455"/>
        <v>0</v>
      </c>
      <c r="BJ679" s="566">
        <f t="shared" si="2456"/>
        <v>0</v>
      </c>
      <c r="BK679" s="566">
        <f t="shared" si="2457"/>
        <v>0</v>
      </c>
      <c r="BL679" s="566">
        <f t="shared" si="2458"/>
        <v>-1.4969502845640252E-5</v>
      </c>
      <c r="BM679" s="566">
        <f t="shared" si="2459"/>
        <v>-1.4170579698498697E-7</v>
      </c>
      <c r="BN679" s="566">
        <f t="shared" si="2460"/>
        <v>-9.4940437350607397E-8</v>
      </c>
    </row>
    <row r="681" spans="1:66" ht="15" x14ac:dyDescent="0.25">
      <c r="A681" s="565" t="s">
        <v>346</v>
      </c>
      <c r="B681" s="565">
        <v>2021</v>
      </c>
      <c r="X681" s="565" t="str">
        <f>A681</f>
        <v>SK</v>
      </c>
      <c r="Y681" s="565">
        <v>2022</v>
      </c>
    </row>
    <row r="682" spans="1:66" ht="15.75" thickBot="1" x14ac:dyDescent="0.3">
      <c r="A682" s="550" t="s">
        <v>65</v>
      </c>
      <c r="B682" s="550" t="s">
        <v>64</v>
      </c>
      <c r="C682" s="551" t="s">
        <v>508</v>
      </c>
      <c r="D682" s="551" t="s">
        <v>508</v>
      </c>
      <c r="E682" s="551" t="s">
        <v>508</v>
      </c>
      <c r="F682" s="551" t="s">
        <v>508</v>
      </c>
      <c r="G682" s="551" t="s">
        <v>508</v>
      </c>
      <c r="H682" s="551" t="s">
        <v>508</v>
      </c>
      <c r="I682" s="551" t="s">
        <v>508</v>
      </c>
      <c r="J682" s="551" t="s">
        <v>508</v>
      </c>
      <c r="K682" s="551" t="s">
        <v>508</v>
      </c>
      <c r="L682" s="551" t="s">
        <v>508</v>
      </c>
      <c r="M682" s="551" t="s">
        <v>508</v>
      </c>
      <c r="N682" s="551" t="s">
        <v>508</v>
      </c>
      <c r="O682" s="551" t="s">
        <v>508</v>
      </c>
      <c r="P682" s="551" t="s">
        <v>508</v>
      </c>
      <c r="Q682" s="551" t="s">
        <v>509</v>
      </c>
      <c r="R682" s="551" t="s">
        <v>509</v>
      </c>
      <c r="S682" s="551" t="s">
        <v>509</v>
      </c>
      <c r="T682" s="551" t="s">
        <v>509</v>
      </c>
      <c r="U682" s="551" t="s">
        <v>508</v>
      </c>
      <c r="V682" s="551" t="s">
        <v>508</v>
      </c>
      <c r="X682" s="550" t="s">
        <v>65</v>
      </c>
      <c r="Y682" s="550" t="s">
        <v>64</v>
      </c>
      <c r="Z682" s="551" t="str">
        <f>[28]Summary!$C$1</f>
        <v>EST</v>
      </c>
      <c r="AA682" s="551" t="str">
        <f>[28]Summary!$D$1</f>
        <v>EST</v>
      </c>
      <c r="AB682" s="551" t="str">
        <f>[28]Summary!$E$1</f>
        <v>EST</v>
      </c>
      <c r="AC682" s="551" t="str">
        <f>[28]Summary!$F$1</f>
        <v>EST</v>
      </c>
      <c r="AD682" s="551" t="str">
        <f>[28]Summary!$G$1</f>
        <v>EST</v>
      </c>
      <c r="AE682" s="551" t="str">
        <f>[28]Summary!$H$1</f>
        <v>EST</v>
      </c>
      <c r="AF682" s="551" t="str">
        <f>[28]Summary!$I$1</f>
        <v>EST</v>
      </c>
      <c r="AG682" s="551" t="str">
        <f>[28]Summary!$J$1</f>
        <v>EST</v>
      </c>
      <c r="AH682" s="551" t="str">
        <f>[28]Summary!$K$1</f>
        <v>EST</v>
      </c>
      <c r="AI682" s="551" t="str">
        <f>[28]Summary!$L$1</f>
        <v>EST</v>
      </c>
      <c r="AJ682" s="551" t="str">
        <f>[28]Summary!$M$1</f>
        <v>EST</v>
      </c>
      <c r="AK682" s="551" t="str">
        <f>[28]Summary!$N$1</f>
        <v>EST</v>
      </c>
      <c r="AL682" s="551" t="str">
        <f>[28]Summary!$O$1</f>
        <v>EST</v>
      </c>
      <c r="AM682" s="551" t="str">
        <f>[28]Summary!$P$1</f>
        <v>EST</v>
      </c>
      <c r="AN682" s="551" t="str">
        <f>[28]Summary!$Q$1</f>
        <v>REP</v>
      </c>
      <c r="AO682" s="551" t="str">
        <f>[28]Summary!$R$1</f>
        <v>REP</v>
      </c>
      <c r="AP682" s="551" t="str">
        <f>[28]Summary!$S$1</f>
        <v>REP</v>
      </c>
      <c r="AQ682" s="551" t="str">
        <f>[28]Summary!$T$1</f>
        <v>REP</v>
      </c>
      <c r="AR682" s="551" t="str">
        <f>[28]Summary!$U$1</f>
        <v>REP</v>
      </c>
      <c r="AS682" s="551" t="str">
        <f>[28]Summary!$V$1</f>
        <v>REP</v>
      </c>
      <c r="AU682" s="704" t="s">
        <v>504</v>
      </c>
      <c r="AV682" s="704"/>
      <c r="AW682" s="704"/>
      <c r="AX682" s="704"/>
      <c r="AY682" s="704"/>
      <c r="AZ682" s="704"/>
      <c r="BA682" s="704"/>
      <c r="BB682" s="704"/>
      <c r="BC682" s="704"/>
      <c r="BD682" s="704"/>
      <c r="BE682" s="704"/>
      <c r="BF682" s="704"/>
      <c r="BG682" s="704"/>
      <c r="BH682" s="704"/>
      <c r="BI682" s="704"/>
      <c r="BJ682" s="704"/>
      <c r="BK682" s="704"/>
      <c r="BL682" s="704"/>
      <c r="BM682" s="704"/>
      <c r="BN682" s="704"/>
    </row>
    <row r="683" spans="1:66" ht="15" x14ac:dyDescent="0.25">
      <c r="A683" s="552" t="s">
        <v>497</v>
      </c>
      <c r="B683" s="553"/>
      <c r="C683" s="553">
        <v>2000</v>
      </c>
      <c r="D683" s="553">
        <v>2001</v>
      </c>
      <c r="E683" s="553">
        <v>2002</v>
      </c>
      <c r="F683" s="553">
        <v>2003</v>
      </c>
      <c r="G683" s="553">
        <v>2004</v>
      </c>
      <c r="H683" s="553">
        <v>2005</v>
      </c>
      <c r="I683" s="553">
        <v>2006</v>
      </c>
      <c r="J683" s="553">
        <v>2007</v>
      </c>
      <c r="K683" s="553">
        <v>2008</v>
      </c>
      <c r="L683" s="553">
        <v>2009</v>
      </c>
      <c r="M683" s="553">
        <v>2010</v>
      </c>
      <c r="N683" s="553">
        <v>2011</v>
      </c>
      <c r="O683" s="553">
        <v>2012</v>
      </c>
      <c r="P683" s="553">
        <v>2013</v>
      </c>
      <c r="Q683" s="553">
        <v>2014</v>
      </c>
      <c r="R683" s="553">
        <v>2015</v>
      </c>
      <c r="S683" s="553">
        <v>2016</v>
      </c>
      <c r="T683" s="553">
        <v>2017</v>
      </c>
      <c r="U683" s="553">
        <v>2018</v>
      </c>
      <c r="V683" s="554">
        <v>2019</v>
      </c>
      <c r="X683" s="552" t="s">
        <v>497</v>
      </c>
      <c r="Y683" s="553"/>
      <c r="Z683" s="553">
        <v>2000</v>
      </c>
      <c r="AA683" s="553">
        <v>2001</v>
      </c>
      <c r="AB683" s="553">
        <v>2002</v>
      </c>
      <c r="AC683" s="553">
        <v>2003</v>
      </c>
      <c r="AD683" s="553">
        <v>2004</v>
      </c>
      <c r="AE683" s="553">
        <v>2005</v>
      </c>
      <c r="AF683" s="553">
        <v>2006</v>
      </c>
      <c r="AG683" s="553">
        <v>2007</v>
      </c>
      <c r="AH683" s="553">
        <v>2008</v>
      </c>
      <c r="AI683" s="553">
        <v>2009</v>
      </c>
      <c r="AJ683" s="553">
        <v>2010</v>
      </c>
      <c r="AK683" s="553">
        <v>2011</v>
      </c>
      <c r="AL683" s="553">
        <v>2012</v>
      </c>
      <c r="AM683" s="553">
        <v>2013</v>
      </c>
      <c r="AN683" s="553">
        <v>2014</v>
      </c>
      <c r="AO683" s="553">
        <v>2015</v>
      </c>
      <c r="AP683" s="553">
        <v>2016</v>
      </c>
      <c r="AQ683" s="553">
        <v>2017</v>
      </c>
      <c r="AR683" s="553">
        <v>2018</v>
      </c>
      <c r="AS683" s="553">
        <v>2019</v>
      </c>
      <c r="AU683" s="553">
        <v>2000</v>
      </c>
      <c r="AV683" s="553">
        <v>2001</v>
      </c>
      <c r="AW683" s="553">
        <v>2002</v>
      </c>
      <c r="AX683" s="553">
        <v>2003</v>
      </c>
      <c r="AY683" s="553">
        <v>2004</v>
      </c>
      <c r="AZ683" s="553">
        <v>2005</v>
      </c>
      <c r="BA683" s="553">
        <v>2006</v>
      </c>
      <c r="BB683" s="553">
        <v>2007</v>
      </c>
      <c r="BC683" s="553">
        <v>2008</v>
      </c>
      <c r="BD683" s="553">
        <v>2009</v>
      </c>
      <c r="BE683" s="553">
        <v>2010</v>
      </c>
      <c r="BF683" s="553">
        <v>2011</v>
      </c>
      <c r="BG683" s="553">
        <v>2012</v>
      </c>
      <c r="BH683" s="553">
        <v>2013</v>
      </c>
      <c r="BI683" s="553">
        <v>2014</v>
      </c>
      <c r="BJ683" s="553">
        <v>2015</v>
      </c>
      <c r="BK683" s="553">
        <v>2016</v>
      </c>
      <c r="BL683" s="553">
        <v>2017</v>
      </c>
      <c r="BM683" s="553">
        <v>2018</v>
      </c>
      <c r="BN683" s="553">
        <v>2019</v>
      </c>
    </row>
    <row r="684" spans="1:66" ht="15" x14ac:dyDescent="0.25">
      <c r="A684" s="555"/>
      <c r="B684" s="550" t="s">
        <v>498</v>
      </c>
      <c r="C684" s="556">
        <v>458819.13467130944</v>
      </c>
      <c r="D684" s="556">
        <v>465740.18525024934</v>
      </c>
      <c r="E684" s="556">
        <v>472931.01963659719</v>
      </c>
      <c r="F684" s="556">
        <v>478283.07626503927</v>
      </c>
      <c r="G684" s="556">
        <v>486373.13090403005</v>
      </c>
      <c r="H684" s="556">
        <v>485826.12197098538</v>
      </c>
      <c r="I684" s="556">
        <v>494039.20418952376</v>
      </c>
      <c r="J684" s="556">
        <v>498469.46851616318</v>
      </c>
      <c r="K684" s="556">
        <v>501016.91936016781</v>
      </c>
      <c r="L684" s="556">
        <v>505053.08799497411</v>
      </c>
      <c r="M684" s="556">
        <v>509263.7391451631</v>
      </c>
      <c r="N684" s="556">
        <v>511237.38719636749</v>
      </c>
      <c r="O684" s="556">
        <v>514589.23372222087</v>
      </c>
      <c r="P684" s="556">
        <v>518787.23710514931</v>
      </c>
      <c r="Q684" s="556">
        <v>532508.48</v>
      </c>
      <c r="R684" s="556">
        <v>532906.07999999996</v>
      </c>
      <c r="S684" s="556">
        <v>534171</v>
      </c>
      <c r="T684" s="556">
        <v>538330</v>
      </c>
      <c r="U684" s="556">
        <v>537877</v>
      </c>
      <c r="V684" s="557">
        <v>542575.65424571594</v>
      </c>
      <c r="X684" s="555"/>
      <c r="Y684" s="550" t="s">
        <v>498</v>
      </c>
      <c r="Z684" s="556">
        <f>[28]Summary!$C$3</f>
        <v>458859.80186074093</v>
      </c>
      <c r="AA684" s="556">
        <f>[28]Summary!$D$3</f>
        <v>465944.34623606183</v>
      </c>
      <c r="AB684" s="556">
        <f>[28]Summary!$E$3</f>
        <v>473364.83359723777</v>
      </c>
      <c r="AC684" s="556">
        <f>[28]Summary!$F$3</f>
        <v>480293.86351750087</v>
      </c>
      <c r="AD684" s="556">
        <f>[28]Summary!$G$3</f>
        <v>488216.89409113134</v>
      </c>
      <c r="AE684" s="556">
        <f>[28]Summary!$H$3</f>
        <v>492152.02958806936</v>
      </c>
      <c r="AF684" s="556">
        <f>[28]Summary!$I$3</f>
        <v>500035.79271355621</v>
      </c>
      <c r="AG684" s="556">
        <f>[28]Summary!$J$3</f>
        <v>504769.11888709257</v>
      </c>
      <c r="AH684" s="556">
        <f>[28]Summary!$K$3</f>
        <v>508516.64250647026</v>
      </c>
      <c r="AI684" s="556">
        <f>[28]Summary!$L$3</f>
        <v>512237.71220038453</v>
      </c>
      <c r="AJ684" s="556">
        <f>[28]Summary!$M$3</f>
        <v>516098.78303911316</v>
      </c>
      <c r="AK684" s="556">
        <f>[28]Summary!$N$3</f>
        <v>518241.19687881821</v>
      </c>
      <c r="AL684" s="556">
        <f>[28]Summary!$O$3</f>
        <v>521333.66943751241</v>
      </c>
      <c r="AM684" s="556">
        <f>[28]Summary!$P$3</f>
        <v>525041.47001568507</v>
      </c>
      <c r="AN684" s="556">
        <f>[28]Summary!$Q$3</f>
        <v>532508.48</v>
      </c>
      <c r="AO684" s="556">
        <f>[28]Summary!$R$3</f>
        <v>532906.07999999996</v>
      </c>
      <c r="AP684" s="556">
        <f>[28]Summary!$S$3</f>
        <v>534171</v>
      </c>
      <c r="AQ684" s="556">
        <f>[28]Summary!$T$3</f>
        <v>538330</v>
      </c>
      <c r="AR684" s="556">
        <f>[28]Summary!$U$3</f>
        <v>537877</v>
      </c>
      <c r="AS684" s="556">
        <f>[28]Summary!$V$3</f>
        <v>539622</v>
      </c>
      <c r="AU684" s="566">
        <f>(Z684-C684)/C684</f>
        <v>8.8634466957500545E-5</v>
      </c>
      <c r="AV684" s="566">
        <f t="shared" ref="AV684:AV686" si="2462">(AA684-D684)/D684</f>
        <v>4.3835810668299492E-4</v>
      </c>
      <c r="AW684" s="566">
        <f t="shared" ref="AW684:AW686" si="2463">(AB684-E684)/E684</f>
        <v>9.1728802431678062E-4</v>
      </c>
      <c r="AX684" s="566">
        <f t="shared" ref="AX684:AX686" si="2464">(AC684-F684)/F684</f>
        <v>4.204178136855764E-3</v>
      </c>
      <c r="AY684" s="566">
        <f t="shared" ref="AY684:AY686" si="2465">(AD684-G684)/G684</f>
        <v>3.7908409612888183E-3</v>
      </c>
      <c r="AZ684" s="566">
        <f t="shared" ref="AZ684:AZ686" si="2466">(AE684-H684)/H684</f>
        <v>1.3020929363410766E-2</v>
      </c>
      <c r="BA684" s="566">
        <f t="shared" ref="BA684:BA686" si="2467">(AF684-I684)/I684</f>
        <v>1.2137879895321071E-2</v>
      </c>
      <c r="BB684" s="566">
        <f t="shared" ref="BB684:BB686" si="2468">(AG684-J684)/J684</f>
        <v>1.2637986414056812E-2</v>
      </c>
      <c r="BC684" s="566">
        <f t="shared" ref="BC684:BC686" si="2469">(AH684-K684)/K684</f>
        <v>1.4969001757226283E-2</v>
      </c>
      <c r="BD684" s="566">
        <f t="shared" ref="BD684:BD686" si="2470">(AI684-L684)/L684</f>
        <v>1.4225483174319129E-2</v>
      </c>
      <c r="BE684" s="566">
        <f t="shared" ref="BE684:BE686" si="2471">(AJ684-M684)/M684</f>
        <v>1.3421422670742644E-2</v>
      </c>
      <c r="BF684" s="566">
        <f t="shared" ref="BF684:BF686" si="2472">(AK684-N684)/N684</f>
        <v>1.3699721221211356E-2</v>
      </c>
      <c r="BG684" s="566">
        <f t="shared" ref="BG684:BG686" si="2473">(AL684-O684)/O684</f>
        <v>1.3106445439028034E-2</v>
      </c>
      <c r="BH684" s="566">
        <f t="shared" ref="BH684:BH686" si="2474">(AM684-P684)/P684</f>
        <v>1.2055487227161947E-2</v>
      </c>
      <c r="BI684" s="566">
        <f t="shared" ref="BI684:BI686" si="2475">(AN684-Q684)/Q684</f>
        <v>0</v>
      </c>
      <c r="BJ684" s="566">
        <f t="shared" ref="BJ684:BJ686" si="2476">(AO684-R684)/R684</f>
        <v>0</v>
      </c>
      <c r="BK684" s="566">
        <f t="shared" ref="BK684:BK686" si="2477">(AP684-S684)/S684</f>
        <v>0</v>
      </c>
      <c r="BL684" s="566">
        <f t="shared" ref="BL684:BL686" si="2478">(AQ684-T684)/T684</f>
        <v>0</v>
      </c>
      <c r="BM684" s="566">
        <f t="shared" ref="BM684:BM686" si="2479">(AR684-U684)/U684</f>
        <v>0</v>
      </c>
      <c r="BN684" s="566">
        <f t="shared" ref="BN684:BN686" si="2480">(AS684-V684)/V684</f>
        <v>-5.443764795938149E-3</v>
      </c>
    </row>
    <row r="685" spans="1:66" ht="15" x14ac:dyDescent="0.25">
      <c r="A685" s="555"/>
      <c r="B685" s="550" t="s">
        <v>87</v>
      </c>
      <c r="C685" s="556">
        <v>427429.7528653671</v>
      </c>
      <c r="D685" s="556">
        <v>433877.31076995243</v>
      </c>
      <c r="E685" s="556">
        <v>440576.19565158297</v>
      </c>
      <c r="F685" s="556">
        <v>445562.09983287932</v>
      </c>
      <c r="G685" s="556">
        <v>453098.68624287797</v>
      </c>
      <c r="H685" s="556">
        <v>452589.10005651735</v>
      </c>
      <c r="I685" s="556">
        <v>460240.29730976111</v>
      </c>
      <c r="J685" s="556">
        <v>464367.47214439459</v>
      </c>
      <c r="K685" s="556">
        <v>466740.64318807743</v>
      </c>
      <c r="L685" s="556">
        <v>470500.68376121984</v>
      </c>
      <c r="M685" s="556">
        <v>474423.26990579476</v>
      </c>
      <c r="N685" s="556">
        <v>476261.89396268781</v>
      </c>
      <c r="O685" s="556">
        <v>479384.42923623195</v>
      </c>
      <c r="P685" s="556">
        <v>483295.23289043986</v>
      </c>
      <c r="Q685" s="556">
        <v>495785.92</v>
      </c>
      <c r="R685" s="556">
        <v>497193.76</v>
      </c>
      <c r="S685" s="556">
        <v>499090</v>
      </c>
      <c r="T685" s="556">
        <v>501762</v>
      </c>
      <c r="U685" s="556">
        <v>501079</v>
      </c>
      <c r="V685" s="557">
        <v>505456.20328400191</v>
      </c>
      <c r="X685" s="555"/>
      <c r="Y685" s="550" t="s">
        <v>87</v>
      </c>
      <c r="Z685" s="556">
        <f>[28]Summary!$C$4</f>
        <v>427467.6378736741</v>
      </c>
      <c r="AA685" s="556">
        <f>[28]Summary!$D$4</f>
        <v>434067.50440643425</v>
      </c>
      <c r="AB685" s="556">
        <f>[28]Summary!$E$4</f>
        <v>440980.33091965318</v>
      </c>
      <c r="AC685" s="556">
        <f>[28]Summary!$F$4</f>
        <v>447435.32227160822</v>
      </c>
      <c r="AD685" s="556">
        <f>[28]Summary!$G$4</f>
        <v>454816.31130219362</v>
      </c>
      <c r="AE685" s="556">
        <f>[28]Summary!$H$4</f>
        <v>458482.23075900291</v>
      </c>
      <c r="AF685" s="556">
        <f>[28]Summary!$I$4</f>
        <v>465826.63876149384</v>
      </c>
      <c r="AG685" s="556">
        <f>[28]Summary!$J$4</f>
        <v>470236.14194848534</v>
      </c>
      <c r="AH685" s="556">
        <f>[28]Summary!$K$4</f>
        <v>473727.28469612869</v>
      </c>
      <c r="AI685" s="556">
        <f>[28]Summary!$L$4</f>
        <v>477193.78332157072</v>
      </c>
      <c r="AJ685" s="556">
        <f>[28]Summary!$M$4</f>
        <v>480790.70513603627</v>
      </c>
      <c r="AK685" s="556">
        <f>[28]Summary!$N$4</f>
        <v>482786.54913826275</v>
      </c>
      <c r="AL685" s="556">
        <f>[28]Summary!$O$4</f>
        <v>485667.45510233619</v>
      </c>
      <c r="AM685" s="556">
        <f>[28]Summary!$P$4</f>
        <v>489121.59239749878</v>
      </c>
      <c r="AN685" s="556">
        <f>[28]Summary!$Q$4</f>
        <v>495785.92</v>
      </c>
      <c r="AO685" s="556">
        <f>[28]Summary!$R$4</f>
        <v>497193.76</v>
      </c>
      <c r="AP685" s="556">
        <f>[28]Summary!$S$4</f>
        <v>499090</v>
      </c>
      <c r="AQ685" s="556">
        <f>[28]Summary!$T$4</f>
        <v>501762</v>
      </c>
      <c r="AR685" s="556">
        <f>[28]Summary!$U$4</f>
        <v>501079</v>
      </c>
      <c r="AS685" s="556">
        <f>[28]Summary!$V$4</f>
        <v>502374</v>
      </c>
      <c r="AU685" s="566">
        <f t="shared" ref="AU685:AU686" si="2481">(Z685-C685)/C685</f>
        <v>8.8634466957503405E-5</v>
      </c>
      <c r="AV685" s="566">
        <f t="shared" si="2462"/>
        <v>4.3835810668299276E-4</v>
      </c>
      <c r="AW685" s="566">
        <f t="shared" si="2463"/>
        <v>9.1728802431670625E-4</v>
      </c>
      <c r="AX685" s="566">
        <f t="shared" si="2464"/>
        <v>4.2041781368556876E-3</v>
      </c>
      <c r="AY685" s="566">
        <f t="shared" si="2465"/>
        <v>3.7908409612887996E-3</v>
      </c>
      <c r="AZ685" s="566">
        <f t="shared" si="2466"/>
        <v>1.3020929363410774E-2</v>
      </c>
      <c r="BA685" s="566">
        <f t="shared" si="2467"/>
        <v>1.2137879895321052E-2</v>
      </c>
      <c r="BB685" s="566">
        <f t="shared" si="2468"/>
        <v>1.2637986414056782E-2</v>
      </c>
      <c r="BC685" s="566">
        <f t="shared" si="2469"/>
        <v>1.4969001757226274E-2</v>
      </c>
      <c r="BD685" s="566">
        <f t="shared" si="2470"/>
        <v>1.4225483174319129E-2</v>
      </c>
      <c r="BE685" s="566">
        <f t="shared" si="2471"/>
        <v>1.3421422670742679E-2</v>
      </c>
      <c r="BF685" s="566">
        <f t="shared" si="2472"/>
        <v>1.3699721221211339E-2</v>
      </c>
      <c r="BG685" s="566">
        <f t="shared" si="2473"/>
        <v>1.3106445439027954E-2</v>
      </c>
      <c r="BH685" s="566">
        <f t="shared" si="2474"/>
        <v>1.2055487227161876E-2</v>
      </c>
      <c r="BI685" s="566">
        <f t="shared" si="2475"/>
        <v>0</v>
      </c>
      <c r="BJ685" s="566">
        <f t="shared" si="2476"/>
        <v>0</v>
      </c>
      <c r="BK685" s="566">
        <f t="shared" si="2477"/>
        <v>0</v>
      </c>
      <c r="BL685" s="566">
        <f t="shared" si="2478"/>
        <v>0</v>
      </c>
      <c r="BM685" s="566">
        <f t="shared" si="2479"/>
        <v>0</v>
      </c>
      <c r="BN685" s="566">
        <f t="shared" si="2480"/>
        <v>-6.0978641947146191E-3</v>
      </c>
    </row>
    <row r="686" spans="1:66" ht="15.75" thickBot="1" x14ac:dyDescent="0.3">
      <c r="A686" s="558"/>
      <c r="B686" s="559" t="s">
        <v>499</v>
      </c>
      <c r="C686" s="560">
        <v>31389.381805942336</v>
      </c>
      <c r="D686" s="560">
        <v>31862.874480296916</v>
      </c>
      <c r="E686" s="560">
        <v>32354.823985014227</v>
      </c>
      <c r="F686" s="560">
        <v>32720.97643215995</v>
      </c>
      <c r="G686" s="560">
        <v>33274.444661152083</v>
      </c>
      <c r="H686" s="560">
        <v>33237.02191446803</v>
      </c>
      <c r="I686" s="560">
        <v>33798.906879762653</v>
      </c>
      <c r="J686" s="560">
        <v>34101.99637176859</v>
      </c>
      <c r="K686" s="560">
        <v>34276.27617209038</v>
      </c>
      <c r="L686" s="560">
        <v>34552.404233754263</v>
      </c>
      <c r="M686" s="560">
        <v>34840.469239368336</v>
      </c>
      <c r="N686" s="560">
        <v>34975.493233679677</v>
      </c>
      <c r="O686" s="560">
        <v>35204.80448598892</v>
      </c>
      <c r="P686" s="560">
        <v>35492.00421470945</v>
      </c>
      <c r="Q686" s="560">
        <v>36722.559999999998</v>
      </c>
      <c r="R686" s="560">
        <v>35712.32</v>
      </c>
      <c r="S686" s="560">
        <v>35081</v>
      </c>
      <c r="T686" s="560">
        <v>36568</v>
      </c>
      <c r="U686" s="560">
        <v>36798</v>
      </c>
      <c r="V686" s="561">
        <v>37119.450961714028</v>
      </c>
      <c r="X686" s="558"/>
      <c r="Y686" s="559" t="s">
        <v>499</v>
      </c>
      <c r="Z686" s="560">
        <f>[28]Summary!$C$5</f>
        <v>31392.16398706683</v>
      </c>
      <c r="AA686" s="560">
        <f>[28]Summary!$D$5</f>
        <v>31876.841829627578</v>
      </c>
      <c r="AB686" s="560">
        <f>[28]Summary!$E$5</f>
        <v>32384.502677584591</v>
      </c>
      <c r="AC686" s="560">
        <f>[28]Summary!$F$5</f>
        <v>32858.541245892644</v>
      </c>
      <c r="AD686" s="560">
        <f>[28]Summary!$G$5</f>
        <v>33400.582788937725</v>
      </c>
      <c r="AE686" s="560">
        <f>[28]Summary!$H$5</f>
        <v>33669.798829066451</v>
      </c>
      <c r="AF686" s="560">
        <f>[28]Summary!$I$5</f>
        <v>34209.153952062363</v>
      </c>
      <c r="AG686" s="560">
        <f>[28]Summary!$J$5</f>
        <v>34532.976938607229</v>
      </c>
      <c r="AH686" s="560">
        <f>[28]Summary!$K$5</f>
        <v>34789.357810341578</v>
      </c>
      <c r="AI686" s="560">
        <f>[28]Summary!$L$5</f>
        <v>35043.928878813807</v>
      </c>
      <c r="AJ686" s="560">
        <f>[28]Summary!$M$5</f>
        <v>35308.07790307689</v>
      </c>
      <c r="AK686" s="560">
        <f>[28]Summary!$N$5</f>
        <v>35454.647740555461</v>
      </c>
      <c r="AL686" s="560">
        <f>[28]Summary!$O$5</f>
        <v>35666.214335176221</v>
      </c>
      <c r="AM686" s="560">
        <f>[28]Summary!$P$5</f>
        <v>35919.877618186292</v>
      </c>
      <c r="AN686" s="560">
        <f>[28]Summary!$Q$5</f>
        <v>36722.559999999998</v>
      </c>
      <c r="AO686" s="560">
        <f>[28]Summary!$R$5</f>
        <v>35712.32</v>
      </c>
      <c r="AP686" s="560">
        <f>[28]Summary!$S$5</f>
        <v>35081</v>
      </c>
      <c r="AQ686" s="560">
        <f>[28]Summary!$T$5</f>
        <v>36568</v>
      </c>
      <c r="AR686" s="560">
        <f>[28]Summary!$U$5</f>
        <v>36798</v>
      </c>
      <c r="AS686" s="560">
        <f>[28]Summary!$V$5</f>
        <v>37248</v>
      </c>
      <c r="AU686" s="566">
        <f t="shared" si="2481"/>
        <v>8.8634466957461703E-5</v>
      </c>
      <c r="AV686" s="566">
        <f t="shared" si="2462"/>
        <v>4.3835810668302463E-4</v>
      </c>
      <c r="AW686" s="566">
        <f t="shared" si="2463"/>
        <v>9.1728802431779283E-4</v>
      </c>
      <c r="AX686" s="566">
        <f t="shared" si="2464"/>
        <v>4.2041781368567987E-3</v>
      </c>
      <c r="AY686" s="566">
        <f t="shared" si="2465"/>
        <v>3.7908409612890694E-3</v>
      </c>
      <c r="AZ686" s="566">
        <f t="shared" si="2466"/>
        <v>1.3020929363410656E-2</v>
      </c>
      <c r="BA686" s="566">
        <f t="shared" si="2467"/>
        <v>1.2137879895321349E-2</v>
      </c>
      <c r="BB686" s="566">
        <f t="shared" si="2468"/>
        <v>1.2637986414057212E-2</v>
      </c>
      <c r="BC686" s="566">
        <f t="shared" si="2469"/>
        <v>1.4969001757226406E-2</v>
      </c>
      <c r="BD686" s="566">
        <f t="shared" si="2470"/>
        <v>1.4225483174319124E-2</v>
      </c>
      <c r="BE686" s="566">
        <f t="shared" si="2471"/>
        <v>1.3421422670742178E-2</v>
      </c>
      <c r="BF686" s="566">
        <f t="shared" si="2472"/>
        <v>1.3699721221211597E-2</v>
      </c>
      <c r="BG686" s="566">
        <f t="shared" si="2473"/>
        <v>1.3106445439029109E-2</v>
      </c>
      <c r="BH686" s="566">
        <f t="shared" si="2474"/>
        <v>1.2055487227162917E-2</v>
      </c>
      <c r="BI686" s="566">
        <f t="shared" si="2475"/>
        <v>0</v>
      </c>
      <c r="BJ686" s="566">
        <f t="shared" si="2476"/>
        <v>0</v>
      </c>
      <c r="BK686" s="566">
        <f t="shared" si="2477"/>
        <v>0</v>
      </c>
      <c r="BL686" s="566">
        <f t="shared" si="2478"/>
        <v>0</v>
      </c>
      <c r="BM686" s="566">
        <f t="shared" si="2479"/>
        <v>0</v>
      </c>
      <c r="BN686" s="566">
        <f t="shared" si="2480"/>
        <v>3.4631179868085996E-3</v>
      </c>
    </row>
    <row r="687" spans="1:66" ht="15" x14ac:dyDescent="0.25">
      <c r="A687" s="552" t="s">
        <v>500</v>
      </c>
      <c r="B687" s="562"/>
      <c r="C687" s="553">
        <v>2000</v>
      </c>
      <c r="D687" s="553">
        <v>2001</v>
      </c>
      <c r="E687" s="553">
        <v>2002</v>
      </c>
      <c r="F687" s="553">
        <v>2003</v>
      </c>
      <c r="G687" s="553">
        <v>2004</v>
      </c>
      <c r="H687" s="553">
        <v>2005</v>
      </c>
      <c r="I687" s="553">
        <v>2006</v>
      </c>
      <c r="J687" s="553">
        <v>2007</v>
      </c>
      <c r="K687" s="553">
        <v>2008</v>
      </c>
      <c r="L687" s="553">
        <v>2009</v>
      </c>
      <c r="M687" s="553">
        <v>2010</v>
      </c>
      <c r="N687" s="553">
        <v>2011</v>
      </c>
      <c r="O687" s="553">
        <v>2012</v>
      </c>
      <c r="P687" s="553">
        <v>2013</v>
      </c>
      <c r="Q687" s="553">
        <v>2014</v>
      </c>
      <c r="R687" s="553">
        <v>2015</v>
      </c>
      <c r="S687" s="553">
        <v>2016</v>
      </c>
      <c r="T687" s="553">
        <v>2017</v>
      </c>
      <c r="U687" s="553">
        <v>2018</v>
      </c>
      <c r="V687" s="554">
        <v>2019</v>
      </c>
      <c r="X687" s="552" t="s">
        <v>500</v>
      </c>
      <c r="Y687" s="562"/>
      <c r="Z687" s="553">
        <v>2000</v>
      </c>
      <c r="AA687" s="553">
        <v>2001</v>
      </c>
      <c r="AB687" s="553">
        <v>2002</v>
      </c>
      <c r="AC687" s="553">
        <v>2003</v>
      </c>
      <c r="AD687" s="553">
        <v>2004</v>
      </c>
      <c r="AE687" s="553">
        <v>2005</v>
      </c>
      <c r="AF687" s="553">
        <v>2006</v>
      </c>
      <c r="AG687" s="553">
        <v>2007</v>
      </c>
      <c r="AH687" s="553">
        <v>2008</v>
      </c>
      <c r="AI687" s="553">
        <v>2009</v>
      </c>
      <c r="AJ687" s="553">
        <v>2010</v>
      </c>
      <c r="AK687" s="553">
        <v>2011</v>
      </c>
      <c r="AL687" s="553">
        <v>2012</v>
      </c>
      <c r="AM687" s="553">
        <v>2013</v>
      </c>
      <c r="AN687" s="553">
        <v>2014</v>
      </c>
      <c r="AO687" s="553">
        <v>2015</v>
      </c>
      <c r="AP687" s="553">
        <v>2016</v>
      </c>
      <c r="AQ687" s="553">
        <v>2017</v>
      </c>
      <c r="AR687" s="553">
        <v>2018</v>
      </c>
      <c r="AS687" s="553">
        <v>2019</v>
      </c>
      <c r="AU687" s="553">
        <v>2000</v>
      </c>
      <c r="AV687" s="553">
        <v>2001</v>
      </c>
      <c r="AW687" s="553">
        <v>2002</v>
      </c>
      <c r="AX687" s="553">
        <v>2003</v>
      </c>
      <c r="AY687" s="553">
        <v>2004</v>
      </c>
      <c r="AZ687" s="553">
        <v>2005</v>
      </c>
      <c r="BA687" s="553">
        <v>2006</v>
      </c>
      <c r="BB687" s="553">
        <v>2007</v>
      </c>
      <c r="BC687" s="553">
        <v>2008</v>
      </c>
      <c r="BD687" s="553">
        <v>2009</v>
      </c>
      <c r="BE687" s="553">
        <v>2010</v>
      </c>
      <c r="BF687" s="553">
        <v>2011</v>
      </c>
      <c r="BG687" s="553">
        <v>2012</v>
      </c>
      <c r="BH687" s="553">
        <v>2013</v>
      </c>
      <c r="BI687" s="553">
        <v>2014</v>
      </c>
      <c r="BJ687" s="553">
        <v>2015</v>
      </c>
      <c r="BK687" s="553">
        <v>2016</v>
      </c>
      <c r="BL687" s="553">
        <v>2017</v>
      </c>
      <c r="BM687" s="553">
        <v>2018</v>
      </c>
      <c r="BN687" s="553">
        <v>2019</v>
      </c>
    </row>
    <row r="688" spans="1:66" ht="15" x14ac:dyDescent="0.25">
      <c r="A688" s="563"/>
      <c r="B688" s="550" t="s">
        <v>498</v>
      </c>
      <c r="C688" s="556">
        <v>15732.436695675498</v>
      </c>
      <c r="D688" s="556">
        <v>15540.405817526564</v>
      </c>
      <c r="E688" s="556">
        <v>15507.284365909631</v>
      </c>
      <c r="F688" s="556">
        <v>16950.71258636934</v>
      </c>
      <c r="G688" s="556">
        <v>17338.516132242403</v>
      </c>
      <c r="H688" s="556">
        <v>20256.79272221206</v>
      </c>
      <c r="I688" s="556">
        <v>15652.363118715897</v>
      </c>
      <c r="J688" s="556">
        <v>15867.761716547291</v>
      </c>
      <c r="K688" s="556">
        <v>16818.709997601261</v>
      </c>
      <c r="L688" s="556">
        <v>16767.372906194476</v>
      </c>
      <c r="M688" s="556">
        <v>16323.886140790497</v>
      </c>
      <c r="N688" s="556">
        <v>16354.976435769335</v>
      </c>
      <c r="O688" s="556">
        <v>16252.283149923363</v>
      </c>
      <c r="P688" s="556">
        <v>16576.303018123752</v>
      </c>
      <c r="Q688" s="556">
        <v>13890.85</v>
      </c>
      <c r="R688" s="556">
        <v>13906</v>
      </c>
      <c r="S688" s="556">
        <v>13891</v>
      </c>
      <c r="T688" s="556">
        <v>13466</v>
      </c>
      <c r="U688" s="556">
        <v>18531.564778495354</v>
      </c>
      <c r="V688" s="557">
        <v>18531.564778495354</v>
      </c>
      <c r="X688" s="563"/>
      <c r="Y688" s="550" t="s">
        <v>498</v>
      </c>
      <c r="Z688" s="556">
        <f>[28]Summary!$C$7</f>
        <v>15745.223767576568</v>
      </c>
      <c r="AA688" s="556">
        <f>[28]Summary!$D$7</f>
        <v>15709.250661607079</v>
      </c>
      <c r="AB688" s="556">
        <f>[28]Summary!$E$7</f>
        <v>15883.421419119573</v>
      </c>
      <c r="AC688" s="556">
        <f>[28]Summary!$F$7</f>
        <v>16707.961319117647</v>
      </c>
      <c r="AD688" s="556">
        <f>[28]Summary!$G$7</f>
        <v>16414.546055216179</v>
      </c>
      <c r="AE688" s="556">
        <f>[28]Summary!$H$7</f>
        <v>19990.321016701339</v>
      </c>
      <c r="AF688" s="556">
        <f>[28]Summary!$I$7</f>
        <v>15779.984674204945</v>
      </c>
      <c r="AG688" s="556">
        <f>[28]Summary!$J$7</f>
        <v>15870.880756141703</v>
      </c>
      <c r="AH688" s="556">
        <f>[28]Summary!$K$7</f>
        <v>16339.84423843683</v>
      </c>
      <c r="AI688" s="556">
        <f>[28]Summary!$L$7</f>
        <v>16232.83032867037</v>
      </c>
      <c r="AJ688" s="556">
        <f>[28]Summary!$M$7</f>
        <v>15670.025537375981</v>
      </c>
      <c r="AK688" s="556">
        <f>[28]Summary!$N$7</f>
        <v>15836.792292833292</v>
      </c>
      <c r="AL688" s="556">
        <f>[28]Summary!$O$7</f>
        <v>15620.617671359505</v>
      </c>
      <c r="AM688" s="556">
        <f>[28]Summary!$P$7</f>
        <v>14996.289124482599</v>
      </c>
      <c r="AN688" s="556">
        <f>[28]Summary!$Q$7</f>
        <v>13890.85</v>
      </c>
      <c r="AO688" s="556">
        <f>[28]Summary!$R$7</f>
        <v>13906</v>
      </c>
      <c r="AP688" s="556">
        <f>[28]Summary!$S$7</f>
        <v>13891</v>
      </c>
      <c r="AQ688" s="556">
        <f>[28]Summary!$T$7</f>
        <v>13466</v>
      </c>
      <c r="AR688" s="556">
        <f>[28]Summary!$U$7</f>
        <v>13449</v>
      </c>
      <c r="AS688" s="556">
        <f>[28]Summary!$V$7</f>
        <v>13418</v>
      </c>
      <c r="AU688" s="566">
        <f>(Z688-C688)/C688</f>
        <v>8.1278394112875595E-4</v>
      </c>
      <c r="AV688" s="566">
        <f t="shared" ref="AV688:AV690" si="2482">(AA688-D688)/D688</f>
        <v>1.086489285177423E-2</v>
      </c>
      <c r="AW688" s="566">
        <f t="shared" ref="AW688:AW690" si="2483">(AB688-E688)/E688</f>
        <v>2.425550756242156E-2</v>
      </c>
      <c r="AX688" s="566">
        <f t="shared" ref="AX688:AX690" si="2484">(AC688-F688)/F688</f>
        <v>-1.4321006625225773E-2</v>
      </c>
      <c r="AY688" s="566">
        <f t="shared" ref="AY688:AY690" si="2485">(AD688-G688)/G688</f>
        <v>-5.3290031856187831E-2</v>
      </c>
      <c r="AZ688" s="566">
        <f t="shared" ref="AZ688:AZ690" si="2486">(AE688-H688)/H688</f>
        <v>-1.3154683920842444E-2</v>
      </c>
      <c r="BA688" s="566">
        <f t="shared" ref="BA688:BA690" si="2487">(AF688-I688)/I688</f>
        <v>8.1535008178060774E-3</v>
      </c>
      <c r="BB688" s="566">
        <f t="shared" ref="BB688:BB690" si="2488">(AG688-J688)/J688</f>
        <v>1.965645596479831E-4</v>
      </c>
      <c r="BC688" s="566">
        <f t="shared" ref="BC688:BC690" si="2489">(AH688-K688)/K688</f>
        <v>-2.8472205016480383E-2</v>
      </c>
      <c r="BD688" s="566">
        <f t="shared" ref="BD688:BD690" si="2490">(AI688-L688)/L688</f>
        <v>-3.1879924214402493E-2</v>
      </c>
      <c r="BE688" s="566">
        <f t="shared" ref="BE688:BE690" si="2491">(AJ688-M688)/M688</f>
        <v>-4.0055449895636933E-2</v>
      </c>
      <c r="BF688" s="566">
        <f t="shared" ref="BF688:BF690" si="2492">(AK688-N688)/N688</f>
        <v>-3.1683576247945086E-2</v>
      </c>
      <c r="BG688" s="566">
        <f t="shared" ref="BG688:BG690" si="2493">(AL688-O688)/O688</f>
        <v>-3.8866260988496069E-2</v>
      </c>
      <c r="BH688" s="566">
        <f t="shared" ref="BH688:BH690" si="2494">(AM688-P688)/P688</f>
        <v>-9.5317628539586904E-2</v>
      </c>
      <c r="BI688" s="566">
        <f t="shared" ref="BI688:BI690" si="2495">(AN688-Q688)/Q688</f>
        <v>0</v>
      </c>
      <c r="BJ688" s="566">
        <f t="shared" ref="BJ688:BJ690" si="2496">(AO688-R688)/R688</f>
        <v>0</v>
      </c>
      <c r="BK688" s="566">
        <f t="shared" ref="BK688:BK690" si="2497">(AP688-S688)/S688</f>
        <v>0</v>
      </c>
      <c r="BL688" s="566">
        <f t="shared" ref="BL688:BL690" si="2498">(AQ688-T688)/T688</f>
        <v>0</v>
      </c>
      <c r="BM688" s="566">
        <f t="shared" ref="BM688:BM690" si="2499">(AR688-U688)/U688</f>
        <v>-0.27426527868781658</v>
      </c>
      <c r="BN688" s="566">
        <f t="shared" ref="BN688:BN690" si="2500">(AS688-V688)/V688</f>
        <v>-0.2759381001883503</v>
      </c>
    </row>
    <row r="689" spans="1:66" ht="15" x14ac:dyDescent="0.25">
      <c r="A689" s="563"/>
      <c r="B689" s="550" t="s">
        <v>87</v>
      </c>
      <c r="C689" s="556">
        <v>15258.944021320918</v>
      </c>
      <c r="D689" s="556">
        <v>15048.456312809252</v>
      </c>
      <c r="E689" s="556">
        <v>15141.131918763907</v>
      </c>
      <c r="F689" s="556">
        <v>16397.244357377207</v>
      </c>
      <c r="G689" s="556">
        <v>17375.938878926456</v>
      </c>
      <c r="H689" s="556">
        <v>19694.907756917379</v>
      </c>
      <c r="I689" s="556">
        <v>15349.273626709961</v>
      </c>
      <c r="J689" s="556">
        <v>15693.481916225501</v>
      </c>
      <c r="K689" s="556">
        <v>16542.581935937378</v>
      </c>
      <c r="L689" s="556">
        <v>16479.307900580403</v>
      </c>
      <c r="M689" s="556">
        <v>16188.862146479156</v>
      </c>
      <c r="N689" s="556">
        <v>16125.665183460093</v>
      </c>
      <c r="O689" s="556">
        <v>15965.083421202833</v>
      </c>
      <c r="P689" s="556">
        <v>15442.261595157315</v>
      </c>
      <c r="Q689" s="556">
        <v>13175.55</v>
      </c>
      <c r="R689" s="556">
        <v>13203</v>
      </c>
      <c r="S689" s="556">
        <v>13194</v>
      </c>
      <c r="T689" s="556">
        <v>12844</v>
      </c>
      <c r="U689" s="556">
        <v>18210.113816781297</v>
      </c>
      <c r="V689" s="557">
        <v>17711.702873293732</v>
      </c>
      <c r="X689" s="563"/>
      <c r="Y689" s="550" t="s">
        <v>87</v>
      </c>
      <c r="Z689" s="556">
        <f>[28]Summary!$C$8</f>
        <v>15260.54592501582</v>
      </c>
      <c r="AA689" s="556">
        <f>[28]Summary!$D$8</f>
        <v>15201.589813650065</v>
      </c>
      <c r="AB689" s="556">
        <f>[28]Summary!$E$8</f>
        <v>15409.38285081152</v>
      </c>
      <c r="AC689" s="556">
        <f>[28]Summary!$F$8</f>
        <v>16165.919776072567</v>
      </c>
      <c r="AD689" s="556">
        <f>[28]Summary!$G$8</f>
        <v>16145.330015087453</v>
      </c>
      <c r="AE689" s="556">
        <f>[28]Summary!$H$8</f>
        <v>19450.965893705485</v>
      </c>
      <c r="AF689" s="556">
        <f>[28]Summary!$I$8</f>
        <v>15456.161687660137</v>
      </c>
      <c r="AG689" s="556">
        <f>[28]Summary!$J$8</f>
        <v>15614.499884407354</v>
      </c>
      <c r="AH689" s="556">
        <f>[28]Summary!$K$8</f>
        <v>16085.273169964601</v>
      </c>
      <c r="AI689" s="556">
        <f>[28]Summary!$L$8</f>
        <v>15968.681304407288</v>
      </c>
      <c r="AJ689" s="556">
        <f>[28]Summary!$M$8</f>
        <v>15523.455699897351</v>
      </c>
      <c r="AK689" s="556">
        <f>[28]Summary!$N$8</f>
        <v>15625.225698212533</v>
      </c>
      <c r="AL689" s="556">
        <f>[28]Summary!$O$8</f>
        <v>15366.954388349375</v>
      </c>
      <c r="AM689" s="556">
        <f>[28]Summary!$P$8</f>
        <v>13970.341840618981</v>
      </c>
      <c r="AN689" s="556">
        <f>[28]Summary!$Q$8</f>
        <v>13175.55</v>
      </c>
      <c r="AO689" s="556">
        <f>[28]Summary!$R$8</f>
        <v>13203</v>
      </c>
      <c r="AP689" s="556">
        <f>[28]Summary!$S$8</f>
        <v>13194</v>
      </c>
      <c r="AQ689" s="556">
        <f>[28]Summary!$T$8</f>
        <v>12844</v>
      </c>
      <c r="AR689" s="556">
        <f>[28]Summary!$U$8</f>
        <v>12764</v>
      </c>
      <c r="AS689" s="556">
        <f>[28]Summary!$V$8</f>
        <v>12739</v>
      </c>
      <c r="AU689" s="566">
        <f t="shared" ref="AU689:AU690" si="2501">(Z689-C689)/C689</f>
        <v>1.0498129442401935E-4</v>
      </c>
      <c r="AV689" s="566">
        <f t="shared" si="2482"/>
        <v>1.0176027205559011E-2</v>
      </c>
      <c r="AW689" s="566">
        <f t="shared" si="2483"/>
        <v>1.7716702653860265E-2</v>
      </c>
      <c r="AX689" s="566">
        <f t="shared" si="2484"/>
        <v>-1.410752784205265E-2</v>
      </c>
      <c r="AY689" s="566">
        <f t="shared" si="2485"/>
        <v>-7.082258244655118E-2</v>
      </c>
      <c r="AZ689" s="566">
        <f t="shared" si="2486"/>
        <v>-1.2386037356596158E-2</v>
      </c>
      <c r="BA689" s="566">
        <f t="shared" si="2487"/>
        <v>6.9637211212506493E-3</v>
      </c>
      <c r="BB689" s="566">
        <f t="shared" si="2488"/>
        <v>-5.0327921005527045E-3</v>
      </c>
      <c r="BC689" s="566">
        <f t="shared" si="2489"/>
        <v>-2.7644340390378361E-2</v>
      </c>
      <c r="BD689" s="566">
        <f t="shared" si="2490"/>
        <v>-3.0985924849133425E-2</v>
      </c>
      <c r="BE689" s="566">
        <f t="shared" si="2491"/>
        <v>-4.1102731035764666E-2</v>
      </c>
      <c r="BF689" s="566">
        <f t="shared" si="2492"/>
        <v>-3.1033726643466143E-2</v>
      </c>
      <c r="BG689" s="566">
        <f t="shared" si="2493"/>
        <v>-3.7464823519750445E-2</v>
      </c>
      <c r="BH689" s="566">
        <f t="shared" si="2494"/>
        <v>-9.5317628539586918E-2</v>
      </c>
      <c r="BI689" s="566">
        <f t="shared" si="2495"/>
        <v>0</v>
      </c>
      <c r="BJ689" s="566">
        <f t="shared" si="2496"/>
        <v>0</v>
      </c>
      <c r="BK689" s="566">
        <f t="shared" si="2497"/>
        <v>0</v>
      </c>
      <c r="BL689" s="566">
        <f t="shared" si="2498"/>
        <v>0</v>
      </c>
      <c r="BM689" s="566">
        <f t="shared" si="2499"/>
        <v>-0.29907082797925738</v>
      </c>
      <c r="BN689" s="566">
        <f t="shared" si="2500"/>
        <v>-0.28075803376262209</v>
      </c>
    </row>
    <row r="690" spans="1:66" ht="15.75" thickBot="1" x14ac:dyDescent="0.3">
      <c r="A690" s="564"/>
      <c r="B690" s="559" t="s">
        <v>499</v>
      </c>
      <c r="C690" s="560">
        <v>473.49267435459478</v>
      </c>
      <c r="D690" s="560">
        <v>491.94950471731499</v>
      </c>
      <c r="E690" s="560">
        <v>366.15244714574874</v>
      </c>
      <c r="F690" s="560">
        <v>553.46822899212566</v>
      </c>
      <c r="G690" s="560">
        <v>-37.422746684060257</v>
      </c>
      <c r="H690" s="560">
        <v>561.88496529461554</v>
      </c>
      <c r="I690" s="560">
        <v>303.08949200592906</v>
      </c>
      <c r="J690" s="560">
        <v>174.27980032177584</v>
      </c>
      <c r="K690" s="560">
        <v>276.1280616639051</v>
      </c>
      <c r="L690" s="560">
        <v>288.06500561404391</v>
      </c>
      <c r="M690" s="560">
        <v>135.02399431134836</v>
      </c>
      <c r="N690" s="560">
        <v>229.31125230927137</v>
      </c>
      <c r="O690" s="560">
        <v>287.19972872053768</v>
      </c>
      <c r="P690" s="560">
        <v>1134.0414229664366</v>
      </c>
      <c r="Q690" s="560">
        <v>715.3</v>
      </c>
      <c r="R690" s="560">
        <v>703</v>
      </c>
      <c r="S690" s="560">
        <v>697</v>
      </c>
      <c r="T690" s="560">
        <v>622</v>
      </c>
      <c r="U690" s="560">
        <v>321.4509617140211</v>
      </c>
      <c r="V690" s="561">
        <v>819.86190520161472</v>
      </c>
      <c r="X690" s="564"/>
      <c r="Y690" s="559" t="s">
        <v>499</v>
      </c>
      <c r="Z690" s="560">
        <f>[28]Summary!$C$9</f>
        <v>484.67784256075902</v>
      </c>
      <c r="AA690" s="560">
        <f>[28]Summary!$D$9</f>
        <v>507.66084795698407</v>
      </c>
      <c r="AB690" s="560">
        <f>[28]Summary!$E$9</f>
        <v>474.0385683080458</v>
      </c>
      <c r="AC690" s="560">
        <f>[28]Summary!$F$9</f>
        <v>542.04154304506665</v>
      </c>
      <c r="AD690" s="560">
        <f>[28]Summary!$G$9</f>
        <v>269.2160401287183</v>
      </c>
      <c r="AE690" s="560">
        <f>[28]Summary!$H$9</f>
        <v>539.35512299589027</v>
      </c>
      <c r="AF690" s="560">
        <f>[28]Summary!$I$9</f>
        <v>323.82298654484475</v>
      </c>
      <c r="AG690" s="560">
        <f>[28]Summary!$J$9</f>
        <v>256.38087173433451</v>
      </c>
      <c r="AH690" s="560">
        <f>[28]Summary!$K$9</f>
        <v>254.57106847225077</v>
      </c>
      <c r="AI690" s="560">
        <f>[28]Summary!$L$9</f>
        <v>264.14902426306799</v>
      </c>
      <c r="AJ690" s="560">
        <f>[28]Summary!$M$9</f>
        <v>146.56983747857157</v>
      </c>
      <c r="AK690" s="560">
        <f>[28]Summary!$N$9</f>
        <v>211.56659462075186</v>
      </c>
      <c r="AL690" s="560">
        <f>[28]Summary!$O$9</f>
        <v>253.66328301004978</v>
      </c>
      <c r="AM690" s="560">
        <f>[28]Summary!$P$9</f>
        <v>1025.9472838636175</v>
      </c>
      <c r="AN690" s="560">
        <f>[28]Summary!$Q$9</f>
        <v>715.3</v>
      </c>
      <c r="AO690" s="560">
        <f>[28]Summary!$R$9</f>
        <v>703</v>
      </c>
      <c r="AP690" s="560">
        <f>[28]Summary!$S$9</f>
        <v>697</v>
      </c>
      <c r="AQ690" s="560">
        <f>[28]Summary!$T$9</f>
        <v>622</v>
      </c>
      <c r="AR690" s="560">
        <f>[28]Summary!$U$9</f>
        <v>685</v>
      </c>
      <c r="AS690" s="560">
        <f>[28]Summary!$V$9</f>
        <v>679</v>
      </c>
      <c r="AU690" s="566">
        <f t="shared" si="2501"/>
        <v>2.3622684810088012E-2</v>
      </c>
      <c r="AV690" s="566">
        <f t="shared" si="2482"/>
        <v>3.1936902241007765E-2</v>
      </c>
      <c r="AW690" s="566">
        <f t="shared" si="2483"/>
        <v>0.29464809535835895</v>
      </c>
      <c r="AX690" s="566">
        <f t="shared" si="2484"/>
        <v>-2.0645604116910538E-2</v>
      </c>
      <c r="AY690" s="566">
        <f t="shared" si="2485"/>
        <v>-8.1939145034318788</v>
      </c>
      <c r="AZ690" s="566">
        <f t="shared" si="2486"/>
        <v>-4.0096894720989915E-2</v>
      </c>
      <c r="BA690" s="566">
        <f t="shared" si="2487"/>
        <v>6.8407170442286738E-2</v>
      </c>
      <c r="BB690" s="566">
        <f t="shared" si="2488"/>
        <v>0.47108770644087283</v>
      </c>
      <c r="BC690" s="566">
        <f t="shared" si="2489"/>
        <v>-7.8068824522054048E-2</v>
      </c>
      <c r="BD690" s="566">
        <f t="shared" si="2490"/>
        <v>-8.3022862495901725E-2</v>
      </c>
      <c r="BE690" s="566">
        <f t="shared" si="2491"/>
        <v>8.5509566104228468E-2</v>
      </c>
      <c r="BF690" s="566">
        <f t="shared" si="2492"/>
        <v>-7.7382411503240781E-2</v>
      </c>
      <c r="BG690" s="566">
        <f t="shared" si="2493"/>
        <v>-0.11677046444260691</v>
      </c>
      <c r="BH690" s="566">
        <f t="shared" si="2494"/>
        <v>-9.5317628539586668E-2</v>
      </c>
      <c r="BI690" s="566">
        <f t="shared" si="2495"/>
        <v>0</v>
      </c>
      <c r="BJ690" s="566">
        <f t="shared" si="2496"/>
        <v>0</v>
      </c>
      <c r="BK690" s="566">
        <f t="shared" si="2497"/>
        <v>0</v>
      </c>
      <c r="BL690" s="566">
        <f t="shared" si="2498"/>
        <v>0</v>
      </c>
      <c r="BM690" s="566">
        <f t="shared" si="2499"/>
        <v>1.1309626710944805</v>
      </c>
      <c r="BN690" s="566">
        <f t="shared" si="2500"/>
        <v>-0.17181174574390665</v>
      </c>
    </row>
    <row r="691" spans="1:66" ht="15" x14ac:dyDescent="0.25">
      <c r="A691" s="552" t="s">
        <v>58</v>
      </c>
      <c r="B691" s="562"/>
      <c r="C691" s="553">
        <v>2000</v>
      </c>
      <c r="D691" s="553">
        <v>2001</v>
      </c>
      <c r="E691" s="553">
        <v>2002</v>
      </c>
      <c r="F691" s="553">
        <v>2003</v>
      </c>
      <c r="G691" s="553">
        <v>2004</v>
      </c>
      <c r="H691" s="553">
        <v>2005</v>
      </c>
      <c r="I691" s="553">
        <v>2006</v>
      </c>
      <c r="J691" s="553">
        <v>2007</v>
      </c>
      <c r="K691" s="553">
        <v>2008</v>
      </c>
      <c r="L691" s="553">
        <v>2009</v>
      </c>
      <c r="M691" s="553">
        <v>2010</v>
      </c>
      <c r="N691" s="553">
        <v>2011</v>
      </c>
      <c r="O691" s="553">
        <v>2012</v>
      </c>
      <c r="P691" s="553">
        <v>2013</v>
      </c>
      <c r="Q691" s="553">
        <v>2014</v>
      </c>
      <c r="R691" s="553">
        <v>2015</v>
      </c>
      <c r="S691" s="553">
        <v>2016</v>
      </c>
      <c r="T691" s="553">
        <v>2017</v>
      </c>
      <c r="U691" s="553">
        <v>2018</v>
      </c>
      <c r="V691" s="554">
        <v>2019</v>
      </c>
      <c r="X691" s="552" t="s">
        <v>58</v>
      </c>
      <c r="Y691" s="562"/>
      <c r="Z691" s="553">
        <v>2000</v>
      </c>
      <c r="AA691" s="553">
        <v>2001</v>
      </c>
      <c r="AB691" s="553">
        <v>2002</v>
      </c>
      <c r="AC691" s="553">
        <v>2003</v>
      </c>
      <c r="AD691" s="553">
        <v>2004</v>
      </c>
      <c r="AE691" s="553">
        <v>2005</v>
      </c>
      <c r="AF691" s="553">
        <v>2006</v>
      </c>
      <c r="AG691" s="553">
        <v>2007</v>
      </c>
      <c r="AH691" s="553">
        <v>2008</v>
      </c>
      <c r="AI691" s="553">
        <v>2009</v>
      </c>
      <c r="AJ691" s="553">
        <v>2010</v>
      </c>
      <c r="AK691" s="553">
        <v>2011</v>
      </c>
      <c r="AL691" s="553">
        <v>2012</v>
      </c>
      <c r="AM691" s="553">
        <v>2013</v>
      </c>
      <c r="AN691" s="553">
        <v>2014</v>
      </c>
      <c r="AO691" s="553">
        <v>2015</v>
      </c>
      <c r="AP691" s="553">
        <v>2016</v>
      </c>
      <c r="AQ691" s="553">
        <v>2017</v>
      </c>
      <c r="AR691" s="553">
        <v>2018</v>
      </c>
      <c r="AS691" s="553">
        <v>2019</v>
      </c>
      <c r="AU691" s="553">
        <v>2000</v>
      </c>
      <c r="AV691" s="553">
        <v>2001</v>
      </c>
      <c r="AW691" s="553">
        <v>2002</v>
      </c>
      <c r="AX691" s="553">
        <v>2003</v>
      </c>
      <c r="AY691" s="553">
        <v>2004</v>
      </c>
      <c r="AZ691" s="553">
        <v>2005</v>
      </c>
      <c r="BA691" s="553">
        <v>2006</v>
      </c>
      <c r="BB691" s="553">
        <v>2007</v>
      </c>
      <c r="BC691" s="553">
        <v>2008</v>
      </c>
      <c r="BD691" s="553">
        <v>2009</v>
      </c>
      <c r="BE691" s="553">
        <v>2010</v>
      </c>
      <c r="BF691" s="553">
        <v>2011</v>
      </c>
      <c r="BG691" s="553">
        <v>2012</v>
      </c>
      <c r="BH691" s="553">
        <v>2013</v>
      </c>
      <c r="BI691" s="553">
        <v>2014</v>
      </c>
      <c r="BJ691" s="553">
        <v>2015</v>
      </c>
      <c r="BK691" s="553">
        <v>2016</v>
      </c>
      <c r="BL691" s="553">
        <v>2017</v>
      </c>
      <c r="BM691" s="553">
        <v>2018</v>
      </c>
      <c r="BN691" s="553">
        <v>2019</v>
      </c>
    </row>
    <row r="692" spans="1:66" ht="15" x14ac:dyDescent="0.25">
      <c r="A692" s="563"/>
      <c r="B692" s="550" t="s">
        <v>498</v>
      </c>
      <c r="C692" s="556">
        <v>6977.6143518005847</v>
      </c>
      <c r="D692" s="556">
        <v>6552.9343025777389</v>
      </c>
      <c r="E692" s="556">
        <v>6546.2544510970283</v>
      </c>
      <c r="F692" s="556">
        <v>7194.9925694779686</v>
      </c>
      <c r="G692" s="556">
        <v>8196.9702915846556</v>
      </c>
      <c r="H692" s="556">
        <v>10531.521775182386</v>
      </c>
      <c r="I692" s="556">
        <v>8908.5556227951365</v>
      </c>
      <c r="J692" s="556">
        <v>9057.1200000000008</v>
      </c>
      <c r="K692" s="556">
        <v>10318.32</v>
      </c>
      <c r="L692" s="556">
        <v>10114.34</v>
      </c>
      <c r="M692" s="556">
        <v>10750.96</v>
      </c>
      <c r="N692" s="556">
        <v>10318.459999999999</v>
      </c>
      <c r="O692" s="556">
        <v>9399.35</v>
      </c>
      <c r="P692" s="556">
        <v>9294.7000000000007</v>
      </c>
      <c r="Q692" s="556">
        <v>10487</v>
      </c>
      <c r="R692" s="556">
        <v>10327</v>
      </c>
      <c r="S692" s="556">
        <v>10601</v>
      </c>
      <c r="T692" s="556">
        <v>10520</v>
      </c>
      <c r="U692" s="556">
        <v>10852.61</v>
      </c>
      <c r="V692" s="557">
        <v>5127.314738673258</v>
      </c>
      <c r="X692" s="563"/>
      <c r="Y692" s="550" t="s">
        <v>498</v>
      </c>
      <c r="Z692" s="556">
        <f>[28]Summary!$C$11</f>
        <v>6974.3710658032132</v>
      </c>
      <c r="AA692" s="556">
        <f>[28]Summary!$D$11</f>
        <v>6549.8884133964648</v>
      </c>
      <c r="AB692" s="556">
        <f>[28]Summary!$E$11</f>
        <v>6543.2116667976925</v>
      </c>
      <c r="AC692" s="556">
        <f>[28]Summary!$F$11</f>
        <v>7191.6482432548137</v>
      </c>
      <c r="AD692" s="556">
        <f>[28]Summary!$G$11</f>
        <v>8193.1602330707865</v>
      </c>
      <c r="AE692" s="556">
        <f>[28]Summary!$H$11</f>
        <v>10526.626586743711</v>
      </c>
      <c r="AF692" s="556">
        <f>[28]Summary!$I$11</f>
        <v>8904.4148101546725</v>
      </c>
      <c r="AG692" s="556">
        <f>[28]Summary!$J$11</f>
        <v>9057.1200000000008</v>
      </c>
      <c r="AH692" s="556">
        <f>[28]Summary!$K$11</f>
        <v>10318.32</v>
      </c>
      <c r="AI692" s="556">
        <f>[28]Summary!$L$11</f>
        <v>10114.34</v>
      </c>
      <c r="AJ692" s="556">
        <f>[28]Summary!$M$11</f>
        <v>10750.96</v>
      </c>
      <c r="AK692" s="556">
        <f>[28]Summary!$N$11</f>
        <v>10318.459999999999</v>
      </c>
      <c r="AL692" s="556">
        <f>[28]Summary!$O$11</f>
        <v>9399.35</v>
      </c>
      <c r="AM692" s="556">
        <f>[28]Summary!$P$11</f>
        <v>9294.7000000000007</v>
      </c>
      <c r="AN692" s="556">
        <f>[28]Summary!$Q$11</f>
        <v>10487</v>
      </c>
      <c r="AO692" s="556">
        <f>[28]Summary!$R$11</f>
        <v>10327</v>
      </c>
      <c r="AP692" s="556">
        <f>[28]Summary!$S$11</f>
        <v>10601</v>
      </c>
      <c r="AQ692" s="556">
        <f>[28]Summary!$T$11</f>
        <v>10520</v>
      </c>
      <c r="AR692" s="556">
        <f>[28]Summary!$U$11</f>
        <v>10853</v>
      </c>
      <c r="AS692" s="556">
        <f>[28]Summary!$V$11</f>
        <v>10120</v>
      </c>
      <c r="AU692" s="566">
        <f>(Z692-C692)/C692</f>
        <v>-4.648130197299487E-4</v>
      </c>
      <c r="AV692" s="566">
        <f t="shared" ref="AV692:AV693" si="2502">(AA692-D692)/D692</f>
        <v>-4.6481301973009848E-4</v>
      </c>
      <c r="AW692" s="566">
        <f t="shared" ref="AW692:AW693" si="2503">(AB692-E692)/E692</f>
        <v>-4.6481301973007213E-4</v>
      </c>
      <c r="AX692" s="566">
        <f t="shared" ref="AX692:AX693" si="2504">(AC692-F692)/F692</f>
        <v>-4.6481301973012894E-4</v>
      </c>
      <c r="AY692" s="566">
        <f t="shared" ref="AY692:AY693" si="2505">(AD692-G692)/G692</f>
        <v>-4.6481301973006319E-4</v>
      </c>
      <c r="AZ692" s="566">
        <f t="shared" ref="AZ692:AZ693" si="2506">(AE692-H692)/H692</f>
        <v>-4.648130197300382E-4</v>
      </c>
      <c r="BA692" s="566">
        <f t="shared" ref="BA692:BA693" si="2507">(AF692-I692)/I692</f>
        <v>-4.6481301972999028E-4</v>
      </c>
      <c r="BB692" s="566">
        <f t="shared" ref="BB692:BB693" si="2508">(AG692-J692)/J692</f>
        <v>0</v>
      </c>
      <c r="BC692" s="566">
        <f t="shared" ref="BC692:BC693" si="2509">(AH692-K692)/K692</f>
        <v>0</v>
      </c>
      <c r="BD692" s="566">
        <f t="shared" ref="BD692:BD693" si="2510">(AI692-L692)/L692</f>
        <v>0</v>
      </c>
      <c r="BE692" s="566">
        <f t="shared" ref="BE692:BE693" si="2511">(AJ692-M692)/M692</f>
        <v>0</v>
      </c>
      <c r="BF692" s="566">
        <f t="shared" ref="BF692:BF693" si="2512">(AK692-N692)/N692</f>
        <v>0</v>
      </c>
      <c r="BG692" s="566">
        <f t="shared" ref="BG692:BG693" si="2513">(AL692-O692)/O692</f>
        <v>0</v>
      </c>
      <c r="BH692" s="566">
        <f t="shared" ref="BH692:BH693" si="2514">(AM692-P692)/P692</f>
        <v>0</v>
      </c>
      <c r="BI692" s="566">
        <f t="shared" ref="BI692:BI693" si="2515">(AN692-Q692)/Q692</f>
        <v>0</v>
      </c>
      <c r="BJ692" s="566">
        <f t="shared" ref="BJ692:BJ693" si="2516">(AO692-R692)/R692</f>
        <v>0</v>
      </c>
      <c r="BK692" s="566">
        <f t="shared" ref="BK692:BK693" si="2517">(AP692-S692)/S692</f>
        <v>0</v>
      </c>
      <c r="BL692" s="566">
        <f t="shared" ref="BL692:BL693" si="2518">(AQ692-T692)/T692</f>
        <v>0</v>
      </c>
      <c r="BM692" s="566">
        <f t="shared" ref="BM692:BM693" si="2519">(AR692-U692)/U692</f>
        <v>3.5936055934878145E-5</v>
      </c>
      <c r="BN692" s="566">
        <f t="shared" ref="BN692:BN693" si="2520">(AS692-V692)/V692</f>
        <v>0.97374269296732252</v>
      </c>
    </row>
    <row r="693" spans="1:66" ht="15" x14ac:dyDescent="0.25">
      <c r="A693" s="563"/>
      <c r="B693" s="550" t="s">
        <v>87</v>
      </c>
      <c r="C693" s="556">
        <v>6977.6143518005847</v>
      </c>
      <c r="D693" s="556">
        <v>6552.9343025777389</v>
      </c>
      <c r="E693" s="556">
        <v>6546.2544510970283</v>
      </c>
      <c r="F693" s="556">
        <v>7194.9925694779686</v>
      </c>
      <c r="G693" s="556">
        <v>8196.9702915846556</v>
      </c>
      <c r="H693" s="556">
        <v>10531.521775182386</v>
      </c>
      <c r="I693" s="556">
        <v>8908.5556227951365</v>
      </c>
      <c r="J693" s="556">
        <v>9057.1200000000008</v>
      </c>
      <c r="K693" s="556">
        <v>10318.32</v>
      </c>
      <c r="L693" s="556">
        <v>10114.34</v>
      </c>
      <c r="M693" s="556">
        <v>10750.96</v>
      </c>
      <c r="N693" s="556">
        <v>10318.459999999999</v>
      </c>
      <c r="O693" s="556">
        <v>9399.35</v>
      </c>
      <c r="P693" s="556">
        <v>9294.7000000000007</v>
      </c>
      <c r="Q693" s="556">
        <v>10487</v>
      </c>
      <c r="R693" s="556">
        <v>10327</v>
      </c>
      <c r="S693" s="556">
        <v>10601</v>
      </c>
      <c r="T693" s="556">
        <v>10520</v>
      </c>
      <c r="U693" s="556">
        <v>10852.61</v>
      </c>
      <c r="V693" s="557">
        <v>5127.314738673258</v>
      </c>
      <c r="X693" s="563"/>
      <c r="Y693" s="550" t="s">
        <v>87</v>
      </c>
      <c r="Z693" s="556">
        <f>[28]Summary!$C$12</f>
        <v>6974.3710658032132</v>
      </c>
      <c r="AA693" s="556">
        <f>[28]Summary!$D$12</f>
        <v>6549.8884133964648</v>
      </c>
      <c r="AB693" s="556">
        <f>[28]Summary!$E$12</f>
        <v>6543.2116667976925</v>
      </c>
      <c r="AC693" s="556">
        <f>[28]Summary!$F$12</f>
        <v>7191.6482432548137</v>
      </c>
      <c r="AD693" s="556">
        <f>[28]Summary!$G$12</f>
        <v>8193.1602330707865</v>
      </c>
      <c r="AE693" s="556">
        <f>[28]Summary!$H$12</f>
        <v>10526.626586743711</v>
      </c>
      <c r="AF693" s="556">
        <f>[28]Summary!$I$12</f>
        <v>8904.4148101546725</v>
      </c>
      <c r="AG693" s="556">
        <f>[28]Summary!$J$12</f>
        <v>9057.1200000000008</v>
      </c>
      <c r="AH693" s="556">
        <f>[28]Summary!$K$12</f>
        <v>10318.32</v>
      </c>
      <c r="AI693" s="556">
        <f>[28]Summary!$L$12</f>
        <v>10114.34</v>
      </c>
      <c r="AJ693" s="556">
        <f>[28]Summary!$M$12</f>
        <v>10750.96</v>
      </c>
      <c r="AK693" s="556">
        <f>[28]Summary!$N$12</f>
        <v>10318.459999999999</v>
      </c>
      <c r="AL693" s="556">
        <f>[28]Summary!$O$12</f>
        <v>9399.35</v>
      </c>
      <c r="AM693" s="556">
        <f>[28]Summary!$P$12</f>
        <v>9294.7000000000007</v>
      </c>
      <c r="AN693" s="556">
        <f>[28]Summary!$Q$12</f>
        <v>10487</v>
      </c>
      <c r="AO693" s="556">
        <f>[28]Summary!$R$12</f>
        <v>10327</v>
      </c>
      <c r="AP693" s="556">
        <f>[28]Summary!$S$12</f>
        <v>10601</v>
      </c>
      <c r="AQ693" s="556">
        <f>[28]Summary!$T$12</f>
        <v>10520</v>
      </c>
      <c r="AR693" s="556">
        <f>[28]Summary!$U$12</f>
        <v>10853</v>
      </c>
      <c r="AS693" s="556">
        <f>[28]Summary!$V$12</f>
        <v>10120</v>
      </c>
      <c r="AU693" s="566">
        <f t="shared" ref="AU693" si="2521">(Z693-C693)/C693</f>
        <v>-4.648130197299487E-4</v>
      </c>
      <c r="AV693" s="566">
        <f t="shared" si="2502"/>
        <v>-4.6481301973009848E-4</v>
      </c>
      <c r="AW693" s="566">
        <f t="shared" si="2503"/>
        <v>-4.6481301973007213E-4</v>
      </c>
      <c r="AX693" s="566">
        <f t="shared" si="2504"/>
        <v>-4.6481301973012894E-4</v>
      </c>
      <c r="AY693" s="566">
        <f t="shared" si="2505"/>
        <v>-4.6481301973006319E-4</v>
      </c>
      <c r="AZ693" s="566">
        <f t="shared" si="2506"/>
        <v>-4.648130197300382E-4</v>
      </c>
      <c r="BA693" s="566">
        <f t="shared" si="2507"/>
        <v>-4.6481301972999028E-4</v>
      </c>
      <c r="BB693" s="566">
        <f t="shared" si="2508"/>
        <v>0</v>
      </c>
      <c r="BC693" s="566">
        <f t="shared" si="2509"/>
        <v>0</v>
      </c>
      <c r="BD693" s="566">
        <f t="shared" si="2510"/>
        <v>0</v>
      </c>
      <c r="BE693" s="566">
        <f t="shared" si="2511"/>
        <v>0</v>
      </c>
      <c r="BF693" s="566">
        <f t="shared" si="2512"/>
        <v>0</v>
      </c>
      <c r="BG693" s="566">
        <f t="shared" si="2513"/>
        <v>0</v>
      </c>
      <c r="BH693" s="566">
        <f t="shared" si="2514"/>
        <v>0</v>
      </c>
      <c r="BI693" s="566">
        <f t="shared" si="2515"/>
        <v>0</v>
      </c>
      <c r="BJ693" s="566">
        <f t="shared" si="2516"/>
        <v>0</v>
      </c>
      <c r="BK693" s="566">
        <f t="shared" si="2517"/>
        <v>0</v>
      </c>
      <c r="BL693" s="566">
        <f t="shared" si="2518"/>
        <v>0</v>
      </c>
      <c r="BM693" s="566">
        <f t="shared" si="2519"/>
        <v>3.5936055934878145E-5</v>
      </c>
      <c r="BN693" s="566">
        <f t="shared" si="2520"/>
        <v>0.97374269296732252</v>
      </c>
    </row>
    <row r="694" spans="1:66" ht="15.75" thickBot="1" x14ac:dyDescent="0.3">
      <c r="A694" s="564"/>
      <c r="B694" s="559" t="s">
        <v>499</v>
      </c>
      <c r="C694" s="560">
        <v>0</v>
      </c>
      <c r="D694" s="560">
        <v>0</v>
      </c>
      <c r="E694" s="560">
        <v>0</v>
      </c>
      <c r="F694" s="560">
        <v>0</v>
      </c>
      <c r="G694" s="560">
        <v>0</v>
      </c>
      <c r="H694" s="560">
        <v>0</v>
      </c>
      <c r="I694" s="560">
        <v>0</v>
      </c>
      <c r="J694" s="560">
        <v>0</v>
      </c>
      <c r="K694" s="560">
        <v>0</v>
      </c>
      <c r="L694" s="560">
        <v>0</v>
      </c>
      <c r="M694" s="560">
        <v>0</v>
      </c>
      <c r="N694" s="560">
        <v>0</v>
      </c>
      <c r="O694" s="560">
        <v>0</v>
      </c>
      <c r="P694" s="560">
        <v>0</v>
      </c>
      <c r="Q694" s="560">
        <v>0</v>
      </c>
      <c r="R694" s="560">
        <v>0</v>
      </c>
      <c r="S694" s="560">
        <v>0</v>
      </c>
      <c r="T694" s="560">
        <v>0</v>
      </c>
      <c r="U694" s="560">
        <v>0</v>
      </c>
      <c r="V694" s="561">
        <v>0</v>
      </c>
      <c r="X694" s="564"/>
      <c r="Y694" s="559" t="s">
        <v>499</v>
      </c>
      <c r="Z694" s="560">
        <f>[28]Summary!$C$13</f>
        <v>0</v>
      </c>
      <c r="AA694" s="560">
        <f>[28]Summary!$D$13</f>
        <v>0</v>
      </c>
      <c r="AB694" s="560">
        <f>[28]Summary!$E$13</f>
        <v>0</v>
      </c>
      <c r="AC694" s="560">
        <f>[28]Summary!$F$13</f>
        <v>0</v>
      </c>
      <c r="AD694" s="560">
        <f>[28]Summary!$G$13</f>
        <v>0</v>
      </c>
      <c r="AE694" s="560">
        <f>[28]Summary!$H$13</f>
        <v>0</v>
      </c>
      <c r="AF694" s="560">
        <f>[28]Summary!$I$13</f>
        <v>0</v>
      </c>
      <c r="AG694" s="560">
        <f>[28]Summary!$J$13</f>
        <v>0</v>
      </c>
      <c r="AH694" s="560">
        <f>[28]Summary!$K$13</f>
        <v>0</v>
      </c>
      <c r="AI694" s="560">
        <f>[28]Summary!$L$13</f>
        <v>0</v>
      </c>
      <c r="AJ694" s="560">
        <f>[28]Summary!$M$13</f>
        <v>0</v>
      </c>
      <c r="AK694" s="560">
        <f>[28]Summary!$N$13</f>
        <v>0</v>
      </c>
      <c r="AL694" s="560">
        <f>[28]Summary!$O$13</f>
        <v>0</v>
      </c>
      <c r="AM694" s="560">
        <f>[28]Summary!$P$13</f>
        <v>0</v>
      </c>
      <c r="AN694" s="560" t="str">
        <f>[28]Summary!$Q$13</f>
        <v>:</v>
      </c>
      <c r="AO694" s="560" t="str">
        <f>[28]Summary!$R$13</f>
        <v>:</v>
      </c>
      <c r="AP694" s="560" t="str">
        <f>[28]Summary!$S$13</f>
        <v>:</v>
      </c>
      <c r="AQ694" s="560" t="str">
        <f>[28]Summary!$T$13</f>
        <v>:</v>
      </c>
      <c r="AR694" s="560" t="str">
        <f>[28]Summary!$U$13</f>
        <v>:</v>
      </c>
      <c r="AS694" s="560" t="str">
        <f>[28]Summary!$V$13</f>
        <v>:</v>
      </c>
      <c r="AU694" s="566"/>
      <c r="AV694" s="566"/>
      <c r="AW694" s="566"/>
      <c r="AX694" s="566"/>
      <c r="AY694" s="566"/>
      <c r="AZ694" s="566"/>
      <c r="BA694" s="566"/>
      <c r="BB694" s="566"/>
      <c r="BC694" s="566"/>
      <c r="BD694" s="566"/>
      <c r="BE694" s="566"/>
      <c r="BF694" s="566"/>
      <c r="BG694" s="566"/>
      <c r="BH694" s="566"/>
      <c r="BI694" s="566"/>
      <c r="BJ694" s="566"/>
      <c r="BK694" s="566"/>
      <c r="BL694" s="566"/>
      <c r="BM694" s="566"/>
      <c r="BN694" s="566"/>
    </row>
    <row r="695" spans="1:66" ht="15" x14ac:dyDescent="0.25">
      <c r="A695" s="552" t="s">
        <v>501</v>
      </c>
      <c r="B695" s="562"/>
      <c r="C695" s="553">
        <v>2000</v>
      </c>
      <c r="D695" s="553">
        <v>2001</v>
      </c>
      <c r="E695" s="553">
        <v>2002</v>
      </c>
      <c r="F695" s="553">
        <v>2003</v>
      </c>
      <c r="G695" s="553">
        <v>2004</v>
      </c>
      <c r="H695" s="553">
        <v>2005</v>
      </c>
      <c r="I695" s="553">
        <v>2006</v>
      </c>
      <c r="J695" s="553">
        <v>2007</v>
      </c>
      <c r="K695" s="553">
        <v>2008</v>
      </c>
      <c r="L695" s="553">
        <v>2009</v>
      </c>
      <c r="M695" s="553">
        <v>2010</v>
      </c>
      <c r="N695" s="553">
        <v>2011</v>
      </c>
      <c r="O695" s="553">
        <v>2012</v>
      </c>
      <c r="P695" s="553">
        <v>2013</v>
      </c>
      <c r="Q695" s="553">
        <v>2014</v>
      </c>
      <c r="R695" s="553">
        <v>2015</v>
      </c>
      <c r="S695" s="553">
        <v>2016</v>
      </c>
      <c r="T695" s="553">
        <v>2017</v>
      </c>
      <c r="U695" s="553">
        <v>2018</v>
      </c>
      <c r="V695" s="554">
        <v>2019</v>
      </c>
      <c r="X695" s="552" t="s">
        <v>501</v>
      </c>
      <c r="Y695" s="562"/>
      <c r="Z695" s="553">
        <v>2000</v>
      </c>
      <c r="AA695" s="553">
        <v>2001</v>
      </c>
      <c r="AB695" s="553">
        <v>2002</v>
      </c>
      <c r="AC695" s="553">
        <v>2003</v>
      </c>
      <c r="AD695" s="553">
        <v>2004</v>
      </c>
      <c r="AE695" s="553">
        <v>2005</v>
      </c>
      <c r="AF695" s="553">
        <v>2006</v>
      </c>
      <c r="AG695" s="553">
        <v>2007</v>
      </c>
      <c r="AH695" s="553">
        <v>2008</v>
      </c>
      <c r="AI695" s="553">
        <v>2009</v>
      </c>
      <c r="AJ695" s="553">
        <v>2010</v>
      </c>
      <c r="AK695" s="553">
        <v>2011</v>
      </c>
      <c r="AL695" s="553">
        <v>2012</v>
      </c>
      <c r="AM695" s="553">
        <v>2013</v>
      </c>
      <c r="AN695" s="553">
        <v>2014</v>
      </c>
      <c r="AO695" s="553">
        <v>2015</v>
      </c>
      <c r="AP695" s="553">
        <v>2016</v>
      </c>
      <c r="AQ695" s="553">
        <v>2017</v>
      </c>
      <c r="AR695" s="553">
        <v>2018</v>
      </c>
      <c r="AS695" s="553">
        <v>2019</v>
      </c>
      <c r="AU695" s="553">
        <v>2000</v>
      </c>
      <c r="AV695" s="553">
        <v>2001</v>
      </c>
      <c r="AW695" s="553">
        <v>2002</v>
      </c>
      <c r="AX695" s="553">
        <v>2003</v>
      </c>
      <c r="AY695" s="553">
        <v>2004</v>
      </c>
      <c r="AZ695" s="553">
        <v>2005</v>
      </c>
      <c r="BA695" s="553">
        <v>2006</v>
      </c>
      <c r="BB695" s="553">
        <v>2007</v>
      </c>
      <c r="BC695" s="553">
        <v>2008</v>
      </c>
      <c r="BD695" s="553">
        <v>2009</v>
      </c>
      <c r="BE695" s="553">
        <v>2010</v>
      </c>
      <c r="BF695" s="553">
        <v>2011</v>
      </c>
      <c r="BG695" s="553">
        <v>2012</v>
      </c>
      <c r="BH695" s="553">
        <v>2013</v>
      </c>
      <c r="BI695" s="553">
        <v>2014</v>
      </c>
      <c r="BJ695" s="553">
        <v>2015</v>
      </c>
      <c r="BK695" s="553">
        <v>2016</v>
      </c>
      <c r="BL695" s="553">
        <v>2017</v>
      </c>
      <c r="BM695" s="553">
        <v>2018</v>
      </c>
      <c r="BN695" s="553">
        <v>2019</v>
      </c>
    </row>
    <row r="696" spans="1:66" ht="15" x14ac:dyDescent="0.25">
      <c r="A696" s="563"/>
      <c r="B696" s="550" t="s">
        <v>498</v>
      </c>
      <c r="C696" s="556">
        <v>1833.7717649350107</v>
      </c>
      <c r="D696" s="556">
        <v>1796.6371286009753</v>
      </c>
      <c r="E696" s="556">
        <v>3608.9732863705226</v>
      </c>
      <c r="F696" s="556">
        <v>1665.6653779005871</v>
      </c>
      <c r="G696" s="556">
        <v>9688.5547737024244</v>
      </c>
      <c r="H696" s="556">
        <v>1512.1887284912254</v>
      </c>
      <c r="I696" s="556">
        <v>2313.5431692813454</v>
      </c>
      <c r="J696" s="556">
        <v>4263.1908725426574</v>
      </c>
      <c r="K696" s="556">
        <v>2464.2213627949686</v>
      </c>
      <c r="L696" s="556">
        <v>2442.3817560054854</v>
      </c>
      <c r="M696" s="556">
        <v>3599.2780895861051</v>
      </c>
      <c r="N696" s="556">
        <v>2684.6699099159518</v>
      </c>
      <c r="O696" s="556">
        <v>2654.9297669949265</v>
      </c>
      <c r="P696" s="556">
        <v>2560.9275583443587</v>
      </c>
      <c r="Q696" s="556">
        <v>657</v>
      </c>
      <c r="R696" s="556">
        <v>426</v>
      </c>
      <c r="S696" s="556">
        <v>424</v>
      </c>
      <c r="T696" s="556">
        <v>428</v>
      </c>
      <c r="U696" s="556">
        <v>2980.300532779389</v>
      </c>
      <c r="V696" s="557">
        <v>1420.314445927422</v>
      </c>
      <c r="X696" s="563"/>
      <c r="Y696" s="550" t="s">
        <v>498</v>
      </c>
      <c r="Z696" s="556">
        <f>[28]Summary!$C$15</f>
        <v>1686.3083264524578</v>
      </c>
      <c r="AA696" s="556">
        <f>[28]Summary!$D$15</f>
        <v>1738.8748870346747</v>
      </c>
      <c r="AB696" s="556">
        <f>[28]Summary!$E$15</f>
        <v>2411.1798320587823</v>
      </c>
      <c r="AC696" s="556">
        <f>[28]Summary!$F$15</f>
        <v>1593.2825022323607</v>
      </c>
      <c r="AD696" s="556">
        <f>[28]Summary!$G$15</f>
        <v>4286.2503252073739</v>
      </c>
      <c r="AE696" s="556">
        <f>[28]Summary!$H$15</f>
        <v>1579.9313044708379</v>
      </c>
      <c r="AF696" s="556">
        <f>[28]Summary!$I$15</f>
        <v>2142.2436905139675</v>
      </c>
      <c r="AG696" s="556">
        <f>[28]Summary!$J$15</f>
        <v>3066.237136764008</v>
      </c>
      <c r="AH696" s="556">
        <f>[28]Summary!$K$15</f>
        <v>2300.4545445225654</v>
      </c>
      <c r="AI696" s="556">
        <f>[28]Summary!$L$15</f>
        <v>2257.4194899417416</v>
      </c>
      <c r="AJ696" s="556">
        <f>[28]Summary!$M$15</f>
        <v>2776.6516976708685</v>
      </c>
      <c r="AK696" s="556">
        <f>[28]Summary!$N$15</f>
        <v>2425.8597341390987</v>
      </c>
      <c r="AL696" s="556">
        <f>[28]Summary!$O$15</f>
        <v>2513.4670931867781</v>
      </c>
      <c r="AM696" s="556">
        <f>[28]Summary!$P$15</f>
        <v>2386.2103805570005</v>
      </c>
      <c r="AN696" s="556">
        <f>[28]Summary!$Q$15</f>
        <v>657</v>
      </c>
      <c r="AO696" s="556">
        <f>[28]Summary!$R$15</f>
        <v>426</v>
      </c>
      <c r="AP696" s="556">
        <f>[28]Summary!$S$15</f>
        <v>424</v>
      </c>
      <c r="AQ696" s="556">
        <f>[28]Summary!$T$15</f>
        <v>428</v>
      </c>
      <c r="AR696" s="556">
        <f>[28]Summary!$U$15</f>
        <v>843</v>
      </c>
      <c r="AS696" s="556">
        <f>[28]Summary!$V$15</f>
        <v>703</v>
      </c>
      <c r="AU696" s="566">
        <f>(Z696-C696)/C696</f>
        <v>-8.0415371913951914E-2</v>
      </c>
      <c r="AV696" s="566">
        <f t="shared" ref="AV696:AV697" si="2522">(AA696-D696)/D696</f>
        <v>-3.2150199195359816E-2</v>
      </c>
      <c r="AW696" s="566">
        <f t="shared" ref="AW696:AW697" si="2523">(AB696-E696)/E696</f>
        <v>-0.33189313393791808</v>
      </c>
      <c r="AX696" s="566">
        <f t="shared" ref="AX696:AX697" si="2524">(AC696-F696)/F696</f>
        <v>-4.345583250307946E-2</v>
      </c>
      <c r="AY696" s="566">
        <f t="shared" ref="AY696:AY697" si="2525">(AD696-G696)/G696</f>
        <v>-0.55759652235836943</v>
      </c>
      <c r="AZ696" s="566">
        <f t="shared" ref="AZ696:AZ697" si="2526">(AE696-H696)/H696</f>
        <v>4.4797699323682993E-2</v>
      </c>
      <c r="BA696" s="566">
        <f t="shared" ref="BA696:BA697" si="2527">(AF696-I696)/I696</f>
        <v>-7.4042049892066003E-2</v>
      </c>
      <c r="BB696" s="566">
        <f t="shared" ref="BB696:BB697" si="2528">(AG696-J696)/J696</f>
        <v>-0.28076475381097837</v>
      </c>
      <c r="BC696" s="566">
        <f t="shared" ref="BC696:BC697" si="2529">(AH696-K696)/K696</f>
        <v>-6.6457835625065645E-2</v>
      </c>
      <c r="BD696" s="566">
        <f t="shared" ref="BD696:BD697" si="2530">(AI696-L696)/L696</f>
        <v>-7.5730284837309578E-2</v>
      </c>
      <c r="BE696" s="566">
        <f t="shared" ref="BE696:BE697" si="2531">(AJ696-M696)/M696</f>
        <v>-0.22855316300659434</v>
      </c>
      <c r="BF696" s="566">
        <f t="shared" ref="BF696:BF697" si="2532">(AK696-N696)/N696</f>
        <v>-9.6402978563929168E-2</v>
      </c>
      <c r="BG696" s="566">
        <f t="shared" ref="BG696:BG697" si="2533">(AL696-O696)/O696</f>
        <v>-5.3283019222112128E-2</v>
      </c>
      <c r="BH696" s="566">
        <f t="shared" ref="BH696:BH697" si="2534">(AM696-P696)/P696</f>
        <v>-6.8224178078786793E-2</v>
      </c>
      <c r="BI696" s="566">
        <f t="shared" ref="BI696:BI697" si="2535">(AN696-Q696)/Q696</f>
        <v>0</v>
      </c>
      <c r="BJ696" s="566">
        <f t="shared" ref="BJ696:BJ697" si="2536">(AO696-R696)/R696</f>
        <v>0</v>
      </c>
      <c r="BK696" s="566">
        <f t="shared" ref="BK696:BK697" si="2537">(AP696-S696)/S696</f>
        <v>0</v>
      </c>
      <c r="BL696" s="566">
        <f t="shared" ref="BL696:BL697" si="2538">(AQ696-T696)/T696</f>
        <v>0</v>
      </c>
      <c r="BM696" s="566">
        <f t="shared" ref="BM696:BM697" si="2539">(AR696-U696)/U696</f>
        <v>-0.71714262010555385</v>
      </c>
      <c r="BN696" s="566">
        <f t="shared" ref="BN696:BN697" si="2540">(AS696-V696)/V696</f>
        <v>-0.50503918198130948</v>
      </c>
    </row>
    <row r="697" spans="1:66" ht="15" x14ac:dyDescent="0.25">
      <c r="A697" s="563"/>
      <c r="B697" s="550" t="s">
        <v>87</v>
      </c>
      <c r="C697" s="556">
        <v>1833.7717649350107</v>
      </c>
      <c r="D697" s="556">
        <v>1796.6371286009753</v>
      </c>
      <c r="E697" s="556">
        <v>3608.9732863705226</v>
      </c>
      <c r="F697" s="556">
        <v>1665.6653779005871</v>
      </c>
      <c r="G697" s="556">
        <v>9688.5547737024244</v>
      </c>
      <c r="H697" s="556">
        <v>1512.1887284912254</v>
      </c>
      <c r="I697" s="556">
        <v>2313.5431692813454</v>
      </c>
      <c r="J697" s="556">
        <v>4263.1908725426574</v>
      </c>
      <c r="K697" s="556">
        <v>2464.2213627949686</v>
      </c>
      <c r="L697" s="556">
        <v>2442.3817560054854</v>
      </c>
      <c r="M697" s="556">
        <v>3599.2780895861051</v>
      </c>
      <c r="N697" s="556">
        <v>2684.6699099159518</v>
      </c>
      <c r="O697" s="556">
        <v>2654.9297669949265</v>
      </c>
      <c r="P697" s="556">
        <v>2560.9275583443587</v>
      </c>
      <c r="Q697" s="556">
        <v>316</v>
      </c>
      <c r="R697" s="556">
        <v>307</v>
      </c>
      <c r="S697" s="556">
        <v>313</v>
      </c>
      <c r="T697" s="556">
        <v>316</v>
      </c>
      <c r="U697" s="556">
        <v>2980.300532779389</v>
      </c>
      <c r="V697" s="557">
        <v>1420.314445927422</v>
      </c>
      <c r="X697" s="563"/>
      <c r="Y697" s="550" t="s">
        <v>87</v>
      </c>
      <c r="Z697" s="556">
        <f>[28]Summary!$C$16</f>
        <v>1686.3083264524578</v>
      </c>
      <c r="AA697" s="556">
        <f>[28]Summary!$D$16</f>
        <v>1738.8748870346747</v>
      </c>
      <c r="AB697" s="556">
        <f>[28]Summary!$E$16</f>
        <v>2411.1798320587823</v>
      </c>
      <c r="AC697" s="556">
        <f>[28]Summary!$F$16</f>
        <v>1593.2825022323607</v>
      </c>
      <c r="AD697" s="556">
        <f>[28]Summary!$G$16</f>
        <v>4286.2503252073739</v>
      </c>
      <c r="AE697" s="556">
        <f>[28]Summary!$H$16</f>
        <v>1579.9313044708379</v>
      </c>
      <c r="AF697" s="556">
        <f>[28]Summary!$I$16</f>
        <v>2142.2436905139675</v>
      </c>
      <c r="AG697" s="556">
        <f>[28]Summary!$J$16</f>
        <v>3066.237136764008</v>
      </c>
      <c r="AH697" s="556">
        <f>[28]Summary!$K$16</f>
        <v>2300.4545445225654</v>
      </c>
      <c r="AI697" s="556">
        <f>[28]Summary!$L$16</f>
        <v>2257.4194899417416</v>
      </c>
      <c r="AJ697" s="556">
        <f>[28]Summary!$M$16</f>
        <v>2776.6516976708685</v>
      </c>
      <c r="AK697" s="556">
        <f>[28]Summary!$N$16</f>
        <v>2425.8597341390987</v>
      </c>
      <c r="AL697" s="556">
        <f>[28]Summary!$O$16</f>
        <v>2513.4670931867781</v>
      </c>
      <c r="AM697" s="556">
        <f>[28]Summary!$P$16</f>
        <v>2386.2103805570005</v>
      </c>
      <c r="AN697" s="556">
        <f>[28]Summary!$Q$16</f>
        <v>316</v>
      </c>
      <c r="AO697" s="556">
        <f>[28]Summary!$R$16</f>
        <v>307</v>
      </c>
      <c r="AP697" s="556">
        <f>[28]Summary!$S$16</f>
        <v>313</v>
      </c>
      <c r="AQ697" s="556">
        <f>[28]Summary!$T$16</f>
        <v>316</v>
      </c>
      <c r="AR697" s="556">
        <f>[28]Summary!$U$16</f>
        <v>550</v>
      </c>
      <c r="AS697" s="556">
        <f>[28]Summary!$V$16</f>
        <v>422</v>
      </c>
      <c r="AU697" s="566">
        <f t="shared" ref="AU697" si="2541">(Z697-C697)/C697</f>
        <v>-8.0415371913951914E-2</v>
      </c>
      <c r="AV697" s="566">
        <f t="shared" si="2522"/>
        <v>-3.2150199195359816E-2</v>
      </c>
      <c r="AW697" s="566">
        <f t="shared" si="2523"/>
        <v>-0.33189313393791808</v>
      </c>
      <c r="AX697" s="566">
        <f t="shared" si="2524"/>
        <v>-4.345583250307946E-2</v>
      </c>
      <c r="AY697" s="566">
        <f t="shared" si="2525"/>
        <v>-0.55759652235836943</v>
      </c>
      <c r="AZ697" s="566">
        <f t="shared" si="2526"/>
        <v>4.4797699323682993E-2</v>
      </c>
      <c r="BA697" s="566">
        <f t="shared" si="2527"/>
        <v>-7.4042049892066003E-2</v>
      </c>
      <c r="BB697" s="566">
        <f t="shared" si="2528"/>
        <v>-0.28076475381097837</v>
      </c>
      <c r="BC697" s="566">
        <f t="shared" si="2529"/>
        <v>-6.6457835625065645E-2</v>
      </c>
      <c r="BD697" s="566">
        <f t="shared" si="2530"/>
        <v>-7.5730284837309578E-2</v>
      </c>
      <c r="BE697" s="566">
        <f t="shared" si="2531"/>
        <v>-0.22855316300659434</v>
      </c>
      <c r="BF697" s="566">
        <f t="shared" si="2532"/>
        <v>-9.6402978563929168E-2</v>
      </c>
      <c r="BG697" s="566">
        <f t="shared" si="2533"/>
        <v>-5.3283019222112128E-2</v>
      </c>
      <c r="BH697" s="566">
        <f t="shared" si="2534"/>
        <v>-6.8224178078786793E-2</v>
      </c>
      <c r="BI697" s="566">
        <f t="shared" si="2535"/>
        <v>0</v>
      </c>
      <c r="BJ697" s="566">
        <f t="shared" si="2536"/>
        <v>0</v>
      </c>
      <c r="BK697" s="566">
        <f t="shared" si="2537"/>
        <v>0</v>
      </c>
      <c r="BL697" s="566">
        <f t="shared" si="2538"/>
        <v>0</v>
      </c>
      <c r="BM697" s="566">
        <f t="shared" si="2539"/>
        <v>-0.81545485297515374</v>
      </c>
      <c r="BN697" s="566">
        <f t="shared" si="2540"/>
        <v>-0.70288269530030245</v>
      </c>
    </row>
    <row r="698" spans="1:66" ht="15.75" thickBot="1" x14ac:dyDescent="0.3">
      <c r="A698" s="564"/>
      <c r="B698" s="559" t="s">
        <v>499</v>
      </c>
      <c r="C698" s="560">
        <v>0</v>
      </c>
      <c r="D698" s="560">
        <v>0</v>
      </c>
      <c r="E698" s="560">
        <v>0</v>
      </c>
      <c r="F698" s="560">
        <v>0</v>
      </c>
      <c r="G698" s="560">
        <v>0</v>
      </c>
      <c r="H698" s="560">
        <v>0</v>
      </c>
      <c r="I698" s="560">
        <v>0</v>
      </c>
      <c r="J698" s="560">
        <v>0</v>
      </c>
      <c r="K698" s="560">
        <v>0</v>
      </c>
      <c r="L698" s="560">
        <v>0</v>
      </c>
      <c r="M698" s="560">
        <v>0</v>
      </c>
      <c r="N698" s="560">
        <v>0</v>
      </c>
      <c r="O698" s="560">
        <v>0</v>
      </c>
      <c r="P698" s="560">
        <v>0</v>
      </c>
      <c r="Q698" s="560">
        <v>340</v>
      </c>
      <c r="R698" s="560">
        <v>119</v>
      </c>
      <c r="S698" s="560">
        <v>111</v>
      </c>
      <c r="T698" s="560">
        <v>112</v>
      </c>
      <c r="U698" s="560">
        <v>0</v>
      </c>
      <c r="V698" s="561">
        <v>0</v>
      </c>
      <c r="X698" s="564"/>
      <c r="Y698" s="559" t="s">
        <v>499</v>
      </c>
      <c r="Z698" s="560">
        <f>[28]Summary!$C$17</f>
        <v>0</v>
      </c>
      <c r="AA698" s="560">
        <f>[28]Summary!$D$17</f>
        <v>0</v>
      </c>
      <c r="AB698" s="560">
        <f>[28]Summary!$E$17</f>
        <v>0</v>
      </c>
      <c r="AC698" s="560">
        <f>[28]Summary!$F$17</f>
        <v>0</v>
      </c>
      <c r="AD698" s="560">
        <f>[28]Summary!$G$17</f>
        <v>0</v>
      </c>
      <c r="AE698" s="560">
        <f>[28]Summary!$H$17</f>
        <v>0</v>
      </c>
      <c r="AF698" s="560">
        <f>[28]Summary!$I$17</f>
        <v>0</v>
      </c>
      <c r="AG698" s="560">
        <f>[28]Summary!$J$17</f>
        <v>0</v>
      </c>
      <c r="AH698" s="560">
        <f>[28]Summary!$K$17</f>
        <v>0</v>
      </c>
      <c r="AI698" s="560">
        <f>[28]Summary!$L$17</f>
        <v>0</v>
      </c>
      <c r="AJ698" s="560">
        <f>[28]Summary!$M$17</f>
        <v>0</v>
      </c>
      <c r="AK698" s="560">
        <f>[28]Summary!$N$17</f>
        <v>0</v>
      </c>
      <c r="AL698" s="560">
        <f>[28]Summary!$O$17</f>
        <v>0</v>
      </c>
      <c r="AM698" s="560">
        <f>[28]Summary!$P$17</f>
        <v>0</v>
      </c>
      <c r="AN698" s="560">
        <f>[28]Summary!$Q$17</f>
        <v>340</v>
      </c>
      <c r="AO698" s="560">
        <f>[28]Summary!$R$17</f>
        <v>119</v>
      </c>
      <c r="AP698" s="560">
        <f>[28]Summary!$S$17</f>
        <v>111</v>
      </c>
      <c r="AQ698" s="560">
        <f>[28]Summary!$T$17</f>
        <v>112</v>
      </c>
      <c r="AR698" s="560">
        <f>[28]Summary!$U$17</f>
        <v>293</v>
      </c>
      <c r="AS698" s="560">
        <f>[28]Summary!$V$17</f>
        <v>281</v>
      </c>
      <c r="AU698" s="566"/>
      <c r="AV698" s="566"/>
      <c r="AW698" s="566"/>
      <c r="AX698" s="566"/>
      <c r="AY698" s="566"/>
      <c r="AZ698" s="566"/>
      <c r="BA698" s="566"/>
      <c r="BB698" s="566"/>
      <c r="BC698" s="566"/>
      <c r="BD698" s="566"/>
      <c r="BE698" s="566"/>
      <c r="BF698" s="566"/>
      <c r="BG698" s="566"/>
      <c r="BH698" s="566"/>
      <c r="BI698" s="566"/>
      <c r="BJ698" s="566"/>
      <c r="BK698" s="566"/>
      <c r="BL698" s="566"/>
      <c r="BM698" s="566"/>
      <c r="BN698" s="566"/>
    </row>
    <row r="699" spans="1:66" ht="15" x14ac:dyDescent="0.25">
      <c r="A699" s="552" t="s">
        <v>502</v>
      </c>
      <c r="B699" s="562"/>
      <c r="C699" s="553">
        <v>2000</v>
      </c>
      <c r="D699" s="553">
        <v>2001</v>
      </c>
      <c r="E699" s="553">
        <v>2002</v>
      </c>
      <c r="F699" s="553">
        <v>2003</v>
      </c>
      <c r="G699" s="553">
        <v>2004</v>
      </c>
      <c r="H699" s="553">
        <v>2005</v>
      </c>
      <c r="I699" s="553">
        <v>2006</v>
      </c>
      <c r="J699" s="553">
        <v>2007</v>
      </c>
      <c r="K699" s="553">
        <v>2008</v>
      </c>
      <c r="L699" s="553">
        <v>2009</v>
      </c>
      <c r="M699" s="553">
        <v>2010</v>
      </c>
      <c r="N699" s="553">
        <v>2011</v>
      </c>
      <c r="O699" s="553">
        <v>2012</v>
      </c>
      <c r="P699" s="553">
        <v>2013</v>
      </c>
      <c r="Q699" s="553">
        <v>2014</v>
      </c>
      <c r="R699" s="553">
        <v>2015</v>
      </c>
      <c r="S699" s="553">
        <v>2016</v>
      </c>
      <c r="T699" s="553">
        <v>2017</v>
      </c>
      <c r="U699" s="553">
        <v>2018</v>
      </c>
      <c r="V699" s="554">
        <v>2019</v>
      </c>
      <c r="X699" s="552" t="s">
        <v>502</v>
      </c>
      <c r="Y699" s="562"/>
      <c r="Z699" s="553">
        <v>2000</v>
      </c>
      <c r="AA699" s="553">
        <v>2001</v>
      </c>
      <c r="AB699" s="553">
        <v>2002</v>
      </c>
      <c r="AC699" s="553">
        <v>2003</v>
      </c>
      <c r="AD699" s="553">
        <v>2004</v>
      </c>
      <c r="AE699" s="553">
        <v>2005</v>
      </c>
      <c r="AF699" s="553">
        <v>2006</v>
      </c>
      <c r="AG699" s="553">
        <v>2007</v>
      </c>
      <c r="AH699" s="553">
        <v>2008</v>
      </c>
      <c r="AI699" s="553">
        <v>2009</v>
      </c>
      <c r="AJ699" s="553">
        <v>2010</v>
      </c>
      <c r="AK699" s="553">
        <v>2011</v>
      </c>
      <c r="AL699" s="553">
        <v>2012</v>
      </c>
      <c r="AM699" s="553">
        <v>2013</v>
      </c>
      <c r="AN699" s="553">
        <v>2014</v>
      </c>
      <c r="AO699" s="553">
        <v>2015</v>
      </c>
      <c r="AP699" s="553">
        <v>2016</v>
      </c>
      <c r="AQ699" s="553">
        <v>2017</v>
      </c>
      <c r="AR699" s="553">
        <v>2018</v>
      </c>
      <c r="AS699" s="553">
        <v>2019</v>
      </c>
      <c r="AU699" s="553">
        <v>2000</v>
      </c>
      <c r="AV699" s="553">
        <v>2001</v>
      </c>
      <c r="AW699" s="553">
        <v>2002</v>
      </c>
      <c r="AX699" s="553">
        <v>2003</v>
      </c>
      <c r="AY699" s="553">
        <v>2004</v>
      </c>
      <c r="AZ699" s="553">
        <v>2005</v>
      </c>
      <c r="BA699" s="553">
        <v>2006</v>
      </c>
      <c r="BB699" s="553">
        <v>2007</v>
      </c>
      <c r="BC699" s="553">
        <v>2008</v>
      </c>
      <c r="BD699" s="553">
        <v>2009</v>
      </c>
      <c r="BE699" s="553">
        <v>2010</v>
      </c>
      <c r="BF699" s="553">
        <v>2011</v>
      </c>
      <c r="BG699" s="553">
        <v>2012</v>
      </c>
      <c r="BH699" s="553">
        <v>2013</v>
      </c>
      <c r="BI699" s="553">
        <v>2014</v>
      </c>
      <c r="BJ699" s="553">
        <v>2015</v>
      </c>
      <c r="BK699" s="553">
        <v>2016</v>
      </c>
      <c r="BL699" s="553">
        <v>2017</v>
      </c>
      <c r="BM699" s="553">
        <v>2018</v>
      </c>
      <c r="BN699" s="553">
        <v>2019</v>
      </c>
    </row>
    <row r="700" spans="1:66" ht="15" x14ac:dyDescent="0.25">
      <c r="A700" s="563"/>
      <c r="B700" s="550" t="s">
        <v>498</v>
      </c>
      <c r="C700" s="556">
        <v>0</v>
      </c>
      <c r="D700" s="556">
        <v>0</v>
      </c>
      <c r="E700" s="556">
        <v>0</v>
      </c>
      <c r="F700" s="556">
        <v>0</v>
      </c>
      <c r="G700" s="556">
        <v>0</v>
      </c>
      <c r="H700" s="556">
        <v>0</v>
      </c>
      <c r="I700" s="556">
        <v>0</v>
      </c>
      <c r="J700" s="556">
        <v>0</v>
      </c>
      <c r="K700" s="556">
        <v>0</v>
      </c>
      <c r="L700" s="556">
        <v>0</v>
      </c>
      <c r="M700" s="556">
        <v>0</v>
      </c>
      <c r="N700" s="556">
        <v>0</v>
      </c>
      <c r="O700" s="556">
        <v>0</v>
      </c>
      <c r="P700" s="556">
        <v>9000.5674350712798</v>
      </c>
      <c r="Q700" s="556">
        <v>0</v>
      </c>
      <c r="R700" s="556">
        <v>0</v>
      </c>
      <c r="S700" s="556">
        <v>0</v>
      </c>
      <c r="T700" s="556">
        <v>0</v>
      </c>
      <c r="U700" s="556">
        <v>0</v>
      </c>
      <c r="V700" s="557">
        <v>0</v>
      </c>
      <c r="X700" s="563"/>
      <c r="Y700" s="550" t="s">
        <v>498</v>
      </c>
      <c r="Z700" s="556">
        <f>[28]Summary!$C$19</f>
        <v>0</v>
      </c>
      <c r="AA700" s="556">
        <f>[28]Summary!$D$19</f>
        <v>0</v>
      </c>
      <c r="AB700" s="556">
        <f>[28]Summary!$E$19</f>
        <v>0</v>
      </c>
      <c r="AC700" s="556">
        <f>[28]Summary!$F$19</f>
        <v>0</v>
      </c>
      <c r="AD700" s="556">
        <f>[28]Summary!$G$19</f>
        <v>0</v>
      </c>
      <c r="AE700" s="556">
        <f>[28]Summary!$H$19</f>
        <v>0</v>
      </c>
      <c r="AF700" s="556">
        <f>[28]Summary!$I$19</f>
        <v>0</v>
      </c>
      <c r="AG700" s="556">
        <f>[28]Summary!$J$19</f>
        <v>0</v>
      </c>
      <c r="AH700" s="556">
        <f>[28]Summary!$K$19</f>
        <v>0</v>
      </c>
      <c r="AI700" s="556">
        <f>[28]Summary!$L$19</f>
        <v>0</v>
      </c>
      <c r="AJ700" s="556">
        <f>[28]Summary!$M$19</f>
        <v>0</v>
      </c>
      <c r="AK700" s="556">
        <f>[28]Summary!$N$19</f>
        <v>0</v>
      </c>
      <c r="AL700" s="556">
        <f>[28]Summary!$O$19</f>
        <v>0</v>
      </c>
      <c r="AM700" s="556">
        <f>[28]Summary!$P$19</f>
        <v>4151.6312403893098</v>
      </c>
      <c r="AN700" s="556">
        <f>[28]Summary!$Q$19</f>
        <v>0</v>
      </c>
      <c r="AO700" s="556">
        <f>[28]Summary!$R$19</f>
        <v>0</v>
      </c>
      <c r="AP700" s="556">
        <f>[28]Summary!$S$19</f>
        <v>0</v>
      </c>
      <c r="AQ700" s="556">
        <f>[28]Summary!$T$19</f>
        <v>0</v>
      </c>
      <c r="AR700" s="556">
        <f>[28]Summary!$U$19</f>
        <v>0</v>
      </c>
      <c r="AS700" s="556">
        <f>[28]Summary!$V$19</f>
        <v>0</v>
      </c>
      <c r="AU700" s="566"/>
      <c r="AV700" s="566"/>
      <c r="AW700" s="566"/>
      <c r="AX700" s="566"/>
      <c r="AY700" s="566"/>
      <c r="AZ700" s="566"/>
      <c r="BA700" s="566"/>
      <c r="BB700" s="566"/>
      <c r="BC700" s="566"/>
      <c r="BD700" s="566"/>
      <c r="BE700" s="566"/>
      <c r="BF700" s="566"/>
      <c r="BG700" s="566"/>
      <c r="BH700" s="566">
        <f t="shared" ref="BH700:BH702" si="2542">(AM700-P700)/P700</f>
        <v>-0.53873672184131227</v>
      </c>
      <c r="BI700" s="566"/>
      <c r="BJ700" s="566"/>
      <c r="BK700" s="566"/>
      <c r="BL700" s="566"/>
      <c r="BM700" s="566"/>
      <c r="BN700" s="566"/>
    </row>
    <row r="701" spans="1:66" ht="15" x14ac:dyDescent="0.25">
      <c r="A701" s="563"/>
      <c r="B701" s="550" t="s">
        <v>87</v>
      </c>
      <c r="C701" s="556">
        <v>0</v>
      </c>
      <c r="D701" s="556">
        <v>0</v>
      </c>
      <c r="E701" s="556">
        <v>0</v>
      </c>
      <c r="F701" s="556">
        <v>0</v>
      </c>
      <c r="G701" s="556">
        <v>0</v>
      </c>
      <c r="H701" s="556">
        <v>0</v>
      </c>
      <c r="I701" s="556">
        <v>0</v>
      </c>
      <c r="J701" s="556">
        <v>0</v>
      </c>
      <c r="K701" s="556">
        <v>0</v>
      </c>
      <c r="L701" s="556">
        <v>0</v>
      </c>
      <c r="M701" s="556">
        <v>0</v>
      </c>
      <c r="N701" s="556">
        <v>0</v>
      </c>
      <c r="O701" s="556">
        <v>0</v>
      </c>
      <c r="P701" s="556">
        <v>8904.0530727471923</v>
      </c>
      <c r="Q701" s="556">
        <v>0</v>
      </c>
      <c r="R701" s="556">
        <v>0</v>
      </c>
      <c r="S701" s="556">
        <v>0</v>
      </c>
      <c r="T701" s="556">
        <v>0</v>
      </c>
      <c r="U701" s="556">
        <v>0.93158658949908624</v>
      </c>
      <c r="V701" s="557">
        <v>0</v>
      </c>
      <c r="X701" s="563"/>
      <c r="Y701" s="550" t="s">
        <v>87</v>
      </c>
      <c r="Z701" s="556">
        <f>[28]Summary!$C$20</f>
        <v>0</v>
      </c>
      <c r="AA701" s="556">
        <f>[28]Summary!$D$20</f>
        <v>0</v>
      </c>
      <c r="AB701" s="556">
        <f>[28]Summary!$E$20</f>
        <v>0</v>
      </c>
      <c r="AC701" s="556">
        <f>[28]Summary!$F$20</f>
        <v>0</v>
      </c>
      <c r="AD701" s="556">
        <f>[28]Summary!$G$20</f>
        <v>0</v>
      </c>
      <c r="AE701" s="556">
        <f>[28]Summary!$H$20</f>
        <v>0</v>
      </c>
      <c r="AF701" s="556">
        <f>[28]Summary!$I$20</f>
        <v>0</v>
      </c>
      <c r="AG701" s="556">
        <f>[28]Summary!$J$20</f>
        <v>0</v>
      </c>
      <c r="AH701" s="556">
        <f>[28]Summary!$K$20</f>
        <v>0</v>
      </c>
      <c r="AI701" s="556">
        <f>[28]Summary!$L$20</f>
        <v>0</v>
      </c>
      <c r="AJ701" s="556">
        <f>[28]Summary!$M$20</f>
        <v>0</v>
      </c>
      <c r="AK701" s="556">
        <f>[28]Summary!$N$20</f>
        <v>0</v>
      </c>
      <c r="AL701" s="556">
        <f>[28]Summary!$O$20</f>
        <v>0</v>
      </c>
      <c r="AM701" s="556">
        <f>[28]Summary!$P$20</f>
        <v>4374.8961424392182</v>
      </c>
      <c r="AN701" s="556">
        <f>[28]Summary!$Q$20</f>
        <v>0</v>
      </c>
      <c r="AO701" s="556">
        <f>[28]Summary!$R$20</f>
        <v>0</v>
      </c>
      <c r="AP701" s="556">
        <f>[28]Summary!$S$20</f>
        <v>0</v>
      </c>
      <c r="AQ701" s="556">
        <f>[28]Summary!$T$20</f>
        <v>0</v>
      </c>
      <c r="AR701" s="556">
        <f>[28]Summary!$U$20</f>
        <v>0</v>
      </c>
      <c r="AS701" s="556">
        <f>[28]Summary!$V$20</f>
        <v>0</v>
      </c>
      <c r="AU701" s="566"/>
      <c r="AV701" s="566"/>
      <c r="AW701" s="566"/>
      <c r="AX701" s="566"/>
      <c r="AY701" s="566"/>
      <c r="AZ701" s="566"/>
      <c r="BA701" s="566"/>
      <c r="BB701" s="566"/>
      <c r="BC701" s="566"/>
      <c r="BD701" s="566"/>
      <c r="BE701" s="566"/>
      <c r="BF701" s="566"/>
      <c r="BG701" s="566"/>
      <c r="BH701" s="566">
        <f t="shared" si="2542"/>
        <v>-0.50866239153161075</v>
      </c>
      <c r="BI701" s="566"/>
      <c r="BJ701" s="566"/>
      <c r="BK701" s="566"/>
      <c r="BL701" s="566"/>
      <c r="BM701" s="566"/>
      <c r="BN701" s="566"/>
    </row>
    <row r="702" spans="1:66" ht="15.75" thickBot="1" x14ac:dyDescent="0.3">
      <c r="A702" s="564"/>
      <c r="B702" s="559" t="s">
        <v>499</v>
      </c>
      <c r="C702" s="560">
        <v>0</v>
      </c>
      <c r="D702" s="560">
        <v>0</v>
      </c>
      <c r="E702" s="560">
        <v>0</v>
      </c>
      <c r="F702" s="560">
        <v>0</v>
      </c>
      <c r="G702" s="560">
        <v>0</v>
      </c>
      <c r="H702" s="560">
        <v>0</v>
      </c>
      <c r="I702" s="560">
        <v>0</v>
      </c>
      <c r="J702" s="560">
        <v>0</v>
      </c>
      <c r="K702" s="560">
        <v>0</v>
      </c>
      <c r="L702" s="560">
        <v>0</v>
      </c>
      <c r="M702" s="560">
        <v>0</v>
      </c>
      <c r="N702" s="560">
        <v>0</v>
      </c>
      <c r="O702" s="560">
        <v>0</v>
      </c>
      <c r="P702" s="560">
        <v>96.514362324109243</v>
      </c>
      <c r="Q702" s="560">
        <v>0</v>
      </c>
      <c r="R702" s="560">
        <v>0</v>
      </c>
      <c r="S702" s="560">
        <v>0</v>
      </c>
      <c r="T702" s="560">
        <v>0</v>
      </c>
      <c r="U702" s="560">
        <v>0</v>
      </c>
      <c r="V702" s="561">
        <v>0</v>
      </c>
      <c r="X702" s="564"/>
      <c r="Y702" s="559" t="s">
        <v>499</v>
      </c>
      <c r="Z702" s="560">
        <f>[28]Summary!$C$21</f>
        <v>0</v>
      </c>
      <c r="AA702" s="560">
        <f>[28]Summary!$D$21</f>
        <v>0</v>
      </c>
      <c r="AB702" s="560">
        <f>[28]Summary!$E$21</f>
        <v>0</v>
      </c>
      <c r="AC702" s="560">
        <f>[28]Summary!$F$21</f>
        <v>0</v>
      </c>
      <c r="AD702" s="560">
        <f>[28]Summary!$G$21</f>
        <v>0</v>
      </c>
      <c r="AE702" s="560">
        <f>[28]Summary!$H$21</f>
        <v>0</v>
      </c>
      <c r="AF702" s="560">
        <f>[28]Summary!$I$21</f>
        <v>0</v>
      </c>
      <c r="AG702" s="560">
        <f>[28]Summary!$J$21</f>
        <v>0</v>
      </c>
      <c r="AH702" s="560">
        <f>[28]Summary!$K$21</f>
        <v>0</v>
      </c>
      <c r="AI702" s="560">
        <f>[28]Summary!$L$21</f>
        <v>0</v>
      </c>
      <c r="AJ702" s="560">
        <f>[28]Summary!$M$21</f>
        <v>0</v>
      </c>
      <c r="AK702" s="560">
        <f>[28]Summary!$N$21</f>
        <v>0</v>
      </c>
      <c r="AL702" s="560">
        <f>[28]Summary!$O$21</f>
        <v>0</v>
      </c>
      <c r="AM702" s="560">
        <f>[28]Summary!$P$21</f>
        <v>-223.26490204990841</v>
      </c>
      <c r="AN702" s="560">
        <f>[28]Summary!$Q$21</f>
        <v>0</v>
      </c>
      <c r="AO702" s="560">
        <f>[28]Summary!$R$21</f>
        <v>0</v>
      </c>
      <c r="AP702" s="560">
        <f>[28]Summary!$S$21</f>
        <v>0</v>
      </c>
      <c r="AQ702" s="560">
        <f>[28]Summary!$T$21</f>
        <v>0</v>
      </c>
      <c r="AR702" s="560">
        <f>[28]Summary!$U$21</f>
        <v>0</v>
      </c>
      <c r="AS702" s="560">
        <f>[28]Summary!$V$21</f>
        <v>0</v>
      </c>
      <c r="AU702" s="566"/>
      <c r="AV702" s="566"/>
      <c r="AW702" s="566"/>
      <c r="AX702" s="566"/>
      <c r="AY702" s="566"/>
      <c r="AZ702" s="566"/>
      <c r="BA702" s="566"/>
      <c r="BB702" s="566"/>
      <c r="BC702" s="566"/>
      <c r="BD702" s="566"/>
      <c r="BE702" s="566"/>
      <c r="BF702" s="566"/>
      <c r="BG702" s="566"/>
      <c r="BH702" s="566">
        <f t="shared" si="2542"/>
        <v>-3.3132816367801556</v>
      </c>
      <c r="BI702" s="566"/>
      <c r="BJ702" s="566"/>
      <c r="BK702" s="566"/>
      <c r="BL702" s="566"/>
      <c r="BM702" s="566"/>
      <c r="BN702" s="566"/>
    </row>
    <row r="703" spans="1:66" ht="15" x14ac:dyDescent="0.25">
      <c r="A703" s="552" t="s">
        <v>503</v>
      </c>
      <c r="B703" s="562"/>
      <c r="C703" s="553">
        <v>2000</v>
      </c>
      <c r="D703" s="553">
        <v>2001</v>
      </c>
      <c r="E703" s="553">
        <v>2002</v>
      </c>
      <c r="F703" s="553">
        <v>2003</v>
      </c>
      <c r="G703" s="553">
        <v>2004</v>
      </c>
      <c r="H703" s="553">
        <v>2005</v>
      </c>
      <c r="I703" s="553">
        <v>2006</v>
      </c>
      <c r="J703" s="553">
        <v>2007</v>
      </c>
      <c r="K703" s="553">
        <v>2008</v>
      </c>
      <c r="L703" s="553">
        <v>2009</v>
      </c>
      <c r="M703" s="553">
        <v>2010</v>
      </c>
      <c r="N703" s="553">
        <v>2011</v>
      </c>
      <c r="O703" s="553">
        <v>2012</v>
      </c>
      <c r="P703" s="553">
        <v>2013</v>
      </c>
      <c r="Q703" s="553">
        <v>2014</v>
      </c>
      <c r="R703" s="553">
        <v>2015</v>
      </c>
      <c r="S703" s="553">
        <v>2016</v>
      </c>
      <c r="T703" s="553">
        <v>2017</v>
      </c>
      <c r="U703" s="553">
        <v>2018</v>
      </c>
      <c r="V703" s="554">
        <v>2019</v>
      </c>
      <c r="X703" s="552" t="s">
        <v>503</v>
      </c>
      <c r="Y703" s="562"/>
      <c r="Z703" s="553">
        <v>2000</v>
      </c>
      <c r="AA703" s="553">
        <v>2001</v>
      </c>
      <c r="AB703" s="553">
        <v>2002</v>
      </c>
      <c r="AC703" s="553">
        <v>2003</v>
      </c>
      <c r="AD703" s="553">
        <v>2004</v>
      </c>
      <c r="AE703" s="553">
        <v>2005</v>
      </c>
      <c r="AF703" s="553">
        <v>2006</v>
      </c>
      <c r="AG703" s="553">
        <v>2007</v>
      </c>
      <c r="AH703" s="553">
        <v>2008</v>
      </c>
      <c r="AI703" s="553">
        <v>2009</v>
      </c>
      <c r="AJ703" s="553">
        <v>2010</v>
      </c>
      <c r="AK703" s="553">
        <v>2011</v>
      </c>
      <c r="AL703" s="553">
        <v>2012</v>
      </c>
      <c r="AM703" s="553">
        <v>2013</v>
      </c>
      <c r="AN703" s="553">
        <v>2014</v>
      </c>
      <c r="AO703" s="553">
        <v>2015</v>
      </c>
      <c r="AP703" s="553">
        <v>2016</v>
      </c>
      <c r="AQ703" s="553">
        <v>2017</v>
      </c>
      <c r="AR703" s="553">
        <v>2018</v>
      </c>
      <c r="AS703" s="553">
        <v>2019</v>
      </c>
      <c r="AU703" s="553">
        <v>2000</v>
      </c>
      <c r="AV703" s="553">
        <v>2001</v>
      </c>
      <c r="AW703" s="553">
        <v>2002</v>
      </c>
      <c r="AX703" s="553">
        <v>2003</v>
      </c>
      <c r="AY703" s="553">
        <v>2004</v>
      </c>
      <c r="AZ703" s="553">
        <v>2005</v>
      </c>
      <c r="BA703" s="553">
        <v>2006</v>
      </c>
      <c r="BB703" s="553">
        <v>2007</v>
      </c>
      <c r="BC703" s="553">
        <v>2008</v>
      </c>
      <c r="BD703" s="553">
        <v>2009</v>
      </c>
      <c r="BE703" s="553">
        <v>2010</v>
      </c>
      <c r="BF703" s="553">
        <v>2011</v>
      </c>
      <c r="BG703" s="553">
        <v>2012</v>
      </c>
      <c r="BH703" s="553">
        <v>2013</v>
      </c>
      <c r="BI703" s="553">
        <v>2014</v>
      </c>
      <c r="BJ703" s="553">
        <v>2015</v>
      </c>
      <c r="BK703" s="553">
        <v>2016</v>
      </c>
      <c r="BL703" s="553">
        <v>2017</v>
      </c>
      <c r="BM703" s="553">
        <v>2018</v>
      </c>
      <c r="BN703" s="553">
        <v>2019</v>
      </c>
    </row>
    <row r="704" spans="1:66" ht="15" x14ac:dyDescent="0.25">
      <c r="A704" s="555"/>
      <c r="B704" s="550" t="s">
        <v>498</v>
      </c>
      <c r="C704" s="556">
        <v>465740.18525024934</v>
      </c>
      <c r="D704" s="556">
        <v>472931.01963659719</v>
      </c>
      <c r="E704" s="556">
        <v>478283.07626503927</v>
      </c>
      <c r="F704" s="556">
        <v>486373.13090403005</v>
      </c>
      <c r="G704" s="556">
        <v>485826.12197098538</v>
      </c>
      <c r="H704" s="556">
        <v>494039.20418952376</v>
      </c>
      <c r="I704" s="556">
        <v>498469.46851616318</v>
      </c>
      <c r="J704" s="556">
        <v>501016.91936016781</v>
      </c>
      <c r="K704" s="556">
        <v>505053.08799497411</v>
      </c>
      <c r="L704" s="556">
        <v>509263.7391451631</v>
      </c>
      <c r="M704" s="556">
        <v>511237.38719636749</v>
      </c>
      <c r="N704" s="556">
        <v>514589.23372222087</v>
      </c>
      <c r="O704" s="556">
        <v>518787.23710514931</v>
      </c>
      <c r="P704" s="556">
        <v>532508.48</v>
      </c>
      <c r="Q704" s="556">
        <v>532906.07999999996</v>
      </c>
      <c r="R704" s="556">
        <v>534171</v>
      </c>
      <c r="S704" s="556">
        <v>538330</v>
      </c>
      <c r="T704" s="556">
        <v>537877</v>
      </c>
      <c r="U704" s="556">
        <v>542575.65424571594</v>
      </c>
      <c r="V704" s="557">
        <v>554559.58983961062</v>
      </c>
      <c r="X704" s="555"/>
      <c r="Y704" s="550" t="s">
        <v>498</v>
      </c>
      <c r="Z704" s="556">
        <f>[28]Summary!$C$23</f>
        <v>465944.34623606183</v>
      </c>
      <c r="AA704" s="556">
        <f>[28]Summary!$D$23</f>
        <v>473364.83359723777</v>
      </c>
      <c r="AB704" s="556">
        <f>[28]Summary!$E$23</f>
        <v>480293.86351750087</v>
      </c>
      <c r="AC704" s="556">
        <f>[28]Summary!$F$23</f>
        <v>488216.89409113134</v>
      </c>
      <c r="AD704" s="556">
        <f>[28]Summary!$G$23</f>
        <v>492152.02958806936</v>
      </c>
      <c r="AE704" s="556">
        <f>[28]Summary!$H$23</f>
        <v>500035.79271355621</v>
      </c>
      <c r="AF704" s="556">
        <f>[28]Summary!$I$23</f>
        <v>504769.11888709257</v>
      </c>
      <c r="AG704" s="556">
        <f>[28]Summary!$J$23</f>
        <v>508516.64250647026</v>
      </c>
      <c r="AH704" s="556">
        <f>[28]Summary!$K$23</f>
        <v>512237.71220038453</v>
      </c>
      <c r="AI704" s="556">
        <f>[28]Summary!$L$23</f>
        <v>516098.78303911316</v>
      </c>
      <c r="AJ704" s="556">
        <f>[28]Summary!$M$23</f>
        <v>518241.19687881821</v>
      </c>
      <c r="AK704" s="556">
        <f>[28]Summary!$N$23</f>
        <v>521333.66943751241</v>
      </c>
      <c r="AL704" s="556">
        <f>[28]Summary!$O$23</f>
        <v>525041.47001568507</v>
      </c>
      <c r="AM704" s="556">
        <f>[28]Summary!$P$23</f>
        <v>532508.48</v>
      </c>
      <c r="AN704" s="556">
        <f>[28]Summary!$Q$23</f>
        <v>532906.07999999996</v>
      </c>
      <c r="AO704" s="556">
        <f>[28]Summary!$R$23</f>
        <v>534171</v>
      </c>
      <c r="AP704" s="556">
        <f>[28]Summary!$S$23</f>
        <v>538330</v>
      </c>
      <c r="AQ704" s="556">
        <f>[28]Summary!$T$23</f>
        <v>537877</v>
      </c>
      <c r="AR704" s="556">
        <f>[28]Summary!$U$23</f>
        <v>539622</v>
      </c>
      <c r="AS704" s="556">
        <f>[28]Summary!$V$23</f>
        <v>540935</v>
      </c>
      <c r="AU704" s="566">
        <f>(Z704-C704)/C704</f>
        <v>4.3835810668299492E-4</v>
      </c>
      <c r="AV704" s="566">
        <f t="shared" ref="AV704:AV706" si="2543">(AA704-D704)/D704</f>
        <v>9.1728802431678062E-4</v>
      </c>
      <c r="AW704" s="566">
        <f t="shared" ref="AW704:AW706" si="2544">(AB704-E704)/E704</f>
        <v>4.204178136855764E-3</v>
      </c>
      <c r="AX704" s="566">
        <f t="shared" ref="AX704:AX706" si="2545">(AC704-F704)/F704</f>
        <v>3.7908409612888183E-3</v>
      </c>
      <c r="AY704" s="566">
        <f t="shared" ref="AY704:AY706" si="2546">(AD704-G704)/G704</f>
        <v>1.3020929363410766E-2</v>
      </c>
      <c r="AZ704" s="566">
        <f t="shared" ref="AZ704:AZ706" si="2547">(AE704-H704)/H704</f>
        <v>1.2137879895321071E-2</v>
      </c>
      <c r="BA704" s="566">
        <f t="shared" ref="BA704:BA706" si="2548">(AF704-I704)/I704</f>
        <v>1.2637986414056812E-2</v>
      </c>
      <c r="BB704" s="566">
        <f t="shared" ref="BB704:BB706" si="2549">(AG704-J704)/J704</f>
        <v>1.4969001757226283E-2</v>
      </c>
      <c r="BC704" s="566">
        <f t="shared" ref="BC704:BC706" si="2550">(AH704-K704)/K704</f>
        <v>1.4225483174319129E-2</v>
      </c>
      <c r="BD704" s="566">
        <f t="shared" ref="BD704:BD706" si="2551">(AI704-L704)/L704</f>
        <v>1.3421422670742644E-2</v>
      </c>
      <c r="BE704" s="566">
        <f t="shared" ref="BE704:BE706" si="2552">(AJ704-M704)/M704</f>
        <v>1.3699721221211356E-2</v>
      </c>
      <c r="BF704" s="566">
        <f t="shared" ref="BF704:BF706" si="2553">(AK704-N704)/N704</f>
        <v>1.3106445439028034E-2</v>
      </c>
      <c r="BG704" s="566">
        <f t="shared" ref="BG704:BG706" si="2554">(AL704-O704)/O704</f>
        <v>1.2055487227161947E-2</v>
      </c>
      <c r="BH704" s="566">
        <f t="shared" ref="BH704:BH706" si="2555">(AM704-P704)/P704</f>
        <v>0</v>
      </c>
      <c r="BI704" s="566">
        <f t="shared" ref="BI704:BI706" si="2556">(AN704-Q704)/Q704</f>
        <v>0</v>
      </c>
      <c r="BJ704" s="566">
        <f t="shared" ref="BJ704:BJ706" si="2557">(AO704-R704)/R704</f>
        <v>0</v>
      </c>
      <c r="BK704" s="566">
        <f t="shared" ref="BK704:BK706" si="2558">(AP704-S704)/S704</f>
        <v>0</v>
      </c>
      <c r="BL704" s="566">
        <f t="shared" ref="BL704:BL706" si="2559">(AQ704-T704)/T704</f>
        <v>0</v>
      </c>
      <c r="BM704" s="566">
        <f t="shared" ref="BM704:BM706" si="2560">(AR704-U704)/U704</f>
        <v>-5.443764795938149E-3</v>
      </c>
      <c r="BN704" s="566">
        <f t="shared" ref="BN704:BN706" si="2561">(AS704-V704)/V704</f>
        <v>-2.4568306254610286E-2</v>
      </c>
    </row>
    <row r="705" spans="1:66" ht="15" x14ac:dyDescent="0.25">
      <c r="A705" s="555"/>
      <c r="B705" s="550" t="s">
        <v>87</v>
      </c>
      <c r="C705" s="556">
        <v>433877.31076995243</v>
      </c>
      <c r="D705" s="556">
        <v>440576.19565158297</v>
      </c>
      <c r="E705" s="556">
        <v>445562.09983287932</v>
      </c>
      <c r="F705" s="556">
        <v>453098.68624287797</v>
      </c>
      <c r="G705" s="556">
        <v>452589.10005651735</v>
      </c>
      <c r="H705" s="556">
        <v>460240.29730976111</v>
      </c>
      <c r="I705" s="556">
        <v>464367.47214439459</v>
      </c>
      <c r="J705" s="556">
        <v>466740.64318807743</v>
      </c>
      <c r="K705" s="556">
        <v>470500.68376121984</v>
      </c>
      <c r="L705" s="556">
        <v>474423.26990579476</v>
      </c>
      <c r="M705" s="556">
        <v>476261.89396268781</v>
      </c>
      <c r="N705" s="556">
        <v>479384.42923623195</v>
      </c>
      <c r="O705" s="556">
        <v>483295.23289043986</v>
      </c>
      <c r="P705" s="556">
        <v>495785.92</v>
      </c>
      <c r="Q705" s="556">
        <v>497193.76</v>
      </c>
      <c r="R705" s="556">
        <v>499090</v>
      </c>
      <c r="S705" s="556">
        <v>501762</v>
      </c>
      <c r="T705" s="556">
        <v>501079</v>
      </c>
      <c r="U705" s="556">
        <v>505456.20328400191</v>
      </c>
      <c r="V705" s="557">
        <v>516620.27697269496</v>
      </c>
      <c r="X705" s="555"/>
      <c r="Y705" s="550" t="s">
        <v>87</v>
      </c>
      <c r="Z705" s="556">
        <f>[28]Summary!$C$24</f>
        <v>434067.50440643425</v>
      </c>
      <c r="AA705" s="556">
        <f>[28]Summary!$D$24</f>
        <v>440980.33091965318</v>
      </c>
      <c r="AB705" s="556">
        <f>[28]Summary!$E$24</f>
        <v>447435.32227160822</v>
      </c>
      <c r="AC705" s="556">
        <f>[28]Summary!$F$24</f>
        <v>454816.31130219362</v>
      </c>
      <c r="AD705" s="556">
        <f>[28]Summary!$G$24</f>
        <v>458482.23075900291</v>
      </c>
      <c r="AE705" s="556">
        <f>[28]Summary!$H$24</f>
        <v>465826.63876149384</v>
      </c>
      <c r="AF705" s="556">
        <f>[28]Summary!$I$24</f>
        <v>470236.14194848534</v>
      </c>
      <c r="AG705" s="556">
        <f>[28]Summary!$J$24</f>
        <v>473727.28469612869</v>
      </c>
      <c r="AH705" s="556">
        <f>[28]Summary!$K$24</f>
        <v>477193.78332157072</v>
      </c>
      <c r="AI705" s="556">
        <f>[28]Summary!$L$24</f>
        <v>480790.70513603627</v>
      </c>
      <c r="AJ705" s="556">
        <f>[28]Summary!$M$24</f>
        <v>482786.54913826275</v>
      </c>
      <c r="AK705" s="556">
        <f>[28]Summary!$N$24</f>
        <v>485667.45510233619</v>
      </c>
      <c r="AL705" s="556">
        <f>[28]Summary!$O$24</f>
        <v>489121.59239749878</v>
      </c>
      <c r="AM705" s="556">
        <f>[28]Summary!$P$24</f>
        <v>495785.92</v>
      </c>
      <c r="AN705" s="556">
        <f>[28]Summary!$Q$24</f>
        <v>497193.76</v>
      </c>
      <c r="AO705" s="556">
        <f>[28]Summary!$R$24</f>
        <v>499090</v>
      </c>
      <c r="AP705" s="556">
        <f>[28]Summary!$S$24</f>
        <v>501762</v>
      </c>
      <c r="AQ705" s="556">
        <f>[28]Summary!$T$24</f>
        <v>501079</v>
      </c>
      <c r="AR705" s="556">
        <f>[28]Summary!$U$24</f>
        <v>502374</v>
      </c>
      <c r="AS705" s="556">
        <f>[28]Summary!$V$24</f>
        <v>503636</v>
      </c>
      <c r="AU705" s="566">
        <f t="shared" ref="AU705:AU706" si="2562">(Z705-C705)/C705</f>
        <v>4.3835810668299276E-4</v>
      </c>
      <c r="AV705" s="566">
        <f t="shared" si="2543"/>
        <v>9.1728802431670625E-4</v>
      </c>
      <c r="AW705" s="566">
        <f t="shared" si="2544"/>
        <v>4.2041781368556876E-3</v>
      </c>
      <c r="AX705" s="566">
        <f t="shared" si="2545"/>
        <v>3.7908409612887996E-3</v>
      </c>
      <c r="AY705" s="566">
        <f t="shared" si="2546"/>
        <v>1.3020929363410774E-2</v>
      </c>
      <c r="AZ705" s="566">
        <f t="shared" si="2547"/>
        <v>1.2137879895321052E-2</v>
      </c>
      <c r="BA705" s="566">
        <f t="shared" si="2548"/>
        <v>1.2637986414056782E-2</v>
      </c>
      <c r="BB705" s="566">
        <f t="shared" si="2549"/>
        <v>1.4969001757226274E-2</v>
      </c>
      <c r="BC705" s="566">
        <f t="shared" si="2550"/>
        <v>1.4225483174319129E-2</v>
      </c>
      <c r="BD705" s="566">
        <f t="shared" si="2551"/>
        <v>1.3421422670742679E-2</v>
      </c>
      <c r="BE705" s="566">
        <f t="shared" si="2552"/>
        <v>1.3699721221211339E-2</v>
      </c>
      <c r="BF705" s="566">
        <f t="shared" si="2553"/>
        <v>1.3106445439027954E-2</v>
      </c>
      <c r="BG705" s="566">
        <f t="shared" si="2554"/>
        <v>1.2055487227161876E-2</v>
      </c>
      <c r="BH705" s="566">
        <f t="shared" si="2555"/>
        <v>0</v>
      </c>
      <c r="BI705" s="566">
        <f t="shared" si="2556"/>
        <v>0</v>
      </c>
      <c r="BJ705" s="566">
        <f t="shared" si="2557"/>
        <v>0</v>
      </c>
      <c r="BK705" s="566">
        <f t="shared" si="2558"/>
        <v>0</v>
      </c>
      <c r="BL705" s="566">
        <f t="shared" si="2559"/>
        <v>0</v>
      </c>
      <c r="BM705" s="566">
        <f t="shared" si="2560"/>
        <v>-6.0978641947146191E-3</v>
      </c>
      <c r="BN705" s="566">
        <f t="shared" si="2561"/>
        <v>-2.5133115271395404E-2</v>
      </c>
    </row>
    <row r="706" spans="1:66" ht="15.75" thickBot="1" x14ac:dyDescent="0.3">
      <c r="A706" s="558"/>
      <c r="B706" s="559" t="s">
        <v>499</v>
      </c>
      <c r="C706" s="560">
        <v>31862.87448029693</v>
      </c>
      <c r="D706" s="560">
        <v>32354.823985014231</v>
      </c>
      <c r="E706" s="560">
        <v>32720.976432159976</v>
      </c>
      <c r="F706" s="560">
        <v>33274.444661152076</v>
      </c>
      <c r="G706" s="560">
        <v>33237.021914468023</v>
      </c>
      <c r="H706" s="560">
        <v>33798.906879762646</v>
      </c>
      <c r="I706" s="560">
        <v>34101.996371768582</v>
      </c>
      <c r="J706" s="560">
        <v>34276.276172090365</v>
      </c>
      <c r="K706" s="560">
        <v>34552.404233754285</v>
      </c>
      <c r="L706" s="560">
        <v>34840.469239368307</v>
      </c>
      <c r="M706" s="560">
        <v>34975.493233679685</v>
      </c>
      <c r="N706" s="560">
        <v>35204.804485988949</v>
      </c>
      <c r="O706" s="560">
        <v>35492.004214709457</v>
      </c>
      <c r="P706" s="560">
        <v>36722.559999999998</v>
      </c>
      <c r="Q706" s="560">
        <v>35712.32</v>
      </c>
      <c r="R706" s="560">
        <v>35081</v>
      </c>
      <c r="S706" s="560">
        <v>36568</v>
      </c>
      <c r="T706" s="560">
        <v>36798</v>
      </c>
      <c r="U706" s="560">
        <v>37119.450961714021</v>
      </c>
      <c r="V706" s="561">
        <v>37939.312866915643</v>
      </c>
      <c r="X706" s="558"/>
      <c r="Y706" s="559" t="s">
        <v>499</v>
      </c>
      <c r="Z706" s="560">
        <f>[28]Summary!$C$25</f>
        <v>31876.841829627589</v>
      </c>
      <c r="AA706" s="560">
        <f>[28]Summary!$D$25</f>
        <v>32384.502677584562</v>
      </c>
      <c r="AB706" s="560">
        <f>[28]Summary!$E$25</f>
        <v>32858.541245892637</v>
      </c>
      <c r="AC706" s="560">
        <f>[28]Summary!$F$25</f>
        <v>33400.582788937711</v>
      </c>
      <c r="AD706" s="560">
        <f>[28]Summary!$G$25</f>
        <v>33669.798829066443</v>
      </c>
      <c r="AE706" s="560">
        <f>[28]Summary!$H$25</f>
        <v>34209.153952062341</v>
      </c>
      <c r="AF706" s="560">
        <f>[28]Summary!$I$25</f>
        <v>34532.976938607208</v>
      </c>
      <c r="AG706" s="560">
        <f>[28]Summary!$J$25</f>
        <v>34789.357810341564</v>
      </c>
      <c r="AH706" s="560">
        <f>[28]Summary!$K$25</f>
        <v>35043.928878813829</v>
      </c>
      <c r="AI706" s="560">
        <f>[28]Summary!$L$25</f>
        <v>35308.077903076875</v>
      </c>
      <c r="AJ706" s="560">
        <f>[28]Summary!$M$25</f>
        <v>35454.647740555461</v>
      </c>
      <c r="AK706" s="560">
        <f>[28]Summary!$N$25</f>
        <v>35666.214335176213</v>
      </c>
      <c r="AL706" s="560">
        <f>[28]Summary!$O$25</f>
        <v>35919.87761818627</v>
      </c>
      <c r="AM706" s="560">
        <f>[28]Summary!$P$25</f>
        <v>36722.559999999998</v>
      </c>
      <c r="AN706" s="560">
        <f>[28]Summary!$Q$25</f>
        <v>35712.32</v>
      </c>
      <c r="AO706" s="560">
        <f>[28]Summary!$R$25</f>
        <v>35081</v>
      </c>
      <c r="AP706" s="560">
        <f>[28]Summary!$S$25</f>
        <v>36568</v>
      </c>
      <c r="AQ706" s="560">
        <f>[28]Summary!$T$25</f>
        <v>36798</v>
      </c>
      <c r="AR706" s="560">
        <f>[28]Summary!$U$25</f>
        <v>37248</v>
      </c>
      <c r="AS706" s="560">
        <f>[28]Summary!$V$25</f>
        <v>37299</v>
      </c>
      <c r="AU706" s="566">
        <f t="shared" si="2562"/>
        <v>4.3835810668291025E-4</v>
      </c>
      <c r="AV706" s="566">
        <f t="shared" si="2543"/>
        <v>9.1728802431678073E-4</v>
      </c>
      <c r="AW706" s="566">
        <f t="shared" si="2544"/>
        <v>4.2041781368557943E-3</v>
      </c>
      <c r="AX706" s="566">
        <f t="shared" si="2545"/>
        <v>3.7908409612888512E-3</v>
      </c>
      <c r="AY706" s="566">
        <f t="shared" si="2546"/>
        <v>1.302092936341066E-2</v>
      </c>
      <c r="AZ706" s="566">
        <f t="shared" si="2547"/>
        <v>1.2137879895320921E-2</v>
      </c>
      <c r="BA706" s="566">
        <f t="shared" si="2548"/>
        <v>1.2637986414056789E-2</v>
      </c>
      <c r="BB706" s="566">
        <f t="shared" si="2549"/>
        <v>1.4969001757226411E-2</v>
      </c>
      <c r="BC706" s="566">
        <f t="shared" si="2550"/>
        <v>1.4225483174319115E-2</v>
      </c>
      <c r="BD706" s="566">
        <f t="shared" si="2551"/>
        <v>1.3421422670742606E-2</v>
      </c>
      <c r="BE706" s="566">
        <f t="shared" si="2552"/>
        <v>1.3699721221211388E-2</v>
      </c>
      <c r="BF706" s="566">
        <f t="shared" si="2553"/>
        <v>1.3106445439028065E-2</v>
      </c>
      <c r="BG706" s="566">
        <f t="shared" si="2554"/>
        <v>1.2055487227162095E-2</v>
      </c>
      <c r="BH706" s="566">
        <f t="shared" si="2555"/>
        <v>0</v>
      </c>
      <c r="BI706" s="566">
        <f t="shared" si="2556"/>
        <v>0</v>
      </c>
      <c r="BJ706" s="566">
        <f t="shared" si="2557"/>
        <v>0</v>
      </c>
      <c r="BK706" s="566">
        <f t="shared" si="2558"/>
        <v>0</v>
      </c>
      <c r="BL706" s="566">
        <f t="shared" si="2559"/>
        <v>0</v>
      </c>
      <c r="BM706" s="566">
        <f t="shared" si="2560"/>
        <v>3.4631179868087961E-3</v>
      </c>
      <c r="BN706" s="566">
        <f t="shared" si="2561"/>
        <v>-1.6877292141841017E-2</v>
      </c>
    </row>
    <row r="708" spans="1:66" ht="15" x14ac:dyDescent="0.25">
      <c r="A708" s="1"/>
      <c r="B708" s="1"/>
      <c r="X708" s="1"/>
      <c r="Y708" s="1"/>
    </row>
    <row r="709" spans="1:66" ht="15" x14ac:dyDescent="0.25">
      <c r="A709" s="550"/>
      <c r="B709" s="550"/>
      <c r="C709" s="568"/>
      <c r="D709" s="568"/>
      <c r="E709" s="568"/>
      <c r="F709" s="568"/>
      <c r="G709" s="568"/>
      <c r="H709" s="568"/>
      <c r="I709" s="568"/>
      <c r="J709" s="568"/>
      <c r="K709" s="568"/>
      <c r="L709" s="568"/>
      <c r="M709" s="568"/>
      <c r="N709" s="568"/>
      <c r="O709" s="568"/>
      <c r="P709" s="568"/>
      <c r="Q709" s="568"/>
      <c r="R709" s="568"/>
      <c r="S709" s="568"/>
      <c r="T709" s="568"/>
      <c r="U709" s="568"/>
      <c r="V709" s="568"/>
      <c r="X709" s="550"/>
      <c r="Y709" s="550"/>
      <c r="Z709" s="568"/>
      <c r="AA709" s="568"/>
      <c r="AB709" s="568"/>
      <c r="AC709" s="568"/>
      <c r="AD709" s="568"/>
      <c r="AE709" s="568"/>
      <c r="AF709" s="568"/>
      <c r="AG709" s="568"/>
      <c r="AH709" s="568"/>
      <c r="AI709" s="568"/>
      <c r="AJ709" s="568"/>
      <c r="AK709" s="568"/>
      <c r="AL709" s="568"/>
      <c r="AM709" s="568"/>
      <c r="AN709" s="568"/>
      <c r="AO709" s="568"/>
      <c r="AP709" s="568"/>
      <c r="AQ709" s="568"/>
      <c r="AR709" s="568"/>
      <c r="AS709" s="568"/>
      <c r="AU709" s="705"/>
      <c r="AV709" s="705"/>
      <c r="AW709" s="705"/>
      <c r="AX709" s="705"/>
      <c r="AY709" s="705"/>
      <c r="AZ709" s="705"/>
      <c r="BA709" s="705"/>
      <c r="BB709" s="705"/>
      <c r="BC709" s="705"/>
      <c r="BD709" s="705"/>
      <c r="BE709" s="705"/>
      <c r="BF709" s="705"/>
      <c r="BG709" s="705"/>
      <c r="BH709" s="705"/>
      <c r="BI709" s="705"/>
      <c r="BJ709" s="705"/>
      <c r="BK709" s="705"/>
      <c r="BL709" s="705"/>
      <c r="BM709" s="705"/>
      <c r="BN709" s="705"/>
    </row>
    <row r="710" spans="1:66" ht="15.75" thickBot="1" x14ac:dyDescent="0.3">
      <c r="A710" s="569"/>
      <c r="B710" s="550"/>
      <c r="C710" s="550"/>
      <c r="D710" s="550"/>
      <c r="E710" s="550"/>
      <c r="F710" s="550"/>
      <c r="G710" s="550"/>
      <c r="H710" s="550"/>
      <c r="I710" s="550"/>
      <c r="J710" s="550"/>
      <c r="K710" s="550"/>
      <c r="L710" s="550"/>
      <c r="M710" s="550"/>
      <c r="N710" s="550"/>
      <c r="O710" s="550"/>
      <c r="P710" s="550"/>
      <c r="Q710" s="550"/>
      <c r="R710" s="550"/>
      <c r="S710" s="550"/>
      <c r="T710" s="550"/>
      <c r="U710" s="550"/>
      <c r="V710" s="550"/>
      <c r="X710" s="569"/>
      <c r="Y710" s="550"/>
      <c r="Z710" s="550"/>
      <c r="AA710" s="550"/>
      <c r="AB710" s="550"/>
      <c r="AC710" s="550"/>
      <c r="AD710" s="550"/>
      <c r="AE710" s="550"/>
      <c r="AF710" s="550"/>
      <c r="AG710" s="550"/>
      <c r="AH710" s="550"/>
      <c r="AI710" s="550"/>
      <c r="AJ710" s="550"/>
      <c r="AK710" s="550"/>
      <c r="AL710" s="550"/>
      <c r="AM710" s="550"/>
      <c r="AN710" s="550"/>
      <c r="AO710" s="550"/>
      <c r="AP710" s="550"/>
      <c r="AQ710" s="550"/>
      <c r="AR710" s="550"/>
      <c r="AS710" s="550"/>
      <c r="AU710" s="550"/>
      <c r="AV710" s="550"/>
      <c r="AW710" s="550"/>
      <c r="AX710" s="550"/>
      <c r="AY710" s="550"/>
      <c r="AZ710" s="550"/>
      <c r="BA710" s="550"/>
      <c r="BB710" s="550"/>
      <c r="BC710" s="550"/>
      <c r="BD710" s="550"/>
      <c r="BE710" s="550"/>
      <c r="BF710" s="550"/>
      <c r="BG710" s="550"/>
      <c r="BH710" s="550"/>
      <c r="BI710" s="550"/>
      <c r="BJ710" s="550"/>
      <c r="BK710" s="550"/>
      <c r="BL710" s="550"/>
      <c r="BM710" s="550"/>
      <c r="BN710" s="550"/>
    </row>
    <row r="711" spans="1:66" ht="15.75" thickBot="1" x14ac:dyDescent="0.3">
      <c r="B711" s="578" t="s">
        <v>59</v>
      </c>
      <c r="C711" s="579">
        <v>2000</v>
      </c>
      <c r="D711" s="579">
        <v>2001</v>
      </c>
      <c r="E711" s="579">
        <v>2002</v>
      </c>
      <c r="F711" s="579">
        <v>2003</v>
      </c>
      <c r="G711" s="579">
        <v>2004</v>
      </c>
      <c r="H711" s="579">
        <v>2005</v>
      </c>
      <c r="I711" s="579">
        <v>2006</v>
      </c>
      <c r="J711" s="579">
        <v>2007</v>
      </c>
      <c r="K711" s="579">
        <v>2008</v>
      </c>
      <c r="L711" s="579">
        <v>2009</v>
      </c>
      <c r="M711" s="579">
        <v>2010</v>
      </c>
      <c r="N711" s="579">
        <v>2011</v>
      </c>
      <c r="O711" s="579">
        <v>2012</v>
      </c>
      <c r="P711" s="579">
        <v>2013</v>
      </c>
      <c r="Q711" s="579">
        <v>2014</v>
      </c>
      <c r="R711" s="579">
        <v>2015</v>
      </c>
      <c r="S711" s="579">
        <v>2016</v>
      </c>
      <c r="T711" s="579">
        <v>2017</v>
      </c>
      <c r="U711" s="579">
        <v>2018</v>
      </c>
      <c r="V711" s="579">
        <v>2019</v>
      </c>
      <c r="W711" s="581" t="s">
        <v>506</v>
      </c>
      <c r="Y711" s="550"/>
      <c r="Z711" s="556"/>
      <c r="AA711" s="556"/>
      <c r="AB711" s="556"/>
      <c r="AC711" s="556"/>
      <c r="AD711" s="556"/>
      <c r="AE711" s="556"/>
      <c r="AF711" s="556"/>
      <c r="AG711" s="556"/>
      <c r="AH711" s="556"/>
      <c r="AI711" s="556"/>
      <c r="AJ711" s="556"/>
      <c r="AK711" s="556"/>
      <c r="AL711" s="556"/>
      <c r="AM711" s="556"/>
      <c r="AN711" s="556"/>
      <c r="AO711" s="556"/>
      <c r="AP711" s="556"/>
      <c r="AQ711" s="556"/>
      <c r="AR711" s="556"/>
      <c r="AS711" s="556"/>
      <c r="AU711" s="570"/>
      <c r="AV711" s="570"/>
      <c r="AW711" s="570"/>
      <c r="AX711" s="570"/>
      <c r="AY711" s="570"/>
      <c r="AZ711" s="570"/>
      <c r="BA711" s="570"/>
      <c r="BB711" s="570"/>
      <c r="BC711" s="570"/>
      <c r="BD711" s="570"/>
      <c r="BE711" s="570"/>
      <c r="BF711" s="570"/>
      <c r="BG711" s="570"/>
      <c r="BH711" s="570"/>
      <c r="BI711" s="570"/>
      <c r="BJ711" s="570"/>
      <c r="BK711" s="570"/>
      <c r="BL711" s="570"/>
      <c r="BM711" s="570"/>
      <c r="BN711" s="570"/>
    </row>
    <row r="712" spans="1:66" ht="15" x14ac:dyDescent="0.25">
      <c r="B712" s="577" t="s">
        <v>24</v>
      </c>
      <c r="C712" s="572">
        <f>AU56</f>
        <v>0.10865437008431833</v>
      </c>
      <c r="D712" s="572">
        <f t="shared" ref="D712:V712" si="2563">AV56</f>
        <v>9.6643582853043863E-2</v>
      </c>
      <c r="E712" s="572">
        <f t="shared" si="2563"/>
        <v>9.596598523216629E-2</v>
      </c>
      <c r="F712" s="572">
        <f t="shared" si="2563"/>
        <v>9.1589823183978195E-2</v>
      </c>
      <c r="G712" s="572">
        <f t="shared" si="2563"/>
        <v>8.2185239661988874E-2</v>
      </c>
      <c r="H712" s="572">
        <f t="shared" si="2563"/>
        <v>6.9257024710746393E-2</v>
      </c>
      <c r="I712" s="572">
        <f t="shared" si="2563"/>
        <v>5.3761986628635419E-2</v>
      </c>
      <c r="J712" s="572">
        <f t="shared" si="2563"/>
        <v>4.036802017179441E-2</v>
      </c>
      <c r="K712" s="572">
        <f t="shared" si="2563"/>
        <v>2.9487533024204267E-2</v>
      </c>
      <c r="L712" s="572">
        <f t="shared" si="2563"/>
        <v>2.0968162287735671E-2</v>
      </c>
      <c r="M712" s="572">
        <f t="shared" si="2563"/>
        <v>1.1874704804831262E-2</v>
      </c>
      <c r="N712" s="572">
        <f t="shared" si="2563"/>
        <v>8.6195446181019982E-3</v>
      </c>
      <c r="O712" s="572">
        <f t="shared" si="2563"/>
        <v>7.5776609743347795E-3</v>
      </c>
      <c r="P712" s="572">
        <f t="shared" si="2563"/>
        <v>5.7906312196386485E-3</v>
      </c>
      <c r="Q712" s="572">
        <f t="shared" si="2563"/>
        <v>4.3106926964378116E-3</v>
      </c>
      <c r="R712" s="572">
        <f t="shared" si="2563"/>
        <v>2.9097345008525844E-3</v>
      </c>
      <c r="S712" s="572">
        <f t="shared" si="2563"/>
        <v>7.6111804311164758E-4</v>
      </c>
      <c r="T712" s="572">
        <f t="shared" si="2563"/>
        <v>-3.2142393000694812E-3</v>
      </c>
      <c r="U712" s="572">
        <f t="shared" si="2563"/>
        <v>-6.935204662493903E-3</v>
      </c>
      <c r="V712" s="572">
        <f t="shared" si="2563"/>
        <v>-1.043933332474533E-2</v>
      </c>
      <c r="W712" s="582">
        <f>AVERAGE(C712:V712)</f>
        <v>3.5506851870430581E-2</v>
      </c>
      <c r="Y712" s="550"/>
      <c r="Z712" s="556"/>
      <c r="AA712" s="556"/>
      <c r="AB712" s="556"/>
      <c r="AC712" s="556"/>
      <c r="AD712" s="556"/>
      <c r="AE712" s="556"/>
      <c r="AF712" s="556"/>
      <c r="AG712" s="556"/>
      <c r="AH712" s="556"/>
      <c r="AI712" s="556"/>
      <c r="AJ712" s="556"/>
      <c r="AK712" s="556"/>
      <c r="AL712" s="556"/>
      <c r="AM712" s="556"/>
      <c r="AN712" s="556"/>
      <c r="AO712" s="556"/>
      <c r="AP712" s="556"/>
      <c r="AQ712" s="556"/>
      <c r="AR712" s="556"/>
      <c r="AS712" s="556"/>
      <c r="AU712" s="570"/>
      <c r="AV712" s="570"/>
      <c r="AW712" s="570"/>
      <c r="AX712" s="570"/>
      <c r="AY712" s="570"/>
      <c r="AZ712" s="570"/>
      <c r="BA712" s="570"/>
      <c r="BB712" s="570"/>
      <c r="BC712" s="570"/>
      <c r="BD712" s="570"/>
      <c r="BE712" s="570"/>
      <c r="BF712" s="570"/>
      <c r="BG712" s="570"/>
      <c r="BH712" s="570"/>
      <c r="BI712" s="570"/>
      <c r="BJ712" s="570"/>
      <c r="BK712" s="570"/>
      <c r="BL712" s="570"/>
      <c r="BM712" s="570"/>
      <c r="BN712" s="570"/>
    </row>
    <row r="713" spans="1:66" ht="15" x14ac:dyDescent="0.25">
      <c r="B713" s="340" t="s">
        <v>25</v>
      </c>
      <c r="C713" s="572">
        <f>AU83</f>
        <v>4.2065004254990039E-2</v>
      </c>
      <c r="D713" s="572">
        <f t="shared" ref="D713:V713" si="2564">AV83</f>
        <v>3.9624987396303137E-2</v>
      </c>
      <c r="E713" s="572">
        <f t="shared" si="2564"/>
        <v>3.7436821991466307E-2</v>
      </c>
      <c r="F713" s="572">
        <f t="shared" si="2564"/>
        <v>3.7291758744252244E-2</v>
      </c>
      <c r="G713" s="572">
        <f t="shared" si="2564"/>
        <v>3.5774557977615147E-2</v>
      </c>
      <c r="H713" s="572">
        <f t="shared" si="2564"/>
        <v>0</v>
      </c>
      <c r="I713" s="573">
        <f t="shared" si="2564"/>
        <v>0</v>
      </c>
      <c r="J713" s="573">
        <f t="shared" si="2564"/>
        <v>0</v>
      </c>
      <c r="K713" s="573">
        <f t="shared" si="2564"/>
        <v>0</v>
      </c>
      <c r="L713" s="573">
        <f t="shared" si="2564"/>
        <v>0</v>
      </c>
      <c r="M713" s="573">
        <f t="shared" si="2564"/>
        <v>0</v>
      </c>
      <c r="N713" s="573">
        <f t="shared" si="2564"/>
        <v>0</v>
      </c>
      <c r="O713" s="573">
        <f t="shared" si="2564"/>
        <v>0</v>
      </c>
      <c r="P713" s="573">
        <f t="shared" si="2564"/>
        <v>0</v>
      </c>
      <c r="Q713" s="573">
        <f t="shared" si="2564"/>
        <v>0</v>
      </c>
      <c r="R713" s="573">
        <f t="shared" si="2564"/>
        <v>0</v>
      </c>
      <c r="S713" s="573">
        <f t="shared" si="2564"/>
        <v>0</v>
      </c>
      <c r="T713" s="573">
        <f t="shared" si="2564"/>
        <v>0</v>
      </c>
      <c r="U713" s="573">
        <f t="shared" si="2564"/>
        <v>-1.5789083781896872E-3</v>
      </c>
      <c r="V713" s="573">
        <f t="shared" si="2564"/>
        <v>-2.6975987289686453E-3</v>
      </c>
      <c r="W713" s="582">
        <f t="shared" ref="W713:W738" si="2565">AVERAGE(C713:V713)</f>
        <v>9.3958311628734269E-3</v>
      </c>
      <c r="Y713" s="550"/>
      <c r="Z713" s="556"/>
      <c r="AA713" s="556"/>
      <c r="AB713" s="556"/>
      <c r="AC713" s="556"/>
      <c r="AD713" s="556"/>
      <c r="AE713" s="556"/>
      <c r="AF713" s="556"/>
      <c r="AG713" s="556"/>
      <c r="AH713" s="556"/>
      <c r="AI713" s="556"/>
      <c r="AJ713" s="556"/>
      <c r="AK713" s="556"/>
      <c r="AL713" s="556"/>
      <c r="AM713" s="556"/>
      <c r="AN713" s="556"/>
      <c r="AO713" s="556"/>
      <c r="AP713" s="556"/>
      <c r="AQ713" s="556"/>
      <c r="AR713" s="556"/>
      <c r="AS713" s="556"/>
      <c r="AU713" s="570"/>
      <c r="AV713" s="570"/>
      <c r="AW713" s="570"/>
      <c r="AX713" s="570"/>
      <c r="AY713" s="570"/>
      <c r="AZ713" s="570"/>
      <c r="BA713" s="570"/>
      <c r="BB713" s="570"/>
      <c r="BC713" s="570"/>
      <c r="BD713" s="570"/>
      <c r="BE713" s="570"/>
      <c r="BF713" s="570"/>
      <c r="BG713" s="570"/>
      <c r="BH713" s="570"/>
      <c r="BI713" s="570"/>
      <c r="BJ713" s="570"/>
      <c r="BK713" s="570"/>
      <c r="BL713" s="570"/>
      <c r="BM713" s="570"/>
      <c r="BN713" s="570"/>
    </row>
    <row r="714" spans="1:66" ht="15" x14ac:dyDescent="0.25">
      <c r="A714" s="569"/>
      <c r="B714" s="340" t="s">
        <v>26</v>
      </c>
      <c r="C714" s="572">
        <f>AU137</f>
        <v>2.7580895397923258E-2</v>
      </c>
      <c r="D714" s="572">
        <f t="shared" ref="D714:V714" si="2566">AV137</f>
        <v>2.667250717180112E-2</v>
      </c>
      <c r="E714" s="572">
        <f t="shared" si="2566"/>
        <v>2.5673106653231092E-2</v>
      </c>
      <c r="F714" s="572">
        <f t="shared" si="2566"/>
        <v>2.4741006615367826E-2</v>
      </c>
      <c r="G714" s="572">
        <f t="shared" si="2566"/>
        <v>2.3836661089755452E-2</v>
      </c>
      <c r="H714" s="572">
        <f t="shared" si="2566"/>
        <v>2.28638171727902E-2</v>
      </c>
      <c r="I714" s="572">
        <f t="shared" si="2566"/>
        <v>2.173575917566764E-2</v>
      </c>
      <c r="J714" s="572">
        <f t="shared" si="2566"/>
        <v>2.0510742982814356E-2</v>
      </c>
      <c r="K714" s="572">
        <f t="shared" si="2566"/>
        <v>1.9469394738597975E-2</v>
      </c>
      <c r="L714" s="572">
        <f t="shared" si="2566"/>
        <v>1.850633951959085E-2</v>
      </c>
      <c r="M714" s="572">
        <f t="shared" si="2566"/>
        <v>1.7482524476044658E-2</v>
      </c>
      <c r="N714" s="572">
        <f t="shared" si="2566"/>
        <v>1.6635542731230711E-2</v>
      </c>
      <c r="O714" s="572">
        <f t="shared" si="2566"/>
        <v>1.649493919550165E-2</v>
      </c>
      <c r="P714" s="572">
        <f t="shared" si="2566"/>
        <v>1.5809628940363602E-2</v>
      </c>
      <c r="Q714" s="572">
        <f t="shared" si="2566"/>
        <v>1.5192358470842592E-2</v>
      </c>
      <c r="R714" s="572">
        <f t="shared" si="2566"/>
        <v>1.4510437894565451E-2</v>
      </c>
      <c r="S714" s="572">
        <f t="shared" si="2566"/>
        <v>1.3886299284426905E-2</v>
      </c>
      <c r="T714" s="572">
        <f t="shared" si="2566"/>
        <v>1.3661257209633898E-2</v>
      </c>
      <c r="U714" s="572">
        <f t="shared" si="2566"/>
        <v>1.47295887320918E-2</v>
      </c>
      <c r="V714" s="572">
        <f t="shared" si="2566"/>
        <v>1.3337841189036121E-2</v>
      </c>
      <c r="W714" s="582">
        <f t="shared" si="2565"/>
        <v>1.916653243206386E-2</v>
      </c>
      <c r="X714" s="569"/>
      <c r="Z714" s="550"/>
      <c r="AA714" s="550"/>
      <c r="AB714" s="550"/>
      <c r="AC714" s="550"/>
      <c r="AD714" s="550"/>
      <c r="AE714" s="550"/>
      <c r="AF714" s="550"/>
      <c r="AG714" s="550"/>
      <c r="AH714" s="550"/>
      <c r="AI714" s="550"/>
      <c r="AJ714" s="550"/>
      <c r="AK714" s="550"/>
      <c r="AL714" s="550"/>
      <c r="AM714" s="550"/>
      <c r="AN714" s="550"/>
      <c r="AO714" s="550"/>
      <c r="AP714" s="550"/>
      <c r="AQ714" s="550"/>
      <c r="AR714" s="550"/>
      <c r="AS714" s="550"/>
      <c r="AU714" s="550"/>
      <c r="AV714" s="550"/>
      <c r="AW714" s="550"/>
      <c r="AX714" s="550"/>
      <c r="AY714" s="550"/>
      <c r="AZ714" s="550"/>
      <c r="BA714" s="550"/>
      <c r="BB714" s="550"/>
      <c r="BC714" s="550"/>
      <c r="BD714" s="550"/>
      <c r="BE714" s="550"/>
      <c r="BF714" s="550"/>
      <c r="BG714" s="550"/>
      <c r="BH714" s="550"/>
      <c r="BI714" s="550"/>
      <c r="BJ714" s="550"/>
      <c r="BK714" s="550"/>
      <c r="BL714" s="550"/>
      <c r="BM714" s="550"/>
      <c r="BN714" s="550"/>
    </row>
    <row r="715" spans="1:66" ht="15" x14ac:dyDescent="0.25">
      <c r="A715" s="569"/>
      <c r="B715" s="340" t="s">
        <v>27</v>
      </c>
      <c r="C715" s="572">
        <f>AU191</f>
        <v>8.4081934440691494E-2</v>
      </c>
      <c r="D715" s="572">
        <f t="shared" ref="D715:V715" si="2567">AV191</f>
        <v>7.6212742171094874E-2</v>
      </c>
      <c r="E715" s="572">
        <f t="shared" si="2567"/>
        <v>7.0458352675788261E-2</v>
      </c>
      <c r="F715" s="572">
        <f t="shared" si="2567"/>
        <v>6.444256947400695E-2</v>
      </c>
      <c r="G715" s="572">
        <f t="shared" si="2567"/>
        <v>5.6891968881296613E-2</v>
      </c>
      <c r="H715" s="572">
        <f t="shared" si="2567"/>
        <v>4.7520411535607793E-2</v>
      </c>
      <c r="I715" s="572">
        <f t="shared" si="2567"/>
        <v>4.1318365799050169E-2</v>
      </c>
      <c r="J715" s="572">
        <f t="shared" si="2567"/>
        <v>3.5155687102968708E-2</v>
      </c>
      <c r="K715" s="572">
        <f t="shared" si="2567"/>
        <v>3.2979552657944257E-2</v>
      </c>
      <c r="L715" s="572">
        <f t="shared" si="2567"/>
        <v>3.2366940832060535E-2</v>
      </c>
      <c r="M715" s="572">
        <f t="shared" si="2567"/>
        <v>2.7354868682574033E-2</v>
      </c>
      <c r="N715" s="572">
        <f t="shared" si="2567"/>
        <v>2.4395912669560739E-2</v>
      </c>
      <c r="O715" s="572">
        <f t="shared" si="2567"/>
        <v>1.5020283972498119E-2</v>
      </c>
      <c r="P715" s="572">
        <f t="shared" si="2567"/>
        <v>5.8964998930207541E-3</v>
      </c>
      <c r="Q715" s="572">
        <f t="shared" si="2567"/>
        <v>-2.9300336437101939E-3</v>
      </c>
      <c r="R715" s="572">
        <f t="shared" si="2567"/>
        <v>-1.3014759150493419E-2</v>
      </c>
      <c r="S715" s="572">
        <f t="shared" si="2567"/>
        <v>-3.1211155996361106E-2</v>
      </c>
      <c r="T715" s="572">
        <f t="shared" si="2567"/>
        <v>-1.9453452538424551E-2</v>
      </c>
      <c r="U715" s="573">
        <f t="shared" si="2567"/>
        <v>-8.8251235216764215E-3</v>
      </c>
      <c r="V715" s="573">
        <f t="shared" si="2567"/>
        <v>-1.2846375025079411E-2</v>
      </c>
      <c r="W715" s="582">
        <f t="shared" si="2565"/>
        <v>2.6290759545620913E-2</v>
      </c>
      <c r="X715" s="569"/>
      <c r="Y715" s="550"/>
      <c r="Z715" s="556"/>
      <c r="AA715" s="556"/>
      <c r="AB715" s="556"/>
      <c r="AC715" s="556"/>
      <c r="AD715" s="556"/>
      <c r="AE715" s="556"/>
      <c r="AF715" s="556"/>
      <c r="AG715" s="556"/>
      <c r="AH715" s="556"/>
      <c r="AI715" s="556"/>
      <c r="AJ715" s="556"/>
      <c r="AK715" s="556"/>
      <c r="AL715" s="556"/>
      <c r="AM715" s="556"/>
      <c r="AN715" s="556"/>
      <c r="AO715" s="556"/>
      <c r="AP715" s="556"/>
      <c r="AQ715" s="556"/>
      <c r="AR715" s="556"/>
      <c r="AS715" s="556"/>
      <c r="AU715" s="570"/>
      <c r="AV715" s="570"/>
      <c r="AW715" s="570"/>
      <c r="AX715" s="570"/>
      <c r="AY715" s="570"/>
      <c r="AZ715" s="570"/>
      <c r="BA715" s="570"/>
      <c r="BB715" s="570"/>
      <c r="BC715" s="570"/>
      <c r="BD715" s="570"/>
      <c r="BE715" s="570"/>
      <c r="BF715" s="570"/>
      <c r="BG715" s="570"/>
      <c r="BH715" s="570"/>
      <c r="BI715" s="570"/>
      <c r="BJ715" s="570"/>
      <c r="BK715" s="570"/>
      <c r="BL715" s="570"/>
      <c r="BM715" s="570"/>
      <c r="BN715" s="570"/>
    </row>
    <row r="716" spans="1:66" ht="15" x14ac:dyDescent="0.25">
      <c r="A716" s="569"/>
      <c r="B716" s="340" t="s">
        <v>62</v>
      </c>
      <c r="C716" s="572">
        <f>AU164</f>
        <v>-1.1244283573864113E-2</v>
      </c>
      <c r="D716" s="572">
        <f t="shared" ref="D716:V716" si="2568">AV164</f>
        <v>-7.646749337747301E-3</v>
      </c>
      <c r="E716" s="572">
        <f t="shared" si="2568"/>
        <v>-8.5267407506291939E-3</v>
      </c>
      <c r="F716" s="572">
        <f t="shared" si="2568"/>
        <v>-8.6190045732968384E-3</v>
      </c>
      <c r="G716" s="572">
        <f t="shared" si="2568"/>
        <v>-6.9526677372170401E-3</v>
      </c>
      <c r="H716" s="572">
        <f t="shared" si="2568"/>
        <v>-1.0018741144572815E-2</v>
      </c>
      <c r="I716" s="572">
        <f t="shared" si="2568"/>
        <v>-1.2145549308686519E-2</v>
      </c>
      <c r="J716" s="572">
        <f t="shared" si="2568"/>
        <v>-1.9211283403894747E-2</v>
      </c>
      <c r="K716" s="572">
        <f t="shared" si="2568"/>
        <v>-2.061124172270478E-2</v>
      </c>
      <c r="L716" s="572">
        <f t="shared" si="2568"/>
        <v>-2.2923890415313952E-2</v>
      </c>
      <c r="M716" s="572">
        <f t="shared" si="2568"/>
        <v>-2.4119582417266278E-2</v>
      </c>
      <c r="N716" s="572">
        <f t="shared" si="2568"/>
        <v>-2.9549860621220125E-2</v>
      </c>
      <c r="O716" s="572">
        <f t="shared" si="2568"/>
        <v>-3.4748292575672614E-2</v>
      </c>
      <c r="P716" s="572">
        <f t="shared" si="2568"/>
        <v>8.0435639423115591E-7</v>
      </c>
      <c r="Q716" s="573">
        <f t="shared" si="2568"/>
        <v>2.6167176214073497E-7</v>
      </c>
      <c r="R716" s="573">
        <f t="shared" si="2568"/>
        <v>9.2311048334407835E-7</v>
      </c>
      <c r="S716" s="573">
        <f t="shared" si="2568"/>
        <v>0</v>
      </c>
      <c r="T716" s="573">
        <f t="shared" si="2568"/>
        <v>0</v>
      </c>
      <c r="U716" s="573">
        <f t="shared" si="2568"/>
        <v>-1.014657908514338E-9</v>
      </c>
      <c r="V716" s="573">
        <f t="shared" si="2568"/>
        <v>-6.1591315291236104E-3</v>
      </c>
      <c r="W716" s="582">
        <f t="shared" si="2565"/>
        <v>-1.1123751549361406E-2</v>
      </c>
      <c r="X716" s="569"/>
      <c r="Y716" s="550"/>
      <c r="Z716" s="556"/>
      <c r="AA716" s="556"/>
      <c r="AB716" s="556"/>
      <c r="AC716" s="556"/>
      <c r="AD716" s="556"/>
      <c r="AE716" s="556"/>
      <c r="AF716" s="556"/>
      <c r="AG716" s="556"/>
      <c r="AH716" s="556"/>
      <c r="AI716" s="556"/>
      <c r="AJ716" s="556"/>
      <c r="AK716" s="556"/>
      <c r="AL716" s="556"/>
      <c r="AM716" s="556"/>
      <c r="AN716" s="556"/>
      <c r="AO716" s="556"/>
      <c r="AP716" s="556"/>
      <c r="AQ716" s="556"/>
      <c r="AR716" s="556"/>
      <c r="AS716" s="556"/>
      <c r="AU716" s="570"/>
      <c r="AV716" s="570"/>
      <c r="AW716" s="570"/>
      <c r="AX716" s="570"/>
      <c r="AY716" s="570"/>
      <c r="AZ716" s="570"/>
      <c r="BA716" s="570"/>
      <c r="BB716" s="570"/>
      <c r="BC716" s="570"/>
      <c r="BD716" s="570"/>
      <c r="BE716" s="570"/>
      <c r="BF716" s="570"/>
      <c r="BG716" s="570"/>
      <c r="BH716" s="570"/>
      <c r="BI716" s="570"/>
      <c r="BJ716" s="570"/>
      <c r="BK716" s="570"/>
      <c r="BL716" s="570"/>
      <c r="BM716" s="570"/>
      <c r="BN716" s="570"/>
    </row>
    <row r="717" spans="1:66" ht="15" x14ac:dyDescent="0.25">
      <c r="A717" s="569"/>
      <c r="B717" s="340" t="s">
        <v>29</v>
      </c>
      <c r="C717" s="572">
        <f>AU218</f>
        <v>0</v>
      </c>
      <c r="D717" s="572">
        <f t="shared" ref="D717:V717" si="2569">AV218</f>
        <v>-2.1286006886137429E-3</v>
      </c>
      <c r="E717" s="572">
        <f t="shared" si="2569"/>
        <v>-2.761295494949858E-3</v>
      </c>
      <c r="F717" s="572">
        <f t="shared" si="2569"/>
        <v>-3.6578970555231345E-3</v>
      </c>
      <c r="G717" s="572">
        <f t="shared" si="2569"/>
        <v>-4.489245369468201E-3</v>
      </c>
      <c r="H717" s="572">
        <f t="shared" si="2569"/>
        <v>-4.8878330368350275E-3</v>
      </c>
      <c r="I717" s="572">
        <f t="shared" si="2569"/>
        <v>-6.0489063475470178E-3</v>
      </c>
      <c r="J717" s="572">
        <f t="shared" si="2569"/>
        <v>-6.3570347502371711E-3</v>
      </c>
      <c r="K717" s="572">
        <f t="shared" si="2569"/>
        <v>-6.8903922590754221E-3</v>
      </c>
      <c r="L717" s="572">
        <f t="shared" si="2569"/>
        <v>-7.2234866964122181E-3</v>
      </c>
      <c r="M717" s="572">
        <f t="shared" si="2569"/>
        <v>-9.0842576683330175E-3</v>
      </c>
      <c r="N717" s="572">
        <f t="shared" si="2569"/>
        <v>-1.2311541027095802E-2</v>
      </c>
      <c r="O717" s="572">
        <f t="shared" si="2569"/>
        <v>-1.7326153902771948E-2</v>
      </c>
      <c r="P717" s="572">
        <f t="shared" si="2569"/>
        <v>-1.9860408188750671E-2</v>
      </c>
      <c r="Q717" s="572">
        <f t="shared" si="2569"/>
        <v>-2.2221052410170066E-2</v>
      </c>
      <c r="R717" s="572">
        <f t="shared" si="2569"/>
        <v>-2.7228162302608935E-2</v>
      </c>
      <c r="S717" s="572">
        <f t="shared" si="2569"/>
        <v>-3.8409560681477523E-2</v>
      </c>
      <c r="T717" s="572">
        <f t="shared" si="2569"/>
        <v>-4.0207917493806755E-2</v>
      </c>
      <c r="U717" s="572">
        <f t="shared" si="2569"/>
        <v>-4.8379766952040201E-2</v>
      </c>
      <c r="V717" s="572">
        <f t="shared" si="2569"/>
        <v>-5.4416364164183849E-2</v>
      </c>
      <c r="W717" s="582">
        <f t="shared" si="2565"/>
        <v>-1.6694493824495026E-2</v>
      </c>
      <c r="X717" s="569"/>
      <c r="Y717" s="550"/>
      <c r="Z717" s="556"/>
      <c r="AA717" s="556"/>
      <c r="AB717" s="556"/>
      <c r="AC717" s="556"/>
      <c r="AD717" s="556"/>
      <c r="AE717" s="556"/>
      <c r="AF717" s="556"/>
      <c r="AG717" s="556"/>
      <c r="AH717" s="556"/>
      <c r="AI717" s="556"/>
      <c r="AJ717" s="556"/>
      <c r="AK717" s="556"/>
      <c r="AL717" s="556"/>
      <c r="AM717" s="556"/>
      <c r="AN717" s="556"/>
      <c r="AO717" s="556"/>
      <c r="AP717" s="556"/>
      <c r="AQ717" s="556"/>
      <c r="AR717" s="556"/>
      <c r="AS717" s="556"/>
      <c r="AU717" s="570"/>
      <c r="AV717" s="570"/>
      <c r="AW717" s="570"/>
      <c r="AX717" s="570"/>
      <c r="AY717" s="570"/>
      <c r="AZ717" s="570"/>
      <c r="BA717" s="570"/>
      <c r="BB717" s="570"/>
      <c r="BC717" s="570"/>
      <c r="BD717" s="570"/>
      <c r="BE717" s="570"/>
      <c r="BF717" s="570"/>
      <c r="BG717" s="570"/>
      <c r="BH717" s="570"/>
      <c r="BI717" s="570"/>
      <c r="BJ717" s="570"/>
      <c r="BK717" s="570"/>
      <c r="BL717" s="570"/>
      <c r="BM717" s="570"/>
      <c r="BN717" s="570"/>
    </row>
    <row r="718" spans="1:66" ht="15" x14ac:dyDescent="0.25">
      <c r="A718" s="569"/>
      <c r="B718" s="340" t="s">
        <v>30</v>
      </c>
      <c r="C718" s="572">
        <f>AU407</f>
        <v>-3.4188619945429009E-2</v>
      </c>
      <c r="D718" s="572">
        <f t="shared" ref="D718:V718" si="2570">AV407</f>
        <v>-3.5422014991727917E-2</v>
      </c>
      <c r="E718" s="572">
        <f t="shared" si="2570"/>
        <v>-3.6693927246434783E-2</v>
      </c>
      <c r="F718" s="572">
        <f t="shared" si="2570"/>
        <v>-3.8026804833126593E-2</v>
      </c>
      <c r="G718" s="572">
        <f t="shared" si="2570"/>
        <v>-3.9003863775660251E-2</v>
      </c>
      <c r="H718" s="572">
        <f t="shared" si="2570"/>
        <v>-4.0070923342606556E-2</v>
      </c>
      <c r="I718" s="572">
        <f t="shared" si="2570"/>
        <v>-4.1197376361874392E-2</v>
      </c>
      <c r="J718" s="572">
        <f t="shared" si="2570"/>
        <v>-4.261915705727462E-2</v>
      </c>
      <c r="K718" s="572">
        <f t="shared" si="2570"/>
        <v>-4.3562078251061065E-2</v>
      </c>
      <c r="L718" s="572">
        <f t="shared" si="2570"/>
        <v>-4.5053850484098386E-2</v>
      </c>
      <c r="M718" s="572">
        <f t="shared" si="2570"/>
        <v>-4.6486593989102848E-2</v>
      </c>
      <c r="N718" s="572">
        <f t="shared" si="2570"/>
        <v>-4.7973800753349706E-2</v>
      </c>
      <c r="O718" s="572">
        <f t="shared" si="2570"/>
        <v>-4.8684758528842589E-2</v>
      </c>
      <c r="P718" s="572">
        <f t="shared" si="2570"/>
        <v>-4.1848029464479151E-2</v>
      </c>
      <c r="Q718" s="573">
        <f t="shared" si="2570"/>
        <v>-3.269232587382169E-2</v>
      </c>
      <c r="R718" s="573">
        <f t="shared" si="2570"/>
        <v>0</v>
      </c>
      <c r="S718" s="573">
        <f t="shared" si="2570"/>
        <v>0</v>
      </c>
      <c r="T718" s="573">
        <f t="shared" si="2570"/>
        <v>0</v>
      </c>
      <c r="U718" s="573">
        <f t="shared" si="2570"/>
        <v>0</v>
      </c>
      <c r="V718" s="573">
        <f t="shared" si="2570"/>
        <v>1.826111425212569E-3</v>
      </c>
      <c r="W718" s="582">
        <f t="shared" si="2565"/>
        <v>-3.058490067368385E-2</v>
      </c>
      <c r="X718" s="569"/>
      <c r="Z718" s="550"/>
      <c r="AA718" s="550"/>
      <c r="AB718" s="550"/>
      <c r="AC718" s="550"/>
      <c r="AD718" s="550"/>
      <c r="AE718" s="550"/>
      <c r="AF718" s="550"/>
      <c r="AG718" s="550"/>
      <c r="AH718" s="550"/>
      <c r="AI718" s="550"/>
      <c r="AJ718" s="550"/>
      <c r="AK718" s="550"/>
      <c r="AL718" s="550"/>
      <c r="AM718" s="550"/>
      <c r="AN718" s="550"/>
      <c r="AO718" s="550"/>
      <c r="AP718" s="550"/>
      <c r="AQ718" s="550"/>
      <c r="AR718" s="550"/>
      <c r="AS718" s="550"/>
      <c r="AU718" s="550"/>
      <c r="AV718" s="550"/>
      <c r="AW718" s="550"/>
      <c r="AX718" s="550"/>
      <c r="AY718" s="550"/>
      <c r="AZ718" s="550"/>
      <c r="BA718" s="550"/>
      <c r="BB718" s="550"/>
      <c r="BC718" s="550"/>
      <c r="BD718" s="550"/>
      <c r="BE718" s="550"/>
      <c r="BF718" s="550"/>
      <c r="BG718" s="550"/>
      <c r="BH718" s="550"/>
      <c r="BI718" s="550"/>
      <c r="BJ718" s="550"/>
      <c r="BK718" s="550"/>
      <c r="BL718" s="550"/>
      <c r="BM718" s="550"/>
      <c r="BN718" s="550"/>
    </row>
    <row r="719" spans="1:66" ht="15" x14ac:dyDescent="0.25">
      <c r="A719" s="569"/>
      <c r="B719" s="340" t="s">
        <v>31</v>
      </c>
      <c r="C719" s="572">
        <f>AU245</f>
        <v>-5.3368272320927265E-2</v>
      </c>
      <c r="D719" s="572">
        <f t="shared" ref="D719:V719" si="2571">AV245</f>
        <v>-6.0580345760057296E-2</v>
      </c>
      <c r="E719" s="572">
        <f t="shared" si="2571"/>
        <v>-6.1538390274286772E-2</v>
      </c>
      <c r="F719" s="572">
        <f t="shared" si="2571"/>
        <v>-6.2199061365272333E-2</v>
      </c>
      <c r="G719" s="572">
        <f t="shared" si="2571"/>
        <v>-6.2794605888031249E-2</v>
      </c>
      <c r="H719" s="572">
        <f t="shared" si="2571"/>
        <v>-6.3179239129693587E-2</v>
      </c>
      <c r="I719" s="572">
        <f t="shared" si="2571"/>
        <v>-5.9011417075421173E-2</v>
      </c>
      <c r="J719" s="572">
        <f t="shared" si="2571"/>
        <v>-4.1620499392345897E-2</v>
      </c>
      <c r="K719" s="572">
        <f t="shared" si="2571"/>
        <v>-4.4150606107393804E-2</v>
      </c>
      <c r="L719" s="572">
        <f t="shared" si="2571"/>
        <v>-3.5594162969346074E-2</v>
      </c>
      <c r="M719" s="572">
        <f t="shared" si="2571"/>
        <v>-3.6361523008872756E-2</v>
      </c>
      <c r="N719" s="572">
        <f t="shared" si="2571"/>
        <v>-3.7207268091752822E-2</v>
      </c>
      <c r="O719" s="572">
        <f t="shared" si="2571"/>
        <v>-3.9934663003088636E-2</v>
      </c>
      <c r="P719" s="572">
        <f t="shared" si="2571"/>
        <v>-3.9818839860286656E-2</v>
      </c>
      <c r="Q719" s="572">
        <f t="shared" si="2571"/>
        <v>-3.8708078439756231E-2</v>
      </c>
      <c r="R719" s="572">
        <f t="shared" si="2571"/>
        <v>-3.9606249180882416E-2</v>
      </c>
      <c r="S719" s="572">
        <f t="shared" si="2571"/>
        <v>-3.388929692852987E-2</v>
      </c>
      <c r="T719" s="572">
        <f t="shared" si="2571"/>
        <v>-3.1325930287531112E-2</v>
      </c>
      <c r="U719" s="572">
        <f t="shared" si="2571"/>
        <v>-3.1539619434636318E-2</v>
      </c>
      <c r="V719" s="572">
        <f t="shared" si="2571"/>
        <v>-4.1361969998759518E-2</v>
      </c>
      <c r="W719" s="582">
        <f t="shared" si="2565"/>
        <v>-4.5689501925843583E-2</v>
      </c>
      <c r="X719" s="569"/>
      <c r="Y719" s="550"/>
      <c r="Z719" s="556"/>
      <c r="AA719" s="556"/>
      <c r="AB719" s="556"/>
      <c r="AC719" s="556"/>
      <c r="AD719" s="556"/>
      <c r="AE719" s="556"/>
      <c r="AF719" s="556"/>
      <c r="AG719" s="556"/>
      <c r="AH719" s="556"/>
      <c r="AI719" s="556"/>
      <c r="AJ719" s="556"/>
      <c r="AK719" s="556"/>
      <c r="AL719" s="556"/>
      <c r="AM719" s="556"/>
      <c r="AN719" s="556"/>
      <c r="AO719" s="556"/>
      <c r="AP719" s="556"/>
      <c r="AQ719" s="556"/>
      <c r="AR719" s="556"/>
      <c r="AS719" s="556"/>
      <c r="AU719" s="570"/>
      <c r="AV719" s="570"/>
      <c r="AW719" s="570"/>
      <c r="AX719" s="570"/>
      <c r="AY719" s="570"/>
      <c r="AZ719" s="570"/>
      <c r="BA719" s="570"/>
      <c r="BB719" s="570"/>
      <c r="BC719" s="570"/>
      <c r="BD719" s="570"/>
      <c r="BE719" s="570"/>
      <c r="BF719" s="570"/>
      <c r="BG719" s="570"/>
      <c r="BH719" s="570"/>
      <c r="BI719" s="570"/>
      <c r="BJ719" s="570"/>
      <c r="BK719" s="570"/>
      <c r="BL719" s="570"/>
      <c r="BM719" s="570"/>
      <c r="BN719" s="570"/>
    </row>
    <row r="720" spans="1:66" ht="15" x14ac:dyDescent="0.25">
      <c r="A720" s="569"/>
      <c r="B720" s="340" t="s">
        <v>32</v>
      </c>
      <c r="C720" s="572">
        <f>AU272</f>
        <v>-1.0604709410493407E-2</v>
      </c>
      <c r="D720" s="572">
        <f t="shared" ref="D720:V720" si="2572">AV272</f>
        <v>-1.2417065012764631E-2</v>
      </c>
      <c r="E720" s="572">
        <f t="shared" si="2572"/>
        <v>-1.4068847607628531E-2</v>
      </c>
      <c r="F720" s="572">
        <f t="shared" si="2572"/>
        <v>-1.5864209492467446E-2</v>
      </c>
      <c r="G720" s="572">
        <f t="shared" si="2572"/>
        <v>-1.7737514482122071E-2</v>
      </c>
      <c r="H720" s="572">
        <f t="shared" si="2572"/>
        <v>-1.9973565000418442E-2</v>
      </c>
      <c r="I720" s="572">
        <f t="shared" si="2572"/>
        <v>-2.1633700907078654E-2</v>
      </c>
      <c r="J720" s="572">
        <f t="shared" si="2572"/>
        <v>-2.3971985100965962E-2</v>
      </c>
      <c r="K720" s="572">
        <f t="shared" si="2572"/>
        <v>-2.6682409646790268E-2</v>
      </c>
      <c r="L720" s="572">
        <f t="shared" si="2572"/>
        <v>-2.9469791643123678E-2</v>
      </c>
      <c r="M720" s="572">
        <f t="shared" si="2572"/>
        <v>-3.2077886303708836E-2</v>
      </c>
      <c r="N720" s="572">
        <f t="shared" si="2572"/>
        <v>-3.4329435739656716E-2</v>
      </c>
      <c r="O720" s="572">
        <f t="shared" si="2572"/>
        <v>-3.1059373414340355E-2</v>
      </c>
      <c r="P720" s="572">
        <f t="shared" si="2572"/>
        <v>-2.9388453901717439E-2</v>
      </c>
      <c r="Q720" s="572">
        <f t="shared" si="2572"/>
        <v>-2.6533207629405475E-2</v>
      </c>
      <c r="R720" s="572">
        <f t="shared" si="2572"/>
        <v>-2.5679908836133507E-2</v>
      </c>
      <c r="S720" s="572">
        <f t="shared" si="2572"/>
        <v>-2.4153171663571529E-2</v>
      </c>
      <c r="T720" s="572">
        <f t="shared" si="2572"/>
        <v>-2.3197678859761452E-2</v>
      </c>
      <c r="U720" s="572">
        <f t="shared" si="2572"/>
        <v>-2.4373886080702459E-2</v>
      </c>
      <c r="V720" s="572">
        <f t="shared" si="2572"/>
        <v>-0.10336498343311272</v>
      </c>
      <c r="W720" s="582">
        <f t="shared" si="2565"/>
        <v>-2.7329089208298178E-2</v>
      </c>
      <c r="X720" s="569"/>
      <c r="Y720" s="550"/>
      <c r="Z720" s="556"/>
      <c r="AA720" s="556"/>
      <c r="AB720" s="556"/>
      <c r="AC720" s="556"/>
      <c r="AD720" s="556"/>
      <c r="AE720" s="556"/>
      <c r="AF720" s="556"/>
      <c r="AG720" s="556"/>
      <c r="AH720" s="556"/>
      <c r="AI720" s="556"/>
      <c r="AJ720" s="556"/>
      <c r="AK720" s="556"/>
      <c r="AL720" s="556"/>
      <c r="AM720" s="556"/>
      <c r="AN720" s="556"/>
      <c r="AO720" s="556"/>
      <c r="AP720" s="556"/>
      <c r="AQ720" s="556"/>
      <c r="AR720" s="556"/>
      <c r="AS720" s="556"/>
      <c r="AU720" s="570"/>
      <c r="AV720" s="570"/>
      <c r="AW720" s="570"/>
      <c r="AX720" s="570"/>
      <c r="AY720" s="570"/>
      <c r="AZ720" s="570"/>
      <c r="BA720" s="570"/>
      <c r="BB720" s="570"/>
      <c r="BC720" s="570"/>
      <c r="BD720" s="570"/>
      <c r="BE720" s="570"/>
      <c r="BF720" s="570"/>
      <c r="BG720" s="570"/>
      <c r="BH720" s="570"/>
      <c r="BI720" s="570"/>
      <c r="BJ720" s="570"/>
      <c r="BK720" s="570"/>
      <c r="BL720" s="570"/>
      <c r="BM720" s="570"/>
      <c r="BN720" s="570"/>
    </row>
    <row r="721" spans="1:66" ht="15" x14ac:dyDescent="0.25">
      <c r="A721" s="569"/>
      <c r="B721" s="340" t="s">
        <v>33</v>
      </c>
      <c r="C721" s="572">
        <f>AU326</f>
        <v>-2.1534738578525326E-2</v>
      </c>
      <c r="D721" s="572">
        <f t="shared" ref="D721:V721" si="2573">AV326</f>
        <v>-2.7655975152295835E-2</v>
      </c>
      <c r="E721" s="572">
        <f t="shared" si="2573"/>
        <v>-3.316956279546817E-2</v>
      </c>
      <c r="F721" s="572">
        <f t="shared" si="2573"/>
        <v>-3.8180548356450163E-2</v>
      </c>
      <c r="G721" s="572">
        <f t="shared" si="2573"/>
        <v>-4.2653040560762696E-2</v>
      </c>
      <c r="H721" s="572">
        <f t="shared" si="2573"/>
        <v>-4.5028990689328953E-2</v>
      </c>
      <c r="I721" s="572">
        <f t="shared" si="2573"/>
        <v>-4.7353525393235452E-2</v>
      </c>
      <c r="J721" s="572">
        <f t="shared" si="2573"/>
        <v>-4.7850235241697646E-2</v>
      </c>
      <c r="K721" s="572">
        <f t="shared" si="2573"/>
        <v>-4.8581223959086359E-2</v>
      </c>
      <c r="L721" s="572">
        <f t="shared" si="2573"/>
        <v>-4.9210849848405035E-2</v>
      </c>
      <c r="M721" s="572">
        <f t="shared" si="2573"/>
        <v>-5.1753743280765402E-2</v>
      </c>
      <c r="N721" s="572">
        <f t="shared" si="2573"/>
        <v>-3.0966866376233222E-16</v>
      </c>
      <c r="O721" s="572">
        <f t="shared" si="2573"/>
        <v>-1.5278585232145191E-16</v>
      </c>
      <c r="P721" s="572">
        <f t="shared" si="2573"/>
        <v>-1.4984477457770295E-16</v>
      </c>
      <c r="Q721" s="572">
        <f t="shared" si="2573"/>
        <v>-1.4831032284338041E-16</v>
      </c>
      <c r="R721" s="572">
        <f t="shared" si="2573"/>
        <v>-1.465351330159276E-16</v>
      </c>
      <c r="S721" s="572">
        <f t="shared" si="2573"/>
        <v>-1.3303321702319541E-2</v>
      </c>
      <c r="T721" s="572">
        <f t="shared" si="2573"/>
        <v>-1.2924045891232857E-2</v>
      </c>
      <c r="U721" s="572">
        <f t="shared" si="2573"/>
        <v>-1.2925245253025342E-2</v>
      </c>
      <c r="V721" s="572">
        <f t="shared" si="2573"/>
        <v>-2.0573327093467549E-2</v>
      </c>
      <c r="W721" s="582">
        <f t="shared" si="2565"/>
        <v>-2.563491868980336E-2</v>
      </c>
      <c r="X721" s="569"/>
      <c r="Y721" s="550"/>
      <c r="Z721" s="556"/>
      <c r="AA721" s="556"/>
      <c r="AB721" s="556"/>
      <c r="AC721" s="556"/>
      <c r="AD721" s="556"/>
      <c r="AE721" s="556"/>
      <c r="AF721" s="556"/>
      <c r="AG721" s="556"/>
      <c r="AH721" s="556"/>
      <c r="AI721" s="556"/>
      <c r="AJ721" s="556"/>
      <c r="AK721" s="556"/>
      <c r="AL721" s="556"/>
      <c r="AM721" s="556"/>
      <c r="AN721" s="556"/>
      <c r="AO721" s="556"/>
      <c r="AP721" s="556"/>
      <c r="AQ721" s="556"/>
      <c r="AR721" s="556"/>
      <c r="AS721" s="556"/>
      <c r="AU721" s="570"/>
      <c r="AV721" s="570"/>
      <c r="AW721" s="570"/>
      <c r="AX721" s="570"/>
      <c r="AY721" s="570"/>
      <c r="AZ721" s="570"/>
      <c r="BA721" s="570"/>
      <c r="BB721" s="570"/>
      <c r="BC721" s="570"/>
      <c r="BD721" s="570"/>
      <c r="BE721" s="570"/>
      <c r="BF721" s="570"/>
      <c r="BG721" s="570"/>
      <c r="BH721" s="570"/>
      <c r="BI721" s="570"/>
      <c r="BJ721" s="570"/>
      <c r="BK721" s="570"/>
      <c r="BL721" s="570"/>
      <c r="BM721" s="570"/>
      <c r="BN721" s="570"/>
    </row>
    <row r="722" spans="1:66" ht="15" x14ac:dyDescent="0.25">
      <c r="A722" s="569"/>
      <c r="B722" s="340" t="s">
        <v>34</v>
      </c>
      <c r="C722" s="572">
        <f>AU353</f>
        <v>-2.3721106922097713E-2</v>
      </c>
      <c r="D722" s="572">
        <f t="shared" ref="D722:V722" si="2574">AV353</f>
        <v>-2.2848330042821E-2</v>
      </c>
      <c r="E722" s="572">
        <f t="shared" si="2574"/>
        <v>-2.3608896854225674E-2</v>
      </c>
      <c r="F722" s="572">
        <f t="shared" si="2574"/>
        <v>-2.1453557044044509E-2</v>
      </c>
      <c r="G722" s="572">
        <f t="shared" si="2574"/>
        <v>-2.2255632524610554E-2</v>
      </c>
      <c r="H722" s="572">
        <f t="shared" si="2574"/>
        <v>-2.2648039048744174E-2</v>
      </c>
      <c r="I722" s="572">
        <f t="shared" si="2574"/>
        <v>-2.2971255690712615E-2</v>
      </c>
      <c r="J722" s="572">
        <f t="shared" si="2574"/>
        <v>-1.9688923657720171E-2</v>
      </c>
      <c r="K722" s="572">
        <f t="shared" si="2574"/>
        <v>-1.8443220465592755E-2</v>
      </c>
      <c r="L722" s="572">
        <f t="shared" si="2574"/>
        <v>-1.8331344424354124E-2</v>
      </c>
      <c r="M722" s="572">
        <f t="shared" si="2574"/>
        <v>-1.8881285768388708E-2</v>
      </c>
      <c r="N722" s="572">
        <f t="shared" si="2574"/>
        <v>-1.7949034155708078E-2</v>
      </c>
      <c r="O722" s="572">
        <f t="shared" si="2574"/>
        <v>-1.5023290371285426E-2</v>
      </c>
      <c r="P722" s="572">
        <f t="shared" si="2574"/>
        <v>0</v>
      </c>
      <c r="Q722" s="573">
        <f t="shared" si="2574"/>
        <v>0</v>
      </c>
      <c r="R722" s="573">
        <f t="shared" si="2574"/>
        <v>0</v>
      </c>
      <c r="S722" s="573">
        <f t="shared" si="2574"/>
        <v>0</v>
      </c>
      <c r="T722" s="573">
        <f t="shared" si="2574"/>
        <v>0</v>
      </c>
      <c r="U722" s="573">
        <f t="shared" si="2574"/>
        <v>0</v>
      </c>
      <c r="V722" s="573">
        <f t="shared" si="2574"/>
        <v>-1.9789577834328155E-3</v>
      </c>
      <c r="W722" s="582">
        <f t="shared" si="2565"/>
        <v>-1.3490143737686918E-2</v>
      </c>
      <c r="X722" s="569"/>
      <c r="Z722" s="550"/>
      <c r="AA722" s="550"/>
      <c r="AB722" s="550"/>
      <c r="AC722" s="550"/>
      <c r="AD722" s="550"/>
      <c r="AE722" s="550"/>
      <c r="AF722" s="550"/>
      <c r="AG722" s="550"/>
      <c r="AH722" s="550"/>
      <c r="AI722" s="550"/>
      <c r="AJ722" s="550"/>
      <c r="AK722" s="550"/>
      <c r="AL722" s="550"/>
      <c r="AM722" s="550"/>
      <c r="AN722" s="550"/>
      <c r="AO722" s="550"/>
      <c r="AP722" s="550"/>
      <c r="AQ722" s="550"/>
      <c r="AR722" s="550"/>
      <c r="AS722" s="550"/>
      <c r="AU722" s="550"/>
      <c r="AV722" s="550"/>
      <c r="AW722" s="550"/>
      <c r="AX722" s="550"/>
      <c r="AY722" s="550"/>
      <c r="AZ722" s="550"/>
      <c r="BA722" s="550"/>
      <c r="BB722" s="550"/>
      <c r="BC722" s="550"/>
      <c r="BD722" s="550"/>
      <c r="BE722" s="550"/>
      <c r="BF722" s="550"/>
      <c r="BG722" s="550"/>
      <c r="BH722" s="550"/>
      <c r="BI722" s="550"/>
      <c r="BJ722" s="550"/>
      <c r="BK722" s="550"/>
      <c r="BL722" s="550"/>
      <c r="BM722" s="550"/>
      <c r="BN722" s="550"/>
    </row>
    <row r="723" spans="1:66" ht="15" x14ac:dyDescent="0.25">
      <c r="A723" s="569"/>
      <c r="B723" s="340" t="s">
        <v>35</v>
      </c>
      <c r="C723" s="572">
        <f>AU434</f>
        <v>-3.662632683375034E-2</v>
      </c>
      <c r="D723" s="572">
        <f t="shared" ref="D723:V723" si="2575">AV434</f>
        <v>-2.485775506701951E-2</v>
      </c>
      <c r="E723" s="572">
        <f t="shared" si="2575"/>
        <v>-8.2243130760380357E-3</v>
      </c>
      <c r="F723" s="572">
        <f t="shared" si="2575"/>
        <v>-6.2189795197497809E-3</v>
      </c>
      <c r="G723" s="572">
        <f t="shared" si="2575"/>
        <v>-6.1013537111256405E-3</v>
      </c>
      <c r="H723" s="572">
        <f t="shared" si="2575"/>
        <v>-7.1107775389269261E-3</v>
      </c>
      <c r="I723" s="572">
        <f t="shared" si="2575"/>
        <v>-7.6239586212473003E-3</v>
      </c>
      <c r="J723" s="572">
        <f t="shared" si="2575"/>
        <v>-9.5004528616365984E-3</v>
      </c>
      <c r="K723" s="572">
        <f t="shared" si="2575"/>
        <v>-1.1344743187810584E-2</v>
      </c>
      <c r="L723" s="572">
        <f t="shared" si="2575"/>
        <v>-1.262956269930644E-2</v>
      </c>
      <c r="M723" s="572">
        <f t="shared" si="2575"/>
        <v>-1.589090935506254E-2</v>
      </c>
      <c r="N723" s="572">
        <f t="shared" si="2575"/>
        <v>-1.9187462990808715E-2</v>
      </c>
      <c r="O723" s="572">
        <f t="shared" si="2575"/>
        <v>-2.1458425833916758E-2</v>
      </c>
      <c r="P723" s="572">
        <f t="shared" si="2575"/>
        <v>-2.4048547850359276E-2</v>
      </c>
      <c r="Q723" s="572">
        <f t="shared" si="2575"/>
        <v>-2.6943674526162833E-2</v>
      </c>
      <c r="R723" s="572">
        <f t="shared" si="2575"/>
        <v>-3.1616272156343724E-2</v>
      </c>
      <c r="S723" s="572">
        <f t="shared" si="2575"/>
        <v>-3.1077648323975866E-2</v>
      </c>
      <c r="T723" s="572">
        <f t="shared" si="2575"/>
        <v>-3.766435452790113E-2</v>
      </c>
      <c r="U723" s="572">
        <f t="shared" si="2575"/>
        <v>-4.4062120790106456E-2</v>
      </c>
      <c r="V723" s="572">
        <f t="shared" si="2575"/>
        <v>-4.7498060382830241E-2</v>
      </c>
      <c r="W723" s="582">
        <f t="shared" si="2565"/>
        <v>-2.1484284992703932E-2</v>
      </c>
      <c r="X723" s="569"/>
      <c r="Y723" s="550"/>
      <c r="Z723" s="556"/>
      <c r="AA723" s="556"/>
      <c r="AB723" s="556"/>
      <c r="AC723" s="556"/>
      <c r="AD723" s="556"/>
      <c r="AE723" s="556"/>
      <c r="AF723" s="556"/>
      <c r="AG723" s="556"/>
      <c r="AH723" s="556"/>
      <c r="AI723" s="556"/>
      <c r="AJ723" s="556"/>
      <c r="AK723" s="556"/>
      <c r="AL723" s="556"/>
      <c r="AM723" s="556"/>
      <c r="AN723" s="556"/>
      <c r="AO723" s="556"/>
      <c r="AP723" s="556"/>
      <c r="AQ723" s="556"/>
      <c r="AR723" s="556"/>
      <c r="AS723" s="556"/>
      <c r="AU723" s="570"/>
      <c r="AV723" s="570"/>
      <c r="AW723" s="570"/>
      <c r="AX723" s="570"/>
      <c r="AY723" s="570"/>
      <c r="AZ723" s="570"/>
      <c r="BA723" s="570"/>
      <c r="BB723" s="570"/>
      <c r="BC723" s="570"/>
      <c r="BD723" s="570"/>
      <c r="BE723" s="570"/>
      <c r="BF723" s="570"/>
      <c r="BG723" s="570"/>
      <c r="BH723" s="570"/>
      <c r="BI723" s="570"/>
      <c r="BJ723" s="570"/>
      <c r="BK723" s="570"/>
      <c r="BL723" s="570"/>
      <c r="BM723" s="570"/>
      <c r="BN723" s="570"/>
    </row>
    <row r="724" spans="1:66" ht="15" x14ac:dyDescent="0.25">
      <c r="A724" s="569"/>
      <c r="B724" s="340" t="s">
        <v>36</v>
      </c>
      <c r="C724" s="572">
        <f>AU110</f>
        <v>0</v>
      </c>
      <c r="D724" s="572">
        <f t="shared" ref="D724:V724" si="2576">AV110</f>
        <v>0</v>
      </c>
      <c r="E724" s="572">
        <f t="shared" si="2576"/>
        <v>0</v>
      </c>
      <c r="F724" s="572">
        <f t="shared" si="2576"/>
        <v>0</v>
      </c>
      <c r="G724" s="572">
        <f t="shared" si="2576"/>
        <v>0</v>
      </c>
      <c r="H724" s="572">
        <f t="shared" si="2576"/>
        <v>0</v>
      </c>
      <c r="I724" s="572">
        <f t="shared" si="2576"/>
        <v>0</v>
      </c>
      <c r="J724" s="572">
        <f t="shared" si="2576"/>
        <v>0</v>
      </c>
      <c r="K724" s="572">
        <f t="shared" si="2576"/>
        <v>0</v>
      </c>
      <c r="L724" s="572">
        <f t="shared" si="2576"/>
        <v>0</v>
      </c>
      <c r="M724" s="572">
        <f t="shared" si="2576"/>
        <v>0</v>
      </c>
      <c r="N724" s="572">
        <f t="shared" si="2576"/>
        <v>0</v>
      </c>
      <c r="O724" s="572">
        <f t="shared" si="2576"/>
        <v>0</v>
      </c>
      <c r="P724" s="572">
        <f t="shared" si="2576"/>
        <v>0</v>
      </c>
      <c r="Q724" s="573">
        <f t="shared" si="2576"/>
        <v>0</v>
      </c>
      <c r="R724" s="573">
        <f t="shared" si="2576"/>
        <v>0</v>
      </c>
      <c r="S724" s="573">
        <f t="shared" si="2576"/>
        <v>3.7151702786384146E-5</v>
      </c>
      <c r="T724" s="573">
        <f t="shared" si="2576"/>
        <v>-3.4092667983932383E-7</v>
      </c>
      <c r="U724" s="573">
        <f t="shared" si="2576"/>
        <v>2.2838365399449527E-7</v>
      </c>
      <c r="V724" s="573">
        <f t="shared" si="2576"/>
        <v>-4.1849034769571841E-3</v>
      </c>
      <c r="W724" s="582">
        <f t="shared" si="2565"/>
        <v>-2.0739321585983226E-4</v>
      </c>
      <c r="X724" s="569"/>
      <c r="Y724" s="550"/>
      <c r="Z724" s="556"/>
      <c r="AA724" s="556"/>
      <c r="AB724" s="556"/>
      <c r="AC724" s="556"/>
      <c r="AD724" s="556"/>
      <c r="AE724" s="556"/>
      <c r="AF724" s="556"/>
      <c r="AG724" s="556"/>
      <c r="AH724" s="556"/>
      <c r="AI724" s="556"/>
      <c r="AJ724" s="556"/>
      <c r="AK724" s="556"/>
      <c r="AL724" s="556"/>
      <c r="AM724" s="556"/>
      <c r="AN724" s="556"/>
      <c r="AO724" s="556"/>
      <c r="AP724" s="556"/>
      <c r="AQ724" s="556"/>
      <c r="AR724" s="556"/>
      <c r="AS724" s="556"/>
      <c r="AU724" s="570"/>
      <c r="AV724" s="570"/>
      <c r="AW724" s="570"/>
      <c r="AX724" s="570"/>
      <c r="AY724" s="570"/>
      <c r="AZ724" s="570"/>
      <c r="BA724" s="570"/>
      <c r="BB724" s="570"/>
      <c r="BC724" s="570"/>
      <c r="BD724" s="570"/>
      <c r="BE724" s="570"/>
      <c r="BF724" s="570"/>
      <c r="BG724" s="570"/>
      <c r="BH724" s="570"/>
      <c r="BI724" s="570"/>
      <c r="BJ724" s="570"/>
      <c r="BK724" s="570"/>
      <c r="BL724" s="570"/>
      <c r="BM724" s="570"/>
      <c r="BN724" s="570"/>
    </row>
    <row r="725" spans="1:66" ht="15" x14ac:dyDescent="0.25">
      <c r="A725" s="569"/>
      <c r="B725" s="340" t="s">
        <v>37</v>
      </c>
      <c r="C725" s="572">
        <f>AU515</f>
        <v>2.6841547639549091E-2</v>
      </c>
      <c r="D725" s="572">
        <f t="shared" ref="D725:V725" si="2577">AV515</f>
        <v>2.089421205058746E-2</v>
      </c>
      <c r="E725" s="572">
        <f t="shared" si="2577"/>
        <v>1.5366352145166481E-2</v>
      </c>
      <c r="F725" s="572">
        <f t="shared" si="2577"/>
        <v>1.1887644192044841E-2</v>
      </c>
      <c r="G725" s="572">
        <f t="shared" si="2577"/>
        <v>7.1243640649588614E-3</v>
      </c>
      <c r="H725" s="572">
        <f t="shared" si="2577"/>
        <v>3.435505105375217E-3</v>
      </c>
      <c r="I725" s="572">
        <f t="shared" si="2577"/>
        <v>-3.0344047473212536E-3</v>
      </c>
      <c r="J725" s="572">
        <f t="shared" si="2577"/>
        <v>-7.4372234190195974E-3</v>
      </c>
      <c r="K725" s="572">
        <f t="shared" si="2577"/>
        <v>-7.4329506113038554E-3</v>
      </c>
      <c r="L725" s="572">
        <f t="shared" si="2577"/>
        <v>-7.0181748971456749E-3</v>
      </c>
      <c r="M725" s="572">
        <f t="shared" si="2577"/>
        <v>-6.5489428956886911E-3</v>
      </c>
      <c r="N725" s="572">
        <f t="shared" si="2577"/>
        <v>-7.0724027497546796E-3</v>
      </c>
      <c r="O725" s="572">
        <f t="shared" si="2577"/>
        <v>-8.8505289482872541E-3</v>
      </c>
      <c r="P725" s="572">
        <f t="shared" si="2577"/>
        <v>-1.0033474447826263E-2</v>
      </c>
      <c r="Q725" s="572">
        <f t="shared" si="2577"/>
        <v>-9.7300970913554927E-3</v>
      </c>
      <c r="R725" s="572">
        <f t="shared" si="2577"/>
        <v>-7.6475514055361054E-3</v>
      </c>
      <c r="S725" s="572">
        <f t="shared" si="2577"/>
        <v>-5.5669253863738577E-3</v>
      </c>
      <c r="T725" s="572">
        <f t="shared" si="2577"/>
        <v>-3.1479952239992864E-3</v>
      </c>
      <c r="U725" s="572">
        <f t="shared" si="2577"/>
        <v>-1.5099626569012607E-4</v>
      </c>
      <c r="V725" s="572">
        <f t="shared" si="2577"/>
        <v>-6.0583538663058604E-4</v>
      </c>
      <c r="W725" s="582">
        <f t="shared" si="2565"/>
        <v>6.3606086087461108E-5</v>
      </c>
      <c r="X725" s="569"/>
      <c r="Y725" s="550"/>
      <c r="Z725" s="556"/>
      <c r="AA725" s="556"/>
      <c r="AB725" s="556"/>
      <c r="AC725" s="556"/>
      <c r="AD725" s="556"/>
      <c r="AE725" s="556"/>
      <c r="AF725" s="556"/>
      <c r="AG725" s="556"/>
      <c r="AH725" s="556"/>
      <c r="AI725" s="556"/>
      <c r="AJ725" s="556"/>
      <c r="AK725" s="556"/>
      <c r="AL725" s="556"/>
      <c r="AM725" s="556"/>
      <c r="AN725" s="556"/>
      <c r="AO725" s="556"/>
      <c r="AP725" s="556"/>
      <c r="AQ725" s="556"/>
      <c r="AR725" s="556"/>
      <c r="AS725" s="556"/>
      <c r="AU725" s="570"/>
      <c r="AV725" s="570"/>
      <c r="AW725" s="570"/>
      <c r="AX725" s="570"/>
      <c r="AY725" s="570"/>
      <c r="AZ725" s="570"/>
      <c r="BA725" s="570"/>
      <c r="BB725" s="570"/>
      <c r="BC725" s="570"/>
      <c r="BD725" s="570"/>
      <c r="BE725" s="570"/>
      <c r="BF725" s="570"/>
      <c r="BG725" s="570"/>
      <c r="BH725" s="570"/>
      <c r="BI725" s="570"/>
      <c r="BJ725" s="570"/>
      <c r="BK725" s="570"/>
      <c r="BL725" s="570"/>
      <c r="BM725" s="570"/>
      <c r="BN725" s="570"/>
    </row>
    <row r="726" spans="1:66" ht="15" x14ac:dyDescent="0.25">
      <c r="A726" s="569"/>
      <c r="B726" s="340" t="s">
        <v>38</v>
      </c>
      <c r="C726" s="572">
        <f>AU461</f>
        <v>-0.5686630207958715</v>
      </c>
      <c r="D726" s="572">
        <f t="shared" ref="D726:V726" si="2578">AV461</f>
        <v>-0.56757469095873569</v>
      </c>
      <c r="E726" s="572">
        <f t="shared" si="2578"/>
        <v>-0.56614764029434839</v>
      </c>
      <c r="F726" s="572">
        <f t="shared" si="2578"/>
        <v>2.3521283748023781E-3</v>
      </c>
      <c r="G726" s="572">
        <f t="shared" si="2578"/>
        <v>4.610598093836093E-3</v>
      </c>
      <c r="H726" s="572">
        <f t="shared" si="2578"/>
        <v>6.3872801547036123E-3</v>
      </c>
      <c r="I726" s="572">
        <f t="shared" si="2578"/>
        <v>7.7175542625801822E-3</v>
      </c>
      <c r="J726" s="572">
        <f t="shared" si="2578"/>
        <v>8.8295029820479806E-3</v>
      </c>
      <c r="K726" s="572">
        <f t="shared" si="2578"/>
        <v>1.138185571425525E-2</v>
      </c>
      <c r="L726" s="572">
        <f t="shared" si="2578"/>
        <v>1.2995804075969288E-2</v>
      </c>
      <c r="M726" s="572">
        <f t="shared" si="2578"/>
        <v>1.0370565084928765E-2</v>
      </c>
      <c r="N726" s="572">
        <f t="shared" si="2578"/>
        <v>7.4836893048993158E-3</v>
      </c>
      <c r="O726" s="572">
        <f t="shared" si="2578"/>
        <v>5.5475088546404752E-3</v>
      </c>
      <c r="P726" s="572">
        <f t="shared" si="2578"/>
        <v>0</v>
      </c>
      <c r="Q726" s="573">
        <f t="shared" si="2578"/>
        <v>0</v>
      </c>
      <c r="R726" s="573">
        <f t="shared" si="2578"/>
        <v>0</v>
      </c>
      <c r="S726" s="573">
        <f t="shared" si="2578"/>
        <v>0</v>
      </c>
      <c r="T726" s="572">
        <f t="shared" si="2578"/>
        <v>-1.520765179366945E-3</v>
      </c>
      <c r="U726" s="572">
        <f t="shared" si="2578"/>
        <v>-5.3677892983516008E-3</v>
      </c>
      <c r="V726" s="572">
        <f t="shared" si="2578"/>
        <v>-8.8348075280582899E-3</v>
      </c>
      <c r="W726" s="582">
        <f t="shared" si="2565"/>
        <v>-8.2021611357603455E-2</v>
      </c>
      <c r="X726" s="569"/>
      <c r="Z726" s="550"/>
      <c r="AA726" s="550"/>
      <c r="AB726" s="550"/>
      <c r="AC726" s="550"/>
      <c r="AD726" s="550"/>
      <c r="AE726" s="550"/>
      <c r="AF726" s="550"/>
      <c r="AG726" s="550"/>
      <c r="AH726" s="550"/>
      <c r="AI726" s="550"/>
      <c r="AJ726" s="550"/>
      <c r="AK726" s="550"/>
      <c r="AL726" s="550"/>
      <c r="AM726" s="550"/>
      <c r="AN726" s="550"/>
      <c r="AO726" s="550"/>
      <c r="AP726" s="550"/>
      <c r="AQ726" s="550"/>
      <c r="AR726" s="550"/>
      <c r="AS726" s="550"/>
      <c r="AU726" s="550"/>
      <c r="AV726" s="550"/>
      <c r="AW726" s="550"/>
      <c r="AX726" s="550"/>
      <c r="AY726" s="550"/>
      <c r="AZ726" s="550"/>
      <c r="BA726" s="550"/>
      <c r="BB726" s="550"/>
      <c r="BC726" s="550"/>
      <c r="BD726" s="550"/>
      <c r="BE726" s="550"/>
      <c r="BF726" s="550"/>
      <c r="BG726" s="550"/>
      <c r="BH726" s="550"/>
      <c r="BI726" s="550"/>
      <c r="BJ726" s="550"/>
      <c r="BK726" s="550"/>
      <c r="BL726" s="550"/>
      <c r="BM726" s="550"/>
      <c r="BN726" s="550"/>
    </row>
    <row r="727" spans="1:66" ht="15" x14ac:dyDescent="0.25">
      <c r="A727" s="569"/>
      <c r="B727" s="340" t="s">
        <v>39</v>
      </c>
      <c r="C727" s="572">
        <f>AU488</f>
        <v>-1.1285895504070385E-3</v>
      </c>
      <c r="D727" s="572">
        <f t="shared" ref="D727:V727" si="2579">AV488</f>
        <v>3.2441607599172323E-3</v>
      </c>
      <c r="E727" s="572">
        <f t="shared" si="2579"/>
        <v>7.4562021049958127E-3</v>
      </c>
      <c r="F727" s="572">
        <f t="shared" si="2579"/>
        <v>1.1316397375947288E-2</v>
      </c>
      <c r="G727" s="572">
        <f t="shared" si="2579"/>
        <v>1.7931035912173706E-2</v>
      </c>
      <c r="H727" s="572">
        <f t="shared" si="2579"/>
        <v>2.1279129814369815E-2</v>
      </c>
      <c r="I727" s="572">
        <f t="shared" si="2579"/>
        <v>2.384425685418718E-2</v>
      </c>
      <c r="J727" s="572">
        <f t="shared" si="2579"/>
        <v>2.480074124085184E-2</v>
      </c>
      <c r="K727" s="572">
        <f t="shared" si="2579"/>
        <v>2.9577103598152767E-2</v>
      </c>
      <c r="L727" s="572">
        <f t="shared" si="2579"/>
        <v>1.4175875429883638E-2</v>
      </c>
      <c r="M727" s="573">
        <f t="shared" si="2579"/>
        <v>1.0936232284566713E-2</v>
      </c>
      <c r="N727" s="573">
        <f t="shared" si="2579"/>
        <v>9.8077965406734649E-3</v>
      </c>
      <c r="O727" s="573">
        <f t="shared" si="2579"/>
        <v>1.0499025152127014E-2</v>
      </c>
      <c r="P727" s="573">
        <f t="shared" si="2579"/>
        <v>-1.0729726428920318E-2</v>
      </c>
      <c r="Q727" s="573">
        <f t="shared" si="2579"/>
        <v>-9.236562717401137E-3</v>
      </c>
      <c r="R727" s="573">
        <f t="shared" si="2579"/>
        <v>-3.0199984302160717E-7</v>
      </c>
      <c r="S727" s="573">
        <f t="shared" si="2579"/>
        <v>-2.9820036088318801E-7</v>
      </c>
      <c r="T727" s="573">
        <f t="shared" si="2579"/>
        <v>8.8453305518046853E-7</v>
      </c>
      <c r="U727" s="573">
        <f t="shared" si="2579"/>
        <v>4.3842983661606753E-6</v>
      </c>
      <c r="V727" s="573">
        <f t="shared" si="2579"/>
        <v>6.3388297310493006E-7</v>
      </c>
      <c r="W727" s="582">
        <f t="shared" si="2565"/>
        <v>8.1889190442654258E-3</v>
      </c>
      <c r="X727" s="569"/>
      <c r="Y727" s="550"/>
      <c r="Z727" s="556"/>
      <c r="AA727" s="556"/>
      <c r="AB727" s="556"/>
      <c r="AC727" s="556"/>
      <c r="AD727" s="556"/>
      <c r="AE727" s="556"/>
      <c r="AF727" s="556"/>
      <c r="AG727" s="556"/>
      <c r="AH727" s="556"/>
      <c r="AI727" s="556"/>
      <c r="AJ727" s="556"/>
      <c r="AK727" s="556"/>
      <c r="AL727" s="556"/>
      <c r="AM727" s="556"/>
      <c r="AN727" s="556"/>
      <c r="AO727" s="556"/>
      <c r="AP727" s="556"/>
      <c r="AQ727" s="556"/>
      <c r="AR727" s="556"/>
      <c r="AS727" s="556"/>
      <c r="AU727" s="570"/>
      <c r="AV727" s="570"/>
      <c r="AW727" s="570"/>
      <c r="AX727" s="570"/>
      <c r="AY727" s="570"/>
      <c r="AZ727" s="570"/>
      <c r="BA727" s="570"/>
      <c r="BB727" s="570"/>
      <c r="BC727" s="570"/>
      <c r="BD727" s="570"/>
      <c r="BE727" s="570"/>
      <c r="BF727" s="570"/>
      <c r="BG727" s="570"/>
      <c r="BH727" s="570"/>
      <c r="BI727" s="570"/>
      <c r="BJ727" s="570"/>
      <c r="BK727" s="570"/>
      <c r="BL727" s="570"/>
      <c r="BM727" s="570"/>
      <c r="BN727" s="570"/>
    </row>
    <row r="728" spans="1:66" ht="15" x14ac:dyDescent="0.25">
      <c r="A728" s="569"/>
      <c r="B728" s="340" t="s">
        <v>40</v>
      </c>
      <c r="C728" s="572">
        <f>AU380</f>
        <v>-6.9111767260430276E-3</v>
      </c>
      <c r="D728" s="572">
        <f t="shared" ref="D728:V728" si="2580">AV380</f>
        <v>-8.5738375104301105E-3</v>
      </c>
      <c r="E728" s="572">
        <f t="shared" si="2580"/>
        <v>-8.8376113008543922E-3</v>
      </c>
      <c r="F728" s="572">
        <f t="shared" si="2580"/>
        <v>-5.7178732803236237E-3</v>
      </c>
      <c r="G728" s="572">
        <f t="shared" si="2580"/>
        <v>-1.6574999115141632E-3</v>
      </c>
      <c r="H728" s="572">
        <f t="shared" si="2580"/>
        <v>6.3837664283202748E-4</v>
      </c>
      <c r="I728" s="572">
        <f t="shared" si="2580"/>
        <v>1.6949919983210711E-3</v>
      </c>
      <c r="J728" s="572">
        <f t="shared" si="2580"/>
        <v>4.9200091143605873E-3</v>
      </c>
      <c r="K728" s="572">
        <f t="shared" si="2580"/>
        <v>9.3259414773974592E-3</v>
      </c>
      <c r="L728" s="572">
        <f t="shared" si="2580"/>
        <v>1.3154087593563171E-2</v>
      </c>
      <c r="M728" s="572">
        <f t="shared" si="2580"/>
        <v>1.0557457237690077E-2</v>
      </c>
      <c r="N728" s="572">
        <f t="shared" si="2580"/>
        <v>9.2916142121221377E-3</v>
      </c>
      <c r="O728" s="572">
        <f t="shared" si="2580"/>
        <v>5.7706604395835366E-3</v>
      </c>
      <c r="P728" s="572">
        <f t="shared" si="2580"/>
        <v>7.5398461612194894E-3</v>
      </c>
      <c r="Q728" s="572">
        <f t="shared" si="2580"/>
        <v>1.3195907272496681E-2</v>
      </c>
      <c r="R728" s="572">
        <f t="shared" si="2580"/>
        <v>1.6272104012565083E-2</v>
      </c>
      <c r="S728" s="572">
        <f t="shared" si="2580"/>
        <v>1.6635709848331733E-2</v>
      </c>
      <c r="T728" s="572">
        <f t="shared" si="2580"/>
        <v>1.8160223636587949E-2</v>
      </c>
      <c r="U728" s="572">
        <f t="shared" si="2580"/>
        <v>1.4850615218877729E-2</v>
      </c>
      <c r="V728" s="572">
        <f t="shared" si="2580"/>
        <v>1.2578040609681658E-2</v>
      </c>
      <c r="W728" s="582">
        <f t="shared" si="2565"/>
        <v>6.1443793373232537E-3</v>
      </c>
      <c r="X728" s="569"/>
      <c r="Y728" s="550"/>
      <c r="Z728" s="556"/>
      <c r="AA728" s="556"/>
      <c r="AB728" s="556"/>
      <c r="AC728" s="556"/>
      <c r="AD728" s="556"/>
      <c r="AE728" s="556"/>
      <c r="AF728" s="556"/>
      <c r="AG728" s="556"/>
      <c r="AH728" s="556"/>
      <c r="AI728" s="556"/>
      <c r="AJ728" s="556"/>
      <c r="AK728" s="556"/>
      <c r="AL728" s="556"/>
      <c r="AM728" s="556"/>
      <c r="AN728" s="556"/>
      <c r="AO728" s="556"/>
      <c r="AP728" s="556"/>
      <c r="AQ728" s="556"/>
      <c r="AR728" s="556"/>
      <c r="AS728" s="556"/>
      <c r="AU728" s="570"/>
      <c r="AV728" s="570"/>
      <c r="AW728" s="570"/>
      <c r="AX728" s="570"/>
      <c r="AY728" s="570"/>
      <c r="AZ728" s="570"/>
      <c r="BA728" s="570"/>
      <c r="BB728" s="570"/>
      <c r="BC728" s="570"/>
      <c r="BD728" s="570"/>
      <c r="BE728" s="570"/>
      <c r="BF728" s="570"/>
      <c r="BG728" s="570"/>
      <c r="BH728" s="570"/>
      <c r="BI728" s="570"/>
      <c r="BJ728" s="570"/>
      <c r="BK728" s="570"/>
      <c r="BL728" s="570"/>
      <c r="BM728" s="570"/>
      <c r="BN728" s="570"/>
    </row>
    <row r="729" spans="1:66" ht="15" x14ac:dyDescent="0.25">
      <c r="A729" s="569"/>
      <c r="B729" s="340" t="s">
        <v>41</v>
      </c>
      <c r="C729" s="572"/>
      <c r="D729" s="572"/>
      <c r="E729" s="572"/>
      <c r="F729" s="572"/>
      <c r="G729" s="572"/>
      <c r="H729" s="572"/>
      <c r="I729" s="572"/>
      <c r="J729" s="572"/>
      <c r="K729" s="572"/>
      <c r="L729" s="572"/>
      <c r="M729" s="572"/>
      <c r="N729" s="572"/>
      <c r="O729" s="572"/>
      <c r="P729" s="572"/>
      <c r="Q729" s="572"/>
      <c r="R729" s="572"/>
      <c r="S729" s="572"/>
      <c r="T729" s="572"/>
      <c r="U729" s="572"/>
      <c r="V729" s="572"/>
      <c r="W729" s="582"/>
      <c r="X729" s="569"/>
      <c r="Y729" s="550"/>
      <c r="Z729" s="556"/>
      <c r="AA729" s="556"/>
      <c r="AB729" s="556"/>
      <c r="AC729" s="556"/>
      <c r="AD729" s="556"/>
      <c r="AE729" s="556"/>
      <c r="AF729" s="556"/>
      <c r="AG729" s="556"/>
      <c r="AH729" s="556"/>
      <c r="AI729" s="556"/>
      <c r="AJ729" s="556"/>
      <c r="AK729" s="556"/>
      <c r="AL729" s="556"/>
      <c r="AM729" s="556"/>
      <c r="AN729" s="556"/>
      <c r="AO729" s="556"/>
      <c r="AP729" s="556"/>
      <c r="AQ729" s="556"/>
      <c r="AR729" s="556"/>
      <c r="AS729" s="556"/>
      <c r="AU729" s="570"/>
      <c r="AV729" s="570"/>
      <c r="AW729" s="570"/>
      <c r="AX729" s="570"/>
      <c r="AY729" s="570"/>
      <c r="AZ729" s="570"/>
      <c r="BA729" s="570"/>
      <c r="BB729" s="570"/>
      <c r="BC729" s="570"/>
      <c r="BD729" s="570"/>
      <c r="BE729" s="570"/>
      <c r="BF729" s="570"/>
      <c r="BG729" s="570"/>
      <c r="BH729" s="570"/>
      <c r="BI729" s="570"/>
      <c r="BJ729" s="570"/>
      <c r="BK729" s="570"/>
      <c r="BL729" s="570"/>
      <c r="BM729" s="570"/>
      <c r="BN729" s="570"/>
    </row>
    <row r="730" spans="1:66" ht="15" x14ac:dyDescent="0.25">
      <c r="A730" s="569"/>
      <c r="B730" s="340" t="s">
        <v>42</v>
      </c>
      <c r="C730" s="572">
        <f>AU542</f>
        <v>2.0818209962318739E-2</v>
      </c>
      <c r="D730" s="572">
        <f t="shared" ref="D730:V730" si="2581">AV542</f>
        <v>2.0913893645969843E-2</v>
      </c>
      <c r="E730" s="572">
        <f t="shared" si="2581"/>
        <v>2.0972830723930157E-2</v>
      </c>
      <c r="F730" s="572">
        <f t="shared" si="2581"/>
        <v>2.108413639831113E-2</v>
      </c>
      <c r="G730" s="572">
        <f t="shared" si="2581"/>
        <v>2.1186581360973698E-2</v>
      </c>
      <c r="H730" s="572">
        <f t="shared" si="2581"/>
        <v>2.1358412644909307E-2</v>
      </c>
      <c r="I730" s="572">
        <f t="shared" si="2581"/>
        <v>2.1048487451642547E-2</v>
      </c>
      <c r="J730" s="572">
        <f t="shared" si="2581"/>
        <v>2.0948989302114928E-2</v>
      </c>
      <c r="K730" s="572">
        <f t="shared" si="2581"/>
        <v>2.1218925158967165E-2</v>
      </c>
      <c r="L730" s="572">
        <f t="shared" si="2581"/>
        <v>2.1524372082927172E-2</v>
      </c>
      <c r="M730" s="572">
        <f t="shared" si="2581"/>
        <v>2.1842417249837633E-2</v>
      </c>
      <c r="N730" s="572">
        <f t="shared" si="2581"/>
        <v>2.1881137658916482E-2</v>
      </c>
      <c r="O730" s="572">
        <f t="shared" si="2581"/>
        <v>2.2230728190129046E-2</v>
      </c>
      <c r="P730" s="572">
        <f t="shared" si="2581"/>
        <v>2.2449229538000767E-2</v>
      </c>
      <c r="Q730" s="572">
        <f t="shared" si="2581"/>
        <v>2.274835377451E-2</v>
      </c>
      <c r="R730" s="573">
        <f t="shared" si="2581"/>
        <v>0</v>
      </c>
      <c r="S730" s="573">
        <f t="shared" si="2581"/>
        <v>0</v>
      </c>
      <c r="T730" s="573">
        <f t="shared" si="2581"/>
        <v>0</v>
      </c>
      <c r="U730" s="573">
        <f t="shared" si="2581"/>
        <v>3.4981064156655263E-3</v>
      </c>
      <c r="V730" s="573">
        <f t="shared" si="2581"/>
        <v>7.1516479350370804E-3</v>
      </c>
      <c r="W730" s="582">
        <f t="shared" si="2565"/>
        <v>1.6643822974708063E-2</v>
      </c>
      <c r="X730" s="569"/>
      <c r="Z730" s="550"/>
      <c r="AA730" s="550"/>
      <c r="AB730" s="550"/>
      <c r="AC730" s="550"/>
      <c r="AD730" s="550"/>
      <c r="AE730" s="550"/>
      <c r="AF730" s="550"/>
      <c r="AG730" s="550"/>
      <c r="AH730" s="550"/>
      <c r="AI730" s="550"/>
      <c r="AJ730" s="550"/>
      <c r="AK730" s="550"/>
      <c r="AL730" s="550"/>
      <c r="AM730" s="550"/>
      <c r="AN730" s="550"/>
      <c r="AO730" s="550"/>
      <c r="AP730" s="550"/>
      <c r="AQ730" s="550"/>
      <c r="AR730" s="550"/>
      <c r="AS730" s="550"/>
      <c r="AU730" s="550"/>
      <c r="AV730" s="550"/>
      <c r="AW730" s="550"/>
      <c r="AX730" s="550"/>
      <c r="AY730" s="550"/>
      <c r="AZ730" s="550"/>
      <c r="BA730" s="550"/>
      <c r="BB730" s="550"/>
      <c r="BC730" s="550"/>
      <c r="BD730" s="550"/>
      <c r="BE730" s="550"/>
      <c r="BF730" s="550"/>
      <c r="BG730" s="550"/>
      <c r="BH730" s="550"/>
      <c r="BI730" s="550"/>
      <c r="BJ730" s="550"/>
      <c r="BK730" s="550"/>
      <c r="BL730" s="550"/>
      <c r="BM730" s="550"/>
      <c r="BN730" s="550"/>
    </row>
    <row r="731" spans="1:66" ht="15" x14ac:dyDescent="0.25">
      <c r="B731" s="340" t="s">
        <v>43</v>
      </c>
      <c r="C731" s="572">
        <f>AU29</f>
        <v>-3.7348856449505759E-2</v>
      </c>
      <c r="D731" s="572">
        <f t="shared" ref="D731:V731" si="2582">AV29</f>
        <v>-3.7261026479501309E-2</v>
      </c>
      <c r="E731" s="572">
        <f t="shared" si="2582"/>
        <v>-3.7732958345894047E-2</v>
      </c>
      <c r="F731" s="572">
        <f t="shared" si="2582"/>
        <v>-3.7328983057366483E-2</v>
      </c>
      <c r="G731" s="572">
        <f t="shared" si="2582"/>
        <v>-3.6589729631855583E-2</v>
      </c>
      <c r="H731" s="572">
        <f t="shared" si="2582"/>
        <v>-3.6146121025046322E-2</v>
      </c>
      <c r="I731" s="572">
        <f t="shared" si="2582"/>
        <v>-3.6041277898260164E-2</v>
      </c>
      <c r="J731" s="572">
        <f t="shared" si="2582"/>
        <v>-3.5902457227752323E-2</v>
      </c>
      <c r="K731" s="572">
        <f t="shared" si="2582"/>
        <v>-3.5853146803056263E-2</v>
      </c>
      <c r="L731" s="572">
        <f t="shared" si="2582"/>
        <v>-3.5200265511959511E-2</v>
      </c>
      <c r="M731" s="572">
        <f t="shared" si="2582"/>
        <v>-3.4680764605134265E-2</v>
      </c>
      <c r="N731" s="572">
        <f t="shared" si="2582"/>
        <v>-3.4222275136947151E-2</v>
      </c>
      <c r="O731" s="572">
        <f t="shared" si="2582"/>
        <v>-3.4586272775334971E-2</v>
      </c>
      <c r="P731" s="572">
        <f t="shared" si="2582"/>
        <v>-3.1733925973379144E-2</v>
      </c>
      <c r="Q731" s="572">
        <f t="shared" si="2582"/>
        <v>-2.8913050683667646E-2</v>
      </c>
      <c r="R731" s="572">
        <f t="shared" si="2582"/>
        <v>-2.6433123353918179E-2</v>
      </c>
      <c r="S731" s="572">
        <f t="shared" si="2582"/>
        <v>-2.3607779894563311E-2</v>
      </c>
      <c r="T731" s="572">
        <f t="shared" si="2582"/>
        <v>-2.0765796334872223E-2</v>
      </c>
      <c r="U731" s="572">
        <f t="shared" si="2582"/>
        <v>-1.7566198868659261E-2</v>
      </c>
      <c r="V731" s="572">
        <f t="shared" si="2582"/>
        <v>-1.4228690718421316E-2</v>
      </c>
      <c r="W731" s="582">
        <f t="shared" si="2565"/>
        <v>-3.1607135038754772E-2</v>
      </c>
      <c r="Y731" s="550"/>
      <c r="Z731" s="556"/>
      <c r="AA731" s="556"/>
      <c r="AB731" s="556"/>
      <c r="AC731" s="556"/>
      <c r="AD731" s="556"/>
      <c r="AE731" s="556"/>
      <c r="AF731" s="556"/>
      <c r="AG731" s="556"/>
      <c r="AH731" s="556"/>
      <c r="AI731" s="556"/>
      <c r="AJ731" s="556"/>
      <c r="AK731" s="556"/>
      <c r="AL731" s="556"/>
      <c r="AM731" s="556"/>
      <c r="AN731" s="556"/>
      <c r="AO731" s="556"/>
      <c r="AP731" s="556"/>
      <c r="AQ731" s="556"/>
      <c r="AR731" s="556"/>
      <c r="AS731" s="556"/>
      <c r="AU731" s="570"/>
      <c r="AV731" s="570"/>
      <c r="AW731" s="570"/>
      <c r="AX731" s="570"/>
      <c r="AY731" s="570"/>
      <c r="AZ731" s="570"/>
      <c r="BA731" s="570"/>
      <c r="BB731" s="570"/>
      <c r="BC731" s="570"/>
      <c r="BD731" s="570"/>
      <c r="BE731" s="570"/>
      <c r="BF731" s="570"/>
      <c r="BG731" s="570"/>
      <c r="BH731" s="570"/>
      <c r="BI731" s="570"/>
      <c r="BJ731" s="570"/>
      <c r="BK731" s="570"/>
      <c r="BL731" s="570"/>
      <c r="BM731" s="570"/>
      <c r="BN731" s="570"/>
    </row>
    <row r="732" spans="1:66" ht="15" x14ac:dyDescent="0.25">
      <c r="B732" s="340" t="s">
        <v>44</v>
      </c>
      <c r="C732" s="572">
        <f>AU569</f>
        <v>1.2478345107231037E-2</v>
      </c>
      <c r="D732" s="572">
        <f t="shared" ref="D732:V732" si="2583">AV569</f>
        <v>1.2821148257020838E-2</v>
      </c>
      <c r="E732" s="572">
        <f t="shared" si="2583"/>
        <v>1.3104992487456007E-2</v>
      </c>
      <c r="F732" s="572">
        <f t="shared" si="2583"/>
        <v>1.3980857270587215E-2</v>
      </c>
      <c r="G732" s="572">
        <f t="shared" si="2583"/>
        <v>1.4963863955524253E-2</v>
      </c>
      <c r="H732" s="572">
        <f t="shared" si="2583"/>
        <v>1.5891284125259149E-2</v>
      </c>
      <c r="I732" s="572">
        <f t="shared" si="2583"/>
        <v>1.6451651949066479E-2</v>
      </c>
      <c r="J732" s="572">
        <f t="shared" si="2583"/>
        <v>1.708759735934488E-2</v>
      </c>
      <c r="K732" s="572">
        <f t="shared" si="2583"/>
        <v>1.8708920488417918E-2</v>
      </c>
      <c r="L732" s="572">
        <f t="shared" si="2583"/>
        <v>2.03300654762942E-2</v>
      </c>
      <c r="M732" s="572">
        <f t="shared" si="2583"/>
        <v>2.0796182327781743E-2</v>
      </c>
      <c r="N732" s="572">
        <f t="shared" si="2583"/>
        <v>2.1249482125173538E-2</v>
      </c>
      <c r="O732" s="572">
        <f t="shared" si="2583"/>
        <v>2.1606883955049262E-2</v>
      </c>
      <c r="P732" s="572">
        <f t="shared" si="2583"/>
        <v>-2.1501186857779207E-2</v>
      </c>
      <c r="Q732" s="573">
        <f t="shared" si="2583"/>
        <v>-1.4475078908936732E-2</v>
      </c>
      <c r="R732" s="573">
        <f t="shared" si="2583"/>
        <v>1.6864464611347572E-6</v>
      </c>
      <c r="S732" s="573">
        <f t="shared" si="2583"/>
        <v>7.3448686424628808E-7</v>
      </c>
      <c r="T732" s="573">
        <f t="shared" si="2583"/>
        <v>0</v>
      </c>
      <c r="U732" s="573">
        <f t="shared" si="2583"/>
        <v>-1.7604959624231186E-16</v>
      </c>
      <c r="V732" s="573">
        <f t="shared" si="2583"/>
        <v>-2.7367416068885043E-3</v>
      </c>
      <c r="W732" s="582">
        <f t="shared" si="2565"/>
        <v>9.038034422196365E-3</v>
      </c>
      <c r="Y732" s="550"/>
      <c r="Z732" s="556"/>
      <c r="AA732" s="556"/>
      <c r="AB732" s="556"/>
      <c r="AC732" s="556"/>
      <c r="AD732" s="556"/>
      <c r="AE732" s="556"/>
      <c r="AF732" s="556"/>
      <c r="AG732" s="556"/>
      <c r="AH732" s="556"/>
      <c r="AI732" s="556"/>
      <c r="AJ732" s="556"/>
      <c r="AK732" s="556"/>
      <c r="AL732" s="556"/>
      <c r="AM732" s="556"/>
      <c r="AN732" s="556"/>
      <c r="AO732" s="556"/>
      <c r="AP732" s="556"/>
      <c r="AQ732" s="556"/>
      <c r="AR732" s="556"/>
      <c r="AS732" s="556"/>
      <c r="AU732" s="570"/>
      <c r="AV732" s="570"/>
      <c r="AW732" s="570"/>
      <c r="AX732" s="570"/>
      <c r="AY732" s="570"/>
      <c r="AZ732" s="570"/>
      <c r="BA732" s="570"/>
      <c r="BB732" s="570"/>
      <c r="BC732" s="570"/>
      <c r="BD732" s="570"/>
      <c r="BE732" s="570"/>
      <c r="BF732" s="570"/>
      <c r="BG732" s="570"/>
      <c r="BH732" s="570"/>
      <c r="BI732" s="570"/>
      <c r="BJ732" s="570"/>
      <c r="BK732" s="570"/>
      <c r="BL732" s="570"/>
      <c r="BM732" s="570"/>
      <c r="BN732" s="570"/>
    </row>
    <row r="733" spans="1:66" ht="15" x14ac:dyDescent="0.25">
      <c r="B733" s="340" t="s">
        <v>45</v>
      </c>
      <c r="C733" s="572">
        <f>AU596</f>
        <v>-1.6504944298693182E-2</v>
      </c>
      <c r="D733" s="572">
        <f t="shared" ref="D733:V733" si="2584">AV596</f>
        <v>-1.6340916875254439E-2</v>
      </c>
      <c r="E733" s="572">
        <f t="shared" si="2584"/>
        <v>-1.5534476350418673E-2</v>
      </c>
      <c r="F733" s="572">
        <f t="shared" si="2584"/>
        <v>-1.1437820809215257E-2</v>
      </c>
      <c r="G733" s="572">
        <f t="shared" si="2584"/>
        <v>-8.5815945054062929E-3</v>
      </c>
      <c r="H733" s="572">
        <f t="shared" si="2584"/>
        <v>-8.9747999077219379E-3</v>
      </c>
      <c r="I733" s="572">
        <f t="shared" si="2584"/>
        <v>-6.5950384726101933E-3</v>
      </c>
      <c r="J733" s="572">
        <f t="shared" si="2584"/>
        <v>-4.2929627160635548E-3</v>
      </c>
      <c r="K733" s="572">
        <f t="shared" si="2584"/>
        <v>-3.0186950963940235E-3</v>
      </c>
      <c r="L733" s="572">
        <f t="shared" si="2584"/>
        <v>-3.3948435397036666E-3</v>
      </c>
      <c r="M733" s="572">
        <f t="shared" si="2584"/>
        <v>-1.9906647498473371E-3</v>
      </c>
      <c r="N733" s="572">
        <f t="shared" si="2584"/>
        <v>-8.0327188193574737E-3</v>
      </c>
      <c r="O733" s="572">
        <f t="shared" si="2584"/>
        <v>-8.7198751819493707E-3</v>
      </c>
      <c r="P733" s="572">
        <f t="shared" si="2584"/>
        <v>-5.9998330532188299E-3</v>
      </c>
      <c r="Q733" s="572">
        <f t="shared" si="2584"/>
        <v>-2.4283679488259608E-3</v>
      </c>
      <c r="R733" s="572">
        <f t="shared" si="2584"/>
        <v>1.2335283367678415E-3</v>
      </c>
      <c r="S733" s="572">
        <f t="shared" si="2584"/>
        <v>8.6986323786077437E-3</v>
      </c>
      <c r="T733" s="572">
        <f t="shared" si="2584"/>
        <v>1.6297622888575156E-2</v>
      </c>
      <c r="U733" s="572">
        <f t="shared" si="2584"/>
        <v>2.8267298899110685E-2</v>
      </c>
      <c r="V733" s="572">
        <f t="shared" si="2584"/>
        <v>3.1182449747132242E-2</v>
      </c>
      <c r="W733" s="582">
        <f t="shared" si="2565"/>
        <v>-1.8084010037243269E-3</v>
      </c>
      <c r="Y733" s="550"/>
      <c r="Z733" s="556"/>
      <c r="AA733" s="556"/>
      <c r="AB733" s="556"/>
      <c r="AC733" s="556"/>
      <c r="AD733" s="556"/>
      <c r="AE733" s="556"/>
      <c r="AF733" s="556"/>
      <c r="AG733" s="556"/>
      <c r="AH733" s="556"/>
      <c r="AI733" s="556"/>
      <c r="AJ733" s="556"/>
      <c r="AK733" s="556"/>
      <c r="AL733" s="556"/>
      <c r="AM733" s="556"/>
      <c r="AN733" s="556"/>
      <c r="AO733" s="556"/>
      <c r="AP733" s="556"/>
      <c r="AQ733" s="556"/>
      <c r="AR733" s="556"/>
      <c r="AS733" s="556"/>
      <c r="AU733" s="570"/>
      <c r="AV733" s="570"/>
      <c r="AW733" s="570"/>
      <c r="AX733" s="570"/>
      <c r="AY733" s="570"/>
      <c r="AZ733" s="570"/>
      <c r="BA733" s="570"/>
      <c r="BB733" s="570"/>
      <c r="BC733" s="570"/>
      <c r="BD733" s="570"/>
      <c r="BE733" s="570"/>
      <c r="BF733" s="570"/>
      <c r="BG733" s="570"/>
      <c r="BH733" s="570"/>
      <c r="BI733" s="570"/>
      <c r="BJ733" s="570"/>
      <c r="BK733" s="570"/>
      <c r="BL733" s="570"/>
      <c r="BM733" s="570"/>
      <c r="BN733" s="570"/>
    </row>
    <row r="734" spans="1:66" x14ac:dyDescent="0.2">
      <c r="B734" s="340" t="s">
        <v>46</v>
      </c>
      <c r="C734" s="572">
        <f>AU623</f>
        <v>-0.17425257760866517</v>
      </c>
      <c r="D734" s="572">
        <f t="shared" ref="D734:V734" si="2585">AV623</f>
        <v>-0.17089187477760762</v>
      </c>
      <c r="E734" s="572">
        <f t="shared" si="2585"/>
        <v>-0.17199025779623323</v>
      </c>
      <c r="F734" s="572">
        <f t="shared" si="2585"/>
        <v>-0.17086781836847842</v>
      </c>
      <c r="G734" s="572">
        <f t="shared" si="2585"/>
        <v>-0.16956437733402652</v>
      </c>
      <c r="H734" s="572">
        <f t="shared" si="2585"/>
        <v>-0.16814672723034668</v>
      </c>
      <c r="I734" s="572">
        <f t="shared" si="2585"/>
        <v>-0.16372636174979813</v>
      </c>
      <c r="J734" s="572">
        <f t="shared" si="2585"/>
        <v>-0.16166501412579862</v>
      </c>
      <c r="K734" s="572">
        <f t="shared" si="2585"/>
        <v>-0.15697333272964994</v>
      </c>
      <c r="L734" s="572">
        <f t="shared" si="2585"/>
        <v>-6.663215039075962E-2</v>
      </c>
      <c r="M734" s="573">
        <f t="shared" si="2585"/>
        <v>-5.5104815649798938E-2</v>
      </c>
      <c r="N734" s="573">
        <f t="shared" si="2585"/>
        <v>-5.7184156020300358E-2</v>
      </c>
      <c r="O734" s="573">
        <f t="shared" si="2585"/>
        <v>-5.9739831988001639E-2</v>
      </c>
      <c r="P734" s="573">
        <f t="shared" si="2585"/>
        <v>-8.3545346930006967E-2</v>
      </c>
      <c r="Q734" s="573">
        <f t="shared" si="2585"/>
        <v>-8.2852228864227523E-2</v>
      </c>
      <c r="R734" s="573">
        <f t="shared" si="2585"/>
        <v>-8.1269586870384131E-2</v>
      </c>
      <c r="S734" s="573">
        <f t="shared" si="2585"/>
        <v>-8.056447432835441E-2</v>
      </c>
      <c r="T734" s="573">
        <f t="shared" si="2585"/>
        <v>-6.095357448297041E-2</v>
      </c>
      <c r="U734" s="573">
        <f t="shared" si="2585"/>
        <v>-7.7275741268788042E-2</v>
      </c>
      <c r="V734" s="573">
        <f t="shared" si="2585"/>
        <v>-7.7606759825138247E-2</v>
      </c>
      <c r="W734" s="582">
        <f t="shared" si="2565"/>
        <v>-0.11454035041696671</v>
      </c>
    </row>
    <row r="735" spans="1:66" ht="15" x14ac:dyDescent="0.25">
      <c r="A735" s="1"/>
      <c r="B735" s="340" t="s">
        <v>47</v>
      </c>
      <c r="C735" s="572">
        <f>AU677</f>
        <v>9.5752539342122217E-2</v>
      </c>
      <c r="D735" s="572">
        <f t="shared" ref="D735:V735" si="2586">AV677</f>
        <v>9.6313346182492987E-2</v>
      </c>
      <c r="E735" s="572">
        <f t="shared" si="2586"/>
        <v>9.6647708656315653E-2</v>
      </c>
      <c r="F735" s="572">
        <f t="shared" si="2586"/>
        <v>9.6662001269446615E-2</v>
      </c>
      <c r="G735" s="572">
        <f t="shared" si="2586"/>
        <v>9.6860504913626772E-2</v>
      </c>
      <c r="H735" s="572">
        <f t="shared" si="2586"/>
        <v>9.7298746892194699E-2</v>
      </c>
      <c r="I735" s="572">
        <f t="shared" si="2586"/>
        <v>9.7537746503170597E-2</v>
      </c>
      <c r="J735" s="572">
        <f t="shared" si="2586"/>
        <v>9.7616577625959752E-2</v>
      </c>
      <c r="K735" s="572">
        <f t="shared" si="2586"/>
        <v>9.7733961108130152E-2</v>
      </c>
      <c r="L735" s="572">
        <f t="shared" si="2586"/>
        <v>9.8302024063254584E-2</v>
      </c>
      <c r="M735" s="572">
        <f t="shared" si="2586"/>
        <v>9.8243235793510089E-2</v>
      </c>
      <c r="N735" s="572">
        <f t="shared" si="2586"/>
        <v>0</v>
      </c>
      <c r="O735" s="573">
        <f t="shared" si="2586"/>
        <v>0</v>
      </c>
      <c r="P735" s="573">
        <f t="shared" si="2586"/>
        <v>0</v>
      </c>
      <c r="Q735" s="573">
        <f t="shared" si="2586"/>
        <v>0</v>
      </c>
      <c r="R735" s="573">
        <f t="shared" si="2586"/>
        <v>0</v>
      </c>
      <c r="S735" s="573">
        <f t="shared" si="2586"/>
        <v>0</v>
      </c>
      <c r="T735" s="573">
        <f t="shared" si="2586"/>
        <v>0</v>
      </c>
      <c r="U735" s="573">
        <f t="shared" si="2586"/>
        <v>-1.2544001685381173E-8</v>
      </c>
      <c r="V735" s="573">
        <f t="shared" si="2586"/>
        <v>1.3511585871609E-8</v>
      </c>
      <c r="W735" s="582">
        <f t="shared" si="2565"/>
        <v>5.3448419665890423E-2</v>
      </c>
      <c r="X735" s="1"/>
      <c r="Y735" s="1"/>
    </row>
    <row r="736" spans="1:66" ht="15" x14ac:dyDescent="0.25">
      <c r="A736" s="550"/>
      <c r="B736" s="340" t="s">
        <v>48</v>
      </c>
      <c r="C736" s="572">
        <f>AU704</f>
        <v>4.3835810668299492E-4</v>
      </c>
      <c r="D736" s="572">
        <f t="shared" ref="D736:V736" si="2587">AV704</f>
        <v>9.1728802431678062E-4</v>
      </c>
      <c r="E736" s="572">
        <f t="shared" si="2587"/>
        <v>4.204178136855764E-3</v>
      </c>
      <c r="F736" s="572">
        <f t="shared" si="2587"/>
        <v>3.7908409612888183E-3</v>
      </c>
      <c r="G736" s="572">
        <f t="shared" si="2587"/>
        <v>1.3020929363410766E-2</v>
      </c>
      <c r="H736" s="572">
        <f t="shared" si="2587"/>
        <v>1.2137879895321071E-2</v>
      </c>
      <c r="I736" s="572">
        <f t="shared" si="2587"/>
        <v>1.2637986414056812E-2</v>
      </c>
      <c r="J736" s="572">
        <f t="shared" si="2587"/>
        <v>1.4969001757226283E-2</v>
      </c>
      <c r="K736" s="572">
        <f t="shared" si="2587"/>
        <v>1.4225483174319129E-2</v>
      </c>
      <c r="L736" s="572">
        <f t="shared" si="2587"/>
        <v>1.3421422670742644E-2</v>
      </c>
      <c r="M736" s="572">
        <f t="shared" si="2587"/>
        <v>1.3699721221211356E-2</v>
      </c>
      <c r="N736" s="572">
        <f t="shared" si="2587"/>
        <v>1.3106445439028034E-2</v>
      </c>
      <c r="O736" s="572">
        <f t="shared" si="2587"/>
        <v>1.2055487227161947E-2</v>
      </c>
      <c r="P736" s="572">
        <f t="shared" si="2587"/>
        <v>0</v>
      </c>
      <c r="Q736" s="573">
        <f t="shared" si="2587"/>
        <v>0</v>
      </c>
      <c r="R736" s="573">
        <f t="shared" si="2587"/>
        <v>0</v>
      </c>
      <c r="S736" s="573">
        <f t="shared" si="2587"/>
        <v>0</v>
      </c>
      <c r="T736" s="573">
        <f t="shared" si="2587"/>
        <v>0</v>
      </c>
      <c r="U736" s="573">
        <f t="shared" si="2587"/>
        <v>-5.443764795938149E-3</v>
      </c>
      <c r="V736" s="573">
        <f t="shared" si="2587"/>
        <v>-2.4568306254610286E-2</v>
      </c>
      <c r="W736" s="582">
        <f t="shared" si="2565"/>
        <v>4.9306475670536981E-3</v>
      </c>
      <c r="X736" s="550"/>
      <c r="Y736" s="550"/>
      <c r="Z736" s="568"/>
      <c r="AA736" s="568"/>
      <c r="AB736" s="568"/>
      <c r="AC736" s="568"/>
      <c r="AD736" s="568"/>
      <c r="AE736" s="568"/>
      <c r="AF736" s="568"/>
      <c r="AG736" s="568"/>
      <c r="AH736" s="568"/>
      <c r="AI736" s="568"/>
      <c r="AJ736" s="568"/>
      <c r="AK736" s="568"/>
      <c r="AL736" s="568"/>
      <c r="AM736" s="568"/>
      <c r="AN736" s="568"/>
      <c r="AO736" s="568"/>
      <c r="AP736" s="568"/>
      <c r="AQ736" s="568"/>
      <c r="AR736" s="568"/>
      <c r="AS736" s="568"/>
      <c r="AU736" s="705"/>
      <c r="AV736" s="705"/>
      <c r="AW736" s="705"/>
      <c r="AX736" s="705"/>
      <c r="AY736" s="705"/>
      <c r="AZ736" s="705"/>
      <c r="BA736" s="705"/>
      <c r="BB736" s="705"/>
      <c r="BC736" s="705"/>
      <c r="BD736" s="705"/>
      <c r="BE736" s="705"/>
      <c r="BF736" s="705"/>
      <c r="BG736" s="705"/>
      <c r="BH736" s="705"/>
      <c r="BI736" s="705"/>
      <c r="BJ736" s="705"/>
      <c r="BK736" s="705"/>
      <c r="BL736" s="705"/>
      <c r="BM736" s="705"/>
      <c r="BN736" s="705"/>
    </row>
    <row r="737" spans="1:66" ht="15" x14ac:dyDescent="0.25">
      <c r="A737" s="569"/>
      <c r="B737" s="340" t="s">
        <v>49</v>
      </c>
      <c r="C737" s="572">
        <f>AU299</f>
        <v>-1.3897967309177575E-2</v>
      </c>
      <c r="D737" s="572">
        <f t="shared" ref="D737:V737" si="2588">AV299</f>
        <v>-1.5930214305844754E-2</v>
      </c>
      <c r="E737" s="572">
        <f t="shared" si="2588"/>
        <v>-1.7909851754042597E-2</v>
      </c>
      <c r="F737" s="572">
        <f t="shared" si="2588"/>
        <v>-2.0355232402302005E-2</v>
      </c>
      <c r="G737" s="572">
        <f t="shared" si="2588"/>
        <v>-2.2994728982612869E-2</v>
      </c>
      <c r="H737" s="572">
        <f t="shared" si="2588"/>
        <v>-2.5377323165734003E-2</v>
      </c>
      <c r="I737" s="572">
        <f t="shared" si="2588"/>
        <v>-2.757060216697594E-2</v>
      </c>
      <c r="J737" s="572">
        <f t="shared" si="2588"/>
        <v>-2.9753039149072298E-2</v>
      </c>
      <c r="K737" s="572">
        <f t="shared" si="2588"/>
        <v>-3.078168575182872E-2</v>
      </c>
      <c r="L737" s="572">
        <f t="shared" si="2588"/>
        <v>-3.1241226035618616E-2</v>
      </c>
      <c r="M737" s="572">
        <f t="shared" si="2588"/>
        <v>-3.2141587631076579E-2</v>
      </c>
      <c r="N737" s="572">
        <f t="shared" si="2588"/>
        <v>-3.3618935697334887E-2</v>
      </c>
      <c r="O737" s="572">
        <f t="shared" si="2588"/>
        <v>-3.4908990695052385E-2</v>
      </c>
      <c r="P737" s="572">
        <f t="shared" si="2588"/>
        <v>-3.6194294082833714E-2</v>
      </c>
      <c r="Q737" s="572">
        <f t="shared" si="2588"/>
        <v>-3.7630590965228597E-2</v>
      </c>
      <c r="R737" s="572">
        <f t="shared" si="2588"/>
        <v>-3.9010377871585233E-2</v>
      </c>
      <c r="S737" s="572">
        <f t="shared" si="2588"/>
        <v>-4.1391911985032434E-2</v>
      </c>
      <c r="T737" s="572">
        <f t="shared" si="2588"/>
        <v>-4.3602649231977673E-2</v>
      </c>
      <c r="U737" s="572">
        <f t="shared" si="2588"/>
        <v>-4.6071866669763283E-2</v>
      </c>
      <c r="V737" s="572">
        <f t="shared" si="2588"/>
        <v>-4.7625683056546853E-2</v>
      </c>
      <c r="W737" s="582">
        <f t="shared" si="2565"/>
        <v>-3.140043794548205E-2</v>
      </c>
      <c r="X737" s="569"/>
      <c r="Y737" s="550"/>
      <c r="Z737" s="550"/>
      <c r="AA737" s="550"/>
      <c r="AB737" s="550"/>
      <c r="AC737" s="550"/>
      <c r="AD737" s="550"/>
      <c r="AE737" s="550"/>
      <c r="AF737" s="550"/>
      <c r="AG737" s="550"/>
      <c r="AH737" s="550"/>
      <c r="AI737" s="550"/>
      <c r="AJ737" s="550"/>
      <c r="AK737" s="550"/>
      <c r="AL737" s="550"/>
      <c r="AM737" s="550"/>
      <c r="AN737" s="550"/>
      <c r="AO737" s="550"/>
      <c r="AP737" s="550"/>
      <c r="AQ737" s="550"/>
      <c r="AR737" s="550"/>
      <c r="AS737" s="550"/>
      <c r="AU737" s="550"/>
      <c r="AV737" s="550"/>
      <c r="AW737" s="550"/>
      <c r="AX737" s="550"/>
      <c r="AY737" s="550"/>
      <c r="AZ737" s="550"/>
      <c r="BA737" s="550"/>
      <c r="BB737" s="550"/>
      <c r="BC737" s="550"/>
      <c r="BD737" s="550"/>
      <c r="BE737" s="550"/>
      <c r="BF737" s="550"/>
      <c r="BG737" s="550"/>
      <c r="BH737" s="550"/>
      <c r="BI737" s="550"/>
      <c r="BJ737" s="550"/>
      <c r="BK737" s="550"/>
      <c r="BL737" s="550"/>
      <c r="BM737" s="550"/>
      <c r="BN737" s="550"/>
    </row>
    <row r="738" spans="1:66" ht="15.75" thickBot="1" x14ac:dyDescent="0.3">
      <c r="B738" s="575" t="s">
        <v>50</v>
      </c>
      <c r="C738" s="576">
        <f>AU650</f>
        <v>1.0883783076669705E-2</v>
      </c>
      <c r="D738" s="576">
        <f t="shared" ref="D738:V738" si="2589">AV650</f>
        <v>1.0710906815578142E-2</v>
      </c>
      <c r="E738" s="576">
        <f t="shared" si="2589"/>
        <v>1.0532198836654389E-2</v>
      </c>
      <c r="F738" s="576">
        <f t="shared" si="2589"/>
        <v>1.0413394780329667E-2</v>
      </c>
      <c r="G738" s="576">
        <f t="shared" si="2589"/>
        <v>1.024962456331748E-2</v>
      </c>
      <c r="H738" s="576">
        <f t="shared" si="2589"/>
        <v>1.1038278384160778E-2</v>
      </c>
      <c r="I738" s="576">
        <f t="shared" si="2589"/>
        <v>1.0879013638100782E-2</v>
      </c>
      <c r="J738" s="576">
        <f t="shared" si="2589"/>
        <v>1.0233624872016338E-2</v>
      </c>
      <c r="K738" s="576">
        <f t="shared" si="2589"/>
        <v>1.0189186602595952E-2</v>
      </c>
      <c r="L738" s="576">
        <f t="shared" si="2589"/>
        <v>9.9173183767493154E-3</v>
      </c>
      <c r="M738" s="576">
        <f t="shared" si="2589"/>
        <v>9.9999855019010288E-3</v>
      </c>
      <c r="N738" s="576">
        <f t="shared" si="2589"/>
        <v>1.0317366574948856E-2</v>
      </c>
      <c r="O738" s="576">
        <f t="shared" si="2589"/>
        <v>1.0795246361978572E-2</v>
      </c>
      <c r="P738" s="576">
        <f t="shared" si="2589"/>
        <v>1.1185505564480258E-2</v>
      </c>
      <c r="Q738" s="576">
        <f t="shared" si="2589"/>
        <v>1.1137312754589944E-2</v>
      </c>
      <c r="R738" s="576">
        <f t="shared" si="2589"/>
        <v>1.1085045652262293E-2</v>
      </c>
      <c r="S738" s="576">
        <f t="shared" si="2589"/>
        <v>1.2694999877740891E-2</v>
      </c>
      <c r="T738" s="576">
        <f t="shared" si="2589"/>
        <v>1.2005457216710877E-2</v>
      </c>
      <c r="U738" s="576">
        <f t="shared" si="2589"/>
        <v>1.1111797640730009E-2</v>
      </c>
      <c r="V738" s="576">
        <f t="shared" si="2589"/>
        <v>9.7969786121126085E-3</v>
      </c>
      <c r="W738" s="583">
        <f t="shared" si="2565"/>
        <v>1.0758851285181392E-2</v>
      </c>
      <c r="Y738" s="550"/>
      <c r="Z738" s="556"/>
      <c r="AA738" s="556"/>
      <c r="AB738" s="556"/>
      <c r="AC738" s="556"/>
      <c r="AD738" s="556"/>
      <c r="AE738" s="556"/>
      <c r="AF738" s="556"/>
      <c r="AG738" s="556"/>
      <c r="AH738" s="556"/>
      <c r="AI738" s="556"/>
      <c r="AJ738" s="556"/>
      <c r="AK738" s="556"/>
      <c r="AL738" s="556"/>
      <c r="AM738" s="556"/>
      <c r="AN738" s="556"/>
      <c r="AO738" s="556"/>
      <c r="AP738" s="556"/>
      <c r="AQ738" s="556"/>
      <c r="AR738" s="556"/>
      <c r="AS738" s="556"/>
      <c r="AU738" s="570"/>
      <c r="AV738" s="570"/>
      <c r="AW738" s="570"/>
      <c r="AX738" s="570"/>
      <c r="AY738" s="570"/>
      <c r="AZ738" s="570"/>
      <c r="BA738" s="570"/>
      <c r="BB738" s="570"/>
      <c r="BC738" s="570"/>
      <c r="BD738" s="570"/>
      <c r="BE738" s="570"/>
      <c r="BF738" s="570"/>
      <c r="BG738" s="570"/>
      <c r="BH738" s="570"/>
      <c r="BI738" s="570"/>
      <c r="BJ738" s="570"/>
      <c r="BK738" s="570"/>
      <c r="BL738" s="570"/>
      <c r="BM738" s="570"/>
      <c r="BN738" s="570"/>
    </row>
    <row r="739" spans="1:66" ht="15.75" thickBot="1" x14ac:dyDescent="0.3">
      <c r="B739" s="550"/>
      <c r="C739" s="574"/>
      <c r="D739" s="574"/>
      <c r="E739" s="574"/>
      <c r="F739" s="574"/>
      <c r="G739" s="574"/>
      <c r="H739" s="574"/>
      <c r="I739" s="574"/>
      <c r="J739" s="574"/>
      <c r="K739" s="574"/>
      <c r="L739" s="574"/>
      <c r="M739" s="574"/>
      <c r="N739" s="574"/>
      <c r="O739" s="574"/>
      <c r="P739" s="574"/>
      <c r="Q739" s="574"/>
      <c r="R739" s="574"/>
      <c r="S739" s="574"/>
      <c r="T739" s="574"/>
      <c r="U739" s="574"/>
      <c r="V739" s="574"/>
      <c r="W739" s="571"/>
      <c r="Y739" s="550"/>
      <c r="Z739" s="556"/>
      <c r="AA739" s="556"/>
      <c r="AB739" s="556"/>
      <c r="AC739" s="556"/>
      <c r="AD739" s="556"/>
      <c r="AE739" s="556"/>
      <c r="AF739" s="556"/>
      <c r="AG739" s="556"/>
      <c r="AH739" s="556"/>
      <c r="AI739" s="556"/>
      <c r="AJ739" s="556"/>
      <c r="AK739" s="556"/>
      <c r="AL739" s="556"/>
      <c r="AM739" s="556"/>
      <c r="AN739" s="556"/>
      <c r="AO739" s="556"/>
      <c r="AP739" s="556"/>
      <c r="AQ739" s="556"/>
      <c r="AR739" s="556"/>
      <c r="AS739" s="556"/>
      <c r="AU739" s="570"/>
      <c r="AV739" s="570"/>
      <c r="AW739" s="570"/>
      <c r="AX739" s="570"/>
      <c r="AY739" s="570"/>
      <c r="AZ739" s="570"/>
      <c r="BA739" s="570"/>
      <c r="BB739" s="570"/>
      <c r="BC739" s="570"/>
      <c r="BD739" s="570"/>
      <c r="BE739" s="570"/>
      <c r="BF739" s="570"/>
      <c r="BG739" s="570"/>
      <c r="BH739" s="570"/>
      <c r="BI739" s="570"/>
      <c r="BJ739" s="570"/>
      <c r="BK739" s="570"/>
      <c r="BL739" s="570"/>
      <c r="BM739" s="570"/>
      <c r="BN739" s="570"/>
    </row>
    <row r="740" spans="1:66" ht="15.75" thickBot="1" x14ac:dyDescent="0.3">
      <c r="B740" s="578" t="s">
        <v>87</v>
      </c>
      <c r="C740" s="579">
        <v>2000</v>
      </c>
      <c r="D740" s="579">
        <v>2001</v>
      </c>
      <c r="E740" s="579">
        <v>2002</v>
      </c>
      <c r="F740" s="579">
        <v>2003</v>
      </c>
      <c r="G740" s="579">
        <v>2004</v>
      </c>
      <c r="H740" s="579">
        <v>2005</v>
      </c>
      <c r="I740" s="579">
        <v>2006</v>
      </c>
      <c r="J740" s="579">
        <v>2007</v>
      </c>
      <c r="K740" s="579">
        <v>2008</v>
      </c>
      <c r="L740" s="579">
        <v>2009</v>
      </c>
      <c r="M740" s="579">
        <v>2010</v>
      </c>
      <c r="N740" s="579">
        <v>2011</v>
      </c>
      <c r="O740" s="579">
        <v>2012</v>
      </c>
      <c r="P740" s="579">
        <v>2013</v>
      </c>
      <c r="Q740" s="579">
        <v>2014</v>
      </c>
      <c r="R740" s="579">
        <v>2015</v>
      </c>
      <c r="S740" s="579">
        <v>2016</v>
      </c>
      <c r="T740" s="579">
        <v>2017</v>
      </c>
      <c r="U740" s="579">
        <v>2018</v>
      </c>
      <c r="V740" s="580">
        <v>2019</v>
      </c>
      <c r="W740" s="581" t="s">
        <v>506</v>
      </c>
      <c r="Y740" s="550"/>
      <c r="Z740" s="556"/>
      <c r="AA740" s="556"/>
      <c r="AB740" s="556"/>
      <c r="AC740" s="556"/>
      <c r="AD740" s="556"/>
      <c r="AE740" s="556"/>
      <c r="AF740" s="556"/>
      <c r="AG740" s="556"/>
      <c r="AH740" s="556"/>
      <c r="AI740" s="556"/>
      <c r="AJ740" s="556"/>
      <c r="AK740" s="556"/>
      <c r="AL740" s="556"/>
      <c r="AM740" s="556"/>
      <c r="AN740" s="556"/>
      <c r="AO740" s="556"/>
      <c r="AP740" s="556"/>
      <c r="AQ740" s="556"/>
      <c r="AR740" s="556"/>
      <c r="AS740" s="556"/>
      <c r="AU740" s="570"/>
      <c r="AV740" s="570"/>
      <c r="AW740" s="570"/>
      <c r="AX740" s="570"/>
      <c r="AY740" s="570"/>
      <c r="AZ740" s="570"/>
      <c r="BA740" s="570"/>
      <c r="BB740" s="570"/>
      <c r="BC740" s="570"/>
      <c r="BD740" s="570"/>
      <c r="BE740" s="570"/>
      <c r="BF740" s="570"/>
      <c r="BG740" s="570"/>
      <c r="BH740" s="570"/>
      <c r="BI740" s="570"/>
      <c r="BJ740" s="570"/>
      <c r="BK740" s="570"/>
      <c r="BL740" s="570"/>
      <c r="BM740" s="570"/>
      <c r="BN740" s="570"/>
    </row>
    <row r="741" spans="1:66" ht="15" x14ac:dyDescent="0.25">
      <c r="A741" s="569"/>
      <c r="B741" s="577" t="s">
        <v>24</v>
      </c>
      <c r="C741" s="572">
        <f>AU57</f>
        <v>0.10862836482927823</v>
      </c>
      <c r="D741" s="572">
        <f t="shared" ref="D741:V741" si="2590">AV57</f>
        <v>9.6622805604795386E-2</v>
      </c>
      <c r="E741" s="572">
        <f t="shared" si="2590"/>
        <v>9.5950260297738926E-2</v>
      </c>
      <c r="F741" s="572">
        <f t="shared" si="2590"/>
        <v>9.157927909322712E-2</v>
      </c>
      <c r="G741" s="572">
        <f t="shared" si="2590"/>
        <v>8.2179961139200924E-2</v>
      </c>
      <c r="H741" s="572">
        <f t="shared" si="2590"/>
        <v>6.9257024710746393E-2</v>
      </c>
      <c r="I741" s="572">
        <f t="shared" si="2590"/>
        <v>5.3758416568579506E-2</v>
      </c>
      <c r="J741" s="572">
        <f t="shared" si="2590"/>
        <v>4.0360942372161604E-2</v>
      </c>
      <c r="K741" s="572">
        <f t="shared" si="2590"/>
        <v>2.9476984809352694E-2</v>
      </c>
      <c r="L741" s="572">
        <f t="shared" si="2590"/>
        <v>2.0954157669277204E-2</v>
      </c>
      <c r="M741" s="572">
        <f t="shared" si="2590"/>
        <v>1.1857284109470668E-2</v>
      </c>
      <c r="N741" s="572">
        <f t="shared" si="2590"/>
        <v>1.3591501925490357E-2</v>
      </c>
      <c r="O741" s="572">
        <f t="shared" si="2590"/>
        <v>1.7577338174060497E-2</v>
      </c>
      <c r="P741" s="572">
        <f t="shared" si="2590"/>
        <v>2.0845819708975675E-2</v>
      </c>
      <c r="Q741" s="572">
        <f t="shared" si="2590"/>
        <v>2.4459483594745573E-2</v>
      </c>
      <c r="R741" s="572">
        <f t="shared" si="2590"/>
        <v>2.8189683151497842E-2</v>
      </c>
      <c r="S741" s="572">
        <f t="shared" si="2590"/>
        <v>2.6073978013019399E-2</v>
      </c>
      <c r="T741" s="572">
        <f t="shared" si="2590"/>
        <v>2.2084794307417877E-2</v>
      </c>
      <c r="U741" s="572">
        <f t="shared" si="2590"/>
        <v>1.835578959286242E-2</v>
      </c>
      <c r="V741" s="572">
        <f t="shared" si="2590"/>
        <v>1.4848515277459968E-2</v>
      </c>
      <c r="W741" s="582">
        <f>AVERAGE(C741:V741)</f>
        <v>4.4332619247467904E-2</v>
      </c>
      <c r="X741" s="569"/>
      <c r="Z741" s="550"/>
      <c r="AA741" s="550"/>
      <c r="AB741" s="550"/>
      <c r="AC741" s="550"/>
      <c r="AD741" s="550"/>
      <c r="AE741" s="550"/>
      <c r="AF741" s="550"/>
      <c r="AG741" s="550"/>
      <c r="AH741" s="550"/>
      <c r="AI741" s="550"/>
      <c r="AJ741" s="550"/>
      <c r="AK741" s="550"/>
      <c r="AL741" s="550"/>
      <c r="AM741" s="550"/>
      <c r="AN741" s="550"/>
      <c r="AO741" s="550"/>
      <c r="AP741" s="550"/>
      <c r="AQ741" s="550"/>
      <c r="AR741" s="550"/>
      <c r="AS741" s="550"/>
      <c r="AU741" s="550"/>
      <c r="AV741" s="550"/>
      <c r="AW741" s="550"/>
      <c r="AX741" s="550"/>
      <c r="AY741" s="550"/>
      <c r="AZ741" s="550"/>
      <c r="BA741" s="550"/>
      <c r="BB741" s="550"/>
      <c r="BC741" s="550"/>
      <c r="BD741" s="550"/>
      <c r="BE741" s="550"/>
      <c r="BF741" s="550"/>
      <c r="BG741" s="550"/>
      <c r="BH741" s="550"/>
      <c r="BI741" s="550"/>
      <c r="BJ741" s="550"/>
      <c r="BK741" s="550"/>
      <c r="BL741" s="550"/>
      <c r="BM741" s="550"/>
      <c r="BN741" s="550"/>
    </row>
    <row r="742" spans="1:66" ht="15" x14ac:dyDescent="0.25">
      <c r="A742" s="569"/>
      <c r="B742" s="340" t="s">
        <v>25</v>
      </c>
      <c r="C742" s="572">
        <f>AU84</f>
        <v>4.2065004254989942E-2</v>
      </c>
      <c r="D742" s="572">
        <f t="shared" ref="D742:V742" si="2591">AV84</f>
        <v>3.9624987396303102E-2</v>
      </c>
      <c r="E742" s="572">
        <f t="shared" si="2591"/>
        <v>3.7436821991466133E-2</v>
      </c>
      <c r="F742" s="572">
        <f t="shared" si="2591"/>
        <v>3.7291758744252224E-2</v>
      </c>
      <c r="G742" s="572">
        <f t="shared" si="2591"/>
        <v>3.5774557977615258E-2</v>
      </c>
      <c r="H742" s="572">
        <f t="shared" si="2591"/>
        <v>0</v>
      </c>
      <c r="I742" s="573">
        <f t="shared" si="2591"/>
        <v>0</v>
      </c>
      <c r="J742" s="573">
        <f t="shared" si="2591"/>
        <v>0</v>
      </c>
      <c r="K742" s="573">
        <f t="shared" si="2591"/>
        <v>0</v>
      </c>
      <c r="L742" s="573">
        <f t="shared" si="2591"/>
        <v>0</v>
      </c>
      <c r="M742" s="573">
        <f t="shared" si="2591"/>
        <v>0</v>
      </c>
      <c r="N742" s="573">
        <f t="shared" si="2591"/>
        <v>0</v>
      </c>
      <c r="O742" s="573">
        <f t="shared" si="2591"/>
        <v>0</v>
      </c>
      <c r="P742" s="573">
        <f t="shared" si="2591"/>
        <v>0</v>
      </c>
      <c r="Q742" s="573">
        <f t="shared" si="2591"/>
        <v>0</v>
      </c>
      <c r="R742" s="573">
        <f t="shared" si="2591"/>
        <v>0</v>
      </c>
      <c r="S742" s="573">
        <f t="shared" si="2591"/>
        <v>0</v>
      </c>
      <c r="T742" s="573">
        <f t="shared" si="2591"/>
        <v>0</v>
      </c>
      <c r="U742" s="573">
        <f t="shared" si="2591"/>
        <v>-5.4489089374207145E-3</v>
      </c>
      <c r="V742" s="573">
        <f t="shared" si="2591"/>
        <v>-1.0400910300964884E-2</v>
      </c>
      <c r="W742" s="582">
        <f t="shared" ref="W742:W767" si="2592">AVERAGE(C742:V742)</f>
        <v>8.8171655563120521E-3</v>
      </c>
      <c r="X742" s="569"/>
      <c r="Y742" s="550"/>
      <c r="Z742" s="556"/>
      <c r="AA742" s="556"/>
      <c r="AB742" s="556"/>
      <c r="AC742" s="556"/>
      <c r="AD742" s="556"/>
      <c r="AE742" s="556"/>
      <c r="AF742" s="556"/>
      <c r="AG742" s="556"/>
      <c r="AH742" s="556"/>
      <c r="AI742" s="556"/>
      <c r="AJ742" s="556"/>
      <c r="AK742" s="556"/>
      <c r="AL742" s="556"/>
      <c r="AM742" s="556"/>
      <c r="AN742" s="556"/>
      <c r="AO742" s="556"/>
      <c r="AP742" s="556"/>
      <c r="AQ742" s="556"/>
      <c r="AR742" s="556"/>
      <c r="AS742" s="556"/>
      <c r="AU742" s="570"/>
      <c r="AV742" s="570"/>
      <c r="AW742" s="570"/>
      <c r="AX742" s="570"/>
      <c r="AY742" s="570"/>
      <c r="AZ742" s="570"/>
      <c r="BA742" s="570"/>
      <c r="BB742" s="570"/>
      <c r="BC742" s="570"/>
      <c r="BD742" s="570"/>
      <c r="BE742" s="570"/>
      <c r="BF742" s="570"/>
      <c r="BG742" s="570"/>
      <c r="BH742" s="570"/>
      <c r="BI742" s="570"/>
      <c r="BJ742" s="570"/>
      <c r="BK742" s="570"/>
      <c r="BL742" s="570"/>
      <c r="BM742" s="570"/>
      <c r="BN742" s="570"/>
    </row>
    <row r="743" spans="1:66" ht="15" x14ac:dyDescent="0.25">
      <c r="A743" s="569"/>
      <c r="B743" s="340" t="s">
        <v>26</v>
      </c>
      <c r="C743" s="572">
        <f>AU138</f>
        <v>1.5836814112142262E-2</v>
      </c>
      <c r="D743" s="572">
        <f t="shared" ref="D743:V743" si="2593">AV138</f>
        <v>1.751425264741285E-2</v>
      </c>
      <c r="E743" s="572">
        <f t="shared" si="2593"/>
        <v>1.9109796062898782E-2</v>
      </c>
      <c r="F743" s="572">
        <f t="shared" si="2593"/>
        <v>2.0780518658056749E-2</v>
      </c>
      <c r="G743" s="572">
        <f t="shared" si="2593"/>
        <v>2.2487503276091551E-2</v>
      </c>
      <c r="H743" s="572">
        <f t="shared" si="2593"/>
        <v>2.4134656305031178E-2</v>
      </c>
      <c r="I743" s="572">
        <f t="shared" si="2593"/>
        <v>2.2767321445405057E-2</v>
      </c>
      <c r="J743" s="572">
        <f t="shared" si="2593"/>
        <v>2.1296001239928766E-2</v>
      </c>
      <c r="K743" s="572">
        <f t="shared" si="2593"/>
        <v>2.0001206860402961E-2</v>
      </c>
      <c r="L743" s="572">
        <f t="shared" si="2593"/>
        <v>1.8777041615243933E-2</v>
      </c>
      <c r="M743" s="572">
        <f t="shared" si="2593"/>
        <v>1.7484009632172209E-2</v>
      </c>
      <c r="N743" s="572">
        <f t="shared" si="2593"/>
        <v>2.3526575126619105E-2</v>
      </c>
      <c r="O743" s="572">
        <f t="shared" si="2593"/>
        <v>3.0391204848521633E-2</v>
      </c>
      <c r="P743" s="572">
        <f t="shared" si="2593"/>
        <v>3.6818534924368589E-2</v>
      </c>
      <c r="Q743" s="572">
        <f t="shared" si="2593"/>
        <v>4.3429790703791223E-2</v>
      </c>
      <c r="R743" s="572">
        <f t="shared" si="2593"/>
        <v>5.0092105533018898E-2</v>
      </c>
      <c r="S743" s="572">
        <f t="shared" si="2593"/>
        <v>4.5706648420939279E-2</v>
      </c>
      <c r="T743" s="572">
        <f t="shared" si="2593"/>
        <v>4.1735945261950284E-2</v>
      </c>
      <c r="U743" s="572">
        <f t="shared" si="2593"/>
        <v>3.9091327160371177E-2</v>
      </c>
      <c r="V743" s="572">
        <f t="shared" si="2593"/>
        <v>3.3928760974322077E-2</v>
      </c>
      <c r="W743" s="582">
        <f t="shared" si="2592"/>
        <v>2.8245500740434432E-2</v>
      </c>
      <c r="X743" s="569"/>
      <c r="Y743" s="550"/>
      <c r="Z743" s="556"/>
      <c r="AA743" s="556"/>
      <c r="AB743" s="556"/>
      <c r="AC743" s="556"/>
      <c r="AD743" s="556"/>
      <c r="AE743" s="556"/>
      <c r="AF743" s="556"/>
      <c r="AG743" s="556"/>
      <c r="AH743" s="556"/>
      <c r="AI743" s="556"/>
      <c r="AJ743" s="556"/>
      <c r="AK743" s="556"/>
      <c r="AL743" s="556"/>
      <c r="AM743" s="556"/>
      <c r="AN743" s="556"/>
      <c r="AO743" s="556"/>
      <c r="AP743" s="556"/>
      <c r="AQ743" s="556"/>
      <c r="AR743" s="556"/>
      <c r="AS743" s="556"/>
      <c r="AU743" s="570"/>
      <c r="AV743" s="570"/>
      <c r="AW743" s="570"/>
      <c r="AX743" s="570"/>
      <c r="AY743" s="570"/>
      <c r="AZ743" s="570"/>
      <c r="BA743" s="570"/>
      <c r="BB743" s="570"/>
      <c r="BC743" s="570"/>
      <c r="BD743" s="570"/>
      <c r="BE743" s="570"/>
      <c r="BF743" s="570"/>
      <c r="BG743" s="570"/>
      <c r="BH743" s="570"/>
      <c r="BI743" s="570"/>
      <c r="BJ743" s="570"/>
      <c r="BK743" s="570"/>
      <c r="BL743" s="570"/>
      <c r="BM743" s="570"/>
      <c r="BN743" s="570"/>
    </row>
    <row r="744" spans="1:66" ht="15" x14ac:dyDescent="0.25">
      <c r="A744" s="569"/>
      <c r="B744" s="340" t="s">
        <v>27</v>
      </c>
      <c r="C744" s="572">
        <f>AU192</f>
        <v>4.2308465447224483E-2</v>
      </c>
      <c r="D744" s="572">
        <f t="shared" ref="D744:V744" si="2594">AV192</f>
        <v>4.6164163593166933E-2</v>
      </c>
      <c r="E744" s="572">
        <f t="shared" si="2594"/>
        <v>5.2184632612710696E-2</v>
      </c>
      <c r="F744" s="572">
        <f t="shared" si="2594"/>
        <v>5.8081180398216137E-2</v>
      </c>
      <c r="G744" s="572">
        <f t="shared" si="2594"/>
        <v>6.2569298654225614E-2</v>
      </c>
      <c r="H744" s="572">
        <f t="shared" si="2594"/>
        <v>6.5309195027905706E-2</v>
      </c>
      <c r="I744" s="572">
        <f t="shared" si="2594"/>
        <v>5.6694543723350477E-2</v>
      </c>
      <c r="J744" s="572">
        <f t="shared" si="2594"/>
        <v>4.8157210373834962E-2</v>
      </c>
      <c r="K744" s="572">
        <f t="shared" si="2594"/>
        <v>4.3684775354973053E-2</v>
      </c>
      <c r="L744" s="572">
        <f t="shared" si="2594"/>
        <v>4.0808008918512106E-2</v>
      </c>
      <c r="M744" s="572">
        <f t="shared" si="2594"/>
        <v>3.3517817569191782E-2</v>
      </c>
      <c r="N744" s="572">
        <f t="shared" si="2594"/>
        <v>3.0632626822645323E-2</v>
      </c>
      <c r="O744" s="572">
        <f t="shared" si="2594"/>
        <v>2.1290611669078464E-2</v>
      </c>
      <c r="P744" s="572">
        <f t="shared" si="2594"/>
        <v>1.220035991891116E-2</v>
      </c>
      <c r="Q744" s="572">
        <f t="shared" si="2594"/>
        <v>3.4076332008255725E-3</v>
      </c>
      <c r="R744" s="572">
        <f t="shared" si="2594"/>
        <v>-6.6529576073346914E-3</v>
      </c>
      <c r="S744" s="572">
        <f t="shared" si="2594"/>
        <v>-2.4966642798298973E-2</v>
      </c>
      <c r="T744" s="572">
        <f t="shared" si="2594"/>
        <v>-1.3421410261476132E-2</v>
      </c>
      <c r="U744" s="573">
        <f t="shared" si="2594"/>
        <v>-2.4363168832989262E-3</v>
      </c>
      <c r="V744" s="573">
        <f t="shared" si="2594"/>
        <v>-1.5807735087065693E-8</v>
      </c>
      <c r="W744" s="582">
        <f t="shared" si="2592"/>
        <v>2.8476658996331432E-2</v>
      </c>
      <c r="X744" s="569"/>
      <c r="Y744" s="550"/>
      <c r="Z744" s="556"/>
      <c r="AA744" s="556"/>
      <c r="AB744" s="556"/>
      <c r="AC744" s="556"/>
      <c r="AD744" s="556"/>
      <c r="AE744" s="556"/>
      <c r="AF744" s="556"/>
      <c r="AG744" s="556"/>
      <c r="AH744" s="556"/>
      <c r="AI744" s="556"/>
      <c r="AJ744" s="556"/>
      <c r="AK744" s="556"/>
      <c r="AL744" s="556"/>
      <c r="AM744" s="556"/>
      <c r="AN744" s="556"/>
      <c r="AO744" s="556"/>
      <c r="AP744" s="556"/>
      <c r="AQ744" s="556"/>
      <c r="AR744" s="556"/>
      <c r="AS744" s="556"/>
      <c r="AU744" s="570"/>
      <c r="AV744" s="570"/>
      <c r="AW744" s="570"/>
      <c r="AX744" s="570"/>
      <c r="AY744" s="570"/>
      <c r="AZ744" s="570"/>
      <c r="BA744" s="570"/>
      <c r="BB744" s="570"/>
      <c r="BC744" s="570"/>
      <c r="BD744" s="570"/>
      <c r="BE744" s="570"/>
      <c r="BF744" s="570"/>
      <c r="BG744" s="570"/>
      <c r="BH744" s="570"/>
      <c r="BI744" s="570"/>
      <c r="BJ744" s="570"/>
      <c r="BK744" s="570"/>
      <c r="BL744" s="570"/>
      <c r="BM744" s="570"/>
      <c r="BN744" s="570"/>
    </row>
    <row r="745" spans="1:66" ht="15" x14ac:dyDescent="0.25">
      <c r="A745" s="569"/>
      <c r="B745" s="340" t="s">
        <v>62</v>
      </c>
      <c r="C745" s="572">
        <f>AU165</f>
        <v>2.8928792638224444E-2</v>
      </c>
      <c r="D745" s="572">
        <f t="shared" ref="D745:V745" si="2595">AV165</f>
        <v>2.8446871298282699E-2</v>
      </c>
      <c r="E745" s="572">
        <f t="shared" si="2595"/>
        <v>2.331299708406517E-2</v>
      </c>
      <c r="F745" s="572">
        <f t="shared" si="2595"/>
        <v>1.8996287240839974E-2</v>
      </c>
      <c r="G745" s="572">
        <f t="shared" si="2595"/>
        <v>1.6480461848308533E-2</v>
      </c>
      <c r="H745" s="572">
        <f t="shared" si="2595"/>
        <v>9.1265149507871908E-3</v>
      </c>
      <c r="I745" s="572">
        <f t="shared" si="2595"/>
        <v>3.3606464601933315E-3</v>
      </c>
      <c r="J745" s="572">
        <f t="shared" si="2595"/>
        <v>-7.3881927386330471E-3</v>
      </c>
      <c r="K745" s="572">
        <f t="shared" si="2595"/>
        <v>-1.2372123609425667E-2</v>
      </c>
      <c r="L745" s="572">
        <f t="shared" si="2595"/>
        <v>-1.8262900939979138E-2</v>
      </c>
      <c r="M745" s="572">
        <f t="shared" si="2595"/>
        <v>-2.3018615352415388E-2</v>
      </c>
      <c r="N745" s="572">
        <f t="shared" si="2595"/>
        <v>-2.7988783315337013E-2</v>
      </c>
      <c r="O745" s="572">
        <f t="shared" si="2595"/>
        <v>-3.2731714685727997E-2</v>
      </c>
      <c r="P745" s="572">
        <f t="shared" si="2595"/>
        <v>1.262662169601727E-6</v>
      </c>
      <c r="Q745" s="573">
        <f t="shared" si="2595"/>
        <v>2.3553382466479161E-7</v>
      </c>
      <c r="R745" s="573">
        <f t="shared" si="2595"/>
        <v>1.2897190962934708E-6</v>
      </c>
      <c r="S745" s="573">
        <f t="shared" si="2595"/>
        <v>0</v>
      </c>
      <c r="T745" s="573">
        <f t="shared" si="2595"/>
        <v>0</v>
      </c>
      <c r="U745" s="573">
        <f t="shared" si="2595"/>
        <v>-1.2617785814522585E-9</v>
      </c>
      <c r="V745" s="573">
        <f t="shared" si="2595"/>
        <v>-9.2885994841319253E-3</v>
      </c>
      <c r="W745" s="582">
        <f t="shared" si="2592"/>
        <v>-1.1977859758184272E-4</v>
      </c>
      <c r="X745" s="569"/>
      <c r="Z745" s="550"/>
      <c r="AA745" s="550"/>
      <c r="AB745" s="550"/>
      <c r="AC745" s="550"/>
      <c r="AD745" s="550"/>
      <c r="AE745" s="550"/>
      <c r="AF745" s="550"/>
      <c r="AG745" s="550"/>
      <c r="AH745" s="550"/>
      <c r="AI745" s="550"/>
      <c r="AJ745" s="550"/>
      <c r="AK745" s="550"/>
      <c r="AL745" s="550"/>
      <c r="AM745" s="550"/>
      <c r="AN745" s="550"/>
      <c r="AO745" s="550"/>
      <c r="AP745" s="550"/>
      <c r="AQ745" s="550"/>
      <c r="AR745" s="550"/>
      <c r="AS745" s="550"/>
      <c r="AU745" s="550"/>
      <c r="AV745" s="550"/>
      <c r="AW745" s="550"/>
      <c r="AX745" s="550"/>
      <c r="AY745" s="550"/>
      <c r="AZ745" s="550"/>
      <c r="BA745" s="550"/>
      <c r="BB745" s="550"/>
      <c r="BC745" s="550"/>
      <c r="BD745" s="550"/>
      <c r="BE745" s="550"/>
      <c r="BF745" s="550"/>
      <c r="BG745" s="550"/>
      <c r="BH745" s="550"/>
      <c r="BI745" s="550"/>
      <c r="BJ745" s="550"/>
      <c r="BK745" s="550"/>
      <c r="BL745" s="550"/>
      <c r="BM745" s="550"/>
      <c r="BN745" s="550"/>
    </row>
    <row r="746" spans="1:66" ht="15" x14ac:dyDescent="0.25">
      <c r="A746" s="569"/>
      <c r="B746" s="340" t="s">
        <v>29</v>
      </c>
      <c r="C746" s="572">
        <f>AU219</f>
        <v>-1.6335928391563163E-2</v>
      </c>
      <c r="D746" s="572">
        <f t="shared" ref="D746:V746" si="2596">AV219</f>
        <v>-1.5641576189937129E-2</v>
      </c>
      <c r="E746" s="572">
        <f t="shared" si="2596"/>
        <v>-1.3448214399954778E-2</v>
      </c>
      <c r="F746" s="572">
        <f t="shared" si="2596"/>
        <v>-1.1488681143814268E-2</v>
      </c>
      <c r="G746" s="572">
        <f t="shared" si="2596"/>
        <v>-9.4372661234615914E-3</v>
      </c>
      <c r="H746" s="572">
        <f t="shared" si="2596"/>
        <v>-6.9261841510815259E-3</v>
      </c>
      <c r="I746" s="572">
        <f t="shared" si="2596"/>
        <v>-5.1474531572118795E-3</v>
      </c>
      <c r="J746" s="572">
        <f t="shared" si="2596"/>
        <v>-2.4856558296435685E-3</v>
      </c>
      <c r="K746" s="572">
        <f t="shared" si="2596"/>
        <v>-1.8226000099019142E-5</v>
      </c>
      <c r="L746" s="572">
        <f t="shared" si="2596"/>
        <v>2.6830719505112877E-3</v>
      </c>
      <c r="M746" s="572">
        <f t="shared" si="2596"/>
        <v>3.8701214097480825E-3</v>
      </c>
      <c r="N746" s="572">
        <f t="shared" si="2596"/>
        <v>-7.9998806555813852E-3</v>
      </c>
      <c r="O746" s="572">
        <f t="shared" si="2596"/>
        <v>-2.1546926624545618E-2</v>
      </c>
      <c r="P746" s="572">
        <f t="shared" si="2596"/>
        <v>-3.2513063707641662E-2</v>
      </c>
      <c r="Q746" s="572">
        <f t="shared" si="2596"/>
        <v>-4.3220321340055858E-2</v>
      </c>
      <c r="R746" s="572">
        <f t="shared" si="2596"/>
        <v>-5.6409333791942663E-2</v>
      </c>
      <c r="S746" s="572">
        <f t="shared" si="2596"/>
        <v>-6.9740162548559484E-2</v>
      </c>
      <c r="T746" s="572">
        <f t="shared" si="2596"/>
        <v>-7.3960127570649681E-2</v>
      </c>
      <c r="U746" s="572">
        <f t="shared" si="2596"/>
        <v>-8.4303689874348456E-2</v>
      </c>
      <c r="V746" s="572">
        <f t="shared" si="2596"/>
        <v>-9.2555890184342862E-2</v>
      </c>
      <c r="W746" s="582">
        <f t="shared" si="2592"/>
        <v>-2.7831269416208761E-2</v>
      </c>
      <c r="X746" s="569"/>
      <c r="Y746" s="550"/>
      <c r="Z746" s="556"/>
      <c r="AA746" s="556"/>
      <c r="AB746" s="556"/>
      <c r="AC746" s="556"/>
      <c r="AD746" s="556"/>
      <c r="AE746" s="556"/>
      <c r="AF746" s="556"/>
      <c r="AG746" s="556"/>
      <c r="AH746" s="556"/>
      <c r="AI746" s="556"/>
      <c r="AJ746" s="556"/>
      <c r="AK746" s="556"/>
      <c r="AL746" s="556"/>
      <c r="AM746" s="556"/>
      <c r="AN746" s="556"/>
      <c r="AO746" s="556"/>
      <c r="AP746" s="556"/>
      <c r="AQ746" s="556"/>
      <c r="AR746" s="556"/>
      <c r="AS746" s="556"/>
      <c r="AU746" s="570"/>
      <c r="AV746" s="570"/>
      <c r="AW746" s="570"/>
      <c r="AX746" s="570"/>
      <c r="AY746" s="570"/>
      <c r="AZ746" s="570"/>
      <c r="BA746" s="570"/>
      <c r="BB746" s="570"/>
      <c r="BC746" s="570"/>
      <c r="BD746" s="570"/>
      <c r="BE746" s="570"/>
      <c r="BF746" s="570"/>
      <c r="BG746" s="570"/>
      <c r="BH746" s="570"/>
      <c r="BI746" s="570"/>
      <c r="BJ746" s="570"/>
      <c r="BK746" s="570"/>
      <c r="BL746" s="570"/>
      <c r="BM746" s="570"/>
      <c r="BN746" s="570"/>
    </row>
    <row r="747" spans="1:66" ht="15" x14ac:dyDescent="0.25">
      <c r="A747" s="569"/>
      <c r="B747" s="340" t="s">
        <v>30</v>
      </c>
      <c r="C747" s="572">
        <f>AU408</f>
        <v>-4.3504634177864814E-2</v>
      </c>
      <c r="D747" s="572">
        <f t="shared" ref="D747:V747" si="2597">AV408</f>
        <v>-4.4726132153946191E-2</v>
      </c>
      <c r="E747" s="572">
        <f t="shared" si="2597"/>
        <v>-4.5985775809512408E-2</v>
      </c>
      <c r="F747" s="572">
        <f t="shared" si="2597"/>
        <v>-4.7305796738243672E-2</v>
      </c>
      <c r="G747" s="572">
        <f t="shared" si="2597"/>
        <v>-4.8273431174913672E-2</v>
      </c>
      <c r="H747" s="572">
        <f t="shared" si="2597"/>
        <v>-4.9330198108828396E-2</v>
      </c>
      <c r="I747" s="572">
        <f t="shared" si="2597"/>
        <v>-5.1381554307015326E-2</v>
      </c>
      <c r="J747" s="572">
        <f t="shared" si="2597"/>
        <v>-5.3713926127751076E-2</v>
      </c>
      <c r="K747" s="572">
        <f t="shared" si="2597"/>
        <v>-5.5562142275552472E-2</v>
      </c>
      <c r="L747" s="572">
        <f t="shared" si="2597"/>
        <v>-5.7941563276934602E-2</v>
      </c>
      <c r="M747" s="572">
        <f t="shared" si="2597"/>
        <v>-6.0251677207751007E-2</v>
      </c>
      <c r="N747" s="572">
        <f t="shared" si="2597"/>
        <v>-7.2325703001070635E-2</v>
      </c>
      <c r="O747" s="572">
        <f t="shared" si="2597"/>
        <v>-8.3618841672421104E-2</v>
      </c>
      <c r="P747" s="572">
        <f t="shared" si="2597"/>
        <v>-2.8046019915473626E-2</v>
      </c>
      <c r="Q747" s="573">
        <f t="shared" si="2597"/>
        <v>6.9994597379100687E-2</v>
      </c>
      <c r="R747" s="573">
        <f t="shared" si="2597"/>
        <v>0</v>
      </c>
      <c r="S747" s="573">
        <f t="shared" si="2597"/>
        <v>0</v>
      </c>
      <c r="T747" s="573">
        <f t="shared" si="2597"/>
        <v>0</v>
      </c>
      <c r="U747" s="573">
        <f t="shared" si="2597"/>
        <v>0</v>
      </c>
      <c r="V747" s="573">
        <f t="shared" si="2597"/>
        <v>2.5479265730032332E-3</v>
      </c>
      <c r="W747" s="582">
        <f t="shared" si="2592"/>
        <v>-3.3471243599758754E-2</v>
      </c>
      <c r="X747" s="569"/>
      <c r="Y747" s="550"/>
      <c r="Z747" s="556"/>
      <c r="AA747" s="556"/>
      <c r="AB747" s="556"/>
      <c r="AC747" s="556"/>
      <c r="AD747" s="556"/>
      <c r="AE747" s="556"/>
      <c r="AF747" s="556"/>
      <c r="AG747" s="556"/>
      <c r="AH747" s="556"/>
      <c r="AI747" s="556"/>
      <c r="AJ747" s="556"/>
      <c r="AK747" s="556"/>
      <c r="AL747" s="556"/>
      <c r="AM747" s="556"/>
      <c r="AN747" s="556"/>
      <c r="AO747" s="556"/>
      <c r="AP747" s="556"/>
      <c r="AQ747" s="556"/>
      <c r="AR747" s="556"/>
      <c r="AS747" s="556"/>
      <c r="AU747" s="570"/>
      <c r="AV747" s="570"/>
      <c r="AW747" s="570"/>
      <c r="AX747" s="570"/>
      <c r="AY747" s="570"/>
      <c r="AZ747" s="570"/>
      <c r="BA747" s="570"/>
      <c r="BB747" s="570"/>
      <c r="BC747" s="570"/>
      <c r="BD747" s="570"/>
      <c r="BE747" s="570"/>
      <c r="BF747" s="570"/>
      <c r="BG747" s="570"/>
      <c r="BH747" s="570"/>
      <c r="BI747" s="570"/>
      <c r="BJ747" s="570"/>
      <c r="BK747" s="570"/>
      <c r="BL747" s="570"/>
      <c r="BM747" s="570"/>
      <c r="BN747" s="570"/>
    </row>
    <row r="748" spans="1:66" ht="15" x14ac:dyDescent="0.25">
      <c r="A748" s="569"/>
      <c r="B748" s="340" t="s">
        <v>31</v>
      </c>
      <c r="C748" s="572">
        <f>AU246</f>
        <v>-5.3368272320927182E-2</v>
      </c>
      <c r="D748" s="572">
        <f t="shared" ref="D748:V748" si="2598">AV246</f>
        <v>-6.0576888134211256E-2</v>
      </c>
      <c r="E748" s="572">
        <f t="shared" si="2598"/>
        <v>-6.1531482074947769E-2</v>
      </c>
      <c r="F748" s="572">
        <f t="shared" si="2598"/>
        <v>-6.2188706361257E-2</v>
      </c>
      <c r="G748" s="572">
        <f t="shared" si="2598"/>
        <v>-6.2780807983850176E-2</v>
      </c>
      <c r="H748" s="572">
        <f t="shared" si="2598"/>
        <v>-6.3161998827868479E-2</v>
      </c>
      <c r="I748" s="572">
        <f t="shared" si="2598"/>
        <v>-5.8992040754032575E-2</v>
      </c>
      <c r="J748" s="572">
        <f t="shared" si="2598"/>
        <v>-4.1598667588137739E-2</v>
      </c>
      <c r="K748" s="572">
        <f t="shared" si="2598"/>
        <v>-4.4126740097279453E-2</v>
      </c>
      <c r="L748" s="572">
        <f t="shared" si="2598"/>
        <v>-3.55679727517271E-2</v>
      </c>
      <c r="M748" s="572">
        <f t="shared" si="2598"/>
        <v>-3.633324474268175E-2</v>
      </c>
      <c r="N748" s="572">
        <f t="shared" si="2598"/>
        <v>-3.7184655114513659E-2</v>
      </c>
      <c r="O748" s="572">
        <f t="shared" si="2598"/>
        <v>-3.9917743664008368E-2</v>
      </c>
      <c r="P748" s="572">
        <f t="shared" si="2598"/>
        <v>-3.9807553835154795E-2</v>
      </c>
      <c r="Q748" s="572">
        <f t="shared" si="2598"/>
        <v>-3.8702426341462169E-2</v>
      </c>
      <c r="R748" s="572">
        <f t="shared" si="2598"/>
        <v>-3.9606249180882437E-2</v>
      </c>
      <c r="S748" s="572">
        <f t="shared" si="2598"/>
        <v>-3.3889296928529808E-2</v>
      </c>
      <c r="T748" s="572">
        <f t="shared" si="2598"/>
        <v>-3.1325930287531105E-2</v>
      </c>
      <c r="U748" s="572">
        <f t="shared" si="2598"/>
        <v>-3.1539619434636269E-2</v>
      </c>
      <c r="V748" s="572">
        <f t="shared" si="2598"/>
        <v>-4.1361969998759476E-2</v>
      </c>
      <c r="W748" s="582">
        <f t="shared" si="2592"/>
        <v>-4.5678113321119915E-2</v>
      </c>
      <c r="X748" s="569"/>
      <c r="Y748" s="550"/>
      <c r="Z748" s="556"/>
      <c r="AA748" s="556"/>
      <c r="AB748" s="556"/>
      <c r="AC748" s="556"/>
      <c r="AD748" s="556"/>
      <c r="AE748" s="556"/>
      <c r="AF748" s="556"/>
      <c r="AG748" s="556"/>
      <c r="AH748" s="556"/>
      <c r="AI748" s="556"/>
      <c r="AJ748" s="556"/>
      <c r="AK748" s="556"/>
      <c r="AL748" s="556"/>
      <c r="AM748" s="556"/>
      <c r="AN748" s="556"/>
      <c r="AO748" s="556"/>
      <c r="AP748" s="556"/>
      <c r="AQ748" s="556"/>
      <c r="AR748" s="556"/>
      <c r="AS748" s="556"/>
      <c r="AU748" s="570"/>
      <c r="AV748" s="570"/>
      <c r="AW748" s="570"/>
      <c r="AX748" s="570"/>
      <c r="AY748" s="570"/>
      <c r="AZ748" s="570"/>
      <c r="BA748" s="570"/>
      <c r="BB748" s="570"/>
      <c r="BC748" s="570"/>
      <c r="BD748" s="570"/>
      <c r="BE748" s="570"/>
      <c r="BF748" s="570"/>
      <c r="BG748" s="570"/>
      <c r="BH748" s="570"/>
      <c r="BI748" s="570"/>
      <c r="BJ748" s="570"/>
      <c r="BK748" s="570"/>
      <c r="BL748" s="570"/>
      <c r="BM748" s="570"/>
      <c r="BN748" s="570"/>
    </row>
    <row r="749" spans="1:66" ht="15" x14ac:dyDescent="0.25">
      <c r="A749" s="569"/>
      <c r="B749" s="340" t="s">
        <v>32</v>
      </c>
      <c r="C749" s="572">
        <f>AU273</f>
        <v>0.17113955070149547</v>
      </c>
      <c r="D749" s="572">
        <f t="shared" ref="D749:V749" si="2599">AV273</f>
        <v>0.16899427939694872</v>
      </c>
      <c r="E749" s="572">
        <f t="shared" si="2599"/>
        <v>0.16703907711894619</v>
      </c>
      <c r="F749" s="572">
        <f t="shared" si="2599"/>
        <v>0.16491392114624698</v>
      </c>
      <c r="G749" s="572">
        <f t="shared" si="2599"/>
        <v>0.16269650452340895</v>
      </c>
      <c r="H749" s="572">
        <f t="shared" si="2599"/>
        <v>0.16004970882481273</v>
      </c>
      <c r="I749" s="572">
        <f t="shared" si="2599"/>
        <v>0.1580846187962652</v>
      </c>
      <c r="J749" s="572">
        <f t="shared" si="2599"/>
        <v>0.1553168098868353</v>
      </c>
      <c r="K749" s="572">
        <f t="shared" si="2599"/>
        <v>0.15210850132199902</v>
      </c>
      <c r="L749" s="572">
        <f t="shared" si="2599"/>
        <v>0.14880909881840074</v>
      </c>
      <c r="M749" s="572">
        <f t="shared" si="2599"/>
        <v>0.14572191734701462</v>
      </c>
      <c r="N749" s="572">
        <f t="shared" si="2599"/>
        <v>0.14285118558955398</v>
      </c>
      <c r="O749" s="572">
        <f t="shared" si="2599"/>
        <v>0.14651495056947991</v>
      </c>
      <c r="P749" s="572">
        <f t="shared" si="2599"/>
        <v>0.14828545155635126</v>
      </c>
      <c r="Q749" s="572">
        <f t="shared" si="2599"/>
        <v>0.15145611092519953</v>
      </c>
      <c r="R749" s="572">
        <f t="shared" si="2599"/>
        <v>0.15225799585590188</v>
      </c>
      <c r="S749" s="572">
        <f t="shared" si="2599"/>
        <v>0.1443885801829036</v>
      </c>
      <c r="T749" s="572">
        <f t="shared" si="2599"/>
        <v>0.13582464869916641</v>
      </c>
      <c r="U749" s="572">
        <f t="shared" si="2599"/>
        <v>0.12478416706652518</v>
      </c>
      <c r="V749" s="572">
        <f t="shared" si="2599"/>
        <v>3.7123628373060102E-2</v>
      </c>
      <c r="W749" s="582">
        <f t="shared" si="2592"/>
        <v>0.14691803533502582</v>
      </c>
      <c r="X749" s="569"/>
      <c r="Z749" s="550"/>
      <c r="AA749" s="550"/>
      <c r="AB749" s="550"/>
      <c r="AC749" s="550"/>
      <c r="AD749" s="550"/>
      <c r="AE749" s="550"/>
      <c r="AF749" s="550"/>
      <c r="AG749" s="550"/>
      <c r="AH749" s="550"/>
      <c r="AI749" s="550"/>
      <c r="AJ749" s="550"/>
      <c r="AK749" s="550"/>
      <c r="AL749" s="550"/>
      <c r="AM749" s="550"/>
      <c r="AN749" s="550"/>
      <c r="AO749" s="550"/>
      <c r="AP749" s="550"/>
      <c r="AQ749" s="550"/>
      <c r="AR749" s="550"/>
      <c r="AS749" s="550"/>
      <c r="AU749" s="550"/>
      <c r="AV749" s="550"/>
      <c r="AW749" s="550"/>
      <c r="AX749" s="550"/>
      <c r="AY749" s="550"/>
      <c r="AZ749" s="550"/>
      <c r="BA749" s="550"/>
      <c r="BB749" s="550"/>
      <c r="BC749" s="550"/>
      <c r="BD749" s="550"/>
      <c r="BE749" s="550"/>
      <c r="BF749" s="550"/>
      <c r="BG749" s="550"/>
      <c r="BH749" s="550"/>
      <c r="BI749" s="550"/>
      <c r="BJ749" s="550"/>
      <c r="BK749" s="550"/>
      <c r="BL749" s="550"/>
      <c r="BM749" s="550"/>
      <c r="BN749" s="550"/>
    </row>
    <row r="750" spans="1:66" ht="15" x14ac:dyDescent="0.25">
      <c r="A750" s="569"/>
      <c r="B750" s="340" t="s">
        <v>33</v>
      </c>
      <c r="C750" s="572">
        <f>AU327</f>
        <v>-2.1534738578525614E-2</v>
      </c>
      <c r="D750" s="572">
        <f t="shared" ref="D750:V750" si="2600">AV327</f>
        <v>-2.7655975152296047E-2</v>
      </c>
      <c r="E750" s="572">
        <f t="shared" si="2600"/>
        <v>-3.3169562795468344E-2</v>
      </c>
      <c r="F750" s="572">
        <f t="shared" si="2600"/>
        <v>-3.818054835645051E-2</v>
      </c>
      <c r="G750" s="572">
        <f t="shared" si="2600"/>
        <v>-4.2653040560762898E-2</v>
      </c>
      <c r="H750" s="572">
        <f t="shared" si="2600"/>
        <v>-4.5028990689329224E-2</v>
      </c>
      <c r="I750" s="572">
        <f t="shared" si="2600"/>
        <v>-4.7353525393235417E-2</v>
      </c>
      <c r="J750" s="572">
        <f t="shared" si="2600"/>
        <v>-4.7850235241697875E-2</v>
      </c>
      <c r="K750" s="572">
        <f t="shared" si="2600"/>
        <v>-4.8581223959086532E-2</v>
      </c>
      <c r="L750" s="572">
        <f t="shared" si="2600"/>
        <v>-4.9210849848405139E-2</v>
      </c>
      <c r="M750" s="572">
        <f t="shared" si="2600"/>
        <v>-5.1753743280765319E-2</v>
      </c>
      <c r="N750" s="572">
        <f t="shared" si="2600"/>
        <v>0</v>
      </c>
      <c r="O750" s="572">
        <f t="shared" si="2600"/>
        <v>0</v>
      </c>
      <c r="P750" s="572">
        <f t="shared" si="2600"/>
        <v>0</v>
      </c>
      <c r="Q750" s="573">
        <f t="shared" si="2600"/>
        <v>0</v>
      </c>
      <c r="R750" s="573">
        <f t="shared" si="2600"/>
        <v>0</v>
      </c>
      <c r="S750" s="573">
        <f t="shared" si="2600"/>
        <v>-1.3303321702319336E-2</v>
      </c>
      <c r="T750" s="573">
        <f t="shared" si="2600"/>
        <v>-1.2924045891232557E-2</v>
      </c>
      <c r="U750" s="573">
        <f t="shared" si="2600"/>
        <v>-1.2925245253025118E-2</v>
      </c>
      <c r="V750" s="573">
        <f t="shared" si="2600"/>
        <v>-1.3133808461252765E-2</v>
      </c>
      <c r="W750" s="582">
        <f t="shared" si="2592"/>
        <v>-2.5262942758192637E-2</v>
      </c>
      <c r="X750" s="569"/>
      <c r="Y750" s="550"/>
      <c r="Z750" s="556"/>
      <c r="AA750" s="556"/>
      <c r="AB750" s="556"/>
      <c r="AC750" s="556"/>
      <c r="AD750" s="556"/>
      <c r="AE750" s="556"/>
      <c r="AF750" s="556"/>
      <c r="AG750" s="556"/>
      <c r="AH750" s="556"/>
      <c r="AI750" s="556"/>
      <c r="AJ750" s="556"/>
      <c r="AK750" s="556"/>
      <c r="AL750" s="556"/>
      <c r="AM750" s="556"/>
      <c r="AN750" s="556"/>
      <c r="AO750" s="556"/>
      <c r="AP750" s="556"/>
      <c r="AQ750" s="556"/>
      <c r="AR750" s="556"/>
      <c r="AS750" s="556"/>
      <c r="AU750" s="570"/>
      <c r="AV750" s="570"/>
      <c r="AW750" s="570"/>
      <c r="AX750" s="570"/>
      <c r="AY750" s="570"/>
      <c r="AZ750" s="570"/>
      <c r="BA750" s="570"/>
      <c r="BB750" s="570"/>
      <c r="BC750" s="570"/>
      <c r="BD750" s="570"/>
      <c r="BE750" s="570"/>
      <c r="BF750" s="570"/>
      <c r="BG750" s="570"/>
      <c r="BH750" s="570"/>
      <c r="BI750" s="570"/>
      <c r="BJ750" s="570"/>
      <c r="BK750" s="570"/>
      <c r="BL750" s="570"/>
      <c r="BM750" s="570"/>
      <c r="BN750" s="570"/>
    </row>
    <row r="751" spans="1:66" ht="15" x14ac:dyDescent="0.25">
      <c r="A751" s="569"/>
      <c r="B751" s="340" t="s">
        <v>34</v>
      </c>
      <c r="C751" s="572">
        <f>AU354</f>
        <v>-2.3721106922097803E-2</v>
      </c>
      <c r="D751" s="572">
        <f t="shared" ref="D751:V751" si="2601">AV354</f>
        <v>-2.2848330042821059E-2</v>
      </c>
      <c r="E751" s="572">
        <f t="shared" si="2601"/>
        <v>-2.3608896854225785E-2</v>
      </c>
      <c r="F751" s="572">
        <f t="shared" si="2601"/>
        <v>-2.1453557044044554E-2</v>
      </c>
      <c r="G751" s="572">
        <f t="shared" si="2601"/>
        <v>-2.2255632524610471E-2</v>
      </c>
      <c r="H751" s="572">
        <f t="shared" si="2601"/>
        <v>-2.2648039048744146E-2</v>
      </c>
      <c r="I751" s="572">
        <f t="shared" si="2601"/>
        <v>-2.4690450406475824E-2</v>
      </c>
      <c r="J751" s="572">
        <f t="shared" si="2601"/>
        <v>-2.3139741048901714E-2</v>
      </c>
      <c r="K751" s="572">
        <f t="shared" si="2601"/>
        <v>-2.3627341453493086E-2</v>
      </c>
      <c r="L751" s="572">
        <f t="shared" si="2601"/>
        <v>-2.5246051143750885E-2</v>
      </c>
      <c r="M751" s="572">
        <f t="shared" si="2601"/>
        <v>-2.7522023895678243E-2</v>
      </c>
      <c r="N751" s="572">
        <f t="shared" si="2601"/>
        <v>-2.4831986330755978E-2</v>
      </c>
      <c r="O751" s="572">
        <f t="shared" si="2601"/>
        <v>-2.0173931555147108E-2</v>
      </c>
      <c r="P751" s="572">
        <f t="shared" si="2601"/>
        <v>0</v>
      </c>
      <c r="Q751" s="573">
        <f t="shared" si="2601"/>
        <v>0</v>
      </c>
      <c r="R751" s="573">
        <f t="shared" si="2601"/>
        <v>0</v>
      </c>
      <c r="S751" s="573">
        <f t="shared" si="2601"/>
        <v>0</v>
      </c>
      <c r="T751" s="573">
        <f t="shared" si="2601"/>
        <v>0</v>
      </c>
      <c r="U751" s="573">
        <f t="shared" si="2601"/>
        <v>0</v>
      </c>
      <c r="V751" s="573">
        <f t="shared" si="2601"/>
        <v>-2.042757817636953E-3</v>
      </c>
      <c r="W751" s="582">
        <f t="shared" si="2592"/>
        <v>-1.5390492304419185E-2</v>
      </c>
      <c r="X751" s="569"/>
      <c r="Y751" s="550"/>
      <c r="Z751" s="556"/>
      <c r="AA751" s="556"/>
      <c r="AB751" s="556"/>
      <c r="AC751" s="556"/>
      <c r="AD751" s="556"/>
      <c r="AE751" s="556"/>
      <c r="AF751" s="556"/>
      <c r="AG751" s="556"/>
      <c r="AH751" s="556"/>
      <c r="AI751" s="556"/>
      <c r="AJ751" s="556"/>
      <c r="AK751" s="556"/>
      <c r="AL751" s="556"/>
      <c r="AM751" s="556"/>
      <c r="AN751" s="556"/>
      <c r="AO751" s="556"/>
      <c r="AP751" s="556"/>
      <c r="AQ751" s="556"/>
      <c r="AR751" s="556"/>
      <c r="AS751" s="556"/>
      <c r="AU751" s="570"/>
      <c r="AV751" s="570"/>
      <c r="AW751" s="570"/>
      <c r="AX751" s="570"/>
      <c r="AY751" s="570"/>
      <c r="AZ751" s="570"/>
      <c r="BA751" s="570"/>
      <c r="BB751" s="570"/>
      <c r="BC751" s="570"/>
      <c r="BD751" s="570"/>
      <c r="BE751" s="570"/>
      <c r="BF751" s="570"/>
      <c r="BG751" s="570"/>
      <c r="BH751" s="570"/>
      <c r="BI751" s="570"/>
      <c r="BJ751" s="570"/>
      <c r="BK751" s="570"/>
      <c r="BL751" s="570"/>
      <c r="BM751" s="570"/>
      <c r="BN751" s="570"/>
    </row>
    <row r="752" spans="1:66" ht="15" x14ac:dyDescent="0.25">
      <c r="A752" s="569"/>
      <c r="B752" s="340" t="s">
        <v>35</v>
      </c>
      <c r="C752" s="572">
        <f>AU435</f>
        <v>-1.1403481211079939E-3</v>
      </c>
      <c r="D752" s="572">
        <f t="shared" ref="D752:V752" si="2602">AV435</f>
        <v>1.2878675604547926E-2</v>
      </c>
      <c r="E752" s="572">
        <f t="shared" si="2602"/>
        <v>3.2010404733868014E-2</v>
      </c>
      <c r="F752" s="572">
        <f t="shared" si="2602"/>
        <v>-6.2173685746948447E-3</v>
      </c>
      <c r="G752" s="572">
        <f t="shared" si="2602"/>
        <v>-6.0992376411999989E-3</v>
      </c>
      <c r="H752" s="572">
        <f t="shared" si="2602"/>
        <v>-7.1081591967505041E-3</v>
      </c>
      <c r="I752" s="572">
        <f t="shared" si="2602"/>
        <v>-7.6217319895219285E-3</v>
      </c>
      <c r="J752" s="572">
        <f t="shared" si="2602"/>
        <v>-9.498620059286346E-3</v>
      </c>
      <c r="K752" s="572">
        <f t="shared" si="2602"/>
        <v>-1.1343302691652551E-2</v>
      </c>
      <c r="L752" s="572">
        <f t="shared" si="2602"/>
        <v>-1.2628512463323069E-2</v>
      </c>
      <c r="M752" s="572">
        <f t="shared" si="2602"/>
        <v>-1.5890249693363397E-2</v>
      </c>
      <c r="N752" s="572">
        <f t="shared" si="2602"/>
        <v>-1.9187132663086401E-2</v>
      </c>
      <c r="O752" s="572">
        <f t="shared" si="2602"/>
        <v>-2.1458422637863597E-2</v>
      </c>
      <c r="P752" s="572">
        <f t="shared" si="2602"/>
        <v>-2.4048870165730728E-2</v>
      </c>
      <c r="Q752" s="572">
        <f t="shared" si="2602"/>
        <v>-2.6944320422768186E-2</v>
      </c>
      <c r="R752" s="572">
        <f t="shared" si="2602"/>
        <v>-3.1617237930315331E-2</v>
      </c>
      <c r="S752" s="572">
        <f t="shared" si="2602"/>
        <v>-3.1078614635119756E-2</v>
      </c>
      <c r="T752" s="572">
        <f t="shared" si="2602"/>
        <v>-3.7665314270089678E-2</v>
      </c>
      <c r="U752" s="572">
        <f t="shared" si="2602"/>
        <v>-4.4063074151770541E-2</v>
      </c>
      <c r="V752" s="572">
        <f t="shared" si="2602"/>
        <v>-4.7499010317814387E-2</v>
      </c>
      <c r="W752" s="582">
        <f t="shared" si="2592"/>
        <v>-1.5811022364352164E-2</v>
      </c>
      <c r="X752" s="569"/>
      <c r="Y752" s="550"/>
      <c r="Z752" s="556"/>
      <c r="AA752" s="556"/>
      <c r="AB752" s="556"/>
      <c r="AC752" s="556"/>
      <c r="AD752" s="556"/>
      <c r="AE752" s="556"/>
      <c r="AF752" s="556"/>
      <c r="AG752" s="556"/>
      <c r="AH752" s="556"/>
      <c r="AI752" s="556"/>
      <c r="AJ752" s="556"/>
      <c r="AK752" s="556"/>
      <c r="AL752" s="556"/>
      <c r="AM752" s="556"/>
      <c r="AN752" s="556"/>
      <c r="AO752" s="556"/>
      <c r="AP752" s="556"/>
      <c r="AQ752" s="556"/>
      <c r="AR752" s="556"/>
      <c r="AS752" s="556"/>
      <c r="AU752" s="570"/>
      <c r="AV752" s="570"/>
      <c r="AW752" s="570"/>
      <c r="AX752" s="570"/>
      <c r="AY752" s="570"/>
      <c r="AZ752" s="570"/>
      <c r="BA752" s="570"/>
      <c r="BB752" s="570"/>
      <c r="BC752" s="570"/>
      <c r="BD752" s="570"/>
      <c r="BE752" s="570"/>
      <c r="BF752" s="570"/>
      <c r="BG752" s="570"/>
      <c r="BH752" s="570"/>
      <c r="BI752" s="570"/>
      <c r="BJ752" s="570"/>
      <c r="BK752" s="570"/>
      <c r="BL752" s="570"/>
      <c r="BM752" s="570"/>
      <c r="BN752" s="570"/>
    </row>
    <row r="753" spans="1:66" ht="15" x14ac:dyDescent="0.25">
      <c r="A753" s="569"/>
      <c r="B753" s="340" t="s">
        <v>36</v>
      </c>
      <c r="C753" s="572">
        <f>AU111</f>
        <v>3.2372936225315638E-4</v>
      </c>
      <c r="D753" s="572">
        <f t="shared" ref="D753:V753" si="2603">AV111</f>
        <v>6.393482552555504E-4</v>
      </c>
      <c r="E753" s="572">
        <f t="shared" si="2603"/>
        <v>9.6049255787114855E-4</v>
      </c>
      <c r="F753" s="572">
        <f t="shared" si="2603"/>
        <v>1.2873086479847063E-3</v>
      </c>
      <c r="G753" s="572">
        <f t="shared" si="2603"/>
        <v>1.6199481199572153E-3</v>
      </c>
      <c r="H753" s="572">
        <f t="shared" si="2603"/>
        <v>1.9585680190924632E-3</v>
      </c>
      <c r="I753" s="572">
        <f t="shared" si="2603"/>
        <v>1.5275391279605248E-3</v>
      </c>
      <c r="J753" s="572">
        <f t="shared" si="2603"/>
        <v>1.0771891951584286E-3</v>
      </c>
      <c r="K753" s="572">
        <f t="shared" si="2603"/>
        <v>6.0618932650092312E-4</v>
      </c>
      <c r="L753" s="572">
        <f t="shared" si="2603"/>
        <v>1.1308590042818875E-4</v>
      </c>
      <c r="M753" s="572">
        <f t="shared" si="2603"/>
        <v>-4.0371441694101346E-4</v>
      </c>
      <c r="N753" s="572">
        <f t="shared" si="2603"/>
        <v>-9.0221671054821278E-5</v>
      </c>
      <c r="O753" s="572">
        <f t="shared" si="2603"/>
        <v>2.2826285961711655E-4</v>
      </c>
      <c r="P753" s="572">
        <f t="shared" si="2603"/>
        <v>0</v>
      </c>
      <c r="Q753" s="573">
        <f t="shared" si="2603"/>
        <v>0</v>
      </c>
      <c r="R753" s="573">
        <f t="shared" si="2603"/>
        <v>0</v>
      </c>
      <c r="S753" s="573">
        <f t="shared" si="2603"/>
        <v>-4.7143649473120567E-5</v>
      </c>
      <c r="T753" s="573">
        <f t="shared" si="2603"/>
        <v>3.5262645041593388E-7</v>
      </c>
      <c r="U753" s="573">
        <f t="shared" si="2603"/>
        <v>1.6519930946357216E-7</v>
      </c>
      <c r="V753" s="573">
        <f t="shared" si="2603"/>
        <v>-7.5136747835825111E-3</v>
      </c>
      <c r="W753" s="582">
        <f t="shared" si="2592"/>
        <v>1.1437123383939187E-4</v>
      </c>
      <c r="X753" s="569"/>
      <c r="Z753" s="550"/>
      <c r="AA753" s="550"/>
      <c r="AB753" s="550"/>
      <c r="AC753" s="550"/>
      <c r="AD753" s="550"/>
      <c r="AE753" s="550"/>
      <c r="AF753" s="550"/>
      <c r="AG753" s="550"/>
      <c r="AH753" s="550"/>
      <c r="AI753" s="550"/>
      <c r="AJ753" s="550"/>
      <c r="AK753" s="550"/>
      <c r="AL753" s="550"/>
      <c r="AM753" s="550"/>
      <c r="AN753" s="550"/>
      <c r="AO753" s="550"/>
      <c r="AP753" s="550"/>
      <c r="AQ753" s="550"/>
      <c r="AR753" s="550"/>
      <c r="AS753" s="550"/>
      <c r="AU753" s="550"/>
      <c r="AV753" s="550"/>
      <c r="AW753" s="550"/>
      <c r="AX753" s="550"/>
      <c r="AY753" s="550"/>
      <c r="AZ753" s="550"/>
      <c r="BA753" s="550"/>
      <c r="BB753" s="550"/>
      <c r="BC753" s="550"/>
      <c r="BD753" s="550"/>
      <c r="BE753" s="550"/>
      <c r="BF753" s="550"/>
      <c r="BG753" s="550"/>
      <c r="BH753" s="550"/>
      <c r="BI753" s="550"/>
      <c r="BJ753" s="550"/>
      <c r="BK753" s="550"/>
      <c r="BL753" s="550"/>
      <c r="BM753" s="550"/>
      <c r="BN753" s="550"/>
    </row>
    <row r="754" spans="1:66" ht="15" x14ac:dyDescent="0.25">
      <c r="A754" s="569"/>
      <c r="B754" s="340" t="s">
        <v>37</v>
      </c>
      <c r="C754" s="572">
        <f>AU516</f>
        <v>2.6841547639549129E-2</v>
      </c>
      <c r="D754" s="572">
        <f t="shared" ref="D754:V754" si="2604">AV516</f>
        <v>2.0894212050587519E-2</v>
      </c>
      <c r="E754" s="572">
        <f t="shared" si="2604"/>
        <v>1.5366352145166537E-2</v>
      </c>
      <c r="F754" s="572">
        <f t="shared" si="2604"/>
        <v>1.1887644192044801E-2</v>
      </c>
      <c r="G754" s="572">
        <f t="shared" si="2604"/>
        <v>7.1243640649589794E-3</v>
      </c>
      <c r="H754" s="572">
        <f t="shared" si="2604"/>
        <v>3.4355051053753605E-3</v>
      </c>
      <c r="I754" s="572">
        <f t="shared" si="2604"/>
        <v>-2.3739063040015395E-3</v>
      </c>
      <c r="J754" s="572">
        <f t="shared" si="2604"/>
        <v>-6.1214427393244631E-3</v>
      </c>
      <c r="K754" s="572">
        <f t="shared" si="2604"/>
        <v>-5.4583438135272942E-3</v>
      </c>
      <c r="L754" s="572">
        <f t="shared" si="2604"/>
        <v>-4.3830275750756913E-3</v>
      </c>
      <c r="M754" s="572">
        <f t="shared" si="2604"/>
        <v>-3.2519024429732073E-3</v>
      </c>
      <c r="N754" s="572">
        <f t="shared" si="2604"/>
        <v>-5.3388144252107762E-3</v>
      </c>
      <c r="O754" s="572">
        <f t="shared" si="2604"/>
        <v>-8.6774481022688556E-3</v>
      </c>
      <c r="P754" s="572">
        <f t="shared" si="2604"/>
        <v>-1.1414633204825749E-2</v>
      </c>
      <c r="Q754" s="572">
        <f t="shared" si="2604"/>
        <v>-1.2664678932335633E-2</v>
      </c>
      <c r="R754" s="572">
        <f t="shared" si="2604"/>
        <v>-1.2143060078674099E-2</v>
      </c>
      <c r="S754" s="572">
        <f t="shared" si="2604"/>
        <v>-1.0675332516095815E-2</v>
      </c>
      <c r="T754" s="572">
        <f t="shared" si="2604"/>
        <v>-8.8737692412499073E-3</v>
      </c>
      <c r="U754" s="572">
        <f t="shared" si="2604"/>
        <v>-6.5007441772583384E-3</v>
      </c>
      <c r="V754" s="572">
        <f t="shared" si="2604"/>
        <v>-7.5591782935411442E-3</v>
      </c>
      <c r="W754" s="582">
        <f t="shared" si="2592"/>
        <v>-9.9433283243400943E-4</v>
      </c>
      <c r="X754" s="569"/>
      <c r="Y754" s="550"/>
      <c r="Z754" s="556"/>
      <c r="AA754" s="556"/>
      <c r="AB754" s="556"/>
      <c r="AC754" s="556"/>
      <c r="AD754" s="556"/>
      <c r="AE754" s="556"/>
      <c r="AF754" s="556"/>
      <c r="AG754" s="556"/>
      <c r="AH754" s="556"/>
      <c r="AI754" s="556"/>
      <c r="AJ754" s="556"/>
      <c r="AK754" s="556"/>
      <c r="AL754" s="556"/>
      <c r="AM754" s="556"/>
      <c r="AN754" s="556"/>
      <c r="AO754" s="556"/>
      <c r="AP754" s="556"/>
      <c r="AQ754" s="556"/>
      <c r="AR754" s="556"/>
      <c r="AS754" s="556"/>
      <c r="AU754" s="570"/>
      <c r="AV754" s="570"/>
      <c r="AW754" s="570"/>
      <c r="AX754" s="570"/>
      <c r="AY754" s="570"/>
      <c r="AZ754" s="570"/>
      <c r="BA754" s="570"/>
      <c r="BB754" s="570"/>
      <c r="BC754" s="570"/>
      <c r="BD754" s="570"/>
      <c r="BE754" s="570"/>
      <c r="BF754" s="570"/>
      <c r="BG754" s="570"/>
      <c r="BH754" s="570"/>
      <c r="BI754" s="570"/>
      <c r="BJ754" s="570"/>
      <c r="BK754" s="570"/>
      <c r="BL754" s="570"/>
      <c r="BM754" s="570"/>
      <c r="BN754" s="570"/>
    </row>
    <row r="755" spans="1:66" ht="15" x14ac:dyDescent="0.25">
      <c r="A755" s="569"/>
      <c r="B755" s="340" t="s">
        <v>38</v>
      </c>
      <c r="C755" s="572">
        <f>AU462</f>
        <v>-0.58004356118383005</v>
      </c>
      <c r="D755" s="572">
        <f t="shared" ref="D755:V755" si="2605">AV462</f>
        <v>-0.57971999737131974</v>
      </c>
      <c r="E755" s="572">
        <f t="shared" si="2605"/>
        <v>-0.57907416598922279</v>
      </c>
      <c r="F755" s="572">
        <f t="shared" si="2605"/>
        <v>2.3521283748023712E-3</v>
      </c>
      <c r="G755" s="572">
        <f t="shared" si="2605"/>
        <v>4.6105980938360019E-3</v>
      </c>
      <c r="H755" s="572">
        <f t="shared" si="2605"/>
        <v>6.3872801547036869E-3</v>
      </c>
      <c r="I755" s="572">
        <f t="shared" si="2605"/>
        <v>7.6974393278498128E-3</v>
      </c>
      <c r="J755" s="572">
        <f t="shared" si="2605"/>
        <v>8.7890037888719973E-3</v>
      </c>
      <c r="K755" s="572">
        <f t="shared" si="2605"/>
        <v>1.1320611176929786E-2</v>
      </c>
      <c r="L755" s="572">
        <f t="shared" si="2605"/>
        <v>1.2913552424441947E-2</v>
      </c>
      <c r="M755" s="572">
        <f t="shared" si="2605"/>
        <v>1.0267434477080839E-2</v>
      </c>
      <c r="N755" s="572">
        <f t="shared" si="2605"/>
        <v>1.6140169290885773E-2</v>
      </c>
      <c r="O755" s="572">
        <f t="shared" si="2605"/>
        <v>2.3020361263391458E-2</v>
      </c>
      <c r="P755" s="572">
        <f t="shared" si="2605"/>
        <v>0</v>
      </c>
      <c r="Q755" s="573">
        <f t="shared" si="2605"/>
        <v>0</v>
      </c>
      <c r="R755" s="573">
        <f t="shared" si="2605"/>
        <v>0</v>
      </c>
      <c r="S755" s="573">
        <f t="shared" si="2605"/>
        <v>0</v>
      </c>
      <c r="T755" s="572">
        <f t="shared" si="2605"/>
        <v>-1.5207651793669415E-3</v>
      </c>
      <c r="U755" s="572">
        <f t="shared" si="2605"/>
        <v>-5.3677892983516155E-3</v>
      </c>
      <c r="V755" s="572">
        <f t="shared" si="2605"/>
        <v>-8.8348075280583523E-3</v>
      </c>
      <c r="W755" s="582">
        <f t="shared" si="2592"/>
        <v>-8.2553125408867806E-2</v>
      </c>
      <c r="X755" s="569"/>
      <c r="Y755" s="550"/>
      <c r="Z755" s="556"/>
      <c r="AA755" s="556"/>
      <c r="AB755" s="556"/>
      <c r="AC755" s="556"/>
      <c r="AD755" s="556"/>
      <c r="AE755" s="556"/>
      <c r="AF755" s="556"/>
      <c r="AG755" s="556"/>
      <c r="AH755" s="556"/>
      <c r="AI755" s="556"/>
      <c r="AJ755" s="556"/>
      <c r="AK755" s="556"/>
      <c r="AL755" s="556"/>
      <c r="AM755" s="556"/>
      <c r="AN755" s="556"/>
      <c r="AO755" s="556"/>
      <c r="AP755" s="556"/>
      <c r="AQ755" s="556"/>
      <c r="AR755" s="556"/>
      <c r="AS755" s="556"/>
      <c r="AU755" s="570"/>
      <c r="AV755" s="570"/>
      <c r="AW755" s="570"/>
      <c r="AX755" s="570"/>
      <c r="AY755" s="570"/>
      <c r="AZ755" s="570"/>
      <c r="BA755" s="570"/>
      <c r="BB755" s="570"/>
      <c r="BC755" s="570"/>
      <c r="BD755" s="570"/>
      <c r="BE755" s="570"/>
      <c r="BF755" s="570"/>
      <c r="BG755" s="570"/>
      <c r="BH755" s="570"/>
      <c r="BI755" s="570"/>
      <c r="BJ755" s="570"/>
      <c r="BK755" s="570"/>
      <c r="BL755" s="570"/>
      <c r="BM755" s="570"/>
      <c r="BN755" s="570"/>
    </row>
    <row r="756" spans="1:66" ht="15" x14ac:dyDescent="0.25">
      <c r="A756" s="569"/>
      <c r="B756" s="340" t="s">
        <v>39</v>
      </c>
      <c r="C756" s="572">
        <f>AU489</f>
        <v>-4.1804825728410031E-3</v>
      </c>
      <c r="D756" s="572">
        <f t="shared" ref="D756:V756" si="2606">AV489</f>
        <v>1.7890749309021741E-4</v>
      </c>
      <c r="E756" s="572">
        <f t="shared" si="2606"/>
        <v>4.3780796145062991E-3</v>
      </c>
      <c r="F756" s="572">
        <f t="shared" si="2606"/>
        <v>8.2264806716185867E-3</v>
      </c>
      <c r="G756" s="572">
        <f t="shared" si="2606"/>
        <v>1.4820909229880328E-2</v>
      </c>
      <c r="H756" s="572">
        <f t="shared" si="2606"/>
        <v>1.8158773562672828E-2</v>
      </c>
      <c r="I756" s="572">
        <f t="shared" si="2606"/>
        <v>2.0716063264037354E-2</v>
      </c>
      <c r="J756" s="572">
        <f t="shared" si="2606"/>
        <v>2.1669625264501866E-2</v>
      </c>
      <c r="K756" s="572">
        <f t="shared" si="2606"/>
        <v>2.6431394204874021E-2</v>
      </c>
      <c r="L756" s="572">
        <f t="shared" si="2606"/>
        <v>1.7067835450266015E-2</v>
      </c>
      <c r="M756" s="573">
        <f t="shared" si="2606"/>
        <v>1.1947074532822705E-2</v>
      </c>
      <c r="N756" s="573">
        <f t="shared" si="2606"/>
        <v>1.0640065460599608E-2</v>
      </c>
      <c r="O756" s="573">
        <f t="shared" si="2606"/>
        <v>9.6685916388460323E-3</v>
      </c>
      <c r="P756" s="573">
        <f t="shared" si="2606"/>
        <v>-1.1864438197040405E-2</v>
      </c>
      <c r="Q756" s="573">
        <f t="shared" si="2606"/>
        <v>-1.226368311497493E-2</v>
      </c>
      <c r="R756" s="573">
        <f t="shared" si="2606"/>
        <v>-1.2265010071791746E-6</v>
      </c>
      <c r="S756" s="573">
        <f t="shared" si="2606"/>
        <v>-9.0844123592933081E-7</v>
      </c>
      <c r="T756" s="573">
        <f t="shared" si="2606"/>
        <v>2.0848582296416942E-4</v>
      </c>
      <c r="U756" s="573">
        <f t="shared" si="2606"/>
        <v>2.1237744051868336E-4</v>
      </c>
      <c r="V756" s="573">
        <f t="shared" si="2606"/>
        <v>2.152822723862768E-4</v>
      </c>
      <c r="W756" s="582">
        <f t="shared" si="2592"/>
        <v>6.8114603548242768E-3</v>
      </c>
      <c r="X756" s="569"/>
      <c r="Y756" s="550"/>
      <c r="Z756" s="556"/>
      <c r="AA756" s="556"/>
      <c r="AB756" s="556"/>
      <c r="AC756" s="556"/>
      <c r="AD756" s="556"/>
      <c r="AE756" s="556"/>
      <c r="AF756" s="556"/>
      <c r="AG756" s="556"/>
      <c r="AH756" s="556"/>
      <c r="AI756" s="556"/>
      <c r="AJ756" s="556"/>
      <c r="AK756" s="556"/>
      <c r="AL756" s="556"/>
      <c r="AM756" s="556"/>
      <c r="AN756" s="556"/>
      <c r="AO756" s="556"/>
      <c r="AP756" s="556"/>
      <c r="AQ756" s="556"/>
      <c r="AR756" s="556"/>
      <c r="AS756" s="556"/>
      <c r="AU756" s="570"/>
      <c r="AV756" s="570"/>
      <c r="AW756" s="570"/>
      <c r="AX756" s="570"/>
      <c r="AY756" s="570"/>
      <c r="AZ756" s="570"/>
      <c r="BA756" s="570"/>
      <c r="BB756" s="570"/>
      <c r="BC756" s="570"/>
      <c r="BD756" s="570"/>
      <c r="BE756" s="570"/>
      <c r="BF756" s="570"/>
      <c r="BG756" s="570"/>
      <c r="BH756" s="570"/>
      <c r="BI756" s="570"/>
      <c r="BJ756" s="570"/>
      <c r="BK756" s="570"/>
      <c r="BL756" s="570"/>
      <c r="BM756" s="570"/>
      <c r="BN756" s="570"/>
    </row>
    <row r="757" spans="1:66" ht="15" x14ac:dyDescent="0.25">
      <c r="A757" s="569"/>
      <c r="B757" s="340" t="s">
        <v>40</v>
      </c>
      <c r="C757" s="572">
        <f>AU381</f>
        <v>4.34289773520906E-2</v>
      </c>
      <c r="D757" s="572">
        <f t="shared" ref="D757:V757" si="2607">AV381</f>
        <v>4.1636737117327391E-2</v>
      </c>
      <c r="E757" s="572">
        <f t="shared" si="2607"/>
        <v>4.1314155227665746E-2</v>
      </c>
      <c r="F757" s="572">
        <f t="shared" si="2607"/>
        <v>4.4545991891698535E-2</v>
      </c>
      <c r="G757" s="572">
        <f t="shared" si="2607"/>
        <v>4.8765519363321165E-2</v>
      </c>
      <c r="H757" s="572">
        <f t="shared" si="2607"/>
        <v>5.1130970216869194E-2</v>
      </c>
      <c r="I757" s="572">
        <f t="shared" si="2607"/>
        <v>5.2858961626535729E-2</v>
      </c>
      <c r="J757" s="572">
        <f t="shared" si="2607"/>
        <v>5.6871572433823785E-2</v>
      </c>
      <c r="K757" s="572">
        <f t="shared" si="2607"/>
        <v>6.2133729544724195E-2</v>
      </c>
      <c r="L757" s="572">
        <f t="shared" si="2607"/>
        <v>6.6795879261173072E-2</v>
      </c>
      <c r="M757" s="572">
        <f t="shared" si="2607"/>
        <v>6.4696754807108056E-2</v>
      </c>
      <c r="N757" s="572">
        <f t="shared" si="2607"/>
        <v>6.0517043850701939E-2</v>
      </c>
      <c r="O757" s="572">
        <f t="shared" si="2607"/>
        <v>5.3980467204128066E-2</v>
      </c>
      <c r="P757" s="572">
        <f t="shared" si="2607"/>
        <v>5.2991745286102974E-2</v>
      </c>
      <c r="Q757" s="572">
        <f t="shared" si="2607"/>
        <v>5.6043488670727108E-2</v>
      </c>
      <c r="R757" s="572">
        <f t="shared" si="2607"/>
        <v>5.6380815175414954E-2</v>
      </c>
      <c r="S757" s="572">
        <f t="shared" si="2607"/>
        <v>5.3655056784990829E-2</v>
      </c>
      <c r="T757" s="572">
        <f t="shared" si="2607"/>
        <v>5.2126714871869623E-2</v>
      </c>
      <c r="U757" s="572">
        <f t="shared" si="2607"/>
        <v>4.5608431036426443E-2</v>
      </c>
      <c r="V757" s="572">
        <f t="shared" si="2607"/>
        <v>4.017565314406428E-2</v>
      </c>
      <c r="W757" s="582">
        <f t="shared" si="2592"/>
        <v>5.2282933243338173E-2</v>
      </c>
      <c r="X757" s="569"/>
      <c r="Z757" s="550"/>
      <c r="AA757" s="550"/>
      <c r="AB757" s="550"/>
      <c r="AC757" s="550"/>
      <c r="AD757" s="550"/>
      <c r="AE757" s="550"/>
      <c r="AF757" s="550"/>
      <c r="AG757" s="550"/>
      <c r="AH757" s="550"/>
      <c r="AI757" s="550"/>
      <c r="AJ757" s="550"/>
      <c r="AK757" s="550"/>
      <c r="AL757" s="550"/>
      <c r="AM757" s="550"/>
      <c r="AN757" s="550"/>
      <c r="AO757" s="550"/>
      <c r="AP757" s="550"/>
      <c r="AQ757" s="550"/>
      <c r="AR757" s="550"/>
      <c r="AS757" s="550"/>
      <c r="AU757" s="550"/>
      <c r="AV757" s="550"/>
      <c r="AW757" s="550"/>
      <c r="AX757" s="550"/>
      <c r="AY757" s="550"/>
      <c r="AZ757" s="550"/>
      <c r="BA757" s="550"/>
      <c r="BB757" s="550"/>
      <c r="BC757" s="550"/>
      <c r="BD757" s="550"/>
      <c r="BE757" s="550"/>
      <c r="BF757" s="550"/>
      <c r="BG757" s="550"/>
      <c r="BH757" s="550"/>
      <c r="BI757" s="550"/>
      <c r="BJ757" s="550"/>
      <c r="BK757" s="550"/>
      <c r="BL757" s="550"/>
      <c r="BM757" s="550"/>
      <c r="BN757" s="550"/>
    </row>
    <row r="758" spans="1:66" ht="15" x14ac:dyDescent="0.25">
      <c r="B758" s="340" t="s">
        <v>41</v>
      </c>
      <c r="C758" s="572"/>
      <c r="D758" s="572"/>
      <c r="E758" s="572"/>
      <c r="F758" s="572"/>
      <c r="G758" s="572"/>
      <c r="H758" s="572"/>
      <c r="I758" s="572"/>
      <c r="J758" s="572"/>
      <c r="K758" s="572"/>
      <c r="L758" s="572"/>
      <c r="M758" s="572"/>
      <c r="N758" s="572"/>
      <c r="O758" s="572"/>
      <c r="P758" s="572"/>
      <c r="Q758" s="572"/>
      <c r="R758" s="572"/>
      <c r="S758" s="572"/>
      <c r="T758" s="572"/>
      <c r="U758" s="572"/>
      <c r="V758" s="572"/>
      <c r="W758" s="582"/>
      <c r="Y758" s="550"/>
      <c r="Z758" s="556"/>
      <c r="AA758" s="556"/>
      <c r="AB758" s="556"/>
      <c r="AC758" s="556"/>
      <c r="AD758" s="556"/>
      <c r="AE758" s="556"/>
      <c r="AF758" s="556"/>
      <c r="AG758" s="556"/>
      <c r="AH758" s="556"/>
      <c r="AI758" s="556"/>
      <c r="AJ758" s="556"/>
      <c r="AK758" s="556"/>
      <c r="AL758" s="556"/>
      <c r="AM758" s="556"/>
      <c r="AN758" s="556"/>
      <c r="AO758" s="556"/>
      <c r="AP758" s="556"/>
      <c r="AQ758" s="556"/>
      <c r="AR758" s="556"/>
      <c r="AS758" s="556"/>
      <c r="AU758" s="570"/>
      <c r="AV758" s="570"/>
      <c r="AW758" s="570"/>
      <c r="AX758" s="570"/>
      <c r="AY758" s="570"/>
      <c r="AZ758" s="570"/>
      <c r="BA758" s="570"/>
      <c r="BB758" s="570"/>
      <c r="BC758" s="570"/>
      <c r="BD758" s="570"/>
      <c r="BE758" s="570"/>
      <c r="BF758" s="570"/>
      <c r="BG758" s="570"/>
      <c r="BH758" s="570"/>
      <c r="BI758" s="570"/>
      <c r="BJ758" s="570"/>
      <c r="BK758" s="570"/>
      <c r="BL758" s="570"/>
      <c r="BM758" s="570"/>
      <c r="BN758" s="570"/>
    </row>
    <row r="759" spans="1:66" ht="15" x14ac:dyDescent="0.25">
      <c r="B759" s="340" t="s">
        <v>42</v>
      </c>
      <c r="C759" s="572">
        <f>AU543</f>
        <v>2.0400697402006999E-2</v>
      </c>
      <c r="D759" s="572">
        <f t="shared" ref="D759:V759" si="2608">AV543</f>
        <v>2.0579824963493969E-2</v>
      </c>
      <c r="E759" s="572">
        <f t="shared" si="2608"/>
        <v>2.0722244248255625E-2</v>
      </c>
      <c r="F759" s="572">
        <f t="shared" si="2608"/>
        <v>2.0917046865272629E-2</v>
      </c>
      <c r="G759" s="572">
        <f t="shared" si="2608"/>
        <v>2.1103021375591072E-2</v>
      </c>
      <c r="H759" s="572">
        <f t="shared" si="2608"/>
        <v>2.1358412644909085E-2</v>
      </c>
      <c r="I759" s="572">
        <f t="shared" si="2608"/>
        <v>2.1048487451642353E-2</v>
      </c>
      <c r="J759" s="572">
        <f t="shared" si="2608"/>
        <v>2.09489893021149E-2</v>
      </c>
      <c r="K759" s="572">
        <f t="shared" si="2608"/>
        <v>2.1218925158967266E-2</v>
      </c>
      <c r="L759" s="572">
        <f t="shared" si="2608"/>
        <v>2.1524372082927196E-2</v>
      </c>
      <c r="M759" s="572">
        <f t="shared" si="2608"/>
        <v>2.184241724983756E-2</v>
      </c>
      <c r="N759" s="572">
        <f t="shared" si="2608"/>
        <v>2.4349786335643518E-2</v>
      </c>
      <c r="O759" s="572">
        <f t="shared" si="2608"/>
        <v>2.7170019907434419E-2</v>
      </c>
      <c r="P759" s="572">
        <f t="shared" si="2608"/>
        <v>2.9860208860913635E-2</v>
      </c>
      <c r="Q759" s="572">
        <f t="shared" si="2608"/>
        <v>3.263316142012411E-2</v>
      </c>
      <c r="R759" s="573">
        <f t="shared" si="2608"/>
        <v>1.2081929447165164E-2</v>
      </c>
      <c r="S759" s="573">
        <f t="shared" si="2608"/>
        <v>1.2078831266683573E-2</v>
      </c>
      <c r="T759" s="573">
        <f t="shared" si="2608"/>
        <v>1.2075733086201813E-2</v>
      </c>
      <c r="U759" s="573">
        <f t="shared" si="2608"/>
        <v>1.5612972683003497E-2</v>
      </c>
      <c r="V759" s="573">
        <f t="shared" si="2608"/>
        <v>1.9307501737673521E-2</v>
      </c>
      <c r="W759" s="582">
        <f t="shared" si="2592"/>
        <v>2.0841729174493093E-2</v>
      </c>
      <c r="Y759" s="550"/>
      <c r="Z759" s="556"/>
      <c r="AA759" s="556"/>
      <c r="AB759" s="556"/>
      <c r="AC759" s="556"/>
      <c r="AD759" s="556"/>
      <c r="AE759" s="556"/>
      <c r="AF759" s="556"/>
      <c r="AG759" s="556"/>
      <c r="AH759" s="556"/>
      <c r="AI759" s="556"/>
      <c r="AJ759" s="556"/>
      <c r="AK759" s="556"/>
      <c r="AL759" s="556"/>
      <c r="AM759" s="556"/>
      <c r="AN759" s="556"/>
      <c r="AO759" s="556"/>
      <c r="AP759" s="556"/>
      <c r="AQ759" s="556"/>
      <c r="AR759" s="556"/>
      <c r="AS759" s="556"/>
      <c r="AU759" s="570"/>
      <c r="AV759" s="570"/>
      <c r="AW759" s="570"/>
      <c r="AX759" s="570"/>
      <c r="AY759" s="570"/>
      <c r="AZ759" s="570"/>
      <c r="BA759" s="570"/>
      <c r="BB759" s="570"/>
      <c r="BC759" s="570"/>
      <c r="BD759" s="570"/>
      <c r="BE759" s="570"/>
      <c r="BF759" s="570"/>
      <c r="BG759" s="570"/>
      <c r="BH759" s="570"/>
      <c r="BI759" s="570"/>
      <c r="BJ759" s="570"/>
      <c r="BK759" s="570"/>
      <c r="BL759" s="570"/>
      <c r="BM759" s="570"/>
      <c r="BN759" s="570"/>
    </row>
    <row r="760" spans="1:66" ht="15" x14ac:dyDescent="0.25">
      <c r="B760" s="340" t="s">
        <v>43</v>
      </c>
      <c r="C760" s="572">
        <f>AU30</f>
        <v>1.1448396881835951E-2</v>
      </c>
      <c r="D760" s="572">
        <f t="shared" ref="D760:V760" si="2609">AV30</f>
        <v>1.1496691347528672E-2</v>
      </c>
      <c r="E760" s="572">
        <f t="shared" si="2609"/>
        <v>1.0956734242688627E-2</v>
      </c>
      <c r="F760" s="572">
        <f t="shared" si="2609"/>
        <v>1.133684819945961E-2</v>
      </c>
      <c r="G760" s="572">
        <f t="shared" si="2609"/>
        <v>1.2068976802100371E-2</v>
      </c>
      <c r="H760" s="572">
        <f t="shared" si="2609"/>
        <v>1.2490312787458629E-2</v>
      </c>
      <c r="I760" s="572">
        <f t="shared" si="2609"/>
        <v>1.3195221409853313E-2</v>
      </c>
      <c r="J760" s="572">
        <f t="shared" si="2609"/>
        <v>1.3938698371898433E-2</v>
      </c>
      <c r="K760" s="572">
        <f t="shared" si="2609"/>
        <v>1.4590877864414755E-2</v>
      </c>
      <c r="L760" s="572">
        <f t="shared" si="2609"/>
        <v>1.5881388297776095E-2</v>
      </c>
      <c r="M760" s="572">
        <f t="shared" si="2609"/>
        <v>1.7034954239176173E-2</v>
      </c>
      <c r="N760" s="572">
        <f t="shared" si="2609"/>
        <v>1.4794657328205063E-2</v>
      </c>
      <c r="O760" s="572">
        <f t="shared" si="2609"/>
        <v>1.168909701622165E-2</v>
      </c>
      <c r="P760" s="572">
        <f t="shared" si="2609"/>
        <v>1.1946264036359523E-2</v>
      </c>
      <c r="Q760" s="572">
        <f t="shared" si="2609"/>
        <v>1.2153762562351993E-2</v>
      </c>
      <c r="R760" s="572">
        <f t="shared" si="2609"/>
        <v>1.1990161609764077E-2</v>
      </c>
      <c r="S760" s="572">
        <f t="shared" si="2609"/>
        <v>1.1946157461945892E-2</v>
      </c>
      <c r="T760" s="572">
        <f t="shared" si="2609"/>
        <v>1.1902097405152438E-2</v>
      </c>
      <c r="U760" s="572">
        <f t="shared" si="2609"/>
        <v>1.2209136983716321E-2</v>
      </c>
      <c r="V760" s="572">
        <f t="shared" si="2609"/>
        <v>1.2638309700315365E-2</v>
      </c>
      <c r="W760" s="582">
        <f t="shared" si="2592"/>
        <v>1.2785437227411146E-2</v>
      </c>
      <c r="Y760" s="550"/>
      <c r="Z760" s="556"/>
      <c r="AA760" s="556"/>
      <c r="AB760" s="556"/>
      <c r="AC760" s="556"/>
      <c r="AD760" s="556"/>
      <c r="AE760" s="556"/>
      <c r="AF760" s="556"/>
      <c r="AG760" s="556"/>
      <c r="AH760" s="556"/>
      <c r="AI760" s="556"/>
      <c r="AJ760" s="556"/>
      <c r="AK760" s="556"/>
      <c r="AL760" s="556"/>
      <c r="AM760" s="556"/>
      <c r="AN760" s="556"/>
      <c r="AO760" s="556"/>
      <c r="AP760" s="556"/>
      <c r="AQ760" s="556"/>
      <c r="AR760" s="556"/>
      <c r="AS760" s="556"/>
      <c r="AU760" s="570"/>
      <c r="AV760" s="570"/>
      <c r="AW760" s="570"/>
      <c r="AX760" s="570"/>
      <c r="AY760" s="570"/>
      <c r="AZ760" s="570"/>
      <c r="BA760" s="570"/>
      <c r="BB760" s="570"/>
      <c r="BC760" s="570"/>
      <c r="BD760" s="570"/>
      <c r="BE760" s="570"/>
      <c r="BF760" s="570"/>
      <c r="BG760" s="570"/>
      <c r="BH760" s="570"/>
      <c r="BI760" s="570"/>
      <c r="BJ760" s="570"/>
      <c r="BK760" s="570"/>
      <c r="BL760" s="570"/>
      <c r="BM760" s="570"/>
      <c r="BN760" s="570"/>
    </row>
    <row r="761" spans="1:66" x14ac:dyDescent="0.2">
      <c r="B761" s="340" t="s">
        <v>44</v>
      </c>
      <c r="C761" s="572">
        <f>AU570</f>
        <v>1.6117222908438034E-2</v>
      </c>
      <c r="D761" s="572">
        <f t="shared" ref="D761:V761" si="2610">AV570</f>
        <v>1.6461258103118527E-2</v>
      </c>
      <c r="E761" s="572">
        <f t="shared" si="2610"/>
        <v>1.6746122478304499E-2</v>
      </c>
      <c r="F761" s="572">
        <f t="shared" si="2610"/>
        <v>1.7625135145962416E-2</v>
      </c>
      <c r="G761" s="572">
        <f t="shared" si="2610"/>
        <v>1.8611674786662469E-2</v>
      </c>
      <c r="H761" s="572">
        <f t="shared" si="2610"/>
        <v>1.954242813254313E-2</v>
      </c>
      <c r="I761" s="572">
        <f t="shared" si="2610"/>
        <v>2.0104809935261085E-2</v>
      </c>
      <c r="J761" s="572">
        <f t="shared" si="2610"/>
        <v>2.0743040952582337E-2</v>
      </c>
      <c r="K761" s="572">
        <f t="shared" si="2610"/>
        <v>2.2370191166028522E-2</v>
      </c>
      <c r="L761" s="572">
        <f t="shared" si="2610"/>
        <v>2.3997162598033212E-2</v>
      </c>
      <c r="M761" s="572">
        <f t="shared" si="2610"/>
        <v>2.4464954687585815E-2</v>
      </c>
      <c r="N761" s="572">
        <f t="shared" si="2610"/>
        <v>2.491988365816215E-2</v>
      </c>
      <c r="O761" s="572">
        <f t="shared" si="2610"/>
        <v>2.5278570001026412E-2</v>
      </c>
      <c r="P761" s="572">
        <f t="shared" si="2610"/>
        <v>-1.7815494001133931E-2</v>
      </c>
      <c r="Q761" s="573">
        <f t="shared" si="2610"/>
        <v>-1.093307252902268E-2</v>
      </c>
      <c r="R761" s="573">
        <f t="shared" si="2610"/>
        <v>6.1229488121479306E-7</v>
      </c>
      <c r="S761" s="573">
        <f t="shared" si="2610"/>
        <v>1.8107340313377702E-6</v>
      </c>
      <c r="T761" s="573">
        <f t="shared" si="2610"/>
        <v>0</v>
      </c>
      <c r="U761" s="573">
        <f t="shared" si="2610"/>
        <v>0</v>
      </c>
      <c r="V761" s="573">
        <f t="shared" si="2610"/>
        <v>-2.5074199491503238E-3</v>
      </c>
      <c r="W761" s="582">
        <f t="shared" si="2592"/>
        <v>1.178644455516571E-2</v>
      </c>
    </row>
    <row r="762" spans="1:66" x14ac:dyDescent="0.2">
      <c r="B762" s="340" t="s">
        <v>45</v>
      </c>
      <c r="C762" s="572">
        <f>AU597</f>
        <v>2.5667407027527549E-3</v>
      </c>
      <c r="D762" s="572">
        <f t="shared" ref="D762:V762" si="2611">AV597</f>
        <v>-7.1765413634161364E-3</v>
      </c>
      <c r="E762" s="572">
        <f t="shared" si="2611"/>
        <v>-1.628897141635709E-2</v>
      </c>
      <c r="F762" s="572">
        <f t="shared" si="2611"/>
        <v>-2.2170956196869221E-2</v>
      </c>
      <c r="G762" s="572">
        <f t="shared" si="2611"/>
        <v>-2.9357905332723897E-2</v>
      </c>
      <c r="H762" s="572">
        <f t="shared" si="2611"/>
        <v>-3.9758912227404256E-2</v>
      </c>
      <c r="I762" s="572">
        <f t="shared" si="2611"/>
        <v>-3.6438073111718039E-2</v>
      </c>
      <c r="J762" s="572">
        <f t="shared" si="2611"/>
        <v>-3.3190930489014343E-2</v>
      </c>
      <c r="K762" s="572">
        <f t="shared" si="2611"/>
        <v>-3.0941241301596145E-2</v>
      </c>
      <c r="L762" s="572">
        <f t="shared" si="2611"/>
        <v>-3.0297935078566651E-2</v>
      </c>
      <c r="M762" s="572">
        <f t="shared" si="2611"/>
        <v>-2.7924412725039798E-2</v>
      </c>
      <c r="N762" s="572">
        <f t="shared" si="2611"/>
        <v>-3.3809461141439484E-2</v>
      </c>
      <c r="O762" s="572">
        <f t="shared" si="2611"/>
        <v>-3.4478761418624604E-2</v>
      </c>
      <c r="P762" s="572">
        <f t="shared" si="2611"/>
        <v>-3.1829400880293186E-2</v>
      </c>
      <c r="Q762" s="572">
        <f t="shared" si="2611"/>
        <v>-2.8350741997894422E-2</v>
      </c>
      <c r="R762" s="572">
        <f t="shared" si="2611"/>
        <v>-2.4784001831614787E-2</v>
      </c>
      <c r="S762" s="572">
        <f t="shared" si="2611"/>
        <v>-1.7512882074281717E-2</v>
      </c>
      <c r="T762" s="572">
        <f t="shared" si="2611"/>
        <v>-1.0111354952472057E-2</v>
      </c>
      <c r="U762" s="572">
        <f t="shared" si="2611"/>
        <v>1.5472833252108049E-3</v>
      </c>
      <c r="V762" s="572">
        <f t="shared" si="2611"/>
        <v>4.3866825898232738E-3</v>
      </c>
      <c r="W762" s="582">
        <f t="shared" si="2592"/>
        <v>-2.2296088846076947E-2</v>
      </c>
    </row>
    <row r="763" spans="1:66" x14ac:dyDescent="0.2">
      <c r="B763" s="340" t="s">
        <v>46</v>
      </c>
      <c r="C763" s="572">
        <f>AU624</f>
        <v>-0.17424947229107232</v>
      </c>
      <c r="D763" s="572">
        <f t="shared" ref="D763:V763" si="2612">AV624</f>
        <v>-0.17088984627245213</v>
      </c>
      <c r="E763" s="572">
        <f t="shared" si="2612"/>
        <v>-0.17198931998585973</v>
      </c>
      <c r="F763" s="572">
        <f t="shared" si="2612"/>
        <v>-0.17086796876917607</v>
      </c>
      <c r="G763" s="572">
        <f t="shared" si="2612"/>
        <v>-0.16956561916624319</v>
      </c>
      <c r="H763" s="572">
        <f t="shared" si="2612"/>
        <v>-0.1681490642403925</v>
      </c>
      <c r="I763" s="572">
        <f t="shared" si="2612"/>
        <v>-0.16372839494307104</v>
      </c>
      <c r="J763" s="572">
        <f t="shared" si="2612"/>
        <v>-0.1616667353158798</v>
      </c>
      <c r="K763" s="572">
        <f t="shared" si="2612"/>
        <v>-0.15697474476324647</v>
      </c>
      <c r="L763" s="572">
        <f t="shared" si="2612"/>
        <v>-8.6073182909993176E-2</v>
      </c>
      <c r="M763" s="573">
        <f t="shared" si="2612"/>
        <v>-7.545142390721421E-2</v>
      </c>
      <c r="N763" s="573">
        <f t="shared" si="2612"/>
        <v>-4.5818151861442315E-2</v>
      </c>
      <c r="O763" s="573">
        <f t="shared" si="2612"/>
        <v>-1.761150763406686E-2</v>
      </c>
      <c r="P763" s="573">
        <f t="shared" si="2612"/>
        <v>-0.11520608461516671</v>
      </c>
      <c r="Q763" s="573">
        <f t="shared" si="2612"/>
        <v>-0.11440949288083353</v>
      </c>
      <c r="R763" s="573">
        <f t="shared" si="2612"/>
        <v>-0.11639774620450972</v>
      </c>
      <c r="S763" s="573">
        <f t="shared" si="2612"/>
        <v>-0.11505155279905144</v>
      </c>
      <c r="T763" s="573">
        <f t="shared" si="2612"/>
        <v>-0.10025390678490471</v>
      </c>
      <c r="U763" s="573">
        <f t="shared" si="2612"/>
        <v>-9.1103441753518782E-2</v>
      </c>
      <c r="V763" s="573">
        <f t="shared" si="2612"/>
        <v>-9.1027669585592108E-2</v>
      </c>
      <c r="W763" s="582">
        <f t="shared" si="2592"/>
        <v>-0.12382426633418434</v>
      </c>
    </row>
    <row r="764" spans="1:66" x14ac:dyDescent="0.2">
      <c r="B764" s="340" t="s">
        <v>47</v>
      </c>
      <c r="C764" s="572">
        <f>AU678</f>
        <v>9.5846513863554847E-2</v>
      </c>
      <c r="D764" s="572">
        <f t="shared" ref="D764:V764" si="2613">AV678</f>
        <v>9.6459194993584671E-2</v>
      </c>
      <c r="E764" s="572">
        <f t="shared" si="2613"/>
        <v>9.6845455709344455E-2</v>
      </c>
      <c r="F764" s="572">
        <f t="shared" si="2613"/>
        <v>9.6911617099453312E-2</v>
      </c>
      <c r="G764" s="572">
        <f t="shared" si="2613"/>
        <v>9.7162053284042427E-2</v>
      </c>
      <c r="H764" s="572">
        <f t="shared" si="2613"/>
        <v>9.7652335612218699E-2</v>
      </c>
      <c r="I764" s="572">
        <f t="shared" si="2613"/>
        <v>9.3645442549385741E-2</v>
      </c>
      <c r="J764" s="572">
        <f t="shared" si="2613"/>
        <v>8.9517953172272721E-2</v>
      </c>
      <c r="K764" s="572">
        <f t="shared" si="2613"/>
        <v>8.5467648646730343E-2</v>
      </c>
      <c r="L764" s="572">
        <f t="shared" si="2613"/>
        <v>8.1899516330796229E-2</v>
      </c>
      <c r="M764" s="572">
        <f t="shared" si="2613"/>
        <v>7.7750559622220605E-2</v>
      </c>
      <c r="N764" s="572">
        <f t="shared" si="2613"/>
        <v>0</v>
      </c>
      <c r="O764" s="573">
        <f t="shared" si="2613"/>
        <v>0</v>
      </c>
      <c r="P764" s="573">
        <f t="shared" si="2613"/>
        <v>0</v>
      </c>
      <c r="Q764" s="573">
        <f t="shared" si="2613"/>
        <v>0</v>
      </c>
      <c r="R764" s="573">
        <f t="shared" si="2613"/>
        <v>0</v>
      </c>
      <c r="S764" s="573">
        <f t="shared" si="2613"/>
        <v>0</v>
      </c>
      <c r="T764" s="573">
        <f t="shared" si="2613"/>
        <v>1.0616347202379183E-6</v>
      </c>
      <c r="U764" s="573">
        <f t="shared" si="2613"/>
        <v>4.510157428640175E-9</v>
      </c>
      <c r="V764" s="573">
        <f t="shared" si="2613"/>
        <v>-3.4743163807862563E-9</v>
      </c>
      <c r="W764" s="582">
        <f t="shared" si="2592"/>
        <v>5.0457967677708257E-2</v>
      </c>
    </row>
    <row r="765" spans="1:66" x14ac:dyDescent="0.2">
      <c r="B765" s="340" t="s">
        <v>48</v>
      </c>
      <c r="C765" s="572">
        <f>AU705</f>
        <v>4.3835810668299276E-4</v>
      </c>
      <c r="D765" s="572">
        <f t="shared" ref="D765:V765" si="2614">AV705</f>
        <v>9.1728802431670625E-4</v>
      </c>
      <c r="E765" s="572">
        <f t="shared" si="2614"/>
        <v>4.2041781368556876E-3</v>
      </c>
      <c r="F765" s="572">
        <f t="shared" si="2614"/>
        <v>3.7908409612887996E-3</v>
      </c>
      <c r="G765" s="572">
        <f t="shared" si="2614"/>
        <v>1.3020929363410774E-2</v>
      </c>
      <c r="H765" s="572">
        <f t="shared" si="2614"/>
        <v>1.2137879895321052E-2</v>
      </c>
      <c r="I765" s="572">
        <f t="shared" si="2614"/>
        <v>1.2637986414056782E-2</v>
      </c>
      <c r="J765" s="572">
        <f t="shared" si="2614"/>
        <v>1.4969001757226274E-2</v>
      </c>
      <c r="K765" s="572">
        <f t="shared" si="2614"/>
        <v>1.4225483174319129E-2</v>
      </c>
      <c r="L765" s="572">
        <f t="shared" si="2614"/>
        <v>1.3421422670742679E-2</v>
      </c>
      <c r="M765" s="572">
        <f t="shared" si="2614"/>
        <v>1.3699721221211339E-2</v>
      </c>
      <c r="N765" s="572">
        <f t="shared" si="2614"/>
        <v>1.3106445439027954E-2</v>
      </c>
      <c r="O765" s="572">
        <f t="shared" si="2614"/>
        <v>1.2055487227161876E-2</v>
      </c>
      <c r="P765" s="572">
        <f t="shared" si="2614"/>
        <v>0</v>
      </c>
      <c r="Q765" s="573">
        <f t="shared" si="2614"/>
        <v>0</v>
      </c>
      <c r="R765" s="573">
        <f t="shared" si="2614"/>
        <v>0</v>
      </c>
      <c r="S765" s="573">
        <f t="shared" si="2614"/>
        <v>0</v>
      </c>
      <c r="T765" s="573">
        <f t="shared" si="2614"/>
        <v>0</v>
      </c>
      <c r="U765" s="573">
        <f t="shared" si="2614"/>
        <v>-6.0978641947146191E-3</v>
      </c>
      <c r="V765" s="573">
        <f t="shared" si="2614"/>
        <v>-2.5133115271395404E-2</v>
      </c>
      <c r="W765" s="582">
        <f t="shared" si="2592"/>
        <v>4.8697021462756011E-3</v>
      </c>
    </row>
    <row r="766" spans="1:66" x14ac:dyDescent="0.2">
      <c r="B766" s="340" t="s">
        <v>49</v>
      </c>
      <c r="C766" s="572">
        <f>AU300</f>
        <v>-1.4170331321357818E-2</v>
      </c>
      <c r="D766" s="572">
        <f t="shared" ref="D766:V766" si="2615">AV300</f>
        <v>-1.6147888103745293E-2</v>
      </c>
      <c r="E766" s="572">
        <f t="shared" si="2615"/>
        <v>-1.8072952432940843E-2</v>
      </c>
      <c r="F766" s="572">
        <f t="shared" si="2615"/>
        <v>-2.0463811234454975E-2</v>
      </c>
      <c r="G766" s="572">
        <f t="shared" si="2615"/>
        <v>-2.3048929987294329E-2</v>
      </c>
      <c r="H766" s="572">
        <f t="shared" si="2615"/>
        <v>-2.5377323165734073E-2</v>
      </c>
      <c r="I766" s="572">
        <f t="shared" si="2615"/>
        <v>-2.8328210158825654E-2</v>
      </c>
      <c r="J766" s="572">
        <f t="shared" si="2615"/>
        <v>-3.1269595520252387E-2</v>
      </c>
      <c r="K766" s="572">
        <f t="shared" si="2615"/>
        <v>-3.3061257218985264E-2</v>
      </c>
      <c r="L766" s="572">
        <f t="shared" si="2615"/>
        <v>-3.4288800727847742E-2</v>
      </c>
      <c r="M766" s="572">
        <f t="shared" si="2615"/>
        <v>-3.5959564116553565E-2</v>
      </c>
      <c r="N766" s="572">
        <f t="shared" si="2615"/>
        <v>-3.7827814889975601E-2</v>
      </c>
      <c r="O766" s="572">
        <f t="shared" si="2615"/>
        <v>-3.9508452204362186E-2</v>
      </c>
      <c r="P766" s="572">
        <f t="shared" si="2615"/>
        <v>-4.1183303286755867E-2</v>
      </c>
      <c r="Q766" s="572">
        <f t="shared" si="2615"/>
        <v>-4.3007248962039488E-2</v>
      </c>
      <c r="R766" s="572">
        <f t="shared" si="2615"/>
        <v>-4.477384428370601E-2</v>
      </c>
      <c r="S766" s="572">
        <f t="shared" si="2615"/>
        <v>-4.7141095316924009E-2</v>
      </c>
      <c r="T766" s="572">
        <f t="shared" si="2615"/>
        <v>-4.9338573825610903E-2</v>
      </c>
      <c r="U766" s="572">
        <f t="shared" si="2615"/>
        <v>-5.1792982308711433E-2</v>
      </c>
      <c r="V766" s="572">
        <f t="shared" si="2615"/>
        <v>-5.3337479793032792E-2</v>
      </c>
      <c r="W766" s="582">
        <f t="shared" si="2592"/>
        <v>-3.4404972942955511E-2</v>
      </c>
    </row>
    <row r="767" spans="1:66" ht="15" thickBot="1" x14ac:dyDescent="0.25">
      <c r="B767" s="575" t="s">
        <v>50</v>
      </c>
      <c r="C767" s="576">
        <f>AU651</f>
        <v>-4.3539806138070046E-5</v>
      </c>
      <c r="D767" s="576">
        <f t="shared" ref="D767:V767" si="2616">AV651</f>
        <v>-2.1454733142137596E-4</v>
      </c>
      <c r="E767" s="576">
        <f t="shared" si="2616"/>
        <v>-3.913235355751391E-4</v>
      </c>
      <c r="F767" s="576">
        <f t="shared" si="2616"/>
        <v>-5.0884335892978372E-4</v>
      </c>
      <c r="G767" s="576">
        <f t="shared" si="2616"/>
        <v>-6.708432734896623E-4</v>
      </c>
      <c r="H767" s="576">
        <f t="shared" si="2616"/>
        <v>1.0928545763775737E-4</v>
      </c>
      <c r="I767" s="576">
        <f t="shared" si="2616"/>
        <v>8.043799259257776E-4</v>
      </c>
      <c r="J767" s="576">
        <f t="shared" si="2616"/>
        <v>1.0198402205300278E-3</v>
      </c>
      <c r="K767" s="576">
        <f t="shared" si="2616"/>
        <v>1.8325197857223148E-3</v>
      </c>
      <c r="L767" s="576">
        <f t="shared" si="2616"/>
        <v>2.4217246120346331E-3</v>
      </c>
      <c r="M767" s="576">
        <f t="shared" si="2616"/>
        <v>3.3650244314474987E-3</v>
      </c>
      <c r="N767" s="576">
        <f t="shared" si="2616"/>
        <v>1.6517067404209207E-3</v>
      </c>
      <c r="O767" s="576">
        <f t="shared" si="2616"/>
        <v>7.6623817015518907E-5</v>
      </c>
      <c r="P767" s="576">
        <f t="shared" si="2616"/>
        <v>-1.6064846655650595E-3</v>
      </c>
      <c r="Q767" s="576">
        <f t="shared" si="2616"/>
        <v>-3.7430537323492065E-3</v>
      </c>
      <c r="R767" s="576">
        <f t="shared" si="2616"/>
        <v>-5.9035709346280524E-3</v>
      </c>
      <c r="S767" s="576">
        <f t="shared" si="2616"/>
        <v>-1.4966242567581669E-2</v>
      </c>
      <c r="T767" s="576">
        <f t="shared" si="2616"/>
        <v>-2.6275276993652282E-2</v>
      </c>
      <c r="U767" s="576">
        <f t="shared" si="2616"/>
        <v>-3.7764064466733888E-2</v>
      </c>
      <c r="V767" s="576">
        <f t="shared" si="2616"/>
        <v>-4.9630437278922059E-2</v>
      </c>
      <c r="W767" s="583">
        <f t="shared" si="2592"/>
        <v>-6.5218561477125899E-3</v>
      </c>
    </row>
    <row r="768" spans="1:66" ht="15" thickBot="1" x14ac:dyDescent="0.25">
      <c r="C768" s="571"/>
      <c r="D768" s="571"/>
      <c r="E768" s="571"/>
      <c r="F768" s="571"/>
      <c r="G768" s="571"/>
      <c r="H768" s="571"/>
      <c r="I768" s="571"/>
      <c r="J768" s="571"/>
      <c r="K768" s="571"/>
      <c r="L768" s="571"/>
      <c r="M768" s="571"/>
      <c r="N768" s="571"/>
      <c r="O768" s="571"/>
      <c r="P768" s="571"/>
      <c r="Q768" s="571"/>
      <c r="R768" s="571"/>
      <c r="S768" s="571"/>
      <c r="T768" s="571"/>
      <c r="U768" s="571"/>
      <c r="V768" s="571"/>
      <c r="W768" s="571"/>
    </row>
    <row r="769" spans="2:23" ht="15.75" thickBot="1" x14ac:dyDescent="0.3">
      <c r="B769" s="578" t="s">
        <v>499</v>
      </c>
      <c r="C769" s="579">
        <v>2000</v>
      </c>
      <c r="D769" s="579">
        <v>2001</v>
      </c>
      <c r="E769" s="579">
        <v>2002</v>
      </c>
      <c r="F769" s="579">
        <v>2003</v>
      </c>
      <c r="G769" s="579">
        <v>2004</v>
      </c>
      <c r="H769" s="579">
        <v>2005</v>
      </c>
      <c r="I769" s="579">
        <v>2006</v>
      </c>
      <c r="J769" s="579">
        <v>2007</v>
      </c>
      <c r="K769" s="579">
        <v>2008</v>
      </c>
      <c r="L769" s="579">
        <v>2009</v>
      </c>
      <c r="M769" s="579">
        <v>2010</v>
      </c>
      <c r="N769" s="579">
        <v>2011</v>
      </c>
      <c r="O769" s="579">
        <v>2012</v>
      </c>
      <c r="P769" s="579">
        <v>2013</v>
      </c>
      <c r="Q769" s="579">
        <v>2014</v>
      </c>
      <c r="R769" s="579">
        <v>2015</v>
      </c>
      <c r="S769" s="579">
        <v>2016</v>
      </c>
      <c r="T769" s="579">
        <v>2017</v>
      </c>
      <c r="U769" s="579">
        <v>2018</v>
      </c>
      <c r="V769" s="580">
        <v>2019</v>
      </c>
      <c r="W769" s="581" t="s">
        <v>506</v>
      </c>
    </row>
    <row r="770" spans="2:23" x14ac:dyDescent="0.2">
      <c r="B770" s="577" t="s">
        <v>24</v>
      </c>
      <c r="C770" s="572">
        <f>AU58</f>
        <v>0.11376850090583639</v>
      </c>
      <c r="D770" s="572">
        <f t="shared" ref="D770:V770" si="2617">AV58</f>
        <v>9.8049688576280755E-2</v>
      </c>
      <c r="E770" s="572">
        <f t="shared" si="2617"/>
        <v>9.6603741962760781E-2</v>
      </c>
      <c r="F770" s="572">
        <f t="shared" si="2617"/>
        <v>9.1893415329513881E-2</v>
      </c>
      <c r="G770" s="572">
        <f t="shared" si="2617"/>
        <v>8.2302525445987887E-2</v>
      </c>
      <c r="H770" s="572">
        <f t="shared" si="2617"/>
        <v>6.925702471074649E-2</v>
      </c>
      <c r="I770" s="572">
        <f t="shared" si="2617"/>
        <v>5.382175992581311E-2</v>
      </c>
      <c r="J770" s="572">
        <f t="shared" si="2617"/>
        <v>4.0478608602718472E-2</v>
      </c>
      <c r="K770" s="572">
        <f t="shared" si="2617"/>
        <v>2.9641948772612885E-2</v>
      </c>
      <c r="L770" s="572">
        <f t="shared" si="2617"/>
        <v>2.1160917997938136E-2</v>
      </c>
      <c r="M770" s="572">
        <f t="shared" si="2617"/>
        <v>1.2100846292534469E-2</v>
      </c>
      <c r="N770" s="572">
        <f t="shared" si="2617"/>
        <v>-5.1815515041626341E-2</v>
      </c>
      <c r="O770" s="572">
        <f t="shared" si="2617"/>
        <v>-0.10663194608388674</v>
      </c>
      <c r="P770" s="572">
        <f t="shared" si="2617"/>
        <v>-0.156278826180244</v>
      </c>
      <c r="Q770" s="572">
        <f t="shared" si="2617"/>
        <v>-0.20069502300423625</v>
      </c>
      <c r="R770" s="572">
        <f t="shared" si="2617"/>
        <v>-0.24080387476948459</v>
      </c>
      <c r="S770" s="572">
        <f t="shared" si="2617"/>
        <v>-0.24326977574841388</v>
      </c>
      <c r="T770" s="572">
        <f t="shared" si="2617"/>
        <v>-0.24711183880626458</v>
      </c>
      <c r="U770" s="572">
        <f t="shared" si="2617"/>
        <v>-0.25075530007439328</v>
      </c>
      <c r="V770" s="572">
        <f t="shared" si="2617"/>
        <v>-0.25422910278568878</v>
      </c>
      <c r="W770" s="582">
        <f>AVERAGE(C770:V770)</f>
        <v>-5.2125611198574749E-2</v>
      </c>
    </row>
    <row r="771" spans="2:23" x14ac:dyDescent="0.2">
      <c r="B771" s="340" t="s">
        <v>25</v>
      </c>
      <c r="C771" s="572">
        <f>AU85</f>
        <v>4.2065004254989997E-2</v>
      </c>
      <c r="D771" s="572">
        <f t="shared" ref="D771:V771" si="2618">AV85</f>
        <v>3.9624987396303109E-2</v>
      </c>
      <c r="E771" s="572">
        <f t="shared" si="2618"/>
        <v>3.7436821991466314E-2</v>
      </c>
      <c r="F771" s="572">
        <f t="shared" si="2618"/>
        <v>3.7291758744252133E-2</v>
      </c>
      <c r="G771" s="572">
        <f t="shared" si="2618"/>
        <v>3.5774557977615105E-2</v>
      </c>
      <c r="H771" s="572">
        <f t="shared" si="2618"/>
        <v>0</v>
      </c>
      <c r="I771" s="573">
        <f t="shared" si="2618"/>
        <v>0</v>
      </c>
      <c r="J771" s="573">
        <f t="shared" si="2618"/>
        <v>0</v>
      </c>
      <c r="K771" s="573">
        <f t="shared" si="2618"/>
        <v>0</v>
      </c>
      <c r="L771" s="573">
        <f t="shared" si="2618"/>
        <v>0</v>
      </c>
      <c r="M771" s="573">
        <f t="shared" si="2618"/>
        <v>0</v>
      </c>
      <c r="N771" s="573">
        <f t="shared" si="2618"/>
        <v>0</v>
      </c>
      <c r="O771" s="573">
        <f t="shared" si="2618"/>
        <v>0</v>
      </c>
      <c r="P771" s="573">
        <f t="shared" si="2618"/>
        <v>0</v>
      </c>
      <c r="Q771" s="573">
        <f t="shared" si="2618"/>
        <v>0</v>
      </c>
      <c r="R771" s="573">
        <f t="shared" si="2618"/>
        <v>0</v>
      </c>
      <c r="S771" s="573">
        <f t="shared" si="2618"/>
        <v>0</v>
      </c>
      <c r="T771" s="573">
        <f t="shared" si="2618"/>
        <v>0</v>
      </c>
      <c r="U771" s="573">
        <f t="shared" si="2618"/>
        <v>4.7156125813774897E-3</v>
      </c>
      <c r="V771" s="573">
        <f t="shared" si="2618"/>
        <v>9.8317679741827986E-3</v>
      </c>
      <c r="W771" s="582">
        <f t="shared" ref="W771:W796" si="2619">AVERAGE(C771:V771)</f>
        <v>1.0337025546009349E-2</v>
      </c>
    </row>
    <row r="772" spans="2:23" x14ac:dyDescent="0.2">
      <c r="B772" s="340" t="s">
        <v>26</v>
      </c>
      <c r="C772" s="572">
        <f>AU139</f>
        <v>0.41261150228934068</v>
      </c>
      <c r="D772" s="572">
        <f t="shared" ref="D772:V772" si="2620">AV139</f>
        <v>0.30321808720994886</v>
      </c>
      <c r="E772" s="572">
        <f t="shared" si="2620"/>
        <v>0.20928861497578766</v>
      </c>
      <c r="F772" s="572">
        <f t="shared" si="2620"/>
        <v>0.12791496621043391</v>
      </c>
      <c r="G772" s="572">
        <f t="shared" si="2620"/>
        <v>5.6709543689125057E-2</v>
      </c>
      <c r="H772" s="572">
        <f t="shared" si="2620"/>
        <v>-6.2102275626487926E-3</v>
      </c>
      <c r="I772" s="572">
        <f t="shared" si="2620"/>
        <v>4.5083367023005944E-3</v>
      </c>
      <c r="J772" s="572">
        <f t="shared" si="2620"/>
        <v>1.0253513966444854E-2</v>
      </c>
      <c r="K772" s="572">
        <f t="shared" si="2620"/>
        <v>1.3797778338415169E-2</v>
      </c>
      <c r="L772" s="572">
        <f t="shared" si="2620"/>
        <v>1.6079328835896616E-2</v>
      </c>
      <c r="M772" s="572">
        <f t="shared" si="2620"/>
        <v>1.7471090887829714E-2</v>
      </c>
      <c r="N772" s="572">
        <f t="shared" si="2620"/>
        <v>-3.2777995126861061E-2</v>
      </c>
      <c r="O772" s="572">
        <f t="shared" si="2620"/>
        <v>-7.665492101962576E-2</v>
      </c>
      <c r="P772" s="572">
        <f t="shared" si="2620"/>
        <v>-0.1162597909622672</v>
      </c>
      <c r="Q772" s="572">
        <f t="shared" si="2620"/>
        <v>-0.15175530440345991</v>
      </c>
      <c r="R772" s="572">
        <f t="shared" si="2620"/>
        <v>-0.18384822274461771</v>
      </c>
      <c r="S772" s="572">
        <f t="shared" si="2620"/>
        <v>-0.16350397651502802</v>
      </c>
      <c r="T772" s="572">
        <f t="shared" si="2620"/>
        <v>-0.14284791983360409</v>
      </c>
      <c r="U772" s="572">
        <f t="shared" si="2620"/>
        <v>-0.12108084754586494</v>
      </c>
      <c r="V772" s="572">
        <f t="shared" si="2620"/>
        <v>-0.10145124940221481</v>
      </c>
      <c r="W772" s="582">
        <f t="shared" si="2619"/>
        <v>3.7731153994665463E-3</v>
      </c>
    </row>
    <row r="773" spans="2:23" x14ac:dyDescent="0.2">
      <c r="B773" s="340" t="s">
        <v>27</v>
      </c>
      <c r="C773" s="572">
        <f>AU193</f>
        <v>1.3294907268182858</v>
      </c>
      <c r="D773" s="572">
        <f t="shared" ref="D773:V773" si="2621">AV193</f>
        <v>0.74469597241271579</v>
      </c>
      <c r="E773" s="572">
        <f t="shared" si="2621"/>
        <v>0.39323881852076653</v>
      </c>
      <c r="F773" s="572">
        <f t="shared" si="2621"/>
        <v>0.15725559328582961</v>
      </c>
      <c r="G773" s="572">
        <f t="shared" si="2621"/>
        <v>-1.3425527044744694E-2</v>
      </c>
      <c r="H773" s="572">
        <f t="shared" si="2621"/>
        <v>-0.14330760994845948</v>
      </c>
      <c r="I773" s="572">
        <f t="shared" si="2621"/>
        <v>-0.12795364936500514</v>
      </c>
      <c r="J773" s="572">
        <f t="shared" si="2621"/>
        <v>-0.11181127927038671</v>
      </c>
      <c r="K773" s="572">
        <f t="shared" si="2621"/>
        <v>-9.1348812018254677E-2</v>
      </c>
      <c r="L773" s="572">
        <f t="shared" si="2621"/>
        <v>-6.841776669914483E-2</v>
      </c>
      <c r="M773" s="572">
        <f t="shared" si="2621"/>
        <v>-4.8345269636722865E-2</v>
      </c>
      <c r="N773" s="572">
        <f t="shared" si="2621"/>
        <v>-5.2120034951598407E-2</v>
      </c>
      <c r="O773" s="572">
        <f t="shared" si="2621"/>
        <v>-6.1817509797107324E-2</v>
      </c>
      <c r="P773" s="572">
        <f t="shared" si="2621"/>
        <v>-7.1261373120783747E-2</v>
      </c>
      <c r="Q773" s="572">
        <f t="shared" si="2621"/>
        <v>-8.041057363772508E-2</v>
      </c>
      <c r="R773" s="572">
        <f t="shared" si="2621"/>
        <v>-9.0699085923735115E-2</v>
      </c>
      <c r="S773" s="572">
        <f t="shared" si="2621"/>
        <v>-0.10746326800066348</v>
      </c>
      <c r="T773" s="572">
        <f t="shared" si="2621"/>
        <v>-9.3111069830241047E-2</v>
      </c>
      <c r="U773" s="573">
        <f t="shared" si="2621"/>
        <v>-8.6839211075301889E-2</v>
      </c>
      <c r="V773" s="573">
        <f t="shared" si="2621"/>
        <v>-0.16971401079089504</v>
      </c>
      <c r="W773" s="582">
        <f t="shared" si="2619"/>
        <v>6.0331752996341394E-2</v>
      </c>
    </row>
    <row r="774" spans="2:23" x14ac:dyDescent="0.2">
      <c r="B774" s="340" t="s">
        <v>62</v>
      </c>
      <c r="C774" s="572">
        <f>AU166</f>
        <v>-0.84697079815920184</v>
      </c>
      <c r="D774" s="572">
        <f t="shared" ref="D774:V774" si="2622">AV166</f>
        <v>-0.75850773926208892</v>
      </c>
      <c r="E774" s="572">
        <f t="shared" si="2622"/>
        <v>-0.67089357035112041</v>
      </c>
      <c r="F774" s="572">
        <f t="shared" si="2622"/>
        <v>-0.58310405160439283</v>
      </c>
      <c r="G774" s="572">
        <f t="shared" si="2622"/>
        <v>-0.49443556824870399</v>
      </c>
      <c r="H774" s="572">
        <f t="shared" si="2622"/>
        <v>-0.40830036794725877</v>
      </c>
      <c r="I774" s="572">
        <f t="shared" si="2622"/>
        <v>-0.33472325971325978</v>
      </c>
      <c r="J774" s="572">
        <f t="shared" si="2622"/>
        <v>-0.26516880732217551</v>
      </c>
      <c r="K774" s="572">
        <f t="shared" si="2622"/>
        <v>-0.19201084845722205</v>
      </c>
      <c r="L774" s="572">
        <f t="shared" si="2622"/>
        <v>-0.11988715178409028</v>
      </c>
      <c r="M774" s="572">
        <f t="shared" si="2622"/>
        <v>-4.7023164978968739E-2</v>
      </c>
      <c r="N774" s="572">
        <f t="shared" si="2622"/>
        <v>-6.1930975675591707E-2</v>
      </c>
      <c r="O774" s="572">
        <f t="shared" si="2622"/>
        <v>-7.6456738436643176E-2</v>
      </c>
      <c r="P774" s="572">
        <f t="shared" si="2622"/>
        <v>-2.1096156280871483E-6</v>
      </c>
      <c r="Q774" s="573">
        <f t="shared" si="2622"/>
        <v>6.7799674558931127E-7</v>
      </c>
      <c r="R774" s="573">
        <f t="shared" si="2622"/>
        <v>-3.4612705453315816E-7</v>
      </c>
      <c r="S774" s="573">
        <f t="shared" si="2622"/>
        <v>0</v>
      </c>
      <c r="T774" s="573">
        <f t="shared" si="2622"/>
        <v>0</v>
      </c>
      <c r="U774" s="573">
        <f t="shared" si="2622"/>
        <v>2.494123341078436E-9</v>
      </c>
      <c r="V774" s="573">
        <f t="shared" si="2622"/>
        <v>3.8274965017657113E-2</v>
      </c>
      <c r="W774" s="582">
        <f t="shared" si="2619"/>
        <v>-0.24105699260874366</v>
      </c>
    </row>
    <row r="775" spans="2:23" x14ac:dyDescent="0.2">
      <c r="B775" s="340" t="s">
        <v>29</v>
      </c>
      <c r="C775" s="572">
        <f>AU220</f>
        <v>0.22674056452575533</v>
      </c>
      <c r="D775" s="572">
        <f t="shared" ref="D775:V775" si="2623">AV220</f>
        <v>0.17113287114421807</v>
      </c>
      <c r="E775" s="572">
        <f t="shared" si="2623"/>
        <v>0.12445917869517643</v>
      </c>
      <c r="F775" s="572">
        <f t="shared" si="2623"/>
        <v>8.3271723890109062E-2</v>
      </c>
      <c r="G775" s="572">
        <f t="shared" si="2623"/>
        <v>4.692987842973987E-2</v>
      </c>
      <c r="H775" s="572">
        <f t="shared" si="2623"/>
        <v>1.5008957572299104E-2</v>
      </c>
      <c r="I775" s="572">
        <f t="shared" si="2623"/>
        <v>-1.4339337123916608E-2</v>
      </c>
      <c r="J775" s="572">
        <f t="shared" si="2623"/>
        <v>-3.9993625155643288E-2</v>
      </c>
      <c r="K775" s="572">
        <f t="shared" si="2623"/>
        <v>-6.3438513866829749E-2</v>
      </c>
      <c r="L775" s="572">
        <f t="shared" si="2623"/>
        <v>-8.4596773696495764E-2</v>
      </c>
      <c r="M775" s="572">
        <f t="shared" si="2623"/>
        <v>-0.10531347142934822</v>
      </c>
      <c r="N775" s="572">
        <f t="shared" si="2623"/>
        <v>-4.5089677523282884E-2</v>
      </c>
      <c r="O775" s="572">
        <f t="shared" si="2623"/>
        <v>1.5525918414323237E-2</v>
      </c>
      <c r="P775" s="572">
        <f t="shared" si="2623"/>
        <v>8.1012182672261693E-2</v>
      </c>
      <c r="Q775" s="572">
        <f t="shared" si="2623"/>
        <v>0.14933828551057204</v>
      </c>
      <c r="R775" s="572">
        <f t="shared" si="2623"/>
        <v>0.21719287054604239</v>
      </c>
      <c r="S775" s="572">
        <f t="shared" si="2623"/>
        <v>0.22401506716189581</v>
      </c>
      <c r="T775" s="572">
        <f t="shared" si="2623"/>
        <v>0.24250006257896145</v>
      </c>
      <c r="U775" s="572">
        <f t="shared" si="2623"/>
        <v>0.252518445714144</v>
      </c>
      <c r="V775" s="572">
        <f t="shared" si="2623"/>
        <v>0.26503970515821124</v>
      </c>
      <c r="W775" s="582">
        <f t="shared" si="2619"/>
        <v>8.8095715660909665E-2</v>
      </c>
    </row>
    <row r="776" spans="2:23" x14ac:dyDescent="0.2">
      <c r="B776" s="340" t="s">
        <v>30</v>
      </c>
      <c r="C776" s="572">
        <f>AU409</f>
        <v>3.6099757992760668E-2</v>
      </c>
      <c r="D776" s="572">
        <f t="shared" ref="D776:V776" si="2624">AV409</f>
        <v>3.4776600764164389E-2</v>
      </c>
      <c r="E776" s="572">
        <f t="shared" si="2624"/>
        <v>3.3412123179301569E-2</v>
      </c>
      <c r="F776" s="572">
        <f t="shared" si="2624"/>
        <v>3.1982243418589497E-2</v>
      </c>
      <c r="G776" s="572">
        <f t="shared" si="2624"/>
        <v>3.0934077539816626E-2</v>
      </c>
      <c r="H776" s="572">
        <f t="shared" si="2624"/>
        <v>2.9789361105625665E-2</v>
      </c>
      <c r="I776" s="572">
        <f t="shared" si="2624"/>
        <v>3.8835477932165158E-2</v>
      </c>
      <c r="J776" s="572">
        <f t="shared" si="2624"/>
        <v>4.8314698456544708E-2</v>
      </c>
      <c r="K776" s="572">
        <f t="shared" si="2624"/>
        <v>5.9163257451464606E-2</v>
      </c>
      <c r="L776" s="572">
        <f t="shared" si="2624"/>
        <v>7.0352390056195757E-2</v>
      </c>
      <c r="M776" s="572">
        <f t="shared" si="2624"/>
        <v>8.2671628237458647E-2</v>
      </c>
      <c r="N776" s="572">
        <f t="shared" si="2624"/>
        <v>0.18052088774149694</v>
      </c>
      <c r="O776" s="572">
        <f t="shared" si="2624"/>
        <v>0.27910287647992232</v>
      </c>
      <c r="P776" s="572">
        <f t="shared" si="2624"/>
        <v>-0.10382535820492025</v>
      </c>
      <c r="Q776" s="573">
        <f t="shared" si="2624"/>
        <v>-0.34487509549274264</v>
      </c>
      <c r="R776" s="573">
        <f t="shared" si="2624"/>
        <v>0</v>
      </c>
      <c r="S776" s="573">
        <f t="shared" si="2624"/>
        <v>0</v>
      </c>
      <c r="T776" s="573">
        <f t="shared" si="2624"/>
        <v>0</v>
      </c>
      <c r="U776" s="573">
        <f t="shared" si="2624"/>
        <v>0</v>
      </c>
      <c r="V776" s="573">
        <f t="shared" si="2624"/>
        <v>-2.0371513109748523E-3</v>
      </c>
      <c r="W776" s="582">
        <f t="shared" si="2619"/>
        <v>2.5260888767343441E-2</v>
      </c>
    </row>
    <row r="777" spans="2:23" x14ac:dyDescent="0.2">
      <c r="B777" s="340" t="s">
        <v>31</v>
      </c>
      <c r="C777" s="572">
        <f>AU247</f>
        <v>-5.3368272320927314E-2</v>
      </c>
      <c r="D777" s="572">
        <f t="shared" ref="D777:V777" si="2625">AV247</f>
        <v>-6.0620655549984442E-2</v>
      </c>
      <c r="E777" s="572">
        <f t="shared" si="2625"/>
        <v>-6.1618927636202463E-2</v>
      </c>
      <c r="F777" s="572">
        <f t="shared" si="2625"/>
        <v>-6.2319782361449361E-2</v>
      </c>
      <c r="G777" s="572">
        <f t="shared" si="2625"/>
        <v>-6.2955464998801197E-2</v>
      </c>
      <c r="H777" s="572">
        <f t="shared" si="2625"/>
        <v>-6.3380230496540832E-2</v>
      </c>
      <c r="I777" s="572">
        <f t="shared" si="2625"/>
        <v>-5.9237310645026173E-2</v>
      </c>
      <c r="J777" s="572">
        <f t="shared" si="2625"/>
        <v>-4.1875019540139363E-2</v>
      </c>
      <c r="K777" s="572">
        <f t="shared" si="2625"/>
        <v>-4.4428841491132881E-2</v>
      </c>
      <c r="L777" s="572">
        <f t="shared" si="2625"/>
        <v>-3.5899494493738089E-2</v>
      </c>
      <c r="M777" s="572">
        <f t="shared" si="2625"/>
        <v>-3.6691197479277279E-2</v>
      </c>
      <c r="N777" s="572">
        <f t="shared" si="2625"/>
        <v>-3.7469395162787494E-2</v>
      </c>
      <c r="O777" s="572">
        <f t="shared" si="2625"/>
        <v>-4.0129679321795633E-2</v>
      </c>
      <c r="P777" s="572">
        <f t="shared" si="2625"/>
        <v>-3.9948192030586596E-2</v>
      </c>
      <c r="Q777" s="572">
        <f t="shared" si="2625"/>
        <v>-3.8772495240773343E-2</v>
      </c>
      <c r="R777" s="572">
        <f t="shared" si="2625"/>
        <v>-3.9606249180882416E-2</v>
      </c>
      <c r="S777" s="572">
        <f t="shared" si="2625"/>
        <v>-3.3889296928529836E-2</v>
      </c>
      <c r="T777" s="572">
        <f t="shared" si="2625"/>
        <v>-3.1325930287531174E-2</v>
      </c>
      <c r="U777" s="572">
        <f t="shared" si="2625"/>
        <v>-3.1539619434636304E-2</v>
      </c>
      <c r="V777" s="572">
        <f t="shared" si="2625"/>
        <v>-4.1361969998759518E-2</v>
      </c>
      <c r="W777" s="582">
        <f t="shared" si="2619"/>
        <v>-4.5821901229975086E-2</v>
      </c>
    </row>
    <row r="778" spans="2:23" x14ac:dyDescent="0.2">
      <c r="B778" s="340" t="s">
        <v>32</v>
      </c>
      <c r="C778" s="572">
        <f>AU274</f>
        <v>-0.65079822448093394</v>
      </c>
      <c r="D778" s="572">
        <f t="shared" ref="D778:V778" si="2626">AV274</f>
        <v>-0.65143788569643057</v>
      </c>
      <c r="E778" s="572">
        <f t="shared" si="2626"/>
        <v>-0.65202087352787075</v>
      </c>
      <c r="F778" s="572">
        <f t="shared" si="2626"/>
        <v>-0.65265453690169928</v>
      </c>
      <c r="G778" s="572">
        <f t="shared" si="2626"/>
        <v>-0.65331570987745335</v>
      </c>
      <c r="H778" s="572">
        <f t="shared" si="2626"/>
        <v>-0.65410491194720866</v>
      </c>
      <c r="I778" s="572">
        <f t="shared" si="2626"/>
        <v>-0.65469084803536526</v>
      </c>
      <c r="J778" s="572">
        <f t="shared" si="2626"/>
        <v>-0.65551613293407063</v>
      </c>
      <c r="K778" s="572">
        <f t="shared" si="2626"/>
        <v>-0.65647276277940614</v>
      </c>
      <c r="L778" s="572">
        <f t="shared" si="2626"/>
        <v>-0.65745655434525185</v>
      </c>
      <c r="M778" s="572">
        <f t="shared" si="2626"/>
        <v>-0.65837706740495683</v>
      </c>
      <c r="N778" s="572">
        <f t="shared" si="2626"/>
        <v>-0.6584475492977846</v>
      </c>
      <c r="O778" s="572">
        <f t="shared" si="2626"/>
        <v>-0.65656430318438952</v>
      </c>
      <c r="P778" s="572">
        <f t="shared" si="2626"/>
        <v>-0.65524415906349476</v>
      </c>
      <c r="Q778" s="572">
        <f t="shared" si="2626"/>
        <v>-0.65349995431098862</v>
      </c>
      <c r="R778" s="572">
        <f t="shared" si="2626"/>
        <v>-0.65246555036819764</v>
      </c>
      <c r="S778" s="572">
        <f t="shared" si="2626"/>
        <v>-0.61784089794575781</v>
      </c>
      <c r="T778" s="572">
        <f t="shared" si="2626"/>
        <v>-0.58335326667255871</v>
      </c>
      <c r="U778" s="572">
        <f t="shared" si="2626"/>
        <v>-0.54978260207837659</v>
      </c>
      <c r="V778" s="572">
        <f t="shared" si="2626"/>
        <v>-0.59823562289177024</v>
      </c>
      <c r="W778" s="582">
        <f t="shared" si="2619"/>
        <v>-0.64111397068719844</v>
      </c>
    </row>
    <row r="779" spans="2:23" x14ac:dyDescent="0.2">
      <c r="B779" s="340" t="s">
        <v>33</v>
      </c>
      <c r="C779" s="572">
        <f>AU328</f>
        <v>-2.1534738578521617E-2</v>
      </c>
      <c r="D779" s="572">
        <f t="shared" ref="D779:V779" si="2627">AV328</f>
        <v>-2.7655975152292085E-2</v>
      </c>
      <c r="E779" s="572">
        <f t="shared" si="2627"/>
        <v>-3.3169562795466276E-2</v>
      </c>
      <c r="F779" s="572">
        <f t="shared" si="2627"/>
        <v>-3.818054835644441E-2</v>
      </c>
      <c r="G779" s="572">
        <f t="shared" si="2627"/>
        <v>-4.2653040560758811E-2</v>
      </c>
      <c r="H779" s="572">
        <f t="shared" si="2627"/>
        <v>-4.5028990689325019E-2</v>
      </c>
      <c r="I779" s="572">
        <f t="shared" si="2627"/>
        <v>-4.7353525393235486E-2</v>
      </c>
      <c r="J779" s="572">
        <f t="shared" si="2627"/>
        <v>-4.7850235241695675E-2</v>
      </c>
      <c r="K779" s="572">
        <f t="shared" si="2627"/>
        <v>-4.8581223959082209E-2</v>
      </c>
      <c r="L779" s="572">
        <f t="shared" si="2627"/>
        <v>-4.9210849848405125E-2</v>
      </c>
      <c r="M779" s="572">
        <f t="shared" si="2627"/>
        <v>-5.175374328076536E-2</v>
      </c>
      <c r="N779" s="572">
        <f t="shared" si="2627"/>
        <v>-1.7478244821869684E-15</v>
      </c>
      <c r="O779" s="572">
        <f t="shared" si="2627"/>
        <v>-1.7247005232934329E-15</v>
      </c>
      <c r="P779" s="572">
        <f t="shared" si="2627"/>
        <v>-1.6915006016605168E-15</v>
      </c>
      <c r="Q779" s="572">
        <f t="shared" si="2627"/>
        <v>-1.6741791699379869E-15</v>
      </c>
      <c r="R779" s="572">
        <f t="shared" si="2627"/>
        <v>-1.6541402018147377E-15</v>
      </c>
      <c r="S779" s="572">
        <f t="shared" si="2627"/>
        <v>-1.3303321702320903E-2</v>
      </c>
      <c r="T779" s="572">
        <f t="shared" si="2627"/>
        <v>-1.2924045891234309E-2</v>
      </c>
      <c r="U779" s="572">
        <f t="shared" si="2627"/>
        <v>-1.2925245253026948E-2</v>
      </c>
      <c r="V779" s="572">
        <f t="shared" si="2627"/>
        <v>-0.2259043516659649</v>
      </c>
      <c r="W779" s="582">
        <f t="shared" si="2619"/>
        <v>-3.5901469918427381E-2</v>
      </c>
    </row>
    <row r="780" spans="2:23" x14ac:dyDescent="0.2">
      <c r="B780" s="340" t="s">
        <v>34</v>
      </c>
      <c r="C780" s="572">
        <f>AU355</f>
        <v>-2.3721106922097668E-2</v>
      </c>
      <c r="D780" s="572">
        <f t="shared" ref="D780:V780" si="2628">AV355</f>
        <v>-2.2848330042821073E-2</v>
      </c>
      <c r="E780" s="572">
        <f t="shared" si="2628"/>
        <v>-2.3608896854225646E-2</v>
      </c>
      <c r="F780" s="572">
        <f t="shared" si="2628"/>
        <v>-2.1453557044044457E-2</v>
      </c>
      <c r="G780" s="572">
        <f t="shared" si="2628"/>
        <v>-2.2255632524610575E-2</v>
      </c>
      <c r="H780" s="572">
        <f t="shared" si="2628"/>
        <v>-2.2648039048744253E-2</v>
      </c>
      <c r="I780" s="572">
        <f t="shared" si="2628"/>
        <v>-4.735086054687295E-3</v>
      </c>
      <c r="J780" s="572">
        <f t="shared" si="2628"/>
        <v>1.6807593916707178E-2</v>
      </c>
      <c r="K780" s="572">
        <f t="shared" si="2628"/>
        <v>3.6224199685552412E-2</v>
      </c>
      <c r="L780" s="572">
        <f t="shared" si="2628"/>
        <v>5.437198659324477E-2</v>
      </c>
      <c r="M780" s="572">
        <f t="shared" si="2628"/>
        <v>7.1704813123441041E-2</v>
      </c>
      <c r="N780" s="572">
        <f t="shared" si="2628"/>
        <v>5.8822440678778981E-2</v>
      </c>
      <c r="O780" s="572">
        <f t="shared" si="2628"/>
        <v>4.6306423968707489E-2</v>
      </c>
      <c r="P780" s="572">
        <f t="shared" si="2628"/>
        <v>0</v>
      </c>
      <c r="Q780" s="573">
        <f t="shared" si="2628"/>
        <v>0</v>
      </c>
      <c r="R780" s="573">
        <f t="shared" si="2628"/>
        <v>0</v>
      </c>
      <c r="S780" s="573">
        <f t="shared" si="2628"/>
        <v>0</v>
      </c>
      <c r="T780" s="573">
        <f t="shared" si="2628"/>
        <v>0</v>
      </c>
      <c r="U780" s="573">
        <f t="shared" si="2628"/>
        <v>0</v>
      </c>
      <c r="V780" s="573">
        <f t="shared" si="2628"/>
        <v>-1.3018365289661506E-3</v>
      </c>
      <c r="W780" s="582">
        <f t="shared" si="2619"/>
        <v>7.0832486473117375E-3</v>
      </c>
    </row>
    <row r="781" spans="2:23" x14ac:dyDescent="0.2">
      <c r="B781" s="340" t="s">
        <v>35</v>
      </c>
      <c r="C781" s="572">
        <f>AU436</f>
        <v>-0.34141226903537453</v>
      </c>
      <c r="D781" s="572">
        <f t="shared" ref="D781:V781" si="2629">AV436</f>
        <v>-0.34348362209126848</v>
      </c>
      <c r="E781" s="572">
        <f t="shared" si="2629"/>
        <v>-0.34226685510903637</v>
      </c>
      <c r="F781" s="572">
        <f t="shared" si="2629"/>
        <v>-6.2399645266589757E-3</v>
      </c>
      <c r="G781" s="572">
        <f t="shared" si="2629"/>
        <v>-6.1289187369304842E-3</v>
      </c>
      <c r="H781" s="572">
        <f t="shared" si="2629"/>
        <v>-7.1448854239182912E-3</v>
      </c>
      <c r="I781" s="572">
        <f t="shared" si="2629"/>
        <v>-7.652963882474619E-3</v>
      </c>
      <c r="J781" s="572">
        <f t="shared" si="2629"/>
        <v>-9.5243278968942802E-3</v>
      </c>
      <c r="K781" s="572">
        <f t="shared" si="2629"/>
        <v>-1.1363507838868281E-2</v>
      </c>
      <c r="L781" s="572">
        <f t="shared" si="2629"/>
        <v>-1.2643243618653887E-2</v>
      </c>
      <c r="M781" s="572">
        <f t="shared" si="2629"/>
        <v>-1.5899502450942654E-2</v>
      </c>
      <c r="N781" s="572">
        <f t="shared" si="2629"/>
        <v>-1.9191766011272517E-2</v>
      </c>
      <c r="O781" s="572">
        <f t="shared" si="2629"/>
        <v>-2.1458467467364298E-2</v>
      </c>
      <c r="P781" s="572">
        <f t="shared" si="2629"/>
        <v>-2.4044349202940025E-2</v>
      </c>
      <c r="Q781" s="572">
        <f t="shared" si="2629"/>
        <v>-2.6935260741542916E-2</v>
      </c>
      <c r="R781" s="572">
        <f t="shared" si="2629"/>
        <v>-3.1603691483027607E-2</v>
      </c>
      <c r="S781" s="572">
        <f t="shared" si="2629"/>
        <v>-3.1065060653174943E-2</v>
      </c>
      <c r="T781" s="572">
        <f t="shared" si="2629"/>
        <v>-3.7651852427723169E-2</v>
      </c>
      <c r="U781" s="572">
        <f t="shared" si="2629"/>
        <v>-4.4049701805954709E-2</v>
      </c>
      <c r="V781" s="572">
        <f t="shared" si="2629"/>
        <v>-4.7485686036390175E-2</v>
      </c>
      <c r="W781" s="582">
        <f t="shared" si="2619"/>
        <v>-6.9362294822020568E-2</v>
      </c>
    </row>
    <row r="782" spans="2:23" x14ac:dyDescent="0.2">
      <c r="B782" s="340" t="s">
        <v>36</v>
      </c>
      <c r="C782" s="572">
        <f>AU112</f>
        <v>-2.065688907250568E-4</v>
      </c>
      <c r="D782" s="572">
        <f t="shared" ref="D782:V782" si="2630">AV112</f>
        <v>-4.0224494242292389E-4</v>
      </c>
      <c r="E782" s="572">
        <f t="shared" si="2630"/>
        <v>-5.9579607308645301E-4</v>
      </c>
      <c r="F782" s="572">
        <f t="shared" si="2630"/>
        <v>-7.8725670878716943E-4</v>
      </c>
      <c r="G782" s="572">
        <f t="shared" si="2630"/>
        <v>-9.7666053593660983E-4</v>
      </c>
      <c r="H782" s="572">
        <f t="shared" si="2630"/>
        <v>-1.1640405210467763E-3</v>
      </c>
      <c r="I782" s="572">
        <f t="shared" si="2630"/>
        <v>-8.7720768358097933E-4</v>
      </c>
      <c r="J782" s="572">
        <f t="shared" si="2630"/>
        <v>-5.975067229228142E-4</v>
      </c>
      <c r="K782" s="572">
        <f t="shared" si="2630"/>
        <v>-3.246749124127608E-4</v>
      </c>
      <c r="L782" s="572">
        <f t="shared" si="2630"/>
        <v>-5.84622734131442E-5</v>
      </c>
      <c r="M782" s="572">
        <f t="shared" si="2630"/>
        <v>2.0136918862530753E-4</v>
      </c>
      <c r="N782" s="572">
        <f t="shared" si="2630"/>
        <v>4.4475254475887869E-5</v>
      </c>
      <c r="O782" s="572">
        <f t="shared" si="2630"/>
        <v>-1.1120162416324558E-4</v>
      </c>
      <c r="P782" s="572">
        <f t="shared" si="2630"/>
        <v>0</v>
      </c>
      <c r="Q782" s="573">
        <f t="shared" si="2630"/>
        <v>0</v>
      </c>
      <c r="R782" s="573">
        <f t="shared" si="2630"/>
        <v>0</v>
      </c>
      <c r="S782" s="573">
        <f t="shared" si="2630"/>
        <v>-2.3504523301297464E-7</v>
      </c>
      <c r="T782" s="573">
        <f t="shared" si="2630"/>
        <v>6.1173193993321001E-7</v>
      </c>
      <c r="U782" s="573">
        <f t="shared" si="2630"/>
        <v>2.5760047110460951E-7</v>
      </c>
      <c r="V782" s="573">
        <f t="shared" si="2630"/>
        <v>-2.6456598203005027E-3</v>
      </c>
      <c r="W782" s="582">
        <f t="shared" si="2619"/>
        <v>-4.250400989259608E-4</v>
      </c>
    </row>
    <row r="783" spans="2:23" x14ac:dyDescent="0.2">
      <c r="B783" s="340" t="s">
        <v>37</v>
      </c>
      <c r="C783" s="572">
        <f>AU517</f>
        <v>2.6841547639548997E-2</v>
      </c>
      <c r="D783" s="572">
        <f t="shared" ref="D783:V783" si="2631">AV517</f>
        <v>2.0894212050587488E-2</v>
      </c>
      <c r="E783" s="572">
        <f t="shared" si="2631"/>
        <v>1.5366352145166479E-2</v>
      </c>
      <c r="F783" s="572">
        <f t="shared" si="2631"/>
        <v>1.1887644192044831E-2</v>
      </c>
      <c r="G783" s="572">
        <f t="shared" si="2631"/>
        <v>7.1243640649587686E-3</v>
      </c>
      <c r="H783" s="572">
        <f t="shared" si="2631"/>
        <v>3.4355051053751046E-3</v>
      </c>
      <c r="I783" s="572">
        <f t="shared" si="2631"/>
        <v>-1.1294347805267037E-2</v>
      </c>
      <c r="J783" s="572">
        <f t="shared" si="2631"/>
        <v>-2.3788175240691569E-2</v>
      </c>
      <c r="K783" s="572">
        <f t="shared" si="2631"/>
        <v>-3.1817185584811884E-2</v>
      </c>
      <c r="L783" s="572">
        <f t="shared" si="2631"/>
        <v>-3.9356453876967179E-2</v>
      </c>
      <c r="M783" s="572">
        <f t="shared" si="2631"/>
        <v>-4.6758948176204775E-2</v>
      </c>
      <c r="N783" s="572">
        <f t="shared" si="2631"/>
        <v>-2.8351402945808769E-2</v>
      </c>
      <c r="O783" s="572">
        <f t="shared" si="2631"/>
        <v>-1.0988811101947922E-2</v>
      </c>
      <c r="P783" s="572">
        <f t="shared" si="2631"/>
        <v>7.1410971373795555E-3</v>
      </c>
      <c r="Q783" s="572">
        <f t="shared" si="2631"/>
        <v>2.7000719914750382E-2</v>
      </c>
      <c r="R783" s="572">
        <f t="shared" si="2631"/>
        <v>4.8992180568294429E-2</v>
      </c>
      <c r="S783" s="572">
        <f t="shared" si="2631"/>
        <v>5.8794825791984022E-2</v>
      </c>
      <c r="T783" s="572">
        <f t="shared" si="2631"/>
        <v>6.8992073733632267E-2</v>
      </c>
      <c r="U783" s="572">
        <f t="shared" si="2631"/>
        <v>7.985063335224897E-2</v>
      </c>
      <c r="V783" s="572">
        <f t="shared" si="2631"/>
        <v>8.7000597434383375E-2</v>
      </c>
      <c r="W783" s="582">
        <f t="shared" si="2619"/>
        <v>1.3548321419932776E-2</v>
      </c>
    </row>
    <row r="784" spans="2:23" x14ac:dyDescent="0.2">
      <c r="B784" s="340" t="s">
        <v>38</v>
      </c>
      <c r="C784" s="572">
        <f>AU463</f>
        <v>-0.47091656287806133</v>
      </c>
      <c r="D784" s="572">
        <f t="shared" ref="D784:V784" si="2632">AV463</f>
        <v>-0.46502633868702914</v>
      </c>
      <c r="E784" s="572">
        <f t="shared" si="2632"/>
        <v>-0.45882715346574171</v>
      </c>
      <c r="F784" s="572">
        <f t="shared" si="2632"/>
        <v>2.3521283748023079E-3</v>
      </c>
      <c r="G784" s="572">
        <f t="shared" si="2632"/>
        <v>4.6105980938360895E-3</v>
      </c>
      <c r="H784" s="572">
        <f t="shared" si="2632"/>
        <v>6.3872801547036027E-3</v>
      </c>
      <c r="I784" s="572">
        <f t="shared" si="2632"/>
        <v>7.8332769969686605E-3</v>
      </c>
      <c r="J784" s="572">
        <f t="shared" si="2632"/>
        <v>9.0540296224017169E-3</v>
      </c>
      <c r="K784" s="572">
        <f t="shared" si="2632"/>
        <v>1.1709357244187243E-2</v>
      </c>
      <c r="L784" s="572">
        <f t="shared" si="2632"/>
        <v>1.3420417071153472E-2</v>
      </c>
      <c r="M784" s="572">
        <f t="shared" si="2632"/>
        <v>1.0884957358791119E-2</v>
      </c>
      <c r="N784" s="572">
        <f t="shared" si="2632"/>
        <v>-3.4401106021173591E-2</v>
      </c>
      <c r="O784" s="572">
        <f t="shared" si="2632"/>
        <v>-7.6515113125530998E-2</v>
      </c>
      <c r="P784" s="572">
        <f t="shared" si="2632"/>
        <v>0</v>
      </c>
      <c r="Q784" s="573">
        <f t="shared" si="2632"/>
        <v>0</v>
      </c>
      <c r="R784" s="573">
        <f t="shared" si="2632"/>
        <v>0</v>
      </c>
      <c r="S784" s="573">
        <f t="shared" si="2632"/>
        <v>0</v>
      </c>
      <c r="T784" s="572">
        <f t="shared" si="2632"/>
        <v>-1.520765179366963E-3</v>
      </c>
      <c r="U784" s="572">
        <f t="shared" si="2632"/>
        <v>-5.3677892983515201E-3</v>
      </c>
      <c r="V784" s="572">
        <f t="shared" si="2632"/>
        <v>-8.8348075280579447E-3</v>
      </c>
      <c r="W784" s="582">
        <f t="shared" si="2619"/>
        <v>-7.2757879563323455E-2</v>
      </c>
    </row>
    <row r="785" spans="2:23" x14ac:dyDescent="0.2">
      <c r="B785" s="340" t="s">
        <v>39</v>
      </c>
      <c r="C785" s="572">
        <f>AU490</f>
        <v>0.25255904723551886</v>
      </c>
      <c r="D785" s="572">
        <f t="shared" ref="D785:V785" si="2633">AV490</f>
        <v>0.258042363611581</v>
      </c>
      <c r="E785" s="572">
        <f t="shared" si="2633"/>
        <v>0.26332415508034834</v>
      </c>
      <c r="F785" s="572">
        <f t="shared" si="2633"/>
        <v>0.26816474062533835</v>
      </c>
      <c r="G785" s="572">
        <f t="shared" si="2633"/>
        <v>0.27645932715175997</v>
      </c>
      <c r="H785" s="572">
        <f t="shared" si="2633"/>
        <v>0.2806577507569587</v>
      </c>
      <c r="I785" s="572">
        <f t="shared" si="2633"/>
        <v>0.28387435406286932</v>
      </c>
      <c r="J785" s="572">
        <f t="shared" si="2633"/>
        <v>0.2850737608729183</v>
      </c>
      <c r="K785" s="572">
        <f t="shared" si="2633"/>
        <v>0.29106319637074624</v>
      </c>
      <c r="L785" s="572">
        <f t="shared" si="2633"/>
        <v>-0.22621738142979064</v>
      </c>
      <c r="M785" s="573">
        <f t="shared" si="2633"/>
        <v>-7.3062648963021698E-2</v>
      </c>
      <c r="N785" s="573">
        <f t="shared" si="2633"/>
        <v>-5.9374292711610883E-2</v>
      </c>
      <c r="O785" s="573">
        <f t="shared" si="2633"/>
        <v>7.9528546810813991E-2</v>
      </c>
      <c r="P785" s="573">
        <f t="shared" si="2633"/>
        <v>6.7509131000373063E-2</v>
      </c>
      <c r="Q785" s="573">
        <f t="shared" si="2633"/>
        <v>0.2423918575063613</v>
      </c>
      <c r="R785" s="573">
        <f t="shared" si="2633"/>
        <v>6.0060060060005435E-5</v>
      </c>
      <c r="S785" s="573">
        <f t="shared" si="2633"/>
        <v>3.9146604032175874E-5</v>
      </c>
      <c r="T785" s="573">
        <f t="shared" si="2633"/>
        <v>-1.1918704788150315E-2</v>
      </c>
      <c r="U785" s="573">
        <f t="shared" si="2633"/>
        <v>-1.199198288784465E-2</v>
      </c>
      <c r="V785" s="573">
        <f t="shared" si="2633"/>
        <v>-1.2075782537067613E-2</v>
      </c>
      <c r="W785" s="582">
        <f t="shared" si="2619"/>
        <v>0.1227053322216097</v>
      </c>
    </row>
    <row r="786" spans="2:23" x14ac:dyDescent="0.2">
      <c r="B786" s="340" t="s">
        <v>40</v>
      </c>
      <c r="C786" s="572">
        <f>AU382</f>
        <v>-0.43927832138120043</v>
      </c>
      <c r="D786" s="572">
        <f t="shared" ref="D786:V786" si="2634">AV382</f>
        <v>-0.43252458191957138</v>
      </c>
      <c r="E786" s="572">
        <f t="shared" si="2634"/>
        <v>-0.42521492150800361</v>
      </c>
      <c r="F786" s="572">
        <f t="shared" si="2634"/>
        <v>-0.41614200227920811</v>
      </c>
      <c r="G786" s="572">
        <f t="shared" si="2634"/>
        <v>-0.40667591265072078</v>
      </c>
      <c r="H786" s="572">
        <f t="shared" si="2634"/>
        <v>-0.39841641675489758</v>
      </c>
      <c r="I786" s="572">
        <f t="shared" si="2634"/>
        <v>-0.39466080329125763</v>
      </c>
      <c r="J786" s="572">
        <f t="shared" si="2634"/>
        <v>-0.38968957784288205</v>
      </c>
      <c r="K786" s="572">
        <f t="shared" si="2634"/>
        <v>-0.38408127243191753</v>
      </c>
      <c r="L786" s="572">
        <f t="shared" si="2634"/>
        <v>-0.3788999012674521</v>
      </c>
      <c r="M786" s="572">
        <f t="shared" si="2634"/>
        <v>-0.37774688781517141</v>
      </c>
      <c r="N786" s="572">
        <f t="shared" si="2634"/>
        <v>-0.35769195574372059</v>
      </c>
      <c r="O786" s="572">
        <f t="shared" si="2634"/>
        <v>-0.33921275065400136</v>
      </c>
      <c r="P786" s="572">
        <f t="shared" si="2634"/>
        <v>-0.31733575507326439</v>
      </c>
      <c r="Q786" s="572">
        <f t="shared" si="2634"/>
        <v>-0.2927143543672156</v>
      </c>
      <c r="R786" s="572">
        <f t="shared" si="2634"/>
        <v>-0.26975654829132162</v>
      </c>
      <c r="S786" s="572">
        <f t="shared" si="2634"/>
        <v>-0.24736165148473727</v>
      </c>
      <c r="T786" s="572">
        <f t="shared" si="2634"/>
        <v>-0.22406620124335561</v>
      </c>
      <c r="U786" s="572">
        <f t="shared" si="2634"/>
        <v>-0.20449367062427581</v>
      </c>
      <c r="V786" s="572">
        <f t="shared" si="2634"/>
        <v>-0.1842297772223129</v>
      </c>
      <c r="W786" s="582">
        <f t="shared" si="2619"/>
        <v>-0.34400966319232434</v>
      </c>
    </row>
    <row r="787" spans="2:23" x14ac:dyDescent="0.2">
      <c r="B787" s="340" t="s">
        <v>41</v>
      </c>
      <c r="C787" s="572"/>
      <c r="D787" s="572"/>
      <c r="E787" s="572"/>
      <c r="F787" s="572"/>
      <c r="G787" s="572"/>
      <c r="H787" s="572"/>
      <c r="I787" s="572"/>
      <c r="J787" s="572"/>
      <c r="K787" s="572"/>
      <c r="L787" s="572"/>
      <c r="M787" s="572"/>
      <c r="N787" s="572"/>
      <c r="O787" s="572"/>
      <c r="P787" s="572"/>
      <c r="Q787" s="572"/>
      <c r="R787" s="572"/>
      <c r="S787" s="572"/>
      <c r="T787" s="572"/>
      <c r="U787" s="572"/>
      <c r="V787" s="572"/>
      <c r="W787" s="582"/>
    </row>
    <row r="788" spans="2:23" x14ac:dyDescent="0.2">
      <c r="B788" s="340" t="s">
        <v>42</v>
      </c>
      <c r="C788" s="572">
        <f>AU544</f>
        <v>2.2491682437666447E-2</v>
      </c>
      <c r="D788" s="572">
        <f t="shared" ref="D788:V788" si="2635">AV544</f>
        <v>2.2252358272185711E-2</v>
      </c>
      <c r="E788" s="572">
        <f t="shared" si="2635"/>
        <v>2.1976408211535247E-2</v>
      </c>
      <c r="F788" s="572">
        <f t="shared" si="2635"/>
        <v>2.1753041826675559E-2</v>
      </c>
      <c r="G788" s="572">
        <f t="shared" si="2635"/>
        <v>2.1520958106671498E-2</v>
      </c>
      <c r="H788" s="572">
        <f t="shared" si="2635"/>
        <v>2.1358412644909786E-2</v>
      </c>
      <c r="I788" s="572">
        <f t="shared" si="2635"/>
        <v>2.1048487451643175E-2</v>
      </c>
      <c r="J788" s="572">
        <f t="shared" si="2635"/>
        <v>2.0948989302114907E-2</v>
      </c>
      <c r="K788" s="572">
        <f t="shared" si="2635"/>
        <v>2.1218925158967145E-2</v>
      </c>
      <c r="L788" s="572">
        <f t="shared" si="2635"/>
        <v>2.1524372082927078E-2</v>
      </c>
      <c r="M788" s="572">
        <f t="shared" si="2635"/>
        <v>2.1842417249837671E-2</v>
      </c>
      <c r="N788" s="572">
        <f t="shared" si="2635"/>
        <v>1.2009593679488463E-2</v>
      </c>
      <c r="O788" s="572">
        <f t="shared" si="2635"/>
        <v>2.4857661435353103E-3</v>
      </c>
      <c r="P788" s="572">
        <f t="shared" si="2635"/>
        <v>-7.1672261207842815E-3</v>
      </c>
      <c r="Q788" s="572">
        <f t="shared" si="2635"/>
        <v>-1.6742050887247034E-2</v>
      </c>
      <c r="R788" s="573">
        <f t="shared" si="2635"/>
        <v>-4.8253137977258512E-2</v>
      </c>
      <c r="S788" s="573">
        <f t="shared" si="2635"/>
        <v>-4.8240764379903024E-2</v>
      </c>
      <c r="T788" s="573">
        <f t="shared" si="2635"/>
        <v>-4.8228390782546968E-2</v>
      </c>
      <c r="U788" s="573">
        <f t="shared" si="2635"/>
        <v>-4.4886575528579671E-2</v>
      </c>
      <c r="V788" s="573">
        <f t="shared" si="2635"/>
        <v>-4.1396731140924389E-2</v>
      </c>
      <c r="W788" s="582">
        <f t="shared" si="2619"/>
        <v>-1.2417321245429303E-4</v>
      </c>
    </row>
    <row r="789" spans="2:23" x14ac:dyDescent="0.2">
      <c r="B789" s="340" t="s">
        <v>43</v>
      </c>
      <c r="C789" s="572">
        <f>AU31</f>
        <v>-0.45646416263509315</v>
      </c>
      <c r="D789" s="572">
        <f t="shared" ref="D789:V789" si="2636">AV31</f>
        <v>-0.44894463937790696</v>
      </c>
      <c r="E789" s="572">
        <f t="shared" si="2636"/>
        <v>-0.44197162506001647</v>
      </c>
      <c r="F789" s="572">
        <f t="shared" si="2636"/>
        <v>-0.43470453977653539</v>
      </c>
      <c r="G789" s="572">
        <f t="shared" si="2636"/>
        <v>-0.42743645656832419</v>
      </c>
      <c r="H789" s="572">
        <f t="shared" si="2636"/>
        <v>-0.42053124907739614</v>
      </c>
      <c r="I789" s="572">
        <f t="shared" si="2636"/>
        <v>-0.41746539300015673</v>
      </c>
      <c r="J789" s="572">
        <f t="shared" si="2636"/>
        <v>-0.41448197568627543</v>
      </c>
      <c r="K789" s="572">
        <f t="shared" si="2636"/>
        <v>-0.41165080713113661</v>
      </c>
      <c r="L789" s="572">
        <f t="shared" si="2636"/>
        <v>-0.40854286856704869</v>
      </c>
      <c r="M789" s="572">
        <f t="shared" si="2636"/>
        <v>-0.40560242846730887</v>
      </c>
      <c r="N789" s="572">
        <f t="shared" si="2636"/>
        <v>-0.38538397336501307</v>
      </c>
      <c r="O789" s="572">
        <f t="shared" si="2636"/>
        <v>-0.36572709228280864</v>
      </c>
      <c r="P789" s="572">
        <f t="shared" si="2636"/>
        <v>-0.34394591853413503</v>
      </c>
      <c r="Q789" s="572">
        <f t="shared" si="2636"/>
        <v>-0.3221095200021864</v>
      </c>
      <c r="R789" s="572">
        <f t="shared" si="2636"/>
        <v>-0.30044243695733491</v>
      </c>
      <c r="S789" s="572">
        <f t="shared" si="2636"/>
        <v>-0.27715481472420489</v>
      </c>
      <c r="T789" s="572">
        <f t="shared" si="2636"/>
        <v>-0.25373148755659591</v>
      </c>
      <c r="U789" s="572">
        <f t="shared" si="2636"/>
        <v>-0.22990409103306669</v>
      </c>
      <c r="V789" s="572">
        <f t="shared" si="2636"/>
        <v>-0.20582626886092403</v>
      </c>
      <c r="W789" s="582">
        <f t="shared" si="2619"/>
        <v>-0.36860108743317344</v>
      </c>
    </row>
    <row r="790" spans="2:23" x14ac:dyDescent="0.2">
      <c r="B790" s="340" t="s">
        <v>44</v>
      </c>
      <c r="C790" s="572">
        <f>AU571</f>
        <v>-6.9209989559080365E-2</v>
      </c>
      <c r="D790" s="572">
        <f t="shared" ref="D790:V790" si="2637">AV571</f>
        <v>-6.8894844302973018E-2</v>
      </c>
      <c r="E790" s="572">
        <f t="shared" si="2637"/>
        <v>-6.8633901068495845E-2</v>
      </c>
      <c r="F790" s="572">
        <f t="shared" si="2637"/>
        <v>-6.7828702424421003E-2</v>
      </c>
      <c r="G790" s="572">
        <f t="shared" si="2637"/>
        <v>-6.6925006254564462E-2</v>
      </c>
      <c r="H790" s="572">
        <f t="shared" si="2637"/>
        <v>-6.6072411793021479E-2</v>
      </c>
      <c r="I790" s="572">
        <f t="shared" si="2637"/>
        <v>-6.5557255320694952E-2</v>
      </c>
      <c r="J790" s="572">
        <f t="shared" si="2637"/>
        <v>-6.4972618979648053E-2</v>
      </c>
      <c r="K790" s="572">
        <f t="shared" si="2637"/>
        <v>-6.3482106733602592E-2</v>
      </c>
      <c r="L790" s="572">
        <f t="shared" si="2637"/>
        <v>-6.1991758256043986E-2</v>
      </c>
      <c r="M790" s="572">
        <f t="shared" si="2637"/>
        <v>-6.1563248440343353E-2</v>
      </c>
      <c r="N790" s="572">
        <f t="shared" si="2637"/>
        <v>-6.1146521578790275E-2</v>
      </c>
      <c r="O790" s="572">
        <f t="shared" si="2637"/>
        <v>-6.081795548691353E-2</v>
      </c>
      <c r="P790" s="572">
        <f t="shared" si="2637"/>
        <v>-0.10822246008271548</v>
      </c>
      <c r="Q790" s="573">
        <f t="shared" si="2637"/>
        <v>-9.4005449591280654E-2</v>
      </c>
      <c r="R790" s="573">
        <f t="shared" si="2637"/>
        <v>-2.001140650141477E-6</v>
      </c>
      <c r="S790" s="573">
        <f t="shared" si="2637"/>
        <v>3.9348003580095738E-6</v>
      </c>
      <c r="T790" s="573">
        <f t="shared" si="2637"/>
        <v>0</v>
      </c>
      <c r="U790" s="573">
        <f t="shared" si="2637"/>
        <v>2.7050658431150923E-16</v>
      </c>
      <c r="V790" s="573">
        <f t="shared" si="2637"/>
        <v>-8.1451965455152878E-3</v>
      </c>
      <c r="W790" s="582">
        <f t="shared" si="2619"/>
        <v>-5.2873374637919801E-2</v>
      </c>
    </row>
    <row r="791" spans="2:23" x14ac:dyDescent="0.2">
      <c r="B791" s="340" t="s">
        <v>45</v>
      </c>
      <c r="C791" s="572">
        <f>AU598</f>
        <v>-0.10532450587685567</v>
      </c>
      <c r="D791" s="572">
        <f t="shared" ref="D791:V791" si="2638">AV598</f>
        <v>-5.8926414181853119E-2</v>
      </c>
      <c r="E791" s="572">
        <f t="shared" si="2638"/>
        <v>-1.2036185544735284E-2</v>
      </c>
      <c r="F791" s="572">
        <f t="shared" si="2638"/>
        <v>3.8217767883028442E-2</v>
      </c>
      <c r="G791" s="572">
        <f t="shared" si="2638"/>
        <v>8.7326076391946783E-2</v>
      </c>
      <c r="H791" s="572">
        <f t="shared" si="2638"/>
        <v>0.13281868714051182</v>
      </c>
      <c r="I791" s="572">
        <f t="shared" si="2638"/>
        <v>0.13206068344047769</v>
      </c>
      <c r="J791" s="572">
        <f t="shared" si="2638"/>
        <v>0.13114751584324577</v>
      </c>
      <c r="K791" s="572">
        <f t="shared" si="2638"/>
        <v>0.12900262854142616</v>
      </c>
      <c r="L791" s="572">
        <f t="shared" si="2638"/>
        <v>0.12493302941473863</v>
      </c>
      <c r="M791" s="572">
        <f t="shared" si="2638"/>
        <v>0.12281549738076648</v>
      </c>
      <c r="N791" s="572">
        <f t="shared" si="2638"/>
        <v>0.11601785360566291</v>
      </c>
      <c r="O791" s="572">
        <f t="shared" si="2638"/>
        <v>0.11524476483205076</v>
      </c>
      <c r="P791" s="572">
        <f t="shared" si="2638"/>
        <v>0.11830496211457597</v>
      </c>
      <c r="Q791" s="572">
        <f t="shared" si="2638"/>
        <v>0.12232305716231585</v>
      </c>
      <c r="R791" s="572">
        <f t="shared" si="2638"/>
        <v>0.12644289227211003</v>
      </c>
      <c r="S791" s="572">
        <f t="shared" si="2638"/>
        <v>0.13484154568313908</v>
      </c>
      <c r="T791" s="572">
        <f t="shared" si="2638"/>
        <v>0.14339082874861483</v>
      </c>
      <c r="U791" s="572">
        <f t="shared" si="2638"/>
        <v>0.1568573738485036</v>
      </c>
      <c r="V791" s="572">
        <f t="shared" si="2638"/>
        <v>0.16013707919168135</v>
      </c>
      <c r="W791" s="582">
        <f t="shared" si="2619"/>
        <v>9.5779756894567594E-2</v>
      </c>
    </row>
    <row r="792" spans="2:23" x14ac:dyDescent="0.2">
      <c r="B792" s="340" t="s">
        <v>46</v>
      </c>
      <c r="C792" s="572">
        <f>AU625</f>
        <v>-0.17426425951770513</v>
      </c>
      <c r="D792" s="572">
        <f t="shared" ref="D792:V792" si="2639">AV625</f>
        <v>-0.17089950582081162</v>
      </c>
      <c r="E792" s="572">
        <f t="shared" si="2639"/>
        <v>-0.17199378574954324</v>
      </c>
      <c r="F792" s="572">
        <f t="shared" si="2639"/>
        <v>-0.17086725257537774</v>
      </c>
      <c r="G792" s="572">
        <f t="shared" si="2639"/>
        <v>-0.16955970567949763</v>
      </c>
      <c r="H792" s="572">
        <f t="shared" si="2639"/>
        <v>-0.16813793562112667</v>
      </c>
      <c r="I792" s="572">
        <f t="shared" si="2639"/>
        <v>-0.16371871307034297</v>
      </c>
      <c r="J792" s="572">
        <f t="shared" si="2639"/>
        <v>-0.16165853917263576</v>
      </c>
      <c r="K792" s="572">
        <f t="shared" si="2639"/>
        <v>-0.15696802079373923</v>
      </c>
      <c r="L792" s="572">
        <f t="shared" si="2639"/>
        <v>6.5031624196906189E-3</v>
      </c>
      <c r="M792" s="573">
        <f t="shared" si="2639"/>
        <v>2.1437186842382411E-2</v>
      </c>
      <c r="N792" s="573">
        <f t="shared" si="2639"/>
        <v>-9.4390819206989371E-2</v>
      </c>
      <c r="O792" s="573">
        <f t="shared" si="2639"/>
        <v>-0.18089958652528684</v>
      </c>
      <c r="P792" s="573">
        <f t="shared" si="2639"/>
        <v>4.9301299416150475E-2</v>
      </c>
      <c r="Q792" s="573">
        <f t="shared" si="2639"/>
        <v>4.7905708745121296E-2</v>
      </c>
      <c r="R792" s="573">
        <f t="shared" si="2639"/>
        <v>6.3334702568919335E-2</v>
      </c>
      <c r="S792" s="573">
        <f t="shared" si="2639"/>
        <v>6.0531192324625081E-2</v>
      </c>
      <c r="T792" s="573">
        <f t="shared" si="2639"/>
        <v>9.9303798933654153E-2</v>
      </c>
      <c r="U792" s="573">
        <f t="shared" si="2639"/>
        <v>-2.8325668525048878E-2</v>
      </c>
      <c r="V792" s="573">
        <f t="shared" si="2639"/>
        <v>-3.0096726628596047E-2</v>
      </c>
      <c r="W792" s="582">
        <f t="shared" si="2619"/>
        <v>-7.4673173381807886E-2</v>
      </c>
    </row>
    <row r="793" spans="2:23" x14ac:dyDescent="0.2">
      <c r="B793" s="340" t="s">
        <v>47</v>
      </c>
      <c r="C793" s="572">
        <f>AU679</f>
        <v>9.4323888706164052E-2</v>
      </c>
      <c r="D793" s="572">
        <f t="shared" ref="D793:V793" si="2640">AV679</f>
        <v>9.410014179075761E-2</v>
      </c>
      <c r="E793" s="572">
        <f t="shared" si="2640"/>
        <v>9.3652461636662104E-2</v>
      </c>
      <c r="F793" s="572">
        <f t="shared" si="2640"/>
        <v>9.2888017577168566E-2</v>
      </c>
      <c r="G793" s="572">
        <f t="shared" si="2640"/>
        <v>9.2309666409523219E-2</v>
      </c>
      <c r="H793" s="572">
        <f t="shared" si="2640"/>
        <v>9.1972262606337368E-2</v>
      </c>
      <c r="I793" s="572">
        <f t="shared" si="2640"/>
        <v>0.16102641872116508</v>
      </c>
      <c r="J793" s="572">
        <f t="shared" si="2640"/>
        <v>0.24151771494074833</v>
      </c>
      <c r="K793" s="572">
        <f t="shared" si="2640"/>
        <v>0.33685023856250956</v>
      </c>
      <c r="L793" s="572">
        <f t="shared" si="2640"/>
        <v>0.4520733842353844</v>
      </c>
      <c r="M793" s="572">
        <f t="shared" si="2640"/>
        <v>0.59231655190322241</v>
      </c>
      <c r="N793" s="572">
        <f t="shared" si="2640"/>
        <v>0</v>
      </c>
      <c r="O793" s="573">
        <f t="shared" si="2640"/>
        <v>0</v>
      </c>
      <c r="P793" s="573">
        <f t="shared" si="2640"/>
        <v>0</v>
      </c>
      <c r="Q793" s="573">
        <f t="shared" si="2640"/>
        <v>0</v>
      </c>
      <c r="R793" s="573">
        <f t="shared" si="2640"/>
        <v>0</v>
      </c>
      <c r="S793" s="573">
        <f t="shared" si="2640"/>
        <v>0</v>
      </c>
      <c r="T793" s="573">
        <f t="shared" si="2640"/>
        <v>-1.4969502845640252E-5</v>
      </c>
      <c r="U793" s="573">
        <f t="shared" si="2640"/>
        <v>-1.4170579698498697E-7</v>
      </c>
      <c r="V793" s="573">
        <f t="shared" si="2640"/>
        <v>-9.4940437350607397E-8</v>
      </c>
      <c r="W793" s="582">
        <f t="shared" si="2619"/>
        <v>0.11715077704702814</v>
      </c>
    </row>
    <row r="794" spans="2:23" x14ac:dyDescent="0.2">
      <c r="B794" s="340" t="s">
        <v>48</v>
      </c>
      <c r="C794" s="572">
        <f>AU706</f>
        <v>4.3835810668291025E-4</v>
      </c>
      <c r="D794" s="572">
        <f t="shared" ref="D794:V794" si="2641">AV706</f>
        <v>9.1728802431678073E-4</v>
      </c>
      <c r="E794" s="572">
        <f t="shared" si="2641"/>
        <v>4.2041781368557943E-3</v>
      </c>
      <c r="F794" s="572">
        <f t="shared" si="2641"/>
        <v>3.7908409612888512E-3</v>
      </c>
      <c r="G794" s="572">
        <f t="shared" si="2641"/>
        <v>1.302092936341066E-2</v>
      </c>
      <c r="H794" s="572">
        <f t="shared" si="2641"/>
        <v>1.2137879895320921E-2</v>
      </c>
      <c r="I794" s="572">
        <f t="shared" si="2641"/>
        <v>1.2637986414056789E-2</v>
      </c>
      <c r="J794" s="572">
        <f t="shared" si="2641"/>
        <v>1.4969001757226411E-2</v>
      </c>
      <c r="K794" s="572">
        <f t="shared" si="2641"/>
        <v>1.4225483174319115E-2</v>
      </c>
      <c r="L794" s="572">
        <f t="shared" si="2641"/>
        <v>1.3421422670742606E-2</v>
      </c>
      <c r="M794" s="572">
        <f t="shared" si="2641"/>
        <v>1.3699721221211388E-2</v>
      </c>
      <c r="N794" s="572">
        <f t="shared" si="2641"/>
        <v>1.3106445439028065E-2</v>
      </c>
      <c r="O794" s="572">
        <f t="shared" si="2641"/>
        <v>1.2055487227162095E-2</v>
      </c>
      <c r="P794" s="572">
        <f t="shared" si="2641"/>
        <v>0</v>
      </c>
      <c r="Q794" s="573">
        <f t="shared" si="2641"/>
        <v>0</v>
      </c>
      <c r="R794" s="573">
        <f t="shared" si="2641"/>
        <v>0</v>
      </c>
      <c r="S794" s="573">
        <f t="shared" si="2641"/>
        <v>0</v>
      </c>
      <c r="T794" s="573">
        <f t="shared" si="2641"/>
        <v>0</v>
      </c>
      <c r="U794" s="573">
        <f t="shared" si="2641"/>
        <v>3.4631179868087961E-3</v>
      </c>
      <c r="V794" s="573">
        <f t="shared" si="2641"/>
        <v>-1.6877292141841017E-2</v>
      </c>
      <c r="W794" s="582">
        <f t="shared" si="2619"/>
        <v>5.7605424118295076E-3</v>
      </c>
    </row>
    <row r="795" spans="2:23" x14ac:dyDescent="0.2">
      <c r="B795" s="340" t="s">
        <v>49</v>
      </c>
      <c r="C795" s="572">
        <f>AU301</f>
        <v>-1.0576160654296125E-2</v>
      </c>
      <c r="D795" s="572">
        <f t="shared" ref="D795:V795" si="2642">AV301</f>
        <v>-1.3312223540189206E-2</v>
      </c>
      <c r="E795" s="572">
        <f t="shared" si="2642"/>
        <v>-1.5975097291466116E-2</v>
      </c>
      <c r="F795" s="572">
        <f t="shared" si="2642"/>
        <v>-1.9084680536511658E-2</v>
      </c>
      <c r="G795" s="572">
        <f t="shared" si="2642"/>
        <v>-2.2368981664445779E-2</v>
      </c>
      <c r="H795" s="572">
        <f t="shared" si="2642"/>
        <v>-2.5377323165733868E-2</v>
      </c>
      <c r="I795" s="572">
        <f t="shared" si="2642"/>
        <v>-1.9261778010741845E-2</v>
      </c>
      <c r="J795" s="572">
        <f t="shared" si="2642"/>
        <v>-1.3722303623074316E-2</v>
      </c>
      <c r="K795" s="572">
        <f t="shared" si="2642"/>
        <v>-7.5317806235933645E-3</v>
      </c>
      <c r="L795" s="572">
        <f t="shared" si="2642"/>
        <v>-1.2193081934182446E-3</v>
      </c>
      <c r="M795" s="572">
        <f t="shared" si="2642"/>
        <v>4.2205179381480887E-3</v>
      </c>
      <c r="N795" s="572">
        <f t="shared" si="2642"/>
        <v>6.4660962857254339E-3</v>
      </c>
      <c r="O795" s="572">
        <f t="shared" si="2642"/>
        <v>8.8959163281541551E-3</v>
      </c>
      <c r="P795" s="572">
        <f t="shared" si="2642"/>
        <v>1.1320634322018224E-2</v>
      </c>
      <c r="Q795" s="572">
        <f t="shared" si="2642"/>
        <v>1.3576273831695121E-2</v>
      </c>
      <c r="R795" s="572">
        <f t="shared" si="2642"/>
        <v>1.5880419627925954E-2</v>
      </c>
      <c r="S795" s="572">
        <f t="shared" si="2642"/>
        <v>1.3362854589951201E-2</v>
      </c>
      <c r="T795" s="572">
        <f t="shared" si="2642"/>
        <v>1.1025842170254496E-2</v>
      </c>
      <c r="U795" s="572">
        <f t="shared" si="2642"/>
        <v>8.415585421285187E-3</v>
      </c>
      <c r="V795" s="572">
        <f t="shared" si="2642"/>
        <v>6.7730165457394794E-3</v>
      </c>
      <c r="W795" s="582">
        <f t="shared" si="2619"/>
        <v>-2.4246240121286568E-3</v>
      </c>
    </row>
    <row r="796" spans="2:23" ht="15" thickBot="1" x14ac:dyDescent="0.25">
      <c r="B796" s="575" t="s">
        <v>50</v>
      </c>
      <c r="C796" s="576">
        <f>AU652</f>
        <v>6.2224146977589226E-2</v>
      </c>
      <c r="D796" s="576">
        <f t="shared" ref="D796:V796" si="2643">AV652</f>
        <v>6.2042490745641735E-2</v>
      </c>
      <c r="E796" s="576">
        <f t="shared" si="2643"/>
        <v>6.1854706616893823E-2</v>
      </c>
      <c r="F796" s="576">
        <f t="shared" si="2643"/>
        <v>6.1729868787363265E-2</v>
      </c>
      <c r="G796" s="576">
        <f t="shared" si="2643"/>
        <v>6.1557781073643285E-2</v>
      </c>
      <c r="H796" s="576">
        <f t="shared" si="2643"/>
        <v>6.2386488731368449E-2</v>
      </c>
      <c r="I796" s="576">
        <f t="shared" si="2643"/>
        <v>5.7848693330847502E-2</v>
      </c>
      <c r="J796" s="576">
        <f t="shared" si="2643"/>
        <v>5.2860770772890968E-2</v>
      </c>
      <c r="K796" s="576">
        <f t="shared" si="2643"/>
        <v>4.8556167459651418E-2</v>
      </c>
      <c r="L796" s="576">
        <f t="shared" si="2643"/>
        <v>4.4069871660868926E-2</v>
      </c>
      <c r="M796" s="576">
        <f t="shared" si="2643"/>
        <v>4.0002949212407289E-2</v>
      </c>
      <c r="N796" s="576">
        <f t="shared" si="2643"/>
        <v>4.8505641403472723E-2</v>
      </c>
      <c r="O796" s="576">
        <f t="shared" si="2643"/>
        <v>5.6847301532850794E-2</v>
      </c>
      <c r="P796" s="576">
        <f t="shared" si="2643"/>
        <v>6.4789985068425551E-2</v>
      </c>
      <c r="Q796" s="576">
        <f t="shared" si="2643"/>
        <v>7.1977919501921755E-2</v>
      </c>
      <c r="R796" s="576">
        <f t="shared" si="2643"/>
        <v>7.8882288763868671E-2</v>
      </c>
      <c r="S796" s="576">
        <f t="shared" si="2643"/>
        <v>0.12308397529800973</v>
      </c>
      <c r="T796" s="576">
        <f t="shared" si="2643"/>
        <v>0.16477412030806085</v>
      </c>
      <c r="U796" s="576">
        <f t="shared" si="2643"/>
        <v>0.20616291840980508</v>
      </c>
      <c r="V796" s="576">
        <f t="shared" si="2643"/>
        <v>0.24695666386677198</v>
      </c>
      <c r="W796" s="583">
        <f t="shared" si="2619"/>
        <v>8.3855737476117659E-2</v>
      </c>
    </row>
    <row r="797" spans="2:23" x14ac:dyDescent="0.2">
      <c r="C797" s="571"/>
      <c r="D797" s="571"/>
      <c r="E797" s="571"/>
      <c r="F797" s="571"/>
      <c r="G797" s="571"/>
      <c r="H797" s="571"/>
      <c r="I797" s="571"/>
      <c r="J797" s="571"/>
      <c r="K797" s="571"/>
      <c r="L797" s="571"/>
      <c r="M797" s="571"/>
      <c r="N797" s="571"/>
      <c r="O797" s="571"/>
      <c r="P797" s="571"/>
      <c r="Q797" s="571"/>
      <c r="R797" s="571"/>
      <c r="S797" s="571"/>
      <c r="T797" s="571"/>
      <c r="U797" s="571"/>
      <c r="V797" s="571"/>
      <c r="W797" s="571"/>
    </row>
    <row r="798" spans="2:23" x14ac:dyDescent="0.2">
      <c r="C798" s="571"/>
      <c r="D798" s="571"/>
      <c r="E798" s="571"/>
      <c r="F798" s="571"/>
      <c r="G798" s="571"/>
      <c r="H798" s="571"/>
      <c r="I798" s="571"/>
      <c r="J798" s="571"/>
      <c r="K798" s="571"/>
      <c r="L798" s="571"/>
      <c r="M798" s="571"/>
      <c r="N798" s="571"/>
      <c r="O798" s="571"/>
      <c r="P798" s="571"/>
      <c r="Q798" s="571"/>
      <c r="R798" s="571"/>
      <c r="S798" s="571"/>
      <c r="T798" s="571"/>
      <c r="U798" s="571"/>
      <c r="V798" s="571"/>
      <c r="W798" s="571"/>
    </row>
    <row r="799" spans="2:23" x14ac:dyDescent="0.2">
      <c r="C799" s="571"/>
      <c r="D799" s="571"/>
      <c r="E799" s="571"/>
      <c r="F799" s="571"/>
      <c r="G799" s="571"/>
      <c r="H799" s="571"/>
      <c r="I799" s="571"/>
      <c r="J799" s="571"/>
      <c r="K799" s="571"/>
      <c r="L799" s="571"/>
      <c r="M799" s="571"/>
      <c r="N799" s="571"/>
      <c r="O799" s="571"/>
      <c r="P799" s="571"/>
      <c r="Q799" s="571"/>
      <c r="R799" s="571"/>
      <c r="S799" s="571"/>
      <c r="T799" s="571"/>
      <c r="U799" s="571"/>
      <c r="V799" s="571"/>
      <c r="W799" s="571"/>
    </row>
    <row r="800" spans="2:23" x14ac:dyDescent="0.2">
      <c r="C800" s="571"/>
      <c r="D800" s="571"/>
      <c r="E800" s="571"/>
      <c r="F800" s="571"/>
      <c r="G800" s="571"/>
      <c r="H800" s="571"/>
      <c r="I800" s="571"/>
      <c r="J800" s="571"/>
      <c r="K800" s="571"/>
      <c r="L800" s="571"/>
      <c r="M800" s="571"/>
      <c r="N800" s="571"/>
      <c r="O800" s="571"/>
      <c r="P800" s="571"/>
      <c r="Q800" s="571"/>
      <c r="R800" s="571"/>
      <c r="S800" s="571"/>
      <c r="T800" s="571"/>
      <c r="U800" s="571"/>
      <c r="V800" s="571"/>
      <c r="W800" s="571"/>
    </row>
    <row r="801" spans="3:23" x14ac:dyDescent="0.2">
      <c r="C801" s="571"/>
      <c r="D801" s="571"/>
      <c r="E801" s="571"/>
      <c r="F801" s="571"/>
      <c r="G801" s="571"/>
      <c r="H801" s="571"/>
      <c r="I801" s="571"/>
      <c r="J801" s="571"/>
      <c r="K801" s="571"/>
      <c r="L801" s="571"/>
      <c r="M801" s="571"/>
      <c r="N801" s="571"/>
      <c r="O801" s="571"/>
      <c r="P801" s="571"/>
      <c r="Q801" s="571"/>
      <c r="R801" s="571"/>
      <c r="S801" s="571"/>
      <c r="T801" s="571"/>
      <c r="U801" s="571"/>
      <c r="V801" s="571"/>
      <c r="W801" s="571"/>
    </row>
    <row r="802" spans="3:23" x14ac:dyDescent="0.2">
      <c r="C802" s="571"/>
      <c r="D802" s="571"/>
      <c r="E802" s="571"/>
      <c r="F802" s="571"/>
      <c r="G802" s="571"/>
      <c r="H802" s="571"/>
      <c r="I802" s="571"/>
      <c r="J802" s="571"/>
      <c r="K802" s="571"/>
      <c r="L802" s="571"/>
      <c r="M802" s="571"/>
      <c r="N802" s="571"/>
      <c r="O802" s="571"/>
      <c r="P802" s="571"/>
      <c r="Q802" s="571"/>
      <c r="R802" s="571"/>
      <c r="S802" s="571"/>
      <c r="T802" s="571"/>
      <c r="U802" s="571"/>
      <c r="V802" s="571"/>
      <c r="W802" s="571"/>
    </row>
    <row r="803" spans="3:23" x14ac:dyDescent="0.2">
      <c r="C803" s="571"/>
      <c r="D803" s="571"/>
      <c r="E803" s="571"/>
      <c r="F803" s="571"/>
      <c r="G803" s="571"/>
      <c r="H803" s="571"/>
      <c r="I803" s="571"/>
      <c r="J803" s="571"/>
      <c r="K803" s="571"/>
      <c r="L803" s="571"/>
      <c r="M803" s="571"/>
      <c r="N803" s="571"/>
      <c r="O803" s="571"/>
      <c r="P803" s="571"/>
      <c r="Q803" s="571"/>
      <c r="R803" s="571"/>
      <c r="S803" s="571"/>
      <c r="T803" s="571"/>
      <c r="U803" s="571"/>
      <c r="V803" s="571"/>
      <c r="W803" s="571"/>
    </row>
    <row r="804" spans="3:23" x14ac:dyDescent="0.2">
      <c r="C804" s="571"/>
      <c r="D804" s="571"/>
      <c r="E804" s="571"/>
      <c r="F804" s="571"/>
      <c r="G804" s="571"/>
      <c r="H804" s="571"/>
      <c r="I804" s="571"/>
      <c r="J804" s="571"/>
      <c r="K804" s="571"/>
      <c r="L804" s="571"/>
      <c r="M804" s="571"/>
      <c r="N804" s="571"/>
      <c r="O804" s="571"/>
      <c r="P804" s="571"/>
      <c r="Q804" s="571"/>
      <c r="R804" s="571"/>
      <c r="S804" s="571"/>
      <c r="T804" s="571"/>
      <c r="U804" s="571"/>
      <c r="V804" s="571"/>
      <c r="W804" s="571"/>
    </row>
    <row r="805" spans="3:23" x14ac:dyDescent="0.2">
      <c r="C805" s="571"/>
      <c r="D805" s="571"/>
      <c r="E805" s="571"/>
      <c r="F805" s="571"/>
      <c r="G805" s="571"/>
      <c r="H805" s="571"/>
      <c r="I805" s="571"/>
      <c r="J805" s="571"/>
      <c r="K805" s="571"/>
      <c r="L805" s="571"/>
      <c r="M805" s="571"/>
      <c r="N805" s="571"/>
      <c r="O805" s="571"/>
      <c r="P805" s="571"/>
      <c r="Q805" s="571"/>
      <c r="R805" s="571"/>
      <c r="S805" s="571"/>
      <c r="T805" s="571"/>
      <c r="U805" s="571"/>
      <c r="V805" s="571"/>
      <c r="W805" s="571"/>
    </row>
    <row r="806" spans="3:23" x14ac:dyDescent="0.2">
      <c r="C806" s="571"/>
      <c r="D806" s="571"/>
      <c r="E806" s="571"/>
      <c r="F806" s="571"/>
      <c r="G806" s="571"/>
      <c r="H806" s="571"/>
      <c r="I806" s="571"/>
      <c r="J806" s="571"/>
      <c r="K806" s="571"/>
      <c r="L806" s="571"/>
      <c r="M806" s="571"/>
      <c r="N806" s="571"/>
      <c r="O806" s="571"/>
      <c r="P806" s="571"/>
      <c r="Q806" s="571"/>
      <c r="R806" s="571"/>
      <c r="S806" s="571"/>
      <c r="T806" s="571"/>
      <c r="U806" s="571"/>
      <c r="V806" s="571"/>
      <c r="W806" s="571"/>
    </row>
    <row r="807" spans="3:23" x14ac:dyDescent="0.2">
      <c r="C807" s="571"/>
      <c r="D807" s="571"/>
      <c r="E807" s="571"/>
      <c r="F807" s="571"/>
      <c r="G807" s="571"/>
      <c r="H807" s="571"/>
      <c r="I807" s="571"/>
      <c r="J807" s="571"/>
      <c r="K807" s="571"/>
      <c r="L807" s="571"/>
      <c r="M807" s="571"/>
      <c r="N807" s="571"/>
      <c r="O807" s="571"/>
      <c r="P807" s="571"/>
      <c r="Q807" s="571"/>
      <c r="R807" s="571"/>
      <c r="S807" s="571"/>
      <c r="T807" s="571"/>
      <c r="U807" s="571"/>
      <c r="V807" s="571"/>
      <c r="W807" s="571"/>
    </row>
    <row r="808" spans="3:23" x14ac:dyDescent="0.2">
      <c r="C808" s="571"/>
      <c r="D808" s="571"/>
      <c r="E808" s="571"/>
      <c r="F808" s="571"/>
      <c r="G808" s="571"/>
      <c r="H808" s="571"/>
      <c r="I808" s="571"/>
      <c r="J808" s="571"/>
      <c r="K808" s="571"/>
      <c r="L808" s="571"/>
      <c r="M808" s="571"/>
      <c r="N808" s="571"/>
      <c r="O808" s="571"/>
      <c r="P808" s="571"/>
      <c r="Q808" s="571"/>
      <c r="R808" s="571"/>
      <c r="S808" s="571"/>
      <c r="T808" s="571"/>
      <c r="U808" s="571"/>
      <c r="V808" s="571"/>
      <c r="W808" s="571"/>
    </row>
    <row r="809" spans="3:23" x14ac:dyDescent="0.2">
      <c r="C809" s="571"/>
      <c r="D809" s="571"/>
      <c r="E809" s="571"/>
      <c r="F809" s="571"/>
      <c r="G809" s="571"/>
      <c r="H809" s="571"/>
      <c r="I809" s="571"/>
      <c r="J809" s="571"/>
      <c r="K809" s="571"/>
      <c r="L809" s="571"/>
      <c r="M809" s="571"/>
      <c r="N809" s="571"/>
      <c r="O809" s="571"/>
      <c r="P809" s="571"/>
      <c r="Q809" s="571"/>
      <c r="R809" s="571"/>
      <c r="S809" s="571"/>
      <c r="T809" s="571"/>
      <c r="U809" s="571"/>
      <c r="V809" s="571"/>
      <c r="W809" s="571"/>
    </row>
    <row r="810" spans="3:23" x14ac:dyDescent="0.2">
      <c r="C810" s="571"/>
      <c r="D810" s="571"/>
      <c r="E810" s="571"/>
      <c r="F810" s="571"/>
      <c r="G810" s="571"/>
      <c r="H810" s="571"/>
      <c r="I810" s="571"/>
      <c r="J810" s="571"/>
      <c r="K810" s="571"/>
      <c r="L810" s="571"/>
      <c r="M810" s="571"/>
      <c r="N810" s="571"/>
      <c r="O810" s="571"/>
      <c r="P810" s="571"/>
      <c r="Q810" s="571"/>
      <c r="R810" s="571"/>
      <c r="S810" s="571"/>
      <c r="T810" s="571"/>
      <c r="U810" s="571"/>
      <c r="V810" s="571"/>
      <c r="W810" s="571"/>
    </row>
    <row r="811" spans="3:23" x14ac:dyDescent="0.2">
      <c r="C811" s="571"/>
      <c r="D811" s="571"/>
      <c r="E811" s="571"/>
      <c r="F811" s="571"/>
      <c r="G811" s="571"/>
      <c r="H811" s="571"/>
      <c r="I811" s="571"/>
      <c r="J811" s="571"/>
      <c r="K811" s="571"/>
      <c r="L811" s="571"/>
      <c r="M811" s="571"/>
      <c r="N811" s="571"/>
      <c r="O811" s="571"/>
      <c r="P811" s="571"/>
      <c r="Q811" s="571"/>
      <c r="R811" s="571"/>
      <c r="S811" s="571"/>
      <c r="T811" s="571"/>
      <c r="U811" s="571"/>
      <c r="V811" s="571"/>
      <c r="W811" s="571"/>
    </row>
    <row r="812" spans="3:23" x14ac:dyDescent="0.2">
      <c r="C812" s="571"/>
      <c r="D812" s="571"/>
      <c r="E812" s="571"/>
      <c r="F812" s="571"/>
      <c r="G812" s="571"/>
      <c r="H812" s="571"/>
      <c r="I812" s="571"/>
      <c r="J812" s="571"/>
      <c r="K812" s="571"/>
      <c r="L812" s="571"/>
      <c r="M812" s="571"/>
      <c r="N812" s="571"/>
      <c r="O812" s="571"/>
      <c r="P812" s="571"/>
      <c r="Q812" s="571"/>
      <c r="R812" s="571"/>
      <c r="S812" s="571"/>
      <c r="T812" s="571"/>
      <c r="U812" s="571"/>
      <c r="V812" s="571"/>
      <c r="W812" s="571"/>
    </row>
    <row r="813" spans="3:23" x14ac:dyDescent="0.2">
      <c r="C813" s="571"/>
      <c r="D813" s="571"/>
      <c r="E813" s="571"/>
      <c r="F813" s="571"/>
      <c r="G813" s="571"/>
      <c r="H813" s="571"/>
      <c r="I813" s="571"/>
      <c r="J813" s="571"/>
      <c r="K813" s="571"/>
      <c r="L813" s="571"/>
      <c r="M813" s="571"/>
      <c r="N813" s="571"/>
      <c r="O813" s="571"/>
      <c r="P813" s="571"/>
      <c r="Q813" s="571"/>
      <c r="R813" s="571"/>
      <c r="S813" s="571"/>
      <c r="T813" s="571"/>
      <c r="U813" s="571"/>
      <c r="V813" s="571"/>
      <c r="W813" s="571"/>
    </row>
    <row r="814" spans="3:23" x14ac:dyDescent="0.2">
      <c r="C814" s="571"/>
      <c r="D814" s="571"/>
      <c r="E814" s="571"/>
      <c r="F814" s="571"/>
      <c r="G814" s="571"/>
      <c r="H814" s="571"/>
      <c r="I814" s="571"/>
      <c r="J814" s="571"/>
      <c r="K814" s="571"/>
      <c r="L814" s="571"/>
      <c r="M814" s="571"/>
      <c r="N814" s="571"/>
      <c r="O814" s="571"/>
      <c r="P814" s="571"/>
      <c r="Q814" s="571"/>
      <c r="R814" s="571"/>
      <c r="S814" s="571"/>
      <c r="T814" s="571"/>
      <c r="U814" s="571"/>
      <c r="V814" s="571"/>
      <c r="W814" s="571"/>
    </row>
    <row r="815" spans="3:23" x14ac:dyDescent="0.2">
      <c r="C815" s="571"/>
      <c r="D815" s="571"/>
      <c r="E815" s="571"/>
      <c r="F815" s="571"/>
      <c r="G815" s="571"/>
      <c r="H815" s="571"/>
      <c r="I815" s="571"/>
      <c r="J815" s="571"/>
      <c r="K815" s="571"/>
      <c r="L815" s="571"/>
      <c r="M815" s="571"/>
      <c r="N815" s="571"/>
      <c r="O815" s="571"/>
      <c r="P815" s="571"/>
      <c r="Q815" s="571"/>
      <c r="R815" s="571"/>
      <c r="S815" s="571"/>
      <c r="T815" s="571"/>
      <c r="U815" s="571"/>
      <c r="V815" s="571"/>
      <c r="W815" s="571"/>
    </row>
    <row r="816" spans="3:23" x14ac:dyDescent="0.2">
      <c r="C816" s="571"/>
      <c r="D816" s="571"/>
      <c r="E816" s="571"/>
      <c r="F816" s="571"/>
      <c r="G816" s="571"/>
      <c r="H816" s="571"/>
      <c r="I816" s="571"/>
      <c r="J816" s="571"/>
      <c r="K816" s="571"/>
      <c r="L816" s="571"/>
      <c r="M816" s="571"/>
      <c r="N816" s="571"/>
      <c r="O816" s="571"/>
      <c r="P816" s="571"/>
      <c r="Q816" s="571"/>
      <c r="R816" s="571"/>
      <c r="S816" s="571"/>
      <c r="T816" s="571"/>
      <c r="U816" s="571"/>
      <c r="V816" s="571"/>
      <c r="W816" s="571"/>
    </row>
    <row r="817" spans="3:23" x14ac:dyDescent="0.2">
      <c r="C817" s="571"/>
      <c r="D817" s="571"/>
      <c r="E817" s="571"/>
      <c r="F817" s="571"/>
      <c r="G817" s="571"/>
      <c r="H817" s="571"/>
      <c r="I817" s="571"/>
      <c r="J817" s="571"/>
      <c r="K817" s="571"/>
      <c r="L817" s="571"/>
      <c r="M817" s="571"/>
      <c r="N817" s="571"/>
      <c r="O817" s="571"/>
      <c r="P817" s="571"/>
      <c r="Q817" s="571"/>
      <c r="R817" s="571"/>
      <c r="S817" s="571"/>
      <c r="T817" s="571"/>
      <c r="U817" s="571"/>
      <c r="V817" s="571"/>
      <c r="W817" s="571"/>
    </row>
    <row r="818" spans="3:23" x14ac:dyDescent="0.2">
      <c r="C818" s="571"/>
      <c r="D818" s="571"/>
      <c r="E818" s="571"/>
      <c r="F818" s="571"/>
      <c r="G818" s="571"/>
      <c r="H818" s="571"/>
      <c r="I818" s="571"/>
      <c r="J818" s="571"/>
      <c r="K818" s="571"/>
      <c r="L818" s="571"/>
      <c r="M818" s="571"/>
      <c r="N818" s="571"/>
      <c r="O818" s="571"/>
      <c r="P818" s="571"/>
      <c r="Q818" s="571"/>
      <c r="R818" s="571"/>
      <c r="S818" s="571"/>
      <c r="T818" s="571"/>
      <c r="U818" s="571"/>
      <c r="V818" s="571"/>
      <c r="W818" s="571"/>
    </row>
    <row r="819" spans="3:23" x14ac:dyDescent="0.2">
      <c r="C819" s="571"/>
      <c r="D819" s="571"/>
      <c r="E819" s="571"/>
      <c r="F819" s="571"/>
      <c r="G819" s="571"/>
      <c r="H819" s="571"/>
      <c r="I819" s="571"/>
      <c r="J819" s="571"/>
      <c r="K819" s="571"/>
      <c r="L819" s="571"/>
      <c r="M819" s="571"/>
      <c r="N819" s="571"/>
      <c r="O819" s="571"/>
      <c r="P819" s="571"/>
      <c r="Q819" s="571"/>
      <c r="R819" s="571"/>
      <c r="S819" s="571"/>
      <c r="T819" s="571"/>
      <c r="U819" s="571"/>
      <c r="V819" s="571"/>
      <c r="W819" s="571"/>
    </row>
    <row r="820" spans="3:23" x14ac:dyDescent="0.2">
      <c r="C820" s="571"/>
      <c r="D820" s="571"/>
      <c r="E820" s="571"/>
      <c r="F820" s="571"/>
      <c r="G820" s="571"/>
      <c r="H820" s="571"/>
      <c r="I820" s="571"/>
      <c r="J820" s="571"/>
      <c r="K820" s="571"/>
      <c r="L820" s="571"/>
      <c r="M820" s="571"/>
      <c r="N820" s="571"/>
      <c r="O820" s="571"/>
      <c r="P820" s="571"/>
      <c r="Q820" s="571"/>
      <c r="R820" s="571"/>
      <c r="S820" s="571"/>
      <c r="T820" s="571"/>
      <c r="U820" s="571"/>
      <c r="V820" s="571"/>
      <c r="W820" s="571"/>
    </row>
    <row r="821" spans="3:23" x14ac:dyDescent="0.2">
      <c r="C821" s="571"/>
      <c r="D821" s="571"/>
      <c r="E821" s="571"/>
      <c r="F821" s="571"/>
      <c r="G821" s="571"/>
      <c r="H821" s="571"/>
      <c r="I821" s="571"/>
      <c r="J821" s="571"/>
      <c r="K821" s="571"/>
      <c r="L821" s="571"/>
      <c r="M821" s="571"/>
      <c r="N821" s="571"/>
      <c r="O821" s="571"/>
      <c r="P821" s="571"/>
      <c r="Q821" s="571"/>
      <c r="R821" s="571"/>
      <c r="S821" s="571"/>
      <c r="T821" s="571"/>
      <c r="U821" s="571"/>
      <c r="V821" s="571"/>
      <c r="W821" s="571"/>
    </row>
    <row r="822" spans="3:23" x14ac:dyDescent="0.2">
      <c r="C822" s="571"/>
      <c r="D822" s="571"/>
      <c r="E822" s="571"/>
      <c r="F822" s="571"/>
      <c r="G822" s="571"/>
      <c r="H822" s="571"/>
      <c r="I822" s="571"/>
      <c r="J822" s="571"/>
      <c r="K822" s="571"/>
      <c r="L822" s="571"/>
      <c r="M822" s="571"/>
      <c r="N822" s="571"/>
      <c r="O822" s="571"/>
      <c r="P822" s="571"/>
      <c r="Q822" s="571"/>
      <c r="R822" s="571"/>
      <c r="S822" s="571"/>
      <c r="T822" s="571"/>
      <c r="U822" s="571"/>
      <c r="V822" s="571"/>
      <c r="W822" s="571"/>
    </row>
    <row r="823" spans="3:23" x14ac:dyDescent="0.2">
      <c r="C823" s="571"/>
      <c r="D823" s="571"/>
      <c r="E823" s="571"/>
      <c r="F823" s="571"/>
      <c r="G823" s="571"/>
      <c r="H823" s="571"/>
      <c r="I823" s="571"/>
      <c r="J823" s="571"/>
      <c r="K823" s="571"/>
      <c r="L823" s="571"/>
      <c r="M823" s="571"/>
      <c r="N823" s="571"/>
      <c r="O823" s="571"/>
      <c r="P823" s="571"/>
      <c r="Q823" s="571"/>
      <c r="R823" s="571"/>
      <c r="S823" s="571"/>
      <c r="T823" s="571"/>
      <c r="U823" s="571"/>
      <c r="V823" s="571"/>
      <c r="W823" s="571"/>
    </row>
    <row r="824" spans="3:23" x14ac:dyDescent="0.2">
      <c r="C824" s="571"/>
      <c r="D824" s="571"/>
      <c r="E824" s="571"/>
      <c r="F824" s="571"/>
      <c r="G824" s="571"/>
      <c r="H824" s="571"/>
      <c r="I824" s="571"/>
      <c r="J824" s="571"/>
      <c r="K824" s="571"/>
      <c r="L824" s="571"/>
      <c r="M824" s="571"/>
      <c r="N824" s="571"/>
      <c r="O824" s="571"/>
      <c r="P824" s="571"/>
      <c r="Q824" s="571"/>
      <c r="R824" s="571"/>
      <c r="S824" s="571"/>
      <c r="T824" s="571"/>
      <c r="U824" s="571"/>
      <c r="V824" s="571"/>
      <c r="W824" s="571"/>
    </row>
    <row r="825" spans="3:23" x14ac:dyDescent="0.2">
      <c r="C825" s="571"/>
      <c r="D825" s="571"/>
      <c r="E825" s="571"/>
      <c r="F825" s="571"/>
      <c r="G825" s="571"/>
      <c r="H825" s="571"/>
      <c r="I825" s="571"/>
      <c r="J825" s="571"/>
      <c r="K825" s="571"/>
      <c r="L825" s="571"/>
      <c r="M825" s="571"/>
      <c r="N825" s="571"/>
      <c r="O825" s="571"/>
      <c r="P825" s="571"/>
      <c r="Q825" s="571"/>
      <c r="R825" s="571"/>
      <c r="S825" s="571"/>
      <c r="T825" s="571"/>
      <c r="U825" s="571"/>
      <c r="V825" s="571"/>
      <c r="W825" s="571"/>
    </row>
    <row r="826" spans="3:23" x14ac:dyDescent="0.2">
      <c r="C826" s="571"/>
      <c r="D826" s="571"/>
      <c r="E826" s="571"/>
      <c r="F826" s="571"/>
      <c r="G826" s="571"/>
      <c r="H826" s="571"/>
      <c r="I826" s="571"/>
      <c r="J826" s="571"/>
      <c r="K826" s="571"/>
      <c r="L826" s="571"/>
      <c r="M826" s="571"/>
      <c r="N826" s="571"/>
      <c r="O826" s="571"/>
      <c r="P826" s="571"/>
      <c r="Q826" s="571"/>
      <c r="R826" s="571"/>
      <c r="S826" s="571"/>
      <c r="T826" s="571"/>
      <c r="U826" s="571"/>
      <c r="V826" s="571"/>
      <c r="W826" s="571"/>
    </row>
    <row r="827" spans="3:23" x14ac:dyDescent="0.2">
      <c r="C827" s="571"/>
      <c r="D827" s="571"/>
      <c r="E827" s="571"/>
      <c r="F827" s="571"/>
      <c r="G827" s="571"/>
      <c r="H827" s="571"/>
      <c r="I827" s="571"/>
      <c r="J827" s="571"/>
      <c r="K827" s="571"/>
      <c r="L827" s="571"/>
      <c r="M827" s="571"/>
      <c r="N827" s="571"/>
      <c r="O827" s="571"/>
      <c r="P827" s="571"/>
      <c r="Q827" s="571"/>
      <c r="R827" s="571"/>
      <c r="S827" s="571"/>
      <c r="T827" s="571"/>
      <c r="U827" s="571"/>
      <c r="V827" s="571"/>
      <c r="W827" s="571"/>
    </row>
    <row r="828" spans="3:23" x14ac:dyDescent="0.2">
      <c r="C828" s="571"/>
      <c r="D828" s="571"/>
      <c r="E828" s="571"/>
      <c r="F828" s="571"/>
      <c r="G828" s="571"/>
      <c r="H828" s="571"/>
      <c r="I828" s="571"/>
      <c r="J828" s="571"/>
      <c r="K828" s="571"/>
      <c r="L828" s="571"/>
      <c r="M828" s="571"/>
      <c r="N828" s="571"/>
      <c r="O828" s="571"/>
      <c r="P828" s="571"/>
      <c r="Q828" s="571"/>
      <c r="R828" s="571"/>
      <c r="S828" s="571"/>
      <c r="T828" s="571"/>
      <c r="U828" s="571"/>
      <c r="V828" s="571"/>
      <c r="W828" s="571"/>
    </row>
    <row r="829" spans="3:23" x14ac:dyDescent="0.2">
      <c r="C829" s="571"/>
      <c r="D829" s="571"/>
      <c r="E829" s="571"/>
      <c r="F829" s="571"/>
      <c r="G829" s="571"/>
      <c r="H829" s="571"/>
      <c r="I829" s="571"/>
      <c r="J829" s="571"/>
      <c r="K829" s="571"/>
      <c r="L829" s="571"/>
      <c r="M829" s="571"/>
      <c r="N829" s="571"/>
      <c r="O829" s="571"/>
      <c r="P829" s="571"/>
      <c r="Q829" s="571"/>
      <c r="R829" s="571"/>
      <c r="S829" s="571"/>
      <c r="T829" s="571"/>
      <c r="U829" s="571"/>
      <c r="V829" s="571"/>
      <c r="W829" s="571"/>
    </row>
    <row r="830" spans="3:23" x14ac:dyDescent="0.2">
      <c r="C830" s="571"/>
      <c r="D830" s="571"/>
      <c r="E830" s="571"/>
      <c r="F830" s="571"/>
      <c r="G830" s="571"/>
      <c r="H830" s="571"/>
      <c r="I830" s="571"/>
      <c r="J830" s="571"/>
      <c r="K830" s="571"/>
      <c r="L830" s="571"/>
      <c r="M830" s="571"/>
      <c r="N830" s="571"/>
      <c r="O830" s="571"/>
      <c r="P830" s="571"/>
      <c r="Q830" s="571"/>
      <c r="R830" s="571"/>
      <c r="S830" s="571"/>
      <c r="T830" s="571"/>
      <c r="U830" s="571"/>
      <c r="V830" s="571"/>
      <c r="W830" s="571"/>
    </row>
    <row r="831" spans="3:23" x14ac:dyDescent="0.2">
      <c r="C831" s="571"/>
      <c r="D831" s="571"/>
      <c r="E831" s="571"/>
      <c r="F831" s="571"/>
      <c r="G831" s="571"/>
      <c r="H831" s="571"/>
      <c r="I831" s="571"/>
      <c r="J831" s="571"/>
      <c r="K831" s="571"/>
      <c r="L831" s="571"/>
      <c r="M831" s="571"/>
      <c r="N831" s="571"/>
      <c r="O831" s="571"/>
      <c r="P831" s="571"/>
      <c r="Q831" s="571"/>
      <c r="R831" s="571"/>
      <c r="S831" s="571"/>
      <c r="T831" s="571"/>
      <c r="U831" s="571"/>
      <c r="V831" s="571"/>
      <c r="W831" s="571"/>
    </row>
    <row r="832" spans="3:23" x14ac:dyDescent="0.2">
      <c r="C832" s="571"/>
      <c r="D832" s="571"/>
      <c r="E832" s="571"/>
      <c r="F832" s="571"/>
      <c r="G832" s="571"/>
      <c r="H832" s="571"/>
      <c r="I832" s="571"/>
      <c r="J832" s="571"/>
      <c r="K832" s="571"/>
      <c r="L832" s="571"/>
      <c r="M832" s="571"/>
      <c r="N832" s="571"/>
      <c r="O832" s="571"/>
      <c r="P832" s="571"/>
      <c r="Q832" s="571"/>
      <c r="R832" s="571"/>
      <c r="S832" s="571"/>
      <c r="T832" s="571"/>
      <c r="U832" s="571"/>
      <c r="V832" s="571"/>
      <c r="W832" s="571"/>
    </row>
    <row r="833" spans="3:23" x14ac:dyDescent="0.2">
      <c r="C833" s="571"/>
      <c r="D833" s="571"/>
      <c r="E833" s="571"/>
      <c r="F833" s="571"/>
      <c r="G833" s="571"/>
      <c r="H833" s="571"/>
      <c r="I833" s="571"/>
      <c r="J833" s="571"/>
      <c r="K833" s="571"/>
      <c r="L833" s="571"/>
      <c r="M833" s="571"/>
      <c r="N833" s="571"/>
      <c r="O833" s="571"/>
      <c r="P833" s="571"/>
      <c r="Q833" s="571"/>
      <c r="R833" s="571"/>
      <c r="S833" s="571"/>
      <c r="T833" s="571"/>
      <c r="U833" s="571"/>
      <c r="V833" s="571"/>
      <c r="W833" s="571"/>
    </row>
    <row r="834" spans="3:23" x14ac:dyDescent="0.2">
      <c r="C834" s="571"/>
      <c r="D834" s="571"/>
      <c r="E834" s="571"/>
      <c r="F834" s="571"/>
      <c r="G834" s="571"/>
      <c r="H834" s="571"/>
      <c r="I834" s="571"/>
      <c r="J834" s="571"/>
      <c r="K834" s="571"/>
      <c r="L834" s="571"/>
      <c r="M834" s="571"/>
      <c r="N834" s="571"/>
      <c r="O834" s="571"/>
      <c r="P834" s="571"/>
      <c r="Q834" s="571"/>
      <c r="R834" s="571"/>
      <c r="S834" s="571"/>
      <c r="T834" s="571"/>
      <c r="U834" s="571"/>
      <c r="V834" s="571"/>
      <c r="W834" s="571"/>
    </row>
    <row r="835" spans="3:23" x14ac:dyDescent="0.2">
      <c r="C835" s="571"/>
      <c r="D835" s="571"/>
      <c r="E835" s="571"/>
      <c r="F835" s="571"/>
      <c r="G835" s="571"/>
      <c r="H835" s="571"/>
      <c r="I835" s="571"/>
      <c r="J835" s="571"/>
      <c r="K835" s="571"/>
      <c r="L835" s="571"/>
      <c r="M835" s="571"/>
      <c r="N835" s="571"/>
      <c r="O835" s="571"/>
      <c r="P835" s="571"/>
      <c r="Q835" s="571"/>
      <c r="R835" s="571"/>
      <c r="S835" s="571"/>
      <c r="T835" s="571"/>
      <c r="U835" s="571"/>
      <c r="V835" s="571"/>
      <c r="W835" s="571"/>
    </row>
    <row r="836" spans="3:23" x14ac:dyDescent="0.2">
      <c r="C836" s="571"/>
      <c r="D836" s="571"/>
      <c r="E836" s="571"/>
      <c r="F836" s="571"/>
      <c r="G836" s="571"/>
      <c r="H836" s="571"/>
      <c r="I836" s="571"/>
      <c r="J836" s="571"/>
      <c r="K836" s="571"/>
      <c r="L836" s="571"/>
      <c r="M836" s="571"/>
      <c r="N836" s="571"/>
      <c r="O836" s="571"/>
      <c r="P836" s="571"/>
      <c r="Q836" s="571"/>
      <c r="R836" s="571"/>
      <c r="S836" s="571"/>
      <c r="T836" s="571"/>
      <c r="U836" s="571"/>
      <c r="V836" s="571"/>
      <c r="W836" s="571"/>
    </row>
    <row r="837" spans="3:23" x14ac:dyDescent="0.2">
      <c r="C837" s="571"/>
      <c r="D837" s="571"/>
      <c r="E837" s="571"/>
      <c r="F837" s="571"/>
      <c r="G837" s="571"/>
      <c r="H837" s="571"/>
      <c r="I837" s="571"/>
      <c r="J837" s="571"/>
      <c r="K837" s="571"/>
      <c r="L837" s="571"/>
      <c r="M837" s="571"/>
      <c r="N837" s="571"/>
      <c r="O837" s="571"/>
      <c r="P837" s="571"/>
      <c r="Q837" s="571"/>
      <c r="R837" s="571"/>
      <c r="S837" s="571"/>
      <c r="T837" s="571"/>
      <c r="U837" s="571"/>
      <c r="V837" s="571"/>
      <c r="W837" s="571"/>
    </row>
    <row r="838" spans="3:23" x14ac:dyDescent="0.2">
      <c r="C838" s="571"/>
      <c r="D838" s="571"/>
      <c r="E838" s="571"/>
      <c r="F838" s="571"/>
      <c r="G838" s="571"/>
      <c r="H838" s="571"/>
      <c r="I838" s="571"/>
      <c r="J838" s="571"/>
      <c r="K838" s="571"/>
      <c r="L838" s="571"/>
      <c r="M838" s="571"/>
      <c r="N838" s="571"/>
      <c r="O838" s="571"/>
      <c r="P838" s="571"/>
      <c r="Q838" s="571"/>
      <c r="R838" s="571"/>
      <c r="S838" s="571"/>
      <c r="T838" s="571"/>
      <c r="U838" s="571"/>
      <c r="V838" s="571"/>
      <c r="W838" s="571"/>
    </row>
    <row r="839" spans="3:23" x14ac:dyDescent="0.2">
      <c r="C839" s="571"/>
      <c r="D839" s="571"/>
      <c r="E839" s="571"/>
      <c r="F839" s="571"/>
      <c r="G839" s="571"/>
      <c r="H839" s="571"/>
      <c r="I839" s="571"/>
      <c r="J839" s="571"/>
      <c r="K839" s="571"/>
      <c r="L839" s="571"/>
      <c r="M839" s="571"/>
      <c r="N839" s="571"/>
      <c r="O839" s="571"/>
      <c r="P839" s="571"/>
      <c r="Q839" s="571"/>
      <c r="R839" s="571"/>
      <c r="S839" s="571"/>
      <c r="T839" s="571"/>
      <c r="U839" s="571"/>
      <c r="V839" s="571"/>
      <c r="W839" s="571"/>
    </row>
    <row r="840" spans="3:23" x14ac:dyDescent="0.2">
      <c r="C840" s="571"/>
      <c r="D840" s="571"/>
      <c r="E840" s="571"/>
      <c r="F840" s="571"/>
      <c r="G840" s="571"/>
      <c r="H840" s="571"/>
      <c r="I840" s="571"/>
      <c r="J840" s="571"/>
      <c r="K840" s="571"/>
      <c r="L840" s="571"/>
      <c r="M840" s="571"/>
      <c r="N840" s="571"/>
      <c r="O840" s="571"/>
      <c r="P840" s="571"/>
      <c r="Q840" s="571"/>
      <c r="R840" s="571"/>
      <c r="S840" s="571"/>
      <c r="T840" s="571"/>
      <c r="U840" s="571"/>
      <c r="V840" s="571"/>
      <c r="W840" s="571"/>
    </row>
    <row r="841" spans="3:23" x14ac:dyDescent="0.2">
      <c r="C841" s="571"/>
      <c r="D841" s="571"/>
      <c r="E841" s="571"/>
      <c r="F841" s="571"/>
      <c r="G841" s="571"/>
      <c r="H841" s="571"/>
      <c r="I841" s="571"/>
      <c r="J841" s="571"/>
      <c r="K841" s="571"/>
      <c r="L841" s="571"/>
      <c r="M841" s="571"/>
      <c r="N841" s="571"/>
      <c r="O841" s="571"/>
      <c r="P841" s="571"/>
      <c r="Q841" s="571"/>
      <c r="R841" s="571"/>
      <c r="S841" s="571"/>
      <c r="T841" s="571"/>
      <c r="U841" s="571"/>
      <c r="V841" s="571"/>
      <c r="W841" s="571"/>
    </row>
    <row r="842" spans="3:23" x14ac:dyDescent="0.2">
      <c r="C842" s="571"/>
      <c r="D842" s="571"/>
      <c r="E842" s="571"/>
      <c r="F842" s="571"/>
      <c r="G842" s="571"/>
      <c r="H842" s="571"/>
      <c r="I842" s="571"/>
      <c r="J842" s="571"/>
      <c r="K842" s="571"/>
      <c r="L842" s="571"/>
      <c r="M842" s="571"/>
      <c r="N842" s="571"/>
      <c r="O842" s="571"/>
      <c r="P842" s="571"/>
      <c r="Q842" s="571"/>
      <c r="R842" s="571"/>
      <c r="S842" s="571"/>
      <c r="T842" s="571"/>
      <c r="U842" s="571"/>
      <c r="V842" s="571"/>
      <c r="W842" s="571"/>
    </row>
    <row r="843" spans="3:23" x14ac:dyDescent="0.2">
      <c r="C843" s="571"/>
      <c r="D843" s="571"/>
      <c r="E843" s="571"/>
      <c r="F843" s="571"/>
      <c r="G843" s="571"/>
      <c r="H843" s="571"/>
      <c r="I843" s="571"/>
      <c r="J843" s="571"/>
      <c r="K843" s="571"/>
      <c r="L843" s="571"/>
      <c r="M843" s="571"/>
      <c r="N843" s="571"/>
      <c r="O843" s="571"/>
      <c r="P843" s="571"/>
      <c r="Q843" s="571"/>
      <c r="R843" s="571"/>
      <c r="S843" s="571"/>
      <c r="T843" s="571"/>
      <c r="U843" s="571"/>
      <c r="V843" s="571"/>
      <c r="W843" s="571"/>
    </row>
    <row r="844" spans="3:23" x14ac:dyDescent="0.2">
      <c r="C844" s="571"/>
      <c r="D844" s="571"/>
      <c r="E844" s="571"/>
      <c r="F844" s="571"/>
      <c r="G844" s="571"/>
      <c r="H844" s="571"/>
      <c r="I844" s="571"/>
      <c r="J844" s="571"/>
      <c r="K844" s="571"/>
      <c r="L844" s="571"/>
      <c r="M844" s="571"/>
      <c r="N844" s="571"/>
      <c r="O844" s="571"/>
      <c r="P844" s="571"/>
      <c r="Q844" s="571"/>
      <c r="R844" s="571"/>
      <c r="S844" s="571"/>
      <c r="T844" s="571"/>
      <c r="U844" s="571"/>
      <c r="V844" s="571"/>
      <c r="W844" s="571"/>
    </row>
    <row r="845" spans="3:23" x14ac:dyDescent="0.2">
      <c r="C845" s="571"/>
      <c r="D845" s="571"/>
      <c r="E845" s="571"/>
      <c r="F845" s="571"/>
      <c r="G845" s="571"/>
      <c r="H845" s="571"/>
      <c r="I845" s="571"/>
      <c r="J845" s="571"/>
      <c r="K845" s="571"/>
      <c r="L845" s="571"/>
      <c r="M845" s="571"/>
      <c r="N845" s="571"/>
      <c r="O845" s="571"/>
      <c r="P845" s="571"/>
      <c r="Q845" s="571"/>
      <c r="R845" s="571"/>
      <c r="S845" s="571"/>
      <c r="T845" s="571"/>
      <c r="U845" s="571"/>
      <c r="V845" s="571"/>
      <c r="W845" s="571"/>
    </row>
    <row r="846" spans="3:23" x14ac:dyDescent="0.2">
      <c r="C846" s="571"/>
      <c r="D846" s="571"/>
      <c r="E846" s="571"/>
      <c r="F846" s="571"/>
      <c r="G846" s="571"/>
      <c r="H846" s="571"/>
      <c r="I846" s="571"/>
      <c r="J846" s="571"/>
      <c r="K846" s="571"/>
      <c r="L846" s="571"/>
      <c r="M846" s="571"/>
      <c r="N846" s="571"/>
      <c r="O846" s="571"/>
      <c r="P846" s="571"/>
      <c r="Q846" s="571"/>
      <c r="R846" s="571"/>
      <c r="S846" s="571"/>
      <c r="T846" s="571"/>
      <c r="U846" s="571"/>
      <c r="V846" s="571"/>
      <c r="W846" s="571"/>
    </row>
    <row r="847" spans="3:23" x14ac:dyDescent="0.2">
      <c r="C847" s="571"/>
      <c r="D847" s="571"/>
      <c r="E847" s="571"/>
      <c r="F847" s="571"/>
      <c r="G847" s="571"/>
      <c r="H847" s="571"/>
      <c r="I847" s="571"/>
      <c r="J847" s="571"/>
      <c r="K847" s="571"/>
      <c r="L847" s="571"/>
      <c r="M847" s="571"/>
      <c r="N847" s="571"/>
      <c r="O847" s="571"/>
      <c r="P847" s="571"/>
      <c r="Q847" s="571"/>
      <c r="R847" s="571"/>
      <c r="S847" s="571"/>
      <c r="T847" s="571"/>
      <c r="U847" s="571"/>
      <c r="V847" s="571"/>
      <c r="W847" s="571"/>
    </row>
    <row r="848" spans="3:23" x14ac:dyDescent="0.2">
      <c r="C848" s="571"/>
      <c r="D848" s="571"/>
      <c r="E848" s="571"/>
      <c r="F848" s="571"/>
      <c r="G848" s="571"/>
      <c r="H848" s="571"/>
      <c r="I848" s="571"/>
      <c r="J848" s="571"/>
      <c r="K848" s="571"/>
      <c r="L848" s="571"/>
      <c r="M848" s="571"/>
      <c r="N848" s="571"/>
      <c r="O848" s="571"/>
      <c r="P848" s="571"/>
      <c r="Q848" s="571"/>
      <c r="R848" s="571"/>
      <c r="S848" s="571"/>
      <c r="T848" s="571"/>
      <c r="U848" s="571"/>
      <c r="V848" s="571"/>
      <c r="W848" s="571"/>
    </row>
    <row r="849" spans="3:23" x14ac:dyDescent="0.2">
      <c r="C849" s="571"/>
      <c r="D849" s="571"/>
      <c r="E849" s="571"/>
      <c r="F849" s="571"/>
      <c r="G849" s="571"/>
      <c r="H849" s="571"/>
      <c r="I849" s="571"/>
      <c r="J849" s="571"/>
      <c r="K849" s="571"/>
      <c r="L849" s="571"/>
      <c r="M849" s="571"/>
      <c r="N849" s="571"/>
      <c r="O849" s="571"/>
      <c r="P849" s="571"/>
      <c r="Q849" s="571"/>
      <c r="R849" s="571"/>
      <c r="S849" s="571"/>
      <c r="T849" s="571"/>
      <c r="U849" s="571"/>
      <c r="V849" s="571"/>
      <c r="W849" s="571"/>
    </row>
    <row r="850" spans="3:23" x14ac:dyDescent="0.2">
      <c r="C850" s="571"/>
      <c r="D850" s="571"/>
      <c r="E850" s="571"/>
      <c r="F850" s="571"/>
      <c r="G850" s="571"/>
      <c r="H850" s="571"/>
      <c r="I850" s="571"/>
      <c r="J850" s="571"/>
      <c r="K850" s="571"/>
      <c r="L850" s="571"/>
      <c r="M850" s="571"/>
      <c r="N850" s="571"/>
      <c r="O850" s="571"/>
      <c r="P850" s="571"/>
      <c r="Q850" s="571"/>
      <c r="R850" s="571"/>
      <c r="S850" s="571"/>
      <c r="T850" s="571"/>
      <c r="U850" s="571"/>
      <c r="V850" s="571"/>
      <c r="W850" s="571"/>
    </row>
    <row r="851" spans="3:23" x14ac:dyDescent="0.2">
      <c r="C851" s="571"/>
      <c r="D851" s="571"/>
      <c r="E851" s="571"/>
      <c r="F851" s="571"/>
      <c r="G851" s="571"/>
      <c r="H851" s="571"/>
      <c r="I851" s="571"/>
      <c r="J851" s="571"/>
      <c r="K851" s="571"/>
      <c r="L851" s="571"/>
      <c r="M851" s="571"/>
      <c r="N851" s="571"/>
      <c r="O851" s="571"/>
      <c r="P851" s="571"/>
      <c r="Q851" s="571"/>
      <c r="R851" s="571"/>
      <c r="S851" s="571"/>
      <c r="T851" s="571"/>
      <c r="U851" s="571"/>
      <c r="V851" s="571"/>
      <c r="W851" s="571"/>
    </row>
    <row r="852" spans="3:23" x14ac:dyDescent="0.2">
      <c r="C852" s="571"/>
      <c r="D852" s="571"/>
      <c r="E852" s="571"/>
      <c r="F852" s="571"/>
      <c r="G852" s="571"/>
      <c r="H852" s="571"/>
      <c r="I852" s="571"/>
      <c r="J852" s="571"/>
      <c r="K852" s="571"/>
      <c r="L852" s="571"/>
      <c r="M852" s="571"/>
      <c r="N852" s="571"/>
      <c r="O852" s="571"/>
      <c r="P852" s="571"/>
      <c r="Q852" s="571"/>
      <c r="R852" s="571"/>
      <c r="S852" s="571"/>
      <c r="T852" s="571"/>
      <c r="U852" s="571"/>
      <c r="V852" s="571"/>
      <c r="W852" s="571"/>
    </row>
    <row r="853" spans="3:23" x14ac:dyDescent="0.2">
      <c r="C853" s="571"/>
      <c r="D853" s="571"/>
      <c r="E853" s="571"/>
      <c r="F853" s="571"/>
      <c r="G853" s="571"/>
      <c r="H853" s="571"/>
      <c r="I853" s="571"/>
      <c r="J853" s="571"/>
      <c r="K853" s="571"/>
      <c r="L853" s="571"/>
      <c r="M853" s="571"/>
      <c r="N853" s="571"/>
      <c r="O853" s="571"/>
      <c r="P853" s="571"/>
      <c r="Q853" s="571"/>
      <c r="R853" s="571"/>
      <c r="S853" s="571"/>
      <c r="T853" s="571"/>
      <c r="U853" s="571"/>
      <c r="V853" s="571"/>
      <c r="W853" s="571"/>
    </row>
    <row r="854" spans="3:23" x14ac:dyDescent="0.2">
      <c r="C854" s="571"/>
      <c r="D854" s="571"/>
      <c r="E854" s="571"/>
      <c r="F854" s="571"/>
      <c r="G854" s="571"/>
      <c r="H854" s="571"/>
      <c r="I854" s="571"/>
      <c r="J854" s="571"/>
      <c r="K854" s="571"/>
      <c r="L854" s="571"/>
      <c r="M854" s="571"/>
      <c r="N854" s="571"/>
      <c r="O854" s="571"/>
      <c r="P854" s="571"/>
      <c r="Q854" s="571"/>
      <c r="R854" s="571"/>
      <c r="S854" s="571"/>
      <c r="T854" s="571"/>
      <c r="U854" s="571"/>
      <c r="V854" s="571"/>
      <c r="W854" s="571"/>
    </row>
    <row r="855" spans="3:23" x14ac:dyDescent="0.2">
      <c r="C855" s="571"/>
      <c r="D855" s="571"/>
      <c r="E855" s="571"/>
      <c r="F855" s="571"/>
      <c r="G855" s="571"/>
      <c r="H855" s="571"/>
      <c r="I855" s="571"/>
      <c r="J855" s="571"/>
      <c r="K855" s="571"/>
      <c r="L855" s="571"/>
      <c r="M855" s="571"/>
      <c r="N855" s="571"/>
      <c r="O855" s="571"/>
      <c r="P855" s="571"/>
      <c r="Q855" s="571"/>
      <c r="R855" s="571"/>
      <c r="S855" s="571"/>
      <c r="T855" s="571"/>
      <c r="U855" s="571"/>
      <c r="V855" s="571"/>
      <c r="W855" s="571"/>
    </row>
    <row r="856" spans="3:23" x14ac:dyDescent="0.2">
      <c r="C856" s="571"/>
      <c r="D856" s="571"/>
      <c r="E856" s="571"/>
      <c r="F856" s="571"/>
      <c r="G856" s="571"/>
      <c r="H856" s="571"/>
      <c r="I856" s="571"/>
      <c r="J856" s="571"/>
      <c r="K856" s="571"/>
      <c r="L856" s="571"/>
      <c r="M856" s="571"/>
      <c r="N856" s="571"/>
      <c r="O856" s="571"/>
      <c r="P856" s="571"/>
      <c r="Q856" s="571"/>
      <c r="R856" s="571"/>
      <c r="S856" s="571"/>
      <c r="T856" s="571"/>
      <c r="U856" s="571"/>
      <c r="V856" s="571"/>
      <c r="W856" s="571"/>
    </row>
    <row r="857" spans="3:23" x14ac:dyDescent="0.2">
      <c r="C857" s="571"/>
      <c r="D857" s="571"/>
      <c r="E857" s="571"/>
      <c r="F857" s="571"/>
      <c r="G857" s="571"/>
      <c r="H857" s="571"/>
      <c r="I857" s="571"/>
      <c r="J857" s="571"/>
      <c r="K857" s="571"/>
      <c r="L857" s="571"/>
      <c r="M857" s="571"/>
      <c r="N857" s="571"/>
      <c r="O857" s="571"/>
      <c r="P857" s="571"/>
      <c r="Q857" s="571"/>
      <c r="R857" s="571"/>
      <c r="S857" s="571"/>
      <c r="T857" s="571"/>
      <c r="U857" s="571"/>
      <c r="V857" s="571"/>
      <c r="W857" s="571"/>
    </row>
    <row r="858" spans="3:23" x14ac:dyDescent="0.2">
      <c r="C858" s="571"/>
      <c r="D858" s="571"/>
      <c r="E858" s="571"/>
      <c r="F858" s="571"/>
      <c r="G858" s="571"/>
      <c r="H858" s="571"/>
      <c r="I858" s="571"/>
      <c r="J858" s="571"/>
      <c r="K858" s="571"/>
      <c r="L858" s="571"/>
      <c r="M858" s="571"/>
      <c r="N858" s="571"/>
      <c r="O858" s="571"/>
      <c r="P858" s="571"/>
      <c r="Q858" s="571"/>
      <c r="R858" s="571"/>
      <c r="S858" s="571"/>
      <c r="T858" s="571"/>
      <c r="U858" s="571"/>
      <c r="V858" s="571"/>
      <c r="W858" s="571"/>
    </row>
    <row r="859" spans="3:23" x14ac:dyDescent="0.2">
      <c r="C859" s="571"/>
      <c r="D859" s="571"/>
      <c r="E859" s="571"/>
      <c r="F859" s="571"/>
      <c r="G859" s="571"/>
      <c r="H859" s="571"/>
      <c r="I859" s="571"/>
      <c r="J859" s="571"/>
      <c r="K859" s="571"/>
      <c r="L859" s="571"/>
      <c r="M859" s="571"/>
      <c r="N859" s="571"/>
      <c r="O859" s="571"/>
      <c r="P859" s="571"/>
      <c r="Q859" s="571"/>
      <c r="R859" s="571"/>
      <c r="S859" s="571"/>
      <c r="T859" s="571"/>
      <c r="U859" s="571"/>
      <c r="V859" s="571"/>
      <c r="W859" s="571"/>
    </row>
    <row r="860" spans="3:23" x14ac:dyDescent="0.2">
      <c r="C860" s="571"/>
      <c r="D860" s="571"/>
      <c r="E860" s="571"/>
      <c r="F860" s="571"/>
      <c r="G860" s="571"/>
      <c r="H860" s="571"/>
      <c r="I860" s="571"/>
      <c r="J860" s="571"/>
      <c r="K860" s="571"/>
      <c r="L860" s="571"/>
      <c r="M860" s="571"/>
      <c r="N860" s="571"/>
      <c r="O860" s="571"/>
      <c r="P860" s="571"/>
      <c r="Q860" s="571"/>
      <c r="R860" s="571"/>
      <c r="S860" s="571"/>
      <c r="T860" s="571"/>
      <c r="U860" s="571"/>
      <c r="V860" s="571"/>
      <c r="W860" s="571"/>
    </row>
    <row r="861" spans="3:23" x14ac:dyDescent="0.2">
      <c r="C861" s="571"/>
      <c r="D861" s="571"/>
      <c r="E861" s="571"/>
      <c r="F861" s="571"/>
      <c r="G861" s="571"/>
      <c r="H861" s="571"/>
      <c r="I861" s="571"/>
      <c r="J861" s="571"/>
      <c r="K861" s="571"/>
      <c r="L861" s="571"/>
      <c r="M861" s="571"/>
      <c r="N861" s="571"/>
      <c r="O861" s="571"/>
      <c r="P861" s="571"/>
      <c r="Q861" s="571"/>
      <c r="R861" s="571"/>
      <c r="S861" s="571"/>
      <c r="T861" s="571"/>
      <c r="U861" s="571"/>
      <c r="V861" s="571"/>
      <c r="W861" s="571"/>
    </row>
    <row r="862" spans="3:23" x14ac:dyDescent="0.2">
      <c r="C862" s="571"/>
      <c r="D862" s="571"/>
      <c r="E862" s="571"/>
      <c r="F862" s="571"/>
      <c r="G862" s="571"/>
      <c r="H862" s="571"/>
      <c r="I862" s="571"/>
      <c r="J862" s="571"/>
      <c r="K862" s="571"/>
      <c r="L862" s="571"/>
      <c r="M862" s="571"/>
      <c r="N862" s="571"/>
      <c r="O862" s="571"/>
      <c r="P862" s="571"/>
      <c r="Q862" s="571"/>
      <c r="R862" s="571"/>
      <c r="S862" s="571"/>
      <c r="T862" s="571"/>
      <c r="U862" s="571"/>
      <c r="V862" s="571"/>
      <c r="W862" s="571"/>
    </row>
    <row r="863" spans="3:23" x14ac:dyDescent="0.2">
      <c r="C863" s="571"/>
      <c r="D863" s="571"/>
      <c r="E863" s="571"/>
      <c r="F863" s="571"/>
      <c r="G863" s="571"/>
      <c r="H863" s="571"/>
      <c r="I863" s="571"/>
      <c r="J863" s="571"/>
      <c r="K863" s="571"/>
      <c r="L863" s="571"/>
      <c r="M863" s="571"/>
      <c r="N863" s="571"/>
      <c r="O863" s="571"/>
      <c r="P863" s="571"/>
      <c r="Q863" s="571"/>
      <c r="R863" s="571"/>
      <c r="S863" s="571"/>
      <c r="T863" s="571"/>
      <c r="U863" s="571"/>
      <c r="V863" s="571"/>
      <c r="W863" s="571"/>
    </row>
    <row r="864" spans="3:23" x14ac:dyDescent="0.2">
      <c r="C864" s="571"/>
      <c r="D864" s="571"/>
      <c r="E864" s="571"/>
      <c r="F864" s="571"/>
      <c r="G864" s="571"/>
      <c r="H864" s="571"/>
      <c r="I864" s="571"/>
      <c r="J864" s="571"/>
      <c r="K864" s="571"/>
      <c r="L864" s="571"/>
      <c r="M864" s="571"/>
      <c r="N864" s="571"/>
      <c r="O864" s="571"/>
      <c r="P864" s="571"/>
      <c r="Q864" s="571"/>
      <c r="R864" s="571"/>
      <c r="S864" s="571"/>
      <c r="T864" s="571"/>
      <c r="U864" s="571"/>
      <c r="V864" s="571"/>
      <c r="W864" s="571"/>
    </row>
    <row r="865" spans="3:23" x14ac:dyDescent="0.2">
      <c r="C865" s="571"/>
      <c r="D865" s="571"/>
      <c r="E865" s="571"/>
      <c r="F865" s="571"/>
      <c r="G865" s="571"/>
      <c r="H865" s="571"/>
      <c r="I865" s="571"/>
      <c r="J865" s="571"/>
      <c r="K865" s="571"/>
      <c r="L865" s="571"/>
      <c r="M865" s="571"/>
      <c r="N865" s="571"/>
      <c r="O865" s="571"/>
      <c r="P865" s="571"/>
      <c r="Q865" s="571"/>
      <c r="R865" s="571"/>
      <c r="S865" s="571"/>
      <c r="T865" s="571"/>
      <c r="U865" s="571"/>
      <c r="V865" s="571"/>
      <c r="W865" s="571"/>
    </row>
    <row r="866" spans="3:23" x14ac:dyDescent="0.2">
      <c r="C866" s="571"/>
      <c r="D866" s="571"/>
      <c r="E866" s="571"/>
      <c r="F866" s="571"/>
      <c r="G866" s="571"/>
      <c r="H866" s="571"/>
      <c r="I866" s="571"/>
      <c r="J866" s="571"/>
      <c r="K866" s="571"/>
      <c r="L866" s="571"/>
      <c r="M866" s="571"/>
      <c r="N866" s="571"/>
      <c r="O866" s="571"/>
      <c r="P866" s="571"/>
      <c r="Q866" s="571"/>
      <c r="R866" s="571"/>
      <c r="S866" s="571"/>
      <c r="T866" s="571"/>
      <c r="U866" s="571"/>
      <c r="V866" s="571"/>
      <c r="W866" s="571"/>
    </row>
    <row r="867" spans="3:23" x14ac:dyDescent="0.2">
      <c r="C867" s="571"/>
      <c r="D867" s="571"/>
      <c r="E867" s="571"/>
      <c r="F867" s="571"/>
      <c r="G867" s="571"/>
      <c r="H867" s="571"/>
      <c r="I867" s="571"/>
      <c r="J867" s="571"/>
      <c r="K867" s="571"/>
      <c r="L867" s="571"/>
      <c r="M867" s="571"/>
      <c r="N867" s="571"/>
      <c r="O867" s="571"/>
      <c r="P867" s="571"/>
      <c r="Q867" s="571"/>
      <c r="R867" s="571"/>
      <c r="S867" s="571"/>
      <c r="T867" s="571"/>
      <c r="U867" s="571"/>
      <c r="V867" s="571"/>
      <c r="W867" s="571"/>
    </row>
    <row r="868" spans="3:23" x14ac:dyDescent="0.2">
      <c r="C868" s="571"/>
      <c r="D868" s="571"/>
      <c r="E868" s="571"/>
      <c r="F868" s="571"/>
      <c r="G868" s="571"/>
      <c r="H868" s="571"/>
      <c r="I868" s="571"/>
      <c r="J868" s="571"/>
      <c r="K868" s="571"/>
      <c r="L868" s="571"/>
      <c r="M868" s="571"/>
      <c r="N868" s="571"/>
      <c r="O868" s="571"/>
      <c r="P868" s="571"/>
      <c r="Q868" s="571"/>
      <c r="R868" s="571"/>
      <c r="S868" s="571"/>
      <c r="T868" s="571"/>
      <c r="U868" s="571"/>
      <c r="V868" s="571"/>
      <c r="W868" s="571"/>
    </row>
    <row r="869" spans="3:23" x14ac:dyDescent="0.2">
      <c r="C869" s="571"/>
      <c r="D869" s="571"/>
      <c r="E869" s="571"/>
      <c r="F869" s="571"/>
      <c r="G869" s="571"/>
      <c r="H869" s="571"/>
      <c r="I869" s="571"/>
      <c r="J869" s="571"/>
      <c r="K869" s="571"/>
      <c r="L869" s="571"/>
      <c r="M869" s="571"/>
      <c r="N869" s="571"/>
      <c r="O869" s="571"/>
      <c r="P869" s="571"/>
      <c r="Q869" s="571"/>
      <c r="R869" s="571"/>
      <c r="S869" s="571"/>
      <c r="T869" s="571"/>
      <c r="U869" s="571"/>
      <c r="V869" s="571"/>
      <c r="W869" s="571"/>
    </row>
    <row r="870" spans="3:23" x14ac:dyDescent="0.2">
      <c r="C870" s="571"/>
      <c r="D870" s="571"/>
      <c r="E870" s="571"/>
      <c r="F870" s="571"/>
      <c r="G870" s="571"/>
      <c r="H870" s="571"/>
      <c r="I870" s="571"/>
      <c r="J870" s="571"/>
      <c r="K870" s="571"/>
      <c r="L870" s="571"/>
      <c r="M870" s="571"/>
      <c r="N870" s="571"/>
      <c r="O870" s="571"/>
      <c r="P870" s="571"/>
      <c r="Q870" s="571"/>
      <c r="R870" s="571"/>
      <c r="S870" s="571"/>
      <c r="T870" s="571"/>
      <c r="U870" s="571"/>
      <c r="V870" s="571"/>
      <c r="W870" s="571"/>
    </row>
    <row r="871" spans="3:23" x14ac:dyDescent="0.2">
      <c r="C871" s="571"/>
      <c r="D871" s="571"/>
      <c r="E871" s="571"/>
      <c r="F871" s="571"/>
      <c r="G871" s="571"/>
      <c r="H871" s="571"/>
      <c r="I871" s="571"/>
      <c r="J871" s="571"/>
      <c r="K871" s="571"/>
      <c r="L871" s="571"/>
      <c r="M871" s="571"/>
      <c r="N871" s="571"/>
      <c r="O871" s="571"/>
      <c r="P871" s="571"/>
      <c r="Q871" s="571"/>
      <c r="R871" s="571"/>
      <c r="S871" s="571"/>
      <c r="T871" s="571"/>
      <c r="U871" s="571"/>
      <c r="V871" s="571"/>
      <c r="W871" s="571"/>
    </row>
    <row r="872" spans="3:23" x14ac:dyDescent="0.2">
      <c r="C872" s="571"/>
      <c r="D872" s="571"/>
      <c r="E872" s="571"/>
      <c r="F872" s="571"/>
      <c r="G872" s="571"/>
      <c r="H872" s="571"/>
      <c r="I872" s="571"/>
      <c r="J872" s="571"/>
      <c r="K872" s="571"/>
      <c r="L872" s="571"/>
      <c r="M872" s="571"/>
      <c r="N872" s="571"/>
      <c r="O872" s="571"/>
      <c r="P872" s="571"/>
      <c r="Q872" s="571"/>
      <c r="R872" s="571"/>
      <c r="S872" s="571"/>
      <c r="T872" s="571"/>
      <c r="U872" s="571"/>
      <c r="V872" s="571"/>
      <c r="W872" s="571"/>
    </row>
    <row r="873" spans="3:23" x14ac:dyDescent="0.2">
      <c r="C873" s="571"/>
      <c r="D873" s="571"/>
      <c r="E873" s="571"/>
      <c r="F873" s="571"/>
      <c r="G873" s="571"/>
      <c r="H873" s="571"/>
      <c r="I873" s="571"/>
      <c r="J873" s="571"/>
      <c r="K873" s="571"/>
      <c r="L873" s="571"/>
      <c r="M873" s="571"/>
      <c r="N873" s="571"/>
      <c r="O873" s="571"/>
      <c r="P873" s="571"/>
      <c r="Q873" s="571"/>
      <c r="R873" s="571"/>
      <c r="S873" s="571"/>
      <c r="T873" s="571"/>
      <c r="U873" s="571"/>
      <c r="V873" s="571"/>
      <c r="W873" s="571"/>
    </row>
    <row r="874" spans="3:23" x14ac:dyDescent="0.2">
      <c r="C874" s="571"/>
      <c r="D874" s="571"/>
      <c r="E874" s="571"/>
      <c r="F874" s="571"/>
      <c r="G874" s="571"/>
      <c r="H874" s="571"/>
      <c r="I874" s="571"/>
      <c r="J874" s="571"/>
      <c r="K874" s="571"/>
      <c r="L874" s="571"/>
      <c r="M874" s="571"/>
      <c r="N874" s="571"/>
      <c r="O874" s="571"/>
      <c r="P874" s="571"/>
      <c r="Q874" s="571"/>
      <c r="R874" s="571"/>
      <c r="S874" s="571"/>
      <c r="T874" s="571"/>
      <c r="U874" s="571"/>
      <c r="V874" s="571"/>
      <c r="W874" s="571"/>
    </row>
    <row r="875" spans="3:23" x14ac:dyDescent="0.2">
      <c r="C875" s="571"/>
      <c r="D875" s="571"/>
      <c r="E875" s="571"/>
      <c r="F875" s="571"/>
      <c r="G875" s="571"/>
      <c r="H875" s="571"/>
      <c r="I875" s="571"/>
      <c r="J875" s="571"/>
      <c r="K875" s="571"/>
      <c r="L875" s="571"/>
      <c r="M875" s="571"/>
      <c r="N875" s="571"/>
      <c r="O875" s="571"/>
      <c r="P875" s="571"/>
      <c r="Q875" s="571"/>
      <c r="R875" s="571"/>
      <c r="S875" s="571"/>
      <c r="T875" s="571"/>
      <c r="U875" s="571"/>
      <c r="V875" s="571"/>
      <c r="W875" s="571"/>
    </row>
    <row r="876" spans="3:23" x14ac:dyDescent="0.2">
      <c r="C876" s="571"/>
      <c r="D876" s="571"/>
      <c r="E876" s="571"/>
      <c r="F876" s="571"/>
      <c r="G876" s="571"/>
      <c r="H876" s="571"/>
      <c r="I876" s="571"/>
      <c r="J876" s="571"/>
      <c r="K876" s="571"/>
      <c r="L876" s="571"/>
      <c r="M876" s="571"/>
      <c r="N876" s="571"/>
      <c r="O876" s="571"/>
      <c r="P876" s="571"/>
      <c r="Q876" s="571"/>
      <c r="R876" s="571"/>
      <c r="S876" s="571"/>
      <c r="T876" s="571"/>
      <c r="U876" s="571"/>
      <c r="V876" s="571"/>
      <c r="W876" s="571"/>
    </row>
    <row r="877" spans="3:23" x14ac:dyDescent="0.2">
      <c r="C877" s="571"/>
      <c r="D877" s="571"/>
      <c r="E877" s="571"/>
      <c r="F877" s="571"/>
      <c r="G877" s="571"/>
      <c r="H877" s="571"/>
      <c r="I877" s="571"/>
      <c r="J877" s="571"/>
      <c r="K877" s="571"/>
      <c r="L877" s="571"/>
      <c r="M877" s="571"/>
      <c r="N877" s="571"/>
      <c r="O877" s="571"/>
      <c r="P877" s="571"/>
      <c r="Q877" s="571"/>
      <c r="R877" s="571"/>
      <c r="S877" s="571"/>
      <c r="T877" s="571"/>
      <c r="U877" s="571"/>
      <c r="V877" s="571"/>
      <c r="W877" s="571"/>
    </row>
    <row r="878" spans="3:23" x14ac:dyDescent="0.2">
      <c r="C878" s="571"/>
      <c r="D878" s="571"/>
      <c r="E878" s="571"/>
      <c r="F878" s="571"/>
      <c r="G878" s="571"/>
      <c r="H878" s="571"/>
      <c r="I878" s="571"/>
      <c r="J878" s="571"/>
      <c r="K878" s="571"/>
      <c r="L878" s="571"/>
      <c r="M878" s="571"/>
      <c r="N878" s="571"/>
      <c r="O878" s="571"/>
      <c r="P878" s="571"/>
      <c r="Q878" s="571"/>
      <c r="R878" s="571"/>
      <c r="S878" s="571"/>
      <c r="T878" s="571"/>
      <c r="U878" s="571"/>
      <c r="V878" s="571"/>
      <c r="W878" s="571"/>
    </row>
    <row r="879" spans="3:23" x14ac:dyDescent="0.2">
      <c r="C879" s="571"/>
      <c r="D879" s="571"/>
      <c r="E879" s="571"/>
      <c r="F879" s="571"/>
      <c r="G879" s="571"/>
      <c r="H879" s="571"/>
      <c r="I879" s="571"/>
      <c r="J879" s="571"/>
      <c r="K879" s="571"/>
      <c r="L879" s="571"/>
      <c r="M879" s="571"/>
      <c r="N879" s="571"/>
      <c r="O879" s="571"/>
      <c r="P879" s="571"/>
      <c r="Q879" s="571"/>
      <c r="R879" s="571"/>
      <c r="S879" s="571"/>
      <c r="T879" s="571"/>
      <c r="U879" s="571"/>
      <c r="V879" s="571"/>
      <c r="W879" s="571"/>
    </row>
    <row r="880" spans="3:23" x14ac:dyDescent="0.2">
      <c r="C880" s="571"/>
      <c r="D880" s="571"/>
      <c r="E880" s="571"/>
      <c r="F880" s="571"/>
      <c r="G880" s="571"/>
      <c r="H880" s="571"/>
      <c r="I880" s="571"/>
      <c r="J880" s="571"/>
      <c r="K880" s="571"/>
      <c r="L880" s="571"/>
      <c r="M880" s="571"/>
      <c r="N880" s="571"/>
      <c r="O880" s="571"/>
      <c r="P880" s="571"/>
      <c r="Q880" s="571"/>
      <c r="R880" s="571"/>
      <c r="S880" s="571"/>
      <c r="T880" s="571"/>
      <c r="U880" s="571"/>
      <c r="V880" s="571"/>
      <c r="W880" s="571"/>
    </row>
    <row r="881" spans="3:23" x14ac:dyDescent="0.2">
      <c r="C881" s="571"/>
      <c r="D881" s="571"/>
      <c r="E881" s="571"/>
      <c r="F881" s="571"/>
      <c r="G881" s="571"/>
      <c r="H881" s="571"/>
      <c r="I881" s="571"/>
      <c r="J881" s="571"/>
      <c r="K881" s="571"/>
      <c r="L881" s="571"/>
      <c r="M881" s="571"/>
      <c r="N881" s="571"/>
      <c r="O881" s="571"/>
      <c r="P881" s="571"/>
      <c r="Q881" s="571"/>
      <c r="R881" s="571"/>
      <c r="S881" s="571"/>
      <c r="T881" s="571"/>
      <c r="U881" s="571"/>
      <c r="V881" s="571"/>
      <c r="W881" s="571"/>
    </row>
    <row r="882" spans="3:23" x14ac:dyDescent="0.2">
      <c r="C882" s="571"/>
      <c r="D882" s="571"/>
      <c r="E882" s="571"/>
      <c r="F882" s="571"/>
      <c r="G882" s="571"/>
      <c r="H882" s="571"/>
      <c r="I882" s="571"/>
      <c r="J882" s="571"/>
      <c r="K882" s="571"/>
      <c r="L882" s="571"/>
      <c r="M882" s="571"/>
      <c r="N882" s="571"/>
      <c r="O882" s="571"/>
      <c r="P882" s="571"/>
      <c r="Q882" s="571"/>
      <c r="R882" s="571"/>
      <c r="S882" s="571"/>
      <c r="T882" s="571"/>
      <c r="U882" s="571"/>
      <c r="V882" s="571"/>
      <c r="W882" s="571"/>
    </row>
    <row r="883" spans="3:23" x14ac:dyDescent="0.2">
      <c r="C883" s="571"/>
      <c r="D883" s="571"/>
      <c r="E883" s="571"/>
      <c r="F883" s="571"/>
      <c r="G883" s="571"/>
      <c r="H883" s="571"/>
      <c r="I883" s="571"/>
      <c r="J883" s="571"/>
      <c r="K883" s="571"/>
      <c r="L883" s="571"/>
      <c r="M883" s="571"/>
      <c r="N883" s="571"/>
      <c r="O883" s="571"/>
      <c r="P883" s="571"/>
      <c r="Q883" s="571"/>
      <c r="R883" s="571"/>
      <c r="S883" s="571"/>
      <c r="T883" s="571"/>
      <c r="U883" s="571"/>
      <c r="V883" s="571"/>
      <c r="W883" s="571"/>
    </row>
    <row r="884" spans="3:23" x14ac:dyDescent="0.2">
      <c r="C884" s="571"/>
      <c r="D884" s="571"/>
      <c r="E884" s="571"/>
      <c r="F884" s="571"/>
      <c r="G884" s="571"/>
      <c r="H884" s="571"/>
      <c r="I884" s="571"/>
      <c r="J884" s="571"/>
      <c r="K884" s="571"/>
      <c r="L884" s="571"/>
      <c r="M884" s="571"/>
      <c r="N884" s="571"/>
      <c r="O884" s="571"/>
      <c r="P884" s="571"/>
      <c r="Q884" s="571"/>
      <c r="R884" s="571"/>
      <c r="S884" s="571"/>
      <c r="T884" s="571"/>
      <c r="U884" s="571"/>
      <c r="V884" s="571"/>
      <c r="W884" s="571"/>
    </row>
    <row r="885" spans="3:23" x14ac:dyDescent="0.2">
      <c r="C885" s="571"/>
      <c r="D885" s="571"/>
      <c r="E885" s="571"/>
      <c r="F885" s="571"/>
      <c r="G885" s="571"/>
      <c r="H885" s="571"/>
      <c r="I885" s="571"/>
      <c r="J885" s="571"/>
      <c r="K885" s="571"/>
      <c r="L885" s="571"/>
      <c r="M885" s="571"/>
      <c r="N885" s="571"/>
      <c r="O885" s="571"/>
      <c r="P885" s="571"/>
      <c r="Q885" s="571"/>
      <c r="R885" s="571"/>
      <c r="S885" s="571"/>
      <c r="T885" s="571"/>
      <c r="U885" s="571"/>
      <c r="V885" s="571"/>
      <c r="W885" s="571"/>
    </row>
    <row r="886" spans="3:23" x14ac:dyDescent="0.2">
      <c r="C886" s="571"/>
      <c r="D886" s="571"/>
      <c r="E886" s="571"/>
      <c r="F886" s="571"/>
      <c r="G886" s="571"/>
      <c r="H886" s="571"/>
      <c r="I886" s="571"/>
      <c r="J886" s="571"/>
      <c r="K886" s="571"/>
      <c r="L886" s="571"/>
      <c r="M886" s="571"/>
      <c r="N886" s="571"/>
      <c r="O886" s="571"/>
      <c r="P886" s="571"/>
      <c r="Q886" s="571"/>
      <c r="R886" s="571"/>
      <c r="S886" s="571"/>
      <c r="T886" s="571"/>
      <c r="U886" s="571"/>
      <c r="V886" s="571"/>
      <c r="W886" s="571"/>
    </row>
    <row r="887" spans="3:23" x14ac:dyDescent="0.2">
      <c r="C887" s="571"/>
      <c r="D887" s="571"/>
      <c r="E887" s="571"/>
      <c r="F887" s="571"/>
      <c r="G887" s="571"/>
      <c r="H887" s="571"/>
      <c r="I887" s="571"/>
      <c r="J887" s="571"/>
      <c r="K887" s="571"/>
      <c r="L887" s="571"/>
      <c r="M887" s="571"/>
      <c r="N887" s="571"/>
      <c r="O887" s="571"/>
      <c r="P887" s="571"/>
      <c r="Q887" s="571"/>
      <c r="R887" s="571"/>
      <c r="S887" s="571"/>
      <c r="T887" s="571"/>
      <c r="U887" s="571"/>
      <c r="V887" s="571"/>
      <c r="W887" s="571"/>
    </row>
    <row r="888" spans="3:23" x14ac:dyDescent="0.2">
      <c r="C888" s="571"/>
      <c r="D888" s="571"/>
      <c r="E888" s="571"/>
      <c r="F888" s="571"/>
      <c r="G888" s="571"/>
      <c r="H888" s="571"/>
      <c r="I888" s="571"/>
      <c r="J888" s="571"/>
      <c r="K888" s="571"/>
      <c r="L888" s="571"/>
      <c r="M888" s="571"/>
      <c r="N888" s="571"/>
      <c r="O888" s="571"/>
      <c r="P888" s="571"/>
      <c r="Q888" s="571"/>
      <c r="R888" s="571"/>
      <c r="S888" s="571"/>
      <c r="T888" s="571"/>
      <c r="U888" s="571"/>
      <c r="V888" s="571"/>
      <c r="W888" s="571"/>
    </row>
    <row r="889" spans="3:23" x14ac:dyDescent="0.2">
      <c r="C889" s="571"/>
      <c r="D889" s="571"/>
      <c r="E889" s="571"/>
      <c r="F889" s="571"/>
      <c r="G889" s="571"/>
      <c r="H889" s="571"/>
      <c r="I889" s="571"/>
      <c r="J889" s="571"/>
      <c r="K889" s="571"/>
      <c r="L889" s="571"/>
      <c r="M889" s="571"/>
      <c r="N889" s="571"/>
      <c r="O889" s="571"/>
      <c r="P889" s="571"/>
      <c r="Q889" s="571"/>
      <c r="R889" s="571"/>
      <c r="S889" s="571"/>
      <c r="T889" s="571"/>
      <c r="U889" s="571"/>
      <c r="V889" s="571"/>
      <c r="W889" s="571"/>
    </row>
    <row r="890" spans="3:23" x14ac:dyDescent="0.2">
      <c r="C890" s="571"/>
      <c r="D890" s="571"/>
      <c r="E890" s="571"/>
      <c r="F890" s="571"/>
      <c r="G890" s="571"/>
      <c r="H890" s="571"/>
      <c r="I890" s="571"/>
      <c r="J890" s="571"/>
      <c r="K890" s="571"/>
      <c r="L890" s="571"/>
      <c r="M890" s="571"/>
      <c r="N890" s="571"/>
      <c r="O890" s="571"/>
      <c r="P890" s="571"/>
      <c r="Q890" s="571"/>
      <c r="R890" s="571"/>
      <c r="S890" s="571"/>
      <c r="T890" s="571"/>
      <c r="U890" s="571"/>
      <c r="V890" s="571"/>
      <c r="W890" s="571"/>
    </row>
    <row r="891" spans="3:23" x14ac:dyDescent="0.2">
      <c r="C891" s="571"/>
      <c r="D891" s="571"/>
      <c r="E891" s="571"/>
      <c r="F891" s="571"/>
      <c r="G891" s="571"/>
      <c r="H891" s="571"/>
      <c r="I891" s="571"/>
      <c r="J891" s="571"/>
      <c r="K891" s="571"/>
      <c r="L891" s="571"/>
      <c r="M891" s="571"/>
      <c r="N891" s="571"/>
      <c r="O891" s="571"/>
      <c r="P891" s="571"/>
      <c r="Q891" s="571"/>
      <c r="R891" s="571"/>
      <c r="S891" s="571"/>
      <c r="T891" s="571"/>
      <c r="U891" s="571"/>
      <c r="V891" s="571"/>
      <c r="W891" s="571"/>
    </row>
    <row r="892" spans="3:23" x14ac:dyDescent="0.2">
      <c r="C892" s="571"/>
      <c r="D892" s="571"/>
      <c r="E892" s="571"/>
      <c r="F892" s="571"/>
      <c r="G892" s="571"/>
      <c r="H892" s="571"/>
      <c r="I892" s="571"/>
      <c r="J892" s="571"/>
      <c r="K892" s="571"/>
      <c r="L892" s="571"/>
      <c r="M892" s="571"/>
      <c r="N892" s="571"/>
      <c r="O892" s="571"/>
      <c r="P892" s="571"/>
      <c r="Q892" s="571"/>
      <c r="R892" s="571"/>
      <c r="S892" s="571"/>
      <c r="T892" s="571"/>
      <c r="U892" s="571"/>
      <c r="V892" s="571"/>
      <c r="W892" s="571"/>
    </row>
    <row r="893" spans="3:23" x14ac:dyDescent="0.2">
      <c r="C893" s="571"/>
      <c r="D893" s="571"/>
      <c r="E893" s="571"/>
      <c r="F893" s="571"/>
      <c r="G893" s="571"/>
      <c r="H893" s="571"/>
      <c r="I893" s="571"/>
      <c r="J893" s="571"/>
      <c r="K893" s="571"/>
      <c r="L893" s="571"/>
      <c r="M893" s="571"/>
      <c r="N893" s="571"/>
      <c r="O893" s="571"/>
      <c r="P893" s="571"/>
      <c r="Q893" s="571"/>
      <c r="R893" s="571"/>
      <c r="S893" s="571"/>
      <c r="T893" s="571"/>
      <c r="U893" s="571"/>
      <c r="V893" s="571"/>
      <c r="W893" s="571"/>
    </row>
    <row r="894" spans="3:23" x14ac:dyDescent="0.2">
      <c r="C894" s="571"/>
      <c r="D894" s="571"/>
      <c r="E894" s="571"/>
      <c r="F894" s="571"/>
      <c r="G894" s="571"/>
      <c r="H894" s="571"/>
      <c r="I894" s="571"/>
      <c r="J894" s="571"/>
      <c r="K894" s="571"/>
      <c r="L894" s="571"/>
      <c r="M894" s="571"/>
      <c r="N894" s="571"/>
      <c r="O894" s="571"/>
      <c r="P894" s="571"/>
      <c r="Q894" s="571"/>
      <c r="R894" s="571"/>
      <c r="S894" s="571"/>
      <c r="T894" s="571"/>
      <c r="U894" s="571"/>
      <c r="V894" s="571"/>
      <c r="W894" s="571"/>
    </row>
    <row r="895" spans="3:23" x14ac:dyDescent="0.2">
      <c r="C895" s="571"/>
      <c r="D895" s="571"/>
      <c r="E895" s="571"/>
      <c r="F895" s="571"/>
      <c r="G895" s="571"/>
      <c r="H895" s="571"/>
      <c r="I895" s="571"/>
      <c r="J895" s="571"/>
      <c r="K895" s="571"/>
      <c r="L895" s="571"/>
      <c r="M895" s="571"/>
      <c r="N895" s="571"/>
      <c r="O895" s="571"/>
      <c r="P895" s="571"/>
      <c r="Q895" s="571"/>
      <c r="R895" s="571"/>
      <c r="S895" s="571"/>
      <c r="T895" s="571"/>
      <c r="U895" s="571"/>
      <c r="V895" s="571"/>
      <c r="W895" s="571"/>
    </row>
    <row r="896" spans="3:23" x14ac:dyDescent="0.2">
      <c r="C896" s="571"/>
      <c r="D896" s="571"/>
      <c r="E896" s="571"/>
      <c r="F896" s="571"/>
      <c r="G896" s="571"/>
      <c r="H896" s="571"/>
      <c r="I896" s="571"/>
      <c r="J896" s="571"/>
      <c r="K896" s="571"/>
      <c r="L896" s="571"/>
      <c r="M896" s="571"/>
      <c r="N896" s="571"/>
      <c r="O896" s="571"/>
      <c r="P896" s="571"/>
      <c r="Q896" s="571"/>
      <c r="R896" s="571"/>
      <c r="S896" s="571"/>
      <c r="T896" s="571"/>
      <c r="U896" s="571"/>
      <c r="V896" s="571"/>
      <c r="W896" s="571"/>
    </row>
    <row r="897" spans="3:23" x14ac:dyDescent="0.2">
      <c r="C897" s="571"/>
      <c r="D897" s="571"/>
      <c r="E897" s="571"/>
      <c r="F897" s="571"/>
      <c r="G897" s="571"/>
      <c r="H897" s="571"/>
      <c r="I897" s="571"/>
      <c r="J897" s="571"/>
      <c r="K897" s="571"/>
      <c r="L897" s="571"/>
      <c r="M897" s="571"/>
      <c r="N897" s="571"/>
      <c r="O897" s="571"/>
      <c r="P897" s="571"/>
      <c r="Q897" s="571"/>
      <c r="R897" s="571"/>
      <c r="S897" s="571"/>
      <c r="T897" s="571"/>
      <c r="U897" s="571"/>
      <c r="V897" s="571"/>
      <c r="W897" s="571"/>
    </row>
    <row r="898" spans="3:23" x14ac:dyDescent="0.2">
      <c r="C898" s="571"/>
      <c r="D898" s="571"/>
      <c r="E898" s="571"/>
      <c r="F898" s="571"/>
      <c r="G898" s="571"/>
      <c r="H898" s="571"/>
      <c r="I898" s="571"/>
      <c r="J898" s="571"/>
      <c r="K898" s="571"/>
      <c r="L898" s="571"/>
      <c r="M898" s="571"/>
      <c r="N898" s="571"/>
      <c r="O898" s="571"/>
      <c r="P898" s="571"/>
      <c r="Q898" s="571"/>
      <c r="R898" s="571"/>
      <c r="S898" s="571"/>
      <c r="T898" s="571"/>
      <c r="U898" s="571"/>
      <c r="V898" s="571"/>
      <c r="W898" s="571"/>
    </row>
    <row r="899" spans="3:23" x14ac:dyDescent="0.2">
      <c r="C899" s="571"/>
      <c r="D899" s="571"/>
      <c r="E899" s="571"/>
      <c r="F899" s="571"/>
      <c r="G899" s="571"/>
      <c r="H899" s="571"/>
      <c r="I899" s="571"/>
      <c r="J899" s="571"/>
      <c r="K899" s="571"/>
      <c r="L899" s="571"/>
      <c r="M899" s="571"/>
      <c r="N899" s="571"/>
      <c r="O899" s="571"/>
      <c r="P899" s="571"/>
      <c r="Q899" s="571"/>
      <c r="R899" s="571"/>
      <c r="S899" s="571"/>
      <c r="T899" s="571"/>
      <c r="U899" s="571"/>
      <c r="V899" s="571"/>
      <c r="W899" s="571"/>
    </row>
    <row r="900" spans="3:23" x14ac:dyDescent="0.2">
      <c r="C900" s="571"/>
      <c r="D900" s="571"/>
      <c r="E900" s="571"/>
      <c r="F900" s="571"/>
      <c r="G900" s="571"/>
      <c r="H900" s="571"/>
      <c r="I900" s="571"/>
      <c r="J900" s="571"/>
      <c r="K900" s="571"/>
      <c r="L900" s="571"/>
      <c r="M900" s="571"/>
      <c r="N900" s="571"/>
      <c r="O900" s="571"/>
      <c r="P900" s="571"/>
      <c r="Q900" s="571"/>
      <c r="R900" s="571"/>
      <c r="S900" s="571"/>
      <c r="T900" s="571"/>
      <c r="U900" s="571"/>
      <c r="V900" s="571"/>
      <c r="W900" s="571"/>
    </row>
    <row r="901" spans="3:23" x14ac:dyDescent="0.2">
      <c r="C901" s="571"/>
      <c r="D901" s="571"/>
      <c r="E901" s="571"/>
      <c r="F901" s="571"/>
      <c r="G901" s="571"/>
      <c r="H901" s="571"/>
      <c r="I901" s="571"/>
      <c r="J901" s="571"/>
      <c r="K901" s="571"/>
      <c r="L901" s="571"/>
      <c r="M901" s="571"/>
      <c r="N901" s="571"/>
      <c r="O901" s="571"/>
      <c r="P901" s="571"/>
      <c r="Q901" s="571"/>
      <c r="R901" s="571"/>
      <c r="S901" s="571"/>
      <c r="T901" s="571"/>
      <c r="U901" s="571"/>
      <c r="V901" s="571"/>
      <c r="W901" s="571"/>
    </row>
    <row r="902" spans="3:23" x14ac:dyDescent="0.2">
      <c r="C902" s="571"/>
      <c r="D902" s="571"/>
      <c r="E902" s="571"/>
      <c r="F902" s="571"/>
      <c r="G902" s="571"/>
      <c r="H902" s="571"/>
      <c r="I902" s="571"/>
      <c r="J902" s="571"/>
      <c r="K902" s="571"/>
      <c r="L902" s="571"/>
      <c r="M902" s="571"/>
      <c r="N902" s="571"/>
      <c r="O902" s="571"/>
      <c r="P902" s="571"/>
      <c r="Q902" s="571"/>
      <c r="R902" s="571"/>
      <c r="S902" s="571"/>
      <c r="T902" s="571"/>
      <c r="U902" s="571"/>
      <c r="V902" s="571"/>
      <c r="W902" s="571"/>
    </row>
    <row r="903" spans="3:23" x14ac:dyDescent="0.2">
      <c r="C903" s="571"/>
      <c r="D903" s="571"/>
      <c r="E903" s="571"/>
      <c r="F903" s="571"/>
      <c r="G903" s="571"/>
      <c r="H903" s="571"/>
      <c r="I903" s="571"/>
      <c r="J903" s="571"/>
      <c r="K903" s="571"/>
      <c r="L903" s="571"/>
      <c r="M903" s="571"/>
      <c r="N903" s="571"/>
      <c r="O903" s="571"/>
      <c r="P903" s="571"/>
      <c r="Q903" s="571"/>
      <c r="R903" s="571"/>
      <c r="S903" s="571"/>
      <c r="T903" s="571"/>
      <c r="U903" s="571"/>
      <c r="V903" s="571"/>
      <c r="W903" s="571"/>
    </row>
    <row r="904" spans="3:23" x14ac:dyDescent="0.2">
      <c r="C904" s="571"/>
      <c r="D904" s="571"/>
      <c r="E904" s="571"/>
      <c r="F904" s="571"/>
      <c r="G904" s="571"/>
      <c r="H904" s="571"/>
      <c r="I904" s="571"/>
      <c r="J904" s="571"/>
      <c r="K904" s="571"/>
      <c r="L904" s="571"/>
      <c r="M904" s="571"/>
      <c r="N904" s="571"/>
      <c r="O904" s="571"/>
      <c r="P904" s="571"/>
      <c r="Q904" s="571"/>
      <c r="R904" s="571"/>
      <c r="S904" s="571"/>
      <c r="T904" s="571"/>
      <c r="U904" s="571"/>
      <c r="V904" s="571"/>
      <c r="W904" s="571"/>
    </row>
    <row r="905" spans="3:23" x14ac:dyDescent="0.2">
      <c r="C905" s="571"/>
      <c r="D905" s="571"/>
      <c r="E905" s="571"/>
      <c r="F905" s="571"/>
      <c r="G905" s="571"/>
      <c r="H905" s="571"/>
      <c r="I905" s="571"/>
      <c r="J905" s="571"/>
      <c r="K905" s="571"/>
      <c r="L905" s="571"/>
      <c r="M905" s="571"/>
      <c r="N905" s="571"/>
      <c r="O905" s="571"/>
      <c r="P905" s="571"/>
      <c r="Q905" s="571"/>
      <c r="R905" s="571"/>
      <c r="S905" s="571"/>
      <c r="T905" s="571"/>
      <c r="U905" s="571"/>
      <c r="V905" s="571"/>
      <c r="W905" s="571"/>
    </row>
    <row r="906" spans="3:23" x14ac:dyDescent="0.2">
      <c r="C906" s="571"/>
      <c r="D906" s="571"/>
      <c r="E906" s="571"/>
      <c r="F906" s="571"/>
      <c r="G906" s="571"/>
      <c r="H906" s="571"/>
      <c r="I906" s="571"/>
      <c r="J906" s="571"/>
      <c r="K906" s="571"/>
      <c r="L906" s="571"/>
      <c r="M906" s="571"/>
      <c r="N906" s="571"/>
      <c r="O906" s="571"/>
      <c r="P906" s="571"/>
      <c r="Q906" s="571"/>
      <c r="R906" s="571"/>
      <c r="S906" s="571"/>
      <c r="T906" s="571"/>
      <c r="U906" s="571"/>
      <c r="V906" s="571"/>
      <c r="W906" s="571"/>
    </row>
    <row r="907" spans="3:23" x14ac:dyDescent="0.2">
      <c r="C907" s="571"/>
      <c r="D907" s="571"/>
      <c r="E907" s="571"/>
      <c r="F907" s="571"/>
      <c r="G907" s="571"/>
      <c r="H907" s="571"/>
      <c r="I907" s="571"/>
      <c r="J907" s="571"/>
      <c r="K907" s="571"/>
      <c r="L907" s="571"/>
      <c r="M907" s="571"/>
      <c r="N907" s="571"/>
      <c r="O907" s="571"/>
      <c r="P907" s="571"/>
      <c r="Q907" s="571"/>
      <c r="R907" s="571"/>
      <c r="S907" s="571"/>
      <c r="T907" s="571"/>
      <c r="U907" s="571"/>
      <c r="V907" s="571"/>
      <c r="W907" s="571"/>
    </row>
    <row r="908" spans="3:23" x14ac:dyDescent="0.2">
      <c r="C908" s="571"/>
      <c r="D908" s="571"/>
      <c r="E908" s="571"/>
      <c r="F908" s="571"/>
      <c r="G908" s="571"/>
      <c r="H908" s="571"/>
      <c r="I908" s="571"/>
      <c r="J908" s="571"/>
      <c r="K908" s="571"/>
      <c r="L908" s="571"/>
      <c r="M908" s="571"/>
      <c r="N908" s="571"/>
      <c r="O908" s="571"/>
      <c r="P908" s="571"/>
      <c r="Q908" s="571"/>
      <c r="R908" s="571"/>
      <c r="S908" s="571"/>
      <c r="T908" s="571"/>
      <c r="U908" s="571"/>
      <c r="V908" s="571"/>
      <c r="W908" s="571"/>
    </row>
    <row r="909" spans="3:23" x14ac:dyDescent="0.2">
      <c r="C909" s="571"/>
      <c r="D909" s="571"/>
      <c r="E909" s="571"/>
      <c r="F909" s="571"/>
      <c r="G909" s="571"/>
      <c r="H909" s="571"/>
      <c r="I909" s="571"/>
      <c r="J909" s="571"/>
      <c r="K909" s="571"/>
      <c r="L909" s="571"/>
      <c r="M909" s="571"/>
      <c r="N909" s="571"/>
      <c r="O909" s="571"/>
      <c r="P909" s="571"/>
      <c r="Q909" s="571"/>
      <c r="R909" s="571"/>
      <c r="S909" s="571"/>
      <c r="T909" s="571"/>
      <c r="U909" s="571"/>
      <c r="V909" s="571"/>
      <c r="W909" s="571"/>
    </row>
    <row r="910" spans="3:23" x14ac:dyDescent="0.2">
      <c r="C910" s="571"/>
      <c r="D910" s="571"/>
      <c r="E910" s="571"/>
      <c r="F910" s="571"/>
      <c r="G910" s="571"/>
      <c r="H910" s="571"/>
      <c r="I910" s="571"/>
      <c r="J910" s="571"/>
      <c r="K910" s="571"/>
      <c r="L910" s="571"/>
      <c r="M910" s="571"/>
      <c r="N910" s="571"/>
      <c r="O910" s="571"/>
      <c r="P910" s="571"/>
      <c r="Q910" s="571"/>
      <c r="R910" s="571"/>
      <c r="S910" s="571"/>
      <c r="T910" s="571"/>
      <c r="U910" s="571"/>
      <c r="V910" s="571"/>
      <c r="W910" s="571"/>
    </row>
    <row r="911" spans="3:23" x14ac:dyDescent="0.2">
      <c r="C911" s="571"/>
      <c r="D911" s="571"/>
      <c r="E911" s="571"/>
      <c r="F911" s="571"/>
      <c r="G911" s="571"/>
      <c r="H911" s="571"/>
      <c r="I911" s="571"/>
      <c r="J911" s="571"/>
      <c r="K911" s="571"/>
      <c r="L911" s="571"/>
      <c r="M911" s="571"/>
      <c r="N911" s="571"/>
      <c r="O911" s="571"/>
      <c r="P911" s="571"/>
      <c r="Q911" s="571"/>
      <c r="R911" s="571"/>
      <c r="S911" s="571"/>
      <c r="T911" s="571"/>
      <c r="U911" s="571"/>
      <c r="V911" s="571"/>
      <c r="W911" s="571"/>
    </row>
    <row r="912" spans="3:23" x14ac:dyDescent="0.2">
      <c r="C912" s="571"/>
      <c r="D912" s="571"/>
      <c r="E912" s="571"/>
      <c r="F912" s="571"/>
      <c r="G912" s="571"/>
      <c r="H912" s="571"/>
      <c r="I912" s="571"/>
      <c r="J912" s="571"/>
      <c r="K912" s="571"/>
      <c r="L912" s="571"/>
      <c r="M912" s="571"/>
      <c r="N912" s="571"/>
      <c r="O912" s="571"/>
      <c r="P912" s="571"/>
      <c r="Q912" s="571"/>
      <c r="R912" s="571"/>
      <c r="S912" s="571"/>
      <c r="T912" s="571"/>
      <c r="U912" s="571"/>
      <c r="V912" s="571"/>
      <c r="W912" s="571"/>
    </row>
    <row r="913" spans="3:23" x14ac:dyDescent="0.2">
      <c r="C913" s="571"/>
      <c r="D913" s="571"/>
      <c r="E913" s="571"/>
      <c r="F913" s="571"/>
      <c r="G913" s="571"/>
      <c r="H913" s="571"/>
      <c r="I913" s="571"/>
      <c r="J913" s="571"/>
      <c r="K913" s="571"/>
      <c r="L913" s="571"/>
      <c r="M913" s="571"/>
      <c r="N913" s="571"/>
      <c r="O913" s="571"/>
      <c r="P913" s="571"/>
      <c r="Q913" s="571"/>
      <c r="R913" s="571"/>
      <c r="S913" s="571"/>
      <c r="T913" s="571"/>
      <c r="U913" s="571"/>
      <c r="V913" s="571"/>
      <c r="W913" s="571"/>
    </row>
    <row r="914" spans="3:23" x14ac:dyDescent="0.2">
      <c r="C914" s="571"/>
      <c r="D914" s="571"/>
      <c r="E914" s="571"/>
      <c r="F914" s="571"/>
      <c r="G914" s="571"/>
      <c r="H914" s="571"/>
      <c r="I914" s="571"/>
      <c r="J914" s="571"/>
      <c r="K914" s="571"/>
      <c r="L914" s="571"/>
      <c r="M914" s="571"/>
      <c r="N914" s="571"/>
      <c r="O914" s="571"/>
      <c r="P914" s="571"/>
      <c r="Q914" s="571"/>
      <c r="R914" s="571"/>
      <c r="S914" s="571"/>
      <c r="T914" s="571"/>
      <c r="U914" s="571"/>
      <c r="V914" s="571"/>
      <c r="W914" s="571"/>
    </row>
    <row r="915" spans="3:23" x14ac:dyDescent="0.2">
      <c r="C915" s="571"/>
      <c r="D915" s="571"/>
      <c r="E915" s="571"/>
      <c r="F915" s="571"/>
      <c r="G915" s="571"/>
      <c r="H915" s="571"/>
      <c r="I915" s="571"/>
      <c r="J915" s="571"/>
      <c r="K915" s="571"/>
      <c r="L915" s="571"/>
      <c r="M915" s="571"/>
      <c r="N915" s="571"/>
      <c r="O915" s="571"/>
      <c r="P915" s="571"/>
      <c r="Q915" s="571"/>
      <c r="R915" s="571"/>
      <c r="S915" s="571"/>
      <c r="T915" s="571"/>
      <c r="U915" s="571"/>
      <c r="V915" s="571"/>
      <c r="W915" s="571"/>
    </row>
    <row r="916" spans="3:23" x14ac:dyDescent="0.2">
      <c r="C916" s="571"/>
      <c r="D916" s="571"/>
      <c r="E916" s="571"/>
      <c r="F916" s="571"/>
      <c r="G916" s="571"/>
      <c r="H916" s="571"/>
      <c r="I916" s="571"/>
      <c r="J916" s="571"/>
      <c r="K916" s="571"/>
      <c r="L916" s="571"/>
      <c r="M916" s="571"/>
      <c r="N916" s="571"/>
      <c r="O916" s="571"/>
      <c r="P916" s="571"/>
      <c r="Q916" s="571"/>
      <c r="R916" s="571"/>
      <c r="S916" s="571"/>
      <c r="T916" s="571"/>
      <c r="U916" s="571"/>
      <c r="V916" s="571"/>
      <c r="W916" s="571"/>
    </row>
    <row r="917" spans="3:23" x14ac:dyDescent="0.2">
      <c r="C917" s="571"/>
      <c r="D917" s="571"/>
      <c r="E917" s="571"/>
      <c r="F917" s="571"/>
      <c r="G917" s="571"/>
      <c r="H917" s="571"/>
      <c r="I917" s="571"/>
      <c r="J917" s="571"/>
      <c r="K917" s="571"/>
      <c r="L917" s="571"/>
      <c r="M917" s="571"/>
      <c r="N917" s="571"/>
      <c r="O917" s="571"/>
      <c r="P917" s="571"/>
      <c r="Q917" s="571"/>
      <c r="R917" s="571"/>
      <c r="S917" s="571"/>
      <c r="T917" s="571"/>
      <c r="U917" s="571"/>
      <c r="V917" s="571"/>
      <c r="W917" s="571"/>
    </row>
    <row r="918" spans="3:23" x14ac:dyDescent="0.2">
      <c r="C918" s="571"/>
      <c r="D918" s="571"/>
      <c r="E918" s="571"/>
      <c r="F918" s="571"/>
      <c r="G918" s="571"/>
      <c r="H918" s="571"/>
      <c r="I918" s="571"/>
      <c r="J918" s="571"/>
      <c r="K918" s="571"/>
      <c r="L918" s="571"/>
      <c r="M918" s="571"/>
      <c r="N918" s="571"/>
      <c r="O918" s="571"/>
      <c r="P918" s="571"/>
      <c r="Q918" s="571"/>
      <c r="R918" s="571"/>
      <c r="S918" s="571"/>
      <c r="T918" s="571"/>
      <c r="U918" s="571"/>
      <c r="V918" s="571"/>
      <c r="W918" s="571"/>
    </row>
    <row r="919" spans="3:23" x14ac:dyDescent="0.2">
      <c r="C919" s="571"/>
      <c r="D919" s="571"/>
      <c r="E919" s="571"/>
      <c r="F919" s="571"/>
      <c r="G919" s="571"/>
      <c r="H919" s="571"/>
      <c r="I919" s="571"/>
      <c r="J919" s="571"/>
      <c r="K919" s="571"/>
      <c r="L919" s="571"/>
      <c r="M919" s="571"/>
      <c r="N919" s="571"/>
      <c r="O919" s="571"/>
      <c r="P919" s="571"/>
      <c r="Q919" s="571"/>
      <c r="R919" s="571"/>
      <c r="S919" s="571"/>
      <c r="T919" s="571"/>
      <c r="U919" s="571"/>
      <c r="V919" s="571"/>
      <c r="W919" s="571"/>
    </row>
    <row r="920" spans="3:23" x14ac:dyDescent="0.2">
      <c r="C920" s="571"/>
      <c r="D920" s="571"/>
      <c r="E920" s="571"/>
      <c r="F920" s="571"/>
      <c r="G920" s="571"/>
      <c r="H920" s="571"/>
      <c r="I920" s="571"/>
      <c r="J920" s="571"/>
      <c r="K920" s="571"/>
      <c r="L920" s="571"/>
      <c r="M920" s="571"/>
      <c r="N920" s="571"/>
      <c r="O920" s="571"/>
      <c r="P920" s="571"/>
      <c r="Q920" s="571"/>
      <c r="R920" s="571"/>
      <c r="S920" s="571"/>
      <c r="T920" s="571"/>
      <c r="U920" s="571"/>
      <c r="V920" s="571"/>
      <c r="W920" s="571"/>
    </row>
    <row r="921" spans="3:23" x14ac:dyDescent="0.2">
      <c r="C921" s="571"/>
      <c r="D921" s="571"/>
      <c r="E921" s="571"/>
      <c r="F921" s="571"/>
      <c r="G921" s="571"/>
      <c r="H921" s="571"/>
      <c r="I921" s="571"/>
      <c r="J921" s="571"/>
      <c r="K921" s="571"/>
      <c r="L921" s="571"/>
      <c r="M921" s="571"/>
      <c r="N921" s="571"/>
      <c r="O921" s="571"/>
      <c r="P921" s="571"/>
      <c r="Q921" s="571"/>
      <c r="R921" s="571"/>
      <c r="S921" s="571"/>
      <c r="T921" s="571"/>
      <c r="U921" s="571"/>
      <c r="V921" s="571"/>
      <c r="W921" s="571"/>
    </row>
    <row r="922" spans="3:23" x14ac:dyDescent="0.2">
      <c r="C922" s="571"/>
      <c r="D922" s="571"/>
      <c r="E922" s="571"/>
      <c r="F922" s="571"/>
      <c r="G922" s="571"/>
      <c r="H922" s="571"/>
      <c r="I922" s="571"/>
      <c r="J922" s="571"/>
      <c r="K922" s="571"/>
      <c r="L922" s="571"/>
      <c r="M922" s="571"/>
      <c r="N922" s="571"/>
      <c r="O922" s="571"/>
      <c r="P922" s="571"/>
      <c r="Q922" s="571"/>
      <c r="R922" s="571"/>
      <c r="S922" s="571"/>
      <c r="T922" s="571"/>
      <c r="U922" s="571"/>
      <c r="V922" s="571"/>
      <c r="W922" s="571"/>
    </row>
    <row r="923" spans="3:23" x14ac:dyDescent="0.2">
      <c r="C923" s="571"/>
      <c r="D923" s="571"/>
      <c r="E923" s="571"/>
      <c r="F923" s="571"/>
      <c r="G923" s="571"/>
      <c r="H923" s="571"/>
      <c r="I923" s="571"/>
      <c r="J923" s="571"/>
      <c r="K923" s="571"/>
      <c r="L923" s="571"/>
      <c r="M923" s="571"/>
      <c r="N923" s="571"/>
      <c r="O923" s="571"/>
      <c r="P923" s="571"/>
      <c r="Q923" s="571"/>
      <c r="R923" s="571"/>
      <c r="S923" s="571"/>
      <c r="T923" s="571"/>
      <c r="U923" s="571"/>
      <c r="V923" s="571"/>
      <c r="W923" s="571"/>
    </row>
  </sheetData>
  <mergeCells count="29">
    <mergeCell ref="AU7:BN7"/>
    <mergeCell ref="AU34:BN34"/>
    <mergeCell ref="AU61:BN61"/>
    <mergeCell ref="AU88:BN88"/>
    <mergeCell ref="AU115:BN115"/>
    <mergeCell ref="AU331:BN331"/>
    <mergeCell ref="AU358:BN358"/>
    <mergeCell ref="AU385:BN385"/>
    <mergeCell ref="AU142:BN142"/>
    <mergeCell ref="AU169:BN169"/>
    <mergeCell ref="AU196:BN196"/>
    <mergeCell ref="AU223:BN223"/>
    <mergeCell ref="AU250:BN250"/>
    <mergeCell ref="AU682:BN682"/>
    <mergeCell ref="AU709:BN709"/>
    <mergeCell ref="AU736:BN736"/>
    <mergeCell ref="C1:N5"/>
    <mergeCell ref="AU547:BN547"/>
    <mergeCell ref="AU574:BN574"/>
    <mergeCell ref="AU601:BN601"/>
    <mergeCell ref="AU628:BN628"/>
    <mergeCell ref="AU655:BN655"/>
    <mergeCell ref="AU412:BN412"/>
    <mergeCell ref="AU439:BN439"/>
    <mergeCell ref="AU466:BN466"/>
    <mergeCell ref="AU493:BN493"/>
    <mergeCell ref="AU520:BN520"/>
    <mergeCell ref="AU277:BN277"/>
    <mergeCell ref="AU304:BN30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glio7"/>
  <dimension ref="A1:SM113"/>
  <sheetViews>
    <sheetView topLeftCell="BH1" zoomScale="90" zoomScaleNormal="90" workbookViewId="0">
      <selection activeCell="A5" sqref="A5:XFD5"/>
    </sheetView>
  </sheetViews>
  <sheetFormatPr defaultRowHeight="14.25" x14ac:dyDescent="0.2"/>
  <cols>
    <col min="13" max="13" width="10.125" customWidth="1"/>
    <col min="15" max="15" width="10.125" customWidth="1"/>
    <col min="18" max="18" width="11" customWidth="1"/>
    <col min="28" max="28" width="11.625" customWidth="1"/>
    <col min="31" max="31" width="12.75" customWidth="1"/>
    <col min="40" max="40" width="10.25" customWidth="1"/>
    <col min="68" max="69" width="12.375" customWidth="1"/>
    <col min="70" max="71" width="15" customWidth="1"/>
    <col min="72" max="72" width="12.875" customWidth="1"/>
    <col min="82" max="82" width="11" customWidth="1"/>
    <col min="86" max="86" width="12.5" customWidth="1"/>
    <col min="110" max="113" width="11.5" customWidth="1"/>
    <col min="121" max="121" width="12" customWidth="1"/>
    <col min="139" max="139" width="11.875" customWidth="1"/>
    <col min="141" max="141" width="11.375" customWidth="1"/>
    <col min="157" max="157" width="13.875" customWidth="1"/>
    <col min="193" max="193" width="11.875" customWidth="1"/>
    <col min="270" max="270" width="10.375" customWidth="1"/>
    <col min="342" max="342" width="10.5" customWidth="1"/>
    <col min="380" max="385" width="9.125" bestFit="1" customWidth="1"/>
    <col min="387" max="390" width="9.125" bestFit="1" customWidth="1"/>
    <col min="391" max="391" width="13" customWidth="1"/>
    <col min="392" max="392" width="9.125" bestFit="1" customWidth="1"/>
    <col min="393" max="393" width="13.125" bestFit="1" customWidth="1"/>
    <col min="394" max="394" width="10.875" bestFit="1" customWidth="1"/>
    <col min="395" max="396" width="12.5" bestFit="1" customWidth="1"/>
    <col min="397" max="397" width="9.125" bestFit="1" customWidth="1"/>
  </cols>
  <sheetData>
    <row r="1" spans="1:487" s="3" customFormat="1" ht="15" customHeight="1" x14ac:dyDescent="0.25">
      <c r="A1" s="2" t="s">
        <v>67</v>
      </c>
      <c r="B1" s="2" t="s">
        <v>24</v>
      </c>
      <c r="C1" s="2"/>
      <c r="D1" s="2"/>
      <c r="E1" s="2"/>
      <c r="F1" s="2"/>
      <c r="G1" s="2"/>
      <c r="H1" s="2"/>
      <c r="I1" s="2"/>
      <c r="J1" s="2"/>
      <c r="K1" s="2"/>
      <c r="T1" s="2" t="s">
        <v>25</v>
      </c>
      <c r="Z1" s="2"/>
      <c r="AL1" s="2" t="s">
        <v>26</v>
      </c>
      <c r="AR1" s="2"/>
      <c r="BD1" s="2" t="s">
        <v>27</v>
      </c>
      <c r="BJ1" s="2"/>
      <c r="BV1" s="2" t="s">
        <v>62</v>
      </c>
      <c r="CB1" s="2"/>
      <c r="CN1" s="3" t="s">
        <v>29</v>
      </c>
      <c r="CT1" s="2"/>
      <c r="DF1" s="3" t="s">
        <v>30</v>
      </c>
      <c r="DL1" s="2"/>
      <c r="DX1" s="3" t="s">
        <v>31</v>
      </c>
      <c r="ED1" s="2"/>
      <c r="EP1" s="3" t="s">
        <v>32</v>
      </c>
      <c r="EV1" s="2"/>
      <c r="FH1" s="3" t="s">
        <v>33</v>
      </c>
      <c r="FN1" s="2"/>
      <c r="FZ1" s="3" t="s">
        <v>34</v>
      </c>
      <c r="GF1" s="2"/>
      <c r="GR1" s="3" t="s">
        <v>35</v>
      </c>
      <c r="GX1" s="2"/>
      <c r="HJ1" s="3" t="s">
        <v>36</v>
      </c>
      <c r="HP1" s="2"/>
      <c r="IB1" s="3" t="s">
        <v>37</v>
      </c>
      <c r="IH1" s="2"/>
      <c r="IT1" s="3" t="s">
        <v>38</v>
      </c>
      <c r="IZ1" s="2"/>
      <c r="JL1" s="3" t="s">
        <v>39</v>
      </c>
      <c r="JR1" s="2"/>
      <c r="KD1" s="3" t="s">
        <v>40</v>
      </c>
      <c r="KJ1" s="2"/>
      <c r="KV1" s="3" t="s">
        <v>41</v>
      </c>
      <c r="LB1" s="2"/>
      <c r="LN1" s="3" t="s">
        <v>42</v>
      </c>
      <c r="LT1" s="2"/>
      <c r="MF1" s="3" t="s">
        <v>43</v>
      </c>
      <c r="ML1" s="2"/>
      <c r="MX1" s="3" t="s">
        <v>44</v>
      </c>
      <c r="ND1" s="2"/>
      <c r="NP1" s="3" t="s">
        <v>45</v>
      </c>
      <c r="NV1" s="2"/>
      <c r="OH1" s="3" t="s">
        <v>46</v>
      </c>
      <c r="ON1" s="2"/>
      <c r="OZ1" s="3" t="s">
        <v>47</v>
      </c>
      <c r="PF1" s="2"/>
      <c r="PR1" s="3" t="s">
        <v>48</v>
      </c>
      <c r="PX1" s="2"/>
      <c r="QJ1" s="3" t="s">
        <v>49</v>
      </c>
      <c r="QP1" s="2"/>
      <c r="RB1" s="3" t="s">
        <v>50</v>
      </c>
      <c r="RH1" s="2"/>
    </row>
    <row r="2" spans="1:487" ht="15" x14ac:dyDescent="0.25">
      <c r="A2" s="22" t="s">
        <v>137</v>
      </c>
      <c r="B2" s="370" t="s">
        <v>97</v>
      </c>
      <c r="C2" s="370" t="s">
        <v>98</v>
      </c>
      <c r="D2" s="370" t="s">
        <v>99</v>
      </c>
      <c r="E2" s="370" t="s">
        <v>100</v>
      </c>
      <c r="F2" s="370" t="s">
        <v>101</v>
      </c>
      <c r="G2" s="370" t="s">
        <v>102</v>
      </c>
      <c r="H2" s="511" t="s">
        <v>152</v>
      </c>
      <c r="I2" s="370" t="s">
        <v>103</v>
      </c>
      <c r="J2" s="370" t="s">
        <v>104</v>
      </c>
      <c r="K2" s="370" t="s">
        <v>105</v>
      </c>
      <c r="L2" s="370" t="s">
        <v>106</v>
      </c>
      <c r="M2" s="370" t="s">
        <v>112</v>
      </c>
      <c r="N2" s="370" t="s">
        <v>113</v>
      </c>
      <c r="O2" s="370" t="s">
        <v>107</v>
      </c>
      <c r="P2" s="370" t="s">
        <v>108</v>
      </c>
      <c r="Q2" s="370" t="s">
        <v>109</v>
      </c>
      <c r="R2" s="370" t="s">
        <v>110</v>
      </c>
      <c r="S2" s="370" t="s">
        <v>111</v>
      </c>
      <c r="T2" s="27" t="s">
        <v>97</v>
      </c>
      <c r="U2" s="27" t="s">
        <v>98</v>
      </c>
      <c r="V2" s="27" t="s">
        <v>99</v>
      </c>
      <c r="W2" s="27" t="s">
        <v>100</v>
      </c>
      <c r="X2" s="27" t="s">
        <v>101</v>
      </c>
      <c r="Y2" s="27" t="s">
        <v>102</v>
      </c>
      <c r="Z2" s="184" t="s">
        <v>151</v>
      </c>
      <c r="AA2" s="27" t="s">
        <v>103</v>
      </c>
      <c r="AB2" s="27" t="s">
        <v>104</v>
      </c>
      <c r="AC2" s="27" t="s">
        <v>105</v>
      </c>
      <c r="AD2" s="27" t="s">
        <v>106</v>
      </c>
      <c r="AE2" s="27" t="s">
        <v>112</v>
      </c>
      <c r="AF2" s="27" t="s">
        <v>113</v>
      </c>
      <c r="AG2" s="27" t="s">
        <v>107</v>
      </c>
      <c r="AH2" s="27" t="s">
        <v>108</v>
      </c>
      <c r="AI2" s="27" t="s">
        <v>109</v>
      </c>
      <c r="AJ2" s="27" t="s">
        <v>110</v>
      </c>
      <c r="AK2" s="27" t="s">
        <v>111</v>
      </c>
      <c r="AL2" s="27" t="s">
        <v>97</v>
      </c>
      <c r="AM2" s="27" t="s">
        <v>98</v>
      </c>
      <c r="AN2" s="27" t="s">
        <v>99</v>
      </c>
      <c r="AO2" s="27" t="s">
        <v>100</v>
      </c>
      <c r="AP2" s="27" t="s">
        <v>101</v>
      </c>
      <c r="AQ2" s="27" t="s">
        <v>102</v>
      </c>
      <c r="AR2" s="184" t="s">
        <v>151</v>
      </c>
      <c r="AS2" s="27" t="s">
        <v>103</v>
      </c>
      <c r="AT2" s="27" t="s">
        <v>104</v>
      </c>
      <c r="AU2" s="27" t="s">
        <v>105</v>
      </c>
      <c r="AV2" s="27" t="s">
        <v>106</v>
      </c>
      <c r="AW2" s="27" t="s">
        <v>112</v>
      </c>
      <c r="AX2" s="27" t="s">
        <v>113</v>
      </c>
      <c r="AY2" s="27" t="s">
        <v>107</v>
      </c>
      <c r="AZ2" s="27" t="s">
        <v>108</v>
      </c>
      <c r="BA2" s="27" t="s">
        <v>109</v>
      </c>
      <c r="BB2" s="27" t="s">
        <v>110</v>
      </c>
      <c r="BC2" s="27" t="s">
        <v>111</v>
      </c>
      <c r="BD2" s="27" t="s">
        <v>97</v>
      </c>
      <c r="BE2" s="27" t="s">
        <v>98</v>
      </c>
      <c r="BF2" s="27" t="s">
        <v>99</v>
      </c>
      <c r="BG2" s="27" t="s">
        <v>100</v>
      </c>
      <c r="BH2" s="27" t="s">
        <v>101</v>
      </c>
      <c r="BI2" s="27" t="s">
        <v>102</v>
      </c>
      <c r="BJ2" s="184" t="s">
        <v>151</v>
      </c>
      <c r="BK2" s="27" t="s">
        <v>103</v>
      </c>
      <c r="BL2" s="27" t="s">
        <v>104</v>
      </c>
      <c r="BM2" s="27" t="s">
        <v>105</v>
      </c>
      <c r="BN2" s="27" t="s">
        <v>106</v>
      </c>
      <c r="BO2" s="27" t="s">
        <v>112</v>
      </c>
      <c r="BP2" s="27" t="s">
        <v>113</v>
      </c>
      <c r="BQ2" s="27" t="s">
        <v>107</v>
      </c>
      <c r="BR2" s="27" t="s">
        <v>108</v>
      </c>
      <c r="BS2" s="27" t="s">
        <v>109</v>
      </c>
      <c r="BT2" s="27" t="s">
        <v>110</v>
      </c>
      <c r="BU2" s="27" t="s">
        <v>111</v>
      </c>
      <c r="BV2" s="27" t="s">
        <v>97</v>
      </c>
      <c r="BW2" s="27" t="s">
        <v>98</v>
      </c>
      <c r="BX2" s="27" t="s">
        <v>99</v>
      </c>
      <c r="BY2" s="27" t="s">
        <v>100</v>
      </c>
      <c r="BZ2" s="27" t="s">
        <v>101</v>
      </c>
      <c r="CA2" s="27" t="s">
        <v>102</v>
      </c>
      <c r="CB2" s="184" t="s">
        <v>151</v>
      </c>
      <c r="CC2" s="27" t="s">
        <v>103</v>
      </c>
      <c r="CD2" s="27" t="s">
        <v>104</v>
      </c>
      <c r="CE2" s="27" t="s">
        <v>105</v>
      </c>
      <c r="CF2" s="27" t="s">
        <v>106</v>
      </c>
      <c r="CG2" s="27" t="s">
        <v>112</v>
      </c>
      <c r="CH2" s="27" t="s">
        <v>113</v>
      </c>
      <c r="CI2" s="27" t="s">
        <v>107</v>
      </c>
      <c r="CJ2" s="27" t="s">
        <v>108</v>
      </c>
      <c r="CK2" s="27" t="s">
        <v>109</v>
      </c>
      <c r="CL2" s="27" t="s">
        <v>110</v>
      </c>
      <c r="CM2" s="27" t="s">
        <v>111</v>
      </c>
      <c r="CN2" s="27" t="s">
        <v>97</v>
      </c>
      <c r="CO2" s="27" t="s">
        <v>98</v>
      </c>
      <c r="CP2" s="27" t="s">
        <v>99</v>
      </c>
      <c r="CQ2" s="27" t="s">
        <v>100</v>
      </c>
      <c r="CR2" s="27" t="s">
        <v>101</v>
      </c>
      <c r="CS2" s="27" t="s">
        <v>102</v>
      </c>
      <c r="CT2" s="184" t="s">
        <v>151</v>
      </c>
      <c r="CU2" s="27" t="s">
        <v>103</v>
      </c>
      <c r="CV2" s="27" t="s">
        <v>104</v>
      </c>
      <c r="CW2" s="27" t="s">
        <v>105</v>
      </c>
      <c r="CX2" s="27" t="s">
        <v>106</v>
      </c>
      <c r="CY2" s="27" t="s">
        <v>112</v>
      </c>
      <c r="CZ2" s="27" t="s">
        <v>113</v>
      </c>
      <c r="DA2" s="27" t="s">
        <v>107</v>
      </c>
      <c r="DB2" s="27" t="s">
        <v>108</v>
      </c>
      <c r="DC2" s="27" t="s">
        <v>109</v>
      </c>
      <c r="DD2" s="27" t="s">
        <v>110</v>
      </c>
      <c r="DE2" s="27" t="s">
        <v>111</v>
      </c>
      <c r="DF2" s="27" t="s">
        <v>97</v>
      </c>
      <c r="DG2" s="27" t="s">
        <v>98</v>
      </c>
      <c r="DH2" s="27" t="s">
        <v>99</v>
      </c>
      <c r="DI2" s="27" t="s">
        <v>100</v>
      </c>
      <c r="DJ2" s="27" t="s">
        <v>101</v>
      </c>
      <c r="DK2" s="27" t="s">
        <v>102</v>
      </c>
      <c r="DL2" s="184" t="s">
        <v>151</v>
      </c>
      <c r="DM2" s="27" t="s">
        <v>103</v>
      </c>
      <c r="DN2" s="27" t="s">
        <v>104</v>
      </c>
      <c r="DO2" s="27" t="s">
        <v>105</v>
      </c>
      <c r="DP2" s="27" t="s">
        <v>106</v>
      </c>
      <c r="DQ2" s="27" t="s">
        <v>112</v>
      </c>
      <c r="DR2" s="27" t="s">
        <v>113</v>
      </c>
      <c r="DS2" s="27" t="s">
        <v>107</v>
      </c>
      <c r="DT2" s="27" t="s">
        <v>108</v>
      </c>
      <c r="DU2" s="27" t="s">
        <v>109</v>
      </c>
      <c r="DV2" s="27" t="s">
        <v>110</v>
      </c>
      <c r="DW2" s="27" t="s">
        <v>111</v>
      </c>
      <c r="DX2" s="27" t="s">
        <v>97</v>
      </c>
      <c r="DY2" s="27" t="s">
        <v>98</v>
      </c>
      <c r="DZ2" s="27" t="s">
        <v>99</v>
      </c>
      <c r="EA2" s="27" t="s">
        <v>100</v>
      </c>
      <c r="EB2" s="27" t="s">
        <v>101</v>
      </c>
      <c r="EC2" s="27" t="s">
        <v>102</v>
      </c>
      <c r="ED2" s="184" t="s">
        <v>151</v>
      </c>
      <c r="EE2" s="27" t="s">
        <v>103</v>
      </c>
      <c r="EF2" s="27" t="s">
        <v>104</v>
      </c>
      <c r="EG2" s="27" t="s">
        <v>105</v>
      </c>
      <c r="EH2" s="27" t="s">
        <v>106</v>
      </c>
      <c r="EI2" s="27" t="s">
        <v>112</v>
      </c>
      <c r="EJ2" s="27" t="s">
        <v>113</v>
      </c>
      <c r="EK2" s="27" t="s">
        <v>107</v>
      </c>
      <c r="EL2" s="27" t="s">
        <v>108</v>
      </c>
      <c r="EM2" s="27" t="s">
        <v>109</v>
      </c>
      <c r="EN2" s="27" t="s">
        <v>110</v>
      </c>
      <c r="EO2" s="27" t="s">
        <v>111</v>
      </c>
      <c r="EP2" s="27" t="s">
        <v>97</v>
      </c>
      <c r="EQ2" s="27" t="s">
        <v>98</v>
      </c>
      <c r="ER2" s="27" t="s">
        <v>99</v>
      </c>
      <c r="ES2" s="27" t="s">
        <v>100</v>
      </c>
      <c r="ET2" s="27" t="s">
        <v>101</v>
      </c>
      <c r="EU2" s="27" t="s">
        <v>102</v>
      </c>
      <c r="EV2" s="184" t="s">
        <v>151</v>
      </c>
      <c r="EW2" s="27" t="s">
        <v>103</v>
      </c>
      <c r="EX2" s="27" t="s">
        <v>104</v>
      </c>
      <c r="EY2" s="27" t="s">
        <v>105</v>
      </c>
      <c r="EZ2" s="27" t="s">
        <v>106</v>
      </c>
      <c r="FA2" s="27" t="s">
        <v>112</v>
      </c>
      <c r="FB2" s="27" t="s">
        <v>113</v>
      </c>
      <c r="FC2" s="27" t="s">
        <v>107</v>
      </c>
      <c r="FD2" s="27" t="s">
        <v>108</v>
      </c>
      <c r="FE2" s="27" t="s">
        <v>109</v>
      </c>
      <c r="FF2" s="27" t="s">
        <v>110</v>
      </c>
      <c r="FG2" s="27" t="s">
        <v>111</v>
      </c>
      <c r="FH2" s="27" t="s">
        <v>97</v>
      </c>
      <c r="FI2" s="27" t="s">
        <v>98</v>
      </c>
      <c r="FJ2" s="27" t="s">
        <v>99</v>
      </c>
      <c r="FK2" s="27" t="s">
        <v>100</v>
      </c>
      <c r="FL2" s="27" t="s">
        <v>101</v>
      </c>
      <c r="FM2" s="27" t="s">
        <v>102</v>
      </c>
      <c r="FN2" s="184" t="s">
        <v>151</v>
      </c>
      <c r="FO2" s="27" t="s">
        <v>103</v>
      </c>
      <c r="FP2" s="27" t="s">
        <v>104</v>
      </c>
      <c r="FQ2" s="27" t="s">
        <v>105</v>
      </c>
      <c r="FR2" s="27" t="s">
        <v>106</v>
      </c>
      <c r="FS2" s="27" t="s">
        <v>112</v>
      </c>
      <c r="FT2" s="27" t="s">
        <v>113</v>
      </c>
      <c r="FU2" s="27" t="s">
        <v>107</v>
      </c>
      <c r="FV2" s="27" t="s">
        <v>108</v>
      </c>
      <c r="FW2" s="27" t="s">
        <v>109</v>
      </c>
      <c r="FX2" s="27" t="s">
        <v>110</v>
      </c>
      <c r="FY2" s="27" t="s">
        <v>111</v>
      </c>
      <c r="FZ2" s="27" t="s">
        <v>97</v>
      </c>
      <c r="GA2" s="27" t="s">
        <v>98</v>
      </c>
      <c r="GB2" s="27" t="s">
        <v>99</v>
      </c>
      <c r="GC2" s="27" t="s">
        <v>100</v>
      </c>
      <c r="GD2" s="27" t="s">
        <v>101</v>
      </c>
      <c r="GE2" s="27" t="s">
        <v>102</v>
      </c>
      <c r="GF2" s="184" t="s">
        <v>151</v>
      </c>
      <c r="GG2" s="27" t="s">
        <v>103</v>
      </c>
      <c r="GH2" s="27" t="s">
        <v>104</v>
      </c>
      <c r="GI2" s="27" t="s">
        <v>105</v>
      </c>
      <c r="GJ2" s="27" t="s">
        <v>106</v>
      </c>
      <c r="GK2" s="27" t="s">
        <v>112</v>
      </c>
      <c r="GL2" s="27" t="s">
        <v>113</v>
      </c>
      <c r="GM2" s="27" t="s">
        <v>107</v>
      </c>
      <c r="GN2" s="27" t="s">
        <v>108</v>
      </c>
      <c r="GO2" s="27" t="s">
        <v>109</v>
      </c>
      <c r="GP2" s="27" t="s">
        <v>110</v>
      </c>
      <c r="GQ2" s="27" t="s">
        <v>111</v>
      </c>
      <c r="GR2" s="27" t="s">
        <v>97</v>
      </c>
      <c r="GS2" s="27" t="s">
        <v>98</v>
      </c>
      <c r="GT2" s="27" t="s">
        <v>99</v>
      </c>
      <c r="GU2" s="27" t="s">
        <v>100</v>
      </c>
      <c r="GV2" s="27" t="s">
        <v>101</v>
      </c>
      <c r="GW2" s="27" t="s">
        <v>102</v>
      </c>
      <c r="GX2" s="184" t="s">
        <v>151</v>
      </c>
      <c r="GY2" s="27" t="s">
        <v>103</v>
      </c>
      <c r="GZ2" s="27" t="s">
        <v>104</v>
      </c>
      <c r="HA2" s="27" t="s">
        <v>105</v>
      </c>
      <c r="HB2" s="27" t="s">
        <v>106</v>
      </c>
      <c r="HC2" s="27" t="s">
        <v>112</v>
      </c>
      <c r="HD2" s="27" t="s">
        <v>113</v>
      </c>
      <c r="HE2" s="27" t="s">
        <v>107</v>
      </c>
      <c r="HF2" s="27" t="s">
        <v>108</v>
      </c>
      <c r="HG2" s="27" t="s">
        <v>109</v>
      </c>
      <c r="HH2" s="27" t="s">
        <v>110</v>
      </c>
      <c r="HI2" s="27" t="s">
        <v>111</v>
      </c>
      <c r="HJ2" s="27" t="s">
        <v>97</v>
      </c>
      <c r="HK2" s="27" t="s">
        <v>98</v>
      </c>
      <c r="HL2" s="27" t="s">
        <v>99</v>
      </c>
      <c r="HM2" s="27" t="s">
        <v>100</v>
      </c>
      <c r="HN2" s="27" t="s">
        <v>101</v>
      </c>
      <c r="HO2" s="27" t="s">
        <v>102</v>
      </c>
      <c r="HP2" s="184" t="s">
        <v>151</v>
      </c>
      <c r="HQ2" s="27" t="s">
        <v>103</v>
      </c>
      <c r="HR2" s="27" t="s">
        <v>104</v>
      </c>
      <c r="HS2" s="27" t="s">
        <v>105</v>
      </c>
      <c r="HT2" s="27" t="s">
        <v>106</v>
      </c>
      <c r="HU2" s="27" t="s">
        <v>112</v>
      </c>
      <c r="HV2" s="27" t="s">
        <v>113</v>
      </c>
      <c r="HW2" s="27" t="s">
        <v>107</v>
      </c>
      <c r="HX2" s="27" t="s">
        <v>108</v>
      </c>
      <c r="HY2" s="27" t="s">
        <v>109</v>
      </c>
      <c r="HZ2" s="27" t="s">
        <v>110</v>
      </c>
      <c r="IA2" s="27" t="s">
        <v>111</v>
      </c>
      <c r="IB2" s="27" t="s">
        <v>97</v>
      </c>
      <c r="IC2" s="27" t="s">
        <v>98</v>
      </c>
      <c r="ID2" s="27" t="s">
        <v>99</v>
      </c>
      <c r="IE2" s="27" t="s">
        <v>100</v>
      </c>
      <c r="IF2" s="27" t="s">
        <v>101</v>
      </c>
      <c r="IG2" s="27" t="s">
        <v>102</v>
      </c>
      <c r="IH2" s="184" t="s">
        <v>151</v>
      </c>
      <c r="II2" s="27" t="s">
        <v>103</v>
      </c>
      <c r="IJ2" s="27" t="s">
        <v>104</v>
      </c>
      <c r="IK2" s="27" t="s">
        <v>105</v>
      </c>
      <c r="IL2" s="27" t="s">
        <v>106</v>
      </c>
      <c r="IM2" s="27" t="s">
        <v>112</v>
      </c>
      <c r="IN2" s="27" t="s">
        <v>113</v>
      </c>
      <c r="IO2" s="27" t="s">
        <v>107</v>
      </c>
      <c r="IP2" s="27" t="s">
        <v>108</v>
      </c>
      <c r="IQ2" s="27" t="s">
        <v>109</v>
      </c>
      <c r="IR2" s="27" t="s">
        <v>110</v>
      </c>
      <c r="IS2" s="27" t="s">
        <v>111</v>
      </c>
      <c r="IT2" s="27" t="s">
        <v>97</v>
      </c>
      <c r="IU2" s="27" t="s">
        <v>98</v>
      </c>
      <c r="IV2" s="27" t="s">
        <v>99</v>
      </c>
      <c r="IW2" s="27" t="s">
        <v>100</v>
      </c>
      <c r="IX2" s="27" t="s">
        <v>101</v>
      </c>
      <c r="IY2" s="27" t="s">
        <v>102</v>
      </c>
      <c r="IZ2" s="184" t="s">
        <v>151</v>
      </c>
      <c r="JA2" s="27" t="s">
        <v>103</v>
      </c>
      <c r="JB2" s="27" t="s">
        <v>104</v>
      </c>
      <c r="JC2" s="27" t="s">
        <v>105</v>
      </c>
      <c r="JD2" s="27" t="s">
        <v>106</v>
      </c>
      <c r="JE2" s="27" t="s">
        <v>112</v>
      </c>
      <c r="JF2" s="27" t="s">
        <v>113</v>
      </c>
      <c r="JG2" s="27" t="s">
        <v>107</v>
      </c>
      <c r="JH2" s="27" t="s">
        <v>108</v>
      </c>
      <c r="JI2" s="27" t="s">
        <v>109</v>
      </c>
      <c r="JJ2" s="27" t="s">
        <v>110</v>
      </c>
      <c r="JK2" s="27" t="s">
        <v>111</v>
      </c>
      <c r="JL2" s="27" t="s">
        <v>97</v>
      </c>
      <c r="JM2" s="27" t="s">
        <v>98</v>
      </c>
      <c r="JN2" s="27" t="s">
        <v>99</v>
      </c>
      <c r="JO2" s="27" t="s">
        <v>100</v>
      </c>
      <c r="JP2" s="27" t="s">
        <v>101</v>
      </c>
      <c r="JQ2" s="27" t="s">
        <v>102</v>
      </c>
      <c r="JR2" s="184" t="s">
        <v>151</v>
      </c>
      <c r="JS2" s="27" t="s">
        <v>103</v>
      </c>
      <c r="JT2" s="27" t="s">
        <v>104</v>
      </c>
      <c r="JU2" s="27" t="s">
        <v>105</v>
      </c>
      <c r="JV2" s="27" t="s">
        <v>106</v>
      </c>
      <c r="JW2" s="27" t="s">
        <v>112</v>
      </c>
      <c r="JX2" s="27" t="s">
        <v>113</v>
      </c>
      <c r="JY2" s="27" t="s">
        <v>107</v>
      </c>
      <c r="JZ2" s="27" t="s">
        <v>108</v>
      </c>
      <c r="KA2" s="27" t="s">
        <v>109</v>
      </c>
      <c r="KB2" s="27" t="s">
        <v>110</v>
      </c>
      <c r="KC2" s="27" t="s">
        <v>111</v>
      </c>
      <c r="KD2" s="27" t="s">
        <v>97</v>
      </c>
      <c r="KE2" s="27" t="s">
        <v>98</v>
      </c>
      <c r="KF2" s="27" t="s">
        <v>99</v>
      </c>
      <c r="KG2" s="27" t="s">
        <v>100</v>
      </c>
      <c r="KH2" s="27" t="s">
        <v>101</v>
      </c>
      <c r="KI2" s="27" t="s">
        <v>102</v>
      </c>
      <c r="KJ2" s="184" t="s">
        <v>151</v>
      </c>
      <c r="KK2" s="27" t="s">
        <v>103</v>
      </c>
      <c r="KL2" s="27" t="s">
        <v>104</v>
      </c>
      <c r="KM2" s="27" t="s">
        <v>105</v>
      </c>
      <c r="KN2" s="27" t="s">
        <v>106</v>
      </c>
      <c r="KO2" s="27" t="s">
        <v>112</v>
      </c>
      <c r="KP2" s="27" t="s">
        <v>113</v>
      </c>
      <c r="KQ2" s="27" t="s">
        <v>107</v>
      </c>
      <c r="KR2" s="27" t="s">
        <v>108</v>
      </c>
      <c r="KS2" s="27" t="s">
        <v>109</v>
      </c>
      <c r="KT2" s="27" t="s">
        <v>110</v>
      </c>
      <c r="KU2" s="27" t="s">
        <v>111</v>
      </c>
      <c r="KV2" s="27" t="s">
        <v>97</v>
      </c>
      <c r="KW2" s="27" t="s">
        <v>98</v>
      </c>
      <c r="KX2" s="27" t="s">
        <v>99</v>
      </c>
      <c r="KY2" s="27" t="s">
        <v>100</v>
      </c>
      <c r="KZ2" s="27" t="s">
        <v>101</v>
      </c>
      <c r="LA2" s="27" t="s">
        <v>102</v>
      </c>
      <c r="LB2" s="184" t="s">
        <v>151</v>
      </c>
      <c r="LC2" s="27" t="s">
        <v>103</v>
      </c>
      <c r="LD2" s="27" t="s">
        <v>104</v>
      </c>
      <c r="LE2" s="27" t="s">
        <v>105</v>
      </c>
      <c r="LF2" s="27" t="s">
        <v>106</v>
      </c>
      <c r="LG2" s="27" t="s">
        <v>112</v>
      </c>
      <c r="LH2" s="27" t="s">
        <v>113</v>
      </c>
      <c r="LI2" s="27" t="s">
        <v>107</v>
      </c>
      <c r="LJ2" s="27" t="s">
        <v>108</v>
      </c>
      <c r="LK2" s="27" t="s">
        <v>109</v>
      </c>
      <c r="LL2" s="27" t="s">
        <v>110</v>
      </c>
      <c r="LM2" s="27" t="s">
        <v>111</v>
      </c>
      <c r="LN2" s="27" t="s">
        <v>97</v>
      </c>
      <c r="LO2" s="27" t="s">
        <v>98</v>
      </c>
      <c r="LP2" s="27" t="s">
        <v>99</v>
      </c>
      <c r="LQ2" s="27" t="s">
        <v>100</v>
      </c>
      <c r="LR2" s="27" t="s">
        <v>101</v>
      </c>
      <c r="LS2" s="27" t="s">
        <v>102</v>
      </c>
      <c r="LT2" s="184" t="s">
        <v>151</v>
      </c>
      <c r="LU2" s="27" t="s">
        <v>103</v>
      </c>
      <c r="LV2" s="27" t="s">
        <v>104</v>
      </c>
      <c r="LW2" s="27" t="s">
        <v>105</v>
      </c>
      <c r="LX2" s="27" t="s">
        <v>106</v>
      </c>
      <c r="LY2" s="27" t="s">
        <v>112</v>
      </c>
      <c r="LZ2" s="27" t="s">
        <v>113</v>
      </c>
      <c r="MA2" s="27" t="s">
        <v>107</v>
      </c>
      <c r="MB2" s="27" t="s">
        <v>108</v>
      </c>
      <c r="MC2" s="27" t="s">
        <v>109</v>
      </c>
      <c r="MD2" s="27" t="s">
        <v>110</v>
      </c>
      <c r="ME2" s="27" t="s">
        <v>111</v>
      </c>
      <c r="MF2" s="27" t="s">
        <v>97</v>
      </c>
      <c r="MG2" s="27" t="s">
        <v>98</v>
      </c>
      <c r="MH2" s="27" t="s">
        <v>99</v>
      </c>
      <c r="MI2" s="27" t="s">
        <v>100</v>
      </c>
      <c r="MJ2" s="27" t="s">
        <v>101</v>
      </c>
      <c r="MK2" s="27" t="s">
        <v>102</v>
      </c>
      <c r="ML2" s="184" t="s">
        <v>151</v>
      </c>
      <c r="MM2" s="27" t="s">
        <v>103</v>
      </c>
      <c r="MN2" s="27" t="s">
        <v>104</v>
      </c>
      <c r="MO2" s="27" t="s">
        <v>105</v>
      </c>
      <c r="MP2" s="27" t="s">
        <v>106</v>
      </c>
      <c r="MQ2" s="27" t="s">
        <v>112</v>
      </c>
      <c r="MR2" s="27" t="s">
        <v>113</v>
      </c>
      <c r="MS2" s="27" t="s">
        <v>107</v>
      </c>
      <c r="MT2" s="27" t="s">
        <v>108</v>
      </c>
      <c r="MU2" s="27" t="s">
        <v>109</v>
      </c>
      <c r="MV2" s="27" t="s">
        <v>110</v>
      </c>
      <c r="MW2" s="27" t="s">
        <v>111</v>
      </c>
      <c r="MX2" s="496" t="s">
        <v>97</v>
      </c>
      <c r="MY2" s="496" t="s">
        <v>98</v>
      </c>
      <c r="MZ2" s="496" t="s">
        <v>99</v>
      </c>
      <c r="NA2" s="496" t="s">
        <v>100</v>
      </c>
      <c r="NB2" s="496" t="s">
        <v>101</v>
      </c>
      <c r="NC2" s="496" t="s">
        <v>102</v>
      </c>
      <c r="ND2" s="497" t="s">
        <v>151</v>
      </c>
      <c r="NE2" s="496" t="s">
        <v>103</v>
      </c>
      <c r="NF2" s="496" t="s">
        <v>104</v>
      </c>
      <c r="NG2" s="496" t="s">
        <v>105</v>
      </c>
      <c r="NH2" s="496" t="s">
        <v>106</v>
      </c>
      <c r="NI2" s="496" t="s">
        <v>112</v>
      </c>
      <c r="NJ2" s="496" t="s">
        <v>113</v>
      </c>
      <c r="NK2" s="496" t="s">
        <v>107</v>
      </c>
      <c r="NL2" s="496" t="s">
        <v>108</v>
      </c>
      <c r="NM2" s="496" t="s">
        <v>109</v>
      </c>
      <c r="NN2" s="496" t="s">
        <v>110</v>
      </c>
      <c r="NO2" s="496" t="s">
        <v>111</v>
      </c>
      <c r="NP2" s="496" t="s">
        <v>97</v>
      </c>
      <c r="NQ2" s="496" t="s">
        <v>98</v>
      </c>
      <c r="NR2" s="496" t="s">
        <v>99</v>
      </c>
      <c r="NS2" s="496" t="s">
        <v>100</v>
      </c>
      <c r="NT2" s="496" t="s">
        <v>101</v>
      </c>
      <c r="NU2" s="496" t="s">
        <v>102</v>
      </c>
      <c r="NV2" s="497" t="s">
        <v>151</v>
      </c>
      <c r="NW2" s="496" t="s">
        <v>103</v>
      </c>
      <c r="NX2" s="496" t="s">
        <v>104</v>
      </c>
      <c r="NY2" s="496" t="s">
        <v>105</v>
      </c>
      <c r="NZ2" s="496" t="s">
        <v>106</v>
      </c>
      <c r="OA2" s="496" t="s">
        <v>112</v>
      </c>
      <c r="OB2" s="496" t="s">
        <v>113</v>
      </c>
      <c r="OC2" s="496" t="s">
        <v>107</v>
      </c>
      <c r="OD2" s="496" t="s">
        <v>108</v>
      </c>
      <c r="OE2" s="496" t="s">
        <v>109</v>
      </c>
      <c r="OF2" s="496" t="s">
        <v>110</v>
      </c>
      <c r="OG2" s="496" t="s">
        <v>111</v>
      </c>
      <c r="OH2" s="496" t="s">
        <v>97</v>
      </c>
      <c r="OI2" s="496" t="s">
        <v>98</v>
      </c>
      <c r="OJ2" s="496" t="s">
        <v>99</v>
      </c>
      <c r="OK2" s="496" t="s">
        <v>100</v>
      </c>
      <c r="OL2" s="496" t="s">
        <v>101</v>
      </c>
      <c r="OM2" s="496" t="s">
        <v>102</v>
      </c>
      <c r="ON2" s="497" t="s">
        <v>151</v>
      </c>
      <c r="OO2" s="496" t="s">
        <v>103</v>
      </c>
      <c r="OP2" s="496" t="s">
        <v>104</v>
      </c>
      <c r="OQ2" s="496" t="s">
        <v>105</v>
      </c>
      <c r="OR2" s="496" t="s">
        <v>106</v>
      </c>
      <c r="OS2" s="496" t="s">
        <v>112</v>
      </c>
      <c r="OT2" s="496" t="s">
        <v>113</v>
      </c>
      <c r="OU2" s="496" t="s">
        <v>107</v>
      </c>
      <c r="OV2" s="496" t="s">
        <v>108</v>
      </c>
      <c r="OW2" s="496" t="s">
        <v>109</v>
      </c>
      <c r="OX2" s="496" t="s">
        <v>110</v>
      </c>
      <c r="OY2" s="496" t="s">
        <v>111</v>
      </c>
      <c r="OZ2" s="27" t="s">
        <v>97</v>
      </c>
      <c r="PA2" s="27" t="s">
        <v>98</v>
      </c>
      <c r="PB2" s="27" t="s">
        <v>99</v>
      </c>
      <c r="PC2" s="27" t="s">
        <v>100</v>
      </c>
      <c r="PD2" s="27" t="s">
        <v>101</v>
      </c>
      <c r="PE2" s="27" t="s">
        <v>102</v>
      </c>
      <c r="PF2" s="184" t="s">
        <v>151</v>
      </c>
      <c r="PG2" s="27" t="s">
        <v>103</v>
      </c>
      <c r="PH2" s="27" t="s">
        <v>104</v>
      </c>
      <c r="PI2" s="27" t="s">
        <v>105</v>
      </c>
      <c r="PJ2" s="27" t="s">
        <v>106</v>
      </c>
      <c r="PK2" s="27" t="s">
        <v>112</v>
      </c>
      <c r="PL2" s="27" t="s">
        <v>113</v>
      </c>
      <c r="PM2" s="27" t="s">
        <v>107</v>
      </c>
      <c r="PN2" s="27" t="s">
        <v>108</v>
      </c>
      <c r="PO2" s="27" t="s">
        <v>109</v>
      </c>
      <c r="PP2" s="27" t="s">
        <v>110</v>
      </c>
      <c r="PQ2" s="27" t="s">
        <v>111</v>
      </c>
      <c r="PR2" s="528" t="s">
        <v>97</v>
      </c>
      <c r="PS2" s="528" t="s">
        <v>98</v>
      </c>
      <c r="PT2" s="528" t="s">
        <v>99</v>
      </c>
      <c r="PU2" s="528" t="s">
        <v>100</v>
      </c>
      <c r="PV2" s="528" t="s">
        <v>101</v>
      </c>
      <c r="PW2" s="528" t="s">
        <v>102</v>
      </c>
      <c r="PX2" s="529" t="s">
        <v>151</v>
      </c>
      <c r="PY2" s="528" t="s">
        <v>103</v>
      </c>
      <c r="PZ2" s="528" t="s">
        <v>104</v>
      </c>
      <c r="QA2" s="528" t="s">
        <v>105</v>
      </c>
      <c r="QB2" s="528" t="s">
        <v>106</v>
      </c>
      <c r="QC2" s="528" t="s">
        <v>112</v>
      </c>
      <c r="QD2" s="528" t="s">
        <v>113</v>
      </c>
      <c r="QE2" s="528" t="s">
        <v>107</v>
      </c>
      <c r="QF2" s="528" t="s">
        <v>108</v>
      </c>
      <c r="QG2" s="528" t="s">
        <v>109</v>
      </c>
      <c r="QH2" s="528" t="s">
        <v>110</v>
      </c>
      <c r="QI2" s="528" t="s">
        <v>111</v>
      </c>
      <c r="QJ2" s="27" t="s">
        <v>97</v>
      </c>
      <c r="QK2" s="27" t="s">
        <v>98</v>
      </c>
      <c r="QL2" s="27" t="s">
        <v>99</v>
      </c>
      <c r="QM2" s="27" t="s">
        <v>100</v>
      </c>
      <c r="QN2" s="27" t="s">
        <v>101</v>
      </c>
      <c r="QO2" s="27" t="s">
        <v>102</v>
      </c>
      <c r="QP2" s="184" t="s">
        <v>151</v>
      </c>
      <c r="QQ2" s="27" t="s">
        <v>103</v>
      </c>
      <c r="QR2" s="27" t="s">
        <v>104</v>
      </c>
      <c r="QS2" s="27" t="s">
        <v>105</v>
      </c>
      <c r="QT2" s="27" t="s">
        <v>106</v>
      </c>
      <c r="QU2" s="27" t="s">
        <v>112</v>
      </c>
      <c r="QV2" s="27" t="s">
        <v>113</v>
      </c>
      <c r="QW2" s="27" t="s">
        <v>107</v>
      </c>
      <c r="QX2" s="27" t="s">
        <v>108</v>
      </c>
      <c r="QY2" s="27" t="s">
        <v>109</v>
      </c>
      <c r="QZ2" s="27" t="s">
        <v>110</v>
      </c>
      <c r="RA2" s="27" t="s">
        <v>111</v>
      </c>
      <c r="RB2" s="27" t="s">
        <v>97</v>
      </c>
      <c r="RC2" s="27" t="s">
        <v>98</v>
      </c>
      <c r="RD2" s="27" t="s">
        <v>99</v>
      </c>
      <c r="RE2" s="27" t="s">
        <v>100</v>
      </c>
      <c r="RF2" s="27" t="s">
        <v>101</v>
      </c>
      <c r="RG2" s="27" t="s">
        <v>102</v>
      </c>
      <c r="RH2" s="184" t="s">
        <v>151</v>
      </c>
      <c r="RI2" s="27" t="s">
        <v>103</v>
      </c>
      <c r="RJ2" s="27" t="s">
        <v>104</v>
      </c>
      <c r="RK2" s="27" t="s">
        <v>105</v>
      </c>
      <c r="RL2" s="27" t="s">
        <v>106</v>
      </c>
      <c r="RM2" s="27" t="s">
        <v>112</v>
      </c>
      <c r="RN2" s="27" t="s">
        <v>113</v>
      </c>
      <c r="RO2" s="27" t="s">
        <v>107</v>
      </c>
      <c r="RP2" s="27" t="s">
        <v>108</v>
      </c>
      <c r="RQ2" s="27" t="s">
        <v>109</v>
      </c>
      <c r="RR2" s="27" t="s">
        <v>110</v>
      </c>
      <c r="RS2" s="27" t="s">
        <v>111</v>
      </c>
    </row>
    <row r="3" spans="1:487" ht="15" x14ac:dyDescent="0.25">
      <c r="B3" s="278">
        <v>0</v>
      </c>
      <c r="C3" s="279">
        <v>212.26865966799744</v>
      </c>
      <c r="D3" s="367"/>
      <c r="E3" s="367"/>
      <c r="F3" s="367"/>
      <c r="G3" s="367"/>
      <c r="I3" s="367"/>
      <c r="J3" s="367"/>
      <c r="K3" s="367"/>
      <c r="L3" s="367"/>
      <c r="M3" s="279">
        <v>688120.40942437574</v>
      </c>
      <c r="N3" s="279">
        <v>301.98616841562205</v>
      </c>
      <c r="T3" s="28"/>
      <c r="U3" s="29"/>
      <c r="V3" s="30"/>
      <c r="W3" s="30"/>
      <c r="X3" s="30"/>
      <c r="Y3" s="30"/>
      <c r="Z3" s="185"/>
      <c r="AA3" s="30"/>
      <c r="AB3" s="30"/>
      <c r="AC3" s="30"/>
      <c r="AD3" s="30"/>
      <c r="AE3" s="29"/>
      <c r="AF3" s="29"/>
      <c r="AH3" s="29"/>
      <c r="AI3" s="29"/>
      <c r="AJ3" s="29"/>
      <c r="AL3" s="28"/>
      <c r="AM3" s="29"/>
      <c r="AN3" s="30"/>
      <c r="AO3" s="30"/>
      <c r="AP3" s="30"/>
      <c r="AQ3" s="30"/>
      <c r="AR3" s="185"/>
      <c r="AS3" s="30"/>
      <c r="AT3" s="30"/>
      <c r="AU3" s="30"/>
      <c r="AV3" s="30"/>
      <c r="AX3" s="29"/>
      <c r="AY3" s="29"/>
      <c r="AZ3" s="29"/>
      <c r="BA3" s="29"/>
      <c r="BB3" s="29"/>
      <c r="BC3" s="29"/>
      <c r="BD3" s="28"/>
      <c r="BE3" s="29"/>
      <c r="BF3" s="30"/>
      <c r="BG3" s="30"/>
      <c r="BH3" s="30"/>
      <c r="BI3" s="30"/>
      <c r="BJ3" s="185"/>
      <c r="BK3" s="30"/>
      <c r="BL3" s="30"/>
      <c r="BM3" s="30"/>
      <c r="BN3" s="30"/>
      <c r="BO3" s="29"/>
      <c r="BR3" s="29"/>
      <c r="BS3" s="29"/>
      <c r="BT3" s="29"/>
      <c r="BU3" s="29"/>
      <c r="BV3" s="278">
        <v>7</v>
      </c>
      <c r="BW3" s="279">
        <v>343.97494547955108</v>
      </c>
      <c r="BX3" s="279">
        <v>338.3501114756744</v>
      </c>
      <c r="BY3" s="279">
        <v>5.6248340038766855</v>
      </c>
      <c r="BZ3" s="279">
        <v>4.2538319258013662</v>
      </c>
      <c r="CA3" s="279">
        <v>9.8786659296780517</v>
      </c>
      <c r="CB3" s="185"/>
      <c r="CC3" s="279">
        <v>13.306512996622169</v>
      </c>
      <c r="CD3" s="279">
        <v>0.54993262381512575</v>
      </c>
      <c r="CE3" s="279">
        <v>1.0182101507638546</v>
      </c>
      <c r="CF3" s="279">
        <v>10.896876080441906</v>
      </c>
      <c r="CG3" s="279">
        <v>10791957.051550144</v>
      </c>
      <c r="CH3" s="279">
        <v>483.08095234860599</v>
      </c>
      <c r="CI3" s="279">
        <v>45907171.447761074</v>
      </c>
      <c r="CJ3" s="279">
        <v>2182971.3050796306</v>
      </c>
      <c r="CK3" s="279">
        <v>4590864.1696707662</v>
      </c>
      <c r="CL3" s="279">
        <v>11455759.649380207</v>
      </c>
      <c r="CM3" s="279">
        <v>0.21745521429061695</v>
      </c>
      <c r="CT3" s="185"/>
      <c r="CU3" s="367"/>
      <c r="CV3" s="367"/>
      <c r="CW3" s="367"/>
      <c r="CX3" s="367"/>
      <c r="CY3" s="279"/>
      <c r="CZ3" s="279"/>
      <c r="DF3" s="278">
        <v>4</v>
      </c>
      <c r="DG3" s="279">
        <v>73.66738430556606</v>
      </c>
      <c r="DH3" s="279">
        <v>72.47518062121118</v>
      </c>
      <c r="DI3" s="279">
        <v>1.1922036843548796</v>
      </c>
      <c r="DJ3" s="279">
        <v>4.5300148833733385</v>
      </c>
      <c r="DK3" s="279">
        <v>5.722218567728218</v>
      </c>
      <c r="DL3" s="185"/>
      <c r="DM3" s="279">
        <v>8.964092789363221</v>
      </c>
      <c r="DN3" s="279">
        <v>0.5499637595058362</v>
      </c>
      <c r="DO3" s="279">
        <v>0.22318391038010352</v>
      </c>
      <c r="DP3" s="279">
        <v>5.9454024781083215</v>
      </c>
      <c r="DQ3" s="279">
        <v>605910.30206281203</v>
      </c>
      <c r="DR3" s="279">
        <v>113.82999297992909</v>
      </c>
      <c r="DS3" s="279">
        <v>2544968.2603957197</v>
      </c>
      <c r="DT3" s="279">
        <v>16883.544630686349</v>
      </c>
      <c r="DU3" s="279">
        <v>12784.866682825696</v>
      </c>
      <c r="DV3" s="279">
        <v>1066645.3321875005</v>
      </c>
      <c r="DW3" s="279">
        <v>0.41428965255877581</v>
      </c>
      <c r="DX3" s="278">
        <v>7</v>
      </c>
      <c r="DY3" s="279">
        <v>105.4026204748325</v>
      </c>
      <c r="DZ3" s="279">
        <v>104.24290234998692</v>
      </c>
      <c r="EA3" s="279">
        <v>1.1597181248455826</v>
      </c>
      <c r="EB3" s="279">
        <v>0.34944772761899295</v>
      </c>
      <c r="EC3" s="279">
        <v>1.5091658524645755</v>
      </c>
      <c r="ED3" s="185"/>
      <c r="EE3" s="279">
        <v>4.1107768229297434</v>
      </c>
      <c r="EF3" s="279">
        <v>0.45960844441658733</v>
      </c>
      <c r="EG3" s="279">
        <v>0.97630884449234612</v>
      </c>
      <c r="EH3" s="279">
        <v>2.4854746969569215</v>
      </c>
      <c r="EI3" s="279">
        <v>1245964.1142243256</v>
      </c>
      <c r="EJ3" s="279">
        <v>164.2755082237326</v>
      </c>
      <c r="EK3" s="279">
        <v>1363285.5380291196</v>
      </c>
      <c r="EL3" s="279">
        <v>46848.184693485658</v>
      </c>
      <c r="EM3" s="279">
        <v>1058054.2307267345</v>
      </c>
      <c r="EN3" s="279">
        <v>1415678.2546895656</v>
      </c>
      <c r="EO3" s="279">
        <v>0.57356987449482055</v>
      </c>
      <c r="EP3" s="542">
        <v>7</v>
      </c>
      <c r="EQ3" s="543">
        <v>56.726088535705046</v>
      </c>
      <c r="ER3" s="543">
        <v>55.497099018655611</v>
      </c>
      <c r="ES3" s="543">
        <v>1.2289895170494347</v>
      </c>
      <c r="ET3" s="543">
        <v>0.90139482456318831</v>
      </c>
      <c r="EU3" s="543">
        <v>2.1303843416126229</v>
      </c>
      <c r="EV3" s="185"/>
      <c r="EW3" s="543">
        <v>2.9252283021015471</v>
      </c>
      <c r="EX3" s="543">
        <v>0.503767583818856</v>
      </c>
      <c r="EY3" s="543">
        <v>0.17668459527323807</v>
      </c>
      <c r="EZ3" s="543">
        <v>2.307068936885861</v>
      </c>
      <c r="FA3" s="543">
        <v>17321671.384862646</v>
      </c>
      <c r="FB3" s="543">
        <v>85.6093223464039</v>
      </c>
      <c r="FC3" s="543">
        <v>15613664.939099466</v>
      </c>
      <c r="FD3" s="543">
        <v>645382.72572854091</v>
      </c>
      <c r="FE3" s="543">
        <v>1041557.7010364176</v>
      </c>
      <c r="FF3" s="543">
        <v>6536155.3278378751</v>
      </c>
      <c r="FG3" s="543">
        <v>0.37779922665216492</v>
      </c>
      <c r="FH3" s="278">
        <v>1</v>
      </c>
      <c r="FI3" s="279">
        <v>126.96772950891688</v>
      </c>
      <c r="FJ3" s="279">
        <v>125.23622750801638</v>
      </c>
      <c r="FK3" s="279">
        <v>1.7315020009004911</v>
      </c>
      <c r="FL3" s="279">
        <v>2.1573620322215912</v>
      </c>
      <c r="FM3" s="279">
        <v>3.8888640331220823</v>
      </c>
      <c r="FN3" s="185"/>
      <c r="FO3" s="279">
        <v>7.5205736533854299</v>
      </c>
      <c r="FP3" s="279">
        <v>0.44771045814482729</v>
      </c>
      <c r="FQ3" s="279">
        <v>0.37296861996143577</v>
      </c>
      <c r="FR3" s="279">
        <v>4.261832653083518</v>
      </c>
      <c r="FS3" s="279">
        <v>15498699.958846277</v>
      </c>
      <c r="FT3" s="279">
        <v>191.16614902042744</v>
      </c>
      <c r="FU3" s="279">
        <v>51901077.3236387</v>
      </c>
      <c r="FV3" s="279">
        <v>2020118.5946623362</v>
      </c>
      <c r="FW3" s="279">
        <v>16635674.72911739</v>
      </c>
      <c r="FX3" s="279">
        <v>5486146.5233887788</v>
      </c>
      <c r="FY3" s="279">
        <v>7.7754958135880833E-2</v>
      </c>
      <c r="FZ3" s="28"/>
      <c r="GA3" s="29"/>
      <c r="GB3" s="29"/>
      <c r="GC3" s="29"/>
      <c r="GD3" s="29"/>
      <c r="GE3" s="29"/>
      <c r="GF3" s="185"/>
      <c r="GG3" s="29"/>
      <c r="GH3" s="29"/>
      <c r="GI3" s="29"/>
      <c r="GJ3" s="29"/>
      <c r="GK3" s="29"/>
      <c r="GL3" s="29"/>
      <c r="GM3" s="29"/>
      <c r="GN3" s="29"/>
      <c r="GO3" s="29"/>
      <c r="GP3" s="29"/>
      <c r="GQ3" s="29"/>
      <c r="GR3" s="278">
        <v>4</v>
      </c>
      <c r="GS3" s="279">
        <v>121.23856762488687</v>
      </c>
      <c r="GT3" s="279">
        <v>118.54818119601775</v>
      </c>
      <c r="GU3" s="279">
        <v>2.6903864288691182</v>
      </c>
      <c r="GV3" s="279">
        <v>1.1849464189865715</v>
      </c>
      <c r="GW3" s="279">
        <v>3.8753328478556899</v>
      </c>
      <c r="GX3" s="185"/>
      <c r="GY3" s="279">
        <v>5.6110722985646486</v>
      </c>
      <c r="GZ3" s="279">
        <v>0.47440652930365168</v>
      </c>
      <c r="HA3" s="279">
        <v>0.35774604492373174</v>
      </c>
      <c r="HB3" s="279">
        <v>4.2330788927794218</v>
      </c>
      <c r="HC3" s="279">
        <v>9272825.3677833285</v>
      </c>
      <c r="HD3" s="279">
        <v>184.33005478379766</v>
      </c>
      <c r="HE3" s="279">
        <v>10928306.945717499</v>
      </c>
      <c r="HF3" s="279">
        <v>324409.82448683091</v>
      </c>
      <c r="HG3" s="279">
        <v>4730896.3065082682</v>
      </c>
      <c r="HH3" s="279">
        <v>3784451.12752925</v>
      </c>
      <c r="HI3" s="279">
        <v>0.23677069191840139</v>
      </c>
      <c r="HP3" s="185"/>
      <c r="IH3" s="185"/>
      <c r="IT3" s="278">
        <v>3</v>
      </c>
      <c r="IU3" s="279">
        <v>162.66251366109074</v>
      </c>
      <c r="IV3" s="279">
        <v>160.14997636457213</v>
      </c>
      <c r="IW3" s="279">
        <v>2.5125372965186159</v>
      </c>
      <c r="IX3" s="279">
        <v>2.1409507115442659</v>
      </c>
      <c r="IY3" s="279">
        <v>4.6534880080628813</v>
      </c>
      <c r="IZ3" s="185"/>
      <c r="JA3" s="279">
        <v>5.7953001624921425</v>
      </c>
      <c r="JB3" s="279">
        <v>0.44001469980105062</v>
      </c>
      <c r="JC3" s="279">
        <v>0.82938953138573257</v>
      </c>
      <c r="JD3" s="279">
        <v>5.482877539448614</v>
      </c>
      <c r="JE3" s="279">
        <v>1999999.5098713208</v>
      </c>
      <c r="JF3" s="279">
        <v>231.94013741953319</v>
      </c>
      <c r="JG3" s="279">
        <v>4281900.3737471886</v>
      </c>
      <c r="JH3" s="279">
        <v>1067156.9868134842</v>
      </c>
      <c r="JI3" s="279">
        <v>979855.56645277352</v>
      </c>
      <c r="JJ3" s="279">
        <v>420974.96978566051</v>
      </c>
      <c r="JK3" s="279">
        <v>6.6516157615130064E-2</v>
      </c>
      <c r="JR3" s="185"/>
      <c r="KD3" s="446">
        <v>1</v>
      </c>
      <c r="KE3" s="447">
        <v>136.78424723234141</v>
      </c>
      <c r="KF3" s="447">
        <v>135.03540244108649</v>
      </c>
      <c r="KG3" s="447">
        <v>1.7488447912549248</v>
      </c>
      <c r="KH3" s="447">
        <v>2.1268146649228235</v>
      </c>
      <c r="KI3" s="447">
        <v>3.8756594561777482</v>
      </c>
      <c r="KJ3" s="185"/>
      <c r="KK3" s="447">
        <v>6.4969862098190108</v>
      </c>
      <c r="KL3" s="447">
        <v>0.42761551893293531</v>
      </c>
      <c r="KM3" s="447">
        <v>0.40377968829517547</v>
      </c>
      <c r="KN3" s="447">
        <v>4.2794391444729234</v>
      </c>
      <c r="KO3" s="447">
        <v>1621703.9922358904</v>
      </c>
      <c r="KP3" s="447">
        <v>215.74177901626086</v>
      </c>
      <c r="KQ3" s="447">
        <v>3449063.8328511799</v>
      </c>
      <c r="KR3" s="447">
        <v>244995.28410595746</v>
      </c>
      <c r="KS3" s="447">
        <v>1001913.2868132415</v>
      </c>
      <c r="KT3" s="447">
        <v>591742.62271875818</v>
      </c>
      <c r="KU3" s="447">
        <v>0.12601066868358302</v>
      </c>
      <c r="LB3" s="185"/>
      <c r="LN3" s="278">
        <v>2</v>
      </c>
      <c r="LO3" s="279">
        <v>142.56094544694653</v>
      </c>
      <c r="LP3" s="279">
        <v>138.40531752574702</v>
      </c>
      <c r="LQ3" s="279">
        <v>4.1556279211995104</v>
      </c>
      <c r="LR3" s="279">
        <v>2.7670631024785535</v>
      </c>
      <c r="LS3" s="279">
        <v>6.9226910236780643</v>
      </c>
      <c r="LT3" s="185"/>
      <c r="LU3" s="279">
        <v>8.6133293431087132</v>
      </c>
      <c r="LV3" s="279">
        <v>0.48013499655931247</v>
      </c>
      <c r="LW3" s="279">
        <v>0.41829496842366409</v>
      </c>
      <c r="LX3" s="279">
        <v>7.3409859921017286</v>
      </c>
      <c r="LY3" s="279">
        <v>377053.99367075594</v>
      </c>
      <c r="LZ3" s="279">
        <v>214.24849678703038</v>
      </c>
      <c r="MA3" s="279">
        <v>1043332.1935285307</v>
      </c>
      <c r="MB3" s="279">
        <v>36279.624714558602</v>
      </c>
      <c r="MC3" s="279">
        <v>176968.05108107254</v>
      </c>
      <c r="MD3" s="279">
        <v>255790.6744631585</v>
      </c>
      <c r="ME3" s="279">
        <v>0.20356101566447407</v>
      </c>
      <c r="MF3" s="28"/>
      <c r="MG3" s="29"/>
      <c r="MH3" s="29"/>
      <c r="MI3" s="29"/>
      <c r="MJ3" s="29"/>
      <c r="MK3" s="29"/>
      <c r="ML3" s="185"/>
      <c r="MM3" s="29"/>
      <c r="MN3" s="29"/>
      <c r="MO3" s="29"/>
      <c r="MP3" s="29"/>
      <c r="MQ3" s="29"/>
      <c r="MR3" s="29"/>
      <c r="MS3" s="29"/>
      <c r="MT3" s="29"/>
      <c r="MU3" s="29"/>
      <c r="MV3" s="29"/>
      <c r="MW3" s="29"/>
      <c r="ND3" s="185"/>
      <c r="NP3" s="524">
        <v>4</v>
      </c>
      <c r="NQ3" s="525">
        <v>54.021945117597539</v>
      </c>
      <c r="NR3" s="525">
        <v>51.932005507940197</v>
      </c>
      <c r="NS3" s="525">
        <v>2.0899396096573426</v>
      </c>
      <c r="NT3" s="525">
        <v>2.4523083489709192</v>
      </c>
      <c r="NU3" s="525">
        <v>4.5422479586282618</v>
      </c>
      <c r="NV3" s="185"/>
      <c r="NW3" s="525">
        <v>6.4438092758626002</v>
      </c>
      <c r="NX3" s="525">
        <v>0.56689292055949725</v>
      </c>
      <c r="NY3" s="525">
        <v>0.32038666418969591</v>
      </c>
      <c r="NZ3" s="525">
        <v>4.862634622817958</v>
      </c>
      <c r="OA3" s="525">
        <v>3695989.5989422183</v>
      </c>
      <c r="OB3" s="525">
        <v>90.204386143603529</v>
      </c>
      <c r="OC3" s="525">
        <v>7075723.9678565627</v>
      </c>
      <c r="OD3" s="525">
        <v>155791.22769615662</v>
      </c>
      <c r="OE3" s="525">
        <v>2902927.4662445243</v>
      </c>
      <c r="OF3" s="525">
        <v>2970753.0107267047</v>
      </c>
      <c r="OG3" s="525">
        <v>0.29313432517855609</v>
      </c>
      <c r="OH3" s="524">
        <v>9</v>
      </c>
      <c r="OI3" s="525">
        <v>248.86592001199941</v>
      </c>
      <c r="OJ3" s="525">
        <v>245.63943509167635</v>
      </c>
      <c r="OK3" s="525">
        <v>3.2264849203230597</v>
      </c>
      <c r="OL3" s="525">
        <v>1.5973311157665464</v>
      </c>
      <c r="OM3" s="525">
        <v>4.8238160360896059</v>
      </c>
      <c r="ON3" s="185"/>
      <c r="OO3" s="525">
        <v>7.5664410832334799</v>
      </c>
      <c r="OP3" s="525">
        <v>0.3752403934327716</v>
      </c>
      <c r="OQ3" s="525">
        <v>0.89360022720068599</v>
      </c>
      <c r="OR3" s="525">
        <v>5.7174162632902918</v>
      </c>
      <c r="OS3" s="525">
        <v>6871191.5866542831</v>
      </c>
      <c r="OT3" s="525">
        <v>388.59252799554423</v>
      </c>
      <c r="OU3" s="525">
        <v>10975568.123756202</v>
      </c>
      <c r="OV3" s="525">
        <v>517992.2062027608</v>
      </c>
      <c r="OW3" s="525">
        <v>3184260.3357321518</v>
      </c>
      <c r="OX3" s="525">
        <v>1605353.6103305835</v>
      </c>
      <c r="OY3" s="525">
        <v>0.10937275000797909</v>
      </c>
      <c r="PF3" s="185"/>
      <c r="PX3" s="185"/>
      <c r="QP3" s="185"/>
      <c r="RB3" s="278">
        <v>3</v>
      </c>
      <c r="RC3" s="279">
        <v>106.17471045236829</v>
      </c>
      <c r="RD3" s="279">
        <v>104.99012194877034</v>
      </c>
      <c r="RE3" s="279">
        <v>1.1845885035979506</v>
      </c>
      <c r="RF3" s="279">
        <v>2.2711326984501916</v>
      </c>
      <c r="RG3" s="279">
        <v>3.4557212020481423</v>
      </c>
      <c r="RH3" s="185"/>
      <c r="RI3" s="279">
        <v>4.4821481039279591</v>
      </c>
      <c r="RJ3" s="279">
        <v>0.46967272948554128</v>
      </c>
      <c r="RK3" s="279">
        <v>0.43061079127570517</v>
      </c>
      <c r="RL3" s="279">
        <v>3.8863319933238474</v>
      </c>
      <c r="RM3" s="279">
        <v>27353619.015803162</v>
      </c>
      <c r="RN3" s="279">
        <v>156.59849439680207</v>
      </c>
      <c r="RO3" s="279">
        <v>64284016.734515205</v>
      </c>
      <c r="RP3" s="279">
        <v>2734931.8610182693</v>
      </c>
      <c r="RQ3" s="279">
        <v>2465667.3479016754</v>
      </c>
      <c r="RR3" s="279">
        <v>20911573.747352805</v>
      </c>
      <c r="RS3" s="279">
        <v>0.30095257005343662</v>
      </c>
    </row>
    <row r="4" spans="1:487" ht="15" x14ac:dyDescent="0.25">
      <c r="A4">
        <v>1999</v>
      </c>
      <c r="B4" s="278">
        <v>1</v>
      </c>
      <c r="C4" s="279">
        <v>214.29439473814611</v>
      </c>
      <c r="D4" s="279">
        <v>212.26865966799744</v>
      </c>
      <c r="E4" s="279">
        <v>2.02573507014867</v>
      </c>
      <c r="F4" s="279">
        <v>7.3003297516393921</v>
      </c>
      <c r="G4" s="279">
        <v>9.3260648217880622</v>
      </c>
      <c r="H4" s="183">
        <f>F4*S4+F4+E4</f>
        <v>11.128751005262178</v>
      </c>
      <c r="I4" s="279">
        <v>13.226626922235857</v>
      </c>
      <c r="J4" s="279">
        <v>0.47178118699095573</v>
      </c>
      <c r="K4" s="279">
        <v>0.86008042278749186</v>
      </c>
      <c r="L4" s="279">
        <v>10.186145244575554</v>
      </c>
      <c r="M4" s="279">
        <v>688120.41015230957</v>
      </c>
      <c r="N4" s="279">
        <v>304.98705231016248</v>
      </c>
      <c r="O4" s="368">
        <v>5023505.9029452065</v>
      </c>
      <c r="P4" s="368">
        <v>184704.3306099514</v>
      </c>
      <c r="Q4" s="368">
        <v>426980.09218712657</v>
      </c>
      <c r="R4" s="368">
        <v>1391509.7108019523</v>
      </c>
      <c r="S4" s="279">
        <v>0.2469321585191816</v>
      </c>
      <c r="U4" s="134">
        <f>V5</f>
        <v>151.72298285111168</v>
      </c>
      <c r="Z4" s="183">
        <f>X4*AK4+X4+W4</f>
        <v>0</v>
      </c>
      <c r="AE4" s="205">
        <v>3628016.0023437762</v>
      </c>
      <c r="AL4" s="278">
        <v>0</v>
      </c>
      <c r="AM4" s="279">
        <v>229.44267277869108</v>
      </c>
      <c r="AN4" s="367"/>
      <c r="AO4" s="367"/>
      <c r="AP4" s="367"/>
      <c r="AQ4" s="367"/>
      <c r="AR4" s="183">
        <f>AP4*BC4+AP4+AO4</f>
        <v>0</v>
      </c>
      <c r="BD4" s="278">
        <v>6</v>
      </c>
      <c r="BE4" s="279">
        <v>184.90635118733232</v>
      </c>
      <c r="BF4" s="279">
        <v>181.46197350203104</v>
      </c>
      <c r="BG4" s="279">
        <v>3.4443776853012764</v>
      </c>
      <c r="BH4" s="279">
        <v>3.3206736238060532</v>
      </c>
      <c r="BI4" s="279">
        <v>6.7650513091073297</v>
      </c>
      <c r="BJ4" s="183">
        <f>BH4*BU4+BH4+BG4</f>
        <v>7.521706574654635</v>
      </c>
      <c r="BK4" s="279">
        <v>8.8997921449895934</v>
      </c>
      <c r="BL4" s="279">
        <v>0.43946066854450228</v>
      </c>
      <c r="BM4" s="279">
        <v>0.64738491573045254</v>
      </c>
      <c r="BN4" s="279">
        <v>7.4124362248377818</v>
      </c>
      <c r="BO4" s="279">
        <v>612848.00825028017</v>
      </c>
      <c r="BP4" s="279">
        <v>264.01672695117009</v>
      </c>
      <c r="BQ4" s="279">
        <v>2035068.216398776</v>
      </c>
      <c r="BR4" s="279">
        <v>50333.407083821752</v>
      </c>
      <c r="BS4" s="279">
        <v>152395.04999863805</v>
      </c>
      <c r="BT4" s="279">
        <v>509908.77997611882</v>
      </c>
      <c r="BU4" s="279">
        <v>0.22786197960643026</v>
      </c>
      <c r="BV4" s="278">
        <v>8</v>
      </c>
      <c r="BW4" s="279">
        <v>349.72003727274989</v>
      </c>
      <c r="BX4" s="279">
        <v>343.97494547955108</v>
      </c>
      <c r="BY4" s="279">
        <v>5.7450917931988101</v>
      </c>
      <c r="BZ4" s="279">
        <v>4.2353244276332447</v>
      </c>
      <c r="CA4" s="279">
        <v>9.9804162208320548</v>
      </c>
      <c r="CB4" s="183">
        <f>BZ4*CM4+BZ4+BY4</f>
        <v>10.95478983933884</v>
      </c>
      <c r="CC4" s="279">
        <v>13.366097317316065</v>
      </c>
      <c r="CD4" s="279">
        <v>0.54596567680237174</v>
      </c>
      <c r="CE4" s="279">
        <v>1.0352441964665635</v>
      </c>
      <c r="CF4" s="279">
        <v>11.015660417298619</v>
      </c>
      <c r="CG4" s="279">
        <v>10791957.058172226</v>
      </c>
      <c r="CH4" s="279">
        <v>491.31879990894021</v>
      </c>
      <c r="CI4" s="279">
        <v>45707439.350445613</v>
      </c>
      <c r="CJ4" s="279">
        <v>2126037.2382724523</v>
      </c>
      <c r="CK4" s="279">
        <v>4374370.3275873847</v>
      </c>
      <c r="CL4" s="279">
        <v>12010874.156980611</v>
      </c>
      <c r="CM4" s="279">
        <v>0.23005879128161094</v>
      </c>
      <c r="CN4" s="278">
        <v>0</v>
      </c>
      <c r="CO4" s="279">
        <v>140.36457211064868</v>
      </c>
      <c r="CP4" s="367"/>
      <c r="CQ4" s="367"/>
      <c r="CR4" s="367"/>
      <c r="CS4" s="367"/>
      <c r="CT4" s="183">
        <f>CR4*DE4+CR4+CQ4</f>
        <v>0</v>
      </c>
      <c r="CU4" s="367"/>
      <c r="CV4" s="367"/>
      <c r="CW4" s="367"/>
      <c r="CX4" s="367"/>
      <c r="CY4" s="279">
        <v>2231909.5032716389</v>
      </c>
      <c r="CZ4" s="279">
        <v>198.40006356348698</v>
      </c>
      <c r="DF4" s="278">
        <v>5</v>
      </c>
      <c r="DG4" s="279">
        <v>74.52418376111865</v>
      </c>
      <c r="DH4" s="279">
        <v>73.66738430556606</v>
      </c>
      <c r="DI4" s="279">
        <v>0.85679945555258996</v>
      </c>
      <c r="DJ4" s="279">
        <v>5.1683143766518445</v>
      </c>
      <c r="DK4" s="279">
        <v>6.0251138322044344</v>
      </c>
      <c r="DL4" s="183">
        <f>DJ4*DW4+DJ4+DI4</f>
        <v>8.1664360082815541</v>
      </c>
      <c r="DM4" s="279">
        <v>9.1238451899816457</v>
      </c>
      <c r="DN4" s="279">
        <v>0.54724535776366767</v>
      </c>
      <c r="DO4" s="279">
        <v>0.22773879930603172</v>
      </c>
      <c r="DP4" s="279">
        <v>6.252852631510466</v>
      </c>
      <c r="DQ4" s="279">
        <v>620613.30831897212</v>
      </c>
      <c r="DR4" s="279">
        <v>115.18134072199484</v>
      </c>
      <c r="DS4" s="279">
        <v>2903565.7792372922</v>
      </c>
      <c r="DT4" s="279">
        <v>18809.861095687724</v>
      </c>
      <c r="DU4" s="279">
        <v>12791.19514696644</v>
      </c>
      <c r="DV4" s="279">
        <v>1216090.4653348448</v>
      </c>
      <c r="DW4" s="279">
        <v>0.41431732282979228</v>
      </c>
      <c r="DX4" s="278">
        <v>8</v>
      </c>
      <c r="DY4" s="279">
        <v>106.89336755587382</v>
      </c>
      <c r="DZ4" s="279">
        <v>105.4026204748325</v>
      </c>
      <c r="EA4" s="279">
        <v>1.4907470810413201</v>
      </c>
      <c r="EB4" s="279">
        <v>0.45652249408781292</v>
      </c>
      <c r="EC4" s="279">
        <v>1.9472695751291331</v>
      </c>
      <c r="ED4" s="183">
        <f>EB4*EO4+EB4+EA4</f>
        <v>1.9971965439734713</v>
      </c>
      <c r="EE4" s="279">
        <v>4.0517684068813509</v>
      </c>
      <c r="EF4" s="279">
        <v>0.45902550096033212</v>
      </c>
      <c r="EG4" s="279">
        <v>0.32864664998011228</v>
      </c>
      <c r="EH4" s="279">
        <v>2.2759162251092455</v>
      </c>
      <c r="EI4" s="279">
        <v>1245964.1137405257</v>
      </c>
      <c r="EJ4" s="279">
        <v>166.51650471714149</v>
      </c>
      <c r="EK4" s="279">
        <v>1781011.7643029434</v>
      </c>
      <c r="EL4" s="279">
        <v>62593.087963216101</v>
      </c>
      <c r="EM4" s="279">
        <v>675108.82530213729</v>
      </c>
      <c r="EN4" s="279">
        <v>275455.73533901863</v>
      </c>
      <c r="EO4" s="279">
        <v>0.10936365565972492</v>
      </c>
      <c r="EP4" s="542">
        <v>8</v>
      </c>
      <c r="EQ4" s="543">
        <v>57.865669645836604</v>
      </c>
      <c r="ER4" s="543">
        <v>56.726088535705046</v>
      </c>
      <c r="ES4" s="543">
        <v>1.1395811101315587</v>
      </c>
      <c r="ET4" s="543">
        <v>0.90024528174365193</v>
      </c>
      <c r="EU4" s="543">
        <v>2.0398263918752106</v>
      </c>
      <c r="EV4" s="183">
        <f>ET4*FG4+ET4+ES4</f>
        <v>2.3871139446556668</v>
      </c>
      <c r="EW4" s="543">
        <v>2.8204665751006237</v>
      </c>
      <c r="EX4" s="543">
        <v>0.50344256899868456</v>
      </c>
      <c r="EY4" s="543">
        <v>0.18947085755123999</v>
      </c>
      <c r="EZ4" s="543">
        <v>2.2292972494264505</v>
      </c>
      <c r="FA4" s="543">
        <v>17321671.340120371</v>
      </c>
      <c r="FB4" s="543">
        <v>87.299053953990025</v>
      </c>
      <c r="FC4" s="543">
        <v>15593752.895857595</v>
      </c>
      <c r="FD4" s="543">
        <v>615033.79310809076</v>
      </c>
      <c r="FE4" s="543">
        <v>1106112.0948693173</v>
      </c>
      <c r="FF4" s="543">
        <v>6679567.1659978209</v>
      </c>
      <c r="FG4" s="543">
        <v>0.38576992273462152</v>
      </c>
      <c r="FH4" s="278">
        <v>2</v>
      </c>
      <c r="FI4" s="279">
        <v>128.74405084750023</v>
      </c>
      <c r="FJ4" s="279">
        <v>126.96772950891688</v>
      </c>
      <c r="FK4" s="279">
        <v>1.7763213385833581</v>
      </c>
      <c r="FL4" s="279">
        <v>2.1889635023395866</v>
      </c>
      <c r="FM4" s="279">
        <v>3.9652848409229446</v>
      </c>
      <c r="FN4" s="183">
        <f>FL4*FY4+FL4+FK4</f>
        <v>4.1379751856364546</v>
      </c>
      <c r="FO4" s="279">
        <v>7.5308999846063474</v>
      </c>
      <c r="FP4" s="279">
        <v>0.44731413330304409</v>
      </c>
      <c r="FQ4" s="279">
        <v>0.37826158810577881</v>
      </c>
      <c r="FR4" s="279">
        <v>4.3435464290287236</v>
      </c>
      <c r="FS4" s="279">
        <v>15498699.979246393</v>
      </c>
      <c r="FT4" s="279">
        <v>193.86134726802661</v>
      </c>
      <c r="FU4" s="279">
        <v>51681468.831674747</v>
      </c>
      <c r="FV4" s="279">
        <v>1892490.5995440627</v>
      </c>
      <c r="FW4" s="279">
        <v>16493094.374025127</v>
      </c>
      <c r="FX4" s="279">
        <v>5527686.3509853575</v>
      </c>
      <c r="FY4" s="279">
        <v>7.8891376913747951E-2</v>
      </c>
      <c r="FZ4" s="278">
        <v>5</v>
      </c>
      <c r="GA4" s="279">
        <v>177.25563494616884</v>
      </c>
      <c r="GB4" s="279">
        <v>174.89842344567262</v>
      </c>
      <c r="GC4" s="279">
        <v>2.35721150049622</v>
      </c>
      <c r="GD4" s="279">
        <v>1.4933478949741628</v>
      </c>
      <c r="GE4" s="279">
        <v>3.8505593954703827</v>
      </c>
      <c r="GF4" s="183">
        <f>GD4*GQ4+GD4+GC4</f>
        <v>4.3927624990158929</v>
      </c>
      <c r="GG4" s="279">
        <v>5.6513792158553962</v>
      </c>
      <c r="GH4" s="279">
        <v>0.46045040014634758</v>
      </c>
      <c r="GI4" s="279">
        <v>0.52616111367829099</v>
      </c>
      <c r="GJ4" s="279">
        <v>4.3767205091486741</v>
      </c>
      <c r="GK4" s="279">
        <v>2395349.4099948816</v>
      </c>
      <c r="GL4" s="279">
        <v>277.93022038080926</v>
      </c>
      <c r="GM4" s="279">
        <v>3577089.9991434631</v>
      </c>
      <c r="GN4" s="279">
        <v>105518.2832249552</v>
      </c>
      <c r="GO4" s="279">
        <v>291319.31701704557</v>
      </c>
      <c r="GP4" s="279">
        <v>1442849.2415621872</v>
      </c>
      <c r="GQ4" s="279">
        <v>0.36307889499177398</v>
      </c>
      <c r="GR4" s="278">
        <v>5</v>
      </c>
      <c r="GS4" s="279">
        <v>123.82381287287167</v>
      </c>
      <c r="GT4" s="279">
        <v>121.23856762488687</v>
      </c>
      <c r="GU4" s="279">
        <v>2.5852452479848012</v>
      </c>
      <c r="GV4" s="279">
        <v>1.3095660336675401</v>
      </c>
      <c r="GW4" s="279">
        <v>3.8948112816523413</v>
      </c>
      <c r="GX4" s="183">
        <f>GV4*HI4+GV4+GU4</f>
        <v>4.1264826973061375</v>
      </c>
      <c r="GY4" s="279">
        <v>5.5556755912266285</v>
      </c>
      <c r="GZ4" s="279">
        <v>0.47314776409492421</v>
      </c>
      <c r="HA4" s="279">
        <v>0.36555517208487448</v>
      </c>
      <c r="HB4" s="279">
        <v>4.2603664537372161</v>
      </c>
      <c r="HC4" s="279">
        <v>9272825.3944074679</v>
      </c>
      <c r="HD4" s="279">
        <v>188.26790149926606</v>
      </c>
      <c r="HE4" s="279">
        <v>12062291.775424935</v>
      </c>
      <c r="HF4" s="279">
        <v>350919.92686930893</v>
      </c>
      <c r="HG4" s="279">
        <v>4584849.6685192604</v>
      </c>
      <c r="HH4" s="279">
        <v>3007076.2679434298</v>
      </c>
      <c r="HI4" s="279">
        <v>0.17690701323779931</v>
      </c>
      <c r="HP4" s="183">
        <f>HN4*IA4+HN4+HM4</f>
        <v>0</v>
      </c>
      <c r="IC4" s="134">
        <f>ID5</f>
        <v>152.37983422678573</v>
      </c>
      <c r="IH4" s="183">
        <f>IF4*IS4+IF4+IE4</f>
        <v>0</v>
      </c>
      <c r="IT4" s="278">
        <v>4</v>
      </c>
      <c r="IU4" s="279">
        <v>165.09710663153092</v>
      </c>
      <c r="IV4" s="279">
        <v>162.66251366109074</v>
      </c>
      <c r="IW4" s="279">
        <v>2.4345929704401783</v>
      </c>
      <c r="IX4" s="279">
        <v>2.1822369261924828</v>
      </c>
      <c r="IY4" s="279">
        <v>4.6168298966326606</v>
      </c>
      <c r="IZ4" s="183">
        <f>IX4*JK4+IX4+IW4</f>
        <v>4.7660147313899381</v>
      </c>
      <c r="JA4" s="279">
        <v>5.7752750714021079</v>
      </c>
      <c r="JB4" s="279">
        <v>0.43966455296007917</v>
      </c>
      <c r="JC4" s="279">
        <v>0.83973154077114776</v>
      </c>
      <c r="JD4" s="279">
        <v>5.4565614374038081</v>
      </c>
      <c r="JE4" s="279">
        <v>1999999.5154269175</v>
      </c>
      <c r="JF4" s="279">
        <v>235.3374109757232</v>
      </c>
      <c r="JG4" s="279">
        <v>4364472.7949316893</v>
      </c>
      <c r="JH4" s="279">
        <v>1145516.1343916089</v>
      </c>
      <c r="JI4" s="279">
        <v>1006529.4070943609</v>
      </c>
      <c r="JJ4" s="279">
        <v>445490.45043768384</v>
      </c>
      <c r="JK4" s="279">
        <v>6.8363262011871262E-2</v>
      </c>
      <c r="JL4" s="278">
        <v>1</v>
      </c>
      <c r="JM4" s="279">
        <v>224.60652177921625</v>
      </c>
      <c r="JN4" s="279">
        <v>221.95718722817131</v>
      </c>
      <c r="JO4" s="279">
        <v>2.6493345510449444</v>
      </c>
      <c r="JP4" s="279">
        <v>3.1186415239519025</v>
      </c>
      <c r="JQ4" s="279">
        <v>5.7679760749968469</v>
      </c>
      <c r="JR4" s="183">
        <f>JP4*KC4+JP4+JO4</f>
        <v>6.6460996231665739</v>
      </c>
      <c r="JS4" s="279">
        <v>7.0614660429407827</v>
      </c>
      <c r="JT4" s="279">
        <v>0.49606389690146663</v>
      </c>
      <c r="JU4" s="279">
        <v>0.66599801016406512</v>
      </c>
      <c r="JV4" s="279">
        <v>6.4339740851609122</v>
      </c>
      <c r="JW4" s="279">
        <v>91880.000096236006</v>
      </c>
      <c r="JX4" s="279">
        <v>321.93537660016699</v>
      </c>
      <c r="JY4" s="279">
        <v>290592.42599668854</v>
      </c>
      <c r="JZ4" s="279">
        <v>6761.5427678702717</v>
      </c>
      <c r="KA4" s="279">
        <v>13611.146737588315</v>
      </c>
      <c r="KB4" s="279">
        <v>87559.210792437938</v>
      </c>
      <c r="KC4" s="279">
        <v>0.28157245436050637</v>
      </c>
      <c r="KD4" s="446">
        <v>2</v>
      </c>
      <c r="KE4" s="447">
        <v>137.63407959325571</v>
      </c>
      <c r="KF4" s="447">
        <v>136.78424723234141</v>
      </c>
      <c r="KG4" s="447">
        <v>0.84983236091429148</v>
      </c>
      <c r="KH4" s="447">
        <v>2.7259992568991449</v>
      </c>
      <c r="KI4" s="447">
        <v>3.5758316178134364</v>
      </c>
      <c r="KJ4" s="183">
        <f>KH4*KU4+KH4+KG4</f>
        <v>3.9263413779281673</v>
      </c>
      <c r="KK4" s="447">
        <v>6.5295828190016092</v>
      </c>
      <c r="KL4" s="447">
        <v>0.42655152560970172</v>
      </c>
      <c r="KM4" s="447">
        <v>0.40628950293615834</v>
      </c>
      <c r="KN4" s="447">
        <v>3.9821211207495946</v>
      </c>
      <c r="KO4" s="447">
        <v>1621703.994531587</v>
      </c>
      <c r="KP4" s="447">
        <v>216.88931688965641</v>
      </c>
      <c r="KQ4" s="447">
        <v>4420763.884003479</v>
      </c>
      <c r="KR4" s="447">
        <v>261030.70852629482</v>
      </c>
      <c r="KS4" s="447">
        <v>1252029.2645556347</v>
      </c>
      <c r="KT4" s="447">
        <v>762972.75996910641</v>
      </c>
      <c r="KU4" s="447">
        <v>0.12858028454249826</v>
      </c>
      <c r="LB4" s="183">
        <f>KZ4*LM4+KZ4+KY4</f>
        <v>0</v>
      </c>
      <c r="LN4" s="278">
        <v>3</v>
      </c>
      <c r="LO4" s="279">
        <v>146.63480351276581</v>
      </c>
      <c r="LP4" s="279">
        <v>142.56094544694653</v>
      </c>
      <c r="LQ4" s="279">
        <v>4.0738580658192802</v>
      </c>
      <c r="LR4" s="279">
        <v>2.8155772739889082</v>
      </c>
      <c r="LS4" s="279">
        <v>6.8894353398081885</v>
      </c>
      <c r="LT4" s="183">
        <f>LR4*ME4+LR4+LQ4</f>
        <v>7.4573479654803343</v>
      </c>
      <c r="LU4" s="279">
        <v>8.5944794912832592</v>
      </c>
      <c r="LV4" s="279">
        <v>0.4772479801319614</v>
      </c>
      <c r="LW4" s="279">
        <v>0.43053220145257259</v>
      </c>
      <c r="LX4" s="279">
        <v>7.3199675412607608</v>
      </c>
      <c r="LY4" s="279">
        <v>377053.99183405598</v>
      </c>
      <c r="LZ4" s="279">
        <v>220.33532965882867</v>
      </c>
      <c r="MA4" s="279">
        <v>1061624.6504747677</v>
      </c>
      <c r="MB4" s="279">
        <v>33291.897404276977</v>
      </c>
      <c r="MC4" s="279">
        <v>182084.39167142392</v>
      </c>
      <c r="MD4" s="279">
        <v>257575.93771825568</v>
      </c>
      <c r="ME4" s="279">
        <v>0.20170379656018722</v>
      </c>
      <c r="MF4" s="278">
        <v>2</v>
      </c>
      <c r="MG4" s="279">
        <v>323.14777175022817</v>
      </c>
      <c r="MH4" s="279">
        <v>317.82728293461014</v>
      </c>
      <c r="MI4" s="279">
        <v>5.3204888156180346</v>
      </c>
      <c r="MJ4" s="279">
        <v>3.5421981824462012</v>
      </c>
      <c r="MK4" s="279">
        <v>8.8626869980642358</v>
      </c>
      <c r="ML4" s="183">
        <f>MJ4*MW4+MJ4+MI4</f>
        <v>9.8773186279452361</v>
      </c>
      <c r="MM4" s="279">
        <v>12.583905756502549</v>
      </c>
      <c r="MN4" s="279">
        <v>0.40881745551292392</v>
      </c>
      <c r="MO4" s="279">
        <v>1.348352750163833</v>
      </c>
      <c r="MP4" s="279">
        <v>10.211039748228069</v>
      </c>
      <c r="MQ4" s="279">
        <v>3888591.0088128545</v>
      </c>
      <c r="MR4" s="279">
        <v>460.8246718166049</v>
      </c>
      <c r="MS4" s="279">
        <v>13774160.003693569</v>
      </c>
      <c r="MT4" s="279">
        <v>818216.74412498868</v>
      </c>
      <c r="MU4" s="279">
        <v>1145845.1992541847</v>
      </c>
      <c r="MV4" s="279">
        <v>4508075.7662632195</v>
      </c>
      <c r="MW4" s="279">
        <v>0.28644123722640136</v>
      </c>
      <c r="MY4" s="134">
        <f>MZ5</f>
        <v>206.77180020069335</v>
      </c>
      <c r="ND4" s="183">
        <f>NB4*NO4+NB4+NA4</f>
        <v>0</v>
      </c>
      <c r="NP4" s="524">
        <v>5</v>
      </c>
      <c r="NQ4" s="525">
        <v>56.042943896342372</v>
      </c>
      <c r="NR4" s="525">
        <v>54.021945117597539</v>
      </c>
      <c r="NS4" s="525">
        <v>2.0209987787448327</v>
      </c>
      <c r="NT4" s="525">
        <v>2.5836298768729202</v>
      </c>
      <c r="NU4" s="525">
        <v>4.6046286556177529</v>
      </c>
      <c r="NV4" s="183">
        <f>NT4*OG4+NT4+NS4</f>
        <v>5.446173896265412</v>
      </c>
      <c r="NW4" s="525">
        <v>6.4472408062931095</v>
      </c>
      <c r="NX4" s="525">
        <v>0.56465600832255725</v>
      </c>
      <c r="NY4" s="525">
        <v>0.28379287570169026</v>
      </c>
      <c r="NZ4" s="525">
        <v>4.8884215313194428</v>
      </c>
      <c r="OA4" s="525">
        <v>3695989.5983327231</v>
      </c>
      <c r="OB4" s="525">
        <v>93.592840510109568</v>
      </c>
      <c r="OC4" s="525">
        <v>7556806.8004961777</v>
      </c>
      <c r="OD4" s="525">
        <v>202178.06934377729</v>
      </c>
      <c r="OE4" s="525">
        <v>1820395.8375191172</v>
      </c>
      <c r="OF4" s="525">
        <v>3120215.5985234217</v>
      </c>
      <c r="OG4" s="525">
        <v>0.32572205801638199</v>
      </c>
      <c r="OH4" s="524">
        <v>10</v>
      </c>
      <c r="OI4" s="525">
        <v>251.82639708888487</v>
      </c>
      <c r="OJ4" s="525">
        <v>248.86592001199941</v>
      </c>
      <c r="OK4" s="525">
        <v>2.9604770768854678</v>
      </c>
      <c r="OL4" s="525">
        <v>1.7435989341321845</v>
      </c>
      <c r="OM4" s="525">
        <v>4.7040760110176523</v>
      </c>
      <c r="ON4" s="183">
        <f>OL4*OY4+OL4+OK4</f>
        <v>4.8946021716068806</v>
      </c>
      <c r="OO4" s="525">
        <v>7.5727303508269763</v>
      </c>
      <c r="OP4" s="525">
        <v>0.37436761269217173</v>
      </c>
      <c r="OQ4" s="525">
        <v>0.90795750986775714</v>
      </c>
      <c r="OR4" s="525">
        <v>5.6120335208854097</v>
      </c>
      <c r="OS4" s="525">
        <v>6871191.5612251842</v>
      </c>
      <c r="OT4" s="525">
        <v>393.3969439148272</v>
      </c>
      <c r="OU4" s="525">
        <v>11980602.282370279</v>
      </c>
      <c r="OV4" s="525">
        <v>564337.05435419432</v>
      </c>
      <c r="OW4" s="525">
        <v>3497003.3067483292</v>
      </c>
      <c r="OX4" s="525">
        <v>1752931.6406554903</v>
      </c>
      <c r="OY4" s="525">
        <v>0.10927178083190124</v>
      </c>
      <c r="PA4" s="134">
        <f>PB5</f>
        <v>220.33861071894097</v>
      </c>
      <c r="PF4" s="183">
        <f>PD4*PQ4+PD4+PC4</f>
        <v>0</v>
      </c>
      <c r="PS4" s="527">
        <f>PT5</f>
        <v>231.17526772392011</v>
      </c>
      <c r="PX4" s="183">
        <f>PV4*QI4+PV4+PU4</f>
        <v>0</v>
      </c>
      <c r="QJ4" s="278">
        <v>1</v>
      </c>
      <c r="QK4" s="279">
        <v>67.796811299148018</v>
      </c>
      <c r="QL4" s="279">
        <v>66.834088501818599</v>
      </c>
      <c r="QM4" s="279">
        <v>0.96272279732941968</v>
      </c>
      <c r="QN4" s="279">
        <v>2.5024127538819716</v>
      </c>
      <c r="QO4" s="279">
        <v>3.4651355512113913</v>
      </c>
      <c r="QP4" s="183">
        <f>QN4*RA4+QN4+QM4</f>
        <v>4.1174001572437104</v>
      </c>
      <c r="QQ4" s="279">
        <v>4.3537917289093278</v>
      </c>
      <c r="QR4" s="279">
        <v>0.48747205511121938</v>
      </c>
      <c r="QS4" s="279">
        <v>0.3860214808714173</v>
      </c>
      <c r="QT4" s="279">
        <v>3.8511570320828086</v>
      </c>
      <c r="QU4" s="279">
        <v>22520539.95153188</v>
      </c>
      <c r="QV4" s="279">
        <v>96.311177160948674</v>
      </c>
      <c r="QW4" s="279">
        <v>57102237.201028012</v>
      </c>
      <c r="QX4" s="279">
        <v>2307161.2183204307</v>
      </c>
      <c r="QY4" s="279">
        <v>4234028.8856311124</v>
      </c>
      <c r="QZ4" s="279">
        <v>16588932.011008684</v>
      </c>
      <c r="RA4" s="279">
        <v>0.26065428455815959</v>
      </c>
      <c r="RB4" s="278">
        <v>4</v>
      </c>
      <c r="RC4" s="279">
        <v>107.43205026986433</v>
      </c>
      <c r="RD4" s="279">
        <v>106.17471045236829</v>
      </c>
      <c r="RE4" s="279">
        <v>1.257339817496046</v>
      </c>
      <c r="RF4" s="279">
        <v>2.2050347406175672</v>
      </c>
      <c r="RG4" s="279">
        <v>3.4623745581136132</v>
      </c>
      <c r="RH4" s="183">
        <f>RF4*RS4+RF4+RE4</f>
        <v>4.129994001003368</v>
      </c>
      <c r="RI4" s="279">
        <v>4.4904091931502252</v>
      </c>
      <c r="RJ4" s="279">
        <v>0.46888279719035131</v>
      </c>
      <c r="RK4" s="279">
        <v>0.43578533208981296</v>
      </c>
      <c r="RL4" s="279">
        <v>3.8981598902034262</v>
      </c>
      <c r="RM4" s="279">
        <v>27353618.89967829</v>
      </c>
      <c r="RN4" s="279">
        <v>158.42573077169024</v>
      </c>
      <c r="RO4" s="279">
        <v>62497134.609950237</v>
      </c>
      <c r="RP4" s="279">
        <v>2458848.9324229304</v>
      </c>
      <c r="RQ4" s="279">
        <v>2399551.6136659393</v>
      </c>
      <c r="RR4" s="279">
        <v>20393268.200310491</v>
      </c>
      <c r="RS4" s="279">
        <v>0.30277048728165334</v>
      </c>
    </row>
    <row r="5" spans="1:487" s="584" customFormat="1" ht="15" x14ac:dyDescent="0.25">
      <c r="A5" s="584">
        <v>2000</v>
      </c>
      <c r="B5" s="585">
        <v>2</v>
      </c>
      <c r="C5" s="586">
        <v>216.95400825742632</v>
      </c>
      <c r="D5" s="586">
        <v>214.29439473814611</v>
      </c>
      <c r="E5" s="586">
        <v>2.6596135192802137</v>
      </c>
      <c r="F5" s="586">
        <v>6.9461625256856401</v>
      </c>
      <c r="G5" s="586">
        <v>9.6057760449658538</v>
      </c>
      <c r="H5" s="587">
        <f>F5*S5+F5+E5</f>
        <v>11.250826827460749</v>
      </c>
      <c r="I5" s="586">
        <v>13.207291052525987</v>
      </c>
      <c r="J5" s="586">
        <v>0.46917358610602983</v>
      </c>
      <c r="K5" s="586">
        <v>0.84479423651748198</v>
      </c>
      <c r="L5" s="586">
        <v>10.450570281483335</v>
      </c>
      <c r="M5" s="586">
        <v>688120.4100594722</v>
      </c>
      <c r="N5" s="586">
        <v>308.82500700342587</v>
      </c>
      <c r="O5" s="588">
        <v>4779796.2055145409</v>
      </c>
      <c r="P5" s="588">
        <v>152974.81037158074</v>
      </c>
      <c r="Q5" s="588">
        <v>452372.47930572386</v>
      </c>
      <c r="R5" s="588">
        <v>1275356.6430175342</v>
      </c>
      <c r="S5" s="586">
        <v>0.23682872037787728</v>
      </c>
      <c r="T5" s="585">
        <v>1</v>
      </c>
      <c r="U5" s="586">
        <v>153.21170095005675</v>
      </c>
      <c r="V5" s="586">
        <v>151.72298285111168</v>
      </c>
      <c r="W5" s="586">
        <v>1.4887180989450712</v>
      </c>
      <c r="X5" s="586">
        <v>1.2764409510673134</v>
      </c>
      <c r="Y5" s="586">
        <v>2.7651590500123846</v>
      </c>
      <c r="Z5" s="587">
        <f>X5*AK5+X5+W5</f>
        <v>3.0717057700943435</v>
      </c>
      <c r="AA5" s="586">
        <v>3.9433574089943271</v>
      </c>
      <c r="AB5" s="586">
        <v>0.45031171658625974</v>
      </c>
      <c r="AC5" s="586">
        <v>0.54051251665961264</v>
      </c>
      <c r="AD5" s="586">
        <v>3.3056715666719971</v>
      </c>
      <c r="AE5" s="586">
        <v>3628016.0023437762</v>
      </c>
      <c r="AF5" s="586">
        <v>229.97070957169564</v>
      </c>
      <c r="AG5" s="586">
        <v>4630948.1965191197</v>
      </c>
      <c r="AH5" s="586">
        <v>122037.68751336671</v>
      </c>
      <c r="AI5" s="586">
        <v>794749.44643160759</v>
      </c>
      <c r="AJ5" s="586">
        <v>1332329.6060147209</v>
      </c>
      <c r="AK5" s="586">
        <v>0.24015738434718464</v>
      </c>
      <c r="AL5" s="585">
        <v>1</v>
      </c>
      <c r="AM5" s="586">
        <v>231.9555917775092</v>
      </c>
      <c r="AN5" s="586">
        <v>229.44267277869108</v>
      </c>
      <c r="AO5" s="586">
        <v>2.5129189988181224</v>
      </c>
      <c r="AP5" s="586">
        <v>5.7540853728899561</v>
      </c>
      <c r="AQ5" s="586">
        <v>8.2670043717080794</v>
      </c>
      <c r="AR5" s="587">
        <f>AP5*BC5+AP5+AO5</f>
        <v>9.8918298647665601</v>
      </c>
      <c r="AS5" s="586">
        <v>10.62780977122404</v>
      </c>
      <c r="AT5" s="586">
        <v>0.47587748496401716</v>
      </c>
      <c r="AU5" s="586">
        <v>0.90208789842305503</v>
      </c>
      <c r="AV5" s="586">
        <v>9.1690922701311344</v>
      </c>
      <c r="AW5" s="586">
        <v>2668029.0115463114</v>
      </c>
      <c r="AX5" s="586">
        <v>333.40314116216956</v>
      </c>
      <c r="AY5" s="586">
        <v>15352066.709784672</v>
      </c>
      <c r="AZ5" s="586">
        <v>683679.05006795051</v>
      </c>
      <c r="BA5" s="586">
        <v>783512.1279125124</v>
      </c>
      <c r="BB5" s="586">
        <v>4749383.6499405671</v>
      </c>
      <c r="BC5" s="586">
        <v>0.2823777173543085</v>
      </c>
      <c r="BD5" s="585">
        <v>7</v>
      </c>
      <c r="BE5" s="586">
        <v>183.12896885338722</v>
      </c>
      <c r="BF5" s="586">
        <v>184.90635118733232</v>
      </c>
      <c r="BG5" s="586">
        <v>-1.7773823339450985</v>
      </c>
      <c r="BH5" s="586">
        <v>8.4091570318656821</v>
      </c>
      <c r="BI5" s="586">
        <v>6.6317746979205836</v>
      </c>
      <c r="BJ5" s="587">
        <f>BH5*BU5+BH5+BG5</f>
        <v>8.8820188144678944</v>
      </c>
      <c r="BK5" s="586">
        <v>8.8725172374397339</v>
      </c>
      <c r="BL5" s="586">
        <v>0.44089307144439382</v>
      </c>
      <c r="BM5" s="586">
        <v>0.5720463021599318</v>
      </c>
      <c r="BN5" s="586">
        <v>7.2038210000805156</v>
      </c>
      <c r="BO5" s="586">
        <v>612848.00435854006</v>
      </c>
      <c r="BP5" s="586">
        <v>261.3688793176218</v>
      </c>
      <c r="BQ5" s="586">
        <v>5153535.1053164592</v>
      </c>
      <c r="BR5" s="586">
        <v>33129.904746753287</v>
      </c>
      <c r="BS5" s="586">
        <v>109662.6982992819</v>
      </c>
      <c r="BT5" s="586">
        <v>1417268.1304305515</v>
      </c>
      <c r="BU5" s="586">
        <v>0.26759449348135955</v>
      </c>
      <c r="BV5" s="585">
        <v>9</v>
      </c>
      <c r="BW5" s="586">
        <v>353.28570149167359</v>
      </c>
      <c r="BX5" s="586">
        <v>349.72003727274989</v>
      </c>
      <c r="BY5" s="586">
        <v>3.5656642189237004</v>
      </c>
      <c r="BZ5" s="586">
        <v>5.0828514757773329</v>
      </c>
      <c r="CA5" s="586">
        <v>8.6485156947010324</v>
      </c>
      <c r="CB5" s="587">
        <f>BZ5*CM5+BZ5+BY5</f>
        <v>10.313343802606049</v>
      </c>
      <c r="CC5" s="586">
        <v>13.41767736131991</v>
      </c>
      <c r="CD5" s="586">
        <v>0.54316722585833987</v>
      </c>
      <c r="CE5" s="586">
        <v>1.0453965198229358</v>
      </c>
      <c r="CF5" s="586">
        <v>9.6939122145239676</v>
      </c>
      <c r="CG5" s="586">
        <v>10791957.055522414</v>
      </c>
      <c r="CH5" s="586">
        <v>496.72146889398624</v>
      </c>
      <c r="CI5" s="586">
        <v>54853914.846187443</v>
      </c>
      <c r="CJ5" s="586">
        <v>1336870.8063540952</v>
      </c>
      <c r="CK5" s="586">
        <v>2862877.3771973914</v>
      </c>
      <c r="CL5" s="586">
        <v>19342331.475783512</v>
      </c>
      <c r="CM5" s="586">
        <v>0.32753821665631266</v>
      </c>
      <c r="CN5" s="585">
        <v>1</v>
      </c>
      <c r="CO5" s="586">
        <v>141.24235063687655</v>
      </c>
      <c r="CP5" s="586">
        <v>140.36457211064868</v>
      </c>
      <c r="CQ5" s="586">
        <v>0.87777852622787123</v>
      </c>
      <c r="CR5" s="586">
        <v>3.7658360644373032</v>
      </c>
      <c r="CS5" s="586">
        <v>4.6436145906651749</v>
      </c>
      <c r="CT5" s="587">
        <f>CR5*DE5+CR5+CQ5</f>
        <v>5.2533187989366397</v>
      </c>
      <c r="CU5" s="586">
        <v>6.1653457855782339</v>
      </c>
      <c r="CV5" s="586">
        <v>0.44954670649852874</v>
      </c>
      <c r="CW5" s="586">
        <v>0.76631555248515615</v>
      </c>
      <c r="CX5" s="586">
        <v>5.4099301431503308</v>
      </c>
      <c r="CY5" s="586">
        <v>2231909.4555697683</v>
      </c>
      <c r="CZ5" s="586">
        <v>199.70388343533133</v>
      </c>
      <c r="DA5" s="586">
        <v>8405005.1203432567</v>
      </c>
      <c r="DB5" s="586">
        <v>424904.83021732903</v>
      </c>
      <c r="DC5" s="586">
        <v>1346111.2029033473</v>
      </c>
      <c r="DD5" s="586">
        <v>1647539.3019142142</v>
      </c>
      <c r="DE5" s="586">
        <v>0.16190407597112641</v>
      </c>
      <c r="DF5" s="585">
        <v>6</v>
      </c>
      <c r="DG5" s="586">
        <v>75.412117055160152</v>
      </c>
      <c r="DH5" s="586">
        <v>74.52418376111865</v>
      </c>
      <c r="DI5" s="586">
        <v>0.88793329404150256</v>
      </c>
      <c r="DJ5" s="586">
        <v>5.3480242661027724</v>
      </c>
      <c r="DK5" s="586">
        <v>6.2359575601442749</v>
      </c>
      <c r="DL5" s="587">
        <f>DJ5*DW5+DJ5+DI5</f>
        <v>8.4559622563433585</v>
      </c>
      <c r="DM5" s="586">
        <v>9.290369604475508</v>
      </c>
      <c r="DN5" s="586">
        <v>0.54422045965091537</v>
      </c>
      <c r="DO5" s="586">
        <v>0.23261523071700285</v>
      </c>
      <c r="DP5" s="586">
        <v>6.4685727908612778</v>
      </c>
      <c r="DQ5" s="586">
        <v>635316.31059889297</v>
      </c>
      <c r="DR5" s="586">
        <v>116.5940442896781</v>
      </c>
      <c r="DS5" s="586">
        <v>3004527.0424636793</v>
      </c>
      <c r="DT5" s="586">
        <v>21404.608067067231</v>
      </c>
      <c r="DU5" s="586">
        <v>10557.671082573823</v>
      </c>
      <c r="DV5" s="586">
        <v>1260469.3282089906</v>
      </c>
      <c r="DW5" s="586">
        <v>0.41510744636483332</v>
      </c>
      <c r="DX5" s="585">
        <v>9</v>
      </c>
      <c r="DY5" s="586">
        <v>107.96976312599215</v>
      </c>
      <c r="DZ5" s="586">
        <v>106.89336755587382</v>
      </c>
      <c r="EA5" s="586">
        <v>1.0763955701183221</v>
      </c>
      <c r="EB5" s="586">
        <v>0.46329348342804966</v>
      </c>
      <c r="EC5" s="586">
        <v>1.5396890535463719</v>
      </c>
      <c r="ED5" s="587">
        <f>EB5*EO5+EB5+EA5</f>
        <v>1.6840760430854718</v>
      </c>
      <c r="EE5" s="586">
        <v>4.0479729191006015</v>
      </c>
      <c r="EF5" s="586">
        <v>0.45836773891575477</v>
      </c>
      <c r="EG5" s="586">
        <v>0.69066902966770038</v>
      </c>
      <c r="EH5" s="586">
        <v>2.2303580832140724</v>
      </c>
      <c r="EI5" s="586">
        <v>1245964.1148771856</v>
      </c>
      <c r="EJ5" s="586">
        <v>168.1113731031578</v>
      </c>
      <c r="EK5" s="586">
        <v>1807427.1371866469</v>
      </c>
      <c r="EL5" s="586">
        <v>66894.981007453345</v>
      </c>
      <c r="EM5" s="586">
        <v>962009.78237905167</v>
      </c>
      <c r="EN5" s="586">
        <v>883952.48175570858</v>
      </c>
      <c r="EO5" s="586">
        <v>0.31165340049839857</v>
      </c>
      <c r="EP5" s="589">
        <v>9</v>
      </c>
      <c r="EQ5" s="590">
        <v>58.960635853063756</v>
      </c>
      <c r="ER5" s="590">
        <v>57.865669645836604</v>
      </c>
      <c r="ES5" s="590">
        <v>1.0949662072271522</v>
      </c>
      <c r="ET5" s="590">
        <v>0.87509811538542037</v>
      </c>
      <c r="EU5" s="590">
        <v>1.9700643226125725</v>
      </c>
      <c r="EV5" s="587">
        <f>ET5*FG5+ET5+ES5</f>
        <v>2.2947507199187913</v>
      </c>
      <c r="EW5" s="590">
        <v>2.7189542679387366</v>
      </c>
      <c r="EX5" s="590">
        <v>0.50351248780831948</v>
      </c>
      <c r="EY5" s="590">
        <v>0.19352491159315927</v>
      </c>
      <c r="EZ5" s="590">
        <v>2.1635892342057317</v>
      </c>
      <c r="FA5" s="590">
        <v>17321671.371505219</v>
      </c>
      <c r="FB5" s="590">
        <v>88.929059763810614</v>
      </c>
      <c r="FC5" s="590">
        <v>15158161.972529812</v>
      </c>
      <c r="FD5" s="590">
        <v>585868.13056924881</v>
      </c>
      <c r="FE5" s="590">
        <v>1022129.2110597134</v>
      </c>
      <c r="FF5" s="590">
        <v>6220724.0178762367</v>
      </c>
      <c r="FG5" s="590">
        <v>0.37102856422358621</v>
      </c>
      <c r="FH5" s="585">
        <v>3</v>
      </c>
      <c r="FI5" s="586">
        <v>124.84352016652842</v>
      </c>
      <c r="FJ5" s="586">
        <v>128.74405084750023</v>
      </c>
      <c r="FK5" s="586">
        <v>-3.9005306809718121</v>
      </c>
      <c r="FL5" s="586">
        <v>2.8870243287382231</v>
      </c>
      <c r="FM5" s="586">
        <v>-1.013506352233589</v>
      </c>
      <c r="FN5" s="587">
        <f>FL5*FY5+FL5+FK5</f>
        <v>2.6737311508003749</v>
      </c>
      <c r="FO5" s="586">
        <v>7.503641580088761</v>
      </c>
      <c r="FP5" s="586">
        <v>0.45114138553212263</v>
      </c>
      <c r="FQ5" s="586">
        <v>0.36657444485007029</v>
      </c>
      <c r="FR5" s="586">
        <v>-0.64693190738351869</v>
      </c>
      <c r="FS5" s="586">
        <v>15498699.926351594</v>
      </c>
      <c r="FT5" s="586">
        <v>188.28443056569907</v>
      </c>
      <c r="FU5" s="586">
        <v>62261630.609136201</v>
      </c>
      <c r="FV5" s="586">
        <v>1778582.1456452229</v>
      </c>
      <c r="FW5" s="586">
        <v>16163808.492599651</v>
      </c>
      <c r="FX5" s="586">
        <v>102434632.12058417</v>
      </c>
      <c r="FY5" s="586">
        <v>1.277175764100843</v>
      </c>
      <c r="FZ5" s="585">
        <v>6</v>
      </c>
      <c r="GA5" s="586">
        <v>179.59321660061138</v>
      </c>
      <c r="GB5" s="586">
        <v>177.25563494616884</v>
      </c>
      <c r="GC5" s="586">
        <v>2.3375816544425447</v>
      </c>
      <c r="GD5" s="586">
        <v>1.5657168154939676</v>
      </c>
      <c r="GE5" s="586">
        <v>3.9032984699365123</v>
      </c>
      <c r="GF5" s="587">
        <f>GD5*GQ5+GD5+GC5</f>
        <v>4.4728755284670516</v>
      </c>
      <c r="GG5" s="586">
        <v>5.7540665139246805</v>
      </c>
      <c r="GH5" s="586">
        <v>0.45962056968334258</v>
      </c>
      <c r="GI5" s="586">
        <v>0.53307523513548039</v>
      </c>
      <c r="GJ5" s="586">
        <v>4.4363737050719925</v>
      </c>
      <c r="GK5" s="586">
        <v>2395349.4196950453</v>
      </c>
      <c r="GL5" s="586">
        <v>281.60732719735711</v>
      </c>
      <c r="GM5" s="586">
        <v>3750438.8654002538</v>
      </c>
      <c r="GN5" s="586">
        <v>108357.35601213234</v>
      </c>
      <c r="GO5" s="586">
        <v>301401.99181557103</v>
      </c>
      <c r="GP5" s="586">
        <v>1513398.487993384</v>
      </c>
      <c r="GQ5" s="586">
        <v>0.36378038026681342</v>
      </c>
      <c r="GR5" s="585">
        <v>6</v>
      </c>
      <c r="GS5" s="586">
        <v>126.51342165499611</v>
      </c>
      <c r="GT5" s="586">
        <v>123.82381287287167</v>
      </c>
      <c r="GU5" s="586">
        <v>2.6896087821244379</v>
      </c>
      <c r="GV5" s="586">
        <v>1.1543778675820702</v>
      </c>
      <c r="GW5" s="586">
        <v>3.8439866497065083</v>
      </c>
      <c r="GX5" s="587">
        <f>GV5*HI5+GV5+GU5</f>
        <v>4.0862824314998925</v>
      </c>
      <c r="GY5" s="586">
        <v>5.5044072161690103</v>
      </c>
      <c r="GZ5" s="586">
        <v>0.47186904559751303</v>
      </c>
      <c r="HA5" s="586">
        <v>0.37367268939126452</v>
      </c>
      <c r="HB5" s="586">
        <v>4.2176593390977732</v>
      </c>
      <c r="HC5" s="586">
        <v>9272825.3705568537</v>
      </c>
      <c r="HD5" s="586">
        <v>192.36013349567008</v>
      </c>
      <c r="HE5" s="586">
        <v>10636594.167052848</v>
      </c>
      <c r="HF5" s="586">
        <v>296969.29553662124</v>
      </c>
      <c r="HG5" s="586">
        <v>4319029.9080889188</v>
      </c>
      <c r="HH5" s="586">
        <v>3201411.8937206441</v>
      </c>
      <c r="HI5" s="586">
        <v>0.20989295498266175</v>
      </c>
      <c r="HP5" s="587">
        <f>HN5*IA5+HN5+HM5</f>
        <v>0</v>
      </c>
      <c r="IB5" s="585">
        <v>1</v>
      </c>
      <c r="IC5" s="586">
        <v>153.38334775805305</v>
      </c>
      <c r="ID5" s="586">
        <v>152.37983422678573</v>
      </c>
      <c r="IE5" s="586">
        <v>1.0035135312673162</v>
      </c>
      <c r="IF5" s="586">
        <v>4.5812350991359514</v>
      </c>
      <c r="IG5" s="586">
        <v>5.5847486304032676</v>
      </c>
      <c r="IH5" s="587">
        <f>IF5*IS5+IF5+IE5</f>
        <v>6.6214446809452046</v>
      </c>
      <c r="II5" s="586">
        <v>6.7370733993343492</v>
      </c>
      <c r="IJ5" s="586">
        <v>0.43721433308358443</v>
      </c>
      <c r="IK5" s="586">
        <v>0.60405507385807866</v>
      </c>
      <c r="IL5" s="586">
        <v>6.1888037042613462</v>
      </c>
      <c r="IM5" s="586">
        <v>3204600.0825270801</v>
      </c>
      <c r="IN5" s="586">
        <v>216.80259497035451</v>
      </c>
      <c r="IO5" s="586">
        <v>14681026.376767037</v>
      </c>
      <c r="IP5" s="586">
        <v>861504.67862149153</v>
      </c>
      <c r="IQ5" s="586">
        <v>926838.89787466789</v>
      </c>
      <c r="IR5" s="586">
        <v>3726883.7804639647</v>
      </c>
      <c r="IS5" s="586">
        <v>0.22629182482633647</v>
      </c>
      <c r="IT5" s="585">
        <v>5</v>
      </c>
      <c r="IU5" s="586">
        <v>167.26282342758708</v>
      </c>
      <c r="IV5" s="586">
        <v>165.09710663153092</v>
      </c>
      <c r="IW5" s="586">
        <v>2.1657167960561594</v>
      </c>
      <c r="IX5" s="586">
        <v>2.3438089146927887</v>
      </c>
      <c r="IY5" s="586">
        <v>4.5095257107489477</v>
      </c>
      <c r="IZ5" s="587">
        <f>IX5*JK5+IX5+IW5</f>
        <v>4.7538230971463831</v>
      </c>
      <c r="JA5" s="586">
        <v>5.7534550794703332</v>
      </c>
      <c r="JB5" s="586">
        <v>0.43931134900864027</v>
      </c>
      <c r="JC5" s="586">
        <v>0.85006844905996326</v>
      </c>
      <c r="JD5" s="586">
        <v>5.3595941598089105</v>
      </c>
      <c r="JE5" s="586">
        <v>1999999.5250918649</v>
      </c>
      <c r="JF5" s="586">
        <v>238.33092750905234</v>
      </c>
      <c r="JG5" s="586">
        <v>4687616.7162916586</v>
      </c>
      <c r="JH5" s="586">
        <v>1310743.7181313904</v>
      </c>
      <c r="JI5" s="586">
        <v>1029955.6322005993</v>
      </c>
      <c r="JJ5" s="586">
        <v>732567.93038365489</v>
      </c>
      <c r="JK5" s="586">
        <v>0.10423093148336102</v>
      </c>
      <c r="JL5" s="585">
        <v>2</v>
      </c>
      <c r="JM5" s="586">
        <v>227.67698708532944</v>
      </c>
      <c r="JN5" s="586">
        <v>224.60652177921625</v>
      </c>
      <c r="JO5" s="586">
        <v>3.0704653061131921</v>
      </c>
      <c r="JP5" s="586">
        <v>2.7967152860539475</v>
      </c>
      <c r="JQ5" s="586">
        <v>5.8671805921671396</v>
      </c>
      <c r="JR5" s="587">
        <f>JP5*KC5+JP5+JO5</f>
        <v>6.6594443642492331</v>
      </c>
      <c r="JS5" s="586">
        <v>7.1020087424698186</v>
      </c>
      <c r="JT5" s="586">
        <v>0.49317108150237959</v>
      </c>
      <c r="JU5" s="586">
        <v>0.67515862676936944</v>
      </c>
      <c r="JV5" s="586">
        <v>6.542339218936509</v>
      </c>
      <c r="JW5" s="586">
        <v>91880.000234981009</v>
      </c>
      <c r="JX5" s="586">
        <v>326.16335653743533</v>
      </c>
      <c r="JY5" s="586">
        <v>261124.63673636335</v>
      </c>
      <c r="JZ5" s="586">
        <v>6079.68421309921</v>
      </c>
      <c r="KA5" s="586">
        <v>12174.913855027118</v>
      </c>
      <c r="KB5" s="586">
        <v>79143.575147371768</v>
      </c>
      <c r="KC5" s="586">
        <v>0.28328367068066695</v>
      </c>
      <c r="KD5" s="591">
        <v>3</v>
      </c>
      <c r="KE5" s="592">
        <v>137.87393635272673</v>
      </c>
      <c r="KF5" s="592">
        <v>137.63407959325571</v>
      </c>
      <c r="KG5" s="592">
        <v>0.23985675947102436</v>
      </c>
      <c r="KH5" s="592">
        <v>3.0891062553822475</v>
      </c>
      <c r="KI5" s="592">
        <v>3.3289630148532718</v>
      </c>
      <c r="KJ5" s="587">
        <f>KH5*KU5+KH5+KG5</f>
        <v>3.7338983376712211</v>
      </c>
      <c r="KK5" s="592">
        <v>6.6144865182043766</v>
      </c>
      <c r="KL5" s="592">
        <v>0.42533377908198711</v>
      </c>
      <c r="KM5" s="592">
        <v>0.4069541910293174</v>
      </c>
      <c r="KN5" s="592">
        <v>3.7359172058825894</v>
      </c>
      <c r="KO5" s="592">
        <v>1621704.0282848275</v>
      </c>
      <c r="KP5" s="592">
        <v>217.04183073077422</v>
      </c>
      <c r="KQ5" s="592">
        <v>5009616.0581532503</v>
      </c>
      <c r="KR5" s="592">
        <v>230293.86281263159</v>
      </c>
      <c r="KS5" s="592">
        <v>1428292.9808616517</v>
      </c>
      <c r="KT5" s="592">
        <v>874101.00897710794</v>
      </c>
      <c r="KU5" s="592">
        <v>0.13108494475138807</v>
      </c>
      <c r="LB5" s="587">
        <f>KZ5*LM5+KZ5+KY5</f>
        <v>0</v>
      </c>
      <c r="LN5" s="585">
        <v>4</v>
      </c>
      <c r="LO5" s="586">
        <v>150.70677277194574</v>
      </c>
      <c r="LP5" s="586">
        <v>146.63480351276581</v>
      </c>
      <c r="LQ5" s="586">
        <v>4.071969259179923</v>
      </c>
      <c r="LR5" s="586">
        <v>2.7971667116319487</v>
      </c>
      <c r="LS5" s="586">
        <v>6.8691359708118718</v>
      </c>
      <c r="LT5" s="587">
        <f>LR5*ME5+LR5+LQ5</f>
        <v>7.4379952621142271</v>
      </c>
      <c r="LU5" s="586">
        <v>8.5767951034646117</v>
      </c>
      <c r="LV5" s="586">
        <v>0.47450945773791292</v>
      </c>
      <c r="LW5" s="586">
        <v>0.44276337591250436</v>
      </c>
      <c r="LX5" s="586">
        <v>7.3118993467243758</v>
      </c>
      <c r="LY5" s="586">
        <v>377053.99649110896</v>
      </c>
      <c r="LZ5" s="586">
        <v>226.41913511059278</v>
      </c>
      <c r="MA5" s="586">
        <v>1054682.8874727197</v>
      </c>
      <c r="MB5" s="586">
        <v>31414.677908639391</v>
      </c>
      <c r="MC5" s="586">
        <v>182663.77785785458</v>
      </c>
      <c r="MD5" s="586">
        <v>258027.76629133974</v>
      </c>
      <c r="ME5" s="586">
        <v>0.20336982023158229</v>
      </c>
      <c r="MF5" s="585">
        <v>3</v>
      </c>
      <c r="MG5" s="586">
        <v>328.70731744199526</v>
      </c>
      <c r="MH5" s="586">
        <v>323.14777175022817</v>
      </c>
      <c r="MI5" s="586">
        <v>5.5595456917670845</v>
      </c>
      <c r="MJ5" s="586">
        <v>3.4123435000349986</v>
      </c>
      <c r="MK5" s="586">
        <v>8.9718891918020827</v>
      </c>
      <c r="ML5" s="587">
        <f>MJ5*MW5+MJ5+MI5</f>
        <v>9.9505550386128423</v>
      </c>
      <c r="MM5" s="586">
        <v>12.627627413947387</v>
      </c>
      <c r="MN5" s="586">
        <v>0.40799171894849695</v>
      </c>
      <c r="MO5" s="586">
        <v>1.3533157087544829</v>
      </c>
      <c r="MP5" s="586">
        <v>10.325204900556566</v>
      </c>
      <c r="MQ5" s="586">
        <v>3888591.0049817478</v>
      </c>
      <c r="MR5" s="586">
        <v>468.804300294558</v>
      </c>
      <c r="MS5" s="586">
        <v>13269208.240144029</v>
      </c>
      <c r="MT5" s="586">
        <v>764819.17686991056</v>
      </c>
      <c r="MU5" s="586">
        <v>1096182.1029361237</v>
      </c>
      <c r="MV5" s="586">
        <v>4339369.5013747215</v>
      </c>
      <c r="MW5" s="586">
        <v>0.28680167949115376</v>
      </c>
      <c r="MX5" s="585">
        <v>1</v>
      </c>
      <c r="MY5" s="586">
        <v>210.76099647544012</v>
      </c>
      <c r="MZ5" s="586">
        <v>206.77180020069335</v>
      </c>
      <c r="NA5" s="586">
        <v>3.9891962747467744</v>
      </c>
      <c r="NB5" s="586">
        <v>3.0430079165345849</v>
      </c>
      <c r="NC5" s="586">
        <v>7.0322041912813589</v>
      </c>
      <c r="ND5" s="587">
        <f>NB5*NO5+NB5+NA5</f>
        <v>7.6319083698328125</v>
      </c>
      <c r="NE5" s="586">
        <v>8.2594796257896306</v>
      </c>
      <c r="NF5" s="586">
        <v>0.44692380528709874</v>
      </c>
      <c r="NG5" s="586">
        <v>0.69675448050511801</v>
      </c>
      <c r="NH5" s="586">
        <v>7.7289586717864767</v>
      </c>
      <c r="NI5" s="586">
        <v>10087994.789650366</v>
      </c>
      <c r="NJ5" s="586">
        <v>309.16624975315568</v>
      </c>
      <c r="NK5" s="586">
        <v>28724384.010355014</v>
      </c>
      <c r="NL5" s="586">
        <v>703969.36383527587</v>
      </c>
      <c r="NM5" s="586">
        <v>4032347.5749804671</v>
      </c>
      <c r="NN5" s="586">
        <v>6594304.9531498738</v>
      </c>
      <c r="NO5" s="586">
        <v>0.19707611514675391</v>
      </c>
      <c r="NP5" s="593">
        <v>6</v>
      </c>
      <c r="NQ5" s="594">
        <v>57.258590017375553</v>
      </c>
      <c r="NR5" s="594">
        <v>56.042943896342372</v>
      </c>
      <c r="NS5" s="594">
        <v>1.2156461210331813</v>
      </c>
      <c r="NT5" s="594">
        <v>3.1393371468818709</v>
      </c>
      <c r="NU5" s="594">
        <v>4.3549832679150526</v>
      </c>
      <c r="NV5" s="587">
        <f>NT5*OG5+NT5+NS5</f>
        <v>5.3727563771752722</v>
      </c>
      <c r="NW5" s="594">
        <v>6.4426613886829074</v>
      </c>
      <c r="NX5" s="594">
        <v>0.56290292132615305</v>
      </c>
      <c r="NY5" s="594">
        <v>0.35027863515998775</v>
      </c>
      <c r="NZ5" s="594">
        <v>4.7052619030750407</v>
      </c>
      <c r="OA5" s="594">
        <v>3695989.6172955129</v>
      </c>
      <c r="OB5" s="594">
        <v>95.681213969112761</v>
      </c>
      <c r="OC5" s="594">
        <v>9605184.665647462</v>
      </c>
      <c r="OD5" s="594">
        <v>237606.95488305725</v>
      </c>
      <c r="OE5" s="594">
        <v>2769065.1022953205</v>
      </c>
      <c r="OF5" s="594">
        <v>4088763.9746129727</v>
      </c>
      <c r="OG5" s="594">
        <v>0.32420000198803678</v>
      </c>
      <c r="OH5" s="593">
        <v>11</v>
      </c>
      <c r="OI5" s="594">
        <v>254.59603434391852</v>
      </c>
      <c r="OJ5" s="594">
        <v>251.82639708888487</v>
      </c>
      <c r="OK5" s="594">
        <v>2.7696372550336434</v>
      </c>
      <c r="OL5" s="594">
        <v>1.8255218238076552</v>
      </c>
      <c r="OM5" s="594">
        <v>4.5951590788412986</v>
      </c>
      <c r="ON5" s="587">
        <f>OL5*OY5+OL5+OK5</f>
        <v>4.7918298424510821</v>
      </c>
      <c r="OO5" s="594">
        <v>7.5429160355135645</v>
      </c>
      <c r="OP5" s="594">
        <v>0.37370622344940807</v>
      </c>
      <c r="OQ5" s="594">
        <v>0.91733482714318437</v>
      </c>
      <c r="OR5" s="594">
        <v>5.5124939059844831</v>
      </c>
      <c r="OS5" s="594">
        <v>6871191.5249265563</v>
      </c>
      <c r="OT5" s="594">
        <v>397.8818324926325</v>
      </c>
      <c r="OU5" s="594">
        <v>12543510.084315632</v>
      </c>
      <c r="OV5" s="594">
        <v>579809.48299985717</v>
      </c>
      <c r="OW5" s="594">
        <v>3767398.1809089594</v>
      </c>
      <c r="OX5" s="594">
        <v>1819704.5437297572</v>
      </c>
      <c r="OY5" s="594">
        <v>0.10773399750410514</v>
      </c>
      <c r="OZ5" s="585">
        <v>1</v>
      </c>
      <c r="PA5" s="586">
        <v>224.21285059543453</v>
      </c>
      <c r="PB5" s="586">
        <v>220.33861071894097</v>
      </c>
      <c r="PC5" s="586">
        <v>3.8742398764935615</v>
      </c>
      <c r="PD5" s="586">
        <v>1.570058568669072</v>
      </c>
      <c r="PE5" s="586">
        <v>5.4442984451626337</v>
      </c>
      <c r="PF5" s="587">
        <f>PD5*PQ5+PD5+PC5</f>
        <v>5.7357773045410498</v>
      </c>
      <c r="PG5" s="586">
        <v>7.3880795988532464</v>
      </c>
      <c r="PH5" s="586">
        <v>0.4570684225251056</v>
      </c>
      <c r="PI5" s="586">
        <v>0.6590952032335311</v>
      </c>
      <c r="PJ5" s="586">
        <v>6.1033936483961648</v>
      </c>
      <c r="PK5" s="586">
        <v>1247651.0160757238</v>
      </c>
      <c r="PL5" s="586">
        <v>326.73932091418578</v>
      </c>
      <c r="PM5" s="586">
        <v>2232164.1649363353</v>
      </c>
      <c r="PN5" s="586">
        <v>75524.888702636905</v>
      </c>
      <c r="PO5" s="586">
        <v>362022.4562972929</v>
      </c>
      <c r="PP5" s="586">
        <v>495627.66721836134</v>
      </c>
      <c r="PQ5" s="586">
        <v>0.18564839885272608</v>
      </c>
      <c r="PR5" s="593">
        <v>1</v>
      </c>
      <c r="PS5" s="594">
        <v>234.54078153661825</v>
      </c>
      <c r="PT5" s="594">
        <v>231.17526772392011</v>
      </c>
      <c r="PU5" s="594">
        <v>3.3655138126981399</v>
      </c>
      <c r="PV5" s="594">
        <v>3.4518287139850656</v>
      </c>
      <c r="PW5" s="594">
        <v>6.8173425266832055</v>
      </c>
      <c r="PX5" s="587">
        <f>PV5*QI5+PV5+PU5</f>
        <v>7.6519478906595388</v>
      </c>
      <c r="PY5" s="594">
        <v>9.0392263764705714</v>
      </c>
      <c r="PZ5" s="594">
        <v>0.48512545093804238</v>
      </c>
      <c r="QA5" s="594">
        <v>0.43437863800730819</v>
      </c>
      <c r="QB5" s="594">
        <v>7.2517211646905135</v>
      </c>
      <c r="QC5" s="594">
        <v>1943836.9794028411</v>
      </c>
      <c r="QD5" s="594">
        <v>332.91067038061635</v>
      </c>
      <c r="QE5" s="594">
        <v>6743400.7683037436</v>
      </c>
      <c r="QF5" s="594">
        <v>175972.19075986696</v>
      </c>
      <c r="QG5" s="594">
        <v>509699.00528271502</v>
      </c>
      <c r="QH5" s="594">
        <v>1796248.8363599784</v>
      </c>
      <c r="QI5" s="594">
        <v>0.24178643644597245</v>
      </c>
      <c r="QJ5" s="585">
        <v>2</v>
      </c>
      <c r="QK5" s="586">
        <v>68.742298561460927</v>
      </c>
      <c r="QL5" s="586">
        <v>67.796811299148018</v>
      </c>
      <c r="QM5" s="586">
        <v>0.94548726231290914</v>
      </c>
      <c r="QN5" s="586">
        <v>2.5303694864232877</v>
      </c>
      <c r="QO5" s="586">
        <v>3.4758567487361969</v>
      </c>
      <c r="QP5" s="587">
        <f>QN5*RA5+QN5+QM5</f>
        <v>4.1368588489224702</v>
      </c>
      <c r="QQ5" s="586">
        <v>4.3797776930545318</v>
      </c>
      <c r="QR5" s="586">
        <v>0.48527831719300052</v>
      </c>
      <c r="QS5" s="586">
        <v>0.39152508302406563</v>
      </c>
      <c r="QT5" s="586">
        <v>3.8673818317602624</v>
      </c>
      <c r="QU5" s="586">
        <v>22520539.917866558</v>
      </c>
      <c r="QV5" s="586">
        <v>97.629542511377537</v>
      </c>
      <c r="QW5" s="586">
        <v>57788461.704395972</v>
      </c>
      <c r="QX5" s="586">
        <v>2318861.81595039</v>
      </c>
      <c r="QY5" s="586">
        <v>4248792.0593445376</v>
      </c>
      <c r="QZ5" s="586">
        <v>16811587.314126387</v>
      </c>
      <c r="RA5" s="586">
        <v>0.26122750204382572</v>
      </c>
      <c r="RB5" s="585">
        <v>5</v>
      </c>
      <c r="RC5" s="586">
        <v>108.50389816046825</v>
      </c>
      <c r="RD5" s="586">
        <v>107.43205026986433</v>
      </c>
      <c r="RE5" s="586">
        <v>1.0718478906039195</v>
      </c>
      <c r="RF5" s="586">
        <v>2.3830395477095898</v>
      </c>
      <c r="RG5" s="586">
        <v>3.4548874383135093</v>
      </c>
      <c r="RH5" s="587">
        <f>RF5*RS5+RF5+RE5</f>
        <v>4.1752925857513379</v>
      </c>
      <c r="RI5" s="586">
        <v>4.4964993217060325</v>
      </c>
      <c r="RJ5" s="586">
        <v>0.46817287019688425</v>
      </c>
      <c r="RK5" s="586">
        <v>0.44024963988226257</v>
      </c>
      <c r="RL5" s="586">
        <v>3.8951370781957717</v>
      </c>
      <c r="RM5" s="586">
        <v>27353618.946545143</v>
      </c>
      <c r="RN5" s="586">
        <v>159.9769891707831</v>
      </c>
      <c r="RO5" s="586">
        <v>67347975.015228137</v>
      </c>
      <c r="RP5" s="586">
        <v>2750595.266849542</v>
      </c>
      <c r="RQ5" s="586">
        <v>2470505.9713271693</v>
      </c>
      <c r="RR5" s="586">
        <v>21938006.076318868</v>
      </c>
      <c r="RS5" s="586">
        <v>0.30230515818767312</v>
      </c>
    </row>
    <row r="6" spans="1:487" ht="15" x14ac:dyDescent="0.25">
      <c r="A6">
        <v>2001</v>
      </c>
      <c r="B6" s="278">
        <v>3</v>
      </c>
      <c r="C6" s="279">
        <v>220.23657570526487</v>
      </c>
      <c r="D6" s="279">
        <v>216.95400825742632</v>
      </c>
      <c r="E6" s="279">
        <v>3.2825674478385451</v>
      </c>
      <c r="F6" s="279">
        <v>6.4013138374215206</v>
      </c>
      <c r="G6" s="279">
        <v>9.6838812852600658</v>
      </c>
      <c r="H6" s="183">
        <f t="shared" ref="H6:H25" si="0">F6*S6+F6+E6</f>
        <v>11.282025133988938</v>
      </c>
      <c r="I6" s="279">
        <v>13.168536472308661</v>
      </c>
      <c r="J6" s="279">
        <v>0.46653270880415193</v>
      </c>
      <c r="K6" s="279">
        <v>0.85260566346744637</v>
      </c>
      <c r="L6" s="279">
        <v>10.536486948727513</v>
      </c>
      <c r="M6" s="279">
        <v>688120.41189208941</v>
      </c>
      <c r="N6" s="279">
        <v>313.58252633669923</v>
      </c>
      <c r="O6" s="368">
        <v>4404874.7144570295</v>
      </c>
      <c r="P6" s="368">
        <v>132820.93833804218</v>
      </c>
      <c r="Q6" s="368">
        <v>359039.60135910352</v>
      </c>
      <c r="R6" s="368">
        <v>1222512.6784960954</v>
      </c>
      <c r="S6" s="279">
        <v>0.2496587246490341</v>
      </c>
      <c r="T6" s="278">
        <v>2</v>
      </c>
      <c r="U6" s="279">
        <v>154.93560407564533</v>
      </c>
      <c r="V6" s="279">
        <v>153.21170095005675</v>
      </c>
      <c r="W6" s="279">
        <v>1.7239031255885777</v>
      </c>
      <c r="X6" s="279">
        <v>1.0734139912146599</v>
      </c>
      <c r="Y6" s="279">
        <v>2.7973171168032378</v>
      </c>
      <c r="Z6" s="183">
        <f t="shared" ref="Z6:Z25" si="1">X6*AK6+X6+W6</f>
        <v>3.0578785589102568</v>
      </c>
      <c r="AA6" s="279">
        <v>3.8977354870822545</v>
      </c>
      <c r="AB6" s="279">
        <v>0.4495744522981015</v>
      </c>
      <c r="AC6" s="279">
        <v>0.53806506138032029</v>
      </c>
      <c r="AD6" s="279">
        <v>3.3353821781835582</v>
      </c>
      <c r="AE6" s="279">
        <v>3628016.04480279</v>
      </c>
      <c r="AF6" s="279">
        <v>232.46761699990898</v>
      </c>
      <c r="AG6" s="279">
        <v>3894363.1828425857</v>
      </c>
      <c r="AH6" s="279">
        <v>103607.55309229901</v>
      </c>
      <c r="AI6" s="279">
        <v>656098.89773072954</v>
      </c>
      <c r="AJ6" s="279">
        <v>1129732.8946142748</v>
      </c>
      <c r="AK6" s="279">
        <v>0.24274086628232946</v>
      </c>
      <c r="AL6" s="278">
        <v>2</v>
      </c>
      <c r="AM6" s="279">
        <v>234.53340588411098</v>
      </c>
      <c r="AN6" s="279">
        <v>231.9555917775092</v>
      </c>
      <c r="AO6" s="279">
        <v>2.5778141066017781</v>
      </c>
      <c r="AP6" s="279">
        <v>5.7062674768056949</v>
      </c>
      <c r="AQ6" s="279">
        <v>8.2840815834074739</v>
      </c>
      <c r="AR6" s="183">
        <f t="shared" ref="AR6:AR25" si="2">AP6*BC6+AP6+AO6</f>
        <v>9.8547572497092872</v>
      </c>
      <c r="AS6" s="279">
        <v>10.660144693890878</v>
      </c>
      <c r="AT6" s="279">
        <v>0.47508416838746725</v>
      </c>
      <c r="AU6" s="279">
        <v>0.91038368351299448</v>
      </c>
      <c r="AV6" s="279">
        <v>9.1944652669204689</v>
      </c>
      <c r="AW6" s="279">
        <v>2668029.0186247784</v>
      </c>
      <c r="AX6" s="279">
        <v>337.13258209780957</v>
      </c>
      <c r="AY6" s="279">
        <v>15224487.216152368</v>
      </c>
      <c r="AZ6" s="279">
        <v>561679.10458095779</v>
      </c>
      <c r="BA6" s="279">
        <v>791027.35119647172</v>
      </c>
      <c r="BB6" s="279">
        <v>4562946.7636956945</v>
      </c>
      <c r="BC6" s="279">
        <v>0.2752544763606245</v>
      </c>
      <c r="BD6" s="278">
        <v>8</v>
      </c>
      <c r="BE6" s="279">
        <v>186.29997890201975</v>
      </c>
      <c r="BF6" s="279">
        <v>183.12896885338722</v>
      </c>
      <c r="BG6" s="279">
        <v>3.1710100486325246</v>
      </c>
      <c r="BH6" s="279">
        <v>3.6535067781702195</v>
      </c>
      <c r="BI6" s="279">
        <v>6.8245168268027445</v>
      </c>
      <c r="BJ6" s="183">
        <f t="shared" ref="BJ6:BJ25" si="3">BH6*BU6+BH6+BG6</f>
        <v>7.6292710419265672</v>
      </c>
      <c r="BK6" s="279">
        <v>8.9486045465536357</v>
      </c>
      <c r="BL6" s="279">
        <v>0.44002725395151837</v>
      </c>
      <c r="BM6" s="279">
        <v>0.64869907828661255</v>
      </c>
      <c r="BN6" s="279">
        <v>7.473215905089357</v>
      </c>
      <c r="BO6" s="279">
        <v>612848.00469026295</v>
      </c>
      <c r="BP6" s="279">
        <v>265.87589335431397</v>
      </c>
      <c r="BQ6" s="279">
        <v>2239044.339123968</v>
      </c>
      <c r="BR6" s="279">
        <v>69989.595085184323</v>
      </c>
      <c r="BS6" s="279">
        <v>177571.81787576532</v>
      </c>
      <c r="BT6" s="279">
        <v>547722.115173875</v>
      </c>
      <c r="BU6" s="279">
        <v>0.2202689810053855</v>
      </c>
      <c r="BV6" s="278">
        <v>10</v>
      </c>
      <c r="BW6" s="279">
        <v>359.22071176868377</v>
      </c>
      <c r="BX6" s="279">
        <v>353.28570149167359</v>
      </c>
      <c r="BY6" s="279">
        <v>5.9350102770101785</v>
      </c>
      <c r="BZ6" s="279">
        <v>4.1063447648294291</v>
      </c>
      <c r="CA6" s="279">
        <v>10.041355041839608</v>
      </c>
      <c r="CB6" s="183">
        <f>BZ6*CM6+BZ6+BY6</f>
        <v>10.903378376834258</v>
      </c>
      <c r="CC6" s="279">
        <v>13.488194062893538</v>
      </c>
      <c r="CD6" s="279">
        <v>0.53870505684155379</v>
      </c>
      <c r="CE6" s="279">
        <v>1.0631021663893472</v>
      </c>
      <c r="CF6" s="279">
        <v>11.104457208228956</v>
      </c>
      <c r="CG6" s="279">
        <v>10791957.035855541</v>
      </c>
      <c r="CH6" s="279">
        <v>505.24517795478613</v>
      </c>
      <c r="CI6" s="279">
        <v>44315496.276449345</v>
      </c>
      <c r="CJ6" s="279">
        <v>2861665.1935572955</v>
      </c>
      <c r="CK6" s="279">
        <v>4557094.7768513327</v>
      </c>
      <c r="CL6" s="279">
        <v>10860300.013127789</v>
      </c>
      <c r="CM6" s="279">
        <v>0.2099247346150333</v>
      </c>
      <c r="CN6" s="278">
        <v>2</v>
      </c>
      <c r="CO6" s="279">
        <v>140.49560271352087</v>
      </c>
      <c r="CP6" s="279">
        <v>141.24235063687655</v>
      </c>
      <c r="CQ6" s="279">
        <v>-0.74674792335568441</v>
      </c>
      <c r="CR6" s="279">
        <v>4.3328430736752965</v>
      </c>
      <c r="CS6" s="279">
        <v>3.5860951503196121</v>
      </c>
      <c r="CT6" s="183">
        <f t="shared" ref="CT6:CT25" si="4">CR6*DE6+CR6+CQ6</f>
        <v>5.3564812926129743</v>
      </c>
      <c r="CU6" s="279">
        <v>6.0853744921360144</v>
      </c>
      <c r="CV6" s="279">
        <v>0.44936545701352376</v>
      </c>
      <c r="CW6" s="279">
        <v>1.6358833103645865</v>
      </c>
      <c r="CX6" s="279">
        <v>5.2219784606841984</v>
      </c>
      <c r="CY6" s="279">
        <v>2231909.4568669517</v>
      </c>
      <c r="CZ6" s="279">
        <v>198.66826536985613</v>
      </c>
      <c r="DA6" s="279">
        <v>9670513.431256365</v>
      </c>
      <c r="DB6" s="279">
        <v>449508.68761563249</v>
      </c>
      <c r="DC6" s="279">
        <v>1405216.0777780192</v>
      </c>
      <c r="DD6" s="279">
        <v>4709176.3174962401</v>
      </c>
      <c r="DE6" s="279">
        <v>0.40859687558258301</v>
      </c>
      <c r="DF6" s="278">
        <v>7</v>
      </c>
      <c r="DG6" s="279">
        <v>77.229106802199496</v>
      </c>
      <c r="DH6" s="279">
        <v>75.412117055160152</v>
      </c>
      <c r="DI6" s="279">
        <v>1.8169897470393437</v>
      </c>
      <c r="DJ6" s="279">
        <v>4.9006064963551363</v>
      </c>
      <c r="DK6" s="279">
        <v>6.71759624339448</v>
      </c>
      <c r="DL6" s="183">
        <f t="shared" ref="DL6:DL25" si="5">DJ6*DW6+DJ6+DI6</f>
        <v>8.7454625977722564</v>
      </c>
      <c r="DM6" s="279">
        <v>9.5426516214297248</v>
      </c>
      <c r="DN6" s="279">
        <v>0.53986182022555629</v>
      </c>
      <c r="DO6" s="279">
        <v>0.24063774849308572</v>
      </c>
      <c r="DP6" s="279">
        <v>6.9582339918875658</v>
      </c>
      <c r="DQ6" s="279">
        <v>647175.30829660059</v>
      </c>
      <c r="DR6" s="279">
        <v>119.46700331775747</v>
      </c>
      <c r="DS6" s="279">
        <v>2777210.5347679695</v>
      </c>
      <c r="DT6" s="279">
        <v>17936.221666555997</v>
      </c>
      <c r="DU6" s="279">
        <v>8064.9257283205479</v>
      </c>
      <c r="DV6" s="279">
        <v>1159966.3549164133</v>
      </c>
      <c r="DW6" s="279">
        <v>0.41379905852184151</v>
      </c>
      <c r="DX6" s="278">
        <v>10</v>
      </c>
      <c r="DY6" s="279">
        <v>109.31150593006639</v>
      </c>
      <c r="DZ6" s="279">
        <v>107.96976312599215</v>
      </c>
      <c r="EA6" s="279">
        <v>1.3417428040742436</v>
      </c>
      <c r="EB6" s="279">
        <v>0.39809034645513752</v>
      </c>
      <c r="EC6" s="279">
        <v>1.7398331505293811</v>
      </c>
      <c r="ED6" s="183">
        <f t="shared" ref="ED6:ED25" si="6">EB6*EO6+EB6+EA6</f>
        <v>1.8654324656096311</v>
      </c>
      <c r="EE6" s="279">
        <v>4.0748167856115041</v>
      </c>
      <c r="EF6" s="279">
        <v>0.45763703357583285</v>
      </c>
      <c r="EG6" s="279">
        <v>0.66116704399975346</v>
      </c>
      <c r="EH6" s="279">
        <v>2.4010001945291348</v>
      </c>
      <c r="EI6" s="279">
        <v>1245964.1159769057</v>
      </c>
      <c r="EJ6" s="279">
        <v>170.10724459867021</v>
      </c>
      <c r="EK6" s="279">
        <v>1553052.916078174</v>
      </c>
      <c r="EL6" s="279">
        <v>55993.690059871842</v>
      </c>
      <c r="EM6" s="279">
        <v>813545.57635617419</v>
      </c>
      <c r="EN6" s="279">
        <v>764338.85310085502</v>
      </c>
      <c r="EO6" s="279">
        <v>0.31550454864999899</v>
      </c>
      <c r="EP6" s="542">
        <v>10</v>
      </c>
      <c r="EQ6" s="543">
        <v>59.925993627895423</v>
      </c>
      <c r="ER6" s="543">
        <v>58.960635853063756</v>
      </c>
      <c r="ES6" s="543">
        <v>0.9653577748316664</v>
      </c>
      <c r="ET6" s="543">
        <v>0.9246987193110453</v>
      </c>
      <c r="EU6" s="543">
        <v>1.8900564941427116</v>
      </c>
      <c r="EV6" s="183">
        <f t="shared" ref="EV6:EV25" si="7">ET6*FG6+ET6+ES6</f>
        <v>2.2300757502265514</v>
      </c>
      <c r="EW6" s="543">
        <v>2.6320129478340801</v>
      </c>
      <c r="EX6" s="543">
        <v>0.5041285706425942</v>
      </c>
      <c r="EY6" s="543">
        <v>0.19708954199112313</v>
      </c>
      <c r="EZ6" s="543">
        <v>2.0871460361338348</v>
      </c>
      <c r="FA6" s="543">
        <v>17321671.412183423</v>
      </c>
      <c r="FB6" s="543">
        <v>90.362886201919224</v>
      </c>
      <c r="FC6" s="543">
        <v>16017327.371172752</v>
      </c>
      <c r="FD6" s="543">
        <v>627986.93354395428</v>
      </c>
      <c r="FE6" s="543">
        <v>1063054.6035278426</v>
      </c>
      <c r="FF6" s="543">
        <v>6511511.5841467213</v>
      </c>
      <c r="FG6" s="543">
        <v>0.36770815075549579</v>
      </c>
      <c r="FH6" s="278">
        <v>4</v>
      </c>
      <c r="FI6" s="279">
        <v>127.28539375964891</v>
      </c>
      <c r="FJ6" s="279">
        <v>124.84352016652842</v>
      </c>
      <c r="FK6" s="279">
        <v>2.4418735931204907</v>
      </c>
      <c r="FL6" s="279">
        <v>2.4623415537325792</v>
      </c>
      <c r="FM6" s="279">
        <v>4.9042151468530699</v>
      </c>
      <c r="FN6" s="183">
        <f t="shared" ref="FN6:FN25" si="8">FL6*FY6+FL6+FK6</f>
        <v>5.0772579574907333</v>
      </c>
      <c r="FO6" s="279">
        <v>7.5078835720887342</v>
      </c>
      <c r="FP6" s="279">
        <v>0.45029309766319831</v>
      </c>
      <c r="FQ6" s="279">
        <v>0.37388002487342992</v>
      </c>
      <c r="FR6" s="279">
        <v>5.2780951717265001</v>
      </c>
      <c r="FS6" s="279">
        <v>15498699.917092826</v>
      </c>
      <c r="FT6" s="279">
        <v>191.95385362991018</v>
      </c>
      <c r="FU6" s="279">
        <v>42825126.803890422</v>
      </c>
      <c r="FV6" s="279">
        <v>15662766.929602187</v>
      </c>
      <c r="FW6" s="279">
        <v>13852598.327647423</v>
      </c>
      <c r="FX6" s="279">
        <v>5083779.7259261776</v>
      </c>
      <c r="FY6" s="279">
        <v>7.0275713933899128E-2</v>
      </c>
      <c r="FZ6" s="278">
        <v>7</v>
      </c>
      <c r="GA6" s="279">
        <v>182.1289921924425</v>
      </c>
      <c r="GB6" s="279">
        <v>179.59321660061138</v>
      </c>
      <c r="GC6" s="279">
        <v>2.5357755918311113</v>
      </c>
      <c r="GD6" s="279">
        <v>1.486220435997236</v>
      </c>
      <c r="GE6" s="279">
        <v>4.0219960278283473</v>
      </c>
      <c r="GF6" s="183">
        <f t="shared" ref="GF6:GF25" si="9">GD6*GQ6+GD6+GC6</f>
        <v>4.553738073872724</v>
      </c>
      <c r="GG6" s="279">
        <v>5.8633674179052946</v>
      </c>
      <c r="GH6" s="279">
        <v>0.45871722121374586</v>
      </c>
      <c r="GI6" s="279">
        <v>0.54057817676810627</v>
      </c>
      <c r="GJ6" s="279">
        <v>4.5625742045964532</v>
      </c>
      <c r="GK6" s="279">
        <v>2395349.4224431119</v>
      </c>
      <c r="GL6" s="279">
        <v>285.6120731225522</v>
      </c>
      <c r="GM6" s="279">
        <v>3560017.2629891322</v>
      </c>
      <c r="GN6" s="279">
        <v>101677.47086373925</v>
      </c>
      <c r="GO6" s="279">
        <v>285633.37213423732</v>
      </c>
      <c r="GP6" s="279">
        <v>1412280.6231483973</v>
      </c>
      <c r="GQ6" s="279">
        <v>0.35778141193946389</v>
      </c>
      <c r="GR6" s="278">
        <v>7</v>
      </c>
      <c r="GS6" s="279">
        <v>129.29832044435824</v>
      </c>
      <c r="GT6" s="279">
        <v>126.51342165499611</v>
      </c>
      <c r="GU6" s="279">
        <v>2.7848987893621313</v>
      </c>
      <c r="GV6" s="279">
        <v>1.1066001124679674</v>
      </c>
      <c r="GW6" s="279">
        <v>3.8914989018300989</v>
      </c>
      <c r="GX6" s="183">
        <f t="shared" ref="GX6:GX25" si="10">GV6*HI6+GV6+GU6</f>
        <v>4.0974416708214836</v>
      </c>
      <c r="GY6" s="279">
        <v>5.4511645491291274</v>
      </c>
      <c r="GZ6" s="279">
        <v>0.47059656940109579</v>
      </c>
      <c r="HA6" s="279">
        <v>0.38207479189103549</v>
      </c>
      <c r="HB6" s="279">
        <v>4.2735736937211346</v>
      </c>
      <c r="HC6" s="279">
        <v>9272825.3721551728</v>
      </c>
      <c r="HD6" s="279">
        <v>196.60071831486073</v>
      </c>
      <c r="HE6" s="279">
        <v>10197146.161956372</v>
      </c>
      <c r="HF6" s="279">
        <v>275748.40938181442</v>
      </c>
      <c r="HG6" s="279">
        <v>3839717.4960306534</v>
      </c>
      <c r="HH6" s="279">
        <v>2663635.1536958325</v>
      </c>
      <c r="HI6" s="279">
        <v>0.18610405572080194</v>
      </c>
      <c r="HP6" s="183">
        <f t="shared" ref="HP6:HP25" si="11">HN6*IA6+HN6+HM6</f>
        <v>0</v>
      </c>
      <c r="IB6" s="278">
        <v>2</v>
      </c>
      <c r="IC6" s="279">
        <v>154.8430631093957</v>
      </c>
      <c r="ID6" s="279">
        <v>153.38334775805305</v>
      </c>
      <c r="IE6" s="279">
        <v>1.459715351342652</v>
      </c>
      <c r="IF6" s="279">
        <v>4.1131635658370191</v>
      </c>
      <c r="IG6" s="279">
        <v>5.5728789171796711</v>
      </c>
      <c r="IH6" s="183">
        <f t="shared" ref="IH6:IH25" si="12">IF6*IS6+IF6+IE6</f>
        <v>6.5066583931522084</v>
      </c>
      <c r="II6" s="279">
        <v>6.6952729185416615</v>
      </c>
      <c r="IJ6" s="279">
        <v>0.43634376028327493</v>
      </c>
      <c r="IK6" s="279">
        <v>0.61016243249555924</v>
      </c>
      <c r="IL6" s="279">
        <v>6.1830413496752303</v>
      </c>
      <c r="IM6" s="279">
        <v>3204600.04436142</v>
      </c>
      <c r="IN6" s="279">
        <v>218.90361872758885</v>
      </c>
      <c r="IO6" s="279">
        <v>13181044.145547088</v>
      </c>
      <c r="IP6" s="279">
        <v>585146.09033579263</v>
      </c>
      <c r="IQ6" s="279">
        <v>850244.8429928869</v>
      </c>
      <c r="IR6" s="279">
        <v>3318255.3696382791</v>
      </c>
      <c r="IS6" s="279">
        <v>0.22702220833819794</v>
      </c>
      <c r="IT6" s="278">
        <v>6</v>
      </c>
      <c r="IU6" s="279">
        <v>169.38270472828304</v>
      </c>
      <c r="IV6" s="279">
        <v>167.26282342758708</v>
      </c>
      <c r="IW6" s="279">
        <v>2.1198813006959654</v>
      </c>
      <c r="IX6" s="279">
        <v>2.4405565658626669</v>
      </c>
      <c r="IY6" s="279">
        <v>4.5604378665586323</v>
      </c>
      <c r="IZ6" s="183">
        <f t="shared" ref="IZ6:IZ25" si="13">IX6*JK6+IX6+IW6</f>
        <v>4.718581843608062</v>
      </c>
      <c r="JA6" s="279">
        <v>5.7353670573982773</v>
      </c>
      <c r="JB6" s="279">
        <v>0.4390965988235192</v>
      </c>
      <c r="JC6" s="279">
        <v>0.85882531766817027</v>
      </c>
      <c r="JD6" s="279">
        <v>5.4192631842268026</v>
      </c>
      <c r="JE6" s="279">
        <v>1999999.5130619728</v>
      </c>
      <c r="JF6" s="279">
        <v>241.26571778099915</v>
      </c>
      <c r="JG6" s="279">
        <v>4881111.9433255373</v>
      </c>
      <c r="JH6" s="279">
        <v>1402345.4697092769</v>
      </c>
      <c r="JI6" s="279">
        <v>1113022.0178329956</v>
      </c>
      <c r="JJ6" s="279">
        <v>479279.47654361499</v>
      </c>
      <c r="JK6" s="279">
        <v>6.4798324800773813E-2</v>
      </c>
      <c r="JL6" s="278">
        <v>3</v>
      </c>
      <c r="JM6" s="279">
        <v>230.74514996277881</v>
      </c>
      <c r="JN6" s="279">
        <v>227.67698708532944</v>
      </c>
      <c r="JO6" s="279">
        <v>3.0681628774493674</v>
      </c>
      <c r="JP6" s="279">
        <v>2.8167311844541802</v>
      </c>
      <c r="JQ6" s="279">
        <v>5.8848940619035481</v>
      </c>
      <c r="JR6" s="183">
        <f t="shared" ref="JR6:JR25" si="14">JP6*KC6+JP6+JO6</f>
        <v>6.6959798914697499</v>
      </c>
      <c r="JS6" s="279">
        <v>7.1515705286421838</v>
      </c>
      <c r="JT6" s="279">
        <v>0.49025024523491395</v>
      </c>
      <c r="JU6" s="279">
        <v>0.68430402480059693</v>
      </c>
      <c r="JV6" s="279">
        <v>6.5691980867041453</v>
      </c>
      <c r="JW6" s="279">
        <v>91880.000374129988</v>
      </c>
      <c r="JX6" s="279">
        <v>330.36800974157904</v>
      </c>
      <c r="JY6" s="279">
        <v>261961.04053457725</v>
      </c>
      <c r="JZ6" s="279">
        <v>6266.9232570873901</v>
      </c>
      <c r="KA6" s="279">
        <v>12049.460734043023</v>
      </c>
      <c r="KB6" s="279">
        <v>80706.688886310469</v>
      </c>
      <c r="KC6" s="279">
        <v>0.28795287034938438</v>
      </c>
      <c r="KD6" s="446">
        <v>4</v>
      </c>
      <c r="KE6" s="447">
        <v>138.17905220501322</v>
      </c>
      <c r="KF6" s="447">
        <v>137.87393635272673</v>
      </c>
      <c r="KG6" s="447">
        <v>0.30511585228649096</v>
      </c>
      <c r="KH6" s="447">
        <v>3.0549615172159945</v>
      </c>
      <c r="KI6" s="447">
        <v>3.3600773695024855</v>
      </c>
      <c r="KJ6" s="183">
        <f t="shared" ref="KJ6:KJ25" si="15">KH6*KU6+KH6+KG6</f>
        <v>3.710627477213869</v>
      </c>
      <c r="KK6" s="447">
        <v>6.6619984554375336</v>
      </c>
      <c r="KL6" s="447">
        <v>0.42441219592882951</v>
      </c>
      <c r="KM6" s="447">
        <v>0.40782242028728416</v>
      </c>
      <c r="KN6" s="447">
        <v>3.7678997897897695</v>
      </c>
      <c r="KO6" s="447">
        <v>1621704.0298559591</v>
      </c>
      <c r="KP6" s="447">
        <v>217.2784113849666</v>
      </c>
      <c r="KQ6" s="447">
        <v>4954243.4035240524</v>
      </c>
      <c r="KR6" s="447">
        <v>175279.96732446499</v>
      </c>
      <c r="KS6" s="447">
        <v>1528466.5745676656</v>
      </c>
      <c r="KT6" s="447">
        <v>763989.68672898505</v>
      </c>
      <c r="KU6" s="447">
        <v>0.11474779820822169</v>
      </c>
      <c r="LB6" s="183">
        <f t="shared" ref="LB6:LB25" si="16">KZ6*LM6+KZ6+KY6</f>
        <v>0</v>
      </c>
      <c r="LN6" s="278">
        <v>5</v>
      </c>
      <c r="LO6" s="279">
        <v>155.33249322207425</v>
      </c>
      <c r="LP6" s="279">
        <v>150.70677277194574</v>
      </c>
      <c r="LQ6" s="279">
        <v>4.6257204501285116</v>
      </c>
      <c r="LR6" s="279">
        <v>2.3347298511449366</v>
      </c>
      <c r="LS6" s="279">
        <v>6.9604503012734487</v>
      </c>
      <c r="LT6" s="183">
        <f t="shared" ref="LT6:LT25" si="17">LR6*ME6+LR6+LQ6</f>
        <v>7.4393465116049988</v>
      </c>
      <c r="LU6" s="279">
        <v>8.5617781139464721</v>
      </c>
      <c r="LV6" s="279">
        <v>0.47166284584719287</v>
      </c>
      <c r="LW6" s="279">
        <v>0.45665270132084052</v>
      </c>
      <c r="LX6" s="279">
        <v>7.4171030025942892</v>
      </c>
      <c r="LY6" s="279">
        <v>377053.993193409</v>
      </c>
      <c r="LZ6" s="279">
        <v>233.33726890277791</v>
      </c>
      <c r="MA6" s="279">
        <v>880319.21340205148</v>
      </c>
      <c r="MB6" s="279">
        <v>25173.169360791137</v>
      </c>
      <c r="MC6" s="279">
        <v>150026.15809695658</v>
      </c>
      <c r="MD6" s="279">
        <v>216506.34607878051</v>
      </c>
      <c r="ME6" s="279">
        <v>0.20511846803033876</v>
      </c>
      <c r="MF6" s="278">
        <v>4</v>
      </c>
      <c r="MG6" s="279">
        <v>334.31341141882098</v>
      </c>
      <c r="MH6" s="279">
        <v>328.70731744199526</v>
      </c>
      <c r="MI6" s="279">
        <v>5.6060939768257185</v>
      </c>
      <c r="MJ6" s="279">
        <v>3.4276397514761858</v>
      </c>
      <c r="MK6" s="279">
        <v>9.0337337283019039</v>
      </c>
      <c r="ML6" s="183">
        <f t="shared" ref="ML6:ML25" si="18">MJ6*MW6+MJ6+MI6</f>
        <v>9.966222890618285</v>
      </c>
      <c r="MM6" s="279">
        <v>12.67206660146247</v>
      </c>
      <c r="MN6" s="279">
        <v>0.40718846380643536</v>
      </c>
      <c r="MO6" s="279">
        <v>1.3497722883192251</v>
      </c>
      <c r="MP6" s="279">
        <v>10.38350601662113</v>
      </c>
      <c r="MQ6" s="279">
        <v>3888590.9983132933</v>
      </c>
      <c r="MR6" s="279">
        <v>476.84865983206038</v>
      </c>
      <c r="MS6" s="279">
        <v>13328689.083051117</v>
      </c>
      <c r="MT6" s="279">
        <v>788372.63847520784</v>
      </c>
      <c r="MU6" s="279">
        <v>1183279.2091014876</v>
      </c>
      <c r="MV6" s="279">
        <v>4162456.7142482242</v>
      </c>
      <c r="MW6" s="279">
        <v>0.2720499322937262</v>
      </c>
      <c r="MX6" s="278">
        <v>2</v>
      </c>
      <c r="MY6" s="279">
        <v>214.9121061100978</v>
      </c>
      <c r="MZ6" s="279">
        <v>210.76099647544012</v>
      </c>
      <c r="NA6" s="279">
        <v>4.1511096346576721</v>
      </c>
      <c r="NB6" s="279">
        <v>2.9082593232014244</v>
      </c>
      <c r="NC6" s="279">
        <v>7.0593689578590961</v>
      </c>
      <c r="ND6" s="183">
        <f t="shared" ref="ND6:ND25" si="19">NB6*NO6+NB6+NA6</f>
        <v>7.6296356573288335</v>
      </c>
      <c r="NE6" s="279">
        <v>8.2300455585394907</v>
      </c>
      <c r="NF6" s="279">
        <v>0.44500635336254452</v>
      </c>
      <c r="NG6" s="279">
        <v>0.70825117589408682</v>
      </c>
      <c r="NH6" s="279">
        <v>7.7676201337531827</v>
      </c>
      <c r="NI6" s="279">
        <v>10087222.809056845</v>
      </c>
      <c r="NJ6" s="279">
        <v>315.2662205319557</v>
      </c>
      <c r="NK6" s="279">
        <v>27432869.194295764</v>
      </c>
      <c r="NL6" s="279">
        <v>679797.66135485878</v>
      </c>
      <c r="NM6" s="279">
        <v>3937155.6616368708</v>
      </c>
      <c r="NN6" s="279">
        <v>6284496.832766979</v>
      </c>
      <c r="NO6" s="279">
        <v>0.19608523040578951</v>
      </c>
      <c r="NP6" s="524">
        <v>7</v>
      </c>
      <c r="NQ6" s="525">
        <v>59.245888269029081</v>
      </c>
      <c r="NR6" s="525">
        <v>57.258590017375553</v>
      </c>
      <c r="NS6" s="525">
        <v>1.9872982516535274</v>
      </c>
      <c r="NT6" s="525">
        <v>2.5598550408079115</v>
      </c>
      <c r="NU6" s="525">
        <v>4.5471532924614388</v>
      </c>
      <c r="NV6" s="183">
        <f t="shared" ref="NV6:NV25" si="20">NT6*OG6+NT6+NS6</f>
        <v>5.3497032334471566</v>
      </c>
      <c r="NW6" s="525">
        <v>6.4564914880621709</v>
      </c>
      <c r="NX6" s="525">
        <v>0.56096367873171848</v>
      </c>
      <c r="NY6" s="525">
        <v>0.31027199353583662</v>
      </c>
      <c r="NZ6" s="525">
        <v>4.8574252859972757</v>
      </c>
      <c r="OA6" s="525">
        <v>3695989.5993784429</v>
      </c>
      <c r="OB6" s="525">
        <v>98.969662508094643</v>
      </c>
      <c r="OC6" s="525">
        <v>7390992.9767471338</v>
      </c>
      <c r="OD6" s="525">
        <v>217524.3817741494</v>
      </c>
      <c r="OE6" s="525">
        <v>1925524.9622511812</v>
      </c>
      <c r="OF6" s="525">
        <v>2989054.0596690909</v>
      </c>
      <c r="OG6" s="525">
        <v>0.31351382331884931</v>
      </c>
      <c r="OH6" s="524">
        <v>12</v>
      </c>
      <c r="OI6" s="525">
        <v>257.50132423820952</v>
      </c>
      <c r="OJ6" s="525">
        <v>254.59603434391852</v>
      </c>
      <c r="OK6" s="525">
        <v>2.9052898942910019</v>
      </c>
      <c r="OL6" s="525">
        <v>1.7514119477731309</v>
      </c>
      <c r="OM6" s="525">
        <v>4.6567018420641331</v>
      </c>
      <c r="ON6" s="183">
        <f t="shared" ref="ON6:ON25" si="21">OL6*OY6+OL6+OK6</f>
        <v>4.8460758475216377</v>
      </c>
      <c r="OO6" s="525">
        <v>7.5491093744983448</v>
      </c>
      <c r="OP6" s="525">
        <v>0.37301687465469563</v>
      </c>
      <c r="OQ6" s="525">
        <v>0.92685527120785605</v>
      </c>
      <c r="OR6" s="525">
        <v>5.583557113271989</v>
      </c>
      <c r="OS6" s="525">
        <v>6871191.5437649116</v>
      </c>
      <c r="OT6" s="525">
        <v>402.57440319419743</v>
      </c>
      <c r="OU6" s="525">
        <v>12034286.965187557</v>
      </c>
      <c r="OV6" s="525">
        <v>548810.15002446249</v>
      </c>
      <c r="OW6" s="525">
        <v>3644792.8720281962</v>
      </c>
      <c r="OX6" s="525">
        <v>1754664.5898555289</v>
      </c>
      <c r="OY6" s="525">
        <v>0.10812647801009247</v>
      </c>
      <c r="OZ6" s="278">
        <v>2</v>
      </c>
      <c r="PA6" s="279">
        <v>228.1255564853839</v>
      </c>
      <c r="PB6" s="279">
        <v>224.21285059543453</v>
      </c>
      <c r="PC6" s="279">
        <v>3.9127058899493647</v>
      </c>
      <c r="PD6" s="279">
        <v>1.7864207801986398</v>
      </c>
      <c r="PE6" s="279">
        <v>5.6991266701480043</v>
      </c>
      <c r="PF6" s="183">
        <f t="shared" ref="PF6:PF25" si="22">PD6*PQ6+PD6+PC6</f>
        <v>6.0468226501316291</v>
      </c>
      <c r="PG6" s="279">
        <v>7.3986921229687717</v>
      </c>
      <c r="PH6" s="279">
        <v>0.45582934785464735</v>
      </c>
      <c r="PI6" s="279">
        <v>0.66757033632965224</v>
      </c>
      <c r="PJ6" s="279">
        <v>6.3666970064776569</v>
      </c>
      <c r="PK6" s="279">
        <v>1247651.0135918087</v>
      </c>
      <c r="PL6" s="279">
        <v>332.40064864982901</v>
      </c>
      <c r="PM6" s="279">
        <v>2264360.1497943727</v>
      </c>
      <c r="PN6" s="279">
        <v>74316.943890793773</v>
      </c>
      <c r="PO6" s="279">
        <v>335846.72779397218</v>
      </c>
      <c r="PP6" s="279">
        <v>520549.9126557053</v>
      </c>
      <c r="PQ6" s="279">
        <v>0.19463274489281479</v>
      </c>
      <c r="PR6" s="524">
        <v>2</v>
      </c>
      <c r="PS6" s="525">
        <v>238.06941521607627</v>
      </c>
      <c r="PT6" s="525">
        <v>234.54078153661825</v>
      </c>
      <c r="PU6" s="525">
        <v>3.5286336794580109</v>
      </c>
      <c r="PV6" s="525">
        <v>3.2886235984375678</v>
      </c>
      <c r="PW6" s="525">
        <v>6.8172572778955782</v>
      </c>
      <c r="PX6" s="183">
        <f t="shared" ref="PX6:PX25" si="23">PV6*QI6+PV6+PU6</f>
        <v>7.6903263482841142</v>
      </c>
      <c r="PY6" s="525">
        <v>9.0060517115350507</v>
      </c>
      <c r="PZ6" s="525">
        <v>0.48444670740660106</v>
      </c>
      <c r="QA6" s="525">
        <v>0.43955543419381232</v>
      </c>
      <c r="QB6" s="525">
        <v>7.2568127120893902</v>
      </c>
      <c r="QC6" s="525">
        <v>1943534.9926806241</v>
      </c>
      <c r="QD6" s="525">
        <v>337.8884277964745</v>
      </c>
      <c r="QE6" s="525">
        <v>6455892.8436330641</v>
      </c>
      <c r="QF6" s="525">
        <v>143982.72383735239</v>
      </c>
      <c r="QG6" s="525">
        <v>356098.36670026212</v>
      </c>
      <c r="QH6" s="525">
        <v>1846683.1227625425</v>
      </c>
      <c r="QI6" s="525">
        <v>0.265481604767214</v>
      </c>
      <c r="QJ6" s="278">
        <v>3</v>
      </c>
      <c r="QK6" s="279">
        <v>69.711353954073161</v>
      </c>
      <c r="QL6" s="279">
        <v>68.742298561460927</v>
      </c>
      <c r="QM6" s="279">
        <v>0.96905539261223339</v>
      </c>
      <c r="QN6" s="279">
        <v>2.4082564610903638</v>
      </c>
      <c r="QO6" s="279">
        <v>3.3773118537025972</v>
      </c>
      <c r="QP6" s="183">
        <f t="shared" ref="QP6:QP25" si="24">QN6*RA6+QN6+QM6</f>
        <v>4.1766149149385079</v>
      </c>
      <c r="QQ6" s="279">
        <v>4.4087989686325733</v>
      </c>
      <c r="QR6" s="279">
        <v>0.48320860132935572</v>
      </c>
      <c r="QS6" s="279">
        <v>0.51596208714811242</v>
      </c>
      <c r="QT6" s="279">
        <v>3.8932739408507095</v>
      </c>
      <c r="QU6" s="279">
        <v>22520539.85827399</v>
      </c>
      <c r="QV6" s="279">
        <v>98.981532640416731</v>
      </c>
      <c r="QW6" s="279">
        <v>54808001.007816546</v>
      </c>
      <c r="QX6" s="279">
        <v>1926281.7364812833</v>
      </c>
      <c r="QY6" s="279">
        <v>3850481.1411048598</v>
      </c>
      <c r="QZ6" s="279">
        <v>20108152.109319799</v>
      </c>
      <c r="RA6" s="279">
        <v>0.33190113850001585</v>
      </c>
      <c r="RB6" s="278">
        <v>6</v>
      </c>
      <c r="RC6" s="279">
        <v>109.58422013594006</v>
      </c>
      <c r="RD6" s="279">
        <v>108.50389816046825</v>
      </c>
      <c r="RE6" s="279">
        <v>1.0803219754718043</v>
      </c>
      <c r="RF6" s="279">
        <v>2.3765243249852803</v>
      </c>
      <c r="RG6" s="279">
        <v>3.4568463004570846</v>
      </c>
      <c r="RH6" s="183">
        <f t="shared" ref="RH6:RH25" si="25">RF6*RS6+RF6+RE6</f>
        <v>4.176917682000572</v>
      </c>
      <c r="RI6" s="279">
        <v>4.5018961242919371</v>
      </c>
      <c r="RJ6" s="279">
        <v>0.46747904634386606</v>
      </c>
      <c r="RK6" s="279">
        <v>0.44475355197986766</v>
      </c>
      <c r="RL6" s="279">
        <v>3.9015998524369522</v>
      </c>
      <c r="RM6" s="279">
        <v>27353618.853119813</v>
      </c>
      <c r="RN6" s="279">
        <v>161.54113983043314</v>
      </c>
      <c r="RO6" s="279">
        <v>67166042.55276072</v>
      </c>
      <c r="RP6" s="279">
        <v>2638847.1804370568</v>
      </c>
      <c r="RQ6" s="279">
        <v>2452552.0432925192</v>
      </c>
      <c r="RR6" s="279">
        <v>21893533.922535263</v>
      </c>
      <c r="RS6" s="279">
        <v>0.30299348252955377</v>
      </c>
    </row>
    <row r="7" spans="1:487" ht="15" x14ac:dyDescent="0.25">
      <c r="A7">
        <v>2002</v>
      </c>
      <c r="B7" s="278">
        <v>4</v>
      </c>
      <c r="C7" s="279">
        <v>222.91739398800894</v>
      </c>
      <c r="D7" s="279">
        <v>220.23657570526487</v>
      </c>
      <c r="E7" s="279">
        <v>2.6808182827440703</v>
      </c>
      <c r="F7" s="279">
        <v>6.7687146306579988</v>
      </c>
      <c r="G7" s="279">
        <v>9.44953291340207</v>
      </c>
      <c r="H7" s="183">
        <f t="shared" si="0"/>
        <v>11.157307567862699</v>
      </c>
      <c r="I7" s="279">
        <v>13.127763150891267</v>
      </c>
      <c r="J7" s="279">
        <v>0.46428216274623429</v>
      </c>
      <c r="K7" s="279">
        <v>0.87639888385728015</v>
      </c>
      <c r="L7" s="279">
        <v>10.325931797259351</v>
      </c>
      <c r="M7" s="279">
        <v>688120.41107573733</v>
      </c>
      <c r="N7" s="279">
        <v>317.5275276151753</v>
      </c>
      <c r="O7" s="368">
        <v>4657690.694102739</v>
      </c>
      <c r="P7" s="368">
        <v>131130.95801594862</v>
      </c>
      <c r="Q7" s="368">
        <v>358419.84806814586</v>
      </c>
      <c r="R7" s="368">
        <v>1298670.2873529859</v>
      </c>
      <c r="S7" s="279">
        <v>0.25230412975685074</v>
      </c>
      <c r="T7" s="278">
        <v>3</v>
      </c>
      <c r="U7" s="279">
        <v>156.36797410829271</v>
      </c>
      <c r="V7" s="279">
        <v>154.93560407564533</v>
      </c>
      <c r="W7" s="279">
        <v>1.4323700326473841</v>
      </c>
      <c r="X7" s="279">
        <v>1.2782668183555181</v>
      </c>
      <c r="Y7" s="279">
        <v>2.710636851002902</v>
      </c>
      <c r="Z7" s="183">
        <f t="shared" si="1"/>
        <v>3.0168187991837652</v>
      </c>
      <c r="AA7" s="279">
        <v>3.8666472257189701</v>
      </c>
      <c r="AB7" s="279">
        <v>0.4490326335965818</v>
      </c>
      <c r="AC7" s="279">
        <v>0.55251125663539935</v>
      </c>
      <c r="AD7" s="279">
        <v>3.2631481076383011</v>
      </c>
      <c r="AE7" s="279">
        <v>3628016.0443440643</v>
      </c>
      <c r="AF7" s="279">
        <v>234.52378728570602</v>
      </c>
      <c r="AG7" s="279">
        <v>4637572.5259464607</v>
      </c>
      <c r="AH7" s="279">
        <v>119952.64916894499</v>
      </c>
      <c r="AI7" s="279">
        <v>802970.54688408191</v>
      </c>
      <c r="AJ7" s="279">
        <v>1331899.872988523</v>
      </c>
      <c r="AK7" s="279">
        <v>0.23952898079194776</v>
      </c>
      <c r="AL7" s="278">
        <v>3</v>
      </c>
      <c r="AM7" s="279">
        <v>237.04957024094671</v>
      </c>
      <c r="AN7" s="279">
        <v>234.53340588411098</v>
      </c>
      <c r="AO7" s="279">
        <v>2.5161643568357306</v>
      </c>
      <c r="AP7" s="279">
        <v>5.7732372596749677</v>
      </c>
      <c r="AQ7" s="279">
        <v>8.2894016165106983</v>
      </c>
      <c r="AR7" s="183">
        <f t="shared" si="2"/>
        <v>9.9013866632807996</v>
      </c>
      <c r="AS7" s="279">
        <v>10.689187952381182</v>
      </c>
      <c r="AT7" s="279">
        <v>0.47429571613101207</v>
      </c>
      <c r="AU7" s="279">
        <v>0.9186859440979076</v>
      </c>
      <c r="AV7" s="279">
        <v>9.2080875606086057</v>
      </c>
      <c r="AW7" s="279">
        <v>2668029.0102986735</v>
      </c>
      <c r="AX7" s="279">
        <v>340.77076305609853</v>
      </c>
      <c r="AY7" s="279">
        <v>15403164.492150011</v>
      </c>
      <c r="AZ7" s="279">
        <v>538573.68411773921</v>
      </c>
      <c r="BA7" s="279">
        <v>735818.00991785573</v>
      </c>
      <c r="BB7" s="279">
        <v>4656654.4868299719</v>
      </c>
      <c r="BC7" s="279">
        <v>0.27921683697802102</v>
      </c>
      <c r="BD7" s="278">
        <v>9</v>
      </c>
      <c r="BE7" s="279">
        <v>190.1142938472687</v>
      </c>
      <c r="BF7" s="279">
        <v>186.29997890201975</v>
      </c>
      <c r="BG7" s="279">
        <v>3.8143149452489524</v>
      </c>
      <c r="BH7" s="279">
        <v>3.1375903686468121</v>
      </c>
      <c r="BI7" s="279">
        <v>6.9519053138957645</v>
      </c>
      <c r="BJ7" s="183">
        <f t="shared" si="3"/>
        <v>7.6494265350358557</v>
      </c>
      <c r="BK7" s="279">
        <v>8.9686289802296653</v>
      </c>
      <c r="BL7" s="279">
        <v>0.43907239776277568</v>
      </c>
      <c r="BM7" s="279">
        <v>0.65017087198479451</v>
      </c>
      <c r="BN7" s="279">
        <v>7.6020761858805592</v>
      </c>
      <c r="BO7" s="279">
        <v>612848.00451166788</v>
      </c>
      <c r="BP7" s="279">
        <v>271.30654748843187</v>
      </c>
      <c r="BQ7" s="279">
        <v>1922865.996400225</v>
      </c>
      <c r="BR7" s="279">
        <v>51525.917639373496</v>
      </c>
      <c r="BS7" s="279">
        <v>153535.46389855968</v>
      </c>
      <c r="BT7" s="279">
        <v>473061.9133679322</v>
      </c>
      <c r="BU7" s="279">
        <v>0.22231111750923685</v>
      </c>
      <c r="BV7" s="278">
        <v>11</v>
      </c>
      <c r="BW7" s="279">
        <v>364.43717741183769</v>
      </c>
      <c r="BX7" s="279">
        <v>359.22071176868377</v>
      </c>
      <c r="BY7" s="279">
        <v>5.2164656431539242</v>
      </c>
      <c r="BZ7" s="279">
        <v>4.6437086622334114</v>
      </c>
      <c r="CA7" s="279">
        <v>9.8601743053873356</v>
      </c>
      <c r="CB7" s="183">
        <f t="shared" ref="CB7:CB25" si="26">BZ7*CM7+BZ7+BY7</f>
        <v>10.871375008485003</v>
      </c>
      <c r="CC7" s="279">
        <v>13.485403875010883</v>
      </c>
      <c r="CD7" s="279">
        <v>0.53693193290725283</v>
      </c>
      <c r="CE7" s="279">
        <v>1.0773361280665019</v>
      </c>
      <c r="CF7" s="279">
        <v>10.937510433453838</v>
      </c>
      <c r="CG7" s="279">
        <v>10791957.053809302</v>
      </c>
      <c r="CH7" s="279">
        <v>512.71962602957387</v>
      </c>
      <c r="CI7" s="279">
        <v>50114704.453224979</v>
      </c>
      <c r="CJ7" s="279">
        <v>3120892.6074983459</v>
      </c>
      <c r="CK7" s="279">
        <v>5064678.1720905174</v>
      </c>
      <c r="CL7" s="279">
        <v>12695301.017840995</v>
      </c>
      <c r="CM7" s="279">
        <v>0.2177571369456511</v>
      </c>
      <c r="CN7" s="278">
        <v>3</v>
      </c>
      <c r="CO7" s="279">
        <v>139.92376207135874</v>
      </c>
      <c r="CP7" s="279">
        <v>140.49560271352087</v>
      </c>
      <c r="CQ7" s="279">
        <v>-0.5718406421621296</v>
      </c>
      <c r="CR7" s="279">
        <v>4.377450206138108</v>
      </c>
      <c r="CS7" s="279">
        <v>3.8056095639759784</v>
      </c>
      <c r="CT7" s="183">
        <f t="shared" si="4"/>
        <v>5.5150510764291152</v>
      </c>
      <c r="CU7" s="279">
        <v>6.0142330779157511</v>
      </c>
      <c r="CV7" s="279">
        <v>0.44916509651551256</v>
      </c>
      <c r="CW7" s="279">
        <v>1.6353648129608158</v>
      </c>
      <c r="CX7" s="279">
        <v>5.4409743769367944</v>
      </c>
      <c r="CY7" s="279">
        <v>2231909.5010087392</v>
      </c>
      <c r="CZ7" s="279">
        <v>197.8879559274113</v>
      </c>
      <c r="DA7" s="279">
        <v>9770072.7052722983</v>
      </c>
      <c r="DB7" s="279">
        <v>412460.94765245204</v>
      </c>
      <c r="DC7" s="279">
        <v>1382215.3130913561</v>
      </c>
      <c r="DD7" s="279">
        <v>4516159.1868907493</v>
      </c>
      <c r="DE7" s="279">
        <v>0.39051078412180207</v>
      </c>
      <c r="DF7" s="278">
        <v>8</v>
      </c>
      <c r="DG7" s="279">
        <v>78.892790753129518</v>
      </c>
      <c r="DH7" s="279">
        <v>77.229106802199496</v>
      </c>
      <c r="DI7" s="279">
        <v>1.6636839509300216</v>
      </c>
      <c r="DJ7" s="279">
        <v>5.2834393386577281</v>
      </c>
      <c r="DK7" s="279">
        <v>6.9471232895877497</v>
      </c>
      <c r="DL7" s="183">
        <f t="shared" si="5"/>
        <v>9.1147370027949179</v>
      </c>
      <c r="DM7" s="279">
        <v>9.7838848438706325</v>
      </c>
      <c r="DN7" s="279">
        <v>0.53590613515851138</v>
      </c>
      <c r="DO7" s="279">
        <v>0.24848738448954033</v>
      </c>
      <c r="DP7" s="279">
        <v>7.1956106740772903</v>
      </c>
      <c r="DQ7" s="279">
        <v>659034.31681787991</v>
      </c>
      <c r="DR7" s="279">
        <v>122.11329135231598</v>
      </c>
      <c r="DS7" s="279">
        <v>2992125.4445158509</v>
      </c>
      <c r="DT7" s="279">
        <v>18890.791354110246</v>
      </c>
      <c r="DU7" s="279">
        <v>9605.7483614321845</v>
      </c>
      <c r="DV7" s="279">
        <v>1239257.4638887467</v>
      </c>
      <c r="DW7" s="279">
        <v>0.41026565732424131</v>
      </c>
      <c r="DX7" s="278">
        <v>11</v>
      </c>
      <c r="DY7" s="279">
        <v>111.26081893890307</v>
      </c>
      <c r="DZ7" s="279">
        <v>109.31150593006639</v>
      </c>
      <c r="EA7" s="279">
        <v>1.9493130088366826</v>
      </c>
      <c r="EB7" s="279">
        <v>0.34328118499033972</v>
      </c>
      <c r="EC7" s="279">
        <v>2.2925941938270222</v>
      </c>
      <c r="ED7" s="183">
        <f t="shared" si="6"/>
        <v>2.3293688327821025</v>
      </c>
      <c r="EE7" s="279">
        <v>4.0373203026542726</v>
      </c>
      <c r="EF7" s="279">
        <v>0.456643464966905</v>
      </c>
      <c r="EG7" s="279">
        <v>0.33423998795301835</v>
      </c>
      <c r="EH7" s="279">
        <v>2.6268341817800405</v>
      </c>
      <c r="EI7" s="279">
        <v>1245964.1158954303</v>
      </c>
      <c r="EJ7" s="279">
        <v>173.08902211600792</v>
      </c>
      <c r="EK7" s="279">
        <v>1339228.2684578113</v>
      </c>
      <c r="EL7" s="279">
        <v>46204.112593031132</v>
      </c>
      <c r="EM7" s="279">
        <v>486981.5009946386</v>
      </c>
      <c r="EN7" s="279">
        <v>200585.83894902573</v>
      </c>
      <c r="EO7" s="279">
        <v>0.10712687022481363</v>
      </c>
      <c r="EP7" s="542">
        <v>11</v>
      </c>
      <c r="EQ7" s="543">
        <v>60.968512739977143</v>
      </c>
      <c r="ER7" s="543">
        <v>59.925993627895423</v>
      </c>
      <c r="ES7" s="543">
        <v>1.0425191120817203</v>
      </c>
      <c r="ET7" s="543">
        <v>0.96758396464710861</v>
      </c>
      <c r="EU7" s="543">
        <v>2.010103076728829</v>
      </c>
      <c r="EV7" s="183">
        <f t="shared" si="7"/>
        <v>2.3568681074028053</v>
      </c>
      <c r="EW7" s="543">
        <v>2.8016986414962695</v>
      </c>
      <c r="EX7" s="543">
        <v>0.50540613815859159</v>
      </c>
      <c r="EY7" s="543">
        <v>0.19047531939489321</v>
      </c>
      <c r="EZ7" s="543">
        <v>2.2005783961237224</v>
      </c>
      <c r="FA7" s="543">
        <v>17321671.421488341</v>
      </c>
      <c r="FB7" s="543">
        <v>91.911814770285162</v>
      </c>
      <c r="FC7" s="543">
        <v>16760171.508318186</v>
      </c>
      <c r="FD7" s="543">
        <v>640222.55266576179</v>
      </c>
      <c r="FE7" s="543">
        <v>1032159.7500666372</v>
      </c>
      <c r="FF7" s="543">
        <v>6605902.2485142546</v>
      </c>
      <c r="FG7" s="543">
        <v>0.35838236612410806</v>
      </c>
      <c r="FH7" s="278">
        <v>5</v>
      </c>
      <c r="FI7" s="279">
        <v>129.77885107234096</v>
      </c>
      <c r="FJ7" s="279">
        <v>127.28539375964891</v>
      </c>
      <c r="FK7" s="279">
        <v>2.4934573126920441</v>
      </c>
      <c r="FL7" s="279">
        <v>2.1486767567746319</v>
      </c>
      <c r="FM7" s="279">
        <v>4.6421340694666764</v>
      </c>
      <c r="FN7" s="183">
        <f t="shared" si="8"/>
        <v>4.8012846556813926</v>
      </c>
      <c r="FO7" s="279">
        <v>7.5173933629616725</v>
      </c>
      <c r="FP7" s="279">
        <v>0.44947816834029353</v>
      </c>
      <c r="FQ7" s="279">
        <v>0.3813318970478069</v>
      </c>
      <c r="FR7" s="279">
        <v>5.0234659665144834</v>
      </c>
      <c r="FS7" s="279">
        <v>15498699.918867311</v>
      </c>
      <c r="FT7" s="279">
        <v>195.7009223738676</v>
      </c>
      <c r="FU7" s="279">
        <v>42615724.983631507</v>
      </c>
      <c r="FV7" s="279">
        <v>10670851.467493705</v>
      </c>
      <c r="FW7" s="279">
        <v>13661024.023631319</v>
      </c>
      <c r="FX7" s="279">
        <v>4958749.5316047342</v>
      </c>
      <c r="FY7" s="279">
        <v>7.4069115195166638E-2</v>
      </c>
      <c r="FZ7" s="278">
        <v>8</v>
      </c>
      <c r="GA7" s="279">
        <v>184.64526234243533</v>
      </c>
      <c r="GB7" s="279">
        <v>182.1289921924425</v>
      </c>
      <c r="GC7" s="279">
        <v>2.5162701499928346</v>
      </c>
      <c r="GD7" s="279">
        <v>1.5505041936882304</v>
      </c>
      <c r="GE7" s="279">
        <v>4.0667743436810646</v>
      </c>
      <c r="GF7" s="183">
        <f t="shared" si="9"/>
        <v>4.6235324060366194</v>
      </c>
      <c r="GG7" s="279">
        <v>5.9695737591955034</v>
      </c>
      <c r="GH7" s="279">
        <v>0.45780063130779736</v>
      </c>
      <c r="GI7" s="279">
        <v>0.54802262090156406</v>
      </c>
      <c r="GJ7" s="279">
        <v>4.614796964582629</v>
      </c>
      <c r="GK7" s="279">
        <v>2395349.4263338819</v>
      </c>
      <c r="GL7" s="279">
        <v>289.5831867723162</v>
      </c>
      <c r="GM7" s="279">
        <v>3713999.3308793828</v>
      </c>
      <c r="GN7" s="279">
        <v>104590.04858170923</v>
      </c>
      <c r="GO7" s="279">
        <v>302003.15697763732</v>
      </c>
      <c r="GP7" s="279">
        <v>1479630.3845442482</v>
      </c>
      <c r="GQ7" s="279">
        <v>0.35908194548714983</v>
      </c>
      <c r="GR7" s="278">
        <v>8</v>
      </c>
      <c r="GS7" s="279">
        <v>132.29273590704489</v>
      </c>
      <c r="GT7" s="279">
        <v>129.29832044435824</v>
      </c>
      <c r="GU7" s="279">
        <v>2.9944154626866464</v>
      </c>
      <c r="GV7" s="279">
        <v>0.96210175938657927</v>
      </c>
      <c r="GW7" s="279">
        <v>3.9565172220732254</v>
      </c>
      <c r="GX7" s="183">
        <f t="shared" si="10"/>
        <v>4.1151088784937544</v>
      </c>
      <c r="GY7" s="279">
        <v>5.3969468686501445</v>
      </c>
      <c r="GZ7" s="279">
        <v>0.46927196702523011</v>
      </c>
      <c r="HA7" s="279">
        <v>0.39110383924303266</v>
      </c>
      <c r="HB7" s="279">
        <v>4.347621061316258</v>
      </c>
      <c r="HC7" s="279">
        <v>9272825.3945952747</v>
      </c>
      <c r="HD7" s="279">
        <v>201.16870045645084</v>
      </c>
      <c r="HE7" s="279">
        <v>8862519.5912177209</v>
      </c>
      <c r="HF7" s="279">
        <v>231230.84500419072</v>
      </c>
      <c r="HG7" s="279">
        <v>3203546.0698101805</v>
      </c>
      <c r="HH7" s="279">
        <v>2027071.0487313259</v>
      </c>
      <c r="HI7" s="279">
        <v>0.16483875522859867</v>
      </c>
      <c r="HP7" s="183">
        <f t="shared" si="11"/>
        <v>0</v>
      </c>
      <c r="IB7" s="278">
        <v>3</v>
      </c>
      <c r="IC7" s="279">
        <v>156.01100827686187</v>
      </c>
      <c r="ID7" s="279">
        <v>154.8430631093957</v>
      </c>
      <c r="IE7" s="279">
        <v>1.1679451674661721</v>
      </c>
      <c r="IF7" s="279">
        <v>4.3577458283453554</v>
      </c>
      <c r="IG7" s="279">
        <v>5.5256909958115275</v>
      </c>
      <c r="IH7" s="183">
        <f t="shared" si="12"/>
        <v>6.4772233826819106</v>
      </c>
      <c r="II7" s="279">
        <v>6.6684285415031415</v>
      </c>
      <c r="IJ7" s="279">
        <v>0.43561257292729622</v>
      </c>
      <c r="IK7" s="279">
        <v>0.61512724581809797</v>
      </c>
      <c r="IL7" s="279">
        <v>6.1408182416296251</v>
      </c>
      <c r="IM7" s="279">
        <v>3204600.0181212695</v>
      </c>
      <c r="IN7" s="279">
        <v>220.59934778424898</v>
      </c>
      <c r="IO7" s="279">
        <v>13964832.360483417</v>
      </c>
      <c r="IP7" s="279">
        <v>554758.81581296911</v>
      </c>
      <c r="IQ7" s="279">
        <v>878350.17148282949</v>
      </c>
      <c r="IR7" s="279">
        <v>3362206.1636178023</v>
      </c>
      <c r="IS7" s="279">
        <v>0.21835426487727985</v>
      </c>
      <c r="IT7" s="278">
        <v>7</v>
      </c>
      <c r="IU7" s="279">
        <v>171.03571199308888</v>
      </c>
      <c r="IV7" s="279">
        <v>169.38270472828304</v>
      </c>
      <c r="IW7" s="279">
        <v>1.6530072648058365</v>
      </c>
      <c r="IX7" s="279">
        <v>2.8291092256141703</v>
      </c>
      <c r="IY7" s="279">
        <v>4.4821164904200064</v>
      </c>
      <c r="IZ7" s="183">
        <f t="shared" si="13"/>
        <v>4.7132468734120057</v>
      </c>
      <c r="JA7" s="279">
        <v>5.7175452259520219</v>
      </c>
      <c r="JB7" s="279">
        <v>0.43903844006783216</v>
      </c>
      <c r="JC7" s="279">
        <v>0.86533756888693103</v>
      </c>
      <c r="JD7" s="279">
        <v>5.3474540593069371</v>
      </c>
      <c r="JE7" s="279">
        <v>1999999.4858926127</v>
      </c>
      <c r="JF7" s="279">
        <v>243.51133444897073</v>
      </c>
      <c r="JG7" s="279">
        <v>5658216.9967623884</v>
      </c>
      <c r="JH7" s="279">
        <v>447332.57886161277</v>
      </c>
      <c r="JI7" s="279">
        <v>1303157.720810679</v>
      </c>
      <c r="JJ7" s="279">
        <v>605270.85324138461</v>
      </c>
      <c r="JK7" s="279">
        <v>8.1697228547908937E-2</v>
      </c>
      <c r="JL7" s="278">
        <v>4</v>
      </c>
      <c r="JM7" s="279">
        <v>233.92843737506206</v>
      </c>
      <c r="JN7" s="279">
        <v>230.74514996277881</v>
      </c>
      <c r="JO7" s="279">
        <v>3.1832874122832493</v>
      </c>
      <c r="JP7" s="279">
        <v>2.7772099211251966</v>
      </c>
      <c r="JQ7" s="279">
        <v>5.9604973334084459</v>
      </c>
      <c r="JR7" s="183">
        <f t="shared" si="14"/>
        <v>6.7466771454451386</v>
      </c>
      <c r="JS7" s="279">
        <v>7.1972255806589809</v>
      </c>
      <c r="JT7" s="279">
        <v>0.48762208328079509</v>
      </c>
      <c r="JU7" s="279">
        <v>0.69379760764166087</v>
      </c>
      <c r="JV7" s="279">
        <v>6.6542949410501064</v>
      </c>
      <c r="JW7" s="279">
        <v>91880.000904180008</v>
      </c>
      <c r="JX7" s="279">
        <v>334.76371886810847</v>
      </c>
      <c r="JY7" s="279">
        <v>258624.41902373591</v>
      </c>
      <c r="JZ7" s="279">
        <v>5867.1738467955938</v>
      </c>
      <c r="KA7" s="279">
        <v>12105.308540923097</v>
      </c>
      <c r="KB7" s="279">
        <v>78299.770682616028</v>
      </c>
      <c r="KC7" s="279">
        <v>0.28308260245526173</v>
      </c>
      <c r="KD7" s="446">
        <v>5</v>
      </c>
      <c r="KE7" s="447">
        <v>138.51375169771399</v>
      </c>
      <c r="KF7" s="447">
        <v>138.17905220501322</v>
      </c>
      <c r="KG7" s="447">
        <v>0.33469949270076427</v>
      </c>
      <c r="KH7" s="447">
        <v>3.0787447500049714</v>
      </c>
      <c r="KI7" s="447">
        <v>3.4134442427057357</v>
      </c>
      <c r="KJ7" s="183">
        <f t="shared" si="15"/>
        <v>3.7589036865949725</v>
      </c>
      <c r="KK7" s="447">
        <v>6.6848564471076894</v>
      </c>
      <c r="KL7" s="447">
        <v>0.42394081296366437</v>
      </c>
      <c r="KM7" s="447">
        <v>0.40878658868883544</v>
      </c>
      <c r="KN7" s="447">
        <v>3.8222308313945712</v>
      </c>
      <c r="KO7" s="447">
        <v>1621704.0229982496</v>
      </c>
      <c r="KP7" s="447">
        <v>217.56203557694221</v>
      </c>
      <c r="KQ7" s="447">
        <v>4992812.7468678029</v>
      </c>
      <c r="KR7" s="447">
        <v>174995.96561807347</v>
      </c>
      <c r="KS7" s="447">
        <v>1540081.3975598223</v>
      </c>
      <c r="KT7" s="447">
        <v>752678.17739121045</v>
      </c>
      <c r="KU7" s="447">
        <v>0.11220788728545267</v>
      </c>
      <c r="LB7" s="183">
        <f t="shared" si="16"/>
        <v>0</v>
      </c>
      <c r="LN7" s="278">
        <v>6</v>
      </c>
      <c r="LO7" s="279">
        <v>160.03045415230656</v>
      </c>
      <c r="LP7" s="279">
        <v>155.33249322207425</v>
      </c>
      <c r="LQ7" s="279">
        <v>4.6979609302323126</v>
      </c>
      <c r="LR7" s="279">
        <v>2.2633609049385957</v>
      </c>
      <c r="LS7" s="279">
        <v>6.9613218351709083</v>
      </c>
      <c r="LT7" s="183">
        <f t="shared" si="17"/>
        <v>7.4178165856020026</v>
      </c>
      <c r="LU7" s="279">
        <v>8.5437837338024405</v>
      </c>
      <c r="LV7" s="279">
        <v>0.46893542076192618</v>
      </c>
      <c r="LW7" s="279">
        <v>0.47075874530978751</v>
      </c>
      <c r="LX7" s="279">
        <v>7.4320805804806955</v>
      </c>
      <c r="LY7" s="279">
        <v>377053.98435140902</v>
      </c>
      <c r="LZ7" s="279">
        <v>240.36531209476894</v>
      </c>
      <c r="MA7" s="279">
        <v>853409.24723230815</v>
      </c>
      <c r="MB7" s="279">
        <v>24992.265915551208</v>
      </c>
      <c r="MC7" s="279">
        <v>145202.49031684487</v>
      </c>
      <c r="MD7" s="279">
        <v>206449.55609258704</v>
      </c>
      <c r="ME7" s="279">
        <v>0.20168889081499747</v>
      </c>
      <c r="MF7" s="278">
        <v>5</v>
      </c>
      <c r="MG7" s="279">
        <v>338.55863832263015</v>
      </c>
      <c r="MH7" s="279">
        <v>334.31341141882098</v>
      </c>
      <c r="MI7" s="279">
        <v>4.2452269038091686</v>
      </c>
      <c r="MJ7" s="279">
        <v>3.9521110436963398</v>
      </c>
      <c r="MK7" s="279">
        <v>8.1973379475055079</v>
      </c>
      <c r="ML7" s="183">
        <f t="shared" si="18"/>
        <v>9.8900403073529919</v>
      </c>
      <c r="MM7" s="279">
        <v>12.685769044365822</v>
      </c>
      <c r="MN7" s="279">
        <v>0.40653074764618835</v>
      </c>
      <c r="MO7" s="279">
        <v>1.8572134524739488</v>
      </c>
      <c r="MP7" s="279">
        <v>10.054551399979456</v>
      </c>
      <c r="MQ7" s="279">
        <v>3888591.0024254145</v>
      </c>
      <c r="MR7" s="279">
        <v>482.96136150975786</v>
      </c>
      <c r="MS7" s="279">
        <v>15368143.445103699</v>
      </c>
      <c r="MT7" s="279">
        <v>729148.27284775639</v>
      </c>
      <c r="MU7" s="279">
        <v>862163.35117260553</v>
      </c>
      <c r="MV7" s="279">
        <v>7263791.2497479375</v>
      </c>
      <c r="MW7" s="279">
        <v>0.42830333994470171</v>
      </c>
      <c r="MX7" s="278">
        <v>3</v>
      </c>
      <c r="MY7" s="279">
        <v>218.804507074176</v>
      </c>
      <c r="MZ7" s="279">
        <v>214.9121061100978</v>
      </c>
      <c r="NA7" s="279">
        <v>3.892400964078206</v>
      </c>
      <c r="NB7" s="279">
        <v>3.1101585454360121</v>
      </c>
      <c r="NC7" s="279">
        <v>7.0025595095142181</v>
      </c>
      <c r="ND7" s="183">
        <f t="shared" si="19"/>
        <v>7.6217962020131473</v>
      </c>
      <c r="NE7" s="279">
        <v>8.2338524461026239</v>
      </c>
      <c r="NF7" s="279">
        <v>0.44322615871935545</v>
      </c>
      <c r="NG7" s="279">
        <v>0.72520782744335588</v>
      </c>
      <c r="NH7" s="279">
        <v>7.7277673369575739</v>
      </c>
      <c r="NI7" s="279">
        <v>10086659.818805054</v>
      </c>
      <c r="NJ7" s="279">
        <v>320.98808052605233</v>
      </c>
      <c r="NK7" s="279">
        <v>29377324.844968297</v>
      </c>
      <c r="NL7" s="279">
        <v>703514.60050808755</v>
      </c>
      <c r="NM7" s="279">
        <v>4108248.3934366228</v>
      </c>
      <c r="NN7" s="279">
        <v>6807092.7457995163</v>
      </c>
      <c r="NO7" s="279">
        <v>0.19910132665346761</v>
      </c>
      <c r="NP7" s="524">
        <v>8</v>
      </c>
      <c r="NQ7" s="525">
        <v>61.165508711235461</v>
      </c>
      <c r="NR7" s="525">
        <v>59.245888269029081</v>
      </c>
      <c r="NS7" s="525">
        <v>1.9196204422063801</v>
      </c>
      <c r="NT7" s="525">
        <v>2.5006049530397565</v>
      </c>
      <c r="NU7" s="525">
        <v>4.4202253952461366</v>
      </c>
      <c r="NV7" s="183">
        <f t="shared" si="20"/>
        <v>5.1801232211463848</v>
      </c>
      <c r="NW7" s="525">
        <v>6.4638186834896159</v>
      </c>
      <c r="NX7" s="525">
        <v>0.55917652749080138</v>
      </c>
      <c r="NY7" s="525">
        <v>0.35017590013491956</v>
      </c>
      <c r="NZ7" s="525">
        <v>4.7704012953810562</v>
      </c>
      <c r="OA7" s="525">
        <v>3695989.6528326105</v>
      </c>
      <c r="OB7" s="525">
        <v>102.07356466075461</v>
      </c>
      <c r="OC7" s="525">
        <v>7098243.8751779674</v>
      </c>
      <c r="OD7" s="525">
        <v>163829.76294095081</v>
      </c>
      <c r="OE7" s="525">
        <v>2641793.2116614659</v>
      </c>
      <c r="OF7" s="525">
        <v>3009642.4779152228</v>
      </c>
      <c r="OG7" s="525">
        <v>0.30388559575414331</v>
      </c>
      <c r="OH7" s="524">
        <v>13</v>
      </c>
      <c r="OI7" s="525">
        <v>259.99281446475845</v>
      </c>
      <c r="OJ7" s="525">
        <v>257.50132423820952</v>
      </c>
      <c r="OK7" s="525">
        <v>2.4914902265489332</v>
      </c>
      <c r="OL7" s="525">
        <v>2.009939930791472</v>
      </c>
      <c r="OM7" s="525">
        <v>4.5014301573404047</v>
      </c>
      <c r="ON7" s="183">
        <f t="shared" si="21"/>
        <v>4.7031170781300276</v>
      </c>
      <c r="OO7" s="525">
        <v>7.547240586936387</v>
      </c>
      <c r="OP7" s="525">
        <v>0.3725373896895724</v>
      </c>
      <c r="OQ7" s="525">
        <v>0.94223037755563732</v>
      </c>
      <c r="OR7" s="525">
        <v>5.4436605348960416</v>
      </c>
      <c r="OS7" s="525">
        <v>6871191.4984317003</v>
      </c>
      <c r="OT7" s="525">
        <v>406.69449299153206</v>
      </c>
      <c r="OU7" s="525">
        <v>13810682.16481276</v>
      </c>
      <c r="OV7" s="525">
        <v>652491.42957498087</v>
      </c>
      <c r="OW7" s="525">
        <v>3993445.2149737431</v>
      </c>
      <c r="OX7" s="525">
        <v>1852024.8087126308</v>
      </c>
      <c r="OY7" s="525">
        <v>0.10034475045739445</v>
      </c>
      <c r="OZ7" s="278">
        <v>3</v>
      </c>
      <c r="PA7" s="279">
        <v>231.93522948762154</v>
      </c>
      <c r="PB7" s="279">
        <v>228.1255564853839</v>
      </c>
      <c r="PC7" s="279">
        <v>3.8096730022376448</v>
      </c>
      <c r="PD7" s="279">
        <v>1.8256804248714142</v>
      </c>
      <c r="PE7" s="279">
        <v>5.6353534271090595</v>
      </c>
      <c r="PF7" s="183">
        <f t="shared" si="22"/>
        <v>5.9927686411312475</v>
      </c>
      <c r="PG7" s="279">
        <v>7.4091531125088252</v>
      </c>
      <c r="PH7" s="279">
        <v>0.45463024620284243</v>
      </c>
      <c r="PI7" s="279">
        <v>0.67983773292616911</v>
      </c>
      <c r="PJ7" s="279">
        <v>6.3151911600352282</v>
      </c>
      <c r="PK7" s="279">
        <v>1247651.0122692571</v>
      </c>
      <c r="PL7" s="279">
        <v>337.9239926759164</v>
      </c>
      <c r="PM7" s="279">
        <v>2303199.3437205767</v>
      </c>
      <c r="PN7" s="279">
        <v>73145.984080833412</v>
      </c>
      <c r="PO7" s="279">
        <v>337408.67439215648</v>
      </c>
      <c r="PP7" s="279">
        <v>531274.23303884012</v>
      </c>
      <c r="PQ7" s="279">
        <v>0.19577096251517401</v>
      </c>
      <c r="PR7" s="524">
        <v>3</v>
      </c>
      <c r="PS7" s="525">
        <v>241.34498075511826</v>
      </c>
      <c r="PT7" s="525">
        <v>238.06941521607627</v>
      </c>
      <c r="PU7" s="525">
        <v>3.2755655390419918</v>
      </c>
      <c r="PV7" s="525">
        <v>3.2275948911376577</v>
      </c>
      <c r="PW7" s="525">
        <v>6.5031604301796495</v>
      </c>
      <c r="PX7" s="183">
        <f t="shared" si="23"/>
        <v>7.6925322713898261</v>
      </c>
      <c r="PY7" s="525">
        <v>9.0021554203681973</v>
      </c>
      <c r="PZ7" s="525">
        <v>0.48374916082857855</v>
      </c>
      <c r="QA7" s="525">
        <v>0.73282278869735518</v>
      </c>
      <c r="QB7" s="525">
        <v>7.2359832188770046</v>
      </c>
      <c r="QC7" s="525">
        <v>1943385.9993054764</v>
      </c>
      <c r="QD7" s="525">
        <v>342.53227507732498</v>
      </c>
      <c r="QE7" s="525">
        <v>6314609.9562178645</v>
      </c>
      <c r="QF7" s="525">
        <v>134407.25953736168</v>
      </c>
      <c r="QG7" s="525">
        <v>418051.54275495344</v>
      </c>
      <c r="QH7" s="525">
        <v>2530521.483799743</v>
      </c>
      <c r="QI7" s="525">
        <v>0.36850096784945302</v>
      </c>
      <c r="QJ7" s="278">
        <v>4</v>
      </c>
      <c r="QK7" s="279">
        <v>70.794912968780864</v>
      </c>
      <c r="QL7" s="279">
        <v>69.711353954073161</v>
      </c>
      <c r="QM7" s="279">
        <v>1.0835590147077028</v>
      </c>
      <c r="QN7" s="279">
        <v>2.4486619615457932</v>
      </c>
      <c r="QO7" s="279">
        <v>3.532220976253496</v>
      </c>
      <c r="QP7" s="183">
        <f t="shared" si="24"/>
        <v>4.1660998950764103</v>
      </c>
      <c r="QQ7" s="279">
        <v>4.4386810475692844</v>
      </c>
      <c r="QR7" s="279">
        <v>0.48121410214388149</v>
      </c>
      <c r="QS7" s="279">
        <v>0.39713579104279101</v>
      </c>
      <c r="QT7" s="279">
        <v>3.9293567672962868</v>
      </c>
      <c r="QU7" s="279">
        <v>22520539.940951668</v>
      </c>
      <c r="QV7" s="279">
        <v>100.49615377688528</v>
      </c>
      <c r="QW7" s="279">
        <v>55754508.456408881</v>
      </c>
      <c r="QX7" s="279">
        <v>2170866.1176931299</v>
      </c>
      <c r="QY7" s="279">
        <v>4188155.3238983746</v>
      </c>
      <c r="QZ7" s="279">
        <v>16079172.133324673</v>
      </c>
      <c r="RA7" s="279">
        <v>0.25886746671343674</v>
      </c>
      <c r="RB7" s="278">
        <v>7</v>
      </c>
      <c r="RC7" s="279">
        <v>110.51642205592985</v>
      </c>
      <c r="RD7" s="279">
        <v>109.58422013594006</v>
      </c>
      <c r="RE7" s="279">
        <v>0.93220191998979374</v>
      </c>
      <c r="RF7" s="279">
        <v>2.5174301173358087</v>
      </c>
      <c r="RG7" s="279">
        <v>3.4496320373256024</v>
      </c>
      <c r="RH7" s="183">
        <f t="shared" si="25"/>
        <v>4.21472963731651</v>
      </c>
      <c r="RI7" s="279">
        <v>4.5051046139594098</v>
      </c>
      <c r="RJ7" s="279">
        <v>0.46684617399353018</v>
      </c>
      <c r="RK7" s="279">
        <v>0.44869031962751343</v>
      </c>
      <c r="RL7" s="279">
        <v>3.8983223569531158</v>
      </c>
      <c r="RM7" s="279">
        <v>27353618.89029488</v>
      </c>
      <c r="RN7" s="279">
        <v>162.88447476986806</v>
      </c>
      <c r="RO7" s="279">
        <v>71017812.243882269</v>
      </c>
      <c r="RP7" s="279">
        <v>2737302.5132779591</v>
      </c>
      <c r="RQ7" s="279">
        <v>2512115.642775083</v>
      </c>
      <c r="RR7" s="279">
        <v>23179143.895639807</v>
      </c>
      <c r="RS7" s="279">
        <v>0.30392009483091792</v>
      </c>
    </row>
    <row r="8" spans="1:487" ht="15" x14ac:dyDescent="0.25">
      <c r="A8">
        <v>2003</v>
      </c>
      <c r="B8" s="278">
        <v>5</v>
      </c>
      <c r="C8" s="279">
        <v>224.9074009108505</v>
      </c>
      <c r="D8" s="279">
        <v>222.91739398800894</v>
      </c>
      <c r="E8" s="279">
        <v>1.9900069228415589</v>
      </c>
      <c r="F8" s="279">
        <v>7.2122197806548334</v>
      </c>
      <c r="G8" s="279">
        <v>9.2022267034963932</v>
      </c>
      <c r="H8" s="183">
        <f t="shared" si="0"/>
        <v>11.035126860870792</v>
      </c>
      <c r="I8" s="279">
        <v>13.071524476390971</v>
      </c>
      <c r="J8" s="279">
        <v>0.46237343582508822</v>
      </c>
      <c r="K8" s="279">
        <v>0.89924043879782878</v>
      </c>
      <c r="L8" s="279">
        <v>10.101467142294222</v>
      </c>
      <c r="M8" s="279">
        <v>688120.40759594622</v>
      </c>
      <c r="N8" s="279">
        <v>320.51885557276478</v>
      </c>
      <c r="O8" s="368">
        <v>4962875.6151357498</v>
      </c>
      <c r="P8" s="368">
        <v>136331.94562690891</v>
      </c>
      <c r="Q8" s="368">
        <v>372113.7730969197</v>
      </c>
      <c r="R8" s="368">
        <v>1390471.4552343553</v>
      </c>
      <c r="S8" s="279">
        <v>0.25413814513677796</v>
      </c>
      <c r="T8" s="278">
        <v>4</v>
      </c>
      <c r="U8" s="279">
        <v>157.77763783755142</v>
      </c>
      <c r="V8" s="279">
        <v>156.36797410829271</v>
      </c>
      <c r="W8" s="279">
        <v>1.4096637292587104</v>
      </c>
      <c r="X8" s="279">
        <v>1.2758908746695088</v>
      </c>
      <c r="Y8" s="279">
        <v>2.6855546039282192</v>
      </c>
      <c r="Z8" s="183">
        <f t="shared" si="1"/>
        <v>2.991567144667556</v>
      </c>
      <c r="AA8" s="279">
        <v>3.8351068548413649</v>
      </c>
      <c r="AB8" s="279">
        <v>0.44849677110420511</v>
      </c>
      <c r="AC8" s="279">
        <v>0.55771212310888152</v>
      </c>
      <c r="AD8" s="279">
        <v>3.2432667270371009</v>
      </c>
      <c r="AE8" s="279">
        <v>3628016.0618320992</v>
      </c>
      <c r="AF8" s="279">
        <v>236.54631663082512</v>
      </c>
      <c r="AG8" s="279">
        <v>4628952.5864459844</v>
      </c>
      <c r="AH8" s="279">
        <v>118623.72864634724</v>
      </c>
      <c r="AI8" s="279">
        <v>802788.477130541</v>
      </c>
      <c r="AJ8" s="279">
        <v>1331211.9914159873</v>
      </c>
      <c r="AK8" s="279">
        <v>0.23984225204103179</v>
      </c>
      <c r="AL8" s="278">
        <v>4</v>
      </c>
      <c r="AM8" s="279">
        <v>239.30066128315639</v>
      </c>
      <c r="AN8" s="279">
        <v>237.04957024094671</v>
      </c>
      <c r="AO8" s="279">
        <v>2.2510910422096799</v>
      </c>
      <c r="AP8" s="279">
        <v>6.0163373779564813</v>
      </c>
      <c r="AQ8" s="279">
        <v>8.2674284201661621</v>
      </c>
      <c r="AR8" s="183">
        <f t="shared" si="2"/>
        <v>9.9788705534292852</v>
      </c>
      <c r="AS8" s="279">
        <v>10.713886450310236</v>
      </c>
      <c r="AT8" s="279">
        <v>0.4735629924219405</v>
      </c>
      <c r="AU8" s="279">
        <v>0.94150356872953078</v>
      </c>
      <c r="AV8" s="279">
        <v>9.2089319888956922</v>
      </c>
      <c r="AW8" s="279">
        <v>2668029.0098478417</v>
      </c>
      <c r="AX8" s="279">
        <v>344.02472830431191</v>
      </c>
      <c r="AY8" s="279">
        <v>16051762.657419765</v>
      </c>
      <c r="AZ8" s="279">
        <v>538948.25988536375</v>
      </c>
      <c r="BA8" s="279">
        <v>710164.03163867118</v>
      </c>
      <c r="BB8" s="279">
        <v>4921506.9684134163</v>
      </c>
      <c r="BC8" s="279">
        <v>0.28446578470378858</v>
      </c>
      <c r="BD8" s="278">
        <v>10</v>
      </c>
      <c r="BE8" s="279">
        <v>193.60061426744269</v>
      </c>
      <c r="BF8" s="279">
        <v>190.1142938472687</v>
      </c>
      <c r="BG8" s="279">
        <v>3.4863204201739961</v>
      </c>
      <c r="BH8" s="279">
        <v>3.4907938221025399</v>
      </c>
      <c r="BI8" s="279">
        <v>6.977114242276536</v>
      </c>
      <c r="BJ8" s="183">
        <f t="shared" si="3"/>
        <v>7.7345485920168224</v>
      </c>
      <c r="BK8" s="279">
        <v>9.0409830044758213</v>
      </c>
      <c r="BL8" s="279">
        <v>0.43818249613028487</v>
      </c>
      <c r="BM8" s="279">
        <v>0.65446479050109585</v>
      </c>
      <c r="BN8" s="279">
        <v>7.6315790327776316</v>
      </c>
      <c r="BO8" s="279">
        <v>612848.00086632592</v>
      </c>
      <c r="BP8" s="279">
        <v>276.25808835836642</v>
      </c>
      <c r="BQ8" s="279">
        <v>2139326.0153120593</v>
      </c>
      <c r="BR8" s="279">
        <v>59486.17183684701</v>
      </c>
      <c r="BS8" s="279">
        <v>181372.86675647806</v>
      </c>
      <c r="BT8" s="279">
        <v>516453.85274587997</v>
      </c>
      <c r="BU8" s="279">
        <v>0.21698054607077191</v>
      </c>
      <c r="BV8" s="278">
        <v>12</v>
      </c>
      <c r="BW8" s="279">
        <v>368.6344540328617</v>
      </c>
      <c r="BX8" s="279">
        <v>364.43717741183769</v>
      </c>
      <c r="BY8" s="279">
        <v>4.1972766210240025</v>
      </c>
      <c r="BZ8" s="279">
        <v>4.5365750085893204</v>
      </c>
      <c r="CA8" s="279">
        <v>8.7338516296133228</v>
      </c>
      <c r="CB8" s="183">
        <f t="shared" si="26"/>
        <v>9.6529490095541384</v>
      </c>
      <c r="CC8" s="279">
        <v>13.500410650621273</v>
      </c>
      <c r="CD8" s="279">
        <v>0.5352310215961088</v>
      </c>
      <c r="CE8" s="279">
        <v>1.0884933507017576</v>
      </c>
      <c r="CF8" s="279">
        <v>9.82234498031508</v>
      </c>
      <c r="CG8" s="279">
        <v>10791957.051752703</v>
      </c>
      <c r="CH8" s="279">
        <v>518.83046047070866</v>
      </c>
      <c r="CI8" s="279">
        <v>55344875.908735238</v>
      </c>
      <c r="CJ8" s="279">
        <v>3149667.2748065861</v>
      </c>
      <c r="CK8" s="279">
        <v>5876058.5316540767</v>
      </c>
      <c r="CL8" s="279">
        <v>13041303.465639682</v>
      </c>
      <c r="CM8" s="279">
        <v>0.20259719682814517</v>
      </c>
      <c r="CN8" s="278">
        <v>4</v>
      </c>
      <c r="CO8" s="279">
        <v>140.04276597598144</v>
      </c>
      <c r="CP8" s="279">
        <v>139.92376207135874</v>
      </c>
      <c r="CQ8" s="279">
        <v>0.11900390462270138</v>
      </c>
      <c r="CR8" s="279">
        <v>4.3764851263137068</v>
      </c>
      <c r="CS8" s="279">
        <v>4.4954890309364082</v>
      </c>
      <c r="CT8" s="183">
        <f t="shared" si="4"/>
        <v>5.454178664135064</v>
      </c>
      <c r="CU8" s="279">
        <v>5.9708967003704672</v>
      </c>
      <c r="CV8" s="279">
        <v>0.44873997216339429</v>
      </c>
      <c r="CW8" s="279">
        <v>1.0342646991348003</v>
      </c>
      <c r="CX8" s="279">
        <v>5.5297537300712083</v>
      </c>
      <c r="CY8" s="279">
        <v>2231909.4818983022</v>
      </c>
      <c r="CZ8" s="279">
        <v>198.09815955188694</v>
      </c>
      <c r="DA8" s="279">
        <v>9767918.6508064419</v>
      </c>
      <c r="DB8" s="279">
        <v>400439.93662946555</v>
      </c>
      <c r="DC8" s="279">
        <v>1469842.4324527057</v>
      </c>
      <c r="DD8" s="279">
        <v>2549402.6244405597</v>
      </c>
      <c r="DE8" s="279">
        <v>0.21905469926871562</v>
      </c>
      <c r="DF8" s="278">
        <v>9</v>
      </c>
      <c r="DG8" s="279">
        <v>80.605435455338267</v>
      </c>
      <c r="DH8" s="279">
        <v>78.892790753129518</v>
      </c>
      <c r="DI8" s="279">
        <v>1.712644702208749</v>
      </c>
      <c r="DJ8" s="279">
        <v>5.3669300882389059</v>
      </c>
      <c r="DK8" s="279">
        <v>7.0795747904476549</v>
      </c>
      <c r="DL8" s="183">
        <f t="shared" si="5"/>
        <v>9.2820007613449338</v>
      </c>
      <c r="DM8" s="279">
        <v>9.9679254635516124</v>
      </c>
      <c r="DN8" s="279">
        <v>0.53188889554522201</v>
      </c>
      <c r="DO8" s="279">
        <v>0.2568113029350711</v>
      </c>
      <c r="DP8" s="279">
        <v>7.3363860933827256</v>
      </c>
      <c r="DQ8" s="279">
        <v>670893.30607883947</v>
      </c>
      <c r="DR8" s="279">
        <v>124.85154541153156</v>
      </c>
      <c r="DS8" s="279">
        <v>3037391.2391802124</v>
      </c>
      <c r="DT8" s="279">
        <v>19405.893040090061</v>
      </c>
      <c r="DU8" s="279">
        <v>9099.7334573571316</v>
      </c>
      <c r="DV8" s="279">
        <v>1258151.4515827738</v>
      </c>
      <c r="DW8" s="279">
        <v>0.4103697895606423</v>
      </c>
      <c r="DX8" s="278">
        <v>12</v>
      </c>
      <c r="DY8" s="279">
        <v>113.0849014906882</v>
      </c>
      <c r="DZ8" s="279">
        <v>111.26081893890307</v>
      </c>
      <c r="EA8" s="279">
        <v>1.8240825517851249</v>
      </c>
      <c r="EB8" s="279">
        <v>0.35455774354124614</v>
      </c>
      <c r="EC8" s="279">
        <v>2.178640295326371</v>
      </c>
      <c r="ED8" s="183">
        <f t="shared" si="6"/>
        <v>2.2173364526643615</v>
      </c>
      <c r="EE8" s="279">
        <v>4.0103188284935261</v>
      </c>
      <c r="EF8" s="279">
        <v>0.45577267466618443</v>
      </c>
      <c r="EG8" s="279">
        <v>0.34418819335520245</v>
      </c>
      <c r="EH8" s="279">
        <v>2.5228284886815735</v>
      </c>
      <c r="EI8" s="279">
        <v>1245964.1152700605</v>
      </c>
      <c r="EJ8" s="279">
        <v>175.87670212242443</v>
      </c>
      <c r="EK8" s="279">
        <v>1383221.025901255</v>
      </c>
      <c r="EL8" s="279">
        <v>42232.764429228788</v>
      </c>
      <c r="EM8" s="279">
        <v>503516.57126751856</v>
      </c>
      <c r="EN8" s="279">
        <v>210526.33025918721</v>
      </c>
      <c r="EO8" s="279">
        <v>0.1091392249722191</v>
      </c>
      <c r="EP8" s="542">
        <v>12</v>
      </c>
      <c r="EQ8" s="543">
        <v>62.001605221169605</v>
      </c>
      <c r="ER8" s="543">
        <v>60.968512739977143</v>
      </c>
      <c r="ES8" s="543">
        <v>1.0330924811924618</v>
      </c>
      <c r="ET8" s="543">
        <v>0.98533251862813631</v>
      </c>
      <c r="EU8" s="543">
        <v>2.0184249998205983</v>
      </c>
      <c r="EV8" s="183">
        <f t="shared" si="7"/>
        <v>2.3769191757161279</v>
      </c>
      <c r="EW8" s="543">
        <v>2.8279255695264327</v>
      </c>
      <c r="EX8" s="543">
        <v>0.50275150085968556</v>
      </c>
      <c r="EY8" s="543">
        <v>0.19835983897332604</v>
      </c>
      <c r="EZ8" s="543">
        <v>2.2167848387939242</v>
      </c>
      <c r="FA8" s="543">
        <v>17321671.322917555</v>
      </c>
      <c r="FB8" s="543">
        <v>93.445818133361982</v>
      </c>
      <c r="FC8" s="543">
        <v>17067606.031459119</v>
      </c>
      <c r="FD8" s="543">
        <v>633804.73223367787</v>
      </c>
      <c r="FE8" s="543">
        <v>1025717.0274369167</v>
      </c>
      <c r="FF8" s="543">
        <v>6813503.1752717542</v>
      </c>
      <c r="FG8" s="543">
        <v>0.36383065525398062</v>
      </c>
      <c r="FH8" s="278">
        <v>6</v>
      </c>
      <c r="FI8" s="279">
        <v>132.28330212195348</v>
      </c>
      <c r="FJ8" s="279">
        <v>129.77885107234096</v>
      </c>
      <c r="FK8" s="279">
        <v>2.504451049612527</v>
      </c>
      <c r="FL8" s="279">
        <v>2.0105793369607623</v>
      </c>
      <c r="FM8" s="279">
        <v>4.5150303865732893</v>
      </c>
      <c r="FN8" s="183">
        <f t="shared" si="8"/>
        <v>4.6665934904518629</v>
      </c>
      <c r="FO8" s="279">
        <v>7.5242409087821942</v>
      </c>
      <c r="FP8" s="279">
        <v>0.44867302630873529</v>
      </c>
      <c r="FQ8" s="279">
        <v>0.38882019925245714</v>
      </c>
      <c r="FR8" s="279">
        <v>4.9038505858257464</v>
      </c>
      <c r="FS8" s="279">
        <v>15498699.903673554</v>
      </c>
      <c r="FT8" s="279">
        <v>199.46188025562842</v>
      </c>
      <c r="FU8" s="279">
        <v>42650634.264823914</v>
      </c>
      <c r="FV8" s="279">
        <v>7891816.9745697184</v>
      </c>
      <c r="FW8" s="279">
        <v>13723711.011957187</v>
      </c>
      <c r="FX8" s="279">
        <v>4844563.378385528</v>
      </c>
      <c r="FY8" s="279">
        <v>7.5382801908070979E-2</v>
      </c>
      <c r="FZ8" s="278">
        <v>9</v>
      </c>
      <c r="GA8" s="279">
        <v>187.086212961559</v>
      </c>
      <c r="GB8" s="279">
        <v>184.64526234243533</v>
      </c>
      <c r="GC8" s="279">
        <v>2.4409506191236687</v>
      </c>
      <c r="GD8" s="279">
        <v>1.6532785269888068</v>
      </c>
      <c r="GE8" s="279">
        <v>4.0942291461124753</v>
      </c>
      <c r="GF8" s="183">
        <f t="shared" si="9"/>
        <v>4.7006844301780788</v>
      </c>
      <c r="GG8" s="279">
        <v>6.0646439660663862</v>
      </c>
      <c r="GH8" s="279">
        <v>0.4569465106783146</v>
      </c>
      <c r="GI8" s="279">
        <v>0.55525396560236051</v>
      </c>
      <c r="GJ8" s="279">
        <v>4.6494831117148356</v>
      </c>
      <c r="GK8" s="279">
        <v>2395349.4353990788</v>
      </c>
      <c r="GL8" s="279">
        <v>293.4313361319218</v>
      </c>
      <c r="GM8" s="279">
        <v>3960179.7861800632</v>
      </c>
      <c r="GN8" s="279">
        <v>108816.76205842092</v>
      </c>
      <c r="GO8" s="279">
        <v>301192.69467223278</v>
      </c>
      <c r="GP8" s="279">
        <v>1603071.9055893256</v>
      </c>
      <c r="GQ8" s="279">
        <v>0.36681979120007563</v>
      </c>
      <c r="GR8" s="278">
        <v>9</v>
      </c>
      <c r="GS8" s="279">
        <v>135.15764028154103</v>
      </c>
      <c r="GT8" s="279">
        <v>132.29273590704489</v>
      </c>
      <c r="GU8" s="279">
        <v>2.8649043744961489</v>
      </c>
      <c r="GV8" s="279">
        <v>0.98567378609336787</v>
      </c>
      <c r="GW8" s="279">
        <v>3.8505781605895169</v>
      </c>
      <c r="GX8" s="183">
        <f t="shared" si="10"/>
        <v>4.0541711769241768</v>
      </c>
      <c r="GY8" s="279">
        <v>5.3426166525921772</v>
      </c>
      <c r="GZ8" s="279">
        <v>0.46806905233396351</v>
      </c>
      <c r="HA8" s="279">
        <v>0.3997472639854997</v>
      </c>
      <c r="HB8" s="279">
        <v>4.2503254245750162</v>
      </c>
      <c r="HC8" s="279">
        <v>9272825.3919007629</v>
      </c>
      <c r="HD8" s="279">
        <v>205.53976184296135</v>
      </c>
      <c r="HE8" s="279">
        <v>9083312.3628009558</v>
      </c>
      <c r="HF8" s="279">
        <v>226435.03367676871</v>
      </c>
      <c r="HG8" s="279">
        <v>3447234.484325469</v>
      </c>
      <c r="HH8" s="279">
        <v>2634981.7323774314</v>
      </c>
      <c r="HI8" s="279">
        <v>0.2065521262785967</v>
      </c>
      <c r="HP8" s="183">
        <f t="shared" si="11"/>
        <v>0</v>
      </c>
      <c r="IB8" s="278">
        <v>4</v>
      </c>
      <c r="IC8" s="279">
        <v>157.24807525880894</v>
      </c>
      <c r="ID8" s="279">
        <v>156.01100827686187</v>
      </c>
      <c r="IE8" s="279">
        <v>1.2370669819470663</v>
      </c>
      <c r="IF8" s="279">
        <v>4.2378396162653535</v>
      </c>
      <c r="IG8" s="279">
        <v>5.4749065982124199</v>
      </c>
      <c r="IH8" s="183">
        <f t="shared" si="12"/>
        <v>6.3520898789006406</v>
      </c>
      <c r="II8" s="279">
        <v>6.6455302256133928</v>
      </c>
      <c r="IJ8" s="279">
        <v>0.43495796715265017</v>
      </c>
      <c r="IK8" s="279">
        <v>0.62027637342038011</v>
      </c>
      <c r="IL8" s="279">
        <v>6.0951829716328003</v>
      </c>
      <c r="IM8" s="279">
        <v>3204599.96807598</v>
      </c>
      <c r="IN8" s="279">
        <v>222.39451354787144</v>
      </c>
      <c r="IO8" s="279">
        <v>13580580.698995078</v>
      </c>
      <c r="IP8" s="279">
        <v>504451.11905324378</v>
      </c>
      <c r="IQ8" s="279">
        <v>982654.42076081899</v>
      </c>
      <c r="IR8" s="279">
        <v>3118834.9829498986</v>
      </c>
      <c r="IS8" s="279">
        <v>0.20698831482944341</v>
      </c>
      <c r="IT8" s="278">
        <v>8</v>
      </c>
      <c r="IU8" s="279">
        <v>172.61078105414364</v>
      </c>
      <c r="IV8" s="279">
        <v>171.03571199308888</v>
      </c>
      <c r="IW8" s="279">
        <v>1.5750690610547622</v>
      </c>
      <c r="IX8" s="279">
        <v>2.9144255879650096</v>
      </c>
      <c r="IY8" s="279">
        <v>4.4894946490197718</v>
      </c>
      <c r="IZ8" s="183">
        <f t="shared" si="13"/>
        <v>4.7109496605040313</v>
      </c>
      <c r="JA8" s="279">
        <v>5.7014209149664312</v>
      </c>
      <c r="JB8" s="279">
        <v>0.43899758139482153</v>
      </c>
      <c r="JC8" s="279">
        <v>0.87187587557448631</v>
      </c>
      <c r="JD8" s="279">
        <v>5.3613705245942578</v>
      </c>
      <c r="JE8" s="279">
        <v>1999999.4917159027</v>
      </c>
      <c r="JF8" s="279">
        <v>245.64753251683277</v>
      </c>
      <c r="JG8" s="279">
        <v>5828849.694573842</v>
      </c>
      <c r="JH8" s="279">
        <v>303590.91502223059</v>
      </c>
      <c r="JI8" s="279">
        <v>1320575.5392288771</v>
      </c>
      <c r="JJ8" s="279">
        <v>566323.52654536709</v>
      </c>
      <c r="JK8" s="279">
        <v>7.5985817719535498E-2</v>
      </c>
      <c r="JL8" s="278">
        <v>5</v>
      </c>
      <c r="JM8" s="279">
        <v>237.07737194083637</v>
      </c>
      <c r="JN8" s="279">
        <v>233.92843737506206</v>
      </c>
      <c r="JO8" s="279">
        <v>3.1489345657743115</v>
      </c>
      <c r="JP8" s="279">
        <v>2.8361945410484029</v>
      </c>
      <c r="JQ8" s="279">
        <v>5.9851291068227148</v>
      </c>
      <c r="JR8" s="183">
        <f t="shared" si="14"/>
        <v>6.7806517571701681</v>
      </c>
      <c r="JS8" s="279">
        <v>7.2443153083788312</v>
      </c>
      <c r="JT8" s="279">
        <v>0.48524150837980207</v>
      </c>
      <c r="JU8" s="279">
        <v>0.70320262529054822</v>
      </c>
      <c r="JV8" s="279">
        <v>6.6883317321132632</v>
      </c>
      <c r="JW8" s="279">
        <v>91880.00091481999</v>
      </c>
      <c r="JX8" s="279">
        <v>339.12375912193795</v>
      </c>
      <c r="JY8" s="279">
        <v>263953.95374613476</v>
      </c>
      <c r="JZ8" s="279">
        <v>5788.8101760805503</v>
      </c>
      <c r="KA8" s="279">
        <v>12479.530856443764</v>
      </c>
      <c r="KB8" s="279">
        <v>79160.376582089913</v>
      </c>
      <c r="KC8" s="279">
        <v>0.28048945121140662</v>
      </c>
      <c r="KD8" s="446">
        <v>6</v>
      </c>
      <c r="KE8" s="447">
        <v>139.04324642697028</v>
      </c>
      <c r="KF8" s="447">
        <v>138.51375169771399</v>
      </c>
      <c r="KG8" s="447">
        <v>0.52949472925629948</v>
      </c>
      <c r="KH8" s="447">
        <v>3.0419546500296222</v>
      </c>
      <c r="KI8" s="447">
        <v>3.5714493792859217</v>
      </c>
      <c r="KJ8" s="183">
        <f t="shared" si="15"/>
        <v>3.9557118135064377</v>
      </c>
      <c r="KK8" s="447">
        <v>6.729373196378619</v>
      </c>
      <c r="KL8" s="447">
        <v>0.42292198662121028</v>
      </c>
      <c r="KM8" s="447">
        <v>0.41032590983218603</v>
      </c>
      <c r="KN8" s="447">
        <v>3.9817752891181075</v>
      </c>
      <c r="KO8" s="447">
        <v>1621704.0198261586</v>
      </c>
      <c r="KP8" s="447">
        <v>218.19737028731248</v>
      </c>
      <c r="KQ8" s="447">
        <v>4933150.0840819133</v>
      </c>
      <c r="KR8" s="447">
        <v>205067.31421549013</v>
      </c>
      <c r="KS8" s="447">
        <v>1385869.9124009395</v>
      </c>
      <c r="KT8" s="447">
        <v>824128.54874470702</v>
      </c>
      <c r="KU8" s="447">
        <v>0.1263208950918365</v>
      </c>
      <c r="LB8" s="183">
        <f t="shared" si="16"/>
        <v>0</v>
      </c>
      <c r="LN8" s="278">
        <v>7</v>
      </c>
      <c r="LO8" s="279">
        <v>164.28614113203531</v>
      </c>
      <c r="LP8" s="279">
        <v>160.03045415230656</v>
      </c>
      <c r="LQ8" s="279">
        <v>4.2556869797287504</v>
      </c>
      <c r="LR8" s="279">
        <v>2.6258391469325835</v>
      </c>
      <c r="LS8" s="279">
        <v>6.8815261266613339</v>
      </c>
      <c r="LT8" s="183">
        <f t="shared" si="17"/>
        <v>7.3662639656108855</v>
      </c>
      <c r="LU8" s="279">
        <v>8.5163792105674343</v>
      </c>
      <c r="LV8" s="279">
        <v>0.4665321060206421</v>
      </c>
      <c r="LW8" s="279">
        <v>0.48353695436202587</v>
      </c>
      <c r="LX8" s="279">
        <v>7.3650630810233597</v>
      </c>
      <c r="LY8" s="279">
        <v>377053.99127714295</v>
      </c>
      <c r="LZ8" s="279">
        <v>246.73293696752634</v>
      </c>
      <c r="MA8" s="279">
        <v>990083.13080269867</v>
      </c>
      <c r="MB8" s="279">
        <v>29141.777854648233</v>
      </c>
      <c r="MC8" s="279">
        <v>182536.8785939645</v>
      </c>
      <c r="MD8" s="279">
        <v>221848.85634173502</v>
      </c>
      <c r="ME8" s="279">
        <v>0.18460302091078404</v>
      </c>
      <c r="MF8" s="278">
        <v>6</v>
      </c>
      <c r="MG8" s="279">
        <v>342.32141955523446</v>
      </c>
      <c r="MH8" s="279">
        <v>338.55863832263015</v>
      </c>
      <c r="MI8" s="279">
        <v>3.7627812326043113</v>
      </c>
      <c r="MJ8" s="279">
        <v>4.2745766752557275</v>
      </c>
      <c r="MK8" s="279">
        <v>8.0373579078600379</v>
      </c>
      <c r="ML8" s="183">
        <f t="shared" si="18"/>
        <v>9.5894983274015573</v>
      </c>
      <c r="MM8" s="279">
        <v>12.711351635586055</v>
      </c>
      <c r="MN8" s="279">
        <v>0.40597793401225252</v>
      </c>
      <c r="MO8" s="279">
        <v>1.8993097304253852</v>
      </c>
      <c r="MP8" s="279">
        <v>9.9366676382854227</v>
      </c>
      <c r="MQ8" s="279">
        <v>3888591.0126100085</v>
      </c>
      <c r="MR8" s="279">
        <v>488.38747638267398</v>
      </c>
      <c r="MS8" s="279">
        <v>16622080.442111803</v>
      </c>
      <c r="MT8" s="279">
        <v>1215949.2921003252</v>
      </c>
      <c r="MU8" s="279">
        <v>1389840.4231469703</v>
      </c>
      <c r="MV8" s="279">
        <v>6981826.9083096441</v>
      </c>
      <c r="MW8" s="279">
        <v>0.36310973868509733</v>
      </c>
      <c r="MX8" s="278">
        <v>4</v>
      </c>
      <c r="MY8" s="279">
        <v>222.47901414963746</v>
      </c>
      <c r="MZ8" s="279">
        <v>218.804507074176</v>
      </c>
      <c r="NA8" s="279">
        <v>3.674507075461463</v>
      </c>
      <c r="NB8" s="279">
        <v>3.2864958976743339</v>
      </c>
      <c r="NC8" s="279">
        <v>6.9610029731357965</v>
      </c>
      <c r="ND8" s="183">
        <f t="shared" si="19"/>
        <v>7.609843450075914</v>
      </c>
      <c r="NE8" s="279">
        <v>8.2374324265447658</v>
      </c>
      <c r="NF8" s="279">
        <v>0.44158861462981047</v>
      </c>
      <c r="NG8" s="279">
        <v>0.74161464623300211</v>
      </c>
      <c r="NH8" s="279">
        <v>7.702617619368799</v>
      </c>
      <c r="NI8" s="279">
        <v>10086213.841446433</v>
      </c>
      <c r="NJ8" s="279">
        <v>326.39068946274608</v>
      </c>
      <c r="NK8" s="279">
        <v>30987467.647160072</v>
      </c>
      <c r="NL8" s="279">
        <v>745452.62269206927</v>
      </c>
      <c r="NM8" s="279">
        <v>4408631.0155715086</v>
      </c>
      <c r="NN8" s="279">
        <v>7135290.0181571199</v>
      </c>
      <c r="NO8" s="279">
        <v>0.19742622450837835</v>
      </c>
      <c r="NP8" s="524">
        <v>9</v>
      </c>
      <c r="NQ8" s="525">
        <v>62.156934493260437</v>
      </c>
      <c r="NR8" s="525">
        <v>61.165508711235461</v>
      </c>
      <c r="NS8" s="525">
        <v>0.99142578202497589</v>
      </c>
      <c r="NT8" s="525">
        <v>2.7529022193226282</v>
      </c>
      <c r="NU8" s="525">
        <v>3.7443280013476041</v>
      </c>
      <c r="NV8" s="183">
        <f t="shared" si="20"/>
        <v>4.4806834834559002</v>
      </c>
      <c r="NW8" s="525">
        <v>6.4711100935660291</v>
      </c>
      <c r="NX8" s="525">
        <v>0.55830687125640899</v>
      </c>
      <c r="NY8" s="525">
        <v>0.94564001637535366</v>
      </c>
      <c r="NZ8" s="525">
        <v>4.6899680177229577</v>
      </c>
      <c r="OA8" s="525">
        <v>3695989.6286916141</v>
      </c>
      <c r="OB8" s="525">
        <v>103.66559165882713</v>
      </c>
      <c r="OC8" s="525">
        <v>8238920.1080408609</v>
      </c>
      <c r="OD8" s="525">
        <v>118535.00570602519</v>
      </c>
      <c r="OE8" s="525">
        <v>9457053.3124820534</v>
      </c>
      <c r="OF8" s="525">
        <v>4765084.2258922849</v>
      </c>
      <c r="OG8" s="525">
        <v>0.26748334065039259</v>
      </c>
      <c r="OH8" s="524">
        <v>14</v>
      </c>
      <c r="OI8" s="525">
        <v>262.12768739225248</v>
      </c>
      <c r="OJ8" s="525">
        <v>259.99281446475845</v>
      </c>
      <c r="OK8" s="525">
        <v>2.1348729274940297</v>
      </c>
      <c r="OL8" s="525">
        <v>2.1775695608584442</v>
      </c>
      <c r="OM8" s="525">
        <v>4.3124424883524739</v>
      </c>
      <c r="ON8" s="183">
        <f t="shared" si="21"/>
        <v>4.5408417177903324</v>
      </c>
      <c r="OO8" s="525">
        <v>7.5401428414957827</v>
      </c>
      <c r="OP8" s="525">
        <v>0.37219136305669676</v>
      </c>
      <c r="OQ8" s="525">
        <v>0.95284313284566557</v>
      </c>
      <c r="OR8" s="525">
        <v>5.2652856211981396</v>
      </c>
      <c r="OS8" s="525">
        <v>6871191.5100389151</v>
      </c>
      <c r="OT8" s="525">
        <v>410.22474747843034</v>
      </c>
      <c r="OU8" s="525">
        <v>14962497.479089711</v>
      </c>
      <c r="OV8" s="525">
        <v>691926.25469600596</v>
      </c>
      <c r="OW8" s="525">
        <v>4393424.1143799908</v>
      </c>
      <c r="OX8" s="525">
        <v>2102763.1368080773</v>
      </c>
      <c r="OY8" s="525">
        <v>0.10488722543853859</v>
      </c>
      <c r="OZ8" s="278">
        <v>4</v>
      </c>
      <c r="PA8" s="279">
        <v>235.29000521155365</v>
      </c>
      <c r="PB8" s="279">
        <v>231.93522948762154</v>
      </c>
      <c r="PC8" s="279">
        <v>3.3547757239321072</v>
      </c>
      <c r="PD8" s="279">
        <v>2.0342319031968383</v>
      </c>
      <c r="PE8" s="279">
        <v>5.3890076271289455</v>
      </c>
      <c r="PF8" s="183">
        <f t="shared" si="22"/>
        <v>5.7845888155843666</v>
      </c>
      <c r="PG8" s="279">
        <v>7.4157890015678456</v>
      </c>
      <c r="PH8" s="279">
        <v>0.45357869842246368</v>
      </c>
      <c r="PI8" s="279">
        <v>0.69101879796815591</v>
      </c>
      <c r="PJ8" s="279">
        <v>6.0800264250971017</v>
      </c>
      <c r="PK8" s="279">
        <v>1247651.0158577277</v>
      </c>
      <c r="PL8" s="279">
        <v>342.7981039137328</v>
      </c>
      <c r="PM8" s="279">
        <v>2634072.393006586</v>
      </c>
      <c r="PN8" s="279">
        <v>79406.127916446829</v>
      </c>
      <c r="PO8" s="279">
        <v>364535.26516365842</v>
      </c>
      <c r="PP8" s="279">
        <v>598557.29804888612</v>
      </c>
      <c r="PQ8" s="279">
        <v>0.1944621888162095</v>
      </c>
      <c r="PR8" s="524">
        <v>4</v>
      </c>
      <c r="PS8" s="525">
        <v>245.11392359264369</v>
      </c>
      <c r="PT8" s="525">
        <v>241.34498075511826</v>
      </c>
      <c r="PU8" s="525">
        <v>3.7689428375254295</v>
      </c>
      <c r="PV8" s="525">
        <v>3.5666637427999932</v>
      </c>
      <c r="PW8" s="525">
        <v>7.3356065803254227</v>
      </c>
      <c r="PX8" s="183">
        <f t="shared" si="23"/>
        <v>8.1257874596641368</v>
      </c>
      <c r="PY8" s="525">
        <v>8.9783733334595031</v>
      </c>
      <c r="PZ8" s="525">
        <v>0.48302271696635285</v>
      </c>
      <c r="QA8" s="525">
        <v>0.48229633720339504</v>
      </c>
      <c r="QB8" s="525">
        <v>7.8179029175288175</v>
      </c>
      <c r="QC8" s="525">
        <v>1943065.0117758391</v>
      </c>
      <c r="QD8" s="525">
        <v>347.85517721819593</v>
      </c>
      <c r="QE8" s="525">
        <v>5920832.9781280477</v>
      </c>
      <c r="QF8" s="525">
        <v>1218278.2644561843</v>
      </c>
      <c r="QG8" s="525">
        <v>486519.30741171079</v>
      </c>
      <c r="QH8" s="525">
        <v>1689429.6429462587</v>
      </c>
      <c r="QI8" s="525">
        <v>0.22154622255429848</v>
      </c>
      <c r="QJ8" s="278">
        <v>5</v>
      </c>
      <c r="QK8" s="279">
        <v>71.856757814629418</v>
      </c>
      <c r="QL8" s="279">
        <v>70.794912968780864</v>
      </c>
      <c r="QM8" s="279">
        <v>1.0618448458485545</v>
      </c>
      <c r="QN8" s="279">
        <v>2.4847526003689278</v>
      </c>
      <c r="QO8" s="279">
        <v>3.5465974462174823</v>
      </c>
      <c r="QP8" s="183">
        <f t="shared" si="24"/>
        <v>4.1912219244555864</v>
      </c>
      <c r="QQ8" s="279">
        <v>4.4690271470105225</v>
      </c>
      <c r="QR8" s="279">
        <v>0.47934273330455229</v>
      </c>
      <c r="QS8" s="279">
        <v>0.40486957118733763</v>
      </c>
      <c r="QT8" s="279">
        <v>3.9514670174048199</v>
      </c>
      <c r="QU8" s="279">
        <v>22520539.813991029</v>
      </c>
      <c r="QV8" s="279">
        <v>101.97946245272223</v>
      </c>
      <c r="QW8" s="279">
        <v>56577050.021756262</v>
      </c>
      <c r="QX8" s="279">
        <v>2186997.1920286547</v>
      </c>
      <c r="QY8" s="279">
        <v>4204925.3232258921</v>
      </c>
      <c r="QZ8" s="279">
        <v>16336170.072156563</v>
      </c>
      <c r="RA8" s="279">
        <v>0.25943205699528882</v>
      </c>
      <c r="RB8" s="278">
        <v>8</v>
      </c>
      <c r="RC8" s="279">
        <v>111.42718328415179</v>
      </c>
      <c r="RD8" s="279">
        <v>110.51642205592985</v>
      </c>
      <c r="RE8" s="279">
        <v>0.9107612282219435</v>
      </c>
      <c r="RF8" s="279">
        <v>2.5366843501996752</v>
      </c>
      <c r="RG8" s="279">
        <v>3.4474455784216187</v>
      </c>
      <c r="RH8" s="183">
        <f t="shared" si="25"/>
        <v>4.2188098909842546</v>
      </c>
      <c r="RI8" s="279">
        <v>4.5077193361565273</v>
      </c>
      <c r="RJ8" s="279">
        <v>0.46623858011989244</v>
      </c>
      <c r="RK8" s="279">
        <v>0.45254562119975822</v>
      </c>
      <c r="RL8" s="279">
        <v>3.8999911996213767</v>
      </c>
      <c r="RM8" s="279">
        <v>27353618.865171827</v>
      </c>
      <c r="RN8" s="279">
        <v>164.19666157447594</v>
      </c>
      <c r="RO8" s="279">
        <v>71539427.305010617</v>
      </c>
      <c r="RP8" s="279">
        <v>2722880.8820286151</v>
      </c>
      <c r="RQ8" s="279">
        <v>2491491.7469424563</v>
      </c>
      <c r="RR8" s="279">
        <v>23339577.94866576</v>
      </c>
      <c r="RS8" s="279">
        <v>0.30408368014014747</v>
      </c>
    </row>
    <row r="9" spans="1:487" ht="15" x14ac:dyDescent="0.25">
      <c r="A9">
        <v>2004</v>
      </c>
      <c r="B9" s="278">
        <v>6</v>
      </c>
      <c r="C9" s="279">
        <v>226.65104602552813</v>
      </c>
      <c r="D9" s="279">
        <v>224.9074009108505</v>
      </c>
      <c r="E9" s="279">
        <v>1.7436451146776335</v>
      </c>
      <c r="F9" s="279">
        <v>7.3644525282245334</v>
      </c>
      <c r="G9" s="279">
        <v>9.1080976429021661</v>
      </c>
      <c r="H9" s="183">
        <f t="shared" si="0"/>
        <v>11.0252557513982</v>
      </c>
      <c r="I9" s="279">
        <v>13.011072431576142</v>
      </c>
      <c r="J9" s="279">
        <v>0.46064906218669233</v>
      </c>
      <c r="K9" s="279">
        <v>0.90941848205429965</v>
      </c>
      <c r="L9" s="279">
        <v>10.017516124956465</v>
      </c>
      <c r="M9" s="279">
        <v>688120.40822947945</v>
      </c>
      <c r="N9" s="279">
        <v>323.15354554776644</v>
      </c>
      <c r="O9" s="368">
        <v>5067630.0801084917</v>
      </c>
      <c r="P9" s="368">
        <v>137723.69955233904</v>
      </c>
      <c r="Q9" s="368">
        <v>389257.84868542914</v>
      </c>
      <c r="R9" s="368">
        <v>1456422.5929983775</v>
      </c>
      <c r="S9" s="279">
        <v>0.26032595106675688</v>
      </c>
      <c r="T9" s="278">
        <v>5</v>
      </c>
      <c r="U9" s="279">
        <v>158.83173729386681</v>
      </c>
      <c r="V9" s="279">
        <v>157.77763783755142</v>
      </c>
      <c r="W9" s="279">
        <v>1.0540994563153845</v>
      </c>
      <c r="X9" s="279">
        <v>1.5615976844625583</v>
      </c>
      <c r="Y9" s="279">
        <v>2.615697140777943</v>
      </c>
      <c r="Z9" s="183">
        <f t="shared" si="1"/>
        <v>2.9844208653917343</v>
      </c>
      <c r="AA9" s="279">
        <v>3.8166704764503101</v>
      </c>
      <c r="AB9" s="279">
        <v>0.44818619318197411</v>
      </c>
      <c r="AC9" s="279">
        <v>0.57626303652837585</v>
      </c>
      <c r="AD9" s="279">
        <v>3.1919601773063189</v>
      </c>
      <c r="AE9" s="279">
        <v>3628016.0723706395</v>
      </c>
      <c r="AF9" s="279">
        <v>238.051878760167</v>
      </c>
      <c r="AG9" s="279">
        <v>5665501.4978069384</v>
      </c>
      <c r="AH9" s="279">
        <v>142116.235761733</v>
      </c>
      <c r="AI9" s="279">
        <v>962205.54488144023</v>
      </c>
      <c r="AJ9" s="279">
        <v>1598487.5483894988</v>
      </c>
      <c r="AK9" s="279">
        <v>0.23611953852294029</v>
      </c>
      <c r="AL9" s="278">
        <v>5</v>
      </c>
      <c r="AM9" s="279">
        <v>241.30997433179414</v>
      </c>
      <c r="AN9" s="279">
        <v>239.30066128315639</v>
      </c>
      <c r="AO9" s="279">
        <v>2.0093130486377504</v>
      </c>
      <c r="AP9" s="279">
        <v>6.207551349095966</v>
      </c>
      <c r="AQ9" s="279">
        <v>8.2168643977337155</v>
      </c>
      <c r="AR9" s="183">
        <f t="shared" si="2"/>
        <v>9.9895978705561159</v>
      </c>
      <c r="AS9" s="279">
        <v>10.744348160137138</v>
      </c>
      <c r="AT9" s="279">
        <v>0.47289106976922868</v>
      </c>
      <c r="AU9" s="279">
        <v>1.0047087438967988</v>
      </c>
      <c r="AV9" s="279">
        <v>9.2215731416305147</v>
      </c>
      <c r="AW9" s="279">
        <v>2668029.0052233497</v>
      </c>
      <c r="AX9" s="279">
        <v>346.93453264431957</v>
      </c>
      <c r="AY9" s="279">
        <v>16561927.050801367</v>
      </c>
      <c r="AZ9" s="279">
        <v>540591.95009825705</v>
      </c>
      <c r="BA9" s="279">
        <v>767543.03139686352</v>
      </c>
      <c r="BB9" s="279">
        <v>5103277.4993763342</v>
      </c>
      <c r="BC9" s="279">
        <v>0.28557693253404509</v>
      </c>
      <c r="BD9" s="278">
        <v>11</v>
      </c>
      <c r="BE9" s="279">
        <v>197.037317116586</v>
      </c>
      <c r="BF9" s="279">
        <v>193.60061426744269</v>
      </c>
      <c r="BG9" s="279">
        <v>3.4367028491433018</v>
      </c>
      <c r="BH9" s="279">
        <v>3.5940982771339809</v>
      </c>
      <c r="BI9" s="279">
        <v>7.0308011262772823</v>
      </c>
      <c r="BJ9" s="183">
        <f t="shared" si="3"/>
        <v>7.7518941025846537</v>
      </c>
      <c r="BK9" s="279">
        <v>9.0276780774301528</v>
      </c>
      <c r="BL9" s="279">
        <v>0.43722728088532481</v>
      </c>
      <c r="BM9" s="279">
        <v>0.6304433526934925</v>
      </c>
      <c r="BN9" s="279">
        <v>7.661244478970775</v>
      </c>
      <c r="BO9" s="279">
        <v>612848.00300556945</v>
      </c>
      <c r="BP9" s="279">
        <v>281.1348870364302</v>
      </c>
      <c r="BQ9" s="279">
        <v>2202635.9517473136</v>
      </c>
      <c r="BR9" s="279">
        <v>64845.18509598088</v>
      </c>
      <c r="BS9" s="279">
        <v>205024.14502170385</v>
      </c>
      <c r="BT9" s="279">
        <v>496064.9529198347</v>
      </c>
      <c r="BU9" s="279">
        <v>0.20063251494680545</v>
      </c>
      <c r="BV9" s="278">
        <v>13</v>
      </c>
      <c r="BW9" s="279">
        <v>372.553521178545</v>
      </c>
      <c r="BX9" s="279">
        <v>368.6344540328617</v>
      </c>
      <c r="BY9" s="279">
        <v>3.9190671456833002</v>
      </c>
      <c r="BZ9" s="279">
        <v>5.0933984006112656</v>
      </c>
      <c r="CA9" s="279">
        <v>9.0124655462945658</v>
      </c>
      <c r="CB9" s="183">
        <f t="shared" si="26"/>
        <v>9.9344296906688996</v>
      </c>
      <c r="CC9" s="279">
        <v>13.523384441277699</v>
      </c>
      <c r="CD9" s="279">
        <v>0.53055455645096583</v>
      </c>
      <c r="CE9" s="279">
        <v>1.0991150612591414</v>
      </c>
      <c r="CF9" s="279">
        <v>10.111580607553707</v>
      </c>
      <c r="CG9" s="279">
        <v>10791957.06580355</v>
      </c>
      <c r="CH9" s="279">
        <v>524.70915469206784</v>
      </c>
      <c r="CI9" s="279">
        <v>54967736.858429089</v>
      </c>
      <c r="CJ9" s="279">
        <v>2444653.3482878767</v>
      </c>
      <c r="CK9" s="279">
        <v>5876050.8017538572</v>
      </c>
      <c r="CL9" s="279">
        <v>11455941.352664992</v>
      </c>
      <c r="CM9" s="279">
        <v>0.18101159027019917</v>
      </c>
      <c r="CN9" s="278">
        <v>5</v>
      </c>
      <c r="CO9" s="279">
        <v>141.80815921998763</v>
      </c>
      <c r="CP9" s="279">
        <v>140.04276597598144</v>
      </c>
      <c r="CQ9" s="279">
        <v>1.7653932440061908</v>
      </c>
      <c r="CR9" s="279">
        <v>2.8989686197296431</v>
      </c>
      <c r="CS9" s="279">
        <v>4.6643618637358344</v>
      </c>
      <c r="CT9" s="183">
        <f t="shared" si="4"/>
        <v>5.286336447989572</v>
      </c>
      <c r="CU9" s="279">
        <v>5.9527329748721991</v>
      </c>
      <c r="CV9" s="279">
        <v>0.44778783676212391</v>
      </c>
      <c r="CW9" s="279">
        <v>0.89875986121060369</v>
      </c>
      <c r="CX9" s="279">
        <v>5.5631217249464378</v>
      </c>
      <c r="CY9" s="279">
        <v>2231909.5001296289</v>
      </c>
      <c r="CZ9" s="279">
        <v>200.64071919127039</v>
      </c>
      <c r="DA9" s="279">
        <v>6470235.6029522568</v>
      </c>
      <c r="DB9" s="279">
        <v>254902.38066307336</v>
      </c>
      <c r="DC9" s="279">
        <v>1005933.2696783883</v>
      </c>
      <c r="DD9" s="279">
        <v>1658703.6492488238</v>
      </c>
      <c r="DE9" s="279">
        <v>0.2145502990341934</v>
      </c>
      <c r="DF9" s="278">
        <v>10</v>
      </c>
      <c r="DG9" s="279">
        <v>82.620092801508704</v>
      </c>
      <c r="DH9" s="279">
        <v>80.605435455338267</v>
      </c>
      <c r="DI9" s="279">
        <v>2.0146573461704378</v>
      </c>
      <c r="DJ9" s="279">
        <v>5.1324036718001125</v>
      </c>
      <c r="DK9" s="279">
        <v>7.1470610179705503</v>
      </c>
      <c r="DL9" s="183">
        <f t="shared" si="5"/>
        <v>9.2593384101831244</v>
      </c>
      <c r="DM9" s="279">
        <v>10.155542965101231</v>
      </c>
      <c r="DN9" s="279">
        <v>0.52741421630347529</v>
      </c>
      <c r="DO9" s="279">
        <v>0.26632818638972983</v>
      </c>
      <c r="DP9" s="279">
        <v>7.4133892043602803</v>
      </c>
      <c r="DQ9" s="279">
        <v>682752.31217045151</v>
      </c>
      <c r="DR9" s="279">
        <v>128.07106358221264</v>
      </c>
      <c r="DS9" s="279">
        <v>2894651.5059843431</v>
      </c>
      <c r="DT9" s="279">
        <v>19761.722614988728</v>
      </c>
      <c r="DU9" s="279">
        <v>7962.5988457727235</v>
      </c>
      <c r="DV9" s="279">
        <v>1202724.6464999446</v>
      </c>
      <c r="DW9" s="279">
        <v>0.41155714306309127</v>
      </c>
      <c r="DX9" s="278">
        <v>13</v>
      </c>
      <c r="DY9" s="279">
        <v>114.97917820780729</v>
      </c>
      <c r="DZ9" s="279">
        <v>113.0849014906882</v>
      </c>
      <c r="EA9" s="279">
        <v>1.894276717119098</v>
      </c>
      <c r="EB9" s="279">
        <v>0.34054650988473639</v>
      </c>
      <c r="EC9" s="279">
        <v>2.2348232270038344</v>
      </c>
      <c r="ED9" s="183">
        <f t="shared" si="6"/>
        <v>2.2817241925585545</v>
      </c>
      <c r="EE9" s="279">
        <v>4.0028867894133819</v>
      </c>
      <c r="EF9" s="279">
        <v>0.45495052964123506</v>
      </c>
      <c r="EG9" s="279">
        <v>0.38952397784464282</v>
      </c>
      <c r="EH9" s="279">
        <v>2.6243472048484771</v>
      </c>
      <c r="EI9" s="279">
        <v>1245964.1174594504</v>
      </c>
      <c r="EJ9" s="279">
        <v>178.76537974230325</v>
      </c>
      <c r="EK9" s="279">
        <v>1328559.5974564108</v>
      </c>
      <c r="EL9" s="279">
        <v>74121.970042599714</v>
      </c>
      <c r="EM9" s="279">
        <v>537889.73094430729</v>
      </c>
      <c r="EN9" s="279">
        <v>267260.60900043842</v>
      </c>
      <c r="EO9" s="279">
        <v>0.1377226434374397</v>
      </c>
      <c r="EP9" s="542">
        <v>13</v>
      </c>
      <c r="EQ9" s="543">
        <v>63.013736222579368</v>
      </c>
      <c r="ER9" s="543">
        <v>62.001605221169605</v>
      </c>
      <c r="ES9" s="543">
        <v>1.0121310014097631</v>
      </c>
      <c r="ET9" s="543">
        <v>0.99777343529914775</v>
      </c>
      <c r="EU9" s="543">
        <v>2.0099044367089109</v>
      </c>
      <c r="EV9" s="183">
        <f t="shared" si="7"/>
        <v>2.3768787082009775</v>
      </c>
      <c r="EW9" s="543">
        <v>2.8559024500918491</v>
      </c>
      <c r="EX9" s="543">
        <v>0.50025731726064937</v>
      </c>
      <c r="EY9" s="543">
        <v>0.21782271012621793</v>
      </c>
      <c r="EZ9" s="543">
        <v>2.2277271468351287</v>
      </c>
      <c r="FA9" s="543">
        <v>17321671.36984444</v>
      </c>
      <c r="FB9" s="543">
        <v>94.947872764754152</v>
      </c>
      <c r="FC9" s="543">
        <v>17283103.547812592</v>
      </c>
      <c r="FD9" s="543">
        <v>613601.77698282618</v>
      </c>
      <c r="FE9" s="543">
        <v>1121290.5234558766</v>
      </c>
      <c r="FF9" s="543">
        <v>6994689.2999398382</v>
      </c>
      <c r="FG9" s="543">
        <v>0.36779318681905171</v>
      </c>
      <c r="FH9" s="278">
        <v>7</v>
      </c>
      <c r="FI9" s="279">
        <v>134.36943697152793</v>
      </c>
      <c r="FJ9" s="279">
        <v>132.28330212195348</v>
      </c>
      <c r="FK9" s="279">
        <v>2.0861348495744494</v>
      </c>
      <c r="FL9" s="279">
        <v>2.0654691986685001</v>
      </c>
      <c r="FM9" s="279">
        <v>4.1516040482429499</v>
      </c>
      <c r="FN9" s="183">
        <f t="shared" si="8"/>
        <v>4.3193913552573502</v>
      </c>
      <c r="FO9" s="279">
        <v>7.5242156487545309</v>
      </c>
      <c r="FP9" s="279">
        <v>0.44823875092238163</v>
      </c>
      <c r="FQ9" s="279">
        <v>0.39505331575399166</v>
      </c>
      <c r="FR9" s="279">
        <v>4.5466573639969416</v>
      </c>
      <c r="FS9" s="279">
        <v>15498699.897665858</v>
      </c>
      <c r="FT9" s="279">
        <v>202.62869776497419</v>
      </c>
      <c r="FU9" s="279">
        <v>48762288.555958048</v>
      </c>
      <c r="FV9" s="279">
        <v>2229265.3663621498</v>
      </c>
      <c r="FW9" s="279">
        <v>14946378.547390012</v>
      </c>
      <c r="FX9" s="279">
        <v>5356433.3597044982</v>
      </c>
      <c r="FY9" s="279">
        <v>8.1234475499593103E-2</v>
      </c>
      <c r="FZ9" s="278">
        <v>10</v>
      </c>
      <c r="GA9" s="279">
        <v>189.60230300651043</v>
      </c>
      <c r="GB9" s="279">
        <v>187.086212961559</v>
      </c>
      <c r="GC9" s="279">
        <v>2.5160900449514259</v>
      </c>
      <c r="GD9" s="279">
        <v>1.6553628928825805</v>
      </c>
      <c r="GE9" s="279">
        <v>4.1714529378340064</v>
      </c>
      <c r="GF9" s="183">
        <f t="shared" si="9"/>
        <v>4.7780322101174564</v>
      </c>
      <c r="GG9" s="279">
        <v>6.1619723455524325</v>
      </c>
      <c r="GH9" s="279">
        <v>0.45609164053002699</v>
      </c>
      <c r="GI9" s="279">
        <v>0.56270831128715326</v>
      </c>
      <c r="GJ9" s="279">
        <v>4.7341612491211595</v>
      </c>
      <c r="GK9" s="279">
        <v>2395349.4293663632</v>
      </c>
      <c r="GL9" s="279">
        <v>297.40359993336347</v>
      </c>
      <c r="GM9" s="279">
        <v>3965172.5608605477</v>
      </c>
      <c r="GN9" s="279">
        <v>107076.03850931367</v>
      </c>
      <c r="GO9" s="279">
        <v>295064.63320522557</v>
      </c>
      <c r="GP9" s="279">
        <v>1600326.84907912</v>
      </c>
      <c r="GQ9" s="279">
        <v>0.36643280750795237</v>
      </c>
      <c r="GR9" s="278">
        <v>10</v>
      </c>
      <c r="GS9" s="279">
        <v>137.97719148411693</v>
      </c>
      <c r="GT9" s="279">
        <v>135.15764028154103</v>
      </c>
      <c r="GU9" s="279">
        <v>2.8195512025758944</v>
      </c>
      <c r="GV9" s="279">
        <v>1.0399336048765586</v>
      </c>
      <c r="GW9" s="279">
        <v>3.859484807452453</v>
      </c>
      <c r="GX9" s="183">
        <f t="shared" si="10"/>
        <v>4.0231916179599327</v>
      </c>
      <c r="GY9" s="279">
        <v>5.2926165298918182</v>
      </c>
      <c r="GZ9" s="279">
        <v>0.46690585019032893</v>
      </c>
      <c r="HA9" s="279">
        <v>0.40824952664903436</v>
      </c>
      <c r="HB9" s="279">
        <v>4.2677343341014877</v>
      </c>
      <c r="HC9" s="279">
        <v>9272825.3790039588</v>
      </c>
      <c r="HD9" s="279">
        <v>209.83819629617375</v>
      </c>
      <c r="HE9" s="279">
        <v>9578168.9993686676</v>
      </c>
      <c r="HF9" s="279">
        <v>239979.01920998076</v>
      </c>
      <c r="HG9" s="279">
        <v>3311914.6144319605</v>
      </c>
      <c r="HH9" s="279">
        <v>2066940.2982402521</v>
      </c>
      <c r="HI9" s="279">
        <v>0.15742044467051569</v>
      </c>
      <c r="HP9" s="183">
        <f t="shared" si="11"/>
        <v>0</v>
      </c>
      <c r="IB9" s="278">
        <v>5</v>
      </c>
      <c r="IC9" s="279">
        <v>158.50198197612823</v>
      </c>
      <c r="ID9" s="279">
        <v>157.24807525880894</v>
      </c>
      <c r="IE9" s="279">
        <v>1.2539067173192961</v>
      </c>
      <c r="IF9" s="279">
        <v>4.189486478274433</v>
      </c>
      <c r="IG9" s="279">
        <v>5.4433931955937291</v>
      </c>
      <c r="IH9" s="183">
        <f t="shared" si="12"/>
        <v>6.2903329245222368</v>
      </c>
      <c r="II9" s="279">
        <v>6.6276640360428889</v>
      </c>
      <c r="IJ9" s="279">
        <v>0.43434735109083861</v>
      </c>
      <c r="IK9" s="279">
        <v>0.62532393570695555</v>
      </c>
      <c r="IL9" s="279">
        <v>6.0687171313006845</v>
      </c>
      <c r="IM9" s="279">
        <v>3204599.9493367299</v>
      </c>
      <c r="IN9" s="279">
        <v>224.21408606134386</v>
      </c>
      <c r="IO9" s="279">
        <v>13425628.156025169</v>
      </c>
      <c r="IP9" s="279">
        <v>489339.7210819599</v>
      </c>
      <c r="IQ9" s="279">
        <v>1025411.8237065051</v>
      </c>
      <c r="IR9" s="279">
        <v>3020322.7053039335</v>
      </c>
      <c r="IS9" s="279">
        <v>0.20215836315990351</v>
      </c>
      <c r="IT9" s="278">
        <v>9</v>
      </c>
      <c r="IU9" s="279">
        <v>174.18069082999011</v>
      </c>
      <c r="IV9" s="279">
        <v>172.61078105414364</v>
      </c>
      <c r="IW9" s="279">
        <v>1.5699097758464688</v>
      </c>
      <c r="IX9" s="279">
        <v>2.8988154341994488</v>
      </c>
      <c r="IY9" s="279">
        <v>4.4687252100459176</v>
      </c>
      <c r="IZ9" s="183">
        <f t="shared" si="13"/>
        <v>4.6945137191531057</v>
      </c>
      <c r="JA9" s="279">
        <v>5.6863713205121442</v>
      </c>
      <c r="JB9" s="279">
        <v>0.43898776609500612</v>
      </c>
      <c r="JC9" s="279">
        <v>0.87814115573556772</v>
      </c>
      <c r="JD9" s="279">
        <v>5.3468663657814854</v>
      </c>
      <c r="JE9" s="279">
        <v>1999999.4778460963</v>
      </c>
      <c r="JF9" s="279">
        <v>247.77871527963904</v>
      </c>
      <c r="JG9" s="279">
        <v>5797629.3547711009</v>
      </c>
      <c r="JH9" s="279">
        <v>185177.02724536209</v>
      </c>
      <c r="JI9" s="279">
        <v>1305083.5325972154</v>
      </c>
      <c r="JJ9" s="279">
        <v>567653.17962106387</v>
      </c>
      <c r="JK9" s="279">
        <v>7.788992236049086E-2</v>
      </c>
      <c r="JL9" s="278">
        <v>6</v>
      </c>
      <c r="JM9" s="279">
        <v>240.51732909924374</v>
      </c>
      <c r="JN9" s="279">
        <v>237.07737194083637</v>
      </c>
      <c r="JO9" s="279">
        <v>3.4399571584073669</v>
      </c>
      <c r="JP9" s="279">
        <v>2.6884666685836405</v>
      </c>
      <c r="JQ9" s="279">
        <v>6.128423826991007</v>
      </c>
      <c r="JR9" s="183">
        <f t="shared" si="14"/>
        <v>6.869222309433737</v>
      </c>
      <c r="JS9" s="279">
        <v>7.2874195534281094</v>
      </c>
      <c r="JT9" s="279">
        <v>0.48300897163249895</v>
      </c>
      <c r="JU9" s="279">
        <v>0.71346783362772559</v>
      </c>
      <c r="JV9" s="279">
        <v>6.8418916606187326</v>
      </c>
      <c r="JW9" s="279">
        <v>91880.000854829996</v>
      </c>
      <c r="JX9" s="279">
        <v>343.92607452405315</v>
      </c>
      <c r="JY9" s="279">
        <v>247016.31980764688</v>
      </c>
      <c r="JZ9" s="279">
        <v>5077.5847796886737</v>
      </c>
      <c r="KA9" s="279">
        <v>11926.068794082215</v>
      </c>
      <c r="KB9" s="279">
        <v>72749.868131548821</v>
      </c>
      <c r="KC9" s="279">
        <v>0.27554683533904595</v>
      </c>
      <c r="KD9" s="446">
        <v>7</v>
      </c>
      <c r="KE9" s="447">
        <v>139.76204440814021</v>
      </c>
      <c r="KF9" s="447">
        <v>139.04324642697028</v>
      </c>
      <c r="KG9" s="447">
        <v>0.71879798116992788</v>
      </c>
      <c r="KH9" s="447">
        <v>2.9827718059534205</v>
      </c>
      <c r="KI9" s="447">
        <v>3.7015697871233484</v>
      </c>
      <c r="KJ9" s="183">
        <f t="shared" si="15"/>
        <v>4.0905459231813595</v>
      </c>
      <c r="KK9" s="447">
        <v>6.779815599634289</v>
      </c>
      <c r="KL9" s="447">
        <v>0.42183107585158441</v>
      </c>
      <c r="KM9" s="447">
        <v>0.41243392476641572</v>
      </c>
      <c r="KN9" s="447">
        <v>4.1140037118897643</v>
      </c>
      <c r="KO9" s="447">
        <v>1621704.0115259925</v>
      </c>
      <c r="KP9" s="447">
        <v>219.12984057870372</v>
      </c>
      <c r="KQ9" s="447">
        <v>4837173.0031812917</v>
      </c>
      <c r="KR9" s="447">
        <v>160986.99640559612</v>
      </c>
      <c r="KS9" s="447">
        <v>1319380.9614786045</v>
      </c>
      <c r="KT9" s="447">
        <v>823855.40439892421</v>
      </c>
      <c r="KU9" s="447">
        <v>0.13040760787722316</v>
      </c>
      <c r="LB9" s="183">
        <f t="shared" si="16"/>
        <v>0</v>
      </c>
      <c r="LN9" s="278">
        <v>8</v>
      </c>
      <c r="LO9" s="279">
        <v>168.54559822939206</v>
      </c>
      <c r="LP9" s="279">
        <v>164.28614113203531</v>
      </c>
      <c r="LQ9" s="279">
        <v>4.2594570973567443</v>
      </c>
      <c r="LR9" s="279">
        <v>2.5912325644829082</v>
      </c>
      <c r="LS9" s="279">
        <v>6.8506896618396524</v>
      </c>
      <c r="LT9" s="183">
        <f t="shared" si="17"/>
        <v>7.3381808260333203</v>
      </c>
      <c r="LU9" s="279">
        <v>8.4783810860776061</v>
      </c>
      <c r="LV9" s="279">
        <v>0.46423083894637535</v>
      </c>
      <c r="LW9" s="279">
        <v>0.49634009807520185</v>
      </c>
      <c r="LX9" s="279">
        <v>7.3470297599148546</v>
      </c>
      <c r="LY9" s="279">
        <v>377053.97565132403</v>
      </c>
      <c r="LZ9" s="279">
        <v>253.10571012615841</v>
      </c>
      <c r="MA9" s="279">
        <v>977034.54027545638</v>
      </c>
      <c r="MB9" s="279">
        <v>30412.861885143226</v>
      </c>
      <c r="MC9" s="279">
        <v>175786.69216606813</v>
      </c>
      <c r="MD9" s="279">
        <v>222603.00910970278</v>
      </c>
      <c r="ME9" s="279">
        <v>0.18813099637428674</v>
      </c>
      <c r="MF9" s="278">
        <v>7</v>
      </c>
      <c r="MG9" s="279">
        <v>346.02313707331479</v>
      </c>
      <c r="MH9" s="279">
        <v>342.32141955523446</v>
      </c>
      <c r="MI9" s="279">
        <v>3.7017175180803292</v>
      </c>
      <c r="MJ9" s="279">
        <v>4.2388573134004268</v>
      </c>
      <c r="MK9" s="279">
        <v>7.940574831480756</v>
      </c>
      <c r="ML9" s="183">
        <f t="shared" si="18"/>
        <v>9.6807783518999528</v>
      </c>
      <c r="MM9" s="279">
        <v>12.727981188734123</v>
      </c>
      <c r="MN9" s="279">
        <v>0.4053735429956673</v>
      </c>
      <c r="MO9" s="279">
        <v>2.0177954653196122</v>
      </c>
      <c r="MP9" s="279">
        <v>9.9583702968003678</v>
      </c>
      <c r="MQ9" s="279">
        <v>3888591.025513283</v>
      </c>
      <c r="MR9" s="279">
        <v>493.71996235739692</v>
      </c>
      <c r="MS9" s="279">
        <v>16483182.507320229</v>
      </c>
      <c r="MT9" s="279">
        <v>881324.89756954624</v>
      </c>
      <c r="MU9" s="279">
        <v>1278039.5278002077</v>
      </c>
      <c r="MV9" s="279">
        <v>7653436.6229521018</v>
      </c>
      <c r="MW9" s="279">
        <v>0.41053599868007778</v>
      </c>
      <c r="MX9" s="278">
        <v>5</v>
      </c>
      <c r="MY9" s="279">
        <v>225.73842834508656</v>
      </c>
      <c r="MZ9" s="279">
        <v>222.47901414963746</v>
      </c>
      <c r="NA9" s="279">
        <v>3.2594141954490965</v>
      </c>
      <c r="NB9" s="279">
        <v>3.4961516017107002</v>
      </c>
      <c r="NC9" s="279">
        <v>6.7555657971597967</v>
      </c>
      <c r="ND9" s="183">
        <f t="shared" si="19"/>
        <v>7.644009057624281</v>
      </c>
      <c r="NE9" s="279">
        <v>8.2474891293208135</v>
      </c>
      <c r="NF9" s="279">
        <v>0.4403733257770916</v>
      </c>
      <c r="NG9" s="279">
        <v>0.86292214546012636</v>
      </c>
      <c r="NH9" s="279">
        <v>7.6184879426199235</v>
      </c>
      <c r="NI9" s="279">
        <v>10085472.817977</v>
      </c>
      <c r="NJ9" s="279">
        <v>331.18177893692769</v>
      </c>
      <c r="NK9" s="279">
        <v>33061503.981591441</v>
      </c>
      <c r="NL9" s="279">
        <v>711804.91570003657</v>
      </c>
      <c r="NM9" s="279">
        <v>4260955.9714041743</v>
      </c>
      <c r="NN9" s="279">
        <v>9665280.6110522673</v>
      </c>
      <c r="NO9" s="279">
        <v>0.25412034765018793</v>
      </c>
      <c r="NP9" s="524">
        <v>10</v>
      </c>
      <c r="NQ9" s="525">
        <v>63.313491069467361</v>
      </c>
      <c r="NR9" s="525">
        <v>62.156934493260437</v>
      </c>
      <c r="NS9" s="525">
        <v>1.1565565762069241</v>
      </c>
      <c r="NT9" s="525">
        <v>3.1722687488098642</v>
      </c>
      <c r="NU9" s="525">
        <v>4.3288253250167887</v>
      </c>
      <c r="NV9" s="183">
        <f t="shared" si="20"/>
        <v>5.3343096658222375</v>
      </c>
      <c r="NW9" s="525">
        <v>6.5205244478303825</v>
      </c>
      <c r="NX9" s="525">
        <v>0.55686817685739454</v>
      </c>
      <c r="NY9" s="525">
        <v>0.36871507154169103</v>
      </c>
      <c r="NZ9" s="525">
        <v>4.6975403965584794</v>
      </c>
      <c r="OA9" s="525">
        <v>3695989.6333221416</v>
      </c>
      <c r="OB9" s="525">
        <v>105.53083232393546</v>
      </c>
      <c r="OC9" s="525">
        <v>9521711.1717976592</v>
      </c>
      <c r="OD9" s="525">
        <v>264336.60983201698</v>
      </c>
      <c r="OE9" s="525">
        <v>2666798.0553578613</v>
      </c>
      <c r="OF9" s="525">
        <v>3947062.017445032</v>
      </c>
      <c r="OG9" s="525">
        <v>0.316960642500001</v>
      </c>
      <c r="OH9" s="524">
        <v>15</v>
      </c>
      <c r="OI9" s="525">
        <v>264.1282993974865</v>
      </c>
      <c r="OJ9" s="525">
        <v>262.12768739225248</v>
      </c>
      <c r="OK9" s="525">
        <v>2.0006120052340179</v>
      </c>
      <c r="OL9" s="525">
        <v>2.2201425191423669</v>
      </c>
      <c r="OM9" s="525">
        <v>4.2207545243763853</v>
      </c>
      <c r="ON9" s="183">
        <f t="shared" si="21"/>
        <v>4.4593817967536324</v>
      </c>
      <c r="OO9" s="525">
        <v>7.5352633770102706</v>
      </c>
      <c r="OP9" s="525">
        <v>0.37199333092797271</v>
      </c>
      <c r="OQ9" s="525">
        <v>0.96432396476063675</v>
      </c>
      <c r="OR9" s="525">
        <v>5.1850784891370223</v>
      </c>
      <c r="OS9" s="525">
        <v>6871191.5025722645</v>
      </c>
      <c r="OT9" s="525">
        <v>413.50394806933173</v>
      </c>
      <c r="OU9" s="525">
        <v>15255024.412030404</v>
      </c>
      <c r="OV9" s="525">
        <v>673081.34984332381</v>
      </c>
      <c r="OW9" s="525">
        <v>4648486.64350197</v>
      </c>
      <c r="OX9" s="525">
        <v>2211631.0453843949</v>
      </c>
      <c r="OY9" s="525">
        <v>0.10748286216752778</v>
      </c>
      <c r="OZ9" s="278">
        <v>5</v>
      </c>
      <c r="PA9" s="279">
        <v>238.81498279912449</v>
      </c>
      <c r="PB9" s="279">
        <v>235.29000521155365</v>
      </c>
      <c r="PC9" s="279">
        <v>3.5249775875708451</v>
      </c>
      <c r="PD9" s="279">
        <v>1.9723681123148304</v>
      </c>
      <c r="PE9" s="279">
        <v>5.4973456998856758</v>
      </c>
      <c r="PF9" s="183">
        <f t="shared" si="22"/>
        <v>5.8570799137257552</v>
      </c>
      <c r="PG9" s="279">
        <v>7.4210196829137782</v>
      </c>
      <c r="PH9" s="279">
        <v>0.45248001722727682</v>
      </c>
      <c r="PI9" s="279">
        <v>0.7001063359575137</v>
      </c>
      <c r="PJ9" s="279">
        <v>6.1974520358431899</v>
      </c>
      <c r="PK9" s="279">
        <v>1247651.0166444839</v>
      </c>
      <c r="PL9" s="279">
        <v>347.92865290180521</v>
      </c>
      <c r="PM9" s="279">
        <v>2460838.0742721697</v>
      </c>
      <c r="PN9" s="279">
        <v>74458.655461913499</v>
      </c>
      <c r="PO9" s="279">
        <v>367190.53607574035</v>
      </c>
      <c r="PP9" s="279">
        <v>529375.81388979347</v>
      </c>
      <c r="PQ9" s="279">
        <v>0.18238695484580952</v>
      </c>
      <c r="PR9" s="524">
        <v>5</v>
      </c>
      <c r="PS9" s="525">
        <v>246.87591871353678</v>
      </c>
      <c r="PT9" s="525">
        <v>245.11392359264369</v>
      </c>
      <c r="PU9" s="525">
        <v>1.76199512089309</v>
      </c>
      <c r="PV9" s="525">
        <v>4.048448338211025</v>
      </c>
      <c r="PW9" s="525">
        <v>5.810443459104115</v>
      </c>
      <c r="PX9" s="183">
        <f t="shared" si="23"/>
        <v>7.9283884903998718</v>
      </c>
      <c r="PY9" s="525">
        <v>8.996509645635566</v>
      </c>
      <c r="PZ9" s="525">
        <v>0.48252419660456969</v>
      </c>
      <c r="QA9" s="525">
        <v>1.2782582367947117</v>
      </c>
      <c r="QB9" s="525">
        <v>7.0887016958988269</v>
      </c>
      <c r="QC9" s="525">
        <v>1942899.0060755927</v>
      </c>
      <c r="QD9" s="525">
        <v>350.38801148932663</v>
      </c>
      <c r="QE9" s="525">
        <v>7914972.4071077034</v>
      </c>
      <c r="QF9" s="525">
        <v>126996.89959543729</v>
      </c>
      <c r="QG9" s="525">
        <v>422718.4370616026</v>
      </c>
      <c r="QH9" s="525">
        <v>4428299.8943488421</v>
      </c>
      <c r="QI9" s="525">
        <v>0.52314982293479351</v>
      </c>
      <c r="QJ9" s="278">
        <v>6</v>
      </c>
      <c r="QK9" s="279">
        <v>72.932546860008685</v>
      </c>
      <c r="QL9" s="279">
        <v>71.856757814629418</v>
      </c>
      <c r="QM9" s="279">
        <v>1.0757890453792669</v>
      </c>
      <c r="QN9" s="279">
        <v>2.4866534807719343</v>
      </c>
      <c r="QO9" s="279">
        <v>3.5624425261512012</v>
      </c>
      <c r="QP9" s="183">
        <f t="shared" si="24"/>
        <v>4.2107975759970042</v>
      </c>
      <c r="QQ9" s="279">
        <v>4.4986324414147019</v>
      </c>
      <c r="QR9" s="279">
        <v>0.47754149306087684</v>
      </c>
      <c r="QS9" s="279">
        <v>0.41053538064961981</v>
      </c>
      <c r="QT9" s="279">
        <v>3.9729779068008209</v>
      </c>
      <c r="QU9" s="279">
        <v>22520539.905524723</v>
      </c>
      <c r="QV9" s="279">
        <v>103.48200796658796</v>
      </c>
      <c r="QW9" s="279">
        <v>56645968.647757515</v>
      </c>
      <c r="QX9" s="279">
        <v>2137802.2913941899</v>
      </c>
      <c r="QY9" s="279">
        <v>4179157.7348622512</v>
      </c>
      <c r="QZ9" s="279">
        <v>16416574.755806159</v>
      </c>
      <c r="RA9" s="279">
        <v>0.26073397634982637</v>
      </c>
      <c r="RB9" s="278">
        <v>9</v>
      </c>
      <c r="RC9" s="279">
        <v>112.32438686225935</v>
      </c>
      <c r="RD9" s="279">
        <v>111.42718328415179</v>
      </c>
      <c r="RE9" s="279">
        <v>0.89720357810755047</v>
      </c>
      <c r="RF9" s="279">
        <v>2.5492318713338573</v>
      </c>
      <c r="RG9" s="279">
        <v>3.4464354494414078</v>
      </c>
      <c r="RH9" s="183">
        <f t="shared" si="25"/>
        <v>4.2226829755481887</v>
      </c>
      <c r="RI9" s="279">
        <v>4.5100412766818927</v>
      </c>
      <c r="RJ9" s="279">
        <v>0.46564495650044896</v>
      </c>
      <c r="RK9" s="279">
        <v>0.45632058639847672</v>
      </c>
      <c r="RL9" s="279">
        <v>3.9027560358398845</v>
      </c>
      <c r="RM9" s="279">
        <v>27353618.849188857</v>
      </c>
      <c r="RN9" s="279">
        <v>165.48901711634528</v>
      </c>
      <c r="RO9" s="279">
        <v>71890543.09210062</v>
      </c>
      <c r="RP9" s="279">
        <v>2730689.8674346469</v>
      </c>
      <c r="RQ9" s="279">
        <v>2440376.5754305613</v>
      </c>
      <c r="RR9" s="279">
        <v>23465454.214655031</v>
      </c>
      <c r="RS9" s="279">
        <v>0.30450251890998781</v>
      </c>
    </row>
    <row r="10" spans="1:487" ht="15" x14ac:dyDescent="0.25">
      <c r="A10">
        <v>2005</v>
      </c>
      <c r="B10" s="278">
        <v>7</v>
      </c>
      <c r="C10" s="279">
        <v>228.14460113153845</v>
      </c>
      <c r="D10" s="279">
        <v>226.65104602552813</v>
      </c>
      <c r="E10" s="279">
        <v>1.4935551060103194</v>
      </c>
      <c r="F10" s="279">
        <v>7.5277120495084278</v>
      </c>
      <c r="G10" s="279">
        <v>9.0212671555187463</v>
      </c>
      <c r="H10" s="183">
        <f t="shared" si="0"/>
        <v>10.962907720235368</v>
      </c>
      <c r="I10" s="279">
        <v>12.946258091797249</v>
      </c>
      <c r="J10" s="279">
        <v>0.45910950664936434</v>
      </c>
      <c r="K10" s="279">
        <v>0.91719103373710598</v>
      </c>
      <c r="L10" s="279">
        <v>9.9384581892558526</v>
      </c>
      <c r="M10" s="279">
        <v>688120.40756261093</v>
      </c>
      <c r="N10" s="279">
        <v>325.4208235891017</v>
      </c>
      <c r="O10" s="368">
        <v>5179972.2835217174</v>
      </c>
      <c r="P10" s="368">
        <v>143683.25308727223</v>
      </c>
      <c r="Q10" s="368">
        <v>407978.85532868619</v>
      </c>
      <c r="R10" s="368">
        <v>1478374.0085060506</v>
      </c>
      <c r="S10" s="279">
        <v>0.2579323640366149</v>
      </c>
      <c r="T10" s="278">
        <v>6</v>
      </c>
      <c r="U10" s="279">
        <v>159.94746137592259</v>
      </c>
      <c r="V10" s="279">
        <v>158.83173729386681</v>
      </c>
      <c r="W10" s="279">
        <v>1.1157240820557774</v>
      </c>
      <c r="X10" s="279">
        <v>1.5118829103989062</v>
      </c>
      <c r="Y10" s="279">
        <v>2.6276069924546839</v>
      </c>
      <c r="Z10" s="183">
        <f t="shared" si="1"/>
        <v>2.9903221513206213</v>
      </c>
      <c r="AA10" s="279">
        <v>3.7961066285262208</v>
      </c>
      <c r="AB10" s="279">
        <v>0.44781295160716783</v>
      </c>
      <c r="AC10" s="279">
        <v>0.57673122325010939</v>
      </c>
      <c r="AD10" s="279">
        <v>3.2043382157047935</v>
      </c>
      <c r="AE10" s="279">
        <v>3628016.0389057184</v>
      </c>
      <c r="AF10" s="279">
        <v>239.66131757330839</v>
      </c>
      <c r="AG10" s="279">
        <v>5485135.4478746895</v>
      </c>
      <c r="AH10" s="279">
        <v>141386.42674178022</v>
      </c>
      <c r="AI10" s="279">
        <v>874410.5163881894</v>
      </c>
      <c r="AJ10" s="279">
        <v>1559635.8082768635</v>
      </c>
      <c r="AK10" s="279">
        <v>0.23990955673295911</v>
      </c>
      <c r="AL10" s="278">
        <v>6</v>
      </c>
      <c r="AM10" s="279">
        <v>243.43926646408522</v>
      </c>
      <c r="AN10" s="279">
        <v>241.30997433179414</v>
      </c>
      <c r="AO10" s="279">
        <v>2.1292921322910843</v>
      </c>
      <c r="AP10" s="279">
        <v>6.1538437422922563</v>
      </c>
      <c r="AQ10" s="279">
        <v>8.2831358745833406</v>
      </c>
      <c r="AR10" s="183">
        <f t="shared" si="2"/>
        <v>10.012816375169534</v>
      </c>
      <c r="AS10" s="279">
        <v>10.772685131600307</v>
      </c>
      <c r="AT10" s="279">
        <v>0.47222236336561429</v>
      </c>
      <c r="AU10" s="279">
        <v>0.9665778651749205</v>
      </c>
      <c r="AV10" s="279">
        <v>9.2497137397582616</v>
      </c>
      <c r="AW10" s="279">
        <v>2668028.9982789764</v>
      </c>
      <c r="AX10" s="279">
        <v>350.01531131147135</v>
      </c>
      <c r="AY10" s="279">
        <v>16418633.555313334</v>
      </c>
      <c r="AZ10" s="279">
        <v>525975.34184122423</v>
      </c>
      <c r="BA10" s="279">
        <v>751480.54356546199</v>
      </c>
      <c r="BB10" s="279">
        <v>4973896.3360225335</v>
      </c>
      <c r="BC10" s="279">
        <v>0.28107319149151827</v>
      </c>
      <c r="BD10" s="278">
        <v>12</v>
      </c>
      <c r="BE10" s="279">
        <v>197.77827794476769</v>
      </c>
      <c r="BF10" s="279">
        <v>197.037317116586</v>
      </c>
      <c r="BG10" s="279">
        <v>0.74096082818169862</v>
      </c>
      <c r="BH10" s="279">
        <v>6.2281957357815925</v>
      </c>
      <c r="BI10" s="279">
        <v>6.9691565639632911</v>
      </c>
      <c r="BJ10" s="183">
        <f t="shared" si="3"/>
        <v>8.4518756311430305</v>
      </c>
      <c r="BK10" s="279">
        <v>8.9857793898716256</v>
      </c>
      <c r="BL10" s="279">
        <v>0.43770767556772344</v>
      </c>
      <c r="BM10" s="279">
        <v>0.6049134690918625</v>
      </c>
      <c r="BN10" s="279">
        <v>7.574070033055154</v>
      </c>
      <c r="BO10" s="279">
        <v>612848.00006340095</v>
      </c>
      <c r="BP10" s="279">
        <v>282.10917345946945</v>
      </c>
      <c r="BQ10" s="279">
        <v>3816937.3006771449</v>
      </c>
      <c r="BR10" s="279">
        <v>52414.594416680469</v>
      </c>
      <c r="BS10" s="279">
        <v>183914.90836222461</v>
      </c>
      <c r="BT10" s="279">
        <v>964943.33653063443</v>
      </c>
      <c r="BU10" s="279">
        <v>0.23806558593869712</v>
      </c>
      <c r="BV10" s="278">
        <v>14</v>
      </c>
      <c r="BW10" s="279">
        <v>374.31147450747613</v>
      </c>
      <c r="BX10" s="279">
        <v>372.553521178545</v>
      </c>
      <c r="BY10" s="279">
        <v>1.7579533289311371</v>
      </c>
      <c r="BZ10" s="279">
        <v>5.6695439184190466</v>
      </c>
      <c r="CA10" s="279">
        <v>7.4274972473501837</v>
      </c>
      <c r="CB10" s="183">
        <f t="shared" si="26"/>
        <v>8.5357627725183534</v>
      </c>
      <c r="CC10" s="279">
        <v>13.525250226701239</v>
      </c>
      <c r="CD10" s="279">
        <v>0.52885104070067868</v>
      </c>
      <c r="CE10" s="279">
        <v>1.1032667424861495</v>
      </c>
      <c r="CF10" s="279">
        <v>8.5307639898363341</v>
      </c>
      <c r="CG10" s="279">
        <v>10791957.051535103</v>
      </c>
      <c r="CH10" s="279">
        <v>527.5350245927732</v>
      </c>
      <c r="CI10" s="279">
        <v>69899848.501564622</v>
      </c>
      <c r="CJ10" s="279">
        <v>2988707.7714441097</v>
      </c>
      <c r="CK10" s="279">
        <v>7454961.8462598557</v>
      </c>
      <c r="CL10" s="279">
        <v>15705311.147345137</v>
      </c>
      <c r="CM10" s="279">
        <v>0.19547701563218664</v>
      </c>
      <c r="CN10" s="278">
        <v>6</v>
      </c>
      <c r="CO10" s="279">
        <v>143.31837935632848</v>
      </c>
      <c r="CP10" s="279">
        <v>141.80815921998763</v>
      </c>
      <c r="CQ10" s="279">
        <v>1.5102201363408483</v>
      </c>
      <c r="CR10" s="279">
        <v>2.322409708202398</v>
      </c>
      <c r="CS10" s="279">
        <v>3.8326298445432463</v>
      </c>
      <c r="CT10" s="183">
        <f t="shared" si="4"/>
        <v>5.1996145203752917</v>
      </c>
      <c r="CU10" s="279">
        <v>5.9234113963271824</v>
      </c>
      <c r="CV10" s="279">
        <v>0.44698729039329743</v>
      </c>
      <c r="CW10" s="279">
        <v>1.5692643956424517</v>
      </c>
      <c r="CX10" s="279">
        <v>5.4018942401856975</v>
      </c>
      <c r="CY10" s="279">
        <v>2231909.4880523654</v>
      </c>
      <c r="CZ10" s="279">
        <v>202.79777433055034</v>
      </c>
      <c r="DA10" s="279">
        <v>5183408.2628818499</v>
      </c>
      <c r="DB10" s="279">
        <v>200082.26745309401</v>
      </c>
      <c r="DC10" s="279">
        <v>743993.62671860808</v>
      </c>
      <c r="DD10" s="279">
        <v>3606674.9611459412</v>
      </c>
      <c r="DE10" s="279">
        <v>0.58860616669145971</v>
      </c>
      <c r="DF10" s="278">
        <v>11</v>
      </c>
      <c r="DG10" s="279">
        <v>84.599185414649284</v>
      </c>
      <c r="DH10" s="279">
        <v>82.620092801508704</v>
      </c>
      <c r="DI10" s="279">
        <v>1.9790926131405797</v>
      </c>
      <c r="DJ10" s="279">
        <v>5.3110586666309656</v>
      </c>
      <c r="DK10" s="279">
        <v>7.2901512797715453</v>
      </c>
      <c r="DL10" s="183">
        <f t="shared" si="5"/>
        <v>9.4401093375409317</v>
      </c>
      <c r="DM10" s="279">
        <v>10.423373244326772</v>
      </c>
      <c r="DN10" s="279">
        <v>0.52304255366763586</v>
      </c>
      <c r="DO10" s="279">
        <v>0.27604890314194058</v>
      </c>
      <c r="DP10" s="279">
        <v>7.5662001829134855</v>
      </c>
      <c r="DQ10" s="279">
        <v>694611.30795406725</v>
      </c>
      <c r="DR10" s="279">
        <v>131.25591016619464</v>
      </c>
      <c r="DS10" s="279">
        <v>2998027.0289516845</v>
      </c>
      <c r="DT10" s="279">
        <v>20644.199581065306</v>
      </c>
      <c r="DU10" s="279">
        <v>6967.291632277228</v>
      </c>
      <c r="DV10" s="279">
        <v>1224802.1203751154</v>
      </c>
      <c r="DW10" s="279">
        <v>0.40480781567664309</v>
      </c>
      <c r="DX10" s="278">
        <v>14</v>
      </c>
      <c r="DY10" s="279">
        <v>116.97998038370034</v>
      </c>
      <c r="DZ10" s="279">
        <v>114.97917820780729</v>
      </c>
      <c r="EA10" s="279">
        <v>2.0008021758930425</v>
      </c>
      <c r="EB10" s="279">
        <v>0.31992910591230866</v>
      </c>
      <c r="EC10" s="279">
        <v>2.3207312818053514</v>
      </c>
      <c r="ED10" s="183">
        <f t="shared" si="6"/>
        <v>2.3544349712698942</v>
      </c>
      <c r="EE10" s="279">
        <v>4.0270495970990972</v>
      </c>
      <c r="EF10" s="279">
        <v>0.45404055084493694</v>
      </c>
      <c r="EG10" s="279">
        <v>0.35178439784791188</v>
      </c>
      <c r="EH10" s="279">
        <v>2.6725156796532632</v>
      </c>
      <c r="EI10" s="279">
        <v>1245964.1173890205</v>
      </c>
      <c r="EJ10" s="279">
        <v>181.81803580030302</v>
      </c>
      <c r="EK10" s="279">
        <v>1248125.7967837073</v>
      </c>
      <c r="EL10" s="279">
        <v>41375.953456538409</v>
      </c>
      <c r="EM10" s="279">
        <v>460869.42551555648</v>
      </c>
      <c r="EN10" s="279">
        <v>184396.99753835515</v>
      </c>
      <c r="EO10" s="279">
        <v>0.10534736865666984</v>
      </c>
      <c r="EP10" s="542">
        <v>14</v>
      </c>
      <c r="EQ10" s="543">
        <v>64.070603346738778</v>
      </c>
      <c r="ER10" s="543">
        <v>63.013736222579368</v>
      </c>
      <c r="ES10" s="543">
        <v>1.0568671241594103</v>
      </c>
      <c r="ET10" s="543">
        <v>0.95061308035304348</v>
      </c>
      <c r="EU10" s="543">
        <v>2.0074802045124538</v>
      </c>
      <c r="EV10" s="183">
        <f t="shared" si="7"/>
        <v>2.3771399781400975</v>
      </c>
      <c r="EW10" s="543">
        <v>2.8809637498578327</v>
      </c>
      <c r="EX10" s="543">
        <v>0.49795354422107735</v>
      </c>
      <c r="EY10" s="543">
        <v>0.24014871879344657</v>
      </c>
      <c r="EZ10" s="543">
        <v>2.2476289233059004</v>
      </c>
      <c r="FA10" s="543">
        <v>17321671.311221868</v>
      </c>
      <c r="FB10" s="543">
        <v>96.520843570472096</v>
      </c>
      <c r="FC10" s="543">
        <v>16466207.322023576</v>
      </c>
      <c r="FD10" s="543">
        <v>546944.45650210348</v>
      </c>
      <c r="FE10" s="543">
        <v>1278232.3662579556</v>
      </c>
      <c r="FF10" s="543">
        <v>7112871.747762857</v>
      </c>
      <c r="FG10" s="543">
        <v>0.38886459829729819</v>
      </c>
      <c r="FH10" s="278">
        <v>8</v>
      </c>
      <c r="FI10" s="279">
        <v>136.75565453868913</v>
      </c>
      <c r="FJ10" s="279">
        <v>134.36943697152793</v>
      </c>
      <c r="FK10" s="279">
        <v>2.3862175671611965</v>
      </c>
      <c r="FL10" s="279">
        <v>2.0479061159568426</v>
      </c>
      <c r="FM10" s="279">
        <v>4.4341236831180391</v>
      </c>
      <c r="FN10" s="183">
        <f t="shared" si="8"/>
        <v>4.6029790205900198</v>
      </c>
      <c r="FO10" s="279">
        <v>7.5220864552025342</v>
      </c>
      <c r="FP10" s="279">
        <v>0.44769552803303791</v>
      </c>
      <c r="FQ10" s="279">
        <v>0.402196655300877</v>
      </c>
      <c r="FR10" s="279">
        <v>4.8363203384189157</v>
      </c>
      <c r="FS10" s="279">
        <v>15498699.903897244</v>
      </c>
      <c r="FT10" s="279">
        <v>206.25726083127981</v>
      </c>
      <c r="FU10" s="279">
        <v>45358443.396792799</v>
      </c>
      <c r="FV10" s="279">
        <v>1989043.8793693373</v>
      </c>
      <c r="FW10" s="279">
        <v>13494603.939778272</v>
      </c>
      <c r="FX10" s="279">
        <v>5016593.1752045201</v>
      </c>
      <c r="FY10" s="279">
        <v>8.2452675030508987E-2</v>
      </c>
      <c r="FZ10" s="278">
        <v>11</v>
      </c>
      <c r="GA10" s="279">
        <v>192.02461421940285</v>
      </c>
      <c r="GB10" s="279">
        <v>189.60230300651043</v>
      </c>
      <c r="GC10" s="279">
        <v>2.4223112128924242</v>
      </c>
      <c r="GD10" s="279">
        <v>1.7092467696865292</v>
      </c>
      <c r="GE10" s="279">
        <v>4.1315579825789532</v>
      </c>
      <c r="GF10" s="183">
        <f t="shared" si="9"/>
        <v>4.7033727480629999</v>
      </c>
      <c r="GG10" s="279">
        <v>6.1763715817027292</v>
      </c>
      <c r="GH10" s="279">
        <v>0.45522174046736347</v>
      </c>
      <c r="GI10" s="279">
        <v>0.56996341019835528</v>
      </c>
      <c r="GJ10" s="279">
        <v>4.701521392777309</v>
      </c>
      <c r="GK10" s="279">
        <v>2395349.4220832894</v>
      </c>
      <c r="GL10" s="279">
        <v>301.27019036188148</v>
      </c>
      <c r="GM10" s="279">
        <v>4094243.2619663621</v>
      </c>
      <c r="GN10" s="279">
        <v>109147.4340327945</v>
      </c>
      <c r="GO10" s="279">
        <v>378916.71676641365</v>
      </c>
      <c r="GP10" s="279">
        <v>1532974.1059489597</v>
      </c>
      <c r="GQ10" s="279">
        <v>0.33454196060228103</v>
      </c>
      <c r="GR10" s="278">
        <v>11</v>
      </c>
      <c r="GS10" s="279">
        <v>140.54683368145166</v>
      </c>
      <c r="GT10" s="279">
        <v>137.97719148411693</v>
      </c>
      <c r="GU10" s="279">
        <v>2.5696421973347299</v>
      </c>
      <c r="GV10" s="279">
        <v>1.1387324039637778</v>
      </c>
      <c r="GW10" s="279">
        <v>3.7083746012985079</v>
      </c>
      <c r="GX10" s="183">
        <f t="shared" si="10"/>
        <v>3.8833016813015124</v>
      </c>
      <c r="GY10" s="279">
        <v>5.1632951532204991</v>
      </c>
      <c r="GZ10" s="279">
        <v>0.46583883416601124</v>
      </c>
      <c r="HA10" s="279">
        <v>0.4160884884371569</v>
      </c>
      <c r="HB10" s="279">
        <v>4.1244630897356647</v>
      </c>
      <c r="HC10" s="279">
        <v>9272825.392737912</v>
      </c>
      <c r="HD10" s="279">
        <v>213.75412506040621</v>
      </c>
      <c r="HE10" s="279">
        <v>10499321.545884812</v>
      </c>
      <c r="HF10" s="279">
        <v>312201.78957667557</v>
      </c>
      <c r="HG10" s="279">
        <v>3624288.1615270516</v>
      </c>
      <c r="HH10" s="279">
        <v>2217566.0794863403</v>
      </c>
      <c r="HI10" s="279">
        <v>0.15361561627130887</v>
      </c>
      <c r="HP10" s="183">
        <f t="shared" si="11"/>
        <v>0</v>
      </c>
      <c r="IB10" s="278">
        <v>6</v>
      </c>
      <c r="IC10" s="279">
        <v>159.74551035124216</v>
      </c>
      <c r="ID10" s="279">
        <v>158.50198197612823</v>
      </c>
      <c r="IE10" s="279">
        <v>1.2435283751139252</v>
      </c>
      <c r="IF10" s="279">
        <v>4.2295688152061199</v>
      </c>
      <c r="IG10" s="279">
        <v>5.4730971903200452</v>
      </c>
      <c r="IH10" s="183">
        <f t="shared" si="12"/>
        <v>6.4108179623260915</v>
      </c>
      <c r="II10" s="279">
        <v>6.6096077859263387</v>
      </c>
      <c r="IJ10" s="279">
        <v>0.43364869700095632</v>
      </c>
      <c r="IK10" s="279">
        <v>0.63069688572713223</v>
      </c>
      <c r="IL10" s="279">
        <v>6.1037940760471772</v>
      </c>
      <c r="IM10" s="279">
        <v>3204599.9675786709</v>
      </c>
      <c r="IN10" s="279">
        <v>226.01571353923521</v>
      </c>
      <c r="IO10" s="279">
        <v>13554076.088081298</v>
      </c>
      <c r="IP10" s="279">
        <v>471978.92808724236</v>
      </c>
      <c r="IQ10" s="279">
        <v>817887.34776729182</v>
      </c>
      <c r="IR10" s="279">
        <v>3290991.0445433487</v>
      </c>
      <c r="IS10" s="279">
        <v>0.2217059972247663</v>
      </c>
      <c r="IT10" s="278">
        <v>10</v>
      </c>
      <c r="IU10" s="279">
        <v>175.57389025139551</v>
      </c>
      <c r="IV10" s="279">
        <v>174.18069082999011</v>
      </c>
      <c r="IW10" s="279">
        <v>1.3931994214053987</v>
      </c>
      <c r="IX10" s="279">
        <v>2.8592652303570083</v>
      </c>
      <c r="IY10" s="279">
        <v>4.2524646517624074</v>
      </c>
      <c r="IZ10" s="183">
        <f t="shared" si="13"/>
        <v>4.7168819965290876</v>
      </c>
      <c r="JA10" s="279">
        <v>5.6788329004620248</v>
      </c>
      <c r="JB10" s="279">
        <v>0.43900638296708638</v>
      </c>
      <c r="JC10" s="279">
        <v>0.88419947884010852</v>
      </c>
      <c r="JD10" s="279">
        <v>5.136664130602516</v>
      </c>
      <c r="JE10" s="279">
        <v>1999999.4700072485</v>
      </c>
      <c r="JF10" s="279">
        <v>249.6328705463238</v>
      </c>
      <c r="JG10" s="279">
        <v>5718528.9453241685</v>
      </c>
      <c r="JH10" s="279">
        <v>460454.35575153446</v>
      </c>
      <c r="JI10" s="279">
        <v>1194734.4265866429</v>
      </c>
      <c r="JJ10" s="279">
        <v>1197679.1700825756</v>
      </c>
      <c r="JK10" s="279">
        <v>0.16242541609499203</v>
      </c>
      <c r="JL10" s="278">
        <v>7</v>
      </c>
      <c r="JM10" s="279">
        <v>243.6739930824921</v>
      </c>
      <c r="JN10" s="279">
        <v>240.51732909924374</v>
      </c>
      <c r="JO10" s="279">
        <v>3.1566639832483645</v>
      </c>
      <c r="JP10" s="279">
        <v>2.932517315147062</v>
      </c>
      <c r="JQ10" s="279">
        <v>6.0891812983954265</v>
      </c>
      <c r="JR10" s="183">
        <f t="shared" si="14"/>
        <v>6.8971205353327019</v>
      </c>
      <c r="JS10" s="279">
        <v>7.3376731965240625</v>
      </c>
      <c r="JT10" s="279">
        <v>0.48104200515534307</v>
      </c>
      <c r="JU10" s="279">
        <v>0.72289115768495127</v>
      </c>
      <c r="JV10" s="279">
        <v>6.8120724560803776</v>
      </c>
      <c r="JW10" s="279">
        <v>91880.000660249993</v>
      </c>
      <c r="JX10" s="279">
        <v>348.32361312283814</v>
      </c>
      <c r="JY10" s="279">
        <v>269439.69285190664</v>
      </c>
      <c r="JZ10" s="279">
        <v>5423.3127714325583</v>
      </c>
      <c r="KA10" s="279">
        <v>13035.790012819787</v>
      </c>
      <c r="KB10" s="279">
        <v>79319.133789930958</v>
      </c>
      <c r="KC10" s="279">
        <v>0.2755104744869199</v>
      </c>
      <c r="KD10" s="446">
        <v>8</v>
      </c>
      <c r="KE10" s="447">
        <v>140.36896357601537</v>
      </c>
      <c r="KF10" s="447">
        <v>139.76204440814021</v>
      </c>
      <c r="KG10" s="447">
        <v>0.6069191678751622</v>
      </c>
      <c r="KH10" s="447">
        <v>3.105324297897361</v>
      </c>
      <c r="KI10" s="447">
        <v>3.7122434657725232</v>
      </c>
      <c r="KJ10" s="183">
        <f t="shared" si="15"/>
        <v>4.0917652472806534</v>
      </c>
      <c r="KK10" s="447">
        <v>6.8395904425222769</v>
      </c>
      <c r="KL10" s="447">
        <v>0.42091042185870431</v>
      </c>
      <c r="KM10" s="447">
        <v>0.41420041696669913</v>
      </c>
      <c r="KN10" s="447">
        <v>4.1264438827392222</v>
      </c>
      <c r="KO10" s="447">
        <v>1621704.0244010871</v>
      </c>
      <c r="KP10" s="447">
        <v>219.9043632548464</v>
      </c>
      <c r="KQ10" s="447">
        <v>5035916.9109706301</v>
      </c>
      <c r="KR10" s="447">
        <v>187153.66719737329</v>
      </c>
      <c r="KS10" s="447">
        <v>1379982.1674582369</v>
      </c>
      <c r="KT10" s="447">
        <v>807001.81398414809</v>
      </c>
      <c r="KU10" s="447">
        <v>0.12221647245188122</v>
      </c>
      <c r="LB10" s="183">
        <f t="shared" si="16"/>
        <v>0</v>
      </c>
      <c r="LN10" s="278">
        <v>9</v>
      </c>
      <c r="LO10" s="279">
        <v>172.47678069551193</v>
      </c>
      <c r="LP10" s="279">
        <v>168.54559822939206</v>
      </c>
      <c r="LQ10" s="279">
        <v>3.9311824661198784</v>
      </c>
      <c r="LR10" s="279">
        <v>2.8231341933171126</v>
      </c>
      <c r="LS10" s="279">
        <v>6.7543166594369914</v>
      </c>
      <c r="LT10" s="183">
        <f t="shared" si="17"/>
        <v>7.2790463539118928</v>
      </c>
      <c r="LU10" s="279">
        <v>8.4429122103965941</v>
      </c>
      <c r="LV10" s="279">
        <v>0.46220728160336011</v>
      </c>
      <c r="LW10" s="279">
        <v>0.5081635182511669</v>
      </c>
      <c r="LX10" s="279">
        <v>7.2624801776881585</v>
      </c>
      <c r="LY10" s="279">
        <v>377053.96834715304</v>
      </c>
      <c r="LZ10" s="279">
        <v>258.9872137118283</v>
      </c>
      <c r="MA10" s="279">
        <v>1064473.950766756</v>
      </c>
      <c r="MB10" s="279">
        <v>32738.203966419522</v>
      </c>
      <c r="MC10" s="279">
        <v>187332.75634198834</v>
      </c>
      <c r="MD10" s="279">
        <v>238755.51517293684</v>
      </c>
      <c r="ME10" s="279">
        <v>0.18586778330163525</v>
      </c>
      <c r="MF10" s="278">
        <v>8</v>
      </c>
      <c r="MG10" s="279">
        <v>349.93608525769372</v>
      </c>
      <c r="MH10" s="279">
        <v>346.02313707331479</v>
      </c>
      <c r="MI10" s="279">
        <v>3.9129481843789335</v>
      </c>
      <c r="MJ10" s="279">
        <v>4.0781031258566616</v>
      </c>
      <c r="MK10" s="279">
        <v>7.9910513102355951</v>
      </c>
      <c r="ML10" s="183">
        <f t="shared" si="18"/>
        <v>9.7291452154365157</v>
      </c>
      <c r="MM10" s="279">
        <v>12.744369902216748</v>
      </c>
      <c r="MN10" s="279">
        <v>0.40477334704084789</v>
      </c>
      <c r="MO10" s="279">
        <v>2.0670281048251793</v>
      </c>
      <c r="MP10" s="279">
        <v>10.058079415060774</v>
      </c>
      <c r="MQ10" s="279">
        <v>3888591.0304018133</v>
      </c>
      <c r="MR10" s="279">
        <v>499.35051307194334</v>
      </c>
      <c r="MS10" s="279">
        <v>15858075.236259781</v>
      </c>
      <c r="MT10" s="279">
        <v>972636.24510251079</v>
      </c>
      <c r="MU10" s="279">
        <v>1250192.8505841948</v>
      </c>
      <c r="MV10" s="279">
        <v>7706109.5931151994</v>
      </c>
      <c r="MW10" s="279">
        <v>0.42620155782250102</v>
      </c>
      <c r="MX10" s="278">
        <v>6</v>
      </c>
      <c r="MY10" s="279">
        <v>229.07685051897829</v>
      </c>
      <c r="MZ10" s="279">
        <v>225.73842834508656</v>
      </c>
      <c r="NA10" s="279">
        <v>3.338422173891729</v>
      </c>
      <c r="NB10" s="279">
        <v>3.4061346136366097</v>
      </c>
      <c r="NC10" s="279">
        <v>6.7445567875283388</v>
      </c>
      <c r="ND10" s="183">
        <f t="shared" si="19"/>
        <v>7.6219323134445016</v>
      </c>
      <c r="NE10" s="279">
        <v>8.2534334077671527</v>
      </c>
      <c r="NF10" s="279">
        <v>0.4391097182553968</v>
      </c>
      <c r="NG10" s="279">
        <v>0.88174675188332263</v>
      </c>
      <c r="NH10" s="279">
        <v>7.6263035394116612</v>
      </c>
      <c r="NI10" s="279">
        <v>10084772.815667441</v>
      </c>
      <c r="NJ10" s="279">
        <v>336.08970380940423</v>
      </c>
      <c r="NK10" s="279">
        <v>32236547.931209266</v>
      </c>
      <c r="NL10" s="279">
        <v>682025.82743680908</v>
      </c>
      <c r="NM10" s="279">
        <v>4097190.9873342644</v>
      </c>
      <c r="NN10" s="279">
        <v>9534774.6771872938</v>
      </c>
      <c r="NO10" s="279">
        <v>0.25758686177685158</v>
      </c>
      <c r="NP10" s="524">
        <v>11</v>
      </c>
      <c r="NQ10" s="525">
        <v>63.959384255602224</v>
      </c>
      <c r="NR10" s="525">
        <v>63.313491069467361</v>
      </c>
      <c r="NS10" s="525">
        <v>0.64589318613486313</v>
      </c>
      <c r="NT10" s="525">
        <v>3.1428693962848229</v>
      </c>
      <c r="NU10" s="525">
        <v>3.788762582419686</v>
      </c>
      <c r="NV10" s="183">
        <f t="shared" si="20"/>
        <v>4.7123450291510993</v>
      </c>
      <c r="NW10" s="525">
        <v>6.3870583360171871</v>
      </c>
      <c r="NX10" s="525">
        <v>0.55614116380342438</v>
      </c>
      <c r="NY10" s="525">
        <v>0.83317826829958552</v>
      </c>
      <c r="NZ10" s="525">
        <v>4.6219408507192714</v>
      </c>
      <c r="OA10" s="525">
        <v>3695989.6260395921</v>
      </c>
      <c r="OB10" s="525">
        <v>106.45800127705172</v>
      </c>
      <c r="OC10" s="525">
        <v>9339430.4850401934</v>
      </c>
      <c r="OD10" s="525">
        <v>193742.06710729899</v>
      </c>
      <c r="OE10" s="525">
        <v>7371175.7407316854</v>
      </c>
      <c r="OF10" s="525">
        <v>4967613.1547791669</v>
      </c>
      <c r="OG10" s="525">
        <v>0.29386599641180688</v>
      </c>
      <c r="OH10" s="524">
        <v>16</v>
      </c>
      <c r="OI10" s="525">
        <v>266.51185051388234</v>
      </c>
      <c r="OJ10" s="525">
        <v>264.1282993974865</v>
      </c>
      <c r="OK10" s="525">
        <v>2.3835511163958358</v>
      </c>
      <c r="OL10" s="525">
        <v>2.0230317285667572</v>
      </c>
      <c r="OM10" s="525">
        <v>4.4065828449625926</v>
      </c>
      <c r="ON10" s="183">
        <f t="shared" si="21"/>
        <v>4.6235646526450562</v>
      </c>
      <c r="OO10" s="525">
        <v>7.5353376900343889</v>
      </c>
      <c r="OP10" s="525">
        <v>0.37159273357150485</v>
      </c>
      <c r="OQ10" s="525">
        <v>0.9667624922401824</v>
      </c>
      <c r="OR10" s="525">
        <v>5.3733453372027746</v>
      </c>
      <c r="OS10" s="525">
        <v>6871191.5327243255</v>
      </c>
      <c r="OT10" s="525">
        <v>417.39608468836525</v>
      </c>
      <c r="OU10" s="525">
        <v>13900638.48376056</v>
      </c>
      <c r="OV10" s="525">
        <v>615872.00066884095</v>
      </c>
      <c r="OW10" s="525">
        <v>4189865.4234646242</v>
      </c>
      <c r="OX10" s="525">
        <v>2006366.5845508736</v>
      </c>
      <c r="OY10" s="525">
        <v>0.10725576105333125</v>
      </c>
      <c r="OZ10" s="278">
        <v>6</v>
      </c>
      <c r="PA10" s="279">
        <v>242.27033907504807</v>
      </c>
      <c r="PB10" s="279">
        <v>238.81498279912449</v>
      </c>
      <c r="PC10" s="279">
        <v>3.4553562759235774</v>
      </c>
      <c r="PD10" s="279">
        <v>2.1107440035563556</v>
      </c>
      <c r="PE10" s="279">
        <v>5.566100279479933</v>
      </c>
      <c r="PF10" s="183">
        <f t="shared" si="22"/>
        <v>5.9383650293526653</v>
      </c>
      <c r="PG10" s="279">
        <v>7.4237729015355258</v>
      </c>
      <c r="PH10" s="279">
        <v>0.45138533724667751</v>
      </c>
      <c r="PI10" s="279">
        <v>0.71001448851197946</v>
      </c>
      <c r="PJ10" s="279">
        <v>6.2761147679919125</v>
      </c>
      <c r="PK10" s="279">
        <v>1247651.0110546527</v>
      </c>
      <c r="PL10" s="279">
        <v>352.98514638118905</v>
      </c>
      <c r="PM10" s="279">
        <v>2633997.5248607351</v>
      </c>
      <c r="PN10" s="279">
        <v>79129.647131003207</v>
      </c>
      <c r="PO10" s="279">
        <v>394149.14643876039</v>
      </c>
      <c r="PP10" s="279">
        <v>548019.76910370938</v>
      </c>
      <c r="PQ10" s="279">
        <v>0.17636660307716598</v>
      </c>
      <c r="PR10" s="524">
        <v>6</v>
      </c>
      <c r="PS10" s="525">
        <v>250.61388919257746</v>
      </c>
      <c r="PT10" s="525">
        <v>246.87591871353678</v>
      </c>
      <c r="PU10" s="525">
        <v>3.7379704790406834</v>
      </c>
      <c r="PV10" s="525">
        <v>5.2693677754330119</v>
      </c>
      <c r="PW10" s="525">
        <v>9.0073382544736944</v>
      </c>
      <c r="PX10" s="183">
        <f t="shared" si="23"/>
        <v>9.7982126181241114</v>
      </c>
      <c r="PY10" s="525">
        <v>8.9656828345174251</v>
      </c>
      <c r="PZ10" s="525">
        <v>0.48183957512187553</v>
      </c>
      <c r="QA10" s="525">
        <v>0.4414682661387126</v>
      </c>
      <c r="QB10" s="525">
        <v>9.4488065206124077</v>
      </c>
      <c r="QC10" s="525">
        <v>1942365.0240357348</v>
      </c>
      <c r="QD10" s="525">
        <v>355.66392787570823</v>
      </c>
      <c r="QE10" s="525">
        <v>6099182.7490763124</v>
      </c>
      <c r="QF10" s="525">
        <v>4349754.2606584216</v>
      </c>
      <c r="QG10" s="525">
        <v>435758.03537329443</v>
      </c>
      <c r="QH10" s="525">
        <v>1633673.4565127678</v>
      </c>
      <c r="QI10" s="525">
        <v>0.1500890424345879</v>
      </c>
      <c r="QJ10" s="278">
        <v>7</v>
      </c>
      <c r="QK10" s="279">
        <v>74.151722852201843</v>
      </c>
      <c r="QL10" s="279">
        <v>72.932546860008685</v>
      </c>
      <c r="QM10" s="279">
        <v>1.2191759921931578</v>
      </c>
      <c r="QN10" s="279">
        <v>2.3774936663118886</v>
      </c>
      <c r="QO10" s="279">
        <v>3.5966696585050464</v>
      </c>
      <c r="QP10" s="183">
        <f t="shared" si="24"/>
        <v>4.2111177929025718</v>
      </c>
      <c r="QQ10" s="279">
        <v>4.5321813101096602</v>
      </c>
      <c r="QR10" s="279">
        <v>0.47578377848887354</v>
      </c>
      <c r="QS10" s="279">
        <v>0.41122987833231817</v>
      </c>
      <c r="QT10" s="279">
        <v>4.0078995368373649</v>
      </c>
      <c r="QU10" s="279">
        <v>22520540.028748557</v>
      </c>
      <c r="QV10" s="279">
        <v>105.18873378740801</v>
      </c>
      <c r="QW10" s="279">
        <v>54159335.618024848</v>
      </c>
      <c r="QX10" s="279">
        <v>1978877.4085044321</v>
      </c>
      <c r="QY10" s="279">
        <v>4115450.1846124893</v>
      </c>
      <c r="QZ10" s="279">
        <v>15572176.479500283</v>
      </c>
      <c r="RA10" s="279">
        <v>0.25844364723406166</v>
      </c>
      <c r="RB10" s="278">
        <v>10</v>
      </c>
      <c r="RC10" s="279">
        <v>112.05678820113582</v>
      </c>
      <c r="RD10" s="279">
        <v>112.32438686225935</v>
      </c>
      <c r="RE10" s="279">
        <v>-0.26759866112352881</v>
      </c>
      <c r="RF10" s="279">
        <v>3.7105469882614335</v>
      </c>
      <c r="RG10" s="279">
        <v>3.4429483271379047</v>
      </c>
      <c r="RH10" s="183">
        <f t="shared" si="25"/>
        <v>4.5828325420327438</v>
      </c>
      <c r="RI10" s="279">
        <v>4.4914622832131545</v>
      </c>
      <c r="RJ10" s="279">
        <v>0.46535240728654342</v>
      </c>
      <c r="RK10" s="279">
        <v>0.45541056793929313</v>
      </c>
      <c r="RL10" s="279">
        <v>3.8983588950771977</v>
      </c>
      <c r="RM10" s="279">
        <v>27353618.856666591</v>
      </c>
      <c r="RN10" s="279">
        <v>165.03465750515338</v>
      </c>
      <c r="RO10" s="279">
        <v>102705665.23289835</v>
      </c>
      <c r="RP10" s="279">
        <v>2342675.018176185</v>
      </c>
      <c r="RQ10" s="279">
        <v>3728326.3427115818</v>
      </c>
      <c r="RR10" s="279">
        <v>33416314.519502174</v>
      </c>
      <c r="RS10" s="279">
        <v>0.30720112654574655</v>
      </c>
    </row>
    <row r="11" spans="1:487" ht="15" x14ac:dyDescent="0.25">
      <c r="A11">
        <v>2006</v>
      </c>
      <c r="B11" s="278">
        <v>8</v>
      </c>
      <c r="C11" s="279">
        <v>229.29482265861989</v>
      </c>
      <c r="D11" s="279">
        <v>228.14460113153845</v>
      </c>
      <c r="E11" s="279">
        <v>1.1502215270814418</v>
      </c>
      <c r="F11" s="279">
        <v>7.7402874421725585</v>
      </c>
      <c r="G11" s="279">
        <v>8.8905089692540002</v>
      </c>
      <c r="H11" s="183">
        <f t="shared" si="0"/>
        <v>10.881759874406981</v>
      </c>
      <c r="I11" s="279">
        <v>12.882652549054395</v>
      </c>
      <c r="J11" s="279">
        <v>0.45776272097302001</v>
      </c>
      <c r="K11" s="279">
        <v>0.9268939365108535</v>
      </c>
      <c r="L11" s="279">
        <v>9.8174029057648546</v>
      </c>
      <c r="M11" s="279">
        <v>688120.40973992925</v>
      </c>
      <c r="N11" s="279">
        <v>327.20062869823107</v>
      </c>
      <c r="O11" s="368">
        <v>5326249.7662126143</v>
      </c>
      <c r="P11" s="368">
        <v>146160.79108137661</v>
      </c>
      <c r="Q11" s="368">
        <v>418513.64311052772</v>
      </c>
      <c r="R11" s="368">
        <v>1515487.407138282</v>
      </c>
      <c r="S11" s="279">
        <v>0.25725800495518453</v>
      </c>
      <c r="T11" s="278">
        <v>7</v>
      </c>
      <c r="U11" s="279">
        <v>161.00452870613884</v>
      </c>
      <c r="V11" s="279">
        <v>159.94746137592259</v>
      </c>
      <c r="W11" s="279">
        <v>1.0570673302162561</v>
      </c>
      <c r="X11" s="279">
        <v>1.5346933780650518</v>
      </c>
      <c r="Y11" s="279">
        <v>2.5917607082813081</v>
      </c>
      <c r="Z11" s="183">
        <f t="shared" si="1"/>
        <v>2.9603052270601622</v>
      </c>
      <c r="AA11" s="279">
        <v>3.777535624137013</v>
      </c>
      <c r="AB11" s="279">
        <v>0.4474498282205524</v>
      </c>
      <c r="AC11" s="279">
        <v>0.58138922586989017</v>
      </c>
      <c r="AD11" s="279">
        <v>3.1731499341511982</v>
      </c>
      <c r="AE11" s="279">
        <v>3628016.0354952705</v>
      </c>
      <c r="AF11" s="279">
        <v>241.17493714014421</v>
      </c>
      <c r="AG11" s="279">
        <v>5567892.1851884155</v>
      </c>
      <c r="AH11" s="279">
        <v>140128.63624408626</v>
      </c>
      <c r="AI11" s="279">
        <v>905432.0170239635</v>
      </c>
      <c r="AJ11" s="279">
        <v>1588168.5740304752</v>
      </c>
      <c r="AK11" s="279">
        <v>0.24014211831911131</v>
      </c>
      <c r="AL11" s="278">
        <v>7</v>
      </c>
      <c r="AM11" s="279">
        <v>244.62300152959773</v>
      </c>
      <c r="AN11" s="279">
        <v>243.43926646408522</v>
      </c>
      <c r="AO11" s="279">
        <v>1.1837350655125078</v>
      </c>
      <c r="AP11" s="279">
        <v>7.0419332090768743</v>
      </c>
      <c r="AQ11" s="279">
        <v>8.2256682745893812</v>
      </c>
      <c r="AR11" s="183">
        <f t="shared" si="2"/>
        <v>10.225521318154644</v>
      </c>
      <c r="AS11" s="279">
        <v>10.789800870670058</v>
      </c>
      <c r="AT11" s="279">
        <v>0.47169457263130898</v>
      </c>
      <c r="AU11" s="279">
        <v>0.99767130003175819</v>
      </c>
      <c r="AV11" s="279">
        <v>9.2233395746211393</v>
      </c>
      <c r="AW11" s="279">
        <v>2668028.9891268075</v>
      </c>
      <c r="AX11" s="279">
        <v>351.73548061342137</v>
      </c>
      <c r="AY11" s="279">
        <v>18788081.941311855</v>
      </c>
      <c r="AZ11" s="279">
        <v>589979.0475752363</v>
      </c>
      <c r="BA11" s="279">
        <v>787332.28993665485</v>
      </c>
      <c r="BB11" s="279">
        <v>5726811.3635847345</v>
      </c>
      <c r="BC11" s="279">
        <v>0.28399204936898614</v>
      </c>
      <c r="BD11" s="278">
        <v>13</v>
      </c>
      <c r="BE11" s="279">
        <v>200.0856104391267</v>
      </c>
      <c r="BF11" s="279">
        <v>197.77827794476769</v>
      </c>
      <c r="BG11" s="279">
        <v>2.3073324943590023</v>
      </c>
      <c r="BH11" s="279">
        <v>4.6138150040688544</v>
      </c>
      <c r="BI11" s="279">
        <v>6.9211474984278567</v>
      </c>
      <c r="BJ11" s="183">
        <f t="shared" si="3"/>
        <v>7.8666265629158474</v>
      </c>
      <c r="BK11" s="279">
        <v>9.0277788070219849</v>
      </c>
      <c r="BL11" s="279">
        <v>0.43709258364263792</v>
      </c>
      <c r="BM11" s="279">
        <v>0.6504538880791495</v>
      </c>
      <c r="BN11" s="279">
        <v>7.5716013865070062</v>
      </c>
      <c r="BO11" s="279">
        <v>612847.99848927278</v>
      </c>
      <c r="BP11" s="279">
        <v>285.34403553931014</v>
      </c>
      <c r="BQ11" s="279">
        <v>2827567.2906433665</v>
      </c>
      <c r="BR11" s="279">
        <v>86006.704045578925</v>
      </c>
      <c r="BS11" s="279">
        <v>262444.56335734733</v>
      </c>
      <c r="BT11" s="279">
        <v>650840.80146471597</v>
      </c>
      <c r="BU11" s="279">
        <v>0.20492348818801503</v>
      </c>
      <c r="BV11" s="278">
        <v>15</v>
      </c>
      <c r="BW11" s="279">
        <v>375.49424709275314</v>
      </c>
      <c r="BX11" s="279">
        <v>374.31147450747613</v>
      </c>
      <c r="BY11" s="279">
        <v>1.1827725852770072</v>
      </c>
      <c r="BZ11" s="279">
        <v>5.8888158898484217</v>
      </c>
      <c r="CA11" s="279">
        <v>7.071588475125429</v>
      </c>
      <c r="CB11" s="183">
        <f t="shared" si="26"/>
        <v>8.2085622906501055</v>
      </c>
      <c r="CC11" s="279">
        <v>13.534090257187172</v>
      </c>
      <c r="CD11" s="279">
        <v>0.5277851393890971</v>
      </c>
      <c r="CE11" s="279">
        <v>1.1059850043079882</v>
      </c>
      <c r="CF11" s="279">
        <v>8.1775734794334163</v>
      </c>
      <c r="CG11" s="279">
        <v>10791957.078260671</v>
      </c>
      <c r="CH11" s="279">
        <v>529.57175123361878</v>
      </c>
      <c r="CI11" s="279">
        <v>73574158.90195851</v>
      </c>
      <c r="CJ11" s="279">
        <v>3094574.7815102292</v>
      </c>
      <c r="CK11" s="279">
        <v>7858786.849052269</v>
      </c>
      <c r="CL11" s="279">
        <v>16320017.357373111</v>
      </c>
      <c r="CM11" s="279">
        <v>0.19307341862812796</v>
      </c>
      <c r="CN11" s="278">
        <v>7</v>
      </c>
      <c r="CO11" s="279">
        <v>144.60218234521739</v>
      </c>
      <c r="CP11" s="279">
        <v>143.31837935632848</v>
      </c>
      <c r="CQ11" s="279">
        <v>1.2838029888889082</v>
      </c>
      <c r="CR11" s="279">
        <v>2.3294555669601498</v>
      </c>
      <c r="CS11" s="279">
        <v>3.613258555849058</v>
      </c>
      <c r="CT11" s="183">
        <f t="shared" si="4"/>
        <v>5.3109675685176043</v>
      </c>
      <c r="CU11" s="279">
        <v>5.8885353942658671</v>
      </c>
      <c r="CV11" s="279">
        <v>0.44640495805928471</v>
      </c>
      <c r="CW11" s="279">
        <v>1.8667361068392556</v>
      </c>
      <c r="CX11" s="279">
        <v>5.4799946626883136</v>
      </c>
      <c r="CY11" s="279">
        <v>2231909.4741515811</v>
      </c>
      <c r="CZ11" s="279">
        <v>204.6106476023902</v>
      </c>
      <c r="DA11" s="279">
        <v>5199133.949513494</v>
      </c>
      <c r="DB11" s="279">
        <v>215406.55333079863</v>
      </c>
      <c r="DC11" s="279">
        <v>671960.95615280024</v>
      </c>
      <c r="DD11" s="279">
        <v>4435846.9545928845</v>
      </c>
      <c r="DE11" s="279">
        <v>0.72880077076721905</v>
      </c>
      <c r="DF11" s="278">
        <v>12</v>
      </c>
      <c r="DG11" s="279">
        <v>87.311266098367767</v>
      </c>
      <c r="DH11" s="279">
        <v>84.599185414649284</v>
      </c>
      <c r="DI11" s="279">
        <v>2.712080683718483</v>
      </c>
      <c r="DJ11" s="279">
        <v>5.3639062676158087</v>
      </c>
      <c r="DK11" s="279">
        <v>8.0759869513342917</v>
      </c>
      <c r="DL11" s="183">
        <f t="shared" si="5"/>
        <v>10.211677332915295</v>
      </c>
      <c r="DM11" s="279">
        <v>10.761745239345952</v>
      </c>
      <c r="DN11" s="279">
        <v>0.51798151278985094</v>
      </c>
      <c r="DO11" s="279">
        <v>0.28866199589306551</v>
      </c>
      <c r="DP11" s="279">
        <v>8.3646489472273569</v>
      </c>
      <c r="DQ11" s="279">
        <v>702618.30655006901</v>
      </c>
      <c r="DR11" s="279">
        <v>135.61358924507331</v>
      </c>
      <c r="DS11" s="279">
        <v>3023761.5764567717</v>
      </c>
      <c r="DT11" s="279">
        <v>19885.408703005181</v>
      </c>
      <c r="DU11" s="279">
        <v>8167.5946627722969</v>
      </c>
      <c r="DV11" s="279">
        <v>1215109.0491357045</v>
      </c>
      <c r="DW11" s="279">
        <v>0.39815952684987765</v>
      </c>
      <c r="DX11" s="278">
        <v>15</v>
      </c>
      <c r="DY11" s="279">
        <v>119.00432535642503</v>
      </c>
      <c r="DZ11" s="279">
        <v>116.97998038370034</v>
      </c>
      <c r="EA11" s="279">
        <v>2.0243449727246912</v>
      </c>
      <c r="EB11" s="279">
        <v>0.32168078766128844</v>
      </c>
      <c r="EC11" s="279">
        <v>2.3460257603859795</v>
      </c>
      <c r="ED11" s="183">
        <f t="shared" si="6"/>
        <v>2.3795868345094315</v>
      </c>
      <c r="EE11" s="279">
        <v>4.0123689271106091</v>
      </c>
      <c r="EF11" s="279">
        <v>0.45307694954434619</v>
      </c>
      <c r="EG11" s="279">
        <v>0.35951395529355468</v>
      </c>
      <c r="EH11" s="279">
        <v>2.7055397156795342</v>
      </c>
      <c r="EI11" s="279">
        <v>1245964.1170562685</v>
      </c>
      <c r="EJ11" s="279">
        <v>184.9188191469454</v>
      </c>
      <c r="EK11" s="279">
        <v>1254959.5580892942</v>
      </c>
      <c r="EL11" s="279">
        <v>73497.762066541298</v>
      </c>
      <c r="EM11" s="279">
        <v>455522.27489886829</v>
      </c>
      <c r="EN11" s="279">
        <v>186123.24304365675</v>
      </c>
      <c r="EO11" s="279">
        <v>0.10433036541426893</v>
      </c>
      <c r="EP11" s="542">
        <v>15</v>
      </c>
      <c r="EQ11" s="543">
        <v>65.136296703239211</v>
      </c>
      <c r="ER11" s="543">
        <v>64.070603346738778</v>
      </c>
      <c r="ES11" s="543">
        <v>1.0656933565004323</v>
      </c>
      <c r="ET11" s="543">
        <v>0.95228888117162613</v>
      </c>
      <c r="EU11" s="543">
        <v>2.0179822376720584</v>
      </c>
      <c r="EV11" s="183">
        <f t="shared" si="7"/>
        <v>2.384070210454289</v>
      </c>
      <c r="EW11" s="543">
        <v>2.9047339566167487</v>
      </c>
      <c r="EX11" s="543">
        <v>0.4957883808784011</v>
      </c>
      <c r="EY11" s="543">
        <v>0.22416887846817166</v>
      </c>
      <c r="EZ11" s="543">
        <v>2.2421511161402301</v>
      </c>
      <c r="FA11" s="543">
        <v>17321671.424814381</v>
      </c>
      <c r="FB11" s="543">
        <v>98.09768159371923</v>
      </c>
      <c r="FC11" s="543">
        <v>16495235.101159031</v>
      </c>
      <c r="FD11" s="543">
        <v>536781.40678872284</v>
      </c>
      <c r="FE11" s="543">
        <v>1165222.2739739201</v>
      </c>
      <c r="FF11" s="543">
        <v>6995556.0624751961</v>
      </c>
      <c r="FG11" s="543">
        <v>0.38442953605824193</v>
      </c>
      <c r="FH11" s="278">
        <v>9</v>
      </c>
      <c r="FI11" s="279">
        <v>139.08319072298443</v>
      </c>
      <c r="FJ11" s="279">
        <v>136.75565453868913</v>
      </c>
      <c r="FK11" s="279">
        <v>2.3275361842952975</v>
      </c>
      <c r="FL11" s="279">
        <v>2.0918978367987258</v>
      </c>
      <c r="FM11" s="279">
        <v>4.4194340210940233</v>
      </c>
      <c r="FN11" s="183">
        <f t="shared" si="8"/>
        <v>4.5937698353667642</v>
      </c>
      <c r="FO11" s="279">
        <v>7.5193207974027807</v>
      </c>
      <c r="FP11" s="279">
        <v>0.44718084713784695</v>
      </c>
      <c r="FQ11" s="279">
        <v>0.40916991584402101</v>
      </c>
      <c r="FR11" s="279">
        <v>4.8286039369380447</v>
      </c>
      <c r="FS11" s="279">
        <v>15498699.884162396</v>
      </c>
      <c r="FT11" s="279">
        <v>209.79053740953646</v>
      </c>
      <c r="FU11" s="279">
        <v>46268299.298488863</v>
      </c>
      <c r="FV11" s="279">
        <v>2065870.4084157394</v>
      </c>
      <c r="FW11" s="279">
        <v>13471435.227489669</v>
      </c>
      <c r="FX11" s="279">
        <v>5150791.9140764875</v>
      </c>
      <c r="FY11" s="279">
        <v>8.3338589106020017E-2</v>
      </c>
      <c r="FZ11" s="278">
        <v>12</v>
      </c>
      <c r="GA11" s="279">
        <v>194.22316421133087</v>
      </c>
      <c r="GB11" s="279">
        <v>192.02461421940285</v>
      </c>
      <c r="GC11" s="279">
        <v>2.1985499919280187</v>
      </c>
      <c r="GD11" s="279">
        <v>1.8601885170767449</v>
      </c>
      <c r="GE11" s="279">
        <v>4.0587385090047636</v>
      </c>
      <c r="GF11" s="183">
        <f t="shared" si="9"/>
        <v>4.6371819138928121</v>
      </c>
      <c r="GG11" s="279">
        <v>6.184500639484404</v>
      </c>
      <c r="GH11" s="279">
        <v>0.45444977850101126</v>
      </c>
      <c r="GI11" s="279">
        <v>0.57654890758210686</v>
      </c>
      <c r="GJ11" s="279">
        <v>4.6352874165868707</v>
      </c>
      <c r="GK11" s="279">
        <v>2395349.4204345113</v>
      </c>
      <c r="GL11" s="279">
        <v>304.78971183419077</v>
      </c>
      <c r="GM11" s="279">
        <v>4455801.4862787193</v>
      </c>
      <c r="GN11" s="279">
        <v>119594.17047124359</v>
      </c>
      <c r="GO11" s="279">
        <v>499476.53011315508</v>
      </c>
      <c r="GP11" s="279">
        <v>1578080.0280145206</v>
      </c>
      <c r="GQ11" s="279">
        <v>0.31095956112935408</v>
      </c>
      <c r="GR11" s="278">
        <v>12</v>
      </c>
      <c r="GS11" s="279">
        <v>143.13956816842602</v>
      </c>
      <c r="GT11" s="279">
        <v>140.54683368145166</v>
      </c>
      <c r="GU11" s="279">
        <v>2.5927344869743649</v>
      </c>
      <c r="GV11" s="279">
        <v>1.0851788887991867</v>
      </c>
      <c r="GW11" s="279">
        <v>3.6779133757735516</v>
      </c>
      <c r="GX11" s="183">
        <f t="shared" si="10"/>
        <v>3.8454488604967993</v>
      </c>
      <c r="GY11" s="279">
        <v>5.0838130965201591</v>
      </c>
      <c r="GZ11" s="279">
        <v>0.46477064590916661</v>
      </c>
      <c r="HA11" s="279">
        <v>0.42394320157580778</v>
      </c>
      <c r="HB11" s="279">
        <v>4.1018565773493592</v>
      </c>
      <c r="HC11" s="279">
        <v>9272825.3993634768</v>
      </c>
      <c r="HD11" s="279">
        <v>217.70992158675344</v>
      </c>
      <c r="HE11" s="279">
        <v>9994197.5499880072</v>
      </c>
      <c r="HF11" s="279">
        <v>290153.48586994421</v>
      </c>
      <c r="HG11" s="279">
        <v>3368676.1264740685</v>
      </c>
      <c r="HH11" s="279">
        <v>2107824.3847077321</v>
      </c>
      <c r="HI11" s="279">
        <v>0.15438513083187208</v>
      </c>
      <c r="HP11" s="183">
        <f t="shared" si="11"/>
        <v>0</v>
      </c>
      <c r="IB11" s="278">
        <v>7</v>
      </c>
      <c r="IC11" s="279">
        <v>160.97340655091514</v>
      </c>
      <c r="ID11" s="279">
        <v>159.74551035124216</v>
      </c>
      <c r="IE11" s="279">
        <v>1.2278961996729834</v>
      </c>
      <c r="IF11" s="279">
        <v>4.2215359059724848</v>
      </c>
      <c r="IG11" s="279">
        <v>5.4494321056454682</v>
      </c>
      <c r="IH11" s="183">
        <f t="shared" si="12"/>
        <v>6.3801476711002918</v>
      </c>
      <c r="II11" s="279">
        <v>6.5927420239995538</v>
      </c>
      <c r="IJ11" s="279">
        <v>0.43298719406508263</v>
      </c>
      <c r="IK11" s="279">
        <v>0.63619657669595253</v>
      </c>
      <c r="IL11" s="279">
        <v>6.0856286823414205</v>
      </c>
      <c r="IM11" s="279">
        <v>3204599.970041119</v>
      </c>
      <c r="IN11" s="279">
        <v>227.79518699167281</v>
      </c>
      <c r="IO11" s="279">
        <v>13528333.837806938</v>
      </c>
      <c r="IP11" s="279">
        <v>449425.41318796133</v>
      </c>
      <c r="IQ11" s="279">
        <v>833122.47341148462</v>
      </c>
      <c r="IR11" s="279">
        <v>3265332.4444103986</v>
      </c>
      <c r="IS11" s="279">
        <v>0.22046847076157258</v>
      </c>
      <c r="IT11" s="278">
        <v>11</v>
      </c>
      <c r="IU11" s="279">
        <v>177.21736339039884</v>
      </c>
      <c r="IV11" s="279">
        <v>175.57389025139551</v>
      </c>
      <c r="IW11" s="279">
        <v>1.6434731390033335</v>
      </c>
      <c r="IX11" s="279">
        <v>2.7591499032702571</v>
      </c>
      <c r="IY11" s="279">
        <v>4.402623042273591</v>
      </c>
      <c r="IZ11" s="183">
        <f t="shared" si="13"/>
        <v>4.6463609953388572</v>
      </c>
      <c r="JA11" s="279">
        <v>5.6711106513080001</v>
      </c>
      <c r="JB11" s="279">
        <v>0.43899990530507377</v>
      </c>
      <c r="JC11" s="279">
        <v>0.89004479545535098</v>
      </c>
      <c r="JD11" s="279">
        <v>5.292667837728942</v>
      </c>
      <c r="JE11" s="279">
        <v>1999999.4687231705</v>
      </c>
      <c r="JF11" s="279">
        <v>251.88786696312991</v>
      </c>
      <c r="JG11" s="279">
        <v>5518298.3406681027</v>
      </c>
      <c r="JH11" s="279">
        <v>272332.33799228771</v>
      </c>
      <c r="JI11" s="279">
        <v>1281222.3681599803</v>
      </c>
      <c r="JJ11" s="279">
        <v>624713.78737610183</v>
      </c>
      <c r="JK11" s="279">
        <v>8.8338061218195707E-2</v>
      </c>
      <c r="JL11" s="278">
        <v>8</v>
      </c>
      <c r="JM11" s="279">
        <v>246.42556709967303</v>
      </c>
      <c r="JN11" s="279">
        <v>243.6739930824921</v>
      </c>
      <c r="JO11" s="279">
        <v>2.7515740171809284</v>
      </c>
      <c r="JP11" s="279">
        <v>3.2640698806750859</v>
      </c>
      <c r="JQ11" s="279">
        <v>6.0156438978560143</v>
      </c>
      <c r="JR11" s="183">
        <f t="shared" si="14"/>
        <v>6.9150170755924583</v>
      </c>
      <c r="JS11" s="279">
        <v>7.383932884084218</v>
      </c>
      <c r="JT11" s="279">
        <v>0.47938214444463328</v>
      </c>
      <c r="JU11" s="279">
        <v>0.73109927579590883</v>
      </c>
      <c r="JV11" s="279">
        <v>6.7467431736519234</v>
      </c>
      <c r="JW11" s="279">
        <v>91880.000585889997</v>
      </c>
      <c r="JX11" s="279">
        <v>352.14152554106965</v>
      </c>
      <c r="JY11" s="279">
        <v>299902.74254881276</v>
      </c>
      <c r="JZ11" s="279">
        <v>6001.2175602308826</v>
      </c>
      <c r="KA11" s="279">
        <v>14541.636329074059</v>
      </c>
      <c r="KB11" s="279">
        <v>88294.731698756819</v>
      </c>
      <c r="KC11" s="279">
        <v>0.2755373538603384</v>
      </c>
      <c r="KD11" s="446">
        <v>9</v>
      </c>
      <c r="KE11" s="447">
        <v>141.02760554269003</v>
      </c>
      <c r="KF11" s="447">
        <v>140.36896357601537</v>
      </c>
      <c r="KG11" s="447">
        <v>0.6586419666746508</v>
      </c>
      <c r="KH11" s="447">
        <v>3.1187251567770029</v>
      </c>
      <c r="KI11" s="447">
        <v>3.7773671234516537</v>
      </c>
      <c r="KJ11" s="183">
        <f t="shared" si="15"/>
        <v>4.1541124875698809</v>
      </c>
      <c r="KK11" s="447">
        <v>6.8370820292177781</v>
      </c>
      <c r="KL11" s="447">
        <v>0.4211073331709021</v>
      </c>
      <c r="KM11" s="447">
        <v>0.41614456872506861</v>
      </c>
      <c r="KN11" s="447">
        <v>4.1935116921767221</v>
      </c>
      <c r="KO11" s="447">
        <v>1621704.0233917471</v>
      </c>
      <c r="KP11" s="447">
        <v>220.75502259591056</v>
      </c>
      <c r="KQ11" s="447">
        <v>5057649.1345983241</v>
      </c>
      <c r="KR11" s="447">
        <v>182731.16234936853</v>
      </c>
      <c r="KS11" s="447">
        <v>1367868.5367780025</v>
      </c>
      <c r="KT11" s="447">
        <v>798283.58957372827</v>
      </c>
      <c r="KU11" s="447">
        <v>0.12080107902408699</v>
      </c>
      <c r="LB11" s="183">
        <f t="shared" si="16"/>
        <v>0</v>
      </c>
      <c r="LN11" s="278">
        <v>10</v>
      </c>
      <c r="LO11" s="279">
        <v>176.39397626535242</v>
      </c>
      <c r="LP11" s="279">
        <v>172.47678069551193</v>
      </c>
      <c r="LQ11" s="279">
        <v>3.9171955698404872</v>
      </c>
      <c r="LR11" s="279">
        <v>2.8090702672086363</v>
      </c>
      <c r="LS11" s="279">
        <v>6.7262658370491231</v>
      </c>
      <c r="LT11" s="183">
        <f t="shared" si="17"/>
        <v>7.2410569402555813</v>
      </c>
      <c r="LU11" s="279">
        <v>8.4079524294793355</v>
      </c>
      <c r="LV11" s="279">
        <v>0.46028473893731181</v>
      </c>
      <c r="LW11" s="279">
        <v>0.51994752541514566</v>
      </c>
      <c r="LX11" s="279">
        <v>7.2462133624642684</v>
      </c>
      <c r="LY11" s="279">
        <v>377053.95640280965</v>
      </c>
      <c r="LZ11" s="279">
        <v>264.84849311332903</v>
      </c>
      <c r="MA11" s="279">
        <v>1059171.0580645138</v>
      </c>
      <c r="MB11" s="279">
        <v>32479.277580888735</v>
      </c>
      <c r="MC11" s="279">
        <v>186512.41121791644</v>
      </c>
      <c r="MD11" s="279">
        <v>234236.50814865646</v>
      </c>
      <c r="ME11" s="279">
        <v>0.18326031542030591</v>
      </c>
      <c r="MF11" s="278">
        <v>9</v>
      </c>
      <c r="MG11" s="279">
        <v>352.35499351683529</v>
      </c>
      <c r="MH11" s="279">
        <v>349.93608525769372</v>
      </c>
      <c r="MI11" s="279">
        <v>2.418908259141574</v>
      </c>
      <c r="MJ11" s="279">
        <v>4.9404419359784448</v>
      </c>
      <c r="MK11" s="279">
        <v>7.3593501951200189</v>
      </c>
      <c r="ML11" s="183">
        <f t="shared" si="18"/>
        <v>9.5066712152052446</v>
      </c>
      <c r="MM11" s="279">
        <v>12.743084373250673</v>
      </c>
      <c r="MN11" s="279">
        <v>0.40438626071694478</v>
      </c>
      <c r="MO11" s="279">
        <v>2.2614557728950402</v>
      </c>
      <c r="MP11" s="279">
        <v>9.6208059680150591</v>
      </c>
      <c r="MQ11" s="279">
        <v>3888591.0320647</v>
      </c>
      <c r="MR11" s="279">
        <v>502.85543115978379</v>
      </c>
      <c r="MS11" s="279">
        <v>19211358.206682146</v>
      </c>
      <c r="MT11" s="279">
        <v>1059672.2095115788</v>
      </c>
      <c r="MU11" s="279">
        <v>1391655.1520297569</v>
      </c>
      <c r="MV11" s="279">
        <v>9415501.8265447132</v>
      </c>
      <c r="MW11" s="279">
        <v>0.43464148509620187</v>
      </c>
      <c r="MX11" s="278">
        <v>7</v>
      </c>
      <c r="MY11" s="279">
        <v>232.28054856032543</v>
      </c>
      <c r="MZ11" s="279">
        <v>229.07685051897829</v>
      </c>
      <c r="NA11" s="279">
        <v>3.2036980413471383</v>
      </c>
      <c r="NB11" s="279">
        <v>3.5176998314738217</v>
      </c>
      <c r="NC11" s="279">
        <v>6.72139787282096</v>
      </c>
      <c r="ND11" s="183">
        <f t="shared" si="19"/>
        <v>7.6262006281850407</v>
      </c>
      <c r="NE11" s="279">
        <v>8.2533494502880629</v>
      </c>
      <c r="NF11" s="279">
        <v>0.43789417437733613</v>
      </c>
      <c r="NG11" s="279">
        <v>0.8947799788090417</v>
      </c>
      <c r="NH11" s="279">
        <v>7.6161778516300016</v>
      </c>
      <c r="NI11" s="279">
        <v>10084265.761533216</v>
      </c>
      <c r="NJ11" s="279">
        <v>340.80132733290924</v>
      </c>
      <c r="NK11" s="279">
        <v>33195278.21453936</v>
      </c>
      <c r="NL11" s="279">
        <v>687984.87193839415</v>
      </c>
      <c r="NM11" s="279">
        <v>4100952.5329071516</v>
      </c>
      <c r="NN11" s="279">
        <v>9770084.0319747943</v>
      </c>
      <c r="NO11" s="279">
        <v>0.25721431580618764</v>
      </c>
      <c r="NP11" s="524">
        <v>12</v>
      </c>
      <c r="NQ11" s="525">
        <v>65.171090845204191</v>
      </c>
      <c r="NR11" s="525">
        <v>63.959384255602224</v>
      </c>
      <c r="NS11" s="525">
        <v>1.2117065896019668</v>
      </c>
      <c r="NT11" s="525">
        <v>3.0995995876087967</v>
      </c>
      <c r="NU11" s="525">
        <v>4.3113061772107635</v>
      </c>
      <c r="NV11" s="183">
        <f t="shared" si="20"/>
        <v>5.3199100571222839</v>
      </c>
      <c r="NW11" s="525">
        <v>6.3563523547188652</v>
      </c>
      <c r="NX11" s="525">
        <v>0.55485777485074717</v>
      </c>
      <c r="NY11" s="525">
        <v>0.345660825882183</v>
      </c>
      <c r="NZ11" s="525">
        <v>4.6569670030929462</v>
      </c>
      <c r="OA11" s="525">
        <v>3695989.6220608111</v>
      </c>
      <c r="OB11" s="525">
        <v>108.34934254957068</v>
      </c>
      <c r="OC11" s="525">
        <v>9197690.0675177723</v>
      </c>
      <c r="OD11" s="525">
        <v>352553.84444242099</v>
      </c>
      <c r="OE11" s="525">
        <v>1893784.5195831102</v>
      </c>
      <c r="OF11" s="525">
        <v>3723865.3418381861</v>
      </c>
      <c r="OG11" s="525">
        <v>0.32539812043581212</v>
      </c>
      <c r="OH11" s="524">
        <v>17</v>
      </c>
      <c r="OI11" s="525">
        <v>269.1857897446676</v>
      </c>
      <c r="OJ11" s="525">
        <v>266.51185051388234</v>
      </c>
      <c r="OK11" s="525">
        <v>2.6739392307852654</v>
      </c>
      <c r="OL11" s="525">
        <v>1.8460161924186465</v>
      </c>
      <c r="OM11" s="525">
        <v>4.5199554232039123</v>
      </c>
      <c r="ON11" s="183">
        <f t="shared" si="21"/>
        <v>4.7315015669008478</v>
      </c>
      <c r="OO11" s="525">
        <v>7.5408263193776275</v>
      </c>
      <c r="OP11" s="525">
        <v>0.37102255507156084</v>
      </c>
      <c r="OQ11" s="525">
        <v>0.96995533192740091</v>
      </c>
      <c r="OR11" s="525">
        <v>5.4899107551313131</v>
      </c>
      <c r="OS11" s="525">
        <v>6871191.5735299829</v>
      </c>
      <c r="OT11" s="525">
        <v>421.68374760216875</v>
      </c>
      <c r="OU11" s="525">
        <v>12684330.905946901</v>
      </c>
      <c r="OV11" s="525">
        <v>532956.48365477391</v>
      </c>
      <c r="OW11" s="525">
        <v>3962153.4149386939</v>
      </c>
      <c r="OX11" s="525">
        <v>1968695.8695138656</v>
      </c>
      <c r="OY11" s="525">
        <v>0.11459603906278237</v>
      </c>
      <c r="OZ11" s="278">
        <v>7</v>
      </c>
      <c r="PA11" s="279">
        <v>245.17236313728313</v>
      </c>
      <c r="PB11" s="279">
        <v>242.27033907504807</v>
      </c>
      <c r="PC11" s="279">
        <v>2.902024062235057</v>
      </c>
      <c r="PD11" s="279">
        <v>2.0001589307671117</v>
      </c>
      <c r="PE11" s="279">
        <v>4.9021829930021692</v>
      </c>
      <c r="PF11" s="183">
        <f t="shared" si="22"/>
        <v>5.2570787738489724</v>
      </c>
      <c r="PG11" s="279">
        <v>7.4215660143298541</v>
      </c>
      <c r="PH11" s="279">
        <v>0.45052494070233617</v>
      </c>
      <c r="PI11" s="279">
        <v>0.71817588561953294</v>
      </c>
      <c r="PJ11" s="279">
        <v>5.620358878621702</v>
      </c>
      <c r="PK11" s="279">
        <v>1247651.0083563239</v>
      </c>
      <c r="PL11" s="279">
        <v>357.19769101632681</v>
      </c>
      <c r="PM11" s="279">
        <v>3063515.2957667862</v>
      </c>
      <c r="PN11" s="279">
        <v>90888.62559787737</v>
      </c>
      <c r="PO11" s="279">
        <v>474704.83382797625</v>
      </c>
      <c r="PP11" s="279">
        <v>643926.52285791072</v>
      </c>
      <c r="PQ11" s="279">
        <v>0.1774337905791776</v>
      </c>
      <c r="PR11" s="524">
        <v>7</v>
      </c>
      <c r="PS11" s="525">
        <v>252.76779544138205</v>
      </c>
      <c r="PT11" s="525">
        <v>250.61388919257746</v>
      </c>
      <c r="PU11" s="525">
        <v>2.1539062488045886</v>
      </c>
      <c r="PV11" s="525">
        <v>4.4114343861829717</v>
      </c>
      <c r="PW11" s="525">
        <v>6.5653406349875603</v>
      </c>
      <c r="PX11" s="183">
        <f t="shared" si="23"/>
        <v>7.626653217723435</v>
      </c>
      <c r="PY11" s="525">
        <v>8.9307680993327203</v>
      </c>
      <c r="PZ11" s="525">
        <v>0.48163286007883432</v>
      </c>
      <c r="QA11" s="525">
        <v>0.46080691386213479</v>
      </c>
      <c r="QB11" s="525">
        <v>7.0261475488496954</v>
      </c>
      <c r="QC11" s="525">
        <v>1942126.0129042175</v>
      </c>
      <c r="QD11" s="525">
        <v>358.68001713424957</v>
      </c>
      <c r="QE11" s="525">
        <v>8639866.8524637315</v>
      </c>
      <c r="QF11" s="525">
        <v>159203.59960977119</v>
      </c>
      <c r="QG11" s="525">
        <v>597743.44378910435</v>
      </c>
      <c r="QH11" s="525">
        <v>2260706.1450449177</v>
      </c>
      <c r="QI11" s="525">
        <v>0.24058219840240752</v>
      </c>
      <c r="QJ11" s="278">
        <v>8</v>
      </c>
      <c r="QK11" s="279">
        <v>75.47566584575678</v>
      </c>
      <c r="QL11" s="279">
        <v>74.151722852201843</v>
      </c>
      <c r="QM11" s="279">
        <v>1.3239429935549367</v>
      </c>
      <c r="QN11" s="279">
        <v>2.296970463655184</v>
      </c>
      <c r="QO11" s="279">
        <v>3.6209134572101207</v>
      </c>
      <c r="QP11" s="183">
        <f t="shared" si="24"/>
        <v>4.2138941223451276</v>
      </c>
      <c r="QQ11" s="279">
        <v>4.5677240298965165</v>
      </c>
      <c r="QR11" s="279">
        <v>0.4740481097895497</v>
      </c>
      <c r="QS11" s="279">
        <v>0.41436172287321238</v>
      </c>
      <c r="QT11" s="279">
        <v>4.0352751800833335</v>
      </c>
      <c r="QU11" s="279">
        <v>22520540.023250982</v>
      </c>
      <c r="QV11" s="279">
        <v>107.04424373429094</v>
      </c>
      <c r="QW11" s="279">
        <v>52469063.117365077</v>
      </c>
      <c r="QX11" s="279">
        <v>1865772.743591351</v>
      </c>
      <c r="QY11" s="279">
        <v>4001959.5437637102</v>
      </c>
      <c r="QZ11" s="279">
        <v>15060094.279962279</v>
      </c>
      <c r="RA11" s="279">
        <v>0.258157723191352</v>
      </c>
      <c r="RB11" s="278">
        <v>11</v>
      </c>
      <c r="RC11" s="279">
        <v>113.15229072786225</v>
      </c>
      <c r="RD11" s="279">
        <v>112.05678820113582</v>
      </c>
      <c r="RE11" s="279">
        <v>1.0955025267264347</v>
      </c>
      <c r="RF11" s="279">
        <v>2.4241570674011075</v>
      </c>
      <c r="RG11" s="279">
        <v>3.5196595941275421</v>
      </c>
      <c r="RH11" s="183">
        <f t="shared" si="25"/>
        <v>4.2026858891622361</v>
      </c>
      <c r="RI11" s="279">
        <v>4.5038931121252128</v>
      </c>
      <c r="RJ11" s="279">
        <v>0.46465200260095718</v>
      </c>
      <c r="RK11" s="279">
        <v>0.45976633612529516</v>
      </c>
      <c r="RL11" s="279">
        <v>3.9794259302528374</v>
      </c>
      <c r="RM11" s="279">
        <v>27353618.870598242</v>
      </c>
      <c r="RN11" s="279">
        <v>166.61559565303361</v>
      </c>
      <c r="RO11" s="279">
        <v>67405092.235886812</v>
      </c>
      <c r="RP11" s="279">
        <v>2635242.3781497348</v>
      </c>
      <c r="RQ11" s="279">
        <v>3012754.7243566844</v>
      </c>
      <c r="RR11" s="279">
        <v>20583311.874727249</v>
      </c>
      <c r="RS11" s="279">
        <v>0.281758267325043</v>
      </c>
    </row>
    <row r="12" spans="1:487" ht="15" x14ac:dyDescent="0.25">
      <c r="A12">
        <v>2007</v>
      </c>
      <c r="B12" s="278">
        <v>9</v>
      </c>
      <c r="C12" s="279">
        <v>230.64638765333643</v>
      </c>
      <c r="D12" s="279">
        <v>229.29482265861989</v>
      </c>
      <c r="E12" s="279">
        <v>1.35156499471654</v>
      </c>
      <c r="F12" s="279">
        <v>7.5982782507881881</v>
      </c>
      <c r="G12" s="279">
        <v>8.9498432455047272</v>
      </c>
      <c r="H12" s="183">
        <f t="shared" si="0"/>
        <v>10.893726928029963</v>
      </c>
      <c r="I12" s="279">
        <v>12.830377614305176</v>
      </c>
      <c r="J12" s="279">
        <v>0.45646971858306518</v>
      </c>
      <c r="K12" s="279">
        <v>0.92323175131235968</v>
      </c>
      <c r="L12" s="279">
        <v>9.8730749968170866</v>
      </c>
      <c r="M12" s="279">
        <v>688120.40808471397</v>
      </c>
      <c r="N12" s="279">
        <v>329.23768624911082</v>
      </c>
      <c r="O12" s="368">
        <v>5228530.3306735801</v>
      </c>
      <c r="P12" s="368">
        <v>138542.51694051729</v>
      </c>
      <c r="Q12" s="368">
        <v>424695.34159738623</v>
      </c>
      <c r="R12" s="368">
        <v>1481720.371955194</v>
      </c>
      <c r="S12" s="279">
        <v>0.25583212648517994</v>
      </c>
      <c r="T12" s="278">
        <v>8</v>
      </c>
      <c r="U12" s="279">
        <v>162.04179877615923</v>
      </c>
      <c r="V12" s="279">
        <v>161.00452870613884</v>
      </c>
      <c r="W12" s="279">
        <v>1.0372700700203836</v>
      </c>
      <c r="X12" s="279">
        <v>1.5155441091168149</v>
      </c>
      <c r="Y12" s="279">
        <v>2.5528141791371985</v>
      </c>
      <c r="Z12" s="183">
        <f t="shared" si="1"/>
        <v>2.9249610747522228</v>
      </c>
      <c r="AA12" s="279">
        <v>3.7585978289215571</v>
      </c>
      <c r="AB12" s="279">
        <v>0.4470243429817547</v>
      </c>
      <c r="AC12" s="279">
        <v>0.58132981163565345</v>
      </c>
      <c r="AD12" s="279">
        <v>3.1341439907728521</v>
      </c>
      <c r="AE12" s="279">
        <v>3628016.0395692619</v>
      </c>
      <c r="AF12" s="279">
        <v>242.64953189215842</v>
      </c>
      <c r="AG12" s="279">
        <v>5498418.3365505105</v>
      </c>
      <c r="AH12" s="279">
        <v>142140.50371391186</v>
      </c>
      <c r="AI12" s="279">
        <v>878848.48065110645</v>
      </c>
      <c r="AJ12" s="279">
        <v>1600862.1465609702</v>
      </c>
      <c r="AK12" s="279">
        <v>0.24555332528849555</v>
      </c>
      <c r="AL12" s="278">
        <v>8</v>
      </c>
      <c r="AM12" s="279">
        <v>245.44479997327022</v>
      </c>
      <c r="AN12" s="279">
        <v>244.62300152959773</v>
      </c>
      <c r="AO12" s="279">
        <v>0.82179844367249189</v>
      </c>
      <c r="AP12" s="279">
        <v>7.381259563965072</v>
      </c>
      <c r="AQ12" s="279">
        <v>8.2030580076375639</v>
      </c>
      <c r="AR12" s="183">
        <f t="shared" si="2"/>
        <v>10.322284107494323</v>
      </c>
      <c r="AS12" s="279">
        <v>10.804649146163813</v>
      </c>
      <c r="AT12" s="279">
        <v>0.47149146259044578</v>
      </c>
      <c r="AU12" s="279">
        <v>1.0224907545746071</v>
      </c>
      <c r="AV12" s="279">
        <v>9.2255487622121706</v>
      </c>
      <c r="AW12" s="279">
        <v>2668028.9847541708</v>
      </c>
      <c r="AX12" s="279">
        <v>352.93366671526894</v>
      </c>
      <c r="AY12" s="279">
        <v>19693414.46065272</v>
      </c>
      <c r="AZ12" s="279">
        <v>603224.59885100834</v>
      </c>
      <c r="BA12" s="279">
        <v>769316.89423406497</v>
      </c>
      <c r="BB12" s="279">
        <v>6048225.6840744885</v>
      </c>
      <c r="BC12" s="279">
        <v>0.28710900646316667</v>
      </c>
      <c r="BD12" s="278">
        <v>14</v>
      </c>
      <c r="BE12" s="279">
        <v>201.97233861576174</v>
      </c>
      <c r="BF12" s="279">
        <v>200.0856104391267</v>
      </c>
      <c r="BG12" s="279">
        <v>1.8867281766350459</v>
      </c>
      <c r="BH12" s="279">
        <v>4.9873464932333444</v>
      </c>
      <c r="BI12" s="279">
        <v>6.8740746698683903</v>
      </c>
      <c r="BJ12" s="183">
        <f t="shared" si="3"/>
        <v>7.9443915401182759</v>
      </c>
      <c r="BK12" s="279">
        <v>9.0046517481357569</v>
      </c>
      <c r="BL12" s="279">
        <v>0.43653978340990041</v>
      </c>
      <c r="BM12" s="279">
        <v>0.67209902375201636</v>
      </c>
      <c r="BN12" s="279">
        <v>7.5461736936204069</v>
      </c>
      <c r="BO12" s="279">
        <v>612847.99784138356</v>
      </c>
      <c r="BP12" s="279">
        <v>287.96078614118159</v>
      </c>
      <c r="BQ12" s="279">
        <v>3056485.312919294</v>
      </c>
      <c r="BR12" s="279">
        <v>83950.023615699407</v>
      </c>
      <c r="BS12" s="279">
        <v>280252.46761148539</v>
      </c>
      <c r="BT12" s="279">
        <v>734101.76525802375</v>
      </c>
      <c r="BU12" s="279">
        <v>0.21460647895670645</v>
      </c>
      <c r="BV12" s="278">
        <v>16</v>
      </c>
      <c r="BW12" s="279">
        <v>372.89315503851645</v>
      </c>
      <c r="BX12" s="279">
        <v>375.49424709275314</v>
      </c>
      <c r="BY12" s="279">
        <v>-2.6010920542366875</v>
      </c>
      <c r="BZ12" s="279">
        <v>8.6381450648446378</v>
      </c>
      <c r="CA12" s="279">
        <v>6.0370530106079503</v>
      </c>
      <c r="CB12" s="183">
        <f t="shared" si="26"/>
        <v>8.1909142659018706</v>
      </c>
      <c r="CC12" s="279">
        <v>13.490049413124511</v>
      </c>
      <c r="CD12" s="279">
        <v>0.52712442898022638</v>
      </c>
      <c r="CE12" s="279">
        <v>1.0970407780837936</v>
      </c>
      <c r="CF12" s="279">
        <v>7.1340937886917439</v>
      </c>
      <c r="CG12" s="279">
        <v>10791957.021761145</v>
      </c>
      <c r="CH12" s="279">
        <v>526.59159537514222</v>
      </c>
      <c r="CI12" s="279">
        <v>93222490.287541315</v>
      </c>
      <c r="CJ12" s="279">
        <v>2636512.6943223234</v>
      </c>
      <c r="CK12" s="279">
        <v>6945759.8406179305</v>
      </c>
      <c r="CL12" s="279">
        <v>25633650.956405453</v>
      </c>
      <c r="CM12" s="279">
        <v>0.24934302898658928</v>
      </c>
      <c r="CN12" s="278">
        <v>8</v>
      </c>
      <c r="CO12" s="279">
        <v>147.5218705986683</v>
      </c>
      <c r="CP12" s="279">
        <v>144.60218234521739</v>
      </c>
      <c r="CQ12" s="279">
        <v>2.9196882534509143</v>
      </c>
      <c r="CR12" s="279">
        <v>1.9569734949450266</v>
      </c>
      <c r="CS12" s="279">
        <v>4.8766617483959411</v>
      </c>
      <c r="CT12" s="183">
        <f t="shared" si="4"/>
        <v>5.4116795099141255</v>
      </c>
      <c r="CU12" s="279">
        <v>5.8864879478529657</v>
      </c>
      <c r="CV12" s="279">
        <v>0.44526636430989164</v>
      </c>
      <c r="CW12" s="279">
        <v>0.97206029412972983</v>
      </c>
      <c r="CX12" s="279">
        <v>5.8487220425256705</v>
      </c>
      <c r="CY12" s="279">
        <v>2231909.4674426876</v>
      </c>
      <c r="CZ12" s="279">
        <v>208.76231171059564</v>
      </c>
      <c r="DA12" s="279">
        <v>4367787.6709022038</v>
      </c>
      <c r="DB12" s="279">
        <v>159548.64216339419</v>
      </c>
      <c r="DC12" s="279">
        <v>626675.09833696799</v>
      </c>
      <c r="DD12" s="279">
        <v>1409057.2280567551</v>
      </c>
      <c r="DE12" s="279">
        <v>0.27339039741732107</v>
      </c>
      <c r="DF12" s="278">
        <v>13</v>
      </c>
      <c r="DG12" s="279">
        <v>90.236339900270053</v>
      </c>
      <c r="DH12" s="279">
        <v>87.311266098367767</v>
      </c>
      <c r="DI12" s="279">
        <v>2.9250738019022862</v>
      </c>
      <c r="DJ12" s="279">
        <v>5.4274762347384815</v>
      </c>
      <c r="DK12" s="279">
        <v>8.3525500366407677</v>
      </c>
      <c r="DL12" s="183">
        <f t="shared" si="5"/>
        <v>10.51286098079893</v>
      </c>
      <c r="DM12" s="279">
        <v>11.101967690107948</v>
      </c>
      <c r="DN12" s="279">
        <v>0.51298793486458572</v>
      </c>
      <c r="DO12" s="279">
        <v>0.30235711529280362</v>
      </c>
      <c r="DP12" s="279">
        <v>8.6549071519335712</v>
      </c>
      <c r="DQ12" s="279">
        <v>709780.30834182142</v>
      </c>
      <c r="DR12" s="279">
        <v>140.31712102581736</v>
      </c>
      <c r="DS12" s="279">
        <v>3069208.9858110347</v>
      </c>
      <c r="DT12" s="279">
        <v>21191.18649135395</v>
      </c>
      <c r="DU12" s="279">
        <v>9258.9628388198817</v>
      </c>
      <c r="DV12" s="279">
        <v>1233764.5091739458</v>
      </c>
      <c r="DW12" s="279">
        <v>0.3980323175495683</v>
      </c>
      <c r="DX12" s="278">
        <v>16</v>
      </c>
      <c r="DY12" s="279">
        <v>120.07062758241801</v>
      </c>
      <c r="DZ12" s="279">
        <v>119.00432535642503</v>
      </c>
      <c r="EA12" s="279">
        <v>1.0663022259929846</v>
      </c>
      <c r="EB12" s="279">
        <v>0.38931527574576763</v>
      </c>
      <c r="EC12" s="279">
        <v>1.4556175017387523</v>
      </c>
      <c r="ED12" s="183">
        <f t="shared" si="6"/>
        <v>1.6277793821826272</v>
      </c>
      <c r="EE12" s="279">
        <v>4.015268216086417</v>
      </c>
      <c r="EF12" s="279">
        <v>0.45284700723589388</v>
      </c>
      <c r="EG12" s="279">
        <v>0.83360821853923706</v>
      </c>
      <c r="EH12" s="279">
        <v>2.2892257202779893</v>
      </c>
      <c r="EI12" s="279">
        <v>1245964.1170448475</v>
      </c>
      <c r="EJ12" s="279">
        <v>186.55951695360091</v>
      </c>
      <c r="EK12" s="279">
        <v>1518819.1062266887</v>
      </c>
      <c r="EL12" s="279">
        <v>73604.148547402176</v>
      </c>
      <c r="EM12" s="279">
        <v>736323.60086203145</v>
      </c>
      <c r="EN12" s="279">
        <v>1029811.7302899963</v>
      </c>
      <c r="EO12" s="279">
        <v>0.44221712110855094</v>
      </c>
      <c r="EP12" s="542">
        <v>16</v>
      </c>
      <c r="EQ12" s="543">
        <v>66.290703849525315</v>
      </c>
      <c r="ER12" s="543">
        <v>65.136296703239211</v>
      </c>
      <c r="ES12" s="543">
        <v>1.1544071462861041</v>
      </c>
      <c r="ET12" s="543">
        <v>0.88204143946703184</v>
      </c>
      <c r="EU12" s="543">
        <v>2.0364485857531358</v>
      </c>
      <c r="EV12" s="183">
        <f t="shared" si="7"/>
        <v>2.3613296884688113</v>
      </c>
      <c r="EW12" s="543">
        <v>2.9270220626881871</v>
      </c>
      <c r="EX12" s="543">
        <v>0.4939446815310683</v>
      </c>
      <c r="EY12" s="543">
        <v>0.21326559083744792</v>
      </c>
      <c r="EZ12" s="543">
        <v>2.2497141765905839</v>
      </c>
      <c r="FA12" s="543">
        <v>17321671.338590052</v>
      </c>
      <c r="FB12" s="543">
        <v>99.803005088005648</v>
      </c>
      <c r="FC12" s="543">
        <v>15278431.921464803</v>
      </c>
      <c r="FD12" s="543">
        <v>518754.27261202555</v>
      </c>
      <c r="FE12" s="543">
        <v>1009973.1600610015</v>
      </c>
      <c r="FF12" s="543">
        <v>6190557.7449850226</v>
      </c>
      <c r="FG12" s="543">
        <v>0.36832861607044509</v>
      </c>
      <c r="FH12" s="278">
        <v>10</v>
      </c>
      <c r="FI12" s="279">
        <v>141.59262368649925</v>
      </c>
      <c r="FJ12" s="279">
        <v>139.08319072298443</v>
      </c>
      <c r="FK12" s="279">
        <v>2.5094329635148256</v>
      </c>
      <c r="FL12" s="279">
        <v>2.1874238772605334</v>
      </c>
      <c r="FM12" s="279">
        <v>4.696856840775359</v>
      </c>
      <c r="FN12" s="183">
        <f t="shared" si="8"/>
        <v>4.8839786704867345</v>
      </c>
      <c r="FO12" s="279">
        <v>7.5176754902629739</v>
      </c>
      <c r="FP12" s="279">
        <v>0.44658451266023547</v>
      </c>
      <c r="FQ12" s="279">
        <v>0.41668750204240995</v>
      </c>
      <c r="FR12" s="279">
        <v>5.1135443428177689</v>
      </c>
      <c r="FS12" s="279">
        <v>15498699.879772294</v>
      </c>
      <c r="FT12" s="279">
        <v>213.60882220349475</v>
      </c>
      <c r="FU12" s="279">
        <v>44446056.504600786</v>
      </c>
      <c r="FV12" s="279">
        <v>1948240.2152518039</v>
      </c>
      <c r="FW12" s="279">
        <v>12494990.330817981</v>
      </c>
      <c r="FX12" s="279">
        <v>5037647.8275990859</v>
      </c>
      <c r="FY12" s="279">
        <v>8.5544384724245401E-2</v>
      </c>
      <c r="FZ12" s="278">
        <v>13</v>
      </c>
      <c r="GA12" s="279">
        <v>196.57120726778206</v>
      </c>
      <c r="GB12" s="279">
        <v>194.22316421133087</v>
      </c>
      <c r="GC12" s="279">
        <v>2.3480430564511892</v>
      </c>
      <c r="GD12" s="279">
        <v>1.7487312798246388</v>
      </c>
      <c r="GE12" s="279">
        <v>4.0967743362758284</v>
      </c>
      <c r="GF12" s="183">
        <f t="shared" si="9"/>
        <v>4.5975253994364991</v>
      </c>
      <c r="GG12" s="279">
        <v>6.1894571555482329</v>
      </c>
      <c r="GH12" s="279">
        <v>0.45360115956950947</v>
      </c>
      <c r="GI12" s="279">
        <v>0.58358223854942914</v>
      </c>
      <c r="GJ12" s="279">
        <v>4.6803565748252574</v>
      </c>
      <c r="GK12" s="279">
        <v>2395349.4129069038</v>
      </c>
      <c r="GL12" s="279">
        <v>308.51973648496869</v>
      </c>
      <c r="GM12" s="279">
        <v>4188822.4444598919</v>
      </c>
      <c r="GN12" s="279">
        <v>116700.26989618747</v>
      </c>
      <c r="GO12" s="279">
        <v>578952.80937577074</v>
      </c>
      <c r="GP12" s="279">
        <v>1398674.7647907764</v>
      </c>
      <c r="GQ12" s="279">
        <v>0.28635106430468038</v>
      </c>
      <c r="GR12" s="278">
        <v>13</v>
      </c>
      <c r="GS12" s="279">
        <v>145.15016618296769</v>
      </c>
      <c r="GT12" s="279">
        <v>143.13956816842602</v>
      </c>
      <c r="GU12" s="279">
        <v>2.0105980145416709</v>
      </c>
      <c r="GV12" s="279">
        <v>1.1542507978710383</v>
      </c>
      <c r="GW12" s="279">
        <v>3.1648488124127092</v>
      </c>
      <c r="GX12" s="183">
        <f t="shared" si="10"/>
        <v>3.5768146428685359</v>
      </c>
      <c r="GY12" s="279">
        <v>5.0104937321247069</v>
      </c>
      <c r="GZ12" s="279">
        <v>0.46393429803601538</v>
      </c>
      <c r="HA12" s="279">
        <v>0.43004604749481545</v>
      </c>
      <c r="HB12" s="279">
        <v>3.5948948599075248</v>
      </c>
      <c r="HC12" s="279">
        <v>9272825.3807603605</v>
      </c>
      <c r="HD12" s="279">
        <v>220.76870700183497</v>
      </c>
      <c r="HE12" s="279">
        <v>10641831.920984779</v>
      </c>
      <c r="HF12" s="279">
        <v>340438.52738071181</v>
      </c>
      <c r="HG12" s="279">
        <v>5073413.7595797442</v>
      </c>
      <c r="HH12" s="279">
        <v>5730464.5493532289</v>
      </c>
      <c r="HI12" s="279">
        <v>0.35691188710086114</v>
      </c>
      <c r="HP12" s="183">
        <f t="shared" si="11"/>
        <v>0</v>
      </c>
      <c r="IB12" s="278">
        <v>8</v>
      </c>
      <c r="IC12" s="279">
        <v>162.39470134676549</v>
      </c>
      <c r="ID12" s="279">
        <v>160.97340655091514</v>
      </c>
      <c r="IE12" s="279">
        <v>1.4212947958503435</v>
      </c>
      <c r="IF12" s="279">
        <v>4.0114477553442889</v>
      </c>
      <c r="IG12" s="279">
        <v>5.4327425511946323</v>
      </c>
      <c r="IH12" s="183">
        <f t="shared" si="12"/>
        <v>6.3077934158247695</v>
      </c>
      <c r="II12" s="279">
        <v>6.5788022031052655</v>
      </c>
      <c r="IJ12" s="279">
        <v>0.43230705604970737</v>
      </c>
      <c r="IK12" s="279">
        <v>0.64199570281888763</v>
      </c>
      <c r="IL12" s="279">
        <v>6.0747382540135195</v>
      </c>
      <c r="IM12" s="279">
        <v>3204600.0000161296</v>
      </c>
      <c r="IN12" s="279">
        <v>229.84603061921155</v>
      </c>
      <c r="IO12" s="279">
        <v>12855085.476841005</v>
      </c>
      <c r="IP12" s="279">
        <v>435287.51591840305</v>
      </c>
      <c r="IQ12" s="279">
        <v>815597.15664268844</v>
      </c>
      <c r="IR12" s="279">
        <v>3077054.0035668029</v>
      </c>
      <c r="IS12" s="279">
        <v>0.21813841734928302</v>
      </c>
      <c r="IT12" s="278">
        <v>12</v>
      </c>
      <c r="IU12" s="279">
        <v>178.65988847948222</v>
      </c>
      <c r="IV12" s="279">
        <v>177.21736339039884</v>
      </c>
      <c r="IW12" s="279">
        <v>1.4425250890833752</v>
      </c>
      <c r="IX12" s="279">
        <v>2.8920099313242749</v>
      </c>
      <c r="IY12" s="279">
        <v>4.3345350204076496</v>
      </c>
      <c r="IZ12" s="183">
        <f t="shared" si="13"/>
        <v>4.6652759342619632</v>
      </c>
      <c r="JA12" s="279">
        <v>5.6598015041928065</v>
      </c>
      <c r="JB12" s="279">
        <v>0.43898059740132844</v>
      </c>
      <c r="JC12" s="279">
        <v>0.89594098976476821</v>
      </c>
      <c r="JD12" s="279">
        <v>5.2304760101724179</v>
      </c>
      <c r="JE12" s="279">
        <v>1999999.4686689714</v>
      </c>
      <c r="JF12" s="279">
        <v>253.83098200255014</v>
      </c>
      <c r="JG12" s="279">
        <v>5784018.3260339377</v>
      </c>
      <c r="JH12" s="279">
        <v>251071.21577651074</v>
      </c>
      <c r="JI12" s="279">
        <v>1287610.977073451</v>
      </c>
      <c r="JJ12" s="279">
        <v>837451.01815335092</v>
      </c>
      <c r="JK12" s="279">
        <v>0.11436368536357845</v>
      </c>
      <c r="JL12" s="278">
        <v>9</v>
      </c>
      <c r="JM12" s="279">
        <v>248.43662017587505</v>
      </c>
      <c r="JN12" s="279">
        <v>246.42556709967303</v>
      </c>
      <c r="JO12" s="279">
        <v>2.0110530762020176</v>
      </c>
      <c r="JP12" s="279">
        <v>3.7124359444533277</v>
      </c>
      <c r="JQ12" s="279">
        <v>5.7234890206553448</v>
      </c>
      <c r="JR12" s="183">
        <f t="shared" si="14"/>
        <v>6.7634570758358157</v>
      </c>
      <c r="JS12" s="279">
        <v>7.4062385381794869</v>
      </c>
      <c r="JT12" s="279">
        <v>0.4780094181996774</v>
      </c>
      <c r="JU12" s="279">
        <v>0.73711422801130799</v>
      </c>
      <c r="JV12" s="279">
        <v>6.4606032486666525</v>
      </c>
      <c r="JW12" s="279">
        <v>91880.000203310003</v>
      </c>
      <c r="JX12" s="279">
        <v>354.87366461252651</v>
      </c>
      <c r="JY12" s="279">
        <v>350592.84856218152</v>
      </c>
      <c r="JZ12" s="279">
        <v>7380.9475681631411</v>
      </c>
      <c r="KA12" s="279">
        <v>16707.613866533884</v>
      </c>
      <c r="KB12" s="279">
        <v>104959.8439129726</v>
      </c>
      <c r="KC12" s="279">
        <v>0.28013090885359648</v>
      </c>
      <c r="KD12" s="446">
        <v>10</v>
      </c>
      <c r="KE12" s="447">
        <v>141.91725795531843</v>
      </c>
      <c r="KF12" s="447">
        <v>141.02760554269003</v>
      </c>
      <c r="KG12" s="447">
        <v>0.88965241262840777</v>
      </c>
      <c r="KH12" s="447">
        <v>2.9473215882302246</v>
      </c>
      <c r="KI12" s="447">
        <v>3.8369740008586324</v>
      </c>
      <c r="KJ12" s="183">
        <f t="shared" si="15"/>
        <v>4.2117569988652006</v>
      </c>
      <c r="KK12" s="447">
        <v>6.8539064670264596</v>
      </c>
      <c r="KL12" s="447">
        <v>0.42084791017771245</v>
      </c>
      <c r="KM12" s="447">
        <v>0.41877736567233859</v>
      </c>
      <c r="KN12" s="447">
        <v>4.255751366530971</v>
      </c>
      <c r="KO12" s="447">
        <v>1621704.0097328848</v>
      </c>
      <c r="KP12" s="447">
        <v>221.96709636880081</v>
      </c>
      <c r="KQ12" s="447">
        <v>4779683.2376052495</v>
      </c>
      <c r="KR12" s="447">
        <v>209447.64038269952</v>
      </c>
      <c r="KS12" s="447">
        <v>1284058.476505663</v>
      </c>
      <c r="KT12" s="447">
        <v>797702.13156541146</v>
      </c>
      <c r="KU12" s="447">
        <v>0.1271605377245629</v>
      </c>
      <c r="LB12" s="183">
        <f t="shared" si="16"/>
        <v>0</v>
      </c>
      <c r="LN12" s="278">
        <v>11</v>
      </c>
      <c r="LO12" s="279">
        <v>180.00060671114903</v>
      </c>
      <c r="LP12" s="279">
        <v>176.39397626535242</v>
      </c>
      <c r="LQ12" s="279">
        <v>3.6066304457966112</v>
      </c>
      <c r="LR12" s="279">
        <v>2.6683107538828068</v>
      </c>
      <c r="LS12" s="279">
        <v>6.274941199679418</v>
      </c>
      <c r="LT12" s="183">
        <f t="shared" si="17"/>
        <v>7.3377423016047842</v>
      </c>
      <c r="LU12" s="279">
        <v>8.3496803124958134</v>
      </c>
      <c r="LV12" s="279">
        <v>0.45855492827609068</v>
      </c>
      <c r="LW12" s="279">
        <v>0.91726677642957788</v>
      </c>
      <c r="LX12" s="279">
        <v>7.1922079761089961</v>
      </c>
      <c r="LY12" s="279">
        <v>377053.97601892246</v>
      </c>
      <c r="LZ12" s="279">
        <v>270.24649549953091</v>
      </c>
      <c r="MA12" s="279">
        <v>1006097.1790055607</v>
      </c>
      <c r="MB12" s="279">
        <v>21268.071838216827</v>
      </c>
      <c r="MC12" s="279">
        <v>127852.84461707441</v>
      </c>
      <c r="MD12" s="279">
        <v>460128.96475169732</v>
      </c>
      <c r="ME12" s="279">
        <v>0.39830484525793181</v>
      </c>
      <c r="MF12" s="278">
        <v>10</v>
      </c>
      <c r="MG12" s="279">
        <v>353.5535383923314</v>
      </c>
      <c r="MH12" s="279">
        <v>352.35499351683529</v>
      </c>
      <c r="MI12" s="279">
        <v>1.1985448754961112</v>
      </c>
      <c r="MJ12" s="279">
        <v>5.5343988132733628</v>
      </c>
      <c r="MK12" s="279">
        <v>6.732943688769474</v>
      </c>
      <c r="ML12" s="183">
        <f t="shared" si="18"/>
        <v>9.3000373901336815</v>
      </c>
      <c r="MM12" s="279">
        <v>12.744434863974476</v>
      </c>
      <c r="MN12" s="279">
        <v>0.40397500482836046</v>
      </c>
      <c r="MO12" s="279">
        <v>2.5386271975353045</v>
      </c>
      <c r="MP12" s="279">
        <v>9.2715708863047794</v>
      </c>
      <c r="MQ12" s="279">
        <v>3888591.0235226527</v>
      </c>
      <c r="MR12" s="279">
        <v>504.63248013327598</v>
      </c>
      <c r="MS12" s="279">
        <v>21521013.545889221</v>
      </c>
      <c r="MT12" s="279">
        <v>1114295.9080048478</v>
      </c>
      <c r="MU12" s="279">
        <v>1406063.2620016669</v>
      </c>
      <c r="MV12" s="279">
        <v>11151429.189220753</v>
      </c>
      <c r="MW12" s="279">
        <v>0.4638432805397848</v>
      </c>
      <c r="MX12" s="278">
        <v>8</v>
      </c>
      <c r="MY12" s="279">
        <v>234.91705092987183</v>
      </c>
      <c r="MZ12" s="279">
        <v>232.28054856032543</v>
      </c>
      <c r="NA12" s="279">
        <v>2.636502369546406</v>
      </c>
      <c r="NB12" s="279">
        <v>3.8756065261721928</v>
      </c>
      <c r="NC12" s="279">
        <v>6.5121088957185993</v>
      </c>
      <c r="ND12" s="183">
        <f t="shared" si="19"/>
        <v>7.6551496671516315</v>
      </c>
      <c r="NE12" s="279">
        <v>8.2876391350227898</v>
      </c>
      <c r="NF12" s="279">
        <v>0.43705804862865072</v>
      </c>
      <c r="NG12" s="279">
        <v>0.99837592730504887</v>
      </c>
      <c r="NH12" s="279">
        <v>7.5104848230236483</v>
      </c>
      <c r="NI12" s="279">
        <v>10083626.755387563</v>
      </c>
      <c r="NJ12" s="279">
        <v>344.6874481818881</v>
      </c>
      <c r="NK12" s="279">
        <v>36599005.502132982</v>
      </c>
      <c r="NL12" s="279">
        <v>694141.78005138366</v>
      </c>
      <c r="NM12" s="279">
        <v>4039493.3099709661</v>
      </c>
      <c r="NN12" s="279">
        <v>12190322.487273682</v>
      </c>
      <c r="NO12" s="279">
        <v>0.29493209997300118</v>
      </c>
      <c r="NP12" s="524">
        <v>13</v>
      </c>
      <c r="NQ12" s="525">
        <v>66.566123807774403</v>
      </c>
      <c r="NR12" s="525">
        <v>65.171090845204191</v>
      </c>
      <c r="NS12" s="525">
        <v>1.3950329625702125</v>
      </c>
      <c r="NT12" s="525">
        <v>3.1358472319612836</v>
      </c>
      <c r="NU12" s="525">
        <v>4.5308801945314965</v>
      </c>
      <c r="NV12" s="183">
        <f t="shared" si="20"/>
        <v>5.6053426871767265</v>
      </c>
      <c r="NW12" s="525">
        <v>6.3702660446419515</v>
      </c>
      <c r="NX12" s="525">
        <v>0.55354394780547322</v>
      </c>
      <c r="NY12" s="525">
        <v>0.28843237369270563</v>
      </c>
      <c r="NZ12" s="525">
        <v>4.819312568224202</v>
      </c>
      <c r="OA12" s="525">
        <v>3695989.6241078358</v>
      </c>
      <c r="OB12" s="525">
        <v>110.54241353470174</v>
      </c>
      <c r="OC12" s="525">
        <v>9076931.5639119353</v>
      </c>
      <c r="OD12" s="525">
        <v>375977.77517103287</v>
      </c>
      <c r="OE12" s="525">
        <v>964078.74841305683</v>
      </c>
      <c r="OF12" s="525">
        <v>3569262.8366166651</v>
      </c>
      <c r="OG12" s="525">
        <v>0.34263865971979085</v>
      </c>
      <c r="OH12" s="524">
        <v>18</v>
      </c>
      <c r="OI12" s="525">
        <v>271.4373787931134</v>
      </c>
      <c r="OJ12" s="525">
        <v>269.1857897446676</v>
      </c>
      <c r="OK12" s="525">
        <v>2.2515890484457941</v>
      </c>
      <c r="OL12" s="525">
        <v>2.1015069753574744</v>
      </c>
      <c r="OM12" s="525">
        <v>4.3530960238032685</v>
      </c>
      <c r="ON12" s="183">
        <f t="shared" si="21"/>
        <v>4.5793702187804826</v>
      </c>
      <c r="OO12" s="525">
        <v>7.5339531555768691</v>
      </c>
      <c r="OP12" s="525">
        <v>0.37060555814113882</v>
      </c>
      <c r="OQ12" s="525">
        <v>0.98322823551468941</v>
      </c>
      <c r="OR12" s="525">
        <v>5.3363242593179576</v>
      </c>
      <c r="OS12" s="525">
        <v>6871191.586858253</v>
      </c>
      <c r="OT12" s="525">
        <v>425.39283995955259</v>
      </c>
      <c r="OU12" s="525">
        <v>14439857.048800213</v>
      </c>
      <c r="OV12" s="525">
        <v>653209.28599300783</v>
      </c>
      <c r="OW12" s="525">
        <v>4214631.7913609529</v>
      </c>
      <c r="OX12" s="525">
        <v>2078905.2340002102</v>
      </c>
      <c r="OY12" s="525">
        <v>0.10767235018990322</v>
      </c>
      <c r="OZ12" s="278">
        <v>8</v>
      </c>
      <c r="PA12" s="279">
        <v>248.49561990838325</v>
      </c>
      <c r="PB12" s="279">
        <v>245.17236313728313</v>
      </c>
      <c r="PC12" s="279">
        <v>3.3232567711001195</v>
      </c>
      <c r="PD12" s="279">
        <v>2.2363882299397666</v>
      </c>
      <c r="PE12" s="279">
        <v>5.5596450010398861</v>
      </c>
      <c r="PF12" s="183">
        <f t="shared" si="22"/>
        <v>5.9662851087864821</v>
      </c>
      <c r="PG12" s="279">
        <v>7.4263238846617821</v>
      </c>
      <c r="PH12" s="279">
        <v>0.44952562087504949</v>
      </c>
      <c r="PI12" s="279">
        <v>0.72643810166432954</v>
      </c>
      <c r="PJ12" s="279">
        <v>6.2860831027042154</v>
      </c>
      <c r="PK12" s="279">
        <v>1247651.0102617587</v>
      </c>
      <c r="PL12" s="279">
        <v>362.04383406227737</v>
      </c>
      <c r="PM12" s="279">
        <v>2790431.0602168641</v>
      </c>
      <c r="PN12" s="279">
        <v>81262.56722374566</v>
      </c>
      <c r="PO12" s="279">
        <v>404443.12276718952</v>
      </c>
      <c r="PP12" s="279">
        <v>595696.48206070345</v>
      </c>
      <c r="PQ12" s="279">
        <v>0.18182894289224022</v>
      </c>
      <c r="PR12" s="524">
        <v>8</v>
      </c>
      <c r="PS12" s="525">
        <v>254.42476210301518</v>
      </c>
      <c r="PT12" s="525">
        <v>252.76779544138205</v>
      </c>
      <c r="PU12" s="525">
        <v>1.6569666616331347</v>
      </c>
      <c r="PV12" s="525">
        <v>4.5300835017366889</v>
      </c>
      <c r="PW12" s="525">
        <v>6.1870501633698236</v>
      </c>
      <c r="PX12" s="183">
        <f t="shared" si="23"/>
        <v>7.7206845047130956</v>
      </c>
      <c r="PY12" s="525">
        <v>8.9138950197935589</v>
      </c>
      <c r="PZ12" s="525">
        <v>0.48143367629943967</v>
      </c>
      <c r="QA12" s="525">
        <v>0.80083314964581198</v>
      </c>
      <c r="QB12" s="525">
        <v>6.9878833130156357</v>
      </c>
      <c r="QC12" s="525">
        <v>1941672.0148216172</v>
      </c>
      <c r="QD12" s="525">
        <v>361.01435667654374</v>
      </c>
      <c r="QE12" s="525">
        <v>8882811.4192856234</v>
      </c>
      <c r="QF12" s="525">
        <v>146170.18600182567</v>
      </c>
      <c r="QG12" s="525">
        <v>589077.63362440688</v>
      </c>
      <c r="QH12" s="525">
        <v>3256139.9674452473</v>
      </c>
      <c r="QI12" s="525">
        <v>0.33854438682097704</v>
      </c>
      <c r="QJ12" s="278">
        <v>9</v>
      </c>
      <c r="QK12" s="279">
        <v>76.510375653380734</v>
      </c>
      <c r="QL12" s="279">
        <v>75.47566584575678</v>
      </c>
      <c r="QM12" s="279">
        <v>1.0347098076239547</v>
      </c>
      <c r="QN12" s="279">
        <v>2.5939053325100052</v>
      </c>
      <c r="QO12" s="279">
        <v>3.6286151401339599</v>
      </c>
      <c r="QP12" s="183">
        <f t="shared" si="24"/>
        <v>4.2980149067345224</v>
      </c>
      <c r="QQ12" s="279">
        <v>4.6010893861742694</v>
      </c>
      <c r="QR12" s="279">
        <v>0.47257639364198928</v>
      </c>
      <c r="QS12" s="279">
        <v>0.42845199270045137</v>
      </c>
      <c r="QT12" s="279">
        <v>4.057067132834411</v>
      </c>
      <c r="QU12" s="279">
        <v>22520539.934644565</v>
      </c>
      <c r="QV12" s="279">
        <v>108.4875971825801</v>
      </c>
      <c r="QW12" s="279">
        <v>58919074.80450882</v>
      </c>
      <c r="QX12" s="279">
        <v>2052289.7999455393</v>
      </c>
      <c r="QY12" s="279">
        <v>4476906.8304778747</v>
      </c>
      <c r="QZ12" s="279">
        <v>16889998.672603793</v>
      </c>
      <c r="RA12" s="279">
        <v>0.25806638284397776</v>
      </c>
      <c r="RB12" s="278">
        <v>12</v>
      </c>
      <c r="RC12" s="279">
        <v>113.49215279027145</v>
      </c>
      <c r="RD12" s="279">
        <v>113.15229072786225</v>
      </c>
      <c r="RE12" s="279">
        <v>0.33986206240919614</v>
      </c>
      <c r="RF12" s="279">
        <v>3.0351813330861814</v>
      </c>
      <c r="RG12" s="279">
        <v>3.3750433954953776</v>
      </c>
      <c r="RH12" s="183">
        <f t="shared" si="25"/>
        <v>4.2602546558000665</v>
      </c>
      <c r="RI12" s="279">
        <v>4.5054938802897171</v>
      </c>
      <c r="RJ12" s="279">
        <v>0.46436125618544899</v>
      </c>
      <c r="RK12" s="279">
        <v>0.46136872880191415</v>
      </c>
      <c r="RL12" s="279">
        <v>3.8364121242972917</v>
      </c>
      <c r="RM12" s="279">
        <v>27353618.90104229</v>
      </c>
      <c r="RN12" s="279">
        <v>167.07316200991343</v>
      </c>
      <c r="RO12" s="279">
        <v>86653635.506086469</v>
      </c>
      <c r="RP12" s="279">
        <v>2873781.1806383478</v>
      </c>
      <c r="RQ12" s="279">
        <v>3500688.4196299217</v>
      </c>
      <c r="RR12" s="279">
        <v>27131665.995461315</v>
      </c>
      <c r="RS12" s="279">
        <v>0.29165020575709821</v>
      </c>
    </row>
    <row r="13" spans="1:487" ht="15" x14ac:dyDescent="0.25">
      <c r="A13">
        <v>2008</v>
      </c>
      <c r="B13" s="278">
        <v>10</v>
      </c>
      <c r="C13" s="279">
        <v>232.63578630129493</v>
      </c>
      <c r="D13" s="279">
        <v>230.64638765333643</v>
      </c>
      <c r="E13" s="279">
        <v>1.9893986479584953</v>
      </c>
      <c r="F13" s="279">
        <v>7.1279104307201075</v>
      </c>
      <c r="G13" s="279">
        <v>9.117309078678602</v>
      </c>
      <c r="H13" s="183">
        <f t="shared" si="0"/>
        <v>10.939249801256151</v>
      </c>
      <c r="I13" s="279">
        <v>12.768035016504628</v>
      </c>
      <c r="J13" s="279">
        <v>0.45513503080967749</v>
      </c>
      <c r="K13" s="279">
        <v>0.91315892098048523</v>
      </c>
      <c r="L13" s="279">
        <v>10.030467999659088</v>
      </c>
      <c r="M13" s="279">
        <v>688120.41012880974</v>
      </c>
      <c r="N13" s="279">
        <v>332.15461488532509</v>
      </c>
      <c r="O13" s="368">
        <v>4904860.6489485456</v>
      </c>
      <c r="P13" s="368">
        <v>126660.33671161336</v>
      </c>
      <c r="Q13" s="368">
        <v>398486.23522279621</v>
      </c>
      <c r="R13" s="368">
        <v>1387945.5102268064</v>
      </c>
      <c r="S13" s="279">
        <v>0.2556065680518777</v>
      </c>
      <c r="T13" s="278">
        <v>9</v>
      </c>
      <c r="U13" s="279">
        <v>162.94219485901274</v>
      </c>
      <c r="V13" s="279">
        <v>162.04179877615923</v>
      </c>
      <c r="W13" s="279">
        <v>0.90039608285351846</v>
      </c>
      <c r="X13" s="279">
        <v>1.610819220460511</v>
      </c>
      <c r="Y13" s="279">
        <v>2.5112153033140294</v>
      </c>
      <c r="Z13" s="183">
        <f t="shared" si="1"/>
        <v>2.9086780352631401</v>
      </c>
      <c r="AA13" s="279">
        <v>3.7417955704105221</v>
      </c>
      <c r="AB13" s="279">
        <v>0.44663605903833042</v>
      </c>
      <c r="AC13" s="279">
        <v>0.58784069208950529</v>
      </c>
      <c r="AD13" s="279">
        <v>3.0990559954035346</v>
      </c>
      <c r="AE13" s="279">
        <v>3628016.0399689111</v>
      </c>
      <c r="AF13" s="279">
        <v>243.92382647074862</v>
      </c>
      <c r="AG13" s="279">
        <v>5844077.9693209529</v>
      </c>
      <c r="AH13" s="279">
        <v>152820.90941233418</v>
      </c>
      <c r="AI13" s="279">
        <v>911792.45626947307</v>
      </c>
      <c r="AJ13" s="279">
        <v>1704689.9474034824</v>
      </c>
      <c r="AK13" s="279">
        <v>0.2467457098230314</v>
      </c>
      <c r="AL13" s="278">
        <v>9</v>
      </c>
      <c r="AM13" s="279">
        <v>247.31888141310557</v>
      </c>
      <c r="AN13" s="279">
        <v>245.44479997327022</v>
      </c>
      <c r="AO13" s="279">
        <v>1.8740814398353507</v>
      </c>
      <c r="AP13" s="279">
        <v>6.4392257810787159</v>
      </c>
      <c r="AQ13" s="279">
        <v>8.3133072209140657</v>
      </c>
      <c r="AR13" s="183">
        <f t="shared" si="2"/>
        <v>10.153208627556575</v>
      </c>
      <c r="AS13" s="279">
        <v>10.836011618603136</v>
      </c>
      <c r="AT13" s="279">
        <v>0.4712267126224115</v>
      </c>
      <c r="AU13" s="279">
        <v>0.98209635684508056</v>
      </c>
      <c r="AV13" s="279">
        <v>9.2954035777591457</v>
      </c>
      <c r="AW13" s="279">
        <v>2668028.9766964181</v>
      </c>
      <c r="AX13" s="279">
        <v>355.64293063288403</v>
      </c>
      <c r="AY13" s="279">
        <v>17180040.971408613</v>
      </c>
      <c r="AZ13" s="279">
        <v>514311.01060206228</v>
      </c>
      <c r="BA13" s="279">
        <v>718973.80783771537</v>
      </c>
      <c r="BB13" s="279">
        <v>5261300.8416725164</v>
      </c>
      <c r="BC13" s="279">
        <v>0.28573332714143201</v>
      </c>
      <c r="BD13" s="278">
        <v>15</v>
      </c>
      <c r="BE13" s="279">
        <v>204.16350049849405</v>
      </c>
      <c r="BF13" s="279">
        <v>201.97233861576174</v>
      </c>
      <c r="BG13" s="279">
        <v>2.1911618827323025</v>
      </c>
      <c r="BH13" s="279">
        <v>4.747782704878067</v>
      </c>
      <c r="BI13" s="279">
        <v>6.9389445876103695</v>
      </c>
      <c r="BJ13" s="183">
        <f t="shared" si="3"/>
        <v>7.9964932272446472</v>
      </c>
      <c r="BK13" s="279">
        <v>8.9892087376567993</v>
      </c>
      <c r="BL13" s="279">
        <v>0.43590249224747335</v>
      </c>
      <c r="BM13" s="279">
        <v>0.67178555352144687</v>
      </c>
      <c r="BN13" s="279">
        <v>7.6107301411318167</v>
      </c>
      <c r="BO13" s="279">
        <v>612847.99660396122</v>
      </c>
      <c r="BP13" s="279">
        <v>291.03000904405377</v>
      </c>
      <c r="BQ13" s="279">
        <v>2909669.1189954532</v>
      </c>
      <c r="BR13" s="279">
        <v>82310.63411080408</v>
      </c>
      <c r="BS13" s="279">
        <v>264035.53073654539</v>
      </c>
      <c r="BT13" s="279">
        <v>725263.71742297499</v>
      </c>
      <c r="BU13" s="279">
        <v>0.22274579637937289</v>
      </c>
      <c r="BV13" s="278">
        <v>17</v>
      </c>
      <c r="BW13" s="279">
        <v>375.34440641769476</v>
      </c>
      <c r="BX13" s="279">
        <v>372.89315503851645</v>
      </c>
      <c r="BY13" s="279">
        <v>2.4512513791783022</v>
      </c>
      <c r="BZ13" s="279">
        <v>5.0405212035068194</v>
      </c>
      <c r="CA13" s="279">
        <v>7.4917725826851216</v>
      </c>
      <c r="CB13" s="183">
        <f t="shared" si="26"/>
        <v>8.4847987965732941</v>
      </c>
      <c r="CC13" s="279">
        <v>13.511524202737167</v>
      </c>
      <c r="CD13" s="279">
        <v>0.52647828666944241</v>
      </c>
      <c r="CE13" s="279">
        <v>1.1039863358579773</v>
      </c>
      <c r="CF13" s="279">
        <v>8.5957589185430994</v>
      </c>
      <c r="CG13" s="279">
        <v>10791957.04398673</v>
      </c>
      <c r="CH13" s="279">
        <v>530.2875739110973</v>
      </c>
      <c r="CI13" s="279">
        <v>66790930.279045433</v>
      </c>
      <c r="CJ13" s="279">
        <v>3355487.0329723312</v>
      </c>
      <c r="CK13" s="279">
        <v>7262657.7728218529</v>
      </c>
      <c r="CL13" s="279">
        <v>15250256.401779164</v>
      </c>
      <c r="CM13" s="279">
        <v>0.1970086373602194</v>
      </c>
      <c r="CN13" s="278">
        <v>9</v>
      </c>
      <c r="CO13" s="279">
        <v>149.33646026972863</v>
      </c>
      <c r="CP13" s="279">
        <v>147.5218705986683</v>
      </c>
      <c r="CQ13" s="279">
        <v>1.8145896710603324</v>
      </c>
      <c r="CR13" s="279">
        <v>2.1208151639669461</v>
      </c>
      <c r="CS13" s="279">
        <v>3.9354048350272786</v>
      </c>
      <c r="CT13" s="183">
        <f t="shared" si="4"/>
        <v>5.1839404309347126</v>
      </c>
      <c r="CU13" s="279">
        <v>5.8628121712853174</v>
      </c>
      <c r="CV13" s="279">
        <v>0.44457788872065335</v>
      </c>
      <c r="CW13" s="279">
        <v>1.5186442138261818</v>
      </c>
      <c r="CX13" s="279">
        <v>5.4540490488534603</v>
      </c>
      <c r="CY13" s="279">
        <v>2231909.4758930113</v>
      </c>
      <c r="CZ13" s="279">
        <v>211.32644781103537</v>
      </c>
      <c r="DA13" s="279">
        <v>4733467.4610754112</v>
      </c>
      <c r="DB13" s="279">
        <v>193644.8318694222</v>
      </c>
      <c r="DC13" s="279">
        <v>666250.32013585966</v>
      </c>
      <c r="DD13" s="279">
        <v>3292843.4509052322</v>
      </c>
      <c r="DE13" s="279">
        <v>0.58870552093378603</v>
      </c>
      <c r="DF13" s="278">
        <v>14</v>
      </c>
      <c r="DG13" s="279">
        <v>94.173979270671452</v>
      </c>
      <c r="DH13" s="279">
        <v>90.236339900270053</v>
      </c>
      <c r="DI13" s="279">
        <v>3.9376393704013992</v>
      </c>
      <c r="DJ13" s="279">
        <v>4.4083446234463102</v>
      </c>
      <c r="DK13" s="279">
        <v>8.3459839938477103</v>
      </c>
      <c r="DL13" s="183">
        <f t="shared" si="5"/>
        <v>10.095141345319826</v>
      </c>
      <c r="DM13" s="279">
        <v>11.49845876403371</v>
      </c>
      <c r="DN13" s="279">
        <v>0.50730681992530824</v>
      </c>
      <c r="DO13" s="279">
        <v>0.31980594569701826</v>
      </c>
      <c r="DP13" s="279">
        <v>8.6657899395447284</v>
      </c>
      <c r="DQ13" s="279">
        <v>716015.30732880405</v>
      </c>
      <c r="DR13" s="279">
        <v>146.61459839638985</v>
      </c>
      <c r="DS13" s="279">
        <v>2507338.2846164657</v>
      </c>
      <c r="DT13" s="279">
        <v>16876.382051384193</v>
      </c>
      <c r="DU13" s="279">
        <v>5944.198024439549</v>
      </c>
      <c r="DV13" s="279">
        <v>1003924.6829820273</v>
      </c>
      <c r="DW13" s="279">
        <v>0.39678326013102805</v>
      </c>
      <c r="DX13" s="278">
        <v>17</v>
      </c>
      <c r="DY13" s="279">
        <v>121.565289665648</v>
      </c>
      <c r="DZ13" s="279">
        <v>120.07062758241801</v>
      </c>
      <c r="EA13" s="279">
        <v>1.4946620832299828</v>
      </c>
      <c r="EB13" s="279">
        <v>0.37284646787908099</v>
      </c>
      <c r="EC13" s="279">
        <v>1.8675085511090639</v>
      </c>
      <c r="ED13" s="183">
        <f t="shared" si="6"/>
        <v>1.97933866257947</v>
      </c>
      <c r="EE13" s="279">
        <v>4.02542768438322</v>
      </c>
      <c r="EF13" s="279">
        <v>0.45234003389739097</v>
      </c>
      <c r="EG13" s="279">
        <v>0.5674251850973635</v>
      </c>
      <c r="EH13" s="279">
        <v>2.4349337362064274</v>
      </c>
      <c r="EI13" s="279">
        <v>1245964.1170634674</v>
      </c>
      <c r="EJ13" s="279">
        <v>188.80993551697335</v>
      </c>
      <c r="EK13" s="279">
        <v>1454570.0474298545</v>
      </c>
      <c r="EL13" s="279">
        <v>71637.960296511446</v>
      </c>
      <c r="EM13" s="279">
        <v>570722.66881702165</v>
      </c>
      <c r="EN13" s="279">
        <v>628945.18657372065</v>
      </c>
      <c r="EO13" s="279">
        <v>0.29993608926093995</v>
      </c>
      <c r="EP13" s="542">
        <v>17</v>
      </c>
      <c r="EQ13" s="543">
        <v>67.297441220977973</v>
      </c>
      <c r="ER13" s="543">
        <v>66.290703849525315</v>
      </c>
      <c r="ES13" s="543">
        <v>1.0067373714526582</v>
      </c>
      <c r="ET13" s="543">
        <v>1.025116880792748</v>
      </c>
      <c r="EU13" s="543">
        <v>2.0318542522454059</v>
      </c>
      <c r="EV13" s="183">
        <f t="shared" si="7"/>
        <v>2.3772975465543467</v>
      </c>
      <c r="EW13" s="543">
        <v>2.9489039102816235</v>
      </c>
      <c r="EX13" s="543">
        <v>0.49243905554348927</v>
      </c>
      <c r="EY13" s="543">
        <v>0.20839489898559033</v>
      </c>
      <c r="EZ13" s="543">
        <v>2.2402491512309961</v>
      </c>
      <c r="FA13" s="543">
        <v>17321671.310401279</v>
      </c>
      <c r="FB13" s="543">
        <v>101.27986097668683</v>
      </c>
      <c r="FC13" s="543">
        <v>17756737.663835775</v>
      </c>
      <c r="FD13" s="543">
        <v>631371.28198652901</v>
      </c>
      <c r="FE13" s="543">
        <v>1062594.2218782874</v>
      </c>
      <c r="FF13" s="543">
        <v>6554486.7173387911</v>
      </c>
      <c r="FG13" s="543">
        <v>0.33697942232870154</v>
      </c>
      <c r="FH13" s="278">
        <v>11</v>
      </c>
      <c r="FI13" s="279">
        <v>144.15747998818426</v>
      </c>
      <c r="FJ13" s="279">
        <v>141.59262368649925</v>
      </c>
      <c r="FK13" s="279">
        <v>2.5648563016850119</v>
      </c>
      <c r="FL13" s="279">
        <v>2.0193353422507454</v>
      </c>
      <c r="FM13" s="279">
        <v>4.5841916439357568</v>
      </c>
      <c r="FN13" s="183">
        <f t="shared" si="8"/>
        <v>4.7519513197458236</v>
      </c>
      <c r="FO13" s="279">
        <v>7.4958370446001288</v>
      </c>
      <c r="FP13" s="279">
        <v>0.44598964555173576</v>
      </c>
      <c r="FQ13" s="279">
        <v>0.4243951313735782</v>
      </c>
      <c r="FR13" s="279">
        <v>5.0085867753093352</v>
      </c>
      <c r="FS13" s="279">
        <v>15498699.876723684</v>
      </c>
      <c r="FT13" s="279">
        <v>217.49850608611158</v>
      </c>
      <c r="FU13" s="279">
        <v>43250775.057393707</v>
      </c>
      <c r="FV13" s="279">
        <v>1446840.7174882968</v>
      </c>
      <c r="FW13" s="279">
        <v>12382144.044667736</v>
      </c>
      <c r="FX13" s="279">
        <v>4741996.934481957</v>
      </c>
      <c r="FY13" s="279">
        <v>8.30766798857102E-2</v>
      </c>
      <c r="FZ13" s="278">
        <v>14</v>
      </c>
      <c r="GA13" s="279">
        <v>198.74974767167083</v>
      </c>
      <c r="GB13" s="279">
        <v>196.57120726778206</v>
      </c>
      <c r="GC13" s="279">
        <v>2.1785404038887748</v>
      </c>
      <c r="GD13" s="279">
        <v>1.8585153995912245</v>
      </c>
      <c r="GE13" s="279">
        <v>4.0370558034799995</v>
      </c>
      <c r="GF13" s="183">
        <f t="shared" si="9"/>
        <v>4.5580942080378684</v>
      </c>
      <c r="GG13" s="279">
        <v>6.1939176971711518</v>
      </c>
      <c r="GH13" s="279">
        <v>0.4528008407956875</v>
      </c>
      <c r="GI13" s="279">
        <v>0.5901105325809588</v>
      </c>
      <c r="GJ13" s="279">
        <v>4.6271663360609585</v>
      </c>
      <c r="GK13" s="279">
        <v>2395349.3883673921</v>
      </c>
      <c r="GL13" s="279">
        <v>311.98400713402822</v>
      </c>
      <c r="GM13" s="279">
        <v>4451793.7256822232</v>
      </c>
      <c r="GN13" s="279">
        <v>125518.86530610391</v>
      </c>
      <c r="GO13" s="279">
        <v>642291.10597977636</v>
      </c>
      <c r="GP13" s="279">
        <v>1463326.0414687919</v>
      </c>
      <c r="GQ13" s="279">
        <v>0.28035194363870769</v>
      </c>
      <c r="GR13" s="278">
        <v>14</v>
      </c>
      <c r="GS13" s="279">
        <v>147.34416611212899</v>
      </c>
      <c r="GT13" s="279">
        <v>145.15016618296769</v>
      </c>
      <c r="GU13" s="279">
        <v>2.1939999291612935</v>
      </c>
      <c r="GV13" s="279">
        <v>1.2151709982999186</v>
      </c>
      <c r="GW13" s="279">
        <v>3.4091709274612123</v>
      </c>
      <c r="GX13" s="183">
        <f t="shared" si="10"/>
        <v>3.6477836035885707</v>
      </c>
      <c r="GY13" s="279">
        <v>4.937390751069378</v>
      </c>
      <c r="GZ13" s="279">
        <v>0.46300364832235913</v>
      </c>
      <c r="HA13" s="279">
        <v>0.43669977416310718</v>
      </c>
      <c r="HB13" s="279">
        <v>3.8458707016243197</v>
      </c>
      <c r="HC13" s="279">
        <v>9272825.4048301261</v>
      </c>
      <c r="HD13" s="279">
        <v>224.10380555715395</v>
      </c>
      <c r="HE13" s="279">
        <v>11193621.562927652</v>
      </c>
      <c r="HF13" s="279">
        <v>364349.12788029877</v>
      </c>
      <c r="HG13" s="279">
        <v>4116357.6779317115</v>
      </c>
      <c r="HH13" s="279">
        <v>3077833.0323851607</v>
      </c>
      <c r="HI13" s="279">
        <v>0.19636139807581704</v>
      </c>
      <c r="HP13" s="183">
        <f t="shared" si="11"/>
        <v>0</v>
      </c>
      <c r="IB13" s="278">
        <v>9</v>
      </c>
      <c r="IC13" s="279">
        <v>164.59339293169512</v>
      </c>
      <c r="ID13" s="279">
        <v>162.39470134676549</v>
      </c>
      <c r="IE13" s="279">
        <v>2.1986915849296338</v>
      </c>
      <c r="IF13" s="279">
        <v>2.9103546954743602</v>
      </c>
      <c r="IG13" s="279">
        <v>5.1090462804039944</v>
      </c>
      <c r="IH13" s="183">
        <f t="shared" si="12"/>
        <v>6.2410539610271609</v>
      </c>
      <c r="II13" s="279">
        <v>6.563343761065263</v>
      </c>
      <c r="IJ13" s="279">
        <v>0.43142459886467965</v>
      </c>
      <c r="IK13" s="279">
        <v>0.65086419837161957</v>
      </c>
      <c r="IL13" s="279">
        <v>5.7599104787756144</v>
      </c>
      <c r="IM13" s="279">
        <v>3204599.9860470197</v>
      </c>
      <c r="IN13" s="279">
        <v>232.97460041637922</v>
      </c>
      <c r="IO13" s="279">
        <v>9326522.6165090129</v>
      </c>
      <c r="IP13" s="279">
        <v>537632.07234010042</v>
      </c>
      <c r="IQ13" s="279">
        <v>485032.85269756807</v>
      </c>
      <c r="IR13" s="279">
        <v>4025406.1827783305</v>
      </c>
      <c r="IS13" s="279">
        <v>0.38895866623523717</v>
      </c>
      <c r="IT13" s="278">
        <v>13</v>
      </c>
      <c r="IU13" s="279">
        <v>180.5424183861748</v>
      </c>
      <c r="IV13" s="279">
        <v>178.65988847948222</v>
      </c>
      <c r="IW13" s="279">
        <v>1.8825299066925822</v>
      </c>
      <c r="IX13" s="279">
        <v>2.5686609220059173</v>
      </c>
      <c r="IY13" s="279">
        <v>4.4511908286984996</v>
      </c>
      <c r="IZ13" s="183">
        <f t="shared" si="13"/>
        <v>4.6376576724328</v>
      </c>
      <c r="JA13" s="279">
        <v>5.6522088238788859</v>
      </c>
      <c r="JB13" s="279">
        <v>0.43891551942138607</v>
      </c>
      <c r="JC13" s="279">
        <v>0.90270125470775997</v>
      </c>
      <c r="JD13" s="279">
        <v>5.3538920834062598</v>
      </c>
      <c r="JE13" s="279">
        <v>1999999.478110624</v>
      </c>
      <c r="JF13" s="279">
        <v>256.42878924795343</v>
      </c>
      <c r="JG13" s="279">
        <v>5137320.5034549879</v>
      </c>
      <c r="JH13" s="279">
        <v>270547.51221870055</v>
      </c>
      <c r="JI13" s="279">
        <v>1169058.1526275666</v>
      </c>
      <c r="JJ13" s="279">
        <v>477438.90739730571</v>
      </c>
      <c r="JK13" s="279">
        <v>7.2593016126349899E-2</v>
      </c>
      <c r="JL13" s="278">
        <v>10</v>
      </c>
      <c r="JM13" s="279">
        <v>250.54117371021889</v>
      </c>
      <c r="JN13" s="279">
        <v>248.43662017587505</v>
      </c>
      <c r="JO13" s="279">
        <v>2.104553534343836</v>
      </c>
      <c r="JP13" s="279">
        <v>3.7010030064416548</v>
      </c>
      <c r="JQ13" s="279">
        <v>5.8055565407854903</v>
      </c>
      <c r="JR13" s="183">
        <f t="shared" si="14"/>
        <v>6.8397391502490033</v>
      </c>
      <c r="JS13" s="279">
        <v>7.4897673154954623</v>
      </c>
      <c r="JT13" s="279">
        <v>0.47667871238431053</v>
      </c>
      <c r="JU13" s="279">
        <v>0.74335936805974767</v>
      </c>
      <c r="JV13" s="279">
        <v>6.5489159088452382</v>
      </c>
      <c r="JW13" s="279">
        <v>91879.999932799998</v>
      </c>
      <c r="JX13" s="279">
        <v>357.74565718781685</v>
      </c>
      <c r="JY13" s="279">
        <v>347063.91820728983</v>
      </c>
      <c r="JZ13" s="279">
        <v>7167.4517659067387</v>
      </c>
      <c r="KA13" s="279">
        <v>16382.603862037715</v>
      </c>
      <c r="KB13" s="279">
        <v>103561.79821995688</v>
      </c>
      <c r="KC13" s="279">
        <v>0.27943306386498495</v>
      </c>
      <c r="KD13" s="446">
        <v>11</v>
      </c>
      <c r="KE13" s="447">
        <v>143.03678400751443</v>
      </c>
      <c r="KF13" s="447">
        <v>141.91725795531843</v>
      </c>
      <c r="KG13" s="447">
        <v>1.1195260521959938</v>
      </c>
      <c r="KH13" s="447">
        <v>2.8133979783535548</v>
      </c>
      <c r="KI13" s="447">
        <v>3.9329240305495485</v>
      </c>
      <c r="KJ13" s="183">
        <f t="shared" si="15"/>
        <v>4.2769187740637165</v>
      </c>
      <c r="KK13" s="447">
        <v>6.8818728524426538</v>
      </c>
      <c r="KL13" s="447">
        <v>0.4202446747006563</v>
      </c>
      <c r="KM13" s="447">
        <v>0.422082234466368</v>
      </c>
      <c r="KN13" s="447">
        <v>4.3550062650159163</v>
      </c>
      <c r="KO13" s="447">
        <v>1621704.0015763678</v>
      </c>
      <c r="KP13" s="447">
        <v>223.55199340635363</v>
      </c>
      <c r="KQ13" s="447">
        <v>4562498.7595228236</v>
      </c>
      <c r="KR13" s="447">
        <v>166846.50402465521</v>
      </c>
      <c r="KS13" s="447">
        <v>1265459.8293938604</v>
      </c>
      <c r="KT13" s="447">
        <v>732986.03902836703</v>
      </c>
      <c r="KU13" s="447">
        <v>0.12227020356198583</v>
      </c>
      <c r="LB13" s="183">
        <f t="shared" si="16"/>
        <v>0</v>
      </c>
      <c r="LN13" s="278">
        <v>12</v>
      </c>
      <c r="LO13" s="279">
        <v>183.83632741857843</v>
      </c>
      <c r="LP13" s="279">
        <v>180.00060671114903</v>
      </c>
      <c r="LQ13" s="279">
        <v>3.8357207074294024</v>
      </c>
      <c r="LR13" s="279">
        <v>2.8062703235300352</v>
      </c>
      <c r="LS13" s="279">
        <v>6.6419910309594377</v>
      </c>
      <c r="LT13" s="183">
        <f t="shared" si="17"/>
        <v>7.1274835215894328</v>
      </c>
      <c r="LU13" s="279">
        <v>8.2993438723653519</v>
      </c>
      <c r="LV13" s="279">
        <v>0.45683951635551212</v>
      </c>
      <c r="LW13" s="279">
        <v>0.54239271878027184</v>
      </c>
      <c r="LX13" s="279">
        <v>7.1843837497397098</v>
      </c>
      <c r="LY13" s="279">
        <v>377053.98145078798</v>
      </c>
      <c r="LZ13" s="279">
        <v>275.98813702057492</v>
      </c>
      <c r="MA13" s="279">
        <v>1058115.3985141907</v>
      </c>
      <c r="MB13" s="279">
        <v>31283.531594238899</v>
      </c>
      <c r="MC13" s="279">
        <v>195308.79631917956</v>
      </c>
      <c r="MD13" s="279">
        <v>222257.97301322012</v>
      </c>
      <c r="ME13" s="279">
        <v>0.17300275264262135</v>
      </c>
      <c r="MF13" s="278">
        <v>11</v>
      </c>
      <c r="MG13" s="279">
        <v>355.40555591705822</v>
      </c>
      <c r="MH13" s="279">
        <v>353.5535383923314</v>
      </c>
      <c r="MI13" s="279">
        <v>1.8520175247268185</v>
      </c>
      <c r="MJ13" s="279">
        <v>5.6264960002085633</v>
      </c>
      <c r="MK13" s="279">
        <v>7.4785135249353818</v>
      </c>
      <c r="ML13" s="183">
        <f t="shared" si="18"/>
        <v>9.3730306484869779</v>
      </c>
      <c r="MM13" s="279">
        <v>12.705677453637522</v>
      </c>
      <c r="MN13" s="279">
        <v>0.40318375650887611</v>
      </c>
      <c r="MO13" s="279">
        <v>1.8730970175009509</v>
      </c>
      <c r="MP13" s="279">
        <v>9.3516105424363332</v>
      </c>
      <c r="MQ13" s="279">
        <v>3888591.0198367503</v>
      </c>
      <c r="MR13" s="279">
        <v>507.33884812432041</v>
      </c>
      <c r="MS13" s="279">
        <v>21879141.819558281</v>
      </c>
      <c r="MT13" s="279">
        <v>1215183.1621497802</v>
      </c>
      <c r="MU13" s="279">
        <v>1599490.3146400792</v>
      </c>
      <c r="MV13" s="279">
        <v>8314740.8125799289</v>
      </c>
      <c r="MW13" s="279">
        <v>0.33671349335027867</v>
      </c>
      <c r="MX13" s="278">
        <v>9</v>
      </c>
      <c r="MY13" s="279">
        <v>237.96274982354123</v>
      </c>
      <c r="MZ13" s="279">
        <v>234.91705092987183</v>
      </c>
      <c r="NA13" s="279">
        <v>3.0456988936693961</v>
      </c>
      <c r="NB13" s="279">
        <v>3.5950432041650333</v>
      </c>
      <c r="NC13" s="279">
        <v>6.6407420978344298</v>
      </c>
      <c r="ND13" s="183">
        <f t="shared" si="19"/>
        <v>7.6231207057105701</v>
      </c>
      <c r="NE13" s="279">
        <v>8.2754682206177712</v>
      </c>
      <c r="NF13" s="279">
        <v>0.43600337345740758</v>
      </c>
      <c r="NG13" s="279">
        <v>0.94273128232243453</v>
      </c>
      <c r="NH13" s="279">
        <v>7.5834733801568639</v>
      </c>
      <c r="NI13" s="279">
        <v>10082987.722908514</v>
      </c>
      <c r="NJ13" s="279">
        <v>349.16870097041215</v>
      </c>
      <c r="NK13" s="279">
        <v>34009547.944718599</v>
      </c>
      <c r="NL13" s="279">
        <v>669976.91127730557</v>
      </c>
      <c r="NM13" s="279">
        <v>3971921.5303864009</v>
      </c>
      <c r="NN13" s="279">
        <v>10561863.081217781</v>
      </c>
      <c r="NO13" s="279">
        <v>0.27325919386393105</v>
      </c>
      <c r="NP13" s="524">
        <v>14</v>
      </c>
      <c r="NQ13" s="525">
        <v>68.192256608653466</v>
      </c>
      <c r="NR13" s="525">
        <v>66.566123807774403</v>
      </c>
      <c r="NS13" s="525">
        <v>1.6261328008790628</v>
      </c>
      <c r="NT13" s="525">
        <v>2.9154585273062796</v>
      </c>
      <c r="NU13" s="525">
        <v>4.5415913281853424</v>
      </c>
      <c r="NV13" s="183">
        <f t="shared" si="20"/>
        <v>5.5925949544154072</v>
      </c>
      <c r="NW13" s="525">
        <v>6.4023356759853511</v>
      </c>
      <c r="NX13" s="525">
        <v>0.55220571077440117</v>
      </c>
      <c r="NY13" s="525">
        <v>0.28497503747850322</v>
      </c>
      <c r="NZ13" s="525">
        <v>4.8265663656638456</v>
      </c>
      <c r="OA13" s="525">
        <v>3695989.6420949847</v>
      </c>
      <c r="OB13" s="525">
        <v>113.07740675845996</v>
      </c>
      <c r="OC13" s="525">
        <v>8360332.0137452371</v>
      </c>
      <c r="OD13" s="525">
        <v>336169.25122223853</v>
      </c>
      <c r="OE13" s="525">
        <v>788174.73742808681</v>
      </c>
      <c r="OF13" s="525">
        <v>3419163.3250037278</v>
      </c>
      <c r="OG13" s="525">
        <v>0.36049342372265991</v>
      </c>
      <c r="OH13" s="524">
        <v>19</v>
      </c>
      <c r="OI13" s="525">
        <v>274.16409613838152</v>
      </c>
      <c r="OJ13" s="525">
        <v>271.4373787931134</v>
      </c>
      <c r="OK13" s="525">
        <v>2.7267173452681277</v>
      </c>
      <c r="OL13" s="525">
        <v>1.8358259428430623</v>
      </c>
      <c r="OM13" s="525">
        <v>4.5625432881111898</v>
      </c>
      <c r="ON13" s="183">
        <f t="shared" si="21"/>
        <v>4.7675226056262128</v>
      </c>
      <c r="OO13" s="525">
        <v>7.5407135449126486</v>
      </c>
      <c r="OP13" s="525">
        <v>0.36995926868485368</v>
      </c>
      <c r="OQ13" s="525">
        <v>0.98517971080494948</v>
      </c>
      <c r="OR13" s="525">
        <v>5.5477229989161394</v>
      </c>
      <c r="OS13" s="525">
        <v>6871191.6078704745</v>
      </c>
      <c r="OT13" s="525">
        <v>429.81253065664424</v>
      </c>
      <c r="OU13" s="525">
        <v>12614311.811974151</v>
      </c>
      <c r="OV13" s="525">
        <v>556547.64493185678</v>
      </c>
      <c r="OW13" s="525">
        <v>3739046.1724239434</v>
      </c>
      <c r="OX13" s="525">
        <v>1888077.0961192399</v>
      </c>
      <c r="OY13" s="525">
        <v>0.11165509361828736</v>
      </c>
      <c r="OZ13" s="278">
        <v>9</v>
      </c>
      <c r="PA13" s="279">
        <v>251.75384978838244</v>
      </c>
      <c r="PB13" s="279">
        <v>248.49561990838325</v>
      </c>
      <c r="PC13" s="279">
        <v>3.2582298799991918</v>
      </c>
      <c r="PD13" s="279">
        <v>2.292588222112935</v>
      </c>
      <c r="PE13" s="279">
        <v>5.5508181021121263</v>
      </c>
      <c r="PF13" s="183">
        <f t="shared" si="22"/>
        <v>5.9563143982617301</v>
      </c>
      <c r="PG13" s="279">
        <v>7.4314703858065103</v>
      </c>
      <c r="PH13" s="279">
        <v>0.44859885822387824</v>
      </c>
      <c r="PI13" s="279">
        <v>0.73564417714490848</v>
      </c>
      <c r="PJ13" s="279">
        <v>6.2864622792570346</v>
      </c>
      <c r="PK13" s="279">
        <v>1247651.0111191368</v>
      </c>
      <c r="PL13" s="279">
        <v>366.76514735659362</v>
      </c>
      <c r="PM13" s="279">
        <v>2860350.0133990278</v>
      </c>
      <c r="PN13" s="279">
        <v>83838.982187197296</v>
      </c>
      <c r="PO13" s="279">
        <v>449193.4867589387</v>
      </c>
      <c r="PP13" s="279">
        <v>600196.76221739175</v>
      </c>
      <c r="PQ13" s="279">
        <v>0.17687271191504364</v>
      </c>
      <c r="PR13" s="524">
        <v>9</v>
      </c>
      <c r="PS13" s="525">
        <v>256.06564862088055</v>
      </c>
      <c r="PT13" s="525">
        <v>254.42476210301518</v>
      </c>
      <c r="PU13" s="525">
        <v>1.6408865178653684</v>
      </c>
      <c r="PV13" s="525">
        <v>5.120865872421418</v>
      </c>
      <c r="PW13" s="525">
        <v>6.7617523902867864</v>
      </c>
      <c r="PX13" s="183">
        <f t="shared" si="23"/>
        <v>7.9034420421004885</v>
      </c>
      <c r="PY13" s="525">
        <v>8.8770890901710509</v>
      </c>
      <c r="PZ13" s="525">
        <v>0.4813887789621828</v>
      </c>
      <c r="QA13" s="525">
        <v>0.45033912899016187</v>
      </c>
      <c r="QB13" s="525">
        <v>7.2120915192769486</v>
      </c>
      <c r="QC13" s="525">
        <v>1941349.0129621071</v>
      </c>
      <c r="QD13" s="525">
        <v>363.29932424274205</v>
      </c>
      <c r="QE13" s="525">
        <v>9476463.9258761685</v>
      </c>
      <c r="QF13" s="525">
        <v>714095.8863169665</v>
      </c>
      <c r="QG13" s="525">
        <v>643953.80764335371</v>
      </c>
      <c r="QH13" s="525">
        <v>2415539.1666903608</v>
      </c>
      <c r="QI13" s="525">
        <v>0.2229485560171196</v>
      </c>
      <c r="QJ13" s="278">
        <v>10</v>
      </c>
      <c r="QK13" s="279">
        <v>77.892599531600538</v>
      </c>
      <c r="QL13" s="279">
        <v>76.510375653380734</v>
      </c>
      <c r="QM13" s="279">
        <v>1.3822238782198042</v>
      </c>
      <c r="QN13" s="279">
        <v>2.293884476943246</v>
      </c>
      <c r="QO13" s="279">
        <v>3.6761083551630502</v>
      </c>
      <c r="QP13" s="183">
        <f t="shared" si="24"/>
        <v>4.2414391967254748</v>
      </c>
      <c r="QQ13" s="279">
        <v>4.637873002006053</v>
      </c>
      <c r="QR13" s="279">
        <v>0.47111493799851667</v>
      </c>
      <c r="QS13" s="279">
        <v>0.42003236977938402</v>
      </c>
      <c r="QT13" s="279">
        <v>4.0961407249424342</v>
      </c>
      <c r="QU13" s="279">
        <v>22520540.045439396</v>
      </c>
      <c r="QV13" s="279">
        <v>110.42706917447934</v>
      </c>
      <c r="QW13" s="279">
        <v>52379832.685588911</v>
      </c>
      <c r="QX13" s="279">
        <v>1796254.8870853106</v>
      </c>
      <c r="QY13" s="279">
        <v>4413549.5592042608</v>
      </c>
      <c r="QZ13" s="279">
        <v>14439493.008270385</v>
      </c>
      <c r="RA13" s="279">
        <v>0.24645131315233718</v>
      </c>
      <c r="RB13" s="278">
        <v>13</v>
      </c>
      <c r="RC13" s="279">
        <v>114.30816370552454</v>
      </c>
      <c r="RD13" s="279">
        <v>113.49215279027145</v>
      </c>
      <c r="RE13" s="279">
        <v>0.81601091525308789</v>
      </c>
      <c r="RF13" s="279">
        <v>2.664928367191493</v>
      </c>
      <c r="RG13" s="279">
        <v>3.4809392824445808</v>
      </c>
      <c r="RH13" s="183">
        <f t="shared" si="25"/>
        <v>4.2286776932795487</v>
      </c>
      <c r="RI13" s="279">
        <v>4.5123065058621359</v>
      </c>
      <c r="RJ13" s="279">
        <v>0.46379204977043853</v>
      </c>
      <c r="RK13" s="279">
        <v>0.46455027292052603</v>
      </c>
      <c r="RL13" s="279">
        <v>3.945489555365107</v>
      </c>
      <c r="RM13" s="279">
        <v>27353618.882912986</v>
      </c>
      <c r="RN13" s="279">
        <v>168.24221693680403</v>
      </c>
      <c r="RO13" s="279">
        <v>75053042.131453604</v>
      </c>
      <c r="RP13" s="279">
        <v>2890145.5175247299</v>
      </c>
      <c r="RQ13" s="279">
        <v>3299425.2994696158</v>
      </c>
      <c r="RR13" s="279">
        <v>22795442.851686861</v>
      </c>
      <c r="RS13" s="279">
        <v>0.28058480672146258</v>
      </c>
    </row>
    <row r="14" spans="1:487" ht="15" x14ac:dyDescent="0.25">
      <c r="A14">
        <v>2009</v>
      </c>
      <c r="B14" s="278">
        <v>11</v>
      </c>
      <c r="C14" s="279">
        <v>235.3339011359877</v>
      </c>
      <c r="D14" s="279">
        <v>232.63578630129493</v>
      </c>
      <c r="E14" s="279">
        <v>2.6981148346927739</v>
      </c>
      <c r="F14" s="279">
        <v>6.6175230475378752</v>
      </c>
      <c r="G14" s="279">
        <v>9.31563788223065</v>
      </c>
      <c r="H14" s="183">
        <f t="shared" si="0"/>
        <v>10.993554434721911</v>
      </c>
      <c r="I14" s="279">
        <v>12.712869930515279</v>
      </c>
      <c r="J14" s="279">
        <v>0.45372330619293305</v>
      </c>
      <c r="K14" s="279">
        <v>0.90216229190332475</v>
      </c>
      <c r="L14" s="279">
        <v>10.217800174133975</v>
      </c>
      <c r="M14" s="279">
        <v>688120.40508781257</v>
      </c>
      <c r="N14" s="279">
        <v>336.03618253794934</v>
      </c>
      <c r="O14" s="368">
        <v>4553652.6401497032</v>
      </c>
      <c r="P14" s="368">
        <v>117713.32194368554</v>
      </c>
      <c r="Q14" s="368">
        <v>382311.72849086684</v>
      </c>
      <c r="R14" s="368">
        <v>1281393.262565528</v>
      </c>
      <c r="S14" s="279">
        <v>0.25355658611805659</v>
      </c>
      <c r="T14" s="278">
        <v>10</v>
      </c>
      <c r="U14" s="279">
        <v>164.48014769716383</v>
      </c>
      <c r="V14" s="279">
        <v>162.94219485901274</v>
      </c>
      <c r="W14" s="279">
        <v>1.5379528381510852</v>
      </c>
      <c r="X14" s="279">
        <v>1.0977939601377198</v>
      </c>
      <c r="Y14" s="279">
        <v>2.635746798288805</v>
      </c>
      <c r="Z14" s="183">
        <f t="shared" si="1"/>
        <v>2.9023338786779402</v>
      </c>
      <c r="AA14" s="279">
        <v>3.705385545319356</v>
      </c>
      <c r="AB14" s="279">
        <v>0.44601112760451189</v>
      </c>
      <c r="AC14" s="279">
        <v>0.57520130507640754</v>
      </c>
      <c r="AD14" s="279">
        <v>3.2109481033652125</v>
      </c>
      <c r="AE14" s="279">
        <v>3628016.0070406022</v>
      </c>
      <c r="AF14" s="279">
        <v>246.14481755465658</v>
      </c>
      <c r="AG14" s="279">
        <v>3982814.0598121388</v>
      </c>
      <c r="AH14" s="279">
        <v>97296.522473219171</v>
      </c>
      <c r="AI14" s="279">
        <v>678415.25597593468</v>
      </c>
      <c r="AJ14" s="279">
        <v>1155555.1918132235</v>
      </c>
      <c r="AK14" s="279">
        <v>0.24283890244367132</v>
      </c>
      <c r="AL14" s="278">
        <v>10</v>
      </c>
      <c r="AM14" s="279">
        <v>249.54044573608925</v>
      </c>
      <c r="AN14" s="279">
        <v>247.31888141310557</v>
      </c>
      <c r="AO14" s="279">
        <v>2.2215643229836814</v>
      </c>
      <c r="AP14" s="279">
        <v>6.1521661357915987</v>
      </c>
      <c r="AQ14" s="279">
        <v>8.373730458775281</v>
      </c>
      <c r="AR14" s="183">
        <f t="shared" si="2"/>
        <v>10.112747711850487</v>
      </c>
      <c r="AS14" s="279">
        <v>10.870658668479445</v>
      </c>
      <c r="AT14" s="279">
        <v>0.47056890735122558</v>
      </c>
      <c r="AU14" s="279">
        <v>0.96599899306872272</v>
      </c>
      <c r="AV14" s="279">
        <v>9.3397294518440042</v>
      </c>
      <c r="AW14" s="279">
        <v>2668028.9856489878</v>
      </c>
      <c r="AX14" s="279">
        <v>358.85173033526695</v>
      </c>
      <c r="AY14" s="279">
        <v>16414157.574820084</v>
      </c>
      <c r="AZ14" s="279">
        <v>487396.13617320242</v>
      </c>
      <c r="BA14" s="279">
        <v>718310.82591269526</v>
      </c>
      <c r="BB14" s="279">
        <v>4980562.5775066735</v>
      </c>
      <c r="BC14" s="279">
        <v>0.28266747267406928</v>
      </c>
      <c r="BD14" s="278">
        <v>16</v>
      </c>
      <c r="BE14" s="279">
        <v>206.5709457009529</v>
      </c>
      <c r="BF14" s="279">
        <v>204.16350049849405</v>
      </c>
      <c r="BG14" s="279">
        <v>2.4074452024588595</v>
      </c>
      <c r="BH14" s="279">
        <v>4.5178450777421304</v>
      </c>
      <c r="BI14" s="279">
        <v>6.9252902802009899</v>
      </c>
      <c r="BJ14" s="183">
        <f t="shared" si="3"/>
        <v>7.8842435927572527</v>
      </c>
      <c r="BK14" s="279">
        <v>8.975933266756515</v>
      </c>
      <c r="BL14" s="279">
        <v>0.43540501419023642</v>
      </c>
      <c r="BM14" s="279">
        <v>0.67424574729949882</v>
      </c>
      <c r="BN14" s="279">
        <v>7.5995360275004886</v>
      </c>
      <c r="BO14" s="279">
        <v>612847.99846456212</v>
      </c>
      <c r="BP14" s="279">
        <v>294.43818241212938</v>
      </c>
      <c r="BQ14" s="279">
        <v>2768752.3132672301</v>
      </c>
      <c r="BR14" s="279">
        <v>80299.328498483112</v>
      </c>
      <c r="BS14" s="279">
        <v>234032.44770257926</v>
      </c>
      <c r="BT14" s="279">
        <v>654412.36908519804</v>
      </c>
      <c r="BU14" s="279">
        <v>0.21225900756993551</v>
      </c>
      <c r="BV14" s="278">
        <v>18</v>
      </c>
      <c r="BW14" s="279">
        <v>379.04658297580744</v>
      </c>
      <c r="BX14" s="279">
        <v>375.34440641769476</v>
      </c>
      <c r="BY14" s="279">
        <v>3.7021765581126829</v>
      </c>
      <c r="BZ14" s="279">
        <v>5.4980545093295978</v>
      </c>
      <c r="CA14" s="279">
        <v>9.2002310674422816</v>
      </c>
      <c r="CB14" s="183">
        <f t="shared" si="26"/>
        <v>10.335996956681726</v>
      </c>
      <c r="CC14" s="279">
        <v>13.557405068058433</v>
      </c>
      <c r="CD14" s="279">
        <v>0.52584476282772963</v>
      </c>
      <c r="CE14" s="279">
        <v>1.115112847327727</v>
      </c>
      <c r="CF14" s="279">
        <v>10.315343914770008</v>
      </c>
      <c r="CG14" s="279">
        <v>10791957.053667689</v>
      </c>
      <c r="CH14" s="279">
        <v>535.67868675893146</v>
      </c>
      <c r="CI14" s="279">
        <v>59334768.143408775</v>
      </c>
      <c r="CJ14" s="279">
        <v>2731586.0652015293</v>
      </c>
      <c r="CK14" s="279">
        <v>6366062.1041242173</v>
      </c>
      <c r="CL14" s="279">
        <v>14136492.105407283</v>
      </c>
      <c r="CM14" s="279">
        <v>0.20657596015320942</v>
      </c>
      <c r="CN14" s="278">
        <v>10</v>
      </c>
      <c r="CO14" s="279">
        <v>151.28052373077483</v>
      </c>
      <c r="CP14" s="279">
        <v>149.33646026972863</v>
      </c>
      <c r="CQ14" s="279">
        <v>1.9440634610461984</v>
      </c>
      <c r="CR14" s="279">
        <v>2.2380880744313094</v>
      </c>
      <c r="CS14" s="279">
        <v>4.1821515354775078</v>
      </c>
      <c r="CT14" s="183">
        <f t="shared" si="4"/>
        <v>5.2320562863673805</v>
      </c>
      <c r="CU14" s="279">
        <v>5.8486825334937267</v>
      </c>
      <c r="CV14" s="279">
        <v>0.4439811619272625</v>
      </c>
      <c r="CW14" s="279">
        <v>1.404183914954293</v>
      </c>
      <c r="CX14" s="279">
        <v>5.5863354504318004</v>
      </c>
      <c r="CY14" s="279">
        <v>2231909.4778002966</v>
      </c>
      <c r="CZ14" s="279">
        <v>214.08049127548077</v>
      </c>
      <c r="DA14" s="279">
        <v>4995209.9854750512</v>
      </c>
      <c r="DB14" s="279">
        <v>196504.70478668346</v>
      </c>
      <c r="DC14" s="279">
        <v>780673.12821027776</v>
      </c>
      <c r="DD14" s="279">
        <v>2801694.1854997668</v>
      </c>
      <c r="DE14" s="279">
        <v>0.4691078795711156</v>
      </c>
      <c r="DF14" s="278">
        <v>15</v>
      </c>
      <c r="DG14" s="279">
        <v>97.883298388255398</v>
      </c>
      <c r="DH14" s="279">
        <v>94.173979270671452</v>
      </c>
      <c r="DI14" s="279">
        <v>3.7093191175839451</v>
      </c>
      <c r="DJ14" s="279">
        <v>4.8532650067348255</v>
      </c>
      <c r="DK14" s="279">
        <v>8.5625841243187715</v>
      </c>
      <c r="DL14" s="183">
        <f t="shared" si="5"/>
        <v>10.513558080267808</v>
      </c>
      <c r="DM14" s="279">
        <v>11.862337634387075</v>
      </c>
      <c r="DN14" s="279">
        <v>0.50243069941057639</v>
      </c>
      <c r="DO14" s="279">
        <v>0.33652888207732351</v>
      </c>
      <c r="DP14" s="279">
        <v>8.8991130063960941</v>
      </c>
      <c r="DQ14" s="279">
        <v>722647.30479907396</v>
      </c>
      <c r="DR14" s="279">
        <v>152.55662378896417</v>
      </c>
      <c r="DS14" s="279">
        <v>2726570.6139991572</v>
      </c>
      <c r="DT14" s="279">
        <v>21077.285310535903</v>
      </c>
      <c r="DU14" s="279">
        <v>11978.476170382322</v>
      </c>
      <c r="DV14" s="279">
        <v>1109347.8677221215</v>
      </c>
      <c r="DW14" s="279">
        <v>0.40199205138019273</v>
      </c>
      <c r="DX14" s="278">
        <v>18</v>
      </c>
      <c r="DY14" s="279">
        <v>123.63741386141162</v>
      </c>
      <c r="DZ14" s="279">
        <v>121.565289665648</v>
      </c>
      <c r="EA14" s="279">
        <v>2.0721241957636209</v>
      </c>
      <c r="EB14" s="279">
        <v>0.20581355302219179</v>
      </c>
      <c r="EC14" s="279">
        <v>2.2779377487858126</v>
      </c>
      <c r="ED14" s="183">
        <f t="shared" si="6"/>
        <v>2.3661829522912279</v>
      </c>
      <c r="EE14" s="279">
        <v>4.063368831474909</v>
      </c>
      <c r="EF14" s="279">
        <v>0.45140595708788789</v>
      </c>
      <c r="EG14" s="279">
        <v>0.66209434675045586</v>
      </c>
      <c r="EH14" s="279">
        <v>2.9400320955362682</v>
      </c>
      <c r="EI14" s="279">
        <v>1245964.1170726276</v>
      </c>
      <c r="EJ14" s="279">
        <v>192.01406455889008</v>
      </c>
      <c r="EK14" s="279">
        <v>802931.64981514285</v>
      </c>
      <c r="EL14" s="279">
        <v>46073.12290446322</v>
      </c>
      <c r="EM14" s="279">
        <v>492561.03970630921</v>
      </c>
      <c r="EN14" s="279">
        <v>575213.56779000524</v>
      </c>
      <c r="EO14" s="279">
        <v>0.42876284000548803</v>
      </c>
      <c r="EP14" s="542">
        <v>18</v>
      </c>
      <c r="EQ14" s="543">
        <v>68.477578912867017</v>
      </c>
      <c r="ER14" s="543">
        <v>67.297441220977973</v>
      </c>
      <c r="ES14" s="543">
        <v>1.180137691889044</v>
      </c>
      <c r="ET14" s="543">
        <v>0.84580909381876368</v>
      </c>
      <c r="EU14" s="543">
        <v>2.0259467857078075</v>
      </c>
      <c r="EV14" s="183">
        <f t="shared" si="7"/>
        <v>2.3368418128993165</v>
      </c>
      <c r="EW14" s="543">
        <v>2.9604077807182918</v>
      </c>
      <c r="EX14" s="543">
        <v>0.49141133814822291</v>
      </c>
      <c r="EY14" s="543">
        <v>0.22814567210782766</v>
      </c>
      <c r="EZ14" s="543">
        <v>2.2540924578156352</v>
      </c>
      <c r="FA14" s="543">
        <v>17321671.507268239</v>
      </c>
      <c r="FB14" s="543">
        <v>103.01671588058987</v>
      </c>
      <c r="FC14" s="543">
        <v>14650827.280988852</v>
      </c>
      <c r="FD14" s="543">
        <v>511821.7613095633</v>
      </c>
      <c r="FE14" s="543">
        <v>1100289.7616504345</v>
      </c>
      <c r="FF14" s="543">
        <v>5977787.2319151424</v>
      </c>
      <c r="FG14" s="543">
        <v>0.36757115697094422</v>
      </c>
      <c r="FH14" s="278">
        <v>12</v>
      </c>
      <c r="FI14" s="279">
        <v>144.80572107515482</v>
      </c>
      <c r="FJ14" s="279">
        <v>144.15747998818426</v>
      </c>
      <c r="FK14" s="279">
        <v>0.64824108697055749</v>
      </c>
      <c r="FL14" s="279">
        <v>2.1297112291153377</v>
      </c>
      <c r="FM14" s="279">
        <v>2.7779523160858952</v>
      </c>
      <c r="FN14" s="183">
        <f t="shared" si="8"/>
        <v>4.0846589595412404</v>
      </c>
      <c r="FO14" s="279">
        <v>7.4583137451437453</v>
      </c>
      <c r="FP14" s="279">
        <v>0.44693445684596383</v>
      </c>
      <c r="FQ14" s="279">
        <v>0.42637036432805298</v>
      </c>
      <c r="FR14" s="279">
        <v>3.2043226804139482</v>
      </c>
      <c r="FS14" s="279">
        <v>15498699.933344683</v>
      </c>
      <c r="FT14" s="279">
        <v>218.62113676404664</v>
      </c>
      <c r="FU14" s="279">
        <v>46707786.549936786</v>
      </c>
      <c r="FV14" s="279">
        <v>1438113.281719073</v>
      </c>
      <c r="FW14" s="279">
        <v>12036669.844856888</v>
      </c>
      <c r="FX14" s="279">
        <v>36925646.323037028</v>
      </c>
      <c r="FY14" s="279">
        <v>0.61356047974548145</v>
      </c>
      <c r="FZ14" s="278">
        <v>15</v>
      </c>
      <c r="GA14" s="279">
        <v>201.09700433144064</v>
      </c>
      <c r="GB14" s="279">
        <v>198.74974767167083</v>
      </c>
      <c r="GC14" s="279">
        <v>2.3472566597698119</v>
      </c>
      <c r="GD14" s="279">
        <v>1.7433214473269407</v>
      </c>
      <c r="GE14" s="279">
        <v>4.0905781070967526</v>
      </c>
      <c r="GF14" s="183">
        <f t="shared" si="9"/>
        <v>4.5963118074495712</v>
      </c>
      <c r="GG14" s="279">
        <v>6.1972012988104845</v>
      </c>
      <c r="GH14" s="279">
        <v>0.45194984168730745</v>
      </c>
      <c r="GI14" s="279">
        <v>0.59714594510900143</v>
      </c>
      <c r="GJ14" s="279">
        <v>4.6877240522057537</v>
      </c>
      <c r="GK14" s="279">
        <v>2395349.3894120781</v>
      </c>
      <c r="GL14" s="279">
        <v>315.70092163971509</v>
      </c>
      <c r="GM14" s="279">
        <v>4175863.9644035734</v>
      </c>
      <c r="GN14" s="279">
        <v>115153.8387081512</v>
      </c>
      <c r="GO14" s="279">
        <v>579678.40715252794</v>
      </c>
      <c r="GP14" s="279">
        <v>1412978.2097778721</v>
      </c>
      <c r="GQ14" s="279">
        <v>0.2900977907019196</v>
      </c>
      <c r="GR14" s="278">
        <v>15</v>
      </c>
      <c r="GS14" s="279">
        <v>149.64378509790723</v>
      </c>
      <c r="GT14" s="279">
        <v>147.34416611212899</v>
      </c>
      <c r="GU14" s="279">
        <v>2.2996189857782383</v>
      </c>
      <c r="GV14" s="279">
        <v>1.1182078382077725</v>
      </c>
      <c r="GW14" s="279">
        <v>3.4178268239860108</v>
      </c>
      <c r="GX14" s="183">
        <f t="shared" si="10"/>
        <v>3.6313652334298068</v>
      </c>
      <c r="GY14" s="279">
        <v>4.8637806729255386</v>
      </c>
      <c r="GZ14" s="279">
        <v>0.4620979255531189</v>
      </c>
      <c r="HA14" s="279">
        <v>0.44367361830126034</v>
      </c>
      <c r="HB14" s="279">
        <v>3.8615004422872712</v>
      </c>
      <c r="HC14" s="279">
        <v>9272825.4131593928</v>
      </c>
      <c r="HD14" s="279">
        <v>227.60281603497933</v>
      </c>
      <c r="HE14" s="279">
        <v>10303260.632484753</v>
      </c>
      <c r="HF14" s="279">
        <v>316370.09708947729</v>
      </c>
      <c r="HG14" s="279">
        <v>3672052.0527776135</v>
      </c>
      <c r="HH14" s="279">
        <v>2729209.2805484743</v>
      </c>
      <c r="HI14" s="279">
        <v>0.19096486551735195</v>
      </c>
      <c r="HP14" s="183">
        <f t="shared" si="11"/>
        <v>0</v>
      </c>
      <c r="IB14" s="278">
        <v>10</v>
      </c>
      <c r="IC14" s="279">
        <v>166.67471013618294</v>
      </c>
      <c r="ID14" s="279">
        <v>164.59339293169512</v>
      </c>
      <c r="IE14" s="279">
        <v>2.0813172044878172</v>
      </c>
      <c r="IF14" s="279">
        <v>3.3678177834511374</v>
      </c>
      <c r="IG14" s="279">
        <v>5.4491349879389546</v>
      </c>
      <c r="IH14" s="183">
        <f t="shared" si="12"/>
        <v>6.1927251835458792</v>
      </c>
      <c r="II14" s="279">
        <v>6.55395530835436</v>
      </c>
      <c r="IJ14" s="279">
        <v>0.43060379753178252</v>
      </c>
      <c r="IK14" s="279">
        <v>0.65967985158756282</v>
      </c>
      <c r="IL14" s="279">
        <v>6.1088148395265174</v>
      </c>
      <c r="IM14" s="279">
        <v>3204599.9960113447</v>
      </c>
      <c r="IN14" s="279">
        <v>235.94296379391045</v>
      </c>
      <c r="IO14" s="279">
        <v>10792508.855414448</v>
      </c>
      <c r="IP14" s="279">
        <v>347375.30603897333</v>
      </c>
      <c r="IQ14" s="279">
        <v>721774.21122449939</v>
      </c>
      <c r="IR14" s="279">
        <v>2618969.7414459474</v>
      </c>
      <c r="IS14" s="279">
        <v>0.22079288234084263</v>
      </c>
      <c r="IT14" s="278">
        <v>14</v>
      </c>
      <c r="IU14" s="279">
        <v>182.52712378423536</v>
      </c>
      <c r="IV14" s="279">
        <v>180.5424183861748</v>
      </c>
      <c r="IW14" s="279">
        <v>1.9847053980605551</v>
      </c>
      <c r="IX14" s="279">
        <v>2.4453202329488204</v>
      </c>
      <c r="IY14" s="279">
        <v>4.4300256310093751</v>
      </c>
      <c r="IZ14" s="183">
        <f t="shared" si="13"/>
        <v>4.6165417414212726</v>
      </c>
      <c r="JA14" s="279">
        <v>5.6417436595155968</v>
      </c>
      <c r="JB14" s="279">
        <v>0.43879409453594931</v>
      </c>
      <c r="JC14" s="279">
        <v>0.91033710469126017</v>
      </c>
      <c r="JD14" s="279">
        <v>5.3403627357006354</v>
      </c>
      <c r="JE14" s="279">
        <v>1999999.5105914976</v>
      </c>
      <c r="JF14" s="279">
        <v>259.17763786388281</v>
      </c>
      <c r="JG14" s="279">
        <v>4890639.2691371245</v>
      </c>
      <c r="JH14" s="279">
        <v>288913.50335301674</v>
      </c>
      <c r="JI14" s="279">
        <v>1129157.9619957961</v>
      </c>
      <c r="JJ14" s="279">
        <v>481195.13021455606</v>
      </c>
      <c r="JK14" s="279">
        <v>7.6274717682671828E-2</v>
      </c>
      <c r="JL14" s="278">
        <v>11</v>
      </c>
      <c r="JM14" s="279">
        <v>252.6672829817698</v>
      </c>
      <c r="JN14" s="279">
        <v>250.54117371021889</v>
      </c>
      <c r="JO14" s="279">
        <v>2.1261092715509164</v>
      </c>
      <c r="JP14" s="279">
        <v>3.6530514573170878</v>
      </c>
      <c r="JQ14" s="279">
        <v>5.7791607288680042</v>
      </c>
      <c r="JR14" s="183">
        <f t="shared" si="14"/>
        <v>6.7383690869621544</v>
      </c>
      <c r="JS14" s="279">
        <v>7.5388113814294249</v>
      </c>
      <c r="JT14" s="279">
        <v>0.47566720830250975</v>
      </c>
      <c r="JU14" s="279">
        <v>0.749689452506203</v>
      </c>
      <c r="JV14" s="279">
        <v>6.5288501813742075</v>
      </c>
      <c r="JW14" s="279">
        <v>91879.999934261999</v>
      </c>
      <c r="JX14" s="279">
        <v>360.69370999553246</v>
      </c>
      <c r="JY14" s="279">
        <v>355894.65584435657</v>
      </c>
      <c r="JZ14" s="279">
        <v>7685.265260701347</v>
      </c>
      <c r="KA14" s="279">
        <v>20077.223046894425</v>
      </c>
      <c r="KB14" s="279">
        <v>100739.65385184047</v>
      </c>
      <c r="KC14" s="279">
        <v>0.26257729169756117</v>
      </c>
      <c r="KD14" s="446">
        <v>12</v>
      </c>
      <c r="KE14" s="447">
        <v>144.39568840662744</v>
      </c>
      <c r="KF14" s="447">
        <v>143.03678400751443</v>
      </c>
      <c r="KG14" s="447">
        <v>1.3589043991130154</v>
      </c>
      <c r="KH14" s="447">
        <v>2.7449754590590119</v>
      </c>
      <c r="KI14" s="447">
        <v>4.1038798581720268</v>
      </c>
      <c r="KJ14" s="183">
        <f t="shared" si="15"/>
        <v>4.4621991333711737</v>
      </c>
      <c r="KK14" s="447">
        <v>6.9262698662340343</v>
      </c>
      <c r="KL14" s="447">
        <v>0.42029234003921212</v>
      </c>
      <c r="KM14" s="447">
        <v>0.42610218673177597</v>
      </c>
      <c r="KN14" s="447">
        <v>4.5299820449038029</v>
      </c>
      <c r="KO14" s="447">
        <v>1621703.9671317907</v>
      </c>
      <c r="KP14" s="447">
        <v>225.54401576931974</v>
      </c>
      <c r="KQ14" s="447">
        <v>4451537.5916354069</v>
      </c>
      <c r="KR14" s="447">
        <v>190023.19645683881</v>
      </c>
      <c r="KS14" s="447">
        <v>1160562.8831700548</v>
      </c>
      <c r="KT14" s="447">
        <v>757388.46467327327</v>
      </c>
      <c r="KU14" s="447">
        <v>0.13053642210775165</v>
      </c>
      <c r="LB14" s="183">
        <f t="shared" si="16"/>
        <v>0</v>
      </c>
      <c r="LN14" s="278">
        <v>13</v>
      </c>
      <c r="LO14" s="279">
        <v>187.9925366367334</v>
      </c>
      <c r="LP14" s="279">
        <v>183.83632741857843</v>
      </c>
      <c r="LQ14" s="279">
        <v>4.1562092181549701</v>
      </c>
      <c r="LR14" s="279">
        <v>2.5246900982061988</v>
      </c>
      <c r="LS14" s="279">
        <v>6.6808993163611685</v>
      </c>
      <c r="LT14" s="183">
        <f t="shared" si="17"/>
        <v>7.1014808044239075</v>
      </c>
      <c r="LU14" s="279">
        <v>8.2514895652886437</v>
      </c>
      <c r="LV14" s="279">
        <v>0.45507704131168164</v>
      </c>
      <c r="LW14" s="279">
        <v>0.55491525657789187</v>
      </c>
      <c r="LX14" s="279">
        <v>7.2358145729390602</v>
      </c>
      <c r="LY14" s="279">
        <v>377053.99984845798</v>
      </c>
      <c r="LZ14" s="279">
        <v>282.21309384089653</v>
      </c>
      <c r="MA14" s="279">
        <v>951944.49990644341</v>
      </c>
      <c r="MB14" s="279">
        <v>27767.361065901172</v>
      </c>
      <c r="MC14" s="279">
        <v>179757.50219135266</v>
      </c>
      <c r="MD14" s="279">
        <v>193152.95388888408</v>
      </c>
      <c r="ME14" s="279">
        <v>0.16658737179726085</v>
      </c>
      <c r="MF14" s="278">
        <v>12</v>
      </c>
      <c r="MG14" s="279">
        <v>359.38436241492514</v>
      </c>
      <c r="MH14" s="279">
        <v>355.40555591705822</v>
      </c>
      <c r="MI14" s="279">
        <v>3.9788064978669127</v>
      </c>
      <c r="MJ14" s="279">
        <v>4.1905820673851109</v>
      </c>
      <c r="MK14" s="279">
        <v>8.1693885652520244</v>
      </c>
      <c r="ML14" s="183">
        <f t="shared" si="18"/>
        <v>9.7522405776062353</v>
      </c>
      <c r="MM14" s="279">
        <v>12.678377046561378</v>
      </c>
      <c r="MN14" s="279">
        <v>0.40229628703192616</v>
      </c>
      <c r="MO14" s="279">
        <v>1.8658988990165402</v>
      </c>
      <c r="MP14" s="279">
        <v>10.035287464268565</v>
      </c>
      <c r="MQ14" s="279">
        <v>3888591.0298535828</v>
      </c>
      <c r="MR14" s="279">
        <v>513.06757374101483</v>
      </c>
      <c r="MS14" s="279">
        <v>16295459.837098973</v>
      </c>
      <c r="MT14" s="279">
        <v>1084087.6934014424</v>
      </c>
      <c r="MU14" s="279">
        <v>1268183.07430401</v>
      </c>
      <c r="MV14" s="279">
        <v>7043555.6299872259</v>
      </c>
      <c r="MW14" s="279">
        <v>0.3777165049870741</v>
      </c>
      <c r="MX14" s="278">
        <v>10</v>
      </c>
      <c r="MY14" s="279">
        <v>241.00144178346267</v>
      </c>
      <c r="MZ14" s="279">
        <v>237.96274982354123</v>
      </c>
      <c r="NA14" s="279">
        <v>3.0386919599214366</v>
      </c>
      <c r="NB14" s="279">
        <v>3.6407650802334039</v>
      </c>
      <c r="NC14" s="279">
        <v>6.6794570401548405</v>
      </c>
      <c r="ND14" s="183">
        <f t="shared" si="19"/>
        <v>7.6049157775148766</v>
      </c>
      <c r="NE14" s="279">
        <v>8.279473741848566</v>
      </c>
      <c r="NF14" s="279">
        <v>0.43491800927411672</v>
      </c>
      <c r="NG14" s="279">
        <v>0.92076307812238212</v>
      </c>
      <c r="NH14" s="279">
        <v>7.6002201182772229</v>
      </c>
      <c r="NI14" s="279">
        <v>10082320.721951092</v>
      </c>
      <c r="NJ14" s="279">
        <v>353.63834006201904</v>
      </c>
      <c r="NK14" s="279">
        <v>34393495.938846588</v>
      </c>
      <c r="NL14" s="279">
        <v>739445.51876105252</v>
      </c>
      <c r="NM14" s="279">
        <v>4200082.1877091052</v>
      </c>
      <c r="NN14" s="279">
        <v>9998198.0702291448</v>
      </c>
      <c r="NO14" s="279">
        <v>0.25419347773482437</v>
      </c>
      <c r="NP14" s="524">
        <v>15</v>
      </c>
      <c r="NQ14" s="525">
        <v>70.058535771102754</v>
      </c>
      <c r="NR14" s="525">
        <v>68.192256608653466</v>
      </c>
      <c r="NS14" s="525">
        <v>1.8662791624492883</v>
      </c>
      <c r="NT14" s="525">
        <v>2.7613679654577035</v>
      </c>
      <c r="NU14" s="525">
        <v>4.6276471279069913</v>
      </c>
      <c r="NV14" s="183">
        <f t="shared" si="20"/>
        <v>5.5742459663074957</v>
      </c>
      <c r="NW14" s="525">
        <v>6.4157928538429969</v>
      </c>
      <c r="NX14" s="525">
        <v>0.55086849242052494</v>
      </c>
      <c r="NY14" s="525">
        <v>0.30024822690771813</v>
      </c>
      <c r="NZ14" s="525">
        <v>4.9278953548147095</v>
      </c>
      <c r="OA14" s="525">
        <v>3695989.6806590478</v>
      </c>
      <c r="OB14" s="525">
        <v>116.06613332198623</v>
      </c>
      <c r="OC14" s="525">
        <v>7729094.3608259978</v>
      </c>
      <c r="OD14" s="525">
        <v>238291.73035970735</v>
      </c>
      <c r="OE14" s="525">
        <v>1079132.4403404552</v>
      </c>
      <c r="OF14" s="525">
        <v>3101152.7766788914</v>
      </c>
      <c r="OG14" s="525">
        <v>0.34280068800740332</v>
      </c>
      <c r="OH14" s="524">
        <v>20</v>
      </c>
      <c r="OI14" s="525">
        <v>277.17023770933525</v>
      </c>
      <c r="OJ14" s="525">
        <v>274.16409613838152</v>
      </c>
      <c r="OK14" s="525">
        <v>3.00614157095373</v>
      </c>
      <c r="OL14" s="525">
        <v>1.6879386060634802</v>
      </c>
      <c r="OM14" s="525">
        <v>4.6940801770172103</v>
      </c>
      <c r="ON14" s="183">
        <f t="shared" si="21"/>
        <v>4.8853595540163184</v>
      </c>
      <c r="OO14" s="525">
        <v>7.5559466597254117</v>
      </c>
      <c r="OP14" s="525">
        <v>0.36918630068016423</v>
      </c>
      <c r="OQ14" s="525">
        <v>0.9918532583329599</v>
      </c>
      <c r="OR14" s="525">
        <v>5.6859334353501705</v>
      </c>
      <c r="OS14" s="525">
        <v>6871191.5737050259</v>
      </c>
      <c r="OT14" s="525">
        <v>434.66011173748376</v>
      </c>
      <c r="OU14" s="525">
        <v>11598149.526914807</v>
      </c>
      <c r="OV14" s="525">
        <v>510306.75787673105</v>
      </c>
      <c r="OW14" s="525">
        <v>3462101.7821603795</v>
      </c>
      <c r="OX14" s="525">
        <v>1764475.6959027653</v>
      </c>
      <c r="OY14" s="525">
        <v>0.1133212880563232</v>
      </c>
      <c r="OZ14" s="278">
        <v>10</v>
      </c>
      <c r="PA14" s="279">
        <v>255.12108047597832</v>
      </c>
      <c r="PB14" s="279">
        <v>251.75384978838244</v>
      </c>
      <c r="PC14" s="279">
        <v>3.3672306875958782</v>
      </c>
      <c r="PD14" s="279">
        <v>2.2213201663807434</v>
      </c>
      <c r="PE14" s="279">
        <v>5.5885508539766215</v>
      </c>
      <c r="PF14" s="183">
        <f t="shared" si="22"/>
        <v>5.9722050880190896</v>
      </c>
      <c r="PG14" s="279">
        <v>7.4407182227545015</v>
      </c>
      <c r="PH14" s="279">
        <v>0.44770650227236941</v>
      </c>
      <c r="PI14" s="279">
        <v>0.74789609461455209</v>
      </c>
      <c r="PJ14" s="279">
        <v>6.3364469485911741</v>
      </c>
      <c r="PK14" s="279">
        <v>1247651.0010731732</v>
      </c>
      <c r="PL14" s="279">
        <v>371.60321651317236</v>
      </c>
      <c r="PM14" s="279">
        <v>2773416.2767617609</v>
      </c>
      <c r="PN14" s="279">
        <v>84571.741829352817</v>
      </c>
      <c r="PO14" s="279">
        <v>472423.58920493739</v>
      </c>
      <c r="PP14" s="279">
        <v>575210.42386112746</v>
      </c>
      <c r="PQ14" s="279">
        <v>0.17271451448062344</v>
      </c>
      <c r="PR14" s="524">
        <v>10</v>
      </c>
      <c r="PS14" s="525">
        <v>257.77363512915355</v>
      </c>
      <c r="PT14" s="525">
        <v>256.06564862088055</v>
      </c>
      <c r="PU14" s="525">
        <v>1.7079865082729953</v>
      </c>
      <c r="PV14" s="525">
        <v>4.999780902189757</v>
      </c>
      <c r="PW14" s="525">
        <v>6.7077674104627523</v>
      </c>
      <c r="PX14" s="183">
        <f t="shared" si="23"/>
        <v>7.8236684830034875</v>
      </c>
      <c r="PY14" s="525">
        <v>8.8480866895910957</v>
      </c>
      <c r="PZ14" s="525">
        <v>0.4813489167211874</v>
      </c>
      <c r="QA14" s="525">
        <v>0.45582197676190173</v>
      </c>
      <c r="QB14" s="525">
        <v>7.1635893872246541</v>
      </c>
      <c r="QC14" s="525">
        <v>1940887.005321061</v>
      </c>
      <c r="QD14" s="525">
        <v>365.68318853586123</v>
      </c>
      <c r="QE14" s="525">
        <v>9344631.2768575065</v>
      </c>
      <c r="QF14" s="525">
        <v>697643.13380628871</v>
      </c>
      <c r="QG14" s="525">
        <v>652665.15559178882</v>
      </c>
      <c r="QH14" s="525">
        <v>2387003.5039967443</v>
      </c>
      <c r="QI14" s="525">
        <v>0.22318999459596389</v>
      </c>
      <c r="QJ14" s="278">
        <v>11</v>
      </c>
      <c r="QK14" s="279">
        <v>79.789770233051712</v>
      </c>
      <c r="QL14" s="279">
        <v>77.892599531600538</v>
      </c>
      <c r="QM14" s="279">
        <v>1.8971707014511736</v>
      </c>
      <c r="QN14" s="279">
        <v>1.8241166945083556</v>
      </c>
      <c r="QO14" s="279">
        <v>3.7212873959595294</v>
      </c>
      <c r="QP14" s="183">
        <f t="shared" si="24"/>
        <v>4.1597980510317054</v>
      </c>
      <c r="QQ14" s="279">
        <v>4.6794817547635157</v>
      </c>
      <c r="QR14" s="279">
        <v>0.46942581612042511</v>
      </c>
      <c r="QS14" s="279">
        <v>0.41215957183524338</v>
      </c>
      <c r="QT14" s="279">
        <v>4.1334469677947725</v>
      </c>
      <c r="QU14" s="279">
        <v>22520539.983187631</v>
      </c>
      <c r="QV14" s="279">
        <v>113.10000396707869</v>
      </c>
      <c r="QW14" s="279">
        <v>42331219.076632604</v>
      </c>
      <c r="QX14" s="279">
        <v>1432738.031834034</v>
      </c>
      <c r="QY14" s="279">
        <v>3723856.8429873404</v>
      </c>
      <c r="QZ14" s="279">
        <v>11415888.285266902</v>
      </c>
      <c r="RA14" s="279">
        <v>0.2403961634649508</v>
      </c>
      <c r="RB14" s="278">
        <v>14</v>
      </c>
      <c r="RC14" s="279">
        <v>115.35174410258757</v>
      </c>
      <c r="RD14" s="279">
        <v>114.30816370552454</v>
      </c>
      <c r="RE14" s="279">
        <v>1.0435803970630388</v>
      </c>
      <c r="RF14" s="279">
        <v>2.4548295188166205</v>
      </c>
      <c r="RG14" s="279">
        <v>3.4984099158796593</v>
      </c>
      <c r="RH14" s="183">
        <f t="shared" si="25"/>
        <v>4.1866389377334716</v>
      </c>
      <c r="RI14" s="279">
        <v>4.519837746576095</v>
      </c>
      <c r="RJ14" s="279">
        <v>0.46315224824894341</v>
      </c>
      <c r="RK14" s="279">
        <v>0.468747870348656</v>
      </c>
      <c r="RL14" s="279">
        <v>3.9671577862283152</v>
      </c>
      <c r="RM14" s="279">
        <v>27353618.927096844</v>
      </c>
      <c r="RN14" s="279">
        <v>169.75082183204972</v>
      </c>
      <c r="RO14" s="279">
        <v>69357921.575822726</v>
      </c>
      <c r="RP14" s="279">
        <v>2584293.3371051783</v>
      </c>
      <c r="RQ14" s="279">
        <v>3118244.4004566469</v>
      </c>
      <c r="RR14" s="279">
        <v>21043736.885668248</v>
      </c>
      <c r="RS14" s="279">
        <v>0.28035715579368686</v>
      </c>
    </row>
    <row r="15" spans="1:487" ht="15" x14ac:dyDescent="0.25">
      <c r="A15">
        <v>2010</v>
      </c>
      <c r="B15" s="278">
        <v>12</v>
      </c>
      <c r="C15" s="279">
        <v>236.94842898124566</v>
      </c>
      <c r="D15" s="279">
        <v>235.3339011359877</v>
      </c>
      <c r="E15" s="279">
        <v>1.6145278452579532</v>
      </c>
      <c r="F15" s="279">
        <v>7.3025572053253169</v>
      </c>
      <c r="G15" s="279">
        <v>8.9170850505832711</v>
      </c>
      <c r="H15" s="183">
        <f t="shared" si="0"/>
        <v>10.781784286752444</v>
      </c>
      <c r="I15" s="279">
        <v>12.658973657241054</v>
      </c>
      <c r="J15" s="279">
        <v>0.45265304885748503</v>
      </c>
      <c r="K15" s="279">
        <v>0.932143989467215</v>
      </c>
      <c r="L15" s="279">
        <v>9.8492290400504867</v>
      </c>
      <c r="M15" s="279">
        <v>688120.4057223883</v>
      </c>
      <c r="N15" s="279">
        <v>338.42496966498368</v>
      </c>
      <c r="O15" s="368">
        <v>5025038.6269394113</v>
      </c>
      <c r="P15" s="368">
        <v>126012.81448830015</v>
      </c>
      <c r="Q15" s="368">
        <v>404415.64500223123</v>
      </c>
      <c r="R15" s="368">
        <v>1418581.8667842138</v>
      </c>
      <c r="S15" s="279">
        <v>0.25534880230850648</v>
      </c>
      <c r="T15" s="278">
        <v>11</v>
      </c>
      <c r="U15" s="279">
        <v>165.62574607513952</v>
      </c>
      <c r="V15" s="279">
        <v>164.48014769716383</v>
      </c>
      <c r="W15" s="279">
        <v>1.1455983779756878</v>
      </c>
      <c r="X15" s="279">
        <v>1.3917088899955654</v>
      </c>
      <c r="Y15" s="279">
        <v>2.5373072679712534</v>
      </c>
      <c r="Z15" s="183">
        <f t="shared" si="1"/>
        <v>2.8727630504233126</v>
      </c>
      <c r="AA15" s="279">
        <v>3.679320531810168</v>
      </c>
      <c r="AB15" s="279">
        <v>0.44549960226676416</v>
      </c>
      <c r="AC15" s="279">
        <v>0.58893752639164354</v>
      </c>
      <c r="AD15" s="279">
        <v>3.126244794362897</v>
      </c>
      <c r="AE15" s="279">
        <v>3628015.9808534905</v>
      </c>
      <c r="AF15" s="279">
        <v>247.79766833852938</v>
      </c>
      <c r="AG15" s="279">
        <v>5049142.0935997833</v>
      </c>
      <c r="AH15" s="279">
        <v>149465.33059696358</v>
      </c>
      <c r="AI15" s="279">
        <v>791810.68515977904</v>
      </c>
      <c r="AJ15" s="279">
        <v>1443922.9414533558</v>
      </c>
      <c r="AK15" s="279">
        <v>0.24103875807901795</v>
      </c>
      <c r="AL15" s="278">
        <v>11</v>
      </c>
      <c r="AM15" s="279">
        <v>251.27954423615432</v>
      </c>
      <c r="AN15" s="279">
        <v>249.54044573608925</v>
      </c>
      <c r="AO15" s="279">
        <v>1.7390985000650687</v>
      </c>
      <c r="AP15" s="279">
        <v>6.6357828654373741</v>
      </c>
      <c r="AQ15" s="279">
        <v>8.3748813655024428</v>
      </c>
      <c r="AR15" s="183">
        <f t="shared" si="2"/>
        <v>10.198977501605683</v>
      </c>
      <c r="AS15" s="279">
        <v>10.908866141919979</v>
      </c>
      <c r="AT15" s="279">
        <v>0.46999366055357378</v>
      </c>
      <c r="AU15" s="279">
        <v>0.98953386112643316</v>
      </c>
      <c r="AV15" s="279">
        <v>9.3644152266288767</v>
      </c>
      <c r="AW15" s="279">
        <v>2668028.9981109635</v>
      </c>
      <c r="AX15" s="279">
        <v>361.36896624142514</v>
      </c>
      <c r="AY15" s="279">
        <v>17704461.110154741</v>
      </c>
      <c r="AZ15" s="279">
        <v>522397.3979521498</v>
      </c>
      <c r="BA15" s="279">
        <v>801307.2682427885</v>
      </c>
      <c r="BB15" s="279">
        <v>5230611.7263955465</v>
      </c>
      <c r="BC15" s="279">
        <v>0.27488785770916147</v>
      </c>
      <c r="BD15" s="278">
        <v>17</v>
      </c>
      <c r="BE15" s="279">
        <v>208.2931959823724</v>
      </c>
      <c r="BF15" s="279">
        <v>206.5709457009529</v>
      </c>
      <c r="BG15" s="279">
        <v>1.7222502814194911</v>
      </c>
      <c r="BH15" s="279">
        <v>5.0995234588031604</v>
      </c>
      <c r="BI15" s="279">
        <v>6.8217737402226515</v>
      </c>
      <c r="BJ15" s="183">
        <f t="shared" si="3"/>
        <v>7.8577734484954957</v>
      </c>
      <c r="BK15" s="279">
        <v>8.9755394030560005</v>
      </c>
      <c r="BL15" s="279">
        <v>0.43499103140182427</v>
      </c>
      <c r="BM15" s="279">
        <v>0.68414735116901892</v>
      </c>
      <c r="BN15" s="279">
        <v>7.5059210913916701</v>
      </c>
      <c r="BO15" s="279">
        <v>612848.00066662009</v>
      </c>
      <c r="BP15" s="279">
        <v>296.85667872970555</v>
      </c>
      <c r="BQ15" s="279">
        <v>3125232.7560800361</v>
      </c>
      <c r="BR15" s="279">
        <v>94880.301308475799</v>
      </c>
      <c r="BS15" s="279">
        <v>255158.12277882089</v>
      </c>
      <c r="BT15" s="279">
        <v>706022.81917286746</v>
      </c>
      <c r="BU15" s="279">
        <v>0.2031561805024012</v>
      </c>
      <c r="BV15" s="278">
        <v>19</v>
      </c>
      <c r="BW15" s="279">
        <v>381.70331870476514</v>
      </c>
      <c r="BX15" s="279">
        <v>379.04658297580744</v>
      </c>
      <c r="BY15" s="279">
        <v>2.6567357289576989</v>
      </c>
      <c r="BZ15" s="279">
        <v>6.0300596719130617</v>
      </c>
      <c r="CA15" s="279">
        <v>8.6867954008707606</v>
      </c>
      <c r="CB15" s="183">
        <f t="shared" si="26"/>
        <v>9.8975787671228925</v>
      </c>
      <c r="CC15" s="279">
        <v>13.58433825648679</v>
      </c>
      <c r="CD15" s="279">
        <v>0.52234115023879679</v>
      </c>
      <c r="CE15" s="279">
        <v>1.1231287447263918</v>
      </c>
      <c r="CF15" s="279">
        <v>9.8099241455971526</v>
      </c>
      <c r="CG15" s="279">
        <v>10791957.024804702</v>
      </c>
      <c r="CH15" s="279">
        <v>539.64206657610919</v>
      </c>
      <c r="CI15" s="279">
        <v>65076144.836293481</v>
      </c>
      <c r="CJ15" s="279">
        <v>2529494.3646419779</v>
      </c>
      <c r="CK15" s="279">
        <v>7093967.9960571881</v>
      </c>
      <c r="CL15" s="279">
        <v>14999029.32651953</v>
      </c>
      <c r="CM15" s="279">
        <v>0.20079127440342662</v>
      </c>
      <c r="CN15" s="278">
        <v>11</v>
      </c>
      <c r="CO15" s="279">
        <v>151.18286606137517</v>
      </c>
      <c r="CP15" s="279">
        <v>151.28052373077483</v>
      </c>
      <c r="CQ15" s="279">
        <v>-9.7657669399666247E-2</v>
      </c>
      <c r="CR15" s="279">
        <v>3.0374583113451021</v>
      </c>
      <c r="CS15" s="279">
        <v>2.9398006419454359</v>
      </c>
      <c r="CT15" s="183">
        <f t="shared" si="4"/>
        <v>5.1443020559190646</v>
      </c>
      <c r="CU15" s="279">
        <v>5.7945348859059376</v>
      </c>
      <c r="CV15" s="279">
        <v>0.44417095728651723</v>
      </c>
      <c r="CW15" s="279">
        <v>2.3150922475223656</v>
      </c>
      <c r="CX15" s="279">
        <v>5.2548928894678015</v>
      </c>
      <c r="CY15" s="279">
        <v>2231909.4819305805</v>
      </c>
      <c r="CZ15" s="279">
        <v>213.91258808026942</v>
      </c>
      <c r="DA15" s="279">
        <v>6779332.0060599772</v>
      </c>
      <c r="DB15" s="279">
        <v>282689.0049897944</v>
      </c>
      <c r="DC15" s="279">
        <v>997923.01256079425</v>
      </c>
      <c r="DD15" s="279">
        <v>5849679.6253079679</v>
      </c>
      <c r="DE15" s="279">
        <v>0.72577174334859973</v>
      </c>
      <c r="DF15" s="278">
        <v>16</v>
      </c>
      <c r="DG15" s="279">
        <v>101.0774604937528</v>
      </c>
      <c r="DH15" s="279">
        <v>97.883298388255398</v>
      </c>
      <c r="DI15" s="279">
        <v>3.1941621054973979</v>
      </c>
      <c r="DJ15" s="279">
        <v>5.2365047904522086</v>
      </c>
      <c r="DK15" s="279">
        <v>8.4306668959496065</v>
      </c>
      <c r="DL15" s="183">
        <f t="shared" si="5"/>
        <v>10.527106990077177</v>
      </c>
      <c r="DM15" s="279">
        <v>12.155261285912225</v>
      </c>
      <c r="DN15" s="279">
        <v>0.49831802282627374</v>
      </c>
      <c r="DO15" s="279">
        <v>0.35204937310103573</v>
      </c>
      <c r="DP15" s="279">
        <v>8.782716269050642</v>
      </c>
      <c r="DQ15" s="279">
        <v>730936.30069820001</v>
      </c>
      <c r="DR15" s="279">
        <v>157.70632693544476</v>
      </c>
      <c r="DS15" s="279">
        <v>2941875.2030821368</v>
      </c>
      <c r="DT15" s="279">
        <v>23051.555994068996</v>
      </c>
      <c r="DU15" s="279">
        <v>10027.074838264196</v>
      </c>
      <c r="DV15" s="279">
        <v>1191025.8359676276</v>
      </c>
      <c r="DW15" s="279">
        <v>0.4003510314647355</v>
      </c>
      <c r="DX15" s="278">
        <v>19</v>
      </c>
      <c r="DY15" s="279">
        <v>125.44711696692593</v>
      </c>
      <c r="DZ15" s="279">
        <v>123.63741386141162</v>
      </c>
      <c r="EA15" s="279">
        <v>1.8097031055143162</v>
      </c>
      <c r="EB15" s="279">
        <v>0.21526320228472756</v>
      </c>
      <c r="EC15" s="279">
        <v>2.0249663077990436</v>
      </c>
      <c r="ED15" s="183">
        <f t="shared" si="6"/>
        <v>2.1338083302786823</v>
      </c>
      <c r="EE15" s="279">
        <v>4.0583755053639576</v>
      </c>
      <c r="EF15" s="279">
        <v>0.45061352285403983</v>
      </c>
      <c r="EG15" s="279">
        <v>0.80613419667749042</v>
      </c>
      <c r="EH15" s="279">
        <v>2.8311005044765341</v>
      </c>
      <c r="EI15" s="279">
        <v>1245964.1171552476</v>
      </c>
      <c r="EJ15" s="279">
        <v>194.75764688951267</v>
      </c>
      <c r="EK15" s="279">
        <v>839797.16396099085</v>
      </c>
      <c r="EL15" s="279">
        <v>34801.822278516542</v>
      </c>
      <c r="EM15" s="279">
        <v>518380.35756792454</v>
      </c>
      <c r="EN15" s="279">
        <v>704322.37113996269</v>
      </c>
      <c r="EO15" s="279">
        <v>0.50562298304785891</v>
      </c>
      <c r="EP15" s="542">
        <v>19</v>
      </c>
      <c r="EQ15" s="543">
        <v>69.566408810695435</v>
      </c>
      <c r="ER15" s="543">
        <v>68.477578912867017</v>
      </c>
      <c r="ES15" s="543">
        <v>1.0888298978284183</v>
      </c>
      <c r="ET15" s="543">
        <v>0.95211336783862921</v>
      </c>
      <c r="EU15" s="543">
        <v>2.0409432656670474</v>
      </c>
      <c r="EV15" s="183">
        <f t="shared" si="7"/>
        <v>2.394096046153781</v>
      </c>
      <c r="EW15" s="543">
        <v>2.974098563657813</v>
      </c>
      <c r="EX15" s="543">
        <v>0.4901808618998526</v>
      </c>
      <c r="EY15" s="543">
        <v>0.21625798931622969</v>
      </c>
      <c r="EZ15" s="543">
        <v>2.257201254983277</v>
      </c>
      <c r="FA15" s="543">
        <v>17321671.426801909</v>
      </c>
      <c r="FB15" s="543">
        <v>104.60200548104963</v>
      </c>
      <c r="FC15" s="543">
        <v>16492194.918766517</v>
      </c>
      <c r="FD15" s="543">
        <v>580687.67245789035</v>
      </c>
      <c r="FE15" s="543">
        <v>1239291.172749551</v>
      </c>
      <c r="FF15" s="543">
        <v>6792253.2126444075</v>
      </c>
      <c r="FG15" s="543">
        <v>0.37091463308452183</v>
      </c>
      <c r="FH15" s="278">
        <v>13</v>
      </c>
      <c r="FI15" s="279">
        <v>147.23398717821649</v>
      </c>
      <c r="FJ15" s="279">
        <v>144.80572107515482</v>
      </c>
      <c r="FK15" s="279">
        <v>2.4282661030616737</v>
      </c>
      <c r="FL15" s="279">
        <v>2.1423441738945908</v>
      </c>
      <c r="FM15" s="279">
        <v>4.5706102769562644</v>
      </c>
      <c r="FN15" s="183">
        <f t="shared" si="8"/>
        <v>4.7367201887729005</v>
      </c>
      <c r="FO15" s="279">
        <v>7.4327345687441735</v>
      </c>
      <c r="FP15" s="279">
        <v>0.44636785991631528</v>
      </c>
      <c r="FQ15" s="279">
        <v>0.43367398820004543</v>
      </c>
      <c r="FR15" s="279">
        <v>5.0042842651563095</v>
      </c>
      <c r="FS15" s="279">
        <v>15498699.931753553</v>
      </c>
      <c r="FT15" s="279">
        <v>222.27041430910177</v>
      </c>
      <c r="FU15" s="279">
        <v>43804542.315538988</v>
      </c>
      <c r="FV15" s="279">
        <v>7407926.0015102439</v>
      </c>
      <c r="FW15" s="279">
        <v>12566635.269908575</v>
      </c>
      <c r="FX15" s="279">
        <v>4945209.7387853777</v>
      </c>
      <c r="FY15" s="279">
        <v>7.7536519967593642E-2</v>
      </c>
      <c r="FZ15" s="278">
        <v>16</v>
      </c>
      <c r="GA15" s="279">
        <v>203.30776564061051</v>
      </c>
      <c r="GB15" s="279">
        <v>201.09700433144064</v>
      </c>
      <c r="GC15" s="279">
        <v>2.2107613091698681</v>
      </c>
      <c r="GD15" s="279">
        <v>1.8287295451124357</v>
      </c>
      <c r="GE15" s="279">
        <v>4.0394908542823043</v>
      </c>
      <c r="GF15" s="183">
        <f t="shared" si="9"/>
        <v>4.5818592529411672</v>
      </c>
      <c r="GG15" s="279">
        <v>6.1957293064391346</v>
      </c>
      <c r="GH15" s="279">
        <v>0.4511512785372726</v>
      </c>
      <c r="GI15" s="279">
        <v>0.60377970580013007</v>
      </c>
      <c r="GJ15" s="279">
        <v>4.643270560082434</v>
      </c>
      <c r="GK15" s="279">
        <v>2395349.3978145169</v>
      </c>
      <c r="GL15" s="279">
        <v>319.19349753207001</v>
      </c>
      <c r="GM15" s="279">
        <v>4380446.2146506924</v>
      </c>
      <c r="GN15" s="279">
        <v>119527.1423650881</v>
      </c>
      <c r="GO15" s="279">
        <v>597603.75539582688</v>
      </c>
      <c r="GP15" s="279">
        <v>1511849.9850828245</v>
      </c>
      <c r="GQ15" s="279">
        <v>0.296582072569685</v>
      </c>
      <c r="GR15" s="278">
        <v>16</v>
      </c>
      <c r="GS15" s="279">
        <v>151.6994303405512</v>
      </c>
      <c r="GT15" s="279">
        <v>149.64378509790723</v>
      </c>
      <c r="GU15" s="279">
        <v>2.0556452426439762</v>
      </c>
      <c r="GV15" s="279">
        <v>1.2891796793705999</v>
      </c>
      <c r="GW15" s="279">
        <v>3.3448249220145758</v>
      </c>
      <c r="GX15" s="183">
        <f t="shared" si="10"/>
        <v>3.5290884935731053</v>
      </c>
      <c r="GY15" s="279">
        <v>4.7908743253435357</v>
      </c>
      <c r="GZ15" s="279">
        <v>0.46126246979238006</v>
      </c>
      <c r="HA15" s="279">
        <v>0.44991653922793701</v>
      </c>
      <c r="HB15" s="279">
        <v>3.7947414612425128</v>
      </c>
      <c r="HC15" s="279">
        <v>9272825.4216697421</v>
      </c>
      <c r="HD15" s="279">
        <v>230.71261579201007</v>
      </c>
      <c r="HE15" s="279">
        <v>11877009.889058203</v>
      </c>
      <c r="HF15" s="279">
        <v>392488.49316694267</v>
      </c>
      <c r="HG15" s="279">
        <v>3966977.74820928</v>
      </c>
      <c r="HH15" s="279">
        <v>2320693.63890323</v>
      </c>
      <c r="HI15" s="279">
        <v>0.14293086875872107</v>
      </c>
      <c r="HP15" s="183">
        <f t="shared" si="11"/>
        <v>0</v>
      </c>
      <c r="IB15" s="278">
        <v>11</v>
      </c>
      <c r="IC15" s="279">
        <v>168.02427447306084</v>
      </c>
      <c r="ID15" s="279">
        <v>166.67471013618294</v>
      </c>
      <c r="IE15" s="279">
        <v>1.3495643368779042</v>
      </c>
      <c r="IF15" s="279">
        <v>3.9604879816741181</v>
      </c>
      <c r="IG15" s="279">
        <v>5.3100523185520228</v>
      </c>
      <c r="IH15" s="183">
        <f t="shared" si="12"/>
        <v>6.2360998872655458</v>
      </c>
      <c r="II15" s="279">
        <v>6.5406133884900601</v>
      </c>
      <c r="IJ15" s="279">
        <v>0.43005088446721751</v>
      </c>
      <c r="IK15" s="279">
        <v>0.66592671314464702</v>
      </c>
      <c r="IL15" s="279">
        <v>5.9759790316966699</v>
      </c>
      <c r="IM15" s="279">
        <v>3204600.0122830085</v>
      </c>
      <c r="IN15" s="279">
        <v>237.86302618823004</v>
      </c>
      <c r="IO15" s="279">
        <v>12691779.834719589</v>
      </c>
      <c r="IP15" s="279">
        <v>547858.19018634281</v>
      </c>
      <c r="IQ15" s="279">
        <v>983673.46492579649</v>
      </c>
      <c r="IR15" s="279">
        <v>3325717.2058495055</v>
      </c>
      <c r="IS15" s="279">
        <v>0.23382158284497018</v>
      </c>
      <c r="IT15" s="278">
        <v>15</v>
      </c>
      <c r="IU15" s="279">
        <v>183.69150695328673</v>
      </c>
      <c r="IV15" s="279">
        <v>182.52712378423536</v>
      </c>
      <c r="IW15" s="279">
        <v>1.1643831690513764</v>
      </c>
      <c r="IX15" s="279">
        <v>2.9291822062171158</v>
      </c>
      <c r="IY15" s="279">
        <v>4.0935653752684917</v>
      </c>
      <c r="IZ15" s="183">
        <f t="shared" si="13"/>
        <v>4.3057731072571137</v>
      </c>
      <c r="JA15" s="279">
        <v>5.634970802104438</v>
      </c>
      <c r="JB15" s="279">
        <v>0.4389735620947538</v>
      </c>
      <c r="JC15" s="279">
        <v>0.91361696530279157</v>
      </c>
      <c r="JD15" s="279">
        <v>5.0071823405712834</v>
      </c>
      <c r="JE15" s="279">
        <v>1999999.5196788006</v>
      </c>
      <c r="JF15" s="279">
        <v>260.70952069833885</v>
      </c>
      <c r="JG15" s="279">
        <v>6394361.4425095078</v>
      </c>
      <c r="JH15" s="279">
        <v>305033.12383643951</v>
      </c>
      <c r="JI15" s="279">
        <v>1446563.5663623733</v>
      </c>
      <c r="JJ15" s="279">
        <v>590142.63317157573</v>
      </c>
      <c r="JK15" s="279">
        <v>7.2446067553672611E-2</v>
      </c>
      <c r="JL15" s="278">
        <v>12</v>
      </c>
      <c r="JM15" s="279">
        <v>251.82459041409058</v>
      </c>
      <c r="JN15" s="279">
        <v>252.6672829817698</v>
      </c>
      <c r="JO15" s="279">
        <v>-0.84269256767922229</v>
      </c>
      <c r="JP15" s="279">
        <v>5.2015208994719799</v>
      </c>
      <c r="JQ15" s="279">
        <v>4.3588283317927576</v>
      </c>
      <c r="JR15" s="183">
        <f t="shared" si="14"/>
        <v>6.7010355268445414</v>
      </c>
      <c r="JS15" s="279">
        <v>7.5638927710582351</v>
      </c>
      <c r="JT15" s="279">
        <v>0.47664003885178879</v>
      </c>
      <c r="JU15" s="279">
        <v>0.74716628838336574</v>
      </c>
      <c r="JV15" s="279">
        <v>5.1059946201761237</v>
      </c>
      <c r="JW15" s="279">
        <v>91879.999632760999</v>
      </c>
      <c r="JX15" s="279">
        <v>359.50188789234238</v>
      </c>
      <c r="JY15" s="279">
        <v>502003.55824018072</v>
      </c>
      <c r="JZ15" s="279">
        <v>7326.4591535568443</v>
      </c>
      <c r="KA15" s="279">
        <v>22746.632422509836</v>
      </c>
      <c r="KB15" s="279">
        <v>239590.26246442104</v>
      </c>
      <c r="KC15" s="279">
        <v>0.45029275866017332</v>
      </c>
      <c r="KD15" s="446">
        <v>13</v>
      </c>
      <c r="KE15" s="447">
        <v>145.27703211931123</v>
      </c>
      <c r="KF15" s="447">
        <v>144.39568840662744</v>
      </c>
      <c r="KG15" s="447">
        <v>0.88134371268378686</v>
      </c>
      <c r="KH15" s="447">
        <v>3.0559180808697168</v>
      </c>
      <c r="KI15" s="447">
        <v>3.9372617935535037</v>
      </c>
      <c r="KJ15" s="183">
        <f t="shared" si="15"/>
        <v>4.3379599954903885</v>
      </c>
      <c r="KK15" s="447">
        <v>7.0185337030136719</v>
      </c>
      <c r="KL15" s="447">
        <v>0.42037153470107591</v>
      </c>
      <c r="KM15" s="447">
        <v>0.42866848811932118</v>
      </c>
      <c r="KN15" s="447">
        <v>4.3659302816728252</v>
      </c>
      <c r="KO15" s="447">
        <v>1621703.982798927</v>
      </c>
      <c r="KP15" s="447">
        <v>226.80024994294837</v>
      </c>
      <c r="KQ15" s="447">
        <v>4955794.5228536725</v>
      </c>
      <c r="KR15" s="447">
        <v>215984.2872577986</v>
      </c>
      <c r="KS15" s="447">
        <v>1260576.3690841456</v>
      </c>
      <c r="KT15" s="447">
        <v>843423.51015821449</v>
      </c>
      <c r="KU15" s="447">
        <v>0.13112203643326903</v>
      </c>
      <c r="LB15" s="183">
        <f t="shared" si="16"/>
        <v>0</v>
      </c>
      <c r="LN15" s="278">
        <v>14</v>
      </c>
      <c r="LO15" s="279">
        <v>191.86307827436897</v>
      </c>
      <c r="LP15" s="279">
        <v>187.9925366367334</v>
      </c>
      <c r="LQ15" s="279">
        <v>3.8705416376355686</v>
      </c>
      <c r="LR15" s="279">
        <v>2.702694947309789</v>
      </c>
      <c r="LS15" s="279">
        <v>6.5732365849453576</v>
      </c>
      <c r="LT15" s="183">
        <f t="shared" si="17"/>
        <v>7.0213689643214732</v>
      </c>
      <c r="LU15" s="279">
        <v>8.2026061665979917</v>
      </c>
      <c r="LV15" s="279">
        <v>0.45348850754265885</v>
      </c>
      <c r="LW15" s="279">
        <v>0.56658526174439672</v>
      </c>
      <c r="LX15" s="279">
        <v>7.1398218466897543</v>
      </c>
      <c r="LY15" s="279">
        <v>377054.01109549601</v>
      </c>
      <c r="LZ15" s="279">
        <v>288.00892431291447</v>
      </c>
      <c r="MA15" s="279">
        <v>1019061.9706506864</v>
      </c>
      <c r="MB15" s="279">
        <v>29008.281085271665</v>
      </c>
      <c r="MC15" s="279">
        <v>188348.85614090823</v>
      </c>
      <c r="MD15" s="279">
        <v>205009.97986120294</v>
      </c>
      <c r="ME15" s="279">
        <v>0.16580945615863102</v>
      </c>
      <c r="MF15" s="278">
        <v>13</v>
      </c>
      <c r="MG15" s="279">
        <v>362.85803077581858</v>
      </c>
      <c r="MH15" s="279">
        <v>359.38436241492514</v>
      </c>
      <c r="MI15" s="279">
        <v>3.4736683608934413</v>
      </c>
      <c r="MJ15" s="279">
        <v>4.5026454416713166</v>
      </c>
      <c r="MK15" s="279">
        <v>7.976313802564758</v>
      </c>
      <c r="ML15" s="183">
        <f t="shared" si="18"/>
        <v>9.5986458263881929</v>
      </c>
      <c r="MM15" s="279">
        <v>12.651554233066053</v>
      </c>
      <c r="MN15" s="279">
        <v>0.4014655470307128</v>
      </c>
      <c r="MO15" s="279">
        <v>1.8687769484455383</v>
      </c>
      <c r="MP15" s="279">
        <v>9.8450907510102965</v>
      </c>
      <c r="MQ15" s="279">
        <v>3888591.0312112002</v>
      </c>
      <c r="MR15" s="279">
        <v>518.07943861287526</v>
      </c>
      <c r="MS15" s="279">
        <v>17508946.681207035</v>
      </c>
      <c r="MT15" s="279">
        <v>1231611.3051937453</v>
      </c>
      <c r="MU15" s="279">
        <v>1335293.6369691468</v>
      </c>
      <c r="MV15" s="279">
        <v>7233458.0672715176</v>
      </c>
      <c r="MW15" s="279">
        <v>0.3603064120503453</v>
      </c>
      <c r="MX15" s="278">
        <v>11</v>
      </c>
      <c r="MY15" s="279">
        <v>243.73011778865086</v>
      </c>
      <c r="MZ15" s="279">
        <v>241.00144178346267</v>
      </c>
      <c r="NA15" s="279">
        <v>2.7286760051881913</v>
      </c>
      <c r="NB15" s="279">
        <v>3.8373449322171127</v>
      </c>
      <c r="NC15" s="279">
        <v>6.5660209374053036</v>
      </c>
      <c r="ND15" s="183">
        <f t="shared" si="19"/>
        <v>7.5717754728875128</v>
      </c>
      <c r="NE15" s="279">
        <v>8.2858217254373585</v>
      </c>
      <c r="NF15" s="279">
        <v>0.43396288300080721</v>
      </c>
      <c r="NG15" s="279">
        <v>0.96603476538190891</v>
      </c>
      <c r="NH15" s="279">
        <v>7.5320557027872121</v>
      </c>
      <c r="NI15" s="279">
        <v>10081631.764944432</v>
      </c>
      <c r="NJ15" s="279">
        <v>357.65463359734298</v>
      </c>
      <c r="NK15" s="279">
        <v>36297775.491093263</v>
      </c>
      <c r="NL15" s="279">
        <v>737413.88438901526</v>
      </c>
      <c r="NM15" s="279">
        <v>4177554.1921285493</v>
      </c>
      <c r="NN15" s="279">
        <v>10801714.335031439</v>
      </c>
      <c r="NO15" s="279">
        <v>0.26209646337451137</v>
      </c>
      <c r="NP15" s="524">
        <v>16</v>
      </c>
      <c r="NQ15" s="525">
        <v>71.820234911190738</v>
      </c>
      <c r="NR15" s="525">
        <v>70.058535771102754</v>
      </c>
      <c r="NS15" s="525">
        <v>1.761699140087984</v>
      </c>
      <c r="NT15" s="525">
        <v>2.7047965211702412</v>
      </c>
      <c r="NU15" s="525">
        <v>4.4664956612582252</v>
      </c>
      <c r="NV15" s="183">
        <f t="shared" si="20"/>
        <v>5.3346308035621801</v>
      </c>
      <c r="NW15" s="525">
        <v>6.4102438176511987</v>
      </c>
      <c r="NX15" s="525">
        <v>0.54969162979958963</v>
      </c>
      <c r="NY15" s="525">
        <v>0.37488795254774132</v>
      </c>
      <c r="NZ15" s="525">
        <v>4.8413836138059665</v>
      </c>
      <c r="OA15" s="525">
        <v>3695989.6993888668</v>
      </c>
      <c r="OB15" s="525">
        <v>118.90053798767511</v>
      </c>
      <c r="OC15" s="525">
        <v>7673396.28587195</v>
      </c>
      <c r="OD15" s="525">
        <v>184124.30842516906</v>
      </c>
      <c r="OE15" s="525">
        <v>2229867.5615578131</v>
      </c>
      <c r="OF15" s="525">
        <v>3237661.7182166087</v>
      </c>
      <c r="OG15" s="525">
        <v>0.3209613497758983</v>
      </c>
      <c r="OH15" s="524">
        <v>21</v>
      </c>
      <c r="OI15" s="525">
        <v>279.82397380843929</v>
      </c>
      <c r="OJ15" s="525">
        <v>277.17023770933525</v>
      </c>
      <c r="OK15" s="525">
        <v>2.6537360991040373</v>
      </c>
      <c r="OL15" s="525">
        <v>1.8605057965297969</v>
      </c>
      <c r="OM15" s="525">
        <v>4.5142418956338339</v>
      </c>
      <c r="ON15" s="183">
        <f t="shared" si="21"/>
        <v>4.7148355481458006</v>
      </c>
      <c r="OO15" s="525">
        <v>7.5234348639361883</v>
      </c>
      <c r="OP15" s="525">
        <v>0.36866385200602031</v>
      </c>
      <c r="OQ15" s="525">
        <v>1.0094946009634946</v>
      </c>
      <c r="OR15" s="525">
        <v>5.5237364965973281</v>
      </c>
      <c r="OS15" s="525">
        <v>6871191.5954575185</v>
      </c>
      <c r="OT15" s="525">
        <v>438.97473352601008</v>
      </c>
      <c r="OU15" s="525">
        <v>12783891.792415528</v>
      </c>
      <c r="OV15" s="525">
        <v>561419.78632995102</v>
      </c>
      <c r="OW15" s="525">
        <v>3867758.3682633215</v>
      </c>
      <c r="OX15" s="525">
        <v>1855856.9277530091</v>
      </c>
      <c r="OY15" s="525">
        <v>0.10781673074392581</v>
      </c>
      <c r="OZ15" s="278">
        <v>11</v>
      </c>
      <c r="PA15" s="279">
        <v>258.37022717501696</v>
      </c>
      <c r="PB15" s="279">
        <v>255.12108047597832</v>
      </c>
      <c r="PC15" s="279">
        <v>3.2491466990386471</v>
      </c>
      <c r="PD15" s="279">
        <v>2.2219927065206067</v>
      </c>
      <c r="PE15" s="279">
        <v>5.4711394055592537</v>
      </c>
      <c r="PF15" s="183">
        <f t="shared" si="22"/>
        <v>5.8470363611098097</v>
      </c>
      <c r="PG15" s="279">
        <v>7.4412225952271527</v>
      </c>
      <c r="PH15" s="279">
        <v>0.44686078202896584</v>
      </c>
      <c r="PI15" s="279">
        <v>0.75886996952068919</v>
      </c>
      <c r="PJ15" s="279">
        <v>6.230009375079943</v>
      </c>
      <c r="PK15" s="279">
        <v>1247651.0100701984</v>
      </c>
      <c r="PL15" s="279">
        <v>376.26897835901224</v>
      </c>
      <c r="PM15" s="279">
        <v>2772271.4446590501</v>
      </c>
      <c r="PN15" s="279">
        <v>87488.356755999179</v>
      </c>
      <c r="PO15" s="279">
        <v>490565.84329118632</v>
      </c>
      <c r="PP15" s="279">
        <v>566778.2825084395</v>
      </c>
      <c r="PQ15" s="279">
        <v>0.16917110233866114</v>
      </c>
      <c r="PR15" s="524">
        <v>11</v>
      </c>
      <c r="PS15" s="525">
        <v>258.62101113170917</v>
      </c>
      <c r="PT15" s="525">
        <v>257.77363512915355</v>
      </c>
      <c r="PU15" s="525">
        <v>0.84737600255562029</v>
      </c>
      <c r="PV15" s="525">
        <v>5.3382070290681884</v>
      </c>
      <c r="PW15" s="525">
        <v>6.1855830316238087</v>
      </c>
      <c r="PX15" s="183">
        <f t="shared" si="23"/>
        <v>7.5642823858936366</v>
      </c>
      <c r="PY15" s="525">
        <v>8.8017308807804771</v>
      </c>
      <c r="PZ15" s="525">
        <v>0.48162945051599604</v>
      </c>
      <c r="QA15" s="525">
        <v>0.53504796274520983</v>
      </c>
      <c r="QB15" s="525">
        <v>6.720630994369019</v>
      </c>
      <c r="QC15" s="525">
        <v>1940561.0000738476</v>
      </c>
      <c r="QD15" s="525">
        <v>366.82008444344387</v>
      </c>
      <c r="QE15" s="525">
        <v>10538644.991035573</v>
      </c>
      <c r="QF15" s="525">
        <v>174540.91304666243</v>
      </c>
      <c r="QG15" s="525">
        <v>663782.45492949104</v>
      </c>
      <c r="QH15" s="525">
        <v>2938330.9498312399</v>
      </c>
      <c r="QI15" s="525">
        <v>0.25827011705660413</v>
      </c>
      <c r="QJ15" s="278">
        <v>12</v>
      </c>
      <c r="QK15" s="279">
        <v>81.204054492353933</v>
      </c>
      <c r="QL15" s="279">
        <v>79.789770233051712</v>
      </c>
      <c r="QM15" s="279">
        <v>1.4142842593022209</v>
      </c>
      <c r="QN15" s="279">
        <v>2.2914194756058741</v>
      </c>
      <c r="QO15" s="279">
        <v>3.705703734908095</v>
      </c>
      <c r="QP15" s="183">
        <f t="shared" si="24"/>
        <v>4.2670390104055933</v>
      </c>
      <c r="QQ15" s="279">
        <v>4.7141144487237217</v>
      </c>
      <c r="QR15" s="279">
        <v>0.46807096010706323</v>
      </c>
      <c r="QS15" s="279">
        <v>0.43532707685371014</v>
      </c>
      <c r="QT15" s="279">
        <v>4.1410308117618051</v>
      </c>
      <c r="QU15" s="279">
        <v>22520539.961604696</v>
      </c>
      <c r="QV15" s="279">
        <v>115.08496968990933</v>
      </c>
      <c r="QW15" s="279">
        <v>52716329.199051373</v>
      </c>
      <c r="QX15" s="279">
        <v>1796253.786472904</v>
      </c>
      <c r="QY15" s="279">
        <v>4376833.4659162462</v>
      </c>
      <c r="QZ15" s="279">
        <v>14426300.884483736</v>
      </c>
      <c r="RA15" s="279">
        <v>0.24497272606495404</v>
      </c>
      <c r="RB15" s="278">
        <v>15</v>
      </c>
      <c r="RC15" s="279">
        <v>116.13888018110787</v>
      </c>
      <c r="RD15" s="279">
        <v>115.35174410258757</v>
      </c>
      <c r="RE15" s="279">
        <v>0.78713607852029099</v>
      </c>
      <c r="RF15" s="279">
        <v>2.7084581736615645</v>
      </c>
      <c r="RG15" s="279">
        <v>3.4955942521818555</v>
      </c>
      <c r="RH15" s="183">
        <f t="shared" si="25"/>
        <v>4.254913278889541</v>
      </c>
      <c r="RI15" s="279">
        <v>4.5237049706095531</v>
      </c>
      <c r="RJ15" s="279">
        <v>0.46263867623210497</v>
      </c>
      <c r="RK15" s="279">
        <v>0.47190987945314189</v>
      </c>
      <c r="RL15" s="279">
        <v>3.9675041316349975</v>
      </c>
      <c r="RM15" s="279">
        <v>27353618.875968426</v>
      </c>
      <c r="RN15" s="279">
        <v>170.87911451274698</v>
      </c>
      <c r="RO15" s="279">
        <v>76128417.065221146</v>
      </c>
      <c r="RP15" s="279">
        <v>2785711.0124340858</v>
      </c>
      <c r="RQ15" s="279">
        <v>3436874.6235706913</v>
      </c>
      <c r="RR15" s="279">
        <v>23087188.064256348</v>
      </c>
      <c r="RS15" s="279">
        <v>0.2803510255730336</v>
      </c>
    </row>
    <row r="16" spans="1:487" ht="15" x14ac:dyDescent="0.25">
      <c r="A16">
        <v>2011</v>
      </c>
      <c r="B16" s="278">
        <v>13</v>
      </c>
      <c r="C16" s="279">
        <v>238.40767995664126</v>
      </c>
      <c r="D16" s="279">
        <v>236.94842898124566</v>
      </c>
      <c r="E16" s="279">
        <v>1.4592509753956051</v>
      </c>
      <c r="F16" s="279">
        <v>7.3651339422330846</v>
      </c>
      <c r="G16" s="279">
        <v>8.8243849176286897</v>
      </c>
      <c r="H16" s="183">
        <f t="shared" si="0"/>
        <v>10.742101052077496</v>
      </c>
      <c r="I16" s="279">
        <v>12.597117427582358</v>
      </c>
      <c r="J16" s="279">
        <v>0.45150956651728402</v>
      </c>
      <c r="K16" s="279">
        <v>0.94305932102603163</v>
      </c>
      <c r="L16" s="279">
        <v>9.767444238654722</v>
      </c>
      <c r="M16" s="279">
        <v>688120.41012485663</v>
      </c>
      <c r="N16" s="279">
        <v>340.60689778207109</v>
      </c>
      <c r="O16" s="368">
        <v>5068098.9889539368</v>
      </c>
      <c r="P16" s="368">
        <v>130017.32382923656</v>
      </c>
      <c r="Q16" s="368">
        <v>391511.84796123195</v>
      </c>
      <c r="R16" s="368">
        <v>1455414.1436535628</v>
      </c>
      <c r="S16" s="279">
        <v>0.26037763189237551</v>
      </c>
      <c r="T16" s="278">
        <v>12</v>
      </c>
      <c r="U16" s="279">
        <v>166.56041641329222</v>
      </c>
      <c r="V16" s="279">
        <v>165.62574607513952</v>
      </c>
      <c r="W16" s="279">
        <v>0.93467033815269929</v>
      </c>
      <c r="X16" s="279">
        <v>1.547994540994462</v>
      </c>
      <c r="Y16" s="279">
        <v>2.4826648791471611</v>
      </c>
      <c r="Z16" s="183">
        <f t="shared" si="1"/>
        <v>2.8542734249585591</v>
      </c>
      <c r="AA16" s="279">
        <v>3.6584179756982018</v>
      </c>
      <c r="AB16" s="279">
        <v>0.44507044623420244</v>
      </c>
      <c r="AC16" s="279">
        <v>0.59623872263667144</v>
      </c>
      <c r="AD16" s="279">
        <v>3.0789036017838325</v>
      </c>
      <c r="AE16" s="279">
        <v>3628015.9759597126</v>
      </c>
      <c r="AF16" s="279">
        <v>249.14607716447048</v>
      </c>
      <c r="AG16" s="279">
        <v>5616148.9254263313</v>
      </c>
      <c r="AH16" s="279">
        <v>169380.68511253665</v>
      </c>
      <c r="AI16" s="279">
        <v>827169.52520058933</v>
      </c>
      <c r="AJ16" s="279">
        <v>1587431.6379318666</v>
      </c>
      <c r="AK16" s="279">
        <v>0.2400580466987107</v>
      </c>
      <c r="AL16" s="278">
        <v>12</v>
      </c>
      <c r="AM16" s="279">
        <v>253.62734727087269</v>
      </c>
      <c r="AN16" s="279">
        <v>251.27954423615432</v>
      </c>
      <c r="AO16" s="279">
        <v>2.3478030347183676</v>
      </c>
      <c r="AP16" s="279">
        <v>6.0736836824471743</v>
      </c>
      <c r="AQ16" s="279">
        <v>8.4214867171655428</v>
      </c>
      <c r="AR16" s="183">
        <f t="shared" si="2"/>
        <v>10.117350568474603</v>
      </c>
      <c r="AS16" s="279">
        <v>10.943416486101462</v>
      </c>
      <c r="AT16" s="279">
        <v>0.46937121211111821</v>
      </c>
      <c r="AU16" s="279">
        <v>0.99732826214474046</v>
      </c>
      <c r="AV16" s="279">
        <v>9.4188149793102838</v>
      </c>
      <c r="AW16" s="279">
        <v>2668028.9967148462</v>
      </c>
      <c r="AX16" s="279">
        <v>364.76218845641989</v>
      </c>
      <c r="AY16" s="279">
        <v>16204764.181642825</v>
      </c>
      <c r="AZ16" s="279">
        <v>475499.43028375786</v>
      </c>
      <c r="BA16" s="279">
        <v>815632.2707711322</v>
      </c>
      <c r="BB16" s="279">
        <v>4885117.3233604003</v>
      </c>
      <c r="BC16" s="279">
        <v>0.27921504312285372</v>
      </c>
      <c r="BD16" s="278">
        <v>18</v>
      </c>
      <c r="BE16" s="279">
        <v>210.54019624478352</v>
      </c>
      <c r="BF16" s="279">
        <v>208.2931959823724</v>
      </c>
      <c r="BG16" s="279">
        <v>2.2470002624111203</v>
      </c>
      <c r="BH16" s="279">
        <v>4.5291425571653017</v>
      </c>
      <c r="BI16" s="279">
        <v>6.7761428195764219</v>
      </c>
      <c r="BJ16" s="183">
        <f t="shared" si="3"/>
        <v>7.759391369290829</v>
      </c>
      <c r="BK16" s="279">
        <v>8.9766635210507335</v>
      </c>
      <c r="BL16" s="279">
        <v>0.43461741251151265</v>
      </c>
      <c r="BM16" s="279">
        <v>0.71188415257436299</v>
      </c>
      <c r="BN16" s="279">
        <v>7.4880269721507853</v>
      </c>
      <c r="BO16" s="279">
        <v>612847.99824747362</v>
      </c>
      <c r="BP16" s="279">
        <v>300.05627392056306</v>
      </c>
      <c r="BQ16" s="279">
        <v>2775675.9499361929</v>
      </c>
      <c r="BR16" s="279">
        <v>70434.193240643697</v>
      </c>
      <c r="BS16" s="279">
        <v>230663.59507222747</v>
      </c>
      <c r="BT16" s="279">
        <v>667948.35396530316</v>
      </c>
      <c r="BU16" s="279">
        <v>0.21709375169895348</v>
      </c>
      <c r="BV16" s="278">
        <v>20</v>
      </c>
      <c r="BW16" s="279">
        <v>383.55616659833561</v>
      </c>
      <c r="BX16" s="279">
        <v>381.70331870476514</v>
      </c>
      <c r="BY16" s="279">
        <v>1.8528478935704698</v>
      </c>
      <c r="BZ16" s="279">
        <v>6.2974694071464175</v>
      </c>
      <c r="CA16" s="279">
        <v>8.1503173007168872</v>
      </c>
      <c r="CB16" s="183">
        <f t="shared" si="26"/>
        <v>9.289439082051679</v>
      </c>
      <c r="CC16" s="279">
        <v>13.594438663409846</v>
      </c>
      <c r="CD16" s="279">
        <v>0.51850930058617994</v>
      </c>
      <c r="CE16" s="279">
        <v>1.1287253165531625</v>
      </c>
      <c r="CF16" s="279">
        <v>9.2790426172700506</v>
      </c>
      <c r="CG16" s="279">
        <v>10791957.038317638</v>
      </c>
      <c r="CH16" s="279">
        <v>542.50961517246424</v>
      </c>
      <c r="CI16" s="279">
        <v>67962019.292043567</v>
      </c>
      <c r="CJ16" s="279">
        <v>2741434.5744265732</v>
      </c>
      <c r="CK16" s="279">
        <v>7566987.8934779447</v>
      </c>
      <c r="CL16" s="279">
        <v>14157998.916560695</v>
      </c>
      <c r="CM16" s="279">
        <v>0.180885639562156</v>
      </c>
      <c r="CN16" s="278">
        <v>12</v>
      </c>
      <c r="CO16" s="279">
        <v>151.26474942210075</v>
      </c>
      <c r="CP16" s="279">
        <v>151.18286606137517</v>
      </c>
      <c r="CQ16" s="279">
        <v>8.1883360725583998E-2</v>
      </c>
      <c r="CR16" s="279">
        <v>3.3657794040513345</v>
      </c>
      <c r="CS16" s="279">
        <v>3.4476627647769185</v>
      </c>
      <c r="CT16" s="183">
        <f t="shared" si="4"/>
        <v>5.1219017489953771</v>
      </c>
      <c r="CU16" s="279">
        <v>5.7516155090184196</v>
      </c>
      <c r="CV16" s="279">
        <v>0.44428431088388409</v>
      </c>
      <c r="CW16" s="279">
        <v>1.8189912714455287</v>
      </c>
      <c r="CX16" s="279">
        <v>5.2666540362224472</v>
      </c>
      <c r="CY16" s="279">
        <v>2231909.4879621984</v>
      </c>
      <c r="CZ16" s="279">
        <v>213.99903163635648</v>
      </c>
      <c r="DA16" s="279">
        <v>7512114.9862899156</v>
      </c>
      <c r="DB16" s="279">
        <v>381130.47554976837</v>
      </c>
      <c r="DC16" s="279">
        <v>1154523.7411930384</v>
      </c>
      <c r="DD16" s="279">
        <v>4500630.0477372343</v>
      </c>
      <c r="DE16" s="279">
        <v>0.497429802500783</v>
      </c>
      <c r="DF16" s="278">
        <v>17</v>
      </c>
      <c r="DG16" s="279">
        <v>104.67793599606043</v>
      </c>
      <c r="DH16" s="279">
        <v>101.0774604937528</v>
      </c>
      <c r="DI16" s="279">
        <v>3.6004755023076314</v>
      </c>
      <c r="DJ16" s="279">
        <v>5.2726602047078046</v>
      </c>
      <c r="DK16" s="279">
        <v>8.873135707015436</v>
      </c>
      <c r="DL16" s="183">
        <f t="shared" si="5"/>
        <v>10.944817484106567</v>
      </c>
      <c r="DM16" s="279">
        <v>12.473703945459564</v>
      </c>
      <c r="DN16" s="279">
        <v>0.49408161564283443</v>
      </c>
      <c r="DO16" s="279">
        <v>0.3694897766352081</v>
      </c>
      <c r="DP16" s="279">
        <v>9.2426254836506434</v>
      </c>
      <c r="DQ16" s="279">
        <v>737568.30417055089</v>
      </c>
      <c r="DR16" s="279">
        <v>163.50020511304064</v>
      </c>
      <c r="DS16" s="279">
        <v>2962187.3801540476</v>
      </c>
      <c r="DT16" s="279">
        <v>21949.540790768173</v>
      </c>
      <c r="DU16" s="279">
        <v>10404.601850840332</v>
      </c>
      <c r="DV16" s="279">
        <v>1176585.7959098809</v>
      </c>
      <c r="DW16" s="279">
        <v>0.39291016235815596</v>
      </c>
      <c r="DX16" s="278">
        <v>20</v>
      </c>
      <c r="DY16" s="279">
        <v>127.71449271995579</v>
      </c>
      <c r="DZ16" s="279">
        <v>125.44711696692593</v>
      </c>
      <c r="EA16" s="279">
        <v>2.2673757530298531</v>
      </c>
      <c r="EB16" s="279">
        <v>0.22087041051251405</v>
      </c>
      <c r="EC16" s="279">
        <v>2.4882461635423669</v>
      </c>
      <c r="ED16" s="183">
        <f t="shared" si="6"/>
        <v>2.5304570939294115</v>
      </c>
      <c r="EE16" s="279">
        <v>4.0312531157280551</v>
      </c>
      <c r="EF16" s="279">
        <v>0.44969680071222495</v>
      </c>
      <c r="EG16" s="279">
        <v>0.46977505785658191</v>
      </c>
      <c r="EH16" s="279">
        <v>2.958021221398949</v>
      </c>
      <c r="EI16" s="279">
        <v>1245964.1195478332</v>
      </c>
      <c r="EJ16" s="279">
        <v>198.23956715881033</v>
      </c>
      <c r="EK16" s="279">
        <v>861672.32716218464</v>
      </c>
      <c r="EL16" s="279">
        <v>110718.57662050685</v>
      </c>
      <c r="EM16" s="279">
        <v>417437.07207381201</v>
      </c>
      <c r="EN16" s="279">
        <v>265612.45484497375</v>
      </c>
      <c r="EO16" s="279">
        <v>0.1911117486905427</v>
      </c>
      <c r="EP16" s="542">
        <v>20</v>
      </c>
      <c r="EQ16" s="543">
        <v>70.665215190113344</v>
      </c>
      <c r="ER16" s="543">
        <v>69.566408810695435</v>
      </c>
      <c r="ES16" s="543">
        <v>1.0988063794179084</v>
      </c>
      <c r="ET16" s="543">
        <v>0.92241911972561241</v>
      </c>
      <c r="EU16" s="543">
        <v>2.0212254991435206</v>
      </c>
      <c r="EV16" s="183">
        <f t="shared" si="7"/>
        <v>2.3591118408138314</v>
      </c>
      <c r="EW16" s="543">
        <v>2.9979593521841563</v>
      </c>
      <c r="EX16" s="543">
        <v>0.48902192100909136</v>
      </c>
      <c r="EY16" s="543">
        <v>0.22476108315874957</v>
      </c>
      <c r="EZ16" s="543">
        <v>2.2459865823022702</v>
      </c>
      <c r="FA16" s="543">
        <v>17321671.366469756</v>
      </c>
      <c r="FB16" s="543">
        <v>106.19938588667988</v>
      </c>
      <c r="FC16" s="543">
        <v>15977840.854035368</v>
      </c>
      <c r="FD16" s="543">
        <v>551162.38143659942</v>
      </c>
      <c r="FE16" s="543">
        <v>1183540.5042000217</v>
      </c>
      <c r="FF16" s="543">
        <v>6488185.769234064</v>
      </c>
      <c r="FG16" s="543">
        <v>0.3663045728831163</v>
      </c>
      <c r="FH16" s="278">
        <v>14</v>
      </c>
      <c r="FI16" s="279">
        <v>149.88403790171921</v>
      </c>
      <c r="FJ16" s="279">
        <v>147.23398717821649</v>
      </c>
      <c r="FK16" s="279">
        <v>2.6500507235027158</v>
      </c>
      <c r="FL16" s="279">
        <v>2.0761210181947516</v>
      </c>
      <c r="FM16" s="279">
        <v>4.7261717416974669</v>
      </c>
      <c r="FN16" s="183">
        <f t="shared" si="8"/>
        <v>4.8887153189913342</v>
      </c>
      <c r="FO16" s="279">
        <v>7.397231812656524</v>
      </c>
      <c r="FP16" s="279">
        <v>0.44574768541408699</v>
      </c>
      <c r="FQ16" s="279">
        <v>0.44165696049710296</v>
      </c>
      <c r="FR16" s="279">
        <v>5.1678287021945701</v>
      </c>
      <c r="FS16" s="279">
        <v>15498699.940507682</v>
      </c>
      <c r="FT16" s="279">
        <v>226.26954654652943</v>
      </c>
      <c r="FU16" s="279">
        <v>41031746.415909842</v>
      </c>
      <c r="FV16" s="279">
        <v>5632862.9114153078</v>
      </c>
      <c r="FW16" s="279">
        <v>11574474.611266972</v>
      </c>
      <c r="FX16" s="279">
        <v>4559651.850125704</v>
      </c>
      <c r="FY16" s="279">
        <v>7.8291956908756441E-2</v>
      </c>
      <c r="FZ16" s="278">
        <v>17</v>
      </c>
      <c r="GA16" s="279">
        <v>205.02815699045061</v>
      </c>
      <c r="GB16" s="279">
        <v>203.30776564061051</v>
      </c>
      <c r="GC16" s="279">
        <v>1.7203913498400993</v>
      </c>
      <c r="GD16" s="279">
        <v>2.1492668057238813</v>
      </c>
      <c r="GE16" s="279">
        <v>3.8696581555639806</v>
      </c>
      <c r="GF16" s="183">
        <f t="shared" si="9"/>
        <v>4.5165820626773456</v>
      </c>
      <c r="GG16" s="279">
        <v>6.1846166699974914</v>
      </c>
      <c r="GH16" s="279">
        <v>0.45054010142923362</v>
      </c>
      <c r="GI16" s="279">
        <v>0.60895174623193038</v>
      </c>
      <c r="GJ16" s="279">
        <v>4.4786099017959113</v>
      </c>
      <c r="GK16" s="279">
        <v>2395349.3890881571</v>
      </c>
      <c r="GL16" s="279">
        <v>321.90783963025427</v>
      </c>
      <c r="GM16" s="279">
        <v>5148244.9300781665</v>
      </c>
      <c r="GN16" s="279">
        <v>140352.45424738515</v>
      </c>
      <c r="GO16" s="279">
        <v>689960.58002079208</v>
      </c>
      <c r="GP16" s="279">
        <v>1799530.9223119062</v>
      </c>
      <c r="GQ16" s="279">
        <v>0.30099748685946798</v>
      </c>
      <c r="GR16" s="278">
        <v>17</v>
      </c>
      <c r="GS16" s="279">
        <v>153.79112334398135</v>
      </c>
      <c r="GT16" s="279">
        <v>151.6994303405512</v>
      </c>
      <c r="GU16" s="279">
        <v>2.0916930034301515</v>
      </c>
      <c r="GV16" s="279">
        <v>1.1759489464336679</v>
      </c>
      <c r="GW16" s="279">
        <v>3.2676419498638194</v>
      </c>
      <c r="GX16" s="183">
        <f t="shared" si="10"/>
        <v>3.4979934302329059</v>
      </c>
      <c r="GY16" s="279">
        <v>4.7200197502585199</v>
      </c>
      <c r="GZ16" s="279">
        <v>0.46049873262807772</v>
      </c>
      <c r="HA16" s="279">
        <v>0.45626403902436558</v>
      </c>
      <c r="HB16" s="279">
        <v>3.7239059888881849</v>
      </c>
      <c r="HC16" s="279">
        <v>9272825.424941875</v>
      </c>
      <c r="HD16" s="279">
        <v>233.88659585760649</v>
      </c>
      <c r="HE16" s="279">
        <v>10837496.593267294</v>
      </c>
      <c r="HF16" s="279">
        <v>322771.60920431511</v>
      </c>
      <c r="HG16" s="279">
        <v>3772144.9326271485</v>
      </c>
      <c r="HH16" s="279">
        <v>2925044.9023186523</v>
      </c>
      <c r="HI16" s="279">
        <v>0.19588561311924263</v>
      </c>
      <c r="HP16" s="183">
        <f t="shared" si="11"/>
        <v>0</v>
      </c>
      <c r="IB16" s="278">
        <v>12</v>
      </c>
      <c r="IC16" s="279">
        <v>169.20795849115868</v>
      </c>
      <c r="ID16" s="279">
        <v>168.02427447306084</v>
      </c>
      <c r="IE16" s="279">
        <v>1.1836840180978356</v>
      </c>
      <c r="IF16" s="279">
        <v>4.1788484736296878</v>
      </c>
      <c r="IG16" s="279">
        <v>5.3625324917275234</v>
      </c>
      <c r="IH16" s="183">
        <f t="shared" si="12"/>
        <v>6.3077583730182658</v>
      </c>
      <c r="II16" s="279">
        <v>6.5135661936992717</v>
      </c>
      <c r="IJ16" s="279">
        <v>0.42948654201843689</v>
      </c>
      <c r="IK16" s="279">
        <v>0.67058719103744602</v>
      </c>
      <c r="IL16" s="279">
        <v>6.0331196827649691</v>
      </c>
      <c r="IM16" s="279">
        <v>3204599.9858666286</v>
      </c>
      <c r="IN16" s="279">
        <v>239.57617648147706</v>
      </c>
      <c r="IO16" s="279">
        <v>13391537.759532483</v>
      </c>
      <c r="IP16" s="279">
        <v>460225.7014010991</v>
      </c>
      <c r="IQ16" s="279">
        <v>756093.09754987573</v>
      </c>
      <c r="IR16" s="279">
        <v>3304193.529962596</v>
      </c>
      <c r="IS16" s="279">
        <v>0.22619290631271277</v>
      </c>
      <c r="IT16" s="278">
        <v>16</v>
      </c>
      <c r="IU16" s="279">
        <v>184.82805697325139</v>
      </c>
      <c r="IV16" s="279">
        <v>183.69150695328673</v>
      </c>
      <c r="IW16" s="279">
        <v>1.136550019964659</v>
      </c>
      <c r="IX16" s="279">
        <v>3.0336738403096888</v>
      </c>
      <c r="IY16" s="279">
        <v>4.1702238602743478</v>
      </c>
      <c r="IZ16" s="183">
        <f t="shared" si="13"/>
        <v>4.3966175960902927</v>
      </c>
      <c r="JA16" s="279">
        <v>5.6299760401245722</v>
      </c>
      <c r="JB16" s="279">
        <v>0.4391413945306672</v>
      </c>
      <c r="JC16" s="279">
        <v>0.9172886260931189</v>
      </c>
      <c r="JD16" s="279">
        <v>5.0875124863674666</v>
      </c>
      <c r="JE16" s="279">
        <v>1999999.5217422757</v>
      </c>
      <c r="JF16" s="279">
        <v>262.20827192794656</v>
      </c>
      <c r="JG16" s="279">
        <v>6439194.5679469006</v>
      </c>
      <c r="JH16" s="279">
        <v>326035.8323936626</v>
      </c>
      <c r="JI16" s="279">
        <v>1445421.2277788224</v>
      </c>
      <c r="JJ16" s="279">
        <v>612735.64444339101</v>
      </c>
      <c r="JK16" s="279">
        <v>7.4626920273285963E-2</v>
      </c>
      <c r="JL16" s="278">
        <v>13</v>
      </c>
      <c r="JM16" s="279">
        <v>252.7631471480021</v>
      </c>
      <c r="JN16" s="279">
        <v>251.82459041409058</v>
      </c>
      <c r="JO16" s="279">
        <v>0.9385567339115255</v>
      </c>
      <c r="JP16" s="279">
        <v>4.4654972201125327</v>
      </c>
      <c r="JQ16" s="279">
        <v>5.4040539540240582</v>
      </c>
      <c r="JR16" s="183">
        <f t="shared" si="14"/>
        <v>6.6113277787041715</v>
      </c>
      <c r="JS16" s="279">
        <v>7.6292726072335881</v>
      </c>
      <c r="JT16" s="279">
        <v>0.47610001079663666</v>
      </c>
      <c r="JU16" s="279">
        <v>0.74995825076497125</v>
      </c>
      <c r="JV16" s="279">
        <v>6.1540122047890291</v>
      </c>
      <c r="JW16" s="279">
        <v>91879.999669031007</v>
      </c>
      <c r="JX16" s="279">
        <v>360.76051659177085</v>
      </c>
      <c r="JY16" s="279">
        <v>439284.71490255016</v>
      </c>
      <c r="JZ16" s="279">
        <v>8682.5774517048067</v>
      </c>
      <c r="KA16" s="279">
        <v>22963.9399228484</v>
      </c>
      <c r="KB16" s="279">
        <v>127319.06928343576</v>
      </c>
      <c r="KC16" s="279">
        <v>0.2703559682542338</v>
      </c>
      <c r="KD16" s="446">
        <v>14</v>
      </c>
      <c r="KE16" s="447">
        <v>145.83330415921026</v>
      </c>
      <c r="KF16" s="447">
        <v>145.27703211931123</v>
      </c>
      <c r="KG16" s="447">
        <v>0.55627203989902796</v>
      </c>
      <c r="KH16" s="447">
        <v>3.2966946401047794</v>
      </c>
      <c r="KI16" s="447">
        <v>3.8529666800038074</v>
      </c>
      <c r="KJ16" s="183">
        <f t="shared" si="15"/>
        <v>4.2675541466439046</v>
      </c>
      <c r="KK16" s="447">
        <v>7.0949431417933138</v>
      </c>
      <c r="KL16" s="447">
        <v>0.42036459878007604</v>
      </c>
      <c r="KM16" s="447">
        <v>0.43026735045789805</v>
      </c>
      <c r="KN16" s="447">
        <v>4.2832340304617054</v>
      </c>
      <c r="KO16" s="447">
        <v>1621703.984259574</v>
      </c>
      <c r="KP16" s="447">
        <v>227.48179536648979</v>
      </c>
      <c r="KQ16" s="447">
        <v>5346262.8327451032</v>
      </c>
      <c r="KR16" s="447">
        <v>183397.56858226188</v>
      </c>
      <c r="KS16" s="447">
        <v>1403234.4214997559</v>
      </c>
      <c r="KT16" s="447">
        <v>871870.65071540419</v>
      </c>
      <c r="KU16" s="447">
        <v>0.12575852843529359</v>
      </c>
      <c r="LB16" s="183">
        <f t="shared" si="16"/>
        <v>0</v>
      </c>
      <c r="LN16" s="278">
        <v>15</v>
      </c>
      <c r="LO16" s="279">
        <v>195.99124579246484</v>
      </c>
      <c r="LP16" s="279">
        <v>191.86307827436897</v>
      </c>
      <c r="LQ16" s="279">
        <v>4.1281675180958644</v>
      </c>
      <c r="LR16" s="279">
        <v>2.4548046586571717</v>
      </c>
      <c r="LS16" s="279">
        <v>6.582972176753036</v>
      </c>
      <c r="LT16" s="183">
        <f t="shared" si="17"/>
        <v>6.9852632132644663</v>
      </c>
      <c r="LU16" s="279">
        <v>8.155092921165302</v>
      </c>
      <c r="LV16" s="279">
        <v>0.45186252079364897</v>
      </c>
      <c r="LW16" s="279">
        <v>0.57902831637739349</v>
      </c>
      <c r="LX16" s="279">
        <v>7.1620004931304297</v>
      </c>
      <c r="LY16" s="279">
        <v>377054.00350670295</v>
      </c>
      <c r="LZ16" s="279">
        <v>294.19258313055786</v>
      </c>
      <c r="MA16" s="279">
        <v>925593.92437359202</v>
      </c>
      <c r="MB16" s="279">
        <v>25283.476312625829</v>
      </c>
      <c r="MC16" s="279">
        <v>165014.17358234638</v>
      </c>
      <c r="MD16" s="279">
        <v>182871.24250955152</v>
      </c>
      <c r="ME16" s="279">
        <v>0.16387904230697192</v>
      </c>
      <c r="MF16" s="278">
        <v>14</v>
      </c>
      <c r="MG16" s="279">
        <v>366.05987897887042</v>
      </c>
      <c r="MH16" s="279">
        <v>362.85803077581858</v>
      </c>
      <c r="MI16" s="279">
        <v>3.2018482030518385</v>
      </c>
      <c r="MJ16" s="279">
        <v>4.6557837717275641</v>
      </c>
      <c r="MK16" s="279">
        <v>7.8576319747794026</v>
      </c>
      <c r="ML16" s="183">
        <f t="shared" si="18"/>
        <v>9.5568883979148609</v>
      </c>
      <c r="MM16" s="279">
        <v>12.624004214277049</v>
      </c>
      <c r="MN16" s="279">
        <v>0.40070498717751302</v>
      </c>
      <c r="MO16" s="279">
        <v>1.9118987420963227</v>
      </c>
      <c r="MP16" s="279">
        <v>9.7695307168757246</v>
      </c>
      <c r="MQ16" s="279">
        <v>3888591.0315176761</v>
      </c>
      <c r="MR16" s="279">
        <v>522.69784531872153</v>
      </c>
      <c r="MS16" s="279">
        <v>18104439.019425265</v>
      </c>
      <c r="MT16" s="279">
        <v>1374220.4611092354</v>
      </c>
      <c r="MU16" s="279">
        <v>1390136.9890032292</v>
      </c>
      <c r="MV16" s="279">
        <v>7616641.6188203562</v>
      </c>
      <c r="MW16" s="279">
        <v>0.36497752182012028</v>
      </c>
      <c r="MX16" s="278">
        <v>12</v>
      </c>
      <c r="MY16" s="279">
        <v>246.27822767507513</v>
      </c>
      <c r="MZ16" s="279">
        <v>243.73011778865086</v>
      </c>
      <c r="NA16" s="279">
        <v>2.5481098864242711</v>
      </c>
      <c r="NB16" s="279">
        <v>3.9883622831866146</v>
      </c>
      <c r="NC16" s="279">
        <v>6.5364721696108852</v>
      </c>
      <c r="ND16" s="183">
        <f t="shared" si="19"/>
        <v>7.5530603454280074</v>
      </c>
      <c r="NE16" s="279">
        <v>8.2843569118512868</v>
      </c>
      <c r="NF16" s="279">
        <v>0.43306514096152487</v>
      </c>
      <c r="NG16" s="279">
        <v>0.97089225788543165</v>
      </c>
      <c r="NH16" s="279">
        <v>7.5073644274963165</v>
      </c>
      <c r="NI16" s="279">
        <v>10081038.750493163</v>
      </c>
      <c r="NJ16" s="279">
        <v>361.40613953291586</v>
      </c>
      <c r="NK16" s="279">
        <v>37652701.690456897</v>
      </c>
      <c r="NL16" s="279">
        <v>769096.68808639375</v>
      </c>
      <c r="NM16" s="279">
        <v>4438759.2668703394</v>
      </c>
      <c r="NN16" s="279">
        <v>10924668.577610493</v>
      </c>
      <c r="NO16" s="279">
        <v>0.25488862436159893</v>
      </c>
      <c r="NP16" s="524">
        <v>17</v>
      </c>
      <c r="NQ16" s="525">
        <v>73.375334223450153</v>
      </c>
      <c r="NR16" s="525">
        <v>71.820234911190738</v>
      </c>
      <c r="NS16" s="525">
        <v>1.555099312259415</v>
      </c>
      <c r="NT16" s="525">
        <v>3.1319066261561201</v>
      </c>
      <c r="NU16" s="525">
        <v>4.6870059384155347</v>
      </c>
      <c r="NV16" s="183">
        <f t="shared" si="20"/>
        <v>5.7792987184425684</v>
      </c>
      <c r="NW16" s="525">
        <v>6.3935827753120682</v>
      </c>
      <c r="NX16" s="525">
        <v>0.54854300677440593</v>
      </c>
      <c r="NY16" s="525">
        <v>0.32716886008441515</v>
      </c>
      <c r="NZ16" s="525">
        <v>5.0141747984999494</v>
      </c>
      <c r="OA16" s="525">
        <v>3695989.6683661677</v>
      </c>
      <c r="OB16" s="525">
        <v>121.35173947212901</v>
      </c>
      <c r="OC16" s="525">
        <v>8453704.9920989685</v>
      </c>
      <c r="OD16" s="525">
        <v>266450.39993765962</v>
      </c>
      <c r="OE16" s="525">
        <v>1214859.1330025066</v>
      </c>
      <c r="OF16" s="525">
        <v>3464964.2950827223</v>
      </c>
      <c r="OG16" s="525">
        <v>0.34876288165960923</v>
      </c>
      <c r="OH16" s="524">
        <v>22</v>
      </c>
      <c r="OI16" s="525">
        <v>282.31943058402442</v>
      </c>
      <c r="OJ16" s="525">
        <v>279.82397380843929</v>
      </c>
      <c r="OK16" s="525">
        <v>2.4954567755851258</v>
      </c>
      <c r="OL16" s="525">
        <v>1.9423178144112017</v>
      </c>
      <c r="OM16" s="525">
        <v>4.4377745899963275</v>
      </c>
      <c r="ON16" s="183">
        <f t="shared" si="21"/>
        <v>4.648565750700711</v>
      </c>
      <c r="OO16" s="525">
        <v>7.5193005274688725</v>
      </c>
      <c r="OP16" s="525">
        <v>0.36810072671416172</v>
      </c>
      <c r="OQ16" s="525">
        <v>1.0146564714205115</v>
      </c>
      <c r="OR16" s="525">
        <v>5.4524310614168385</v>
      </c>
      <c r="OS16" s="525">
        <v>6871191.6109050298</v>
      </c>
      <c r="OT16" s="525">
        <v>443.05112133127432</v>
      </c>
      <c r="OU16" s="525">
        <v>13346037.872093648</v>
      </c>
      <c r="OV16" s="525">
        <v>613418.22387070558</v>
      </c>
      <c r="OW16" s="525">
        <v>3949907.3436492458</v>
      </c>
      <c r="OX16" s="525">
        <v>1943623.993407693</v>
      </c>
      <c r="OY16" s="525">
        <v>0.10852557657680922</v>
      </c>
      <c r="OZ16" s="278">
        <v>12</v>
      </c>
      <c r="PA16" s="279">
        <v>261.19749288194998</v>
      </c>
      <c r="PB16" s="279">
        <v>258.37022717501696</v>
      </c>
      <c r="PC16" s="279">
        <v>2.8272657069330194</v>
      </c>
      <c r="PD16" s="279">
        <v>2.5485223078615484</v>
      </c>
      <c r="PE16" s="279">
        <v>5.3757880147945674</v>
      </c>
      <c r="PF16" s="183">
        <f t="shared" si="22"/>
        <v>5.8045018840603326</v>
      </c>
      <c r="PG16" s="279">
        <v>7.4396930429247625</v>
      </c>
      <c r="PH16" s="279">
        <v>0.44616152924448904</v>
      </c>
      <c r="PI16" s="279">
        <v>0.77086867758466548</v>
      </c>
      <c r="PJ16" s="279">
        <v>6.1466566923792332</v>
      </c>
      <c r="PK16" s="279">
        <v>1247651.0057527791</v>
      </c>
      <c r="PL16" s="279">
        <v>380.30655967742325</v>
      </c>
      <c r="PM16" s="279">
        <v>3180247.7836290491</v>
      </c>
      <c r="PN16" s="279">
        <v>100167.48831817514</v>
      </c>
      <c r="PO16" s="279">
        <v>574810.73183619755</v>
      </c>
      <c r="PP16" s="279">
        <v>648528.30672799889</v>
      </c>
      <c r="PQ16" s="279">
        <v>0.16822056763768184</v>
      </c>
      <c r="PR16" s="524">
        <v>12</v>
      </c>
      <c r="PS16" s="525">
        <v>260.06012884139199</v>
      </c>
      <c r="PT16" s="525">
        <v>258.62101113170917</v>
      </c>
      <c r="PU16" s="525">
        <v>1.4391177096828187</v>
      </c>
      <c r="PV16" s="525">
        <v>5.1162083204321531</v>
      </c>
      <c r="PW16" s="525">
        <v>6.5553260301149718</v>
      </c>
      <c r="PX16" s="183">
        <f t="shared" si="23"/>
        <v>7.7581415428953466</v>
      </c>
      <c r="PY16" s="525">
        <v>8.7667727114516314</v>
      </c>
      <c r="PZ16" s="525">
        <v>0.48169745652770818</v>
      </c>
      <c r="QA16" s="525">
        <v>0.4736272468522813</v>
      </c>
      <c r="QB16" s="525">
        <v>7.0289532769672531</v>
      </c>
      <c r="QC16" s="525">
        <v>1940473.9859602272</v>
      </c>
      <c r="QD16" s="525">
        <v>368.81019865724261</v>
      </c>
      <c r="QE16" s="525">
        <v>9541161.0246868357</v>
      </c>
      <c r="QF16" s="525">
        <v>574132.12500061595</v>
      </c>
      <c r="QG16" s="525">
        <v>627224.96018794528</v>
      </c>
      <c r="QH16" s="525">
        <v>2525555.3760936018</v>
      </c>
      <c r="QI16" s="525">
        <v>0.23509901033091166</v>
      </c>
      <c r="QJ16" s="278">
        <v>13</v>
      </c>
      <c r="QK16" s="279">
        <v>82.629856402968144</v>
      </c>
      <c r="QL16" s="279">
        <v>81.204054492353933</v>
      </c>
      <c r="QM16" s="279">
        <v>1.4258019106142115</v>
      </c>
      <c r="QN16" s="279">
        <v>2.2972769968268865</v>
      </c>
      <c r="QO16" s="279">
        <v>3.7230789074410979</v>
      </c>
      <c r="QP16" s="183">
        <f t="shared" si="24"/>
        <v>4.2607159814727646</v>
      </c>
      <c r="QQ16" s="279">
        <v>4.7600240774558493</v>
      </c>
      <c r="QR16" s="279">
        <v>0.46678120152690084</v>
      </c>
      <c r="QS16" s="279">
        <v>0.44169349297205607</v>
      </c>
      <c r="QT16" s="279">
        <v>4.1647724004131543</v>
      </c>
      <c r="QU16" s="279">
        <v>22520539.873290963</v>
      </c>
      <c r="QV16" s="279">
        <v>117.08648845415641</v>
      </c>
      <c r="QW16" s="279">
        <v>53154159.211220875</v>
      </c>
      <c r="QX16" s="279">
        <v>2710939.7439648183</v>
      </c>
      <c r="QY16" s="279">
        <v>4366155.8437730931</v>
      </c>
      <c r="QZ16" s="279">
        <v>14096060.527353201</v>
      </c>
      <c r="RA16" s="279">
        <v>0.23403232382262901</v>
      </c>
      <c r="RB16" s="278">
        <v>16</v>
      </c>
      <c r="RC16" s="279">
        <v>116.97160642503707</v>
      </c>
      <c r="RD16" s="279">
        <v>116.13888018110787</v>
      </c>
      <c r="RE16" s="279">
        <v>0.83272624392920136</v>
      </c>
      <c r="RF16" s="279">
        <v>2.6587338956496449</v>
      </c>
      <c r="RG16" s="279">
        <v>3.4914601395788463</v>
      </c>
      <c r="RH16" s="183">
        <f t="shared" si="25"/>
        <v>4.2315034649284069</v>
      </c>
      <c r="RI16" s="279">
        <v>4.5267032720883726</v>
      </c>
      <c r="RJ16" s="279">
        <v>0.46214601460899218</v>
      </c>
      <c r="RK16" s="279">
        <v>0.47535155861113715</v>
      </c>
      <c r="RL16" s="279">
        <v>3.9668116981899835</v>
      </c>
      <c r="RM16" s="279">
        <v>27353618.883413762</v>
      </c>
      <c r="RN16" s="279">
        <v>172.07670712438738</v>
      </c>
      <c r="RO16" s="279">
        <v>75004311.244386688</v>
      </c>
      <c r="RP16" s="279">
        <v>2686984.9848826383</v>
      </c>
      <c r="RQ16" s="279">
        <v>3440992.1298477175</v>
      </c>
      <c r="RR16" s="279">
        <v>22582706.967682324</v>
      </c>
      <c r="RS16" s="279">
        <v>0.27834426249293198</v>
      </c>
    </row>
    <row r="17" spans="1:507" ht="15" x14ac:dyDescent="0.25">
      <c r="A17">
        <v>2012</v>
      </c>
      <c r="B17" s="278">
        <v>14</v>
      </c>
      <c r="C17" s="279">
        <v>240.16876560479412</v>
      </c>
      <c r="D17" s="279">
        <v>238.40767995664126</v>
      </c>
      <c r="E17" s="279">
        <v>1.7610856481528572</v>
      </c>
      <c r="F17" s="279">
        <v>7.0650393751474354</v>
      </c>
      <c r="G17" s="279">
        <v>8.8261250233002926</v>
      </c>
      <c r="H17" s="183">
        <f t="shared" si="0"/>
        <v>10.726063100972658</v>
      </c>
      <c r="I17" s="279">
        <v>12.5320925577092</v>
      </c>
      <c r="J17" s="279">
        <v>0.45023565763358564</v>
      </c>
      <c r="K17" s="279">
        <v>0.94798382255299896</v>
      </c>
      <c r="L17" s="279">
        <v>9.7741088458532914</v>
      </c>
      <c r="M17" s="279">
        <v>688120.40618998744</v>
      </c>
      <c r="N17" s="279">
        <v>343.2582992155086</v>
      </c>
      <c r="O17" s="368">
        <v>4861597.7645747121</v>
      </c>
      <c r="P17" s="368">
        <v>121572.11126632261</v>
      </c>
      <c r="Q17" s="368">
        <v>332979.62350392167</v>
      </c>
      <c r="R17" s="368">
        <v>1429624.7089484318</v>
      </c>
      <c r="S17" s="279">
        <v>0.26892108830359018</v>
      </c>
      <c r="T17" s="278">
        <v>13</v>
      </c>
      <c r="U17" s="279">
        <v>167.52847817167623</v>
      </c>
      <c r="V17" s="279">
        <v>166.56041641329222</v>
      </c>
      <c r="W17" s="279">
        <v>0.96806175838401032</v>
      </c>
      <c r="X17" s="279">
        <v>1.5004891752821223</v>
      </c>
      <c r="Y17" s="279">
        <v>2.4685509336661324</v>
      </c>
      <c r="Z17" s="183">
        <f t="shared" si="1"/>
        <v>2.8289478355756268</v>
      </c>
      <c r="AA17" s="279">
        <v>3.63326797509185</v>
      </c>
      <c r="AB17" s="279">
        <v>0.44463951658996897</v>
      </c>
      <c r="AC17" s="279">
        <v>0.59644754829050828</v>
      </c>
      <c r="AD17" s="279">
        <v>3.0649984819566409</v>
      </c>
      <c r="AE17" s="279">
        <v>3628015.9801675286</v>
      </c>
      <c r="AF17" s="279">
        <v>250.53736268507646</v>
      </c>
      <c r="AG17" s="279">
        <v>5443798.7059919378</v>
      </c>
      <c r="AH17" s="279">
        <v>163958.31825350979</v>
      </c>
      <c r="AI17" s="279">
        <v>813669.89304542099</v>
      </c>
      <c r="AJ17" s="279">
        <v>1542338.5952749264</v>
      </c>
      <c r="AK17" s="279">
        <v>0.2401862724812607</v>
      </c>
      <c r="AL17" s="278">
        <v>13</v>
      </c>
      <c r="AM17" s="279">
        <v>256.17357115191288</v>
      </c>
      <c r="AN17" s="279">
        <v>253.62734727087269</v>
      </c>
      <c r="AO17" s="279">
        <v>2.5462238810401914</v>
      </c>
      <c r="AP17" s="279">
        <v>5.9200474007862596</v>
      </c>
      <c r="AQ17" s="279">
        <v>8.4662712818264509</v>
      </c>
      <c r="AR17" s="183">
        <f t="shared" si="2"/>
        <v>10.102815968650141</v>
      </c>
      <c r="AS17" s="279">
        <v>10.984320864708122</v>
      </c>
      <c r="AT17" s="279">
        <v>0.4687358034307002</v>
      </c>
      <c r="AU17" s="279">
        <v>1.0034991452715267</v>
      </c>
      <c r="AV17" s="279">
        <v>9.469770427097977</v>
      </c>
      <c r="AW17" s="279">
        <v>2668028.997903069</v>
      </c>
      <c r="AX17" s="279">
        <v>368.44056726663069</v>
      </c>
      <c r="AY17" s="279">
        <v>15794858.13425838</v>
      </c>
      <c r="AZ17" s="279">
        <v>456030.68369436561</v>
      </c>
      <c r="BA17" s="279">
        <v>812228.6019830195</v>
      </c>
      <c r="BB17" s="279">
        <v>4716947.7309482172</v>
      </c>
      <c r="BC17" s="279">
        <v>0.27644114582703105</v>
      </c>
      <c r="BD17" s="278">
        <v>19</v>
      </c>
      <c r="BE17" s="279">
        <v>211.41118353495349</v>
      </c>
      <c r="BF17" s="279">
        <v>210.54019624478352</v>
      </c>
      <c r="BG17" s="279">
        <v>0.87098729016997822</v>
      </c>
      <c r="BH17" s="279">
        <v>5.7037353589134954</v>
      </c>
      <c r="BI17" s="279">
        <v>6.5747226490834736</v>
      </c>
      <c r="BJ17" s="183">
        <f t="shared" si="3"/>
        <v>7.6977635819137484</v>
      </c>
      <c r="BK17" s="279">
        <v>8.9428619211785847</v>
      </c>
      <c r="BL17" s="279">
        <v>0.43453980243969903</v>
      </c>
      <c r="BM17" s="279">
        <v>0.68847722106813081</v>
      </c>
      <c r="BN17" s="279">
        <v>7.2631998701516043</v>
      </c>
      <c r="BO17" s="279">
        <v>612847.99887053634</v>
      </c>
      <c r="BP17" s="279">
        <v>301.29286577083275</v>
      </c>
      <c r="BQ17" s="279">
        <v>3495522.8007972478</v>
      </c>
      <c r="BR17" s="279">
        <v>97951.328028903037</v>
      </c>
      <c r="BS17" s="279">
        <v>311808.32199583453</v>
      </c>
      <c r="BT17" s="279">
        <v>768933.29906741565</v>
      </c>
      <c r="BU17" s="279">
        <v>0.19689569416562183</v>
      </c>
      <c r="BV17" s="278">
        <v>21</v>
      </c>
      <c r="BW17" s="279">
        <v>385.61433124481329</v>
      </c>
      <c r="BX17" s="279">
        <v>383.55616659833561</v>
      </c>
      <c r="BY17" s="279">
        <v>2.0581646464776782</v>
      </c>
      <c r="BZ17" s="279">
        <v>6.2281349604124081</v>
      </c>
      <c r="CA17" s="279">
        <v>8.2862996068900863</v>
      </c>
      <c r="CB17" s="183">
        <f t="shared" si="26"/>
        <v>9.5088452181911016</v>
      </c>
      <c r="CC17" s="279">
        <v>13.580478506207816</v>
      </c>
      <c r="CD17" s="279">
        <v>0.51481588336362916</v>
      </c>
      <c r="CE17" s="279">
        <v>1.1349317895703717</v>
      </c>
      <c r="CF17" s="279">
        <v>9.4212313964604579</v>
      </c>
      <c r="CG17" s="279">
        <v>10791957.03151793</v>
      </c>
      <c r="CH17" s="279">
        <v>545.56837064240096</v>
      </c>
      <c r="CI17" s="279">
        <v>67213764.879265055</v>
      </c>
      <c r="CJ17" s="279">
        <v>2653452.6622199928</v>
      </c>
      <c r="CK17" s="279">
        <v>7249614.8361471649</v>
      </c>
      <c r="CL17" s="279">
        <v>15137572.576697577</v>
      </c>
      <c r="CM17" s="279">
        <v>0.19629401403017485</v>
      </c>
      <c r="CN17" s="278">
        <v>13</v>
      </c>
      <c r="CO17" s="279">
        <v>152.15150239926666</v>
      </c>
      <c r="CP17" s="279">
        <v>151.26474942210075</v>
      </c>
      <c r="CQ17" s="279">
        <v>0.88675297716591217</v>
      </c>
      <c r="CR17" s="279">
        <v>3.5928344913640382</v>
      </c>
      <c r="CS17" s="279">
        <v>4.4795874685299504</v>
      </c>
      <c r="CT17" s="183">
        <f t="shared" si="4"/>
        <v>5.1481452868515714</v>
      </c>
      <c r="CU17" s="279">
        <v>5.7347542609563291</v>
      </c>
      <c r="CV17" s="279">
        <v>0.44406637700367818</v>
      </c>
      <c r="CW17" s="279">
        <v>0.98972188687440033</v>
      </c>
      <c r="CX17" s="279">
        <v>5.4693093554043504</v>
      </c>
      <c r="CY17" s="279">
        <v>2231909.4904416311</v>
      </c>
      <c r="CZ17" s="279">
        <v>215.27332393336511</v>
      </c>
      <c r="DA17" s="279">
        <v>8018881.3988614073</v>
      </c>
      <c r="DB17" s="279">
        <v>354849.95368620107</v>
      </c>
      <c r="DC17" s="279">
        <v>1334023.149076852</v>
      </c>
      <c r="DD17" s="279">
        <v>1806427.5395953211</v>
      </c>
      <c r="DE17" s="279">
        <v>0.18608088402864328</v>
      </c>
      <c r="DF17" s="278">
        <v>18</v>
      </c>
      <c r="DG17" s="279">
        <v>108.77255929200098</v>
      </c>
      <c r="DH17" s="279">
        <v>104.67793599606043</v>
      </c>
      <c r="DI17" s="279">
        <v>4.0946232959405506</v>
      </c>
      <c r="DJ17" s="279">
        <v>5.1246927885877422</v>
      </c>
      <c r="DK17" s="279">
        <v>9.2193160845282929</v>
      </c>
      <c r="DL17" s="183">
        <f t="shared" si="5"/>
        <v>11.34775686540323</v>
      </c>
      <c r="DM17" s="279">
        <v>12.800475939436538</v>
      </c>
      <c r="DN17" s="279">
        <v>0.48982366058359189</v>
      </c>
      <c r="DO17" s="279">
        <v>0.38879282684670291</v>
      </c>
      <c r="DP17" s="279">
        <v>9.6081089113749965</v>
      </c>
      <c r="DQ17" s="279">
        <v>743401.29231762956</v>
      </c>
      <c r="DR17" s="279">
        <v>170.03194958485705</v>
      </c>
      <c r="DS17" s="279">
        <v>2879059.0321946535</v>
      </c>
      <c r="DT17" s="279">
        <v>26379.503740885601</v>
      </c>
      <c r="DU17" s="279">
        <v>15916.212669944285</v>
      </c>
      <c r="DV17" s="279">
        <v>1213327.4790991123</v>
      </c>
      <c r="DW17" s="279">
        <v>0.41533041465720566</v>
      </c>
      <c r="DX17" s="278">
        <v>21</v>
      </c>
      <c r="DY17" s="279">
        <v>128.86822574030785</v>
      </c>
      <c r="DZ17" s="279">
        <v>127.71449271995579</v>
      </c>
      <c r="EA17" s="279">
        <v>1.1537330203520639</v>
      </c>
      <c r="EB17" s="279">
        <v>0.35976525530747944</v>
      </c>
      <c r="EC17" s="279">
        <v>1.5134982756595434</v>
      </c>
      <c r="ED17" s="183">
        <f t="shared" si="6"/>
        <v>1.6576783659467238</v>
      </c>
      <c r="EE17" s="279">
        <v>3.925614805477696</v>
      </c>
      <c r="EF17" s="279">
        <v>0.44929050103697471</v>
      </c>
      <c r="EG17" s="279">
        <v>0.8091472984127035</v>
      </c>
      <c r="EH17" s="279">
        <v>2.3226455740722471</v>
      </c>
      <c r="EI17" s="279">
        <v>1245964.1190584737</v>
      </c>
      <c r="EJ17" s="279">
        <v>199.94959986393386</v>
      </c>
      <c r="EK17" s="279">
        <v>1403536.87039688</v>
      </c>
      <c r="EL17" s="279">
        <v>42483.653387161678</v>
      </c>
      <c r="EM17" s="279">
        <v>650235.88132310507</v>
      </c>
      <c r="EN17" s="279">
        <v>840099.01816426183</v>
      </c>
      <c r="EO17" s="279">
        <v>0.40076157483288483</v>
      </c>
      <c r="EP17" s="542">
        <v>21</v>
      </c>
      <c r="EQ17" s="543">
        <v>71.822100797169625</v>
      </c>
      <c r="ER17" s="543">
        <v>70.665215190113344</v>
      </c>
      <c r="ES17" s="543">
        <v>1.1568856070562816</v>
      </c>
      <c r="ET17" s="543">
        <v>0.88523524532846765</v>
      </c>
      <c r="EU17" s="543">
        <v>2.0421208523847492</v>
      </c>
      <c r="EV17" s="183">
        <f t="shared" si="7"/>
        <v>2.3877835850002125</v>
      </c>
      <c r="EW17" s="543">
        <v>3.0707928500881132</v>
      </c>
      <c r="EX17" s="543">
        <v>0.48786853606294578</v>
      </c>
      <c r="EY17" s="543">
        <v>0.25815067787194707</v>
      </c>
      <c r="EZ17" s="543">
        <v>2.3002715302566963</v>
      </c>
      <c r="FA17" s="543">
        <v>17321671.407482229</v>
      </c>
      <c r="FB17" s="543">
        <v>107.89446207231622</v>
      </c>
      <c r="FC17" s="543">
        <v>15333754.037901634</v>
      </c>
      <c r="FD17" s="543">
        <v>522594.50284038013</v>
      </c>
      <c r="FE17" s="543">
        <v>1294680.7716131429</v>
      </c>
      <c r="FF17" s="543">
        <v>6697057.8618080476</v>
      </c>
      <c r="FG17" s="543">
        <v>0.3904755650428316</v>
      </c>
      <c r="FH17" s="278">
        <v>15</v>
      </c>
      <c r="FI17" s="279">
        <v>152.51258116184559</v>
      </c>
      <c r="FJ17" s="279">
        <v>149.88403790171921</v>
      </c>
      <c r="FK17" s="279">
        <v>2.6285432601263778</v>
      </c>
      <c r="FL17" s="279">
        <v>1.8303403698237195</v>
      </c>
      <c r="FM17" s="279">
        <v>4.4588836299500976</v>
      </c>
      <c r="FN17" s="183">
        <f t="shared" si="8"/>
        <v>4.5974232853365056</v>
      </c>
      <c r="FO17" s="279">
        <v>7.373003832629947</v>
      </c>
      <c r="FP17" s="279">
        <v>0.44504412040029512</v>
      </c>
      <c r="FQ17" s="279">
        <v>0.44956634818801205</v>
      </c>
      <c r="FR17" s="279">
        <v>4.9084499781381092</v>
      </c>
      <c r="FS17" s="279">
        <v>15498699.935431208</v>
      </c>
      <c r="FT17" s="279">
        <v>230.20763866272415</v>
      </c>
      <c r="FU17" s="279">
        <v>40544675.561478421</v>
      </c>
      <c r="FV17" s="279">
        <v>4185402.9730504276</v>
      </c>
      <c r="FW17" s="279">
        <v>11953891.323060298</v>
      </c>
      <c r="FX17" s="279">
        <v>4290446.6182758678</v>
      </c>
      <c r="FY17" s="279">
        <v>7.5690651679037976E-2</v>
      </c>
      <c r="FZ17" s="278">
        <v>18</v>
      </c>
      <c r="GA17" s="279">
        <v>206.44508673022167</v>
      </c>
      <c r="GB17" s="279">
        <v>205.02815699045061</v>
      </c>
      <c r="GC17" s="279">
        <v>1.4169297397710636</v>
      </c>
      <c r="GD17" s="279">
        <v>2.3552360920459425</v>
      </c>
      <c r="GE17" s="279">
        <v>3.7721658318170062</v>
      </c>
      <c r="GF17" s="183">
        <f t="shared" si="9"/>
        <v>4.4956060456026634</v>
      </c>
      <c r="GG17" s="279">
        <v>6.1693865174805795</v>
      </c>
      <c r="GH17" s="279">
        <v>0.45010374109315415</v>
      </c>
      <c r="GI17" s="279">
        <v>0.61321330038628874</v>
      </c>
      <c r="GJ17" s="279">
        <v>4.3853791322032949</v>
      </c>
      <c r="GK17" s="279">
        <v>2395349.3892975189</v>
      </c>
      <c r="GL17" s="279">
        <v>324.14525616417006</v>
      </c>
      <c r="GM17" s="279">
        <v>5641613.3347337432</v>
      </c>
      <c r="GN17" s="279">
        <v>150858.79049982602</v>
      </c>
      <c r="GO17" s="279">
        <v>706142.65557482943</v>
      </c>
      <c r="GP17" s="279">
        <v>1996130.7837528468</v>
      </c>
      <c r="GQ17" s="279">
        <v>0.30716250325342981</v>
      </c>
      <c r="GR17" s="278">
        <v>18</v>
      </c>
      <c r="GS17" s="279">
        <v>155.56856245027865</v>
      </c>
      <c r="GT17" s="279">
        <v>153.79112334398135</v>
      </c>
      <c r="GU17" s="279">
        <v>1.7774391062972938</v>
      </c>
      <c r="GV17" s="279">
        <v>1.2115655406437567</v>
      </c>
      <c r="GW17" s="279">
        <v>2.9890046469410505</v>
      </c>
      <c r="GX17" s="183">
        <f t="shared" si="10"/>
        <v>3.323676407418632</v>
      </c>
      <c r="GY17" s="279">
        <v>4.6454321425172722</v>
      </c>
      <c r="GZ17" s="279">
        <v>0.45983559751388087</v>
      </c>
      <c r="HA17" s="279">
        <v>0.46167176137660421</v>
      </c>
      <c r="HB17" s="279">
        <v>3.4506764083176549</v>
      </c>
      <c r="HC17" s="279">
        <v>9272825.4121183939</v>
      </c>
      <c r="HD17" s="279">
        <v>236.56853645984333</v>
      </c>
      <c r="HE17" s="279">
        <v>11172364.465113658</v>
      </c>
      <c r="HF17" s="279">
        <v>311698.43186274031</v>
      </c>
      <c r="HG17" s="279">
        <v>4680427.7050207732</v>
      </c>
      <c r="HH17" s="279">
        <v>4465130.730046398</v>
      </c>
      <c r="HI17" s="279">
        <v>0.27623083461069403</v>
      </c>
      <c r="HP17" s="183">
        <f t="shared" si="11"/>
        <v>0</v>
      </c>
      <c r="IB17" s="278">
        <v>13</v>
      </c>
      <c r="IC17" s="279">
        <v>170.41162383769978</v>
      </c>
      <c r="ID17" s="279">
        <v>169.20795849115868</v>
      </c>
      <c r="IE17" s="279">
        <v>1.2036653465411007</v>
      </c>
      <c r="IF17" s="279">
        <v>4.0630758785258436</v>
      </c>
      <c r="IG17" s="279">
        <v>5.2667412250669443</v>
      </c>
      <c r="IH17" s="183">
        <f t="shared" si="12"/>
        <v>6.0995092701745861</v>
      </c>
      <c r="II17" s="279">
        <v>6.4893928242125787</v>
      </c>
      <c r="IJ17" s="279">
        <v>0.42901547348213276</v>
      </c>
      <c r="IK17" s="279">
        <v>0.67544688245208229</v>
      </c>
      <c r="IL17" s="279">
        <v>5.9421881075190264</v>
      </c>
      <c r="IM17" s="279">
        <v>3204599.9982048683</v>
      </c>
      <c r="IN17" s="279">
        <v>241.32307799649433</v>
      </c>
      <c r="IO17" s="279">
        <v>13020532.953030167</v>
      </c>
      <c r="IP17" s="279">
        <v>428285.31052889</v>
      </c>
      <c r="IQ17" s="279">
        <v>958717.71184034122</v>
      </c>
      <c r="IR17" s="279">
        <v>2952968.6197749577</v>
      </c>
      <c r="IS17" s="279">
        <v>0.20496000321061819</v>
      </c>
      <c r="IT17" s="278">
        <v>17</v>
      </c>
      <c r="IU17" s="279">
        <v>186.15532480586847</v>
      </c>
      <c r="IV17" s="279">
        <v>184.82805697325139</v>
      </c>
      <c r="IW17" s="279">
        <v>1.3272678326170819</v>
      </c>
      <c r="IX17" s="279">
        <v>3.0292524502820872</v>
      </c>
      <c r="IY17" s="279">
        <v>4.3565202828991687</v>
      </c>
      <c r="IZ17" s="183">
        <f t="shared" si="13"/>
        <v>4.574453589082478</v>
      </c>
      <c r="JA17" s="279">
        <v>5.6305298736828657</v>
      </c>
      <c r="JB17" s="279">
        <v>0.43923965834603612</v>
      </c>
      <c r="JC17" s="279">
        <v>0.92120244483527924</v>
      </c>
      <c r="JD17" s="279">
        <v>5.2777227277344476</v>
      </c>
      <c r="JE17" s="279">
        <v>1999999.5365252383</v>
      </c>
      <c r="JF17" s="279">
        <v>263.97248940588753</v>
      </c>
      <c r="JG17" s="279">
        <v>6058503.4965821132</v>
      </c>
      <c r="JH17" s="279">
        <v>365907.66251000494</v>
      </c>
      <c r="JI17" s="279">
        <v>1385487.5757265603</v>
      </c>
      <c r="JJ17" s="279">
        <v>561867.02170609136</v>
      </c>
      <c r="JK17" s="279">
        <v>7.1942933037163911E-2</v>
      </c>
      <c r="JL17" s="278">
        <v>14</v>
      </c>
      <c r="JM17" s="279">
        <v>254.37339474342895</v>
      </c>
      <c r="JN17" s="279">
        <v>252.7631471480021</v>
      </c>
      <c r="JO17" s="279">
        <v>1.6102475954268414</v>
      </c>
      <c r="JP17" s="279">
        <v>3.891523989521716</v>
      </c>
      <c r="JQ17" s="279">
        <v>5.5017715849485569</v>
      </c>
      <c r="JR17" s="183">
        <f t="shared" si="14"/>
        <v>6.5862350609004325</v>
      </c>
      <c r="JS17" s="279">
        <v>7.6925169338159618</v>
      </c>
      <c r="JT17" s="279">
        <v>0.47501177225359426</v>
      </c>
      <c r="JU17" s="279">
        <v>0.7547510365510357</v>
      </c>
      <c r="JV17" s="279">
        <v>6.2565226214995926</v>
      </c>
      <c r="JW17" s="279">
        <v>91879.999602131007</v>
      </c>
      <c r="JX17" s="279">
        <v>362.97289047371481</v>
      </c>
      <c r="JY17" s="279">
        <v>390029.97279376606</v>
      </c>
      <c r="JZ17" s="279">
        <v>7893.9715936796192</v>
      </c>
      <c r="KA17" s="279">
        <v>19169.231722570512</v>
      </c>
      <c r="KB17" s="279">
        <v>116232.69361257822</v>
      </c>
      <c r="KC17" s="279">
        <v>0.27867320845814958</v>
      </c>
      <c r="KD17" s="446">
        <v>15</v>
      </c>
      <c r="KE17" s="447">
        <v>146.64460959509421</v>
      </c>
      <c r="KF17" s="447">
        <v>145.83330415921026</v>
      </c>
      <c r="KG17" s="447">
        <v>0.81130543588395199</v>
      </c>
      <c r="KH17" s="447">
        <v>3.1708322221302363</v>
      </c>
      <c r="KI17" s="447">
        <v>3.9821376580141883</v>
      </c>
      <c r="KJ17" s="183">
        <f t="shared" si="15"/>
        <v>4.3884793955331141</v>
      </c>
      <c r="KK17" s="447">
        <v>7.1411157579430311</v>
      </c>
      <c r="KL17" s="447">
        <v>0.42082548169809691</v>
      </c>
      <c r="KM17" s="447">
        <v>0.43263890477577627</v>
      </c>
      <c r="KN17" s="447">
        <v>4.4147765627899647</v>
      </c>
      <c r="KO17" s="447">
        <v>1621703.9704477536</v>
      </c>
      <c r="KP17" s="447">
        <v>228.58977076720024</v>
      </c>
      <c r="KQ17" s="447">
        <v>5142151.2042522784</v>
      </c>
      <c r="KR17" s="447">
        <v>173610.23887163104</v>
      </c>
      <c r="KS17" s="447">
        <v>1358799.3109516036</v>
      </c>
      <c r="KT17" s="447">
        <v>855344.0939125407</v>
      </c>
      <c r="KU17" s="447">
        <v>0.12814987014542706</v>
      </c>
      <c r="LB17" s="183">
        <f t="shared" si="16"/>
        <v>0</v>
      </c>
      <c r="LN17" s="278">
        <v>16</v>
      </c>
      <c r="LO17" s="279">
        <v>200.22116423336539</v>
      </c>
      <c r="LP17" s="279">
        <v>195.99124579246484</v>
      </c>
      <c r="LQ17" s="279">
        <v>4.2299184409005477</v>
      </c>
      <c r="LR17" s="279">
        <v>2.3482966846717006</v>
      </c>
      <c r="LS17" s="279">
        <v>6.5782151255722479</v>
      </c>
      <c r="LT17" s="183">
        <f t="shared" si="17"/>
        <v>6.9569655510845116</v>
      </c>
      <c r="LU17" s="279">
        <v>8.1138791097422587</v>
      </c>
      <c r="LV17" s="279">
        <v>0.45026830457024508</v>
      </c>
      <c r="LW17" s="279">
        <v>0.5917724272778625</v>
      </c>
      <c r="LX17" s="279">
        <v>7.1699875528501105</v>
      </c>
      <c r="LY17" s="279">
        <v>377053.99798075296</v>
      </c>
      <c r="LZ17" s="279">
        <v>300.53064253870878</v>
      </c>
      <c r="MA17" s="279">
        <v>885434.65340041241</v>
      </c>
      <c r="MB17" s="279">
        <v>32045.937960537995</v>
      </c>
      <c r="MC17" s="279">
        <v>167197.88698020807</v>
      </c>
      <c r="MD17" s="279">
        <v>174944.86020327662</v>
      </c>
      <c r="ME17" s="279">
        <v>0.16128729729276706</v>
      </c>
      <c r="MF17" s="278">
        <v>15</v>
      </c>
      <c r="MG17" s="279">
        <v>369.3155350058222</v>
      </c>
      <c r="MH17" s="279">
        <v>366.05987897887042</v>
      </c>
      <c r="MI17" s="279">
        <v>3.2556560269517831</v>
      </c>
      <c r="MJ17" s="279">
        <v>4.6140992137077088</v>
      </c>
      <c r="MK17" s="279">
        <v>7.8697552406594919</v>
      </c>
      <c r="ML17" s="183">
        <f t="shared" si="18"/>
        <v>9.5735736488337473</v>
      </c>
      <c r="MM17" s="279">
        <v>12.593657533288187</v>
      </c>
      <c r="MN17" s="279">
        <v>0.39997842255664184</v>
      </c>
      <c r="MO17" s="279">
        <v>1.8957167626607896</v>
      </c>
      <c r="MP17" s="279">
        <v>9.7654720033202818</v>
      </c>
      <c r="MQ17" s="279">
        <v>3888591.0240857741</v>
      </c>
      <c r="MR17" s="279">
        <v>527.38899087488664</v>
      </c>
      <c r="MS17" s="279">
        <v>17942344.786664914</v>
      </c>
      <c r="MT17" s="279">
        <v>1341074.9297602777</v>
      </c>
      <c r="MU17" s="279">
        <v>1329447.0706701018</v>
      </c>
      <c r="MV17" s="279">
        <v>7611579.2596655386</v>
      </c>
      <c r="MW17" s="279">
        <v>0.36926349635319894</v>
      </c>
      <c r="MX17" s="278">
        <v>13</v>
      </c>
      <c r="MY17" s="279">
        <v>248.80814302660085</v>
      </c>
      <c r="MZ17" s="279">
        <v>246.27822767507513</v>
      </c>
      <c r="NA17" s="279">
        <v>2.529915351525716</v>
      </c>
      <c r="NB17" s="279">
        <v>3.9939785235225167</v>
      </c>
      <c r="NC17" s="279">
        <v>6.5238938750482323</v>
      </c>
      <c r="ND17" s="183">
        <f t="shared" si="19"/>
        <v>7.4975819674869584</v>
      </c>
      <c r="NE17" s="279">
        <v>8.275952375291947</v>
      </c>
      <c r="NF17" s="279">
        <v>0.43223367975223287</v>
      </c>
      <c r="NG17" s="279">
        <v>0.96666618547640926</v>
      </c>
      <c r="NH17" s="279">
        <v>7.4905600605246416</v>
      </c>
      <c r="NI17" s="279">
        <v>10080389.832623243</v>
      </c>
      <c r="NJ17" s="279">
        <v>365.12802445502263</v>
      </c>
      <c r="NK17" s="279">
        <v>37731580.562725537</v>
      </c>
      <c r="NL17" s="279">
        <v>793446.30473927408</v>
      </c>
      <c r="NM17" s="279">
        <v>4716660.0014393097</v>
      </c>
      <c r="NN17" s="279">
        <v>10541848.273155486</v>
      </c>
      <c r="NO17" s="279">
        <v>0.24378901556535529</v>
      </c>
      <c r="NP17" s="524">
        <v>18</v>
      </c>
      <c r="NQ17" s="525">
        <v>74.49286460734892</v>
      </c>
      <c r="NR17" s="525">
        <v>73.375334223450153</v>
      </c>
      <c r="NS17" s="525">
        <v>1.1175303838987674</v>
      </c>
      <c r="NT17" s="525">
        <v>3.1125869501522709</v>
      </c>
      <c r="NU17" s="525">
        <v>4.2301173340510383</v>
      </c>
      <c r="NV17" s="183">
        <f t="shared" si="20"/>
        <v>5.2681041641618807</v>
      </c>
      <c r="NW17" s="525">
        <v>6.3728241738032176</v>
      </c>
      <c r="NX17" s="525">
        <v>0.5476343515570864</v>
      </c>
      <c r="NY17" s="525">
        <v>0.41069462708264143</v>
      </c>
      <c r="NZ17" s="525">
        <v>4.6408119611336796</v>
      </c>
      <c r="OA17" s="525">
        <v>3695989.6365217334</v>
      </c>
      <c r="OB17" s="525">
        <v>123.00009418240001</v>
      </c>
      <c r="OC17" s="525">
        <v>8852220.5067872684</v>
      </c>
      <c r="OD17" s="525">
        <v>215780.02261804166</v>
      </c>
      <c r="OE17" s="525">
        <v>2909707.3407797706</v>
      </c>
      <c r="OF17" s="525">
        <v>3994331.153884354</v>
      </c>
      <c r="OG17" s="525">
        <v>0.33348042857407184</v>
      </c>
      <c r="OH17" s="524">
        <v>23</v>
      </c>
      <c r="OI17" s="525">
        <v>284.41926304726252</v>
      </c>
      <c r="OJ17" s="525">
        <v>282.31943058402442</v>
      </c>
      <c r="OK17" s="525">
        <v>2.0998324632381014</v>
      </c>
      <c r="OL17" s="525">
        <v>2.1302689055949835</v>
      </c>
      <c r="OM17" s="525">
        <v>4.2301013688330844</v>
      </c>
      <c r="ON17" s="183">
        <f t="shared" si="21"/>
        <v>4.4649772625419892</v>
      </c>
      <c r="OO17" s="525">
        <v>7.5117883219256827</v>
      </c>
      <c r="OP17" s="525">
        <v>0.36765750246826567</v>
      </c>
      <c r="OQ17" s="525">
        <v>1.0238196172888827</v>
      </c>
      <c r="OR17" s="525">
        <v>5.2539209861219671</v>
      </c>
      <c r="OS17" s="525">
        <v>6871191.5902032405</v>
      </c>
      <c r="OT17" s="525">
        <v>446.4917812664292</v>
      </c>
      <c r="OU17" s="525">
        <v>14637485.788995709</v>
      </c>
      <c r="OV17" s="525">
        <v>664502.23907129222</v>
      </c>
      <c r="OW17" s="525">
        <v>4366544.7919971785</v>
      </c>
      <c r="OX17" s="525">
        <v>2168582.6666869591</v>
      </c>
      <c r="OY17" s="525">
        <v>0.11025645311351102</v>
      </c>
      <c r="OZ17" s="278">
        <v>13</v>
      </c>
      <c r="PA17" s="279">
        <v>264.05172146299685</v>
      </c>
      <c r="PB17" s="279">
        <v>261.19749288194998</v>
      </c>
      <c r="PC17" s="279">
        <v>2.8542285810468684</v>
      </c>
      <c r="PD17" s="279">
        <v>2.5412695450585598</v>
      </c>
      <c r="PE17" s="279">
        <v>5.3954981261054282</v>
      </c>
      <c r="PF17" s="183">
        <f t="shared" si="22"/>
        <v>5.8377101634300015</v>
      </c>
      <c r="PG17" s="279">
        <v>7.4383012553237258</v>
      </c>
      <c r="PH17" s="279">
        <v>0.44543155670442047</v>
      </c>
      <c r="PI17" s="279">
        <v>0.77910064929252776</v>
      </c>
      <c r="PJ17" s="279">
        <v>6.1745987753979561</v>
      </c>
      <c r="PK17" s="279">
        <v>1247651.0083666535</v>
      </c>
      <c r="PL17" s="279">
        <v>384.40924688192825</v>
      </c>
      <c r="PM17" s="279">
        <v>3176435.108582756</v>
      </c>
      <c r="PN17" s="279">
        <v>99058.414804990476</v>
      </c>
      <c r="PO17" s="279">
        <v>530922.4617056906</v>
      </c>
      <c r="PP17" s="279">
        <v>662363.01888794813</v>
      </c>
      <c r="PQ17" s="279">
        <v>0.17401225233444603</v>
      </c>
      <c r="PR17" s="524">
        <v>13</v>
      </c>
      <c r="PS17" s="525">
        <v>261.80492002725919</v>
      </c>
      <c r="PT17" s="525">
        <v>260.06012884139199</v>
      </c>
      <c r="PU17" s="525">
        <v>1.7447911858672001</v>
      </c>
      <c r="PV17" s="525">
        <v>4.5091407458550909</v>
      </c>
      <c r="PW17" s="525">
        <v>6.253931931722291</v>
      </c>
      <c r="PX17" s="183">
        <f t="shared" si="23"/>
        <v>7.459714978768571</v>
      </c>
      <c r="PY17" s="525">
        <v>8.7253655079806816</v>
      </c>
      <c r="PZ17" s="525">
        <v>0.48159726762238581</v>
      </c>
      <c r="QA17" s="525">
        <v>0.56407746602548914</v>
      </c>
      <c r="QB17" s="525">
        <v>6.8180093977477805</v>
      </c>
      <c r="QC17" s="525">
        <v>1940351.9942974006</v>
      </c>
      <c r="QD17" s="525">
        <v>371.24010787408724</v>
      </c>
      <c r="QE17" s="525">
        <v>8773910.6782475486</v>
      </c>
      <c r="QF17" s="525">
        <v>133854.87350708374</v>
      </c>
      <c r="QG17" s="525">
        <v>643185.06362570019</v>
      </c>
      <c r="QH17" s="525">
        <v>2554006.4026140608</v>
      </c>
      <c r="QI17" s="525">
        <v>0.26740860731718447</v>
      </c>
      <c r="QJ17" s="278">
        <v>14</v>
      </c>
      <c r="QK17" s="279">
        <v>84.116493754704621</v>
      </c>
      <c r="QL17" s="279">
        <v>82.629856402968144</v>
      </c>
      <c r="QM17" s="279">
        <v>1.4866373517364764</v>
      </c>
      <c r="QN17" s="279">
        <v>2.2521237248949317</v>
      </c>
      <c r="QO17" s="279">
        <v>3.7387610766314081</v>
      </c>
      <c r="QP17" s="183">
        <f t="shared" si="24"/>
        <v>4.2794895638194825</v>
      </c>
      <c r="QQ17" s="279">
        <v>4.8026661497768748</v>
      </c>
      <c r="QR17" s="279">
        <v>0.46548748405515383</v>
      </c>
      <c r="QS17" s="279">
        <v>0.44868950652049272</v>
      </c>
      <c r="QT17" s="279">
        <v>4.1874505831519011</v>
      </c>
      <c r="QU17" s="279">
        <v>22520539.930924781</v>
      </c>
      <c r="QV17" s="279">
        <v>119.17442153837867</v>
      </c>
      <c r="QW17" s="279">
        <v>52461951.852799729</v>
      </c>
      <c r="QX17" s="279">
        <v>2253169.001822955</v>
      </c>
      <c r="QY17" s="279">
        <v>4205331.3667139933</v>
      </c>
      <c r="QZ17" s="279">
        <v>14146632.639184579</v>
      </c>
      <c r="RA17" s="279">
        <v>0.24009714973066185</v>
      </c>
      <c r="RB17" s="278">
        <v>17</v>
      </c>
      <c r="RC17" s="279">
        <v>117.94155862042915</v>
      </c>
      <c r="RD17" s="279">
        <v>116.97160642503707</v>
      </c>
      <c r="RE17" s="279">
        <v>0.96995219539208222</v>
      </c>
      <c r="RF17" s="279">
        <v>2.548143837622967</v>
      </c>
      <c r="RG17" s="279">
        <v>3.5180960330150493</v>
      </c>
      <c r="RH17" s="183">
        <f t="shared" si="25"/>
        <v>4.223272540408928</v>
      </c>
      <c r="RI17" s="279">
        <v>4.5291240267445829</v>
      </c>
      <c r="RJ17" s="279">
        <v>0.46160369041659177</v>
      </c>
      <c r="RK17" s="279">
        <v>0.47938102496682289</v>
      </c>
      <c r="RL17" s="279">
        <v>3.9974770579818721</v>
      </c>
      <c r="RM17" s="279">
        <v>27353619.052610524</v>
      </c>
      <c r="RN17" s="279">
        <v>173.4755627016643</v>
      </c>
      <c r="RO17" s="279">
        <v>71783210.917111516</v>
      </c>
      <c r="RP17" s="279">
        <v>2549110.1622153996</v>
      </c>
      <c r="RQ17" s="279">
        <v>3315762.0154514774</v>
      </c>
      <c r="RR17" s="279">
        <v>21488427.471851103</v>
      </c>
      <c r="RS17" s="279">
        <v>0.27674124866188921</v>
      </c>
    </row>
    <row r="18" spans="1:507" ht="15" x14ac:dyDescent="0.25">
      <c r="A18">
        <v>2013</v>
      </c>
      <c r="B18" s="278">
        <v>15</v>
      </c>
      <c r="C18" s="279">
        <v>240.87820945184157</v>
      </c>
      <c r="D18" s="279">
        <v>240.16876560479412</v>
      </c>
      <c r="E18" s="279">
        <v>0.70944384704745289</v>
      </c>
      <c r="F18" s="279">
        <v>7.7004027651366869</v>
      </c>
      <c r="G18" s="279">
        <v>8.4098466121841398</v>
      </c>
      <c r="H18" s="183">
        <f t="shared" si="0"/>
        <v>10.513672314930439</v>
      </c>
      <c r="I18" s="279">
        <v>12.450000735204755</v>
      </c>
      <c r="J18" s="279">
        <v>0.44918450575560714</v>
      </c>
      <c r="K18" s="279">
        <v>0.97759726030575744</v>
      </c>
      <c r="L18" s="279">
        <v>9.3874438724898965</v>
      </c>
      <c r="M18" s="279">
        <v>688120.40319756174</v>
      </c>
      <c r="N18" s="279">
        <v>344.46759280587469</v>
      </c>
      <c r="O18" s="368">
        <v>5298804.2555294791</v>
      </c>
      <c r="P18" s="368">
        <v>129140.06843461838</v>
      </c>
      <c r="Q18" s="368">
        <v>332453.78848148603</v>
      </c>
      <c r="R18" s="368">
        <v>1573797.3683509226</v>
      </c>
      <c r="S18" s="279">
        <v>0.27320982640950925</v>
      </c>
      <c r="T18" s="278">
        <v>14</v>
      </c>
      <c r="U18" s="279">
        <v>168.45712202177995</v>
      </c>
      <c r="V18" s="279">
        <v>167.52847817167623</v>
      </c>
      <c r="W18" s="279">
        <v>0.9286438501037253</v>
      </c>
      <c r="X18" s="279">
        <v>1.5186973527822072</v>
      </c>
      <c r="Y18" s="279">
        <v>2.4473412028859327</v>
      </c>
      <c r="Z18" s="183">
        <f t="shared" si="1"/>
        <v>2.8145506559219231</v>
      </c>
      <c r="AA18" s="279">
        <v>3.6092682850456979</v>
      </c>
      <c r="AB18" s="279">
        <v>0.44423544898455758</v>
      </c>
      <c r="AC18" s="279">
        <v>0.59872651894047657</v>
      </c>
      <c r="AD18" s="279">
        <v>3.0460677218264092</v>
      </c>
      <c r="AE18" s="279">
        <v>3628015.9993102741</v>
      </c>
      <c r="AF18" s="279">
        <v>251.87211937639455</v>
      </c>
      <c r="AG18" s="279">
        <v>5509858.2940040063</v>
      </c>
      <c r="AH18" s="279">
        <v>164544.74616564086</v>
      </c>
      <c r="AI18" s="279">
        <v>809412.91689313471</v>
      </c>
      <c r="AJ18" s="279">
        <v>1567737.3156786524</v>
      </c>
      <c r="AK18" s="279">
        <v>0.24179238369203332</v>
      </c>
      <c r="AL18" s="278">
        <v>14</v>
      </c>
      <c r="AM18" s="279">
        <v>258.65328181272855</v>
      </c>
      <c r="AN18" s="279">
        <v>256.17357115191288</v>
      </c>
      <c r="AO18" s="279">
        <v>2.4797106608156696</v>
      </c>
      <c r="AP18" s="279">
        <v>6.0349829878802232</v>
      </c>
      <c r="AQ18" s="279">
        <v>8.5146936486958928</v>
      </c>
      <c r="AR18" s="183">
        <f t="shared" si="2"/>
        <v>10.139781405987055</v>
      </c>
      <c r="AS18" s="279">
        <v>11.02323062275911</v>
      </c>
      <c r="AT18" s="279">
        <v>0.46821908579643912</v>
      </c>
      <c r="AU18" s="279">
        <v>0.99543901236793031</v>
      </c>
      <c r="AV18" s="279">
        <v>9.5101326610638228</v>
      </c>
      <c r="AW18" s="279">
        <v>2668029.0009719827</v>
      </c>
      <c r="AX18" s="279">
        <v>372.02311527136806</v>
      </c>
      <c r="AY18" s="279">
        <v>16101509.632036924</v>
      </c>
      <c r="AZ18" s="279">
        <v>474723.89205005171</v>
      </c>
      <c r="BA18" s="279">
        <v>828294.79539476335</v>
      </c>
      <c r="BB18" s="279">
        <v>4686655.4471186278</v>
      </c>
      <c r="BC18" s="279">
        <v>0.26927793509190512</v>
      </c>
      <c r="BD18" s="278">
        <v>20</v>
      </c>
      <c r="BE18" s="279">
        <v>211.40633167107939</v>
      </c>
      <c r="BF18" s="279">
        <v>211.41118353495349</v>
      </c>
      <c r="BG18" s="279">
        <v>-4.8518638741086306E-3</v>
      </c>
      <c r="BH18" s="279">
        <v>6.3166524374881634</v>
      </c>
      <c r="BI18" s="279">
        <v>6.3118005736140548</v>
      </c>
      <c r="BJ18" s="183">
        <f t="shared" si="3"/>
        <v>7.4729747932186132</v>
      </c>
      <c r="BK18" s="279">
        <v>8.9286286236121928</v>
      </c>
      <c r="BL18" s="279">
        <v>0.43471629934858119</v>
      </c>
      <c r="BM18" s="279">
        <v>0.68411516647049475</v>
      </c>
      <c r="BN18" s="279">
        <v>6.9959157400845493</v>
      </c>
      <c r="BO18" s="279">
        <v>612847.99980513984</v>
      </c>
      <c r="BP18" s="279">
        <v>301.26238553362896</v>
      </c>
      <c r="BQ18" s="279">
        <v>3871147.8117788718</v>
      </c>
      <c r="BR18" s="279">
        <v>117269.1297786803</v>
      </c>
      <c r="BS18" s="279">
        <v>389320.4685227804</v>
      </c>
      <c r="BT18" s="279">
        <v>804748.38074280776</v>
      </c>
      <c r="BU18" s="279">
        <v>0.18382746733272895</v>
      </c>
      <c r="BV18" s="278">
        <v>22</v>
      </c>
      <c r="BW18" s="279">
        <v>388.0097197551392</v>
      </c>
      <c r="BX18" s="279">
        <v>385.61433124481329</v>
      </c>
      <c r="BY18" s="279">
        <v>2.3953885103259154</v>
      </c>
      <c r="BZ18" s="279">
        <v>6.0471066383994145</v>
      </c>
      <c r="CA18" s="279">
        <v>8.4424951487253299</v>
      </c>
      <c r="CB18" s="183">
        <f t="shared" si="26"/>
        <v>9.6030178373329527</v>
      </c>
      <c r="CC18" s="279">
        <v>13.571777078099583</v>
      </c>
      <c r="CD18" s="279">
        <v>0.5110866165205693</v>
      </c>
      <c r="CE18" s="279">
        <v>1.1421237786852076</v>
      </c>
      <c r="CF18" s="279">
        <v>9.5846189274105384</v>
      </c>
      <c r="CG18" s="279">
        <v>10791957.011858786</v>
      </c>
      <c r="CH18" s="279">
        <v>549.15411773415303</v>
      </c>
      <c r="CI18" s="279">
        <v>65260114.887732081</v>
      </c>
      <c r="CJ18" s="279">
        <v>2512652.193503744</v>
      </c>
      <c r="CK18" s="279">
        <v>7134803.2836050363</v>
      </c>
      <c r="CL18" s="279">
        <v>14375789.969511682</v>
      </c>
      <c r="CM18" s="279">
        <v>0.19191371311996527</v>
      </c>
      <c r="CN18" s="278">
        <v>14</v>
      </c>
      <c r="CO18" s="279">
        <v>152.86486889935048</v>
      </c>
      <c r="CP18" s="279">
        <v>152.15150239926666</v>
      </c>
      <c r="CQ18" s="279">
        <v>0.71336650008382207</v>
      </c>
      <c r="CR18" s="279">
        <v>3.6130262530662538</v>
      </c>
      <c r="CS18" s="279">
        <v>4.3263927531500759</v>
      </c>
      <c r="CT18" s="183">
        <f t="shared" si="4"/>
        <v>4.7149131992646121</v>
      </c>
      <c r="CU18" s="279">
        <v>5.723270960125987</v>
      </c>
      <c r="CV18" s="279">
        <v>0.44405810489861464</v>
      </c>
      <c r="CW18" s="279">
        <v>0.69586714384239445</v>
      </c>
      <c r="CX18" s="279">
        <v>5.0222598969924706</v>
      </c>
      <c r="CY18" s="279">
        <v>2231909.4782270519</v>
      </c>
      <c r="CZ18" s="279">
        <v>216.33489227471611</v>
      </c>
      <c r="DA18" s="279">
        <v>8063947.539301726</v>
      </c>
      <c r="DB18" s="279">
        <v>427634.44348260266</v>
      </c>
      <c r="DC18" s="279">
        <v>1527000.9561904692</v>
      </c>
      <c r="DD18" s="279">
        <v>1077330.7582757259</v>
      </c>
      <c r="DE18" s="279">
        <v>0.10753324745005996</v>
      </c>
      <c r="DF18" s="278">
        <v>19</v>
      </c>
      <c r="DG18" s="279">
        <v>112.65056100650297</v>
      </c>
      <c r="DH18" s="279">
        <v>108.77255929200098</v>
      </c>
      <c r="DI18" s="279">
        <v>3.8780017145019912</v>
      </c>
      <c r="DJ18" s="279">
        <v>5.4955470154949886</v>
      </c>
      <c r="DK18" s="279">
        <v>9.3735487299969797</v>
      </c>
      <c r="DL18" s="183">
        <f t="shared" si="5"/>
        <v>11.688094842790321</v>
      </c>
      <c r="DM18" s="279">
        <v>13.066387739213734</v>
      </c>
      <c r="DN18" s="279">
        <v>0.48596283477741314</v>
      </c>
      <c r="DO18" s="279">
        <v>0.40743994713743442</v>
      </c>
      <c r="DP18" s="279">
        <v>9.780988677134415</v>
      </c>
      <c r="DQ18" s="279">
        <v>749546.30094312399</v>
      </c>
      <c r="DR18" s="279">
        <v>176.22229011065136</v>
      </c>
      <c r="DS18" s="279">
        <v>3087405.4635948534</v>
      </c>
      <c r="DT18" s="279">
        <v>28277.506280969097</v>
      </c>
      <c r="DU18" s="279">
        <v>19165.250086894957</v>
      </c>
      <c r="DV18" s="279">
        <v>1320296.367450566</v>
      </c>
      <c r="DW18" s="279">
        <v>0.42116755734549355</v>
      </c>
      <c r="DX18" s="278">
        <v>22</v>
      </c>
      <c r="DY18" s="279">
        <v>130.7836965123752</v>
      </c>
      <c r="DZ18" s="279">
        <v>128.86822574030785</v>
      </c>
      <c r="EA18" s="279">
        <v>1.9154707720673514</v>
      </c>
      <c r="EB18" s="279">
        <v>0.31059640677833267</v>
      </c>
      <c r="EC18" s="279">
        <v>2.2260671788456841</v>
      </c>
      <c r="ED18" s="183">
        <f t="shared" si="6"/>
        <v>2.2713318442531119</v>
      </c>
      <c r="EE18" s="279">
        <v>3.9152247274554557</v>
      </c>
      <c r="EF18" s="279">
        <v>0.44850742815311351</v>
      </c>
      <c r="EG18" s="279">
        <v>0.45345198919290325</v>
      </c>
      <c r="EH18" s="279">
        <v>2.6795191680385875</v>
      </c>
      <c r="EI18" s="279">
        <v>1245964.1205046906</v>
      </c>
      <c r="EJ18" s="279">
        <v>202.88522568483216</v>
      </c>
      <c r="EK18" s="279">
        <v>1211716.5358705977</v>
      </c>
      <c r="EL18" s="279">
        <v>96382.036364450454</v>
      </c>
      <c r="EM18" s="279">
        <v>487852.91415653477</v>
      </c>
      <c r="EN18" s="279">
        <v>261732.40045724518</v>
      </c>
      <c r="EO18" s="279">
        <v>0.14573467181071617</v>
      </c>
      <c r="EP18" s="542">
        <v>22</v>
      </c>
      <c r="EQ18" s="543">
        <v>73.009575361068585</v>
      </c>
      <c r="ER18" s="543">
        <v>71.822100797169625</v>
      </c>
      <c r="ES18" s="543">
        <v>1.1874745638989594</v>
      </c>
      <c r="ET18" s="543">
        <v>0.93294512650754713</v>
      </c>
      <c r="EU18" s="543">
        <v>2.1204196904065067</v>
      </c>
      <c r="EV18" s="183">
        <f t="shared" si="7"/>
        <v>2.4329548558006922</v>
      </c>
      <c r="EW18" s="543">
        <v>3.1242834649392508</v>
      </c>
      <c r="EX18" s="543">
        <v>0.4876865751318824</v>
      </c>
      <c r="EY18" s="543">
        <v>0.23596897100238551</v>
      </c>
      <c r="EZ18" s="543">
        <v>2.356388661408892</v>
      </c>
      <c r="FA18" s="543">
        <v>17321671.505757794</v>
      </c>
      <c r="FB18" s="543">
        <v>109.63764252215141</v>
      </c>
      <c r="FC18" s="543">
        <v>16160169.014261369</v>
      </c>
      <c r="FD18" s="543">
        <v>555154.28495705419</v>
      </c>
      <c r="FE18" s="543">
        <v>1193511.9385427726</v>
      </c>
      <c r="FF18" s="543">
        <v>5999431.9322977196</v>
      </c>
      <c r="FG18" s="543">
        <v>0.33499844365354248</v>
      </c>
      <c r="FH18" s="278">
        <v>16</v>
      </c>
      <c r="FI18" s="279">
        <v>154.76970698340895</v>
      </c>
      <c r="FJ18" s="279">
        <v>152.51258116184559</v>
      </c>
      <c r="FK18" s="279">
        <v>2.2571258215633634</v>
      </c>
      <c r="FL18" s="279">
        <v>1.7921469349801205</v>
      </c>
      <c r="FM18" s="279">
        <v>4.0492727565434841</v>
      </c>
      <c r="FN18" s="183">
        <f t="shared" si="8"/>
        <v>4.1896978311398989</v>
      </c>
      <c r="FO18" s="279">
        <v>7.3482751940749083</v>
      </c>
      <c r="FP18" s="279">
        <v>0.44457058847135689</v>
      </c>
      <c r="FQ18" s="279">
        <v>0.45636214399430003</v>
      </c>
      <c r="FR18" s="279">
        <v>4.5056349005377845</v>
      </c>
      <c r="FS18" s="279">
        <v>15498699.942017533</v>
      </c>
      <c r="FT18" s="279">
        <v>233.58875969224846</v>
      </c>
      <c r="FU18" s="279">
        <v>44964480.943838269</v>
      </c>
      <c r="FV18" s="279">
        <v>1448165.9735380348</v>
      </c>
      <c r="FW18" s="279">
        <v>13076056.627037214</v>
      </c>
      <c r="FX18" s="279">
        <v>4661283.8879536083</v>
      </c>
      <c r="FY18" s="279">
        <v>7.8355782026306095E-2</v>
      </c>
      <c r="FZ18" s="278">
        <v>19</v>
      </c>
      <c r="GA18" s="279">
        <v>208.02078297437066</v>
      </c>
      <c r="GB18" s="279">
        <v>206.44508673022167</v>
      </c>
      <c r="GC18" s="279">
        <v>1.5756962441489861</v>
      </c>
      <c r="GD18" s="279">
        <v>2.2412081433497768</v>
      </c>
      <c r="GE18" s="279">
        <v>3.8169043874987629</v>
      </c>
      <c r="GF18" s="183">
        <f t="shared" si="9"/>
        <v>4.4997577899899577</v>
      </c>
      <c r="GG18" s="279">
        <v>6.1620277291824754</v>
      </c>
      <c r="GH18" s="279">
        <v>0.44962917285698378</v>
      </c>
      <c r="GI18" s="279">
        <v>0.61795341294662787</v>
      </c>
      <c r="GJ18" s="279">
        <v>4.4348578004453909</v>
      </c>
      <c r="GK18" s="279">
        <v>2395349.3906595721</v>
      </c>
      <c r="GL18" s="279">
        <v>326.63726303620604</v>
      </c>
      <c r="GM18" s="279">
        <v>5368476.5605141735</v>
      </c>
      <c r="GN18" s="279">
        <v>143556.12254346674</v>
      </c>
      <c r="GO18" s="279">
        <v>669184.33981226711</v>
      </c>
      <c r="GP18" s="279">
        <v>1883299.0091204012</v>
      </c>
      <c r="GQ18" s="279">
        <v>0.3046809393930639</v>
      </c>
      <c r="GR18" s="278">
        <v>19</v>
      </c>
      <c r="GS18" s="279">
        <v>157.59161330360178</v>
      </c>
      <c r="GT18" s="279">
        <v>155.56856245027865</v>
      </c>
      <c r="GU18" s="279">
        <v>2.0230508533231273</v>
      </c>
      <c r="GV18" s="279">
        <v>1.1969713759877341</v>
      </c>
      <c r="GW18" s="279">
        <v>3.2200222293108611</v>
      </c>
      <c r="GX18" s="183">
        <f t="shared" si="10"/>
        <v>3.3789795517673999</v>
      </c>
      <c r="GY18" s="279">
        <v>4.5749973935608823</v>
      </c>
      <c r="GZ18" s="279">
        <v>0.45905632440576605</v>
      </c>
      <c r="HA18" s="279">
        <v>0.46781191919075349</v>
      </c>
      <c r="HB18" s="279">
        <v>3.6878341485016146</v>
      </c>
      <c r="HC18" s="279">
        <v>9272825.4341187496</v>
      </c>
      <c r="HD18" s="279">
        <v>239.62142307292157</v>
      </c>
      <c r="HE18" s="279">
        <v>11023778.505009055</v>
      </c>
      <c r="HF18" s="279">
        <v>342081.71858977794</v>
      </c>
      <c r="HG18" s="279">
        <v>3662071.7703124639</v>
      </c>
      <c r="HH18" s="279">
        <v>1995703.3891807699</v>
      </c>
      <c r="HI18" s="279">
        <v>0.13279960210023226</v>
      </c>
      <c r="HP18" s="183">
        <f t="shared" si="11"/>
        <v>0</v>
      </c>
      <c r="IB18" s="278">
        <v>14</v>
      </c>
      <c r="IC18" s="279">
        <v>171.68189357418083</v>
      </c>
      <c r="ID18" s="279">
        <v>170.41162383769978</v>
      </c>
      <c r="IE18" s="279">
        <v>1.2702697364810547</v>
      </c>
      <c r="IF18" s="279">
        <v>4.0254699376325753</v>
      </c>
      <c r="IG18" s="279">
        <v>5.29573967411363</v>
      </c>
      <c r="IH18" s="183">
        <f t="shared" si="12"/>
        <v>6.1757303883166266</v>
      </c>
      <c r="II18" s="279">
        <v>6.4562665534081178</v>
      </c>
      <c r="IJ18" s="279">
        <v>0.42848787055781151</v>
      </c>
      <c r="IK18" s="279">
        <v>0.68101837514413588</v>
      </c>
      <c r="IL18" s="279">
        <v>5.9767580492577661</v>
      </c>
      <c r="IM18" s="279">
        <v>3204599.9845976993</v>
      </c>
      <c r="IN18" s="279">
        <v>243.15258433434337</v>
      </c>
      <c r="IO18" s="279">
        <v>12900020.900135852</v>
      </c>
      <c r="IP18" s="279">
        <v>416859.72232226573</v>
      </c>
      <c r="IQ18" s="279">
        <v>823991.13705277361</v>
      </c>
      <c r="IR18" s="279">
        <v>3091275.3124231105</v>
      </c>
      <c r="IS18" s="279">
        <v>0.21860571010015523</v>
      </c>
      <c r="IT18" s="278">
        <v>18</v>
      </c>
      <c r="IU18" s="279">
        <v>187.39634145147946</v>
      </c>
      <c r="IV18" s="279">
        <v>186.15532480586847</v>
      </c>
      <c r="IW18" s="279">
        <v>1.2410166456109835</v>
      </c>
      <c r="IX18" s="279">
        <v>3.087508501331734</v>
      </c>
      <c r="IY18" s="279">
        <v>4.3285251469427175</v>
      </c>
      <c r="IZ18" s="183">
        <f t="shared" si="13"/>
        <v>4.5569413777607437</v>
      </c>
      <c r="JA18" s="279">
        <v>5.6085885074332085</v>
      </c>
      <c r="JB18" s="279">
        <v>0.4393604357311835</v>
      </c>
      <c r="JC18" s="279">
        <v>0.92408035299185465</v>
      </c>
      <c r="JD18" s="279">
        <v>5.2526054999345719</v>
      </c>
      <c r="JE18" s="279">
        <v>1999999.5305515183</v>
      </c>
      <c r="JF18" s="279">
        <v>265.624518810344</v>
      </c>
      <c r="JG18" s="279">
        <v>6175015.553237292</v>
      </c>
      <c r="JH18" s="279">
        <v>470351.87598592363</v>
      </c>
      <c r="JI18" s="279">
        <v>1413442.2100978694</v>
      </c>
      <c r="JJ18" s="279">
        <v>596196.87586276198</v>
      </c>
      <c r="JK18" s="279">
        <v>7.3980761743491025E-2</v>
      </c>
      <c r="JL18" s="278">
        <v>15</v>
      </c>
      <c r="JM18" s="279">
        <v>256.96560125997684</v>
      </c>
      <c r="JN18" s="279">
        <v>254.37339474342895</v>
      </c>
      <c r="JO18" s="279">
        <v>2.5922065165478898</v>
      </c>
      <c r="JP18" s="279">
        <v>3.4625137040819638</v>
      </c>
      <c r="JQ18" s="279">
        <v>6.0547202206298536</v>
      </c>
      <c r="JR18" s="183">
        <f t="shared" si="14"/>
        <v>6.9812055032483435</v>
      </c>
      <c r="JS18" s="279">
        <v>7.7515188028183832</v>
      </c>
      <c r="JT18" s="279">
        <v>0.47338914957470307</v>
      </c>
      <c r="JU18" s="279">
        <v>0.76249428507442396</v>
      </c>
      <c r="JV18" s="279">
        <v>6.8172145057042774</v>
      </c>
      <c r="JW18" s="279">
        <v>91880.000127760984</v>
      </c>
      <c r="JX18" s="279">
        <v>366.59653389282761</v>
      </c>
      <c r="JY18" s="279">
        <v>318135.75957342493</v>
      </c>
      <c r="JZ18" s="279">
        <v>6512.65653623452</v>
      </c>
      <c r="KA18" s="279">
        <v>19410.982961036178</v>
      </c>
      <c r="KB18" s="279">
        <v>92062.009519202038</v>
      </c>
      <c r="KC18" s="279">
        <v>0.26757591790214569</v>
      </c>
      <c r="KD18" s="446">
        <v>16</v>
      </c>
      <c r="KE18" s="447">
        <v>147.46794905613353</v>
      </c>
      <c r="KF18" s="447">
        <v>146.64460959509421</v>
      </c>
      <c r="KG18" s="447">
        <v>0.82333946103932476</v>
      </c>
      <c r="KH18" s="447">
        <v>3.2019600777612602</v>
      </c>
      <c r="KI18" s="447">
        <v>4.025299538800585</v>
      </c>
      <c r="KJ18" s="183">
        <f t="shared" si="15"/>
        <v>4.4492798850027313</v>
      </c>
      <c r="KK18" s="447">
        <v>7.1972483658967192</v>
      </c>
      <c r="KL18" s="447">
        <v>0.42084439798721962</v>
      </c>
      <c r="KM18" s="447">
        <v>0.43504175314523863</v>
      </c>
      <c r="KN18" s="447">
        <v>4.4603412919458236</v>
      </c>
      <c r="KO18" s="447">
        <v>1621703.9757754821</v>
      </c>
      <c r="KP18" s="447">
        <v>229.67209614819893</v>
      </c>
      <c r="KQ18" s="447">
        <v>5192631.3883798085</v>
      </c>
      <c r="KR18" s="447">
        <v>171993.26620775944</v>
      </c>
      <c r="KS18" s="447">
        <v>1396266.7959224805</v>
      </c>
      <c r="KT18" s="447">
        <v>895228.24401563662</v>
      </c>
      <c r="KU18" s="447">
        <v>0.13241275215979095</v>
      </c>
      <c r="LB18" s="183">
        <f t="shared" si="16"/>
        <v>0</v>
      </c>
      <c r="LN18" s="278">
        <v>17</v>
      </c>
      <c r="LO18" s="279">
        <v>203.76123629016556</v>
      </c>
      <c r="LP18" s="279">
        <v>200.22116423336539</v>
      </c>
      <c r="LQ18" s="279">
        <v>3.5400720568001702</v>
      </c>
      <c r="LR18" s="279">
        <v>2.8097829918001995</v>
      </c>
      <c r="LS18" s="279">
        <v>6.3498550486003698</v>
      </c>
      <c r="LT18" s="183">
        <f t="shared" si="17"/>
        <v>6.8352013504332394</v>
      </c>
      <c r="LU18" s="279">
        <v>8.0750964435125425</v>
      </c>
      <c r="LV18" s="279">
        <v>0.44896165029675439</v>
      </c>
      <c r="LW18" s="279">
        <v>0.6024588009372035</v>
      </c>
      <c r="LX18" s="279">
        <v>6.9523138495375729</v>
      </c>
      <c r="LY18" s="279">
        <v>377054.00148853101</v>
      </c>
      <c r="LZ18" s="279">
        <v>305.83088762816851</v>
      </c>
      <c r="MA18" s="279">
        <v>1059439.9203726812</v>
      </c>
      <c r="MB18" s="279">
        <v>33217.889136066842</v>
      </c>
      <c r="MC18" s="279">
        <v>182020.30936211796</v>
      </c>
      <c r="MD18" s="279">
        <v>220180.81568103039</v>
      </c>
      <c r="ME18" s="279">
        <v>0.1727344436382659</v>
      </c>
      <c r="MF18" s="278">
        <v>16</v>
      </c>
      <c r="MG18" s="279">
        <v>374.04094938932343</v>
      </c>
      <c r="MH18" s="279">
        <v>369.3155350058222</v>
      </c>
      <c r="MI18" s="279">
        <v>4.7254143835012314</v>
      </c>
      <c r="MJ18" s="279">
        <v>4.2200280777022998</v>
      </c>
      <c r="MK18" s="279">
        <v>8.9454424612035304</v>
      </c>
      <c r="ML18" s="183">
        <f t="shared" si="18"/>
        <v>9.7605436692093939</v>
      </c>
      <c r="MM18" s="279">
        <v>12.572921944129268</v>
      </c>
      <c r="MN18" s="279">
        <v>0.39927649199757975</v>
      </c>
      <c r="MO18" s="279">
        <v>1.1742554303204569</v>
      </c>
      <c r="MP18" s="279">
        <v>10.119697891523987</v>
      </c>
      <c r="MQ18" s="279">
        <v>3888591.0227461425</v>
      </c>
      <c r="MR18" s="279">
        <v>534.18186570909381</v>
      </c>
      <c r="MS18" s="279">
        <v>16409963.298689704</v>
      </c>
      <c r="MT18" s="279">
        <v>1340818.7210920991</v>
      </c>
      <c r="MU18" s="279">
        <v>1485022.4728074386</v>
      </c>
      <c r="MV18" s="279">
        <v>3715408.3314561648</v>
      </c>
      <c r="MW18" s="279">
        <v>0.1931506599002687</v>
      </c>
      <c r="MX18" s="278">
        <v>14</v>
      </c>
      <c r="MY18" s="279">
        <v>251.27990299969403</v>
      </c>
      <c r="MZ18" s="279">
        <v>248.80814302660085</v>
      </c>
      <c r="NA18" s="279">
        <v>2.4717599730931852</v>
      </c>
      <c r="NB18" s="279">
        <v>4.0688176940241121</v>
      </c>
      <c r="NC18" s="279">
        <v>6.5405776671172973</v>
      </c>
      <c r="ND18" s="183">
        <f t="shared" si="19"/>
        <v>7.4942543721730353</v>
      </c>
      <c r="NE18" s="279">
        <v>8.2736209009706858</v>
      </c>
      <c r="NF18" s="279">
        <v>0.43135928534386442</v>
      </c>
      <c r="NG18" s="279">
        <v>0.95139341431738922</v>
      </c>
      <c r="NH18" s="279">
        <v>7.491971081434686</v>
      </c>
      <c r="NI18" s="279">
        <v>10079859.835425498</v>
      </c>
      <c r="NJ18" s="279">
        <v>368.76471056003436</v>
      </c>
      <c r="NK18" s="279">
        <v>38377501.145714119</v>
      </c>
      <c r="NL18" s="279">
        <v>817372.98386750545</v>
      </c>
      <c r="NM18" s="279">
        <v>4803507.4371023653</v>
      </c>
      <c r="NN18" s="279">
        <v>10312634.950916447</v>
      </c>
      <c r="NO18" s="279">
        <v>0.23438668841231372</v>
      </c>
      <c r="NP18" s="524">
        <v>19</v>
      </c>
      <c r="NQ18" s="525">
        <v>75.604072108860649</v>
      </c>
      <c r="NR18" s="525">
        <v>74.49286460734892</v>
      </c>
      <c r="NS18" s="525">
        <v>1.1112075015117284</v>
      </c>
      <c r="NT18" s="525">
        <v>3.0603203473675924</v>
      </c>
      <c r="NU18" s="525">
        <v>4.1715278488793208</v>
      </c>
      <c r="NV18" s="183">
        <f t="shared" si="20"/>
        <v>5.2976104087812335</v>
      </c>
      <c r="NW18" s="525">
        <v>6.3848145201463096</v>
      </c>
      <c r="NX18" s="525">
        <v>0.54675596140138227</v>
      </c>
      <c r="NY18" s="525">
        <v>0.45266920726834803</v>
      </c>
      <c r="NZ18" s="525">
        <v>4.6241970561476684</v>
      </c>
      <c r="OA18" s="525">
        <v>3695989.5919985306</v>
      </c>
      <c r="OB18" s="525">
        <v>124.55931493731129</v>
      </c>
      <c r="OC18" s="525">
        <v>9062900.2521475218</v>
      </c>
      <c r="OD18" s="525">
        <v>233902.98969972139</v>
      </c>
      <c r="OE18" s="525">
        <v>2238075.4381760214</v>
      </c>
      <c r="OF18" s="525">
        <v>4244400.6632611472</v>
      </c>
      <c r="OG18" s="525">
        <v>0.36796231507938038</v>
      </c>
      <c r="OH18" s="524">
        <v>24</v>
      </c>
      <c r="OI18" s="525">
        <v>286.74328933027738</v>
      </c>
      <c r="OJ18" s="525">
        <v>284.41926304726252</v>
      </c>
      <c r="OK18" s="525">
        <v>2.3240262830148595</v>
      </c>
      <c r="OL18" s="525">
        <v>2.0058151251479561</v>
      </c>
      <c r="OM18" s="525">
        <v>4.3298414081628156</v>
      </c>
      <c r="ON18" s="183">
        <f t="shared" si="21"/>
        <v>4.5517671207900765</v>
      </c>
      <c r="OO18" s="525">
        <v>7.5069988409449593</v>
      </c>
      <c r="OP18" s="525">
        <v>0.36706151578558555</v>
      </c>
      <c r="OQ18" s="525">
        <v>1.0275343113230502</v>
      </c>
      <c r="OR18" s="525">
        <v>5.3573757194858658</v>
      </c>
      <c r="OS18" s="525">
        <v>6871191.6116442243</v>
      </c>
      <c r="OT18" s="525">
        <v>450.28437362193358</v>
      </c>
      <c r="OU18" s="525">
        <v>13782340.062425761</v>
      </c>
      <c r="OV18" s="525">
        <v>621453.73592281388</v>
      </c>
      <c r="OW18" s="525">
        <v>4100071.3830378158</v>
      </c>
      <c r="OX18" s="525">
        <v>2047289.1121683137</v>
      </c>
      <c r="OY18" s="525">
        <v>0.11064116021704186</v>
      </c>
      <c r="OZ18" s="278">
        <v>14</v>
      </c>
      <c r="PA18" s="279">
        <v>266.91811923081275</v>
      </c>
      <c r="PB18" s="279">
        <v>264.05172146299685</v>
      </c>
      <c r="PC18" s="279">
        <v>2.8663977678158972</v>
      </c>
      <c r="PD18" s="279">
        <v>2.5999568508674384</v>
      </c>
      <c r="PE18" s="279">
        <v>5.4663546186833356</v>
      </c>
      <c r="PF18" s="183">
        <f t="shared" si="22"/>
        <v>5.9130561686151815</v>
      </c>
      <c r="PG18" s="279">
        <v>7.4385680776693928</v>
      </c>
      <c r="PH18" s="279">
        <v>0.44470056985226136</v>
      </c>
      <c r="PI18" s="279">
        <v>0.78110448395372123</v>
      </c>
      <c r="PJ18" s="279">
        <v>6.2474591026370572</v>
      </c>
      <c r="PK18" s="279">
        <v>1247651.0004970431</v>
      </c>
      <c r="PL18" s="279">
        <v>388.53488091184994</v>
      </c>
      <c r="PM18" s="279">
        <v>3244416.4672354395</v>
      </c>
      <c r="PN18" s="279">
        <v>100036.9653517956</v>
      </c>
      <c r="PO18" s="279">
        <v>532486.3865661259</v>
      </c>
      <c r="PP18" s="279">
        <v>666101.44919539522</v>
      </c>
      <c r="PQ18" s="279">
        <v>0.17181113978211229</v>
      </c>
      <c r="PR18" s="524">
        <v>14</v>
      </c>
      <c r="PS18" s="525">
        <v>263.35271788833251</v>
      </c>
      <c r="PT18" s="525">
        <v>261.80492002725919</v>
      </c>
      <c r="PU18" s="525">
        <v>1.5477978610733203</v>
      </c>
      <c r="PV18" s="525">
        <v>4.7490794157284855</v>
      </c>
      <c r="PW18" s="525">
        <v>6.2968772768018058</v>
      </c>
      <c r="PX18" s="183">
        <f t="shared" si="23"/>
        <v>7.516099263514759</v>
      </c>
      <c r="PY18" s="525">
        <v>8.6960484693099431</v>
      </c>
      <c r="PZ18" s="525">
        <v>0.48149002265023727</v>
      </c>
      <c r="QA18" s="525">
        <v>0.48266302918058995</v>
      </c>
      <c r="QB18" s="525">
        <v>6.7795403059823958</v>
      </c>
      <c r="QC18" s="525">
        <v>1940253.9852726234</v>
      </c>
      <c r="QD18" s="525">
        <v>373.37885541286164</v>
      </c>
      <c r="QE18" s="525">
        <v>9238362.9012264814</v>
      </c>
      <c r="QF18" s="525">
        <v>126039.18184123446</v>
      </c>
      <c r="QG18" s="525">
        <v>619771.0406618861</v>
      </c>
      <c r="QH18" s="525">
        <v>2563217.4840631527</v>
      </c>
      <c r="QI18" s="525">
        <v>0.2567280687442306</v>
      </c>
      <c r="QJ18" s="278">
        <v>15</v>
      </c>
      <c r="QK18" s="279">
        <v>85.332254296242027</v>
      </c>
      <c r="QL18" s="279">
        <v>84.116493754704621</v>
      </c>
      <c r="QM18" s="279">
        <v>1.2157605415374064</v>
      </c>
      <c r="QN18" s="279">
        <v>2.5945903583576131</v>
      </c>
      <c r="QO18" s="279">
        <v>3.8103508998950195</v>
      </c>
      <c r="QP18" s="183">
        <f t="shared" si="24"/>
        <v>4.4379909067334671</v>
      </c>
      <c r="QQ18" s="279">
        <v>4.8318440172148538</v>
      </c>
      <c r="QR18" s="279">
        <v>0.46444011601059898</v>
      </c>
      <c r="QS18" s="279">
        <v>0.46181792609821887</v>
      </c>
      <c r="QT18" s="279">
        <v>4.272168825993238</v>
      </c>
      <c r="QU18" s="279">
        <v>22520539.889040381</v>
      </c>
      <c r="QV18" s="279">
        <v>120.87740304475061</v>
      </c>
      <c r="QW18" s="279">
        <v>58431575.661112152</v>
      </c>
      <c r="QX18" s="279">
        <v>1914780.9407424256</v>
      </c>
      <c r="QY18" s="279">
        <v>4688320.3166765422</v>
      </c>
      <c r="QZ18" s="279">
        <v>15732103.888538809</v>
      </c>
      <c r="RA18" s="279">
        <v>0.24190331426181147</v>
      </c>
      <c r="RB18" s="278">
        <v>18</v>
      </c>
      <c r="RC18" s="279">
        <v>118.88436365027788</v>
      </c>
      <c r="RD18" s="279">
        <v>117.94155862042915</v>
      </c>
      <c r="RE18" s="279">
        <v>0.94280502984872783</v>
      </c>
      <c r="RF18" s="279">
        <v>2.5787594452832723</v>
      </c>
      <c r="RG18" s="279">
        <v>3.5215644751320001</v>
      </c>
      <c r="RH18" s="183">
        <f t="shared" si="25"/>
        <v>4.210701654574045</v>
      </c>
      <c r="RI18" s="279">
        <v>4.5280168109301702</v>
      </c>
      <c r="RJ18" s="279">
        <v>0.46107224567717686</v>
      </c>
      <c r="RK18" s="279">
        <v>0.48331645580570026</v>
      </c>
      <c r="RL18" s="279">
        <v>4.0048809309377003</v>
      </c>
      <c r="RM18" s="279">
        <v>27353618.974612381</v>
      </c>
      <c r="RN18" s="279">
        <v>174.83281361863598</v>
      </c>
      <c r="RO18" s="279">
        <v>72606633.736590043</v>
      </c>
      <c r="RP18" s="279">
        <v>2694337.7016679333</v>
      </c>
      <c r="RQ18" s="279">
        <v>3301412.4669693573</v>
      </c>
      <c r="RR18" s="279">
        <v>21005381.188596651</v>
      </c>
      <c r="RS18" s="279">
        <v>0.26723593032398751</v>
      </c>
    </row>
    <row r="19" spans="1:507" ht="15" x14ac:dyDescent="0.25">
      <c r="A19">
        <v>2014</v>
      </c>
      <c r="B19" s="278">
        <v>16</v>
      </c>
      <c r="C19" s="279">
        <v>241.80749694813687</v>
      </c>
      <c r="D19" s="279">
        <v>240.87820945184157</v>
      </c>
      <c r="E19" s="279">
        <v>0.92928749629530216</v>
      </c>
      <c r="F19" s="279">
        <v>7.5319022084864615</v>
      </c>
      <c r="G19" s="279">
        <v>8.4611897047817628</v>
      </c>
      <c r="H19" s="183">
        <f t="shared" si="0"/>
        <v>10.498708385780642</v>
      </c>
      <c r="I19" s="279">
        <v>12.3734027880576</v>
      </c>
      <c r="J19" s="279">
        <v>0.44815439389520045</v>
      </c>
      <c r="K19" s="279">
        <v>0.97181348309565552</v>
      </c>
      <c r="L19" s="279">
        <v>9.4330031878774179</v>
      </c>
      <c r="M19" s="279">
        <v>688120.40595034696</v>
      </c>
      <c r="N19" s="279">
        <v>345.9723429157952</v>
      </c>
      <c r="O19" s="368">
        <v>5182855.6052820208</v>
      </c>
      <c r="P19" s="368">
        <v>129145.49137300398</v>
      </c>
      <c r="Q19" s="368">
        <v>332097.84822645527</v>
      </c>
      <c r="R19" s="368">
        <v>1526833.0256126621</v>
      </c>
      <c r="S19" s="279">
        <v>0.27051847257166112</v>
      </c>
      <c r="T19" s="278">
        <v>15</v>
      </c>
      <c r="U19" s="279">
        <v>169.443669728618</v>
      </c>
      <c r="V19" s="279">
        <v>168.45712202177995</v>
      </c>
      <c r="W19" s="279">
        <v>0.98654770683805282</v>
      </c>
      <c r="X19" s="279">
        <v>1.4802916205388752</v>
      </c>
      <c r="Y19" s="279">
        <v>2.466839327376928</v>
      </c>
      <c r="Z19" s="183">
        <f t="shared" si="1"/>
        <v>2.8257129721909306</v>
      </c>
      <c r="AA19" s="279">
        <v>3.581795025358907</v>
      </c>
      <c r="AB19" s="279">
        <v>0.44382893647675092</v>
      </c>
      <c r="AC19" s="279">
        <v>0.59931190030591197</v>
      </c>
      <c r="AD19" s="279">
        <v>3.0661512276828402</v>
      </c>
      <c r="AE19" s="279">
        <v>3628016.0149061941</v>
      </c>
      <c r="AF19" s="279">
        <v>253.3119230362397</v>
      </c>
      <c r="AG19" s="279">
        <v>5370521.7060464798</v>
      </c>
      <c r="AH19" s="279">
        <v>161228.15183887057</v>
      </c>
      <c r="AI19" s="279">
        <v>736885.18086679967</v>
      </c>
      <c r="AJ19" s="279">
        <v>1519732.9182656612</v>
      </c>
      <c r="AK19" s="279">
        <v>0.24243442294387951</v>
      </c>
      <c r="AL19" s="278">
        <v>15</v>
      </c>
      <c r="AM19" s="279">
        <v>261.07310508928015</v>
      </c>
      <c r="AN19" s="279">
        <v>258.65328181272855</v>
      </c>
      <c r="AO19" s="279">
        <v>2.4198232765515968</v>
      </c>
      <c r="AP19" s="279">
        <v>6.111974887263294</v>
      </c>
      <c r="AQ19" s="279">
        <v>8.5317981638148908</v>
      </c>
      <c r="AR19" s="183">
        <f t="shared" si="2"/>
        <v>10.233093259890097</v>
      </c>
      <c r="AS19" s="279">
        <v>11.046588380984204</v>
      </c>
      <c r="AT19" s="279">
        <v>0.46778023326423757</v>
      </c>
      <c r="AU19" s="279">
        <v>1.0091103819290488</v>
      </c>
      <c r="AV19" s="279">
        <v>9.5409085457439389</v>
      </c>
      <c r="AW19" s="279">
        <v>2668029.0023754528</v>
      </c>
      <c r="AX19" s="279">
        <v>375.52179508146196</v>
      </c>
      <c r="AY19" s="279">
        <v>16306926.261008833</v>
      </c>
      <c r="AZ19" s="279">
        <v>462060.61696896685</v>
      </c>
      <c r="BA19" s="279">
        <v>805922.12789715268</v>
      </c>
      <c r="BB19" s="279">
        <v>4892053.2327401554</v>
      </c>
      <c r="BC19" s="279">
        <v>0.278354398939126</v>
      </c>
      <c r="BD19" s="278">
        <v>21</v>
      </c>
      <c r="BE19" s="279">
        <v>210.91122063784326</v>
      </c>
      <c r="BF19" s="279">
        <v>211.40633167107939</v>
      </c>
      <c r="BG19" s="279">
        <v>-0.49511103323612815</v>
      </c>
      <c r="BH19" s="279">
        <v>6.8668919298231277</v>
      </c>
      <c r="BI19" s="279">
        <v>6.3717808965869995</v>
      </c>
      <c r="BJ19" s="183">
        <f t="shared" si="3"/>
        <v>7.6889549404958295</v>
      </c>
      <c r="BK19" s="279">
        <v>8.8806856822605642</v>
      </c>
      <c r="BL19" s="279">
        <v>0.43508529119610467</v>
      </c>
      <c r="BM19" s="279">
        <v>0.70274365049005239</v>
      </c>
      <c r="BN19" s="279">
        <v>7.0745245470770524</v>
      </c>
      <c r="BO19" s="279">
        <v>612848.00220281479</v>
      </c>
      <c r="BP19" s="279">
        <v>300.47936969407209</v>
      </c>
      <c r="BQ19" s="279">
        <v>4208361.0005347291</v>
      </c>
      <c r="BR19" s="279">
        <v>119797.29150535609</v>
      </c>
      <c r="BS19" s="279">
        <v>414828.32198663492</v>
      </c>
      <c r="BT19" s="279">
        <v>909776.78438051941</v>
      </c>
      <c r="BU19" s="279">
        <v>0.19181517014827359</v>
      </c>
      <c r="BV19" s="278">
        <v>23</v>
      </c>
      <c r="BW19" s="279">
        <v>390.40673236339188</v>
      </c>
      <c r="BX19" s="279">
        <v>388.0097197551392</v>
      </c>
      <c r="BY19" s="279">
        <v>2.3970126082526804</v>
      </c>
      <c r="BZ19" s="279">
        <v>6.0594116978642054</v>
      </c>
      <c r="CA19" s="279">
        <v>8.4564243061168867</v>
      </c>
      <c r="CB19" s="183">
        <f t="shared" si="26"/>
        <v>9.5728739970116337</v>
      </c>
      <c r="CC19" s="279">
        <v>13.566457142827966</v>
      </c>
      <c r="CD19" s="279">
        <v>0.50770768541766986</v>
      </c>
      <c r="CE19" s="279">
        <v>1.1493015686467016</v>
      </c>
      <c r="CF19" s="279">
        <v>9.6057258747635892</v>
      </c>
      <c r="CG19" s="279">
        <v>10791956.983343614</v>
      </c>
      <c r="CH19" s="279">
        <v>552.78974212846651</v>
      </c>
      <c r="CI19" s="279">
        <v>65392910.387719378</v>
      </c>
      <c r="CJ19" s="279">
        <v>2454297.5231653349</v>
      </c>
      <c r="CK19" s="279">
        <v>7384439.5887238216</v>
      </c>
      <c r="CL19" s="279">
        <v>13861469.361133832</v>
      </c>
      <c r="CM19" s="279">
        <v>0.18425050921829089</v>
      </c>
      <c r="CN19" s="278">
        <v>15</v>
      </c>
      <c r="CO19" s="279">
        <v>153.57148086790986</v>
      </c>
      <c r="CP19" s="279">
        <v>152.86486889935048</v>
      </c>
      <c r="CQ19" s="279">
        <v>0.70661196855937192</v>
      </c>
      <c r="CR19" s="279">
        <v>3.6013590289177055</v>
      </c>
      <c r="CS19" s="279">
        <v>4.3079709974770779</v>
      </c>
      <c r="CT19" s="183">
        <f t="shared" si="4"/>
        <v>4.7220783125065555</v>
      </c>
      <c r="CU19" s="279">
        <v>5.7063058066858474</v>
      </c>
      <c r="CV19" s="279">
        <v>0.44398915661665184</v>
      </c>
      <c r="CW19" s="279">
        <v>0.69995785759686435</v>
      </c>
      <c r="CX19" s="279">
        <v>5.007928855073942</v>
      </c>
      <c r="CY19" s="279">
        <v>2231909.4713248573</v>
      </c>
      <c r="CZ19" s="279">
        <v>217.3999546892816</v>
      </c>
      <c r="DA19" s="279">
        <v>8037907.3262827061</v>
      </c>
      <c r="DB19" s="279">
        <v>448003.16544759506</v>
      </c>
      <c r="DC19" s="279">
        <v>1397839.2468685196</v>
      </c>
      <c r="DD19" s="279">
        <v>1136496.8151771552</v>
      </c>
      <c r="DE19" s="279">
        <v>0.11498640144021613</v>
      </c>
      <c r="DF19" s="278">
        <v>20</v>
      </c>
      <c r="DG19" s="279">
        <v>116.65572714095704</v>
      </c>
      <c r="DH19" s="279">
        <v>112.65056100650297</v>
      </c>
      <c r="DI19" s="279">
        <v>4.0051661344540719</v>
      </c>
      <c r="DJ19" s="279">
        <v>5.6088163686750452</v>
      </c>
      <c r="DK19" s="279">
        <v>9.6139825031291171</v>
      </c>
      <c r="DL19" s="183">
        <f t="shared" si="5"/>
        <v>12.025577955084623</v>
      </c>
      <c r="DM19" s="279">
        <v>13.340638206005931</v>
      </c>
      <c r="DN19" s="279">
        <v>0.48234693436222159</v>
      </c>
      <c r="DO19" s="279">
        <v>0.42506920551040739</v>
      </c>
      <c r="DP19" s="279">
        <v>10.039051708639525</v>
      </c>
      <c r="DQ19" s="279">
        <v>755622.29562419374</v>
      </c>
      <c r="DR19" s="279">
        <v>182.56837044046515</v>
      </c>
      <c r="DS19" s="279">
        <v>3151040.303753952</v>
      </c>
      <c r="DT19" s="279">
        <v>31618.86140711491</v>
      </c>
      <c r="DU19" s="279">
        <v>28409.447854053429</v>
      </c>
      <c r="DV19" s="279">
        <v>1380647.529541716</v>
      </c>
      <c r="DW19" s="279">
        <v>0.42996512872558001</v>
      </c>
      <c r="DX19" s="278">
        <v>23</v>
      </c>
      <c r="DY19" s="279">
        <v>132.79393200017915</v>
      </c>
      <c r="DZ19" s="279">
        <v>130.7836965123752</v>
      </c>
      <c r="EA19" s="279">
        <v>2.0102354878039534</v>
      </c>
      <c r="EB19" s="279">
        <v>0.29552095942990542</v>
      </c>
      <c r="EC19" s="279">
        <v>2.305756447233859</v>
      </c>
      <c r="ED19" s="183">
        <f t="shared" si="6"/>
        <v>2.3454820805699117</v>
      </c>
      <c r="EE19" s="279">
        <v>3.9287668249260235</v>
      </c>
      <c r="EF19" s="279">
        <v>0.44780976728757915</v>
      </c>
      <c r="EG19" s="279">
        <v>0.44118402359035835</v>
      </c>
      <c r="EH19" s="279">
        <v>2.7469404708242173</v>
      </c>
      <c r="EI19" s="279">
        <v>1245964.1205621406</v>
      </c>
      <c r="EJ19" s="279">
        <v>205.98251903076928</v>
      </c>
      <c r="EK19" s="279">
        <v>1152903.3350936174</v>
      </c>
      <c r="EL19" s="279">
        <v>40325.891287400074</v>
      </c>
      <c r="EM19" s="279">
        <v>448915.95068361348</v>
      </c>
      <c r="EN19" s="279">
        <v>220746.634399414</v>
      </c>
      <c r="EO19" s="279">
        <v>0.13442577275293238</v>
      </c>
      <c r="EP19" s="542">
        <v>23</v>
      </c>
      <c r="EQ19" s="543">
        <v>74.283457917239105</v>
      </c>
      <c r="ER19" s="543">
        <v>73.009575361068585</v>
      </c>
      <c r="ES19" s="543">
        <v>1.2738825561705198</v>
      </c>
      <c r="ET19" s="543">
        <v>0.91338702791513138</v>
      </c>
      <c r="EU19" s="543">
        <v>2.1872695840856511</v>
      </c>
      <c r="EV19" s="183">
        <f t="shared" si="7"/>
        <v>2.4882141481373452</v>
      </c>
      <c r="EW19" s="543">
        <v>3.1768546395989792</v>
      </c>
      <c r="EX19" s="543">
        <v>0.4869646166671906</v>
      </c>
      <c r="EY19" s="543">
        <v>0.23517425647345558</v>
      </c>
      <c r="EZ19" s="543">
        <v>2.4224438405591067</v>
      </c>
      <c r="FA19" s="543">
        <v>17321671.455270723</v>
      </c>
      <c r="FB19" s="543">
        <v>111.52582113812105</v>
      </c>
      <c r="FC19" s="543">
        <v>15821390.009052092</v>
      </c>
      <c r="FD19" s="543">
        <v>481246.24819630798</v>
      </c>
      <c r="FE19" s="543">
        <v>1121125.7626889674</v>
      </c>
      <c r="FF19" s="543">
        <v>5740815.5633645849</v>
      </c>
      <c r="FG19" s="543">
        <v>0.3294819773591709</v>
      </c>
      <c r="FH19" s="278">
        <v>17</v>
      </c>
      <c r="FI19" s="279">
        <v>157.16706525868858</v>
      </c>
      <c r="FJ19" s="279">
        <v>154.76970698340895</v>
      </c>
      <c r="FK19" s="279">
        <v>2.397358275279629</v>
      </c>
      <c r="FL19" s="279">
        <v>1.887731718315379</v>
      </c>
      <c r="FM19" s="279">
        <v>4.2850899935950082</v>
      </c>
      <c r="FN19" s="183">
        <f t="shared" si="8"/>
        <v>4.4351776103852014</v>
      </c>
      <c r="FO19" s="279">
        <v>7.3307555354540641</v>
      </c>
      <c r="FP19" s="279">
        <v>0.44410486030812951</v>
      </c>
      <c r="FQ19" s="279">
        <v>0.46358038412688479</v>
      </c>
      <c r="FR19" s="279">
        <v>4.7486703777218926</v>
      </c>
      <c r="FS19" s="279">
        <v>15498699.943175342</v>
      </c>
      <c r="FT19" s="279">
        <v>237.20194951936747</v>
      </c>
      <c r="FU19" s="279">
        <v>43286014.529612251</v>
      </c>
      <c r="FV19" s="279">
        <v>1400033.0505623771</v>
      </c>
      <c r="FW19" s="279">
        <v>12056461.172410259</v>
      </c>
      <c r="FX19" s="279">
        <v>4511418.5595038822</v>
      </c>
      <c r="FY19" s="279">
        <v>7.9506857533830244E-2</v>
      </c>
      <c r="FZ19" s="278">
        <v>20</v>
      </c>
      <c r="GA19" s="279">
        <v>209.82441481567037</v>
      </c>
      <c r="GB19" s="279">
        <v>208.02078297437066</v>
      </c>
      <c r="GC19" s="279">
        <v>1.8036318412997048</v>
      </c>
      <c r="GD19" s="279">
        <v>2.0763578756688585</v>
      </c>
      <c r="GE19" s="279">
        <v>3.8799897169685633</v>
      </c>
      <c r="GF19" s="183">
        <f t="shared" si="9"/>
        <v>4.5288170685754228</v>
      </c>
      <c r="GG19" s="279">
        <v>6.1484604654438364</v>
      </c>
      <c r="GH19" s="279">
        <v>0.44910285153916429</v>
      </c>
      <c r="GI19" s="279">
        <v>0.62338442305602126</v>
      </c>
      <c r="GJ19" s="279">
        <v>4.5033741400245848</v>
      </c>
      <c r="GK19" s="279">
        <v>2395349.3946931129</v>
      </c>
      <c r="GL19" s="279">
        <v>329.47460453386225</v>
      </c>
      <c r="GM19" s="279">
        <v>4973602.5806496916</v>
      </c>
      <c r="GN19" s="279">
        <v>133027.0124969178</v>
      </c>
      <c r="GO19" s="279">
        <v>584386.61684730242</v>
      </c>
      <c r="GP19" s="279">
        <v>1778348.0481622622</v>
      </c>
      <c r="GQ19" s="279">
        <v>0.31248339181310547</v>
      </c>
      <c r="GR19" s="278">
        <v>20</v>
      </c>
      <c r="GS19" s="279">
        <v>159.50632779418297</v>
      </c>
      <c r="GT19" s="279">
        <v>157.59161330360178</v>
      </c>
      <c r="GU19" s="279">
        <v>1.9147144905811899</v>
      </c>
      <c r="GV19" s="279">
        <v>1.2139274247169332</v>
      </c>
      <c r="GW19" s="279">
        <v>3.1286419152981231</v>
      </c>
      <c r="GX19" s="183">
        <f t="shared" si="10"/>
        <v>3.3160153683193689</v>
      </c>
      <c r="GY19" s="279">
        <v>4.506646245829228</v>
      </c>
      <c r="GZ19" s="279">
        <v>0.45832360655040016</v>
      </c>
      <c r="HA19" s="279">
        <v>0.47362812610803035</v>
      </c>
      <c r="HB19" s="279">
        <v>3.6022700414061535</v>
      </c>
      <c r="HC19" s="279">
        <v>9272825.4080704264</v>
      </c>
      <c r="HD19" s="279">
        <v>242.51583675394667</v>
      </c>
      <c r="HE19" s="279">
        <v>11179797.51952176</v>
      </c>
      <c r="HF19" s="279">
        <v>318086.35005241679</v>
      </c>
      <c r="HG19" s="279">
        <v>3756485.8474689615</v>
      </c>
      <c r="HH19" s="279">
        <v>2354559.1518468191</v>
      </c>
      <c r="HI19" s="279">
        <v>0.15435309327898078</v>
      </c>
      <c r="HP19" s="183">
        <f t="shared" si="11"/>
        <v>0</v>
      </c>
      <c r="IB19" s="278">
        <v>15</v>
      </c>
      <c r="IC19" s="279">
        <v>172.68266488007154</v>
      </c>
      <c r="ID19" s="279">
        <v>171.68189357418083</v>
      </c>
      <c r="IE19" s="279">
        <v>1.0007713058907086</v>
      </c>
      <c r="IF19" s="279">
        <v>4.2524469881618572</v>
      </c>
      <c r="IG19" s="279">
        <v>5.2532182940525658</v>
      </c>
      <c r="IH19" s="183">
        <f t="shared" si="12"/>
        <v>6.1700358179570358</v>
      </c>
      <c r="II19" s="279">
        <v>6.4266837109472785</v>
      </c>
      <c r="IJ19" s="279">
        <v>0.42805705922691795</v>
      </c>
      <c r="IK19" s="279">
        <v>0.6855955375927445</v>
      </c>
      <c r="IL19" s="279">
        <v>5.9388138316453105</v>
      </c>
      <c r="IM19" s="279">
        <v>3204599.9964006539</v>
      </c>
      <c r="IN19" s="279">
        <v>244.59960832057331</v>
      </c>
      <c r="IO19" s="279">
        <v>13627391.602957461</v>
      </c>
      <c r="IP19" s="279">
        <v>445792.61870480829</v>
      </c>
      <c r="IQ19" s="279">
        <v>904424.12353665265</v>
      </c>
      <c r="IR19" s="279">
        <v>3229136.9734374569</v>
      </c>
      <c r="IS19" s="279">
        <v>0.21559763742070062</v>
      </c>
      <c r="IT19" s="278">
        <v>19</v>
      </c>
      <c r="IU19" s="279">
        <v>188.39315680893577</v>
      </c>
      <c r="IV19" s="279">
        <v>187.39634145147946</v>
      </c>
      <c r="IW19" s="279">
        <v>0.99681535745631322</v>
      </c>
      <c r="IX19" s="279">
        <v>2.8716232825817625</v>
      </c>
      <c r="IY19" s="279">
        <v>3.8684386400380757</v>
      </c>
      <c r="IZ19" s="183">
        <f t="shared" si="13"/>
        <v>4.0783203083045603</v>
      </c>
      <c r="JA19" s="279">
        <v>5.6070673228726697</v>
      </c>
      <c r="JB19" s="279">
        <v>0.43944468950071786</v>
      </c>
      <c r="JC19" s="279">
        <v>0.9257286932878982</v>
      </c>
      <c r="JD19" s="279">
        <v>4.7941673333259738</v>
      </c>
      <c r="JE19" s="279">
        <v>1999999.5360003533</v>
      </c>
      <c r="JF19" s="279">
        <v>266.92495104118319</v>
      </c>
      <c r="JG19" s="279">
        <v>6537505.8623215966</v>
      </c>
      <c r="JH19" s="279">
        <v>477354.93157849839</v>
      </c>
      <c r="JI19" s="279">
        <v>1479893.5311755391</v>
      </c>
      <c r="JJ19" s="279">
        <v>620865.98199534125</v>
      </c>
      <c r="JK19" s="279">
        <v>7.3088162204127463E-2</v>
      </c>
      <c r="JL19" s="278">
        <v>16</v>
      </c>
      <c r="JM19" s="279">
        <v>258.91387482766265</v>
      </c>
      <c r="JN19" s="279">
        <v>256.96560125997684</v>
      </c>
      <c r="JO19" s="279">
        <v>1.9482735676858169</v>
      </c>
      <c r="JP19" s="279">
        <v>3.9486942282780157</v>
      </c>
      <c r="JQ19" s="279">
        <v>5.8969677959638327</v>
      </c>
      <c r="JR19" s="183">
        <f t="shared" si="14"/>
        <v>6.9841416824617273</v>
      </c>
      <c r="JS19" s="279">
        <v>7.7998351366518852</v>
      </c>
      <c r="JT19" s="279">
        <v>0.47200646768275362</v>
      </c>
      <c r="JU19" s="279">
        <v>0.76830216272733609</v>
      </c>
      <c r="JV19" s="279">
        <v>6.6652699586911686</v>
      </c>
      <c r="JW19" s="279">
        <v>91880.00024563499</v>
      </c>
      <c r="JX19" s="279">
        <v>369.27738186159462</v>
      </c>
      <c r="JY19" s="279">
        <v>362806.02666412154</v>
      </c>
      <c r="JZ19" s="279">
        <v>7561.4895261811716</v>
      </c>
      <c r="KA19" s="279">
        <v>21565.915939058614</v>
      </c>
      <c r="KB19" s="279">
        <v>107909.0372723933</v>
      </c>
      <c r="KC19" s="279">
        <v>0.27532491088123584</v>
      </c>
      <c r="KD19" s="446">
        <v>17</v>
      </c>
      <c r="KE19" s="447">
        <v>148.49448542160675</v>
      </c>
      <c r="KF19" s="447">
        <v>147.46794905613353</v>
      </c>
      <c r="KG19" s="447">
        <v>1.0265363654732198</v>
      </c>
      <c r="KH19" s="447">
        <v>3.1098092118156759</v>
      </c>
      <c r="KI19" s="447">
        <v>4.1363455772888962</v>
      </c>
      <c r="KJ19" s="183">
        <f t="shared" si="15"/>
        <v>4.5596198515831787</v>
      </c>
      <c r="KK19" s="447">
        <v>7.2500374639046772</v>
      </c>
      <c r="KL19" s="447">
        <v>0.42049434013358289</v>
      </c>
      <c r="KM19" s="447">
        <v>0.43805567666689438</v>
      </c>
      <c r="KN19" s="447">
        <v>4.5744012539557906</v>
      </c>
      <c r="KO19" s="447">
        <v>1621703.9919912552</v>
      </c>
      <c r="KP19" s="447">
        <v>231.08715723369176</v>
      </c>
      <c r="KQ19" s="447">
        <v>5043190.0131326625</v>
      </c>
      <c r="KR19" s="447">
        <v>205275.33143460768</v>
      </c>
      <c r="KS19" s="447">
        <v>1269252.4293369676</v>
      </c>
      <c r="KT19" s="447">
        <v>887122.6730959299</v>
      </c>
      <c r="KU19" s="447">
        <v>0.1361094026881324</v>
      </c>
      <c r="LB19" s="183">
        <f t="shared" si="16"/>
        <v>0</v>
      </c>
      <c r="LN19" s="278">
        <v>18</v>
      </c>
      <c r="LO19" s="279">
        <v>206.92428918817401</v>
      </c>
      <c r="LP19" s="279">
        <v>203.76123629016556</v>
      </c>
      <c r="LQ19" s="279">
        <v>3.1630528980084591</v>
      </c>
      <c r="LR19" s="279">
        <v>3.0887607601941753</v>
      </c>
      <c r="LS19" s="279">
        <v>6.251813658202634</v>
      </c>
      <c r="LT19" s="183">
        <f t="shared" si="17"/>
        <v>6.7552139476518223</v>
      </c>
      <c r="LU19" s="279">
        <v>8.047548852869884</v>
      </c>
      <c r="LV19" s="279">
        <v>0.44784675626797343</v>
      </c>
      <c r="LW19" s="279">
        <v>0.61200179697781909</v>
      </c>
      <c r="LX19" s="279">
        <v>6.8638154551804531</v>
      </c>
      <c r="LY19" s="279">
        <v>377053.98476178804</v>
      </c>
      <c r="LZ19" s="279">
        <v>310.56727586219802</v>
      </c>
      <c r="MA19" s="279">
        <v>1164629.5526070632</v>
      </c>
      <c r="MB19" s="279">
        <v>38489.48175181308</v>
      </c>
      <c r="MC19" s="279">
        <v>213094.782055674</v>
      </c>
      <c r="MD19" s="279">
        <v>230811.80462167156</v>
      </c>
      <c r="ME19" s="279">
        <v>0.16297807714234933</v>
      </c>
      <c r="MF19" s="278">
        <v>17</v>
      </c>
      <c r="MG19" s="279">
        <v>378.86373829491225</v>
      </c>
      <c r="MH19" s="279">
        <v>374.04094938932343</v>
      </c>
      <c r="MI19" s="279">
        <v>4.8227889055888227</v>
      </c>
      <c r="MJ19" s="279">
        <v>4.1562641275426264</v>
      </c>
      <c r="MK19" s="279">
        <v>8.97905303313145</v>
      </c>
      <c r="ML19" s="183">
        <f t="shared" si="18"/>
        <v>9.7863459951219625</v>
      </c>
      <c r="MM19" s="279">
        <v>12.57073492485371</v>
      </c>
      <c r="MN19" s="279">
        <v>0.39857717064594939</v>
      </c>
      <c r="MO19" s="279">
        <v>1.1805645734541714</v>
      </c>
      <c r="MP19" s="279">
        <v>10.159617606585622</v>
      </c>
      <c r="MQ19" s="279">
        <v>3888591.0141074331</v>
      </c>
      <c r="MR19" s="279">
        <v>541.103065852545</v>
      </c>
      <c r="MS19" s="279">
        <v>16162011.338619187</v>
      </c>
      <c r="MT19" s="279">
        <v>1217771.6495970904</v>
      </c>
      <c r="MU19" s="279">
        <v>1491440.1919555126</v>
      </c>
      <c r="MV19" s="279">
        <v>3665456.5710943625</v>
      </c>
      <c r="MW19" s="279">
        <v>0.19423524040273654</v>
      </c>
      <c r="MX19" s="278">
        <v>15</v>
      </c>
      <c r="MY19" s="279">
        <v>253.56988777076478</v>
      </c>
      <c r="MZ19" s="279">
        <v>251.27990299969403</v>
      </c>
      <c r="NA19" s="279">
        <v>2.289984771070749</v>
      </c>
      <c r="NB19" s="279">
        <v>4.3028291229248889</v>
      </c>
      <c r="NC19" s="279">
        <v>6.592813893995638</v>
      </c>
      <c r="ND19" s="183">
        <f t="shared" si="19"/>
        <v>7.4499705405726928</v>
      </c>
      <c r="NE19" s="279">
        <v>8.267700826649456</v>
      </c>
      <c r="NF19" s="279">
        <v>0.43036012139034618</v>
      </c>
      <c r="NG19" s="279">
        <v>0.87707922356257872</v>
      </c>
      <c r="NH19" s="279">
        <v>7.4698931175582164</v>
      </c>
      <c r="NI19" s="279">
        <v>10079027.79233706</v>
      </c>
      <c r="NJ19" s="279">
        <v>372.13490769074338</v>
      </c>
      <c r="NK19" s="279">
        <v>40643556.611386061</v>
      </c>
      <c r="NL19" s="279">
        <v>929043.30169168953</v>
      </c>
      <c r="NM19" s="279">
        <v>5315819.2695660908</v>
      </c>
      <c r="NN19" s="279">
        <v>9340533.6353618018</v>
      </c>
      <c r="NO19" s="279">
        <v>0.19920768919459078</v>
      </c>
      <c r="NP19" s="524">
        <v>20</v>
      </c>
      <c r="NQ19" s="525">
        <v>76.669894956331532</v>
      </c>
      <c r="NR19" s="525">
        <v>75.604072108860649</v>
      </c>
      <c r="NS19" s="525">
        <v>1.0658228474708835</v>
      </c>
      <c r="NT19" s="525">
        <v>3.2073330703067149</v>
      </c>
      <c r="NU19" s="525">
        <v>4.2731559177775988</v>
      </c>
      <c r="NV19" s="183">
        <f t="shared" si="20"/>
        <v>5.513117589732734</v>
      </c>
      <c r="NW19" s="525">
        <v>6.4047144380334391</v>
      </c>
      <c r="NX19" s="525">
        <v>0.54587667302768295</v>
      </c>
      <c r="NY19" s="525">
        <v>0.32508128787063834</v>
      </c>
      <c r="NZ19" s="525">
        <v>4.5982372056482372</v>
      </c>
      <c r="OA19" s="525">
        <v>3695989.6232394511</v>
      </c>
      <c r="OB19" s="525">
        <v>126.05190023137662</v>
      </c>
      <c r="OC19" s="525">
        <v>9637148.4159210343</v>
      </c>
      <c r="OD19" s="525">
        <v>292881.94215647329</v>
      </c>
      <c r="OE19" s="525">
        <v>877633.39372606506</v>
      </c>
      <c r="OF19" s="525">
        <v>4178265.4067585617</v>
      </c>
      <c r="OG19" s="525">
        <v>0.38660209113753158</v>
      </c>
      <c r="OH19" s="524">
        <v>25</v>
      </c>
      <c r="OI19" s="525">
        <v>289.01838789028534</v>
      </c>
      <c r="OJ19" s="525">
        <v>286.74328933027738</v>
      </c>
      <c r="OK19" s="525">
        <v>2.2750985600079616</v>
      </c>
      <c r="OL19" s="525">
        <v>2.0452247897202303</v>
      </c>
      <c r="OM19" s="525">
        <v>4.3203233497281914</v>
      </c>
      <c r="ON19" s="183">
        <f t="shared" si="21"/>
        <v>4.541916828446662</v>
      </c>
      <c r="OO19" s="525">
        <v>7.5047494299810493</v>
      </c>
      <c r="OP19" s="525">
        <v>0.36649445348970744</v>
      </c>
      <c r="OQ19" s="525">
        <v>1.0348706564240313</v>
      </c>
      <c r="OR19" s="525">
        <v>5.3551940061522227</v>
      </c>
      <c r="OS19" s="525">
        <v>6871191.6163317543</v>
      </c>
      <c r="OT19" s="525">
        <v>454.03102495989231</v>
      </c>
      <c r="OU19" s="525">
        <v>14053131.428639544</v>
      </c>
      <c r="OV19" s="525">
        <v>656908.33656573365</v>
      </c>
      <c r="OW19" s="525">
        <v>4069232.8087417288</v>
      </c>
      <c r="OX19" s="525">
        <v>2034673.3319384975</v>
      </c>
      <c r="OY19" s="525">
        <v>0.1083467596482547</v>
      </c>
      <c r="OZ19" s="278">
        <v>15</v>
      </c>
      <c r="PA19" s="279">
        <v>265.86276950101478</v>
      </c>
      <c r="PB19" s="279">
        <v>266.91811923081275</v>
      </c>
      <c r="PC19" s="279">
        <v>-1.0553497297979675</v>
      </c>
      <c r="PD19" s="279">
        <v>4.4421129232490664</v>
      </c>
      <c r="PE19" s="279">
        <v>3.3867631934510989</v>
      </c>
      <c r="PF19" s="183">
        <f t="shared" si="22"/>
        <v>7.8725764566969225</v>
      </c>
      <c r="PG19" s="279">
        <v>7.4226848101817993</v>
      </c>
      <c r="PH19" s="279">
        <v>0.44520593237001593</v>
      </c>
      <c r="PI19" s="279">
        <v>4.2366502212174666</v>
      </c>
      <c r="PJ19" s="279">
        <v>7.6234134146685655</v>
      </c>
      <c r="PK19" s="279">
        <v>1247651.002943069</v>
      </c>
      <c r="PL19" s="279">
        <v>386.81995649304127</v>
      </c>
      <c r="PM19" s="279">
        <v>2967469.9270505956</v>
      </c>
      <c r="PN19" s="279">
        <v>2668796.9710986009</v>
      </c>
      <c r="PO19" s="279">
        <v>533135.78974874516</v>
      </c>
      <c r="PP19" s="279">
        <v>6230095.6508406438</v>
      </c>
      <c r="PQ19" s="279">
        <v>1.0098377373002023</v>
      </c>
      <c r="PR19" s="524">
        <v>15</v>
      </c>
      <c r="PS19" s="525">
        <v>263.67399122919397</v>
      </c>
      <c r="PT19" s="525">
        <v>263.35271788833251</v>
      </c>
      <c r="PU19" s="525">
        <v>0.32127334086146675</v>
      </c>
      <c r="PV19" s="525">
        <v>5.3556009159297799</v>
      </c>
      <c r="PW19" s="525">
        <v>5.6768742567912467</v>
      </c>
      <c r="PX19" s="183">
        <f t="shared" si="23"/>
        <v>7.6954333988406507</v>
      </c>
      <c r="PY19" s="525">
        <v>8.6966851689205935</v>
      </c>
      <c r="PZ19" s="525">
        <v>0.48163085039471032</v>
      </c>
      <c r="QA19" s="525">
        <v>0.90371312032699447</v>
      </c>
      <c r="QB19" s="525">
        <v>6.580587377118241</v>
      </c>
      <c r="QC19" s="525">
        <v>1940104.9799227293</v>
      </c>
      <c r="QD19" s="525">
        <v>373.76374061152291</v>
      </c>
      <c r="QE19" s="525">
        <v>10430637.244711749</v>
      </c>
      <c r="QF19" s="525">
        <v>132494.03640164228</v>
      </c>
      <c r="QG19" s="525">
        <v>582459.99588924856</v>
      </c>
      <c r="QH19" s="525">
        <v>4200842.3553034486</v>
      </c>
      <c r="QI19" s="525">
        <v>0.37690619105792045</v>
      </c>
      <c r="QJ19" s="278">
        <v>16</v>
      </c>
      <c r="QK19" s="279">
        <v>86.56262285265305</v>
      </c>
      <c r="QL19" s="279">
        <v>85.332254296242027</v>
      </c>
      <c r="QM19" s="279">
        <v>1.2303685564110225</v>
      </c>
      <c r="QN19" s="279">
        <v>2.5990851557200978</v>
      </c>
      <c r="QO19" s="279">
        <v>3.8294537121311203</v>
      </c>
      <c r="QP19" s="183">
        <f t="shared" si="24"/>
        <v>4.4597296926092742</v>
      </c>
      <c r="QQ19" s="279">
        <v>4.8644549681625522</v>
      </c>
      <c r="QR19" s="279">
        <v>0.46340285146151722</v>
      </c>
      <c r="QS19" s="279">
        <v>0.46838781313728617</v>
      </c>
      <c r="QT19" s="279">
        <v>4.2978415252684066</v>
      </c>
      <c r="QU19" s="279">
        <v>22520539.898633823</v>
      </c>
      <c r="QV19" s="279">
        <v>122.60073569389955</v>
      </c>
      <c r="QW19" s="279">
        <v>58532800.949341342</v>
      </c>
      <c r="QX19" s="279">
        <v>1876819.2815311062</v>
      </c>
      <c r="QY19" s="279">
        <v>4624699.4766828287</v>
      </c>
      <c r="QZ19" s="279">
        <v>15770768.236738538</v>
      </c>
      <c r="RA19" s="279">
        <v>0.24249916517395956</v>
      </c>
      <c r="RB19" s="278">
        <v>19</v>
      </c>
      <c r="RC19" s="279">
        <v>119.6318317345397</v>
      </c>
      <c r="RD19" s="279">
        <v>118.88436365027788</v>
      </c>
      <c r="RE19" s="279">
        <v>0.74746808426182554</v>
      </c>
      <c r="RF19" s="279">
        <v>2.7615357077556144</v>
      </c>
      <c r="RG19" s="279">
        <v>3.5090037920174399</v>
      </c>
      <c r="RH19" s="183">
        <f t="shared" si="25"/>
        <v>4.2559150906778855</v>
      </c>
      <c r="RI19" s="279">
        <v>4.526332405507981</v>
      </c>
      <c r="RJ19" s="279">
        <v>0.46059497960693307</v>
      </c>
      <c r="RK19" s="279">
        <v>0.4864149684320323</v>
      </c>
      <c r="RL19" s="279">
        <v>3.9954187604494722</v>
      </c>
      <c r="RM19" s="279">
        <v>27353618.921089396</v>
      </c>
      <c r="RN19" s="279">
        <v>175.89853860754414</v>
      </c>
      <c r="RO19" s="279">
        <v>77648373.43547526</v>
      </c>
      <c r="RP19" s="279">
        <v>2795588.3380658971</v>
      </c>
      <c r="RQ19" s="279">
        <v>3489169.3947162358</v>
      </c>
      <c r="RR19" s="279">
        <v>22701355.562941916</v>
      </c>
      <c r="RS19" s="279">
        <v>0.27046954220537084</v>
      </c>
    </row>
    <row r="20" spans="1:507" ht="15" x14ac:dyDescent="0.25">
      <c r="A20">
        <v>2015</v>
      </c>
      <c r="B20" s="278">
        <v>17</v>
      </c>
      <c r="C20" s="279">
        <v>242.68877166839422</v>
      </c>
      <c r="D20" s="279">
        <v>241.80749694813687</v>
      </c>
      <c r="E20" s="279">
        <v>0.88127472025735187</v>
      </c>
      <c r="F20" s="279">
        <v>7.535261898201667</v>
      </c>
      <c r="G20" s="279">
        <v>8.4165366184590198</v>
      </c>
      <c r="H20" s="183">
        <f t="shared" si="0"/>
        <v>10.459961551367559</v>
      </c>
      <c r="I20" s="279">
        <v>12.302134727397414</v>
      </c>
      <c r="J20" s="279">
        <v>0.44718484937284542</v>
      </c>
      <c r="K20" s="279">
        <v>0.97341598266481688</v>
      </c>
      <c r="L20" s="279">
        <v>9.3899526011238361</v>
      </c>
      <c r="M20" s="279">
        <v>688120.4044588228</v>
      </c>
      <c r="N20" s="279">
        <v>347.4061394912523</v>
      </c>
      <c r="O20" s="368">
        <v>5185167.465093689</v>
      </c>
      <c r="P20" s="368">
        <v>130270.94317584058</v>
      </c>
      <c r="Q20" s="368">
        <v>335555.05483056518</v>
      </c>
      <c r="R20" s="368">
        <v>1532445.8650810479</v>
      </c>
      <c r="S20" s="279">
        <v>0.27118167364510792</v>
      </c>
      <c r="T20" s="278">
        <v>16</v>
      </c>
      <c r="U20" s="279">
        <v>170.18031155890546</v>
      </c>
      <c r="V20" s="279">
        <v>169.443669728618</v>
      </c>
      <c r="W20" s="279">
        <v>0.73664183028745356</v>
      </c>
      <c r="X20" s="279">
        <v>1.6808979708750247</v>
      </c>
      <c r="Y20" s="279">
        <v>2.4175398011624782</v>
      </c>
      <c r="Z20" s="183">
        <f t="shared" si="1"/>
        <v>2.8253439846408073</v>
      </c>
      <c r="AA20" s="279">
        <v>3.5630218050614544</v>
      </c>
      <c r="AB20" s="279">
        <v>0.44355194835100831</v>
      </c>
      <c r="AC20" s="279">
        <v>0.6090988801979984</v>
      </c>
      <c r="AD20" s="279">
        <v>3.0266386813604766</v>
      </c>
      <c r="AE20" s="279">
        <v>3628016.0160861877</v>
      </c>
      <c r="AF20" s="279">
        <v>254.3954437184961</v>
      </c>
      <c r="AG20" s="279">
        <v>6098324.759741364</v>
      </c>
      <c r="AH20" s="279">
        <v>170731.14632307272</v>
      </c>
      <c r="AI20" s="279">
        <v>805221.3592337335</v>
      </c>
      <c r="AJ20" s="279">
        <v>1716296.8329198619</v>
      </c>
      <c r="AK20" s="279">
        <v>0.24261090830280352</v>
      </c>
      <c r="AL20" s="278">
        <v>16</v>
      </c>
      <c r="AM20" s="279">
        <v>263.20222064987411</v>
      </c>
      <c r="AN20" s="279">
        <v>261.07310508928015</v>
      </c>
      <c r="AO20" s="279">
        <v>2.1291155605939593</v>
      </c>
      <c r="AP20" s="279">
        <v>6.3987486804920533</v>
      </c>
      <c r="AQ20" s="279">
        <v>8.5278642410860126</v>
      </c>
      <c r="AR20" s="183">
        <f t="shared" si="2"/>
        <v>10.283739078796097</v>
      </c>
      <c r="AS20" s="279">
        <v>11.066888446553689</v>
      </c>
      <c r="AT20" s="279">
        <v>0.46744792969752313</v>
      </c>
      <c r="AU20" s="279">
        <v>1.0233004836819333</v>
      </c>
      <c r="AV20" s="279">
        <v>9.5511647247679452</v>
      </c>
      <c r="AW20" s="279">
        <v>2668029.0019161347</v>
      </c>
      <c r="AX20" s="279">
        <v>378.59762775741763</v>
      </c>
      <c r="AY20" s="279">
        <v>17072047.055525344</v>
      </c>
      <c r="AZ20" s="279">
        <v>494280.85801083979</v>
      </c>
      <c r="BA20" s="279">
        <v>791019.95904863381</v>
      </c>
      <c r="BB20" s="279">
        <v>5037423.2253928343</v>
      </c>
      <c r="BC20" s="279">
        <v>0.27440909549444287</v>
      </c>
      <c r="BD20" s="278">
        <v>22</v>
      </c>
      <c r="BE20" s="279">
        <v>210.08752293857353</v>
      </c>
      <c r="BF20" s="279">
        <v>210.91122063784326</v>
      </c>
      <c r="BG20" s="279">
        <v>-0.82369769926972936</v>
      </c>
      <c r="BH20" s="279">
        <v>7.0502434999332362</v>
      </c>
      <c r="BI20" s="279">
        <v>6.2265458006635068</v>
      </c>
      <c r="BJ20" s="183">
        <f t="shared" si="3"/>
        <v>7.5667967513334258</v>
      </c>
      <c r="BK20" s="279">
        <v>8.8377254272169559</v>
      </c>
      <c r="BL20" s="279">
        <v>0.43571763628170196</v>
      </c>
      <c r="BM20" s="279">
        <v>0.70437508212082445</v>
      </c>
      <c r="BN20" s="279">
        <v>6.9309208827843314</v>
      </c>
      <c r="BO20" s="279">
        <v>612848.00002471567</v>
      </c>
      <c r="BP20" s="279">
        <v>299.24605413770195</v>
      </c>
      <c r="BQ20" s="279">
        <v>4320727.6286213296</v>
      </c>
      <c r="BR20" s="279">
        <v>118845.39652893603</v>
      </c>
      <c r="BS20" s="279">
        <v>435975.29574465036</v>
      </c>
      <c r="BT20" s="279">
        <v>926841.50159897562</v>
      </c>
      <c r="BU20" s="279">
        <v>0.19009995196373158</v>
      </c>
      <c r="BV20" s="278">
        <v>24</v>
      </c>
      <c r="BW20" s="279">
        <v>393.95430186733159</v>
      </c>
      <c r="BX20" s="279">
        <v>390.40673236339188</v>
      </c>
      <c r="BY20" s="279">
        <v>3.5475695039397124</v>
      </c>
      <c r="BZ20" s="279">
        <v>5.5024669501085652</v>
      </c>
      <c r="CA20" s="279">
        <v>9.0500364540482785</v>
      </c>
      <c r="CB20" s="183">
        <f t="shared" si="26"/>
        <v>10.040546669866202</v>
      </c>
      <c r="CC20" s="279">
        <v>13.574934581546417</v>
      </c>
      <c r="CD20" s="279">
        <v>0.50378091435508099</v>
      </c>
      <c r="CE20" s="279">
        <v>1.1598274452163659</v>
      </c>
      <c r="CF20" s="279">
        <v>10.209863899264644</v>
      </c>
      <c r="CG20" s="279">
        <v>10791956.985230748</v>
      </c>
      <c r="CH20" s="279">
        <v>558.07448207162031</v>
      </c>
      <c r="CI20" s="279">
        <v>59382386.638225272</v>
      </c>
      <c r="CJ20" s="279">
        <v>2344357.0320974924</v>
      </c>
      <c r="CK20" s="279">
        <v>7102894.7807204667</v>
      </c>
      <c r="CL20" s="279">
        <v>12390162.567985505</v>
      </c>
      <c r="CM20" s="279">
        <v>0.18001202456988513</v>
      </c>
      <c r="CN20" s="278">
        <v>16</v>
      </c>
      <c r="CO20" s="279">
        <v>154.0109108563033</v>
      </c>
      <c r="CP20" s="279">
        <v>153.57148086790986</v>
      </c>
      <c r="CQ20" s="279">
        <v>0.43942998839344227</v>
      </c>
      <c r="CR20" s="279">
        <v>3.8292774385291199</v>
      </c>
      <c r="CS20" s="279">
        <v>4.2687074269225622</v>
      </c>
      <c r="CT20" s="183">
        <f t="shared" si="4"/>
        <v>4.697197461115274</v>
      </c>
      <c r="CU20" s="279">
        <v>5.6908267208276682</v>
      </c>
      <c r="CV20" s="279">
        <v>0.44385816660465865</v>
      </c>
      <c r="CW20" s="279">
        <v>0.70228162682518835</v>
      </c>
      <c r="CX20" s="279">
        <v>4.9709890537477506</v>
      </c>
      <c r="CY20" s="279">
        <v>2231909.4507944859</v>
      </c>
      <c r="CZ20" s="279">
        <v>218.08249705047075</v>
      </c>
      <c r="DA20" s="279">
        <v>8546600.5047672242</v>
      </c>
      <c r="DB20" s="279">
        <v>456073.5851142481</v>
      </c>
      <c r="DC20" s="279">
        <v>1526747.2053459687</v>
      </c>
      <c r="DD20" s="279">
        <v>1178225.4389367255</v>
      </c>
      <c r="DE20" s="279">
        <v>0.11189840409090357</v>
      </c>
      <c r="DF20" s="278">
        <v>21</v>
      </c>
      <c r="DG20" s="279">
        <v>120.73014130107242</v>
      </c>
      <c r="DH20" s="279">
        <v>116.65572714095704</v>
      </c>
      <c r="DI20" s="279">
        <v>4.0744141601153814</v>
      </c>
      <c r="DJ20" s="279">
        <v>5.6128760518523517</v>
      </c>
      <c r="DK20" s="279">
        <v>9.6872902119677331</v>
      </c>
      <c r="DL20" s="183">
        <f t="shared" si="5"/>
        <v>12.02605157345134</v>
      </c>
      <c r="DM20" s="279">
        <v>13.554290335229538</v>
      </c>
      <c r="DN20" s="279">
        <v>0.47902936076781705</v>
      </c>
      <c r="DO20" s="279">
        <v>0.44273634676382551</v>
      </c>
      <c r="DP20" s="279">
        <v>10.130026558731558</v>
      </c>
      <c r="DQ20" s="279">
        <v>761576.29230403958</v>
      </c>
      <c r="DR20" s="279">
        <v>189.05175417856969</v>
      </c>
      <c r="DS20" s="279">
        <v>3153321.0205590278</v>
      </c>
      <c r="DT20" s="279">
        <v>27682.23569768259</v>
      </c>
      <c r="DU20" s="279">
        <v>18109.488214333742</v>
      </c>
      <c r="DV20" s="279">
        <v>1332999.5547166003</v>
      </c>
      <c r="DW20" s="279">
        <v>0.4166778920250292</v>
      </c>
      <c r="DX20" s="278">
        <v>24</v>
      </c>
      <c r="DY20" s="279">
        <v>134.62390693824091</v>
      </c>
      <c r="DZ20" s="279">
        <v>132.79393200017915</v>
      </c>
      <c r="EA20" s="279">
        <v>1.8299749380617527</v>
      </c>
      <c r="EB20" s="279">
        <v>0.29708200322813888</v>
      </c>
      <c r="EC20" s="279">
        <v>2.1270569412898914</v>
      </c>
      <c r="ED20" s="183">
        <f t="shared" si="6"/>
        <v>2.1995202853500384</v>
      </c>
      <c r="EE20" s="279">
        <v>3.9235070487388999</v>
      </c>
      <c r="EF20" s="279">
        <v>0.44705215694605444</v>
      </c>
      <c r="EG20" s="279">
        <v>0.5794545916521846</v>
      </c>
      <c r="EH20" s="279">
        <v>2.7065115329420761</v>
      </c>
      <c r="EI20" s="279">
        <v>1245964.1208658007</v>
      </c>
      <c r="EJ20" s="279">
        <v>208.82940587049038</v>
      </c>
      <c r="EK20" s="279">
        <v>1158993.3688812107</v>
      </c>
      <c r="EL20" s="279">
        <v>41438.39016475989</v>
      </c>
      <c r="EM20" s="279">
        <v>529361.87241397379</v>
      </c>
      <c r="EN20" s="279">
        <v>421926.0329050466</v>
      </c>
      <c r="EO20" s="279">
        <v>0.24391697670255691</v>
      </c>
      <c r="EP20" s="542">
        <v>24</v>
      </c>
      <c r="EQ20" s="543">
        <v>75.437106959485305</v>
      </c>
      <c r="ER20" s="543">
        <v>74.283457917239105</v>
      </c>
      <c r="ES20" s="543">
        <v>1.1536490422462009</v>
      </c>
      <c r="ET20" s="543">
        <v>1.0508672642289569</v>
      </c>
      <c r="EU20" s="543">
        <v>2.2045163064751581</v>
      </c>
      <c r="EV20" s="183">
        <f t="shared" si="7"/>
        <v>2.6120912306319717</v>
      </c>
      <c r="EW20" s="543">
        <v>3.2313556301389976</v>
      </c>
      <c r="EX20" s="543">
        <v>0.48583873915085951</v>
      </c>
      <c r="EY20" s="543">
        <v>0.30124530738993099</v>
      </c>
      <c r="EZ20" s="543">
        <v>2.5057616138650891</v>
      </c>
      <c r="FA20" s="543">
        <v>17321671.400387291</v>
      </c>
      <c r="FB20" s="543">
        <v>113.24354715872448</v>
      </c>
      <c r="FC20" s="543">
        <v>18202777.436397947</v>
      </c>
      <c r="FD20" s="543">
        <v>526456.0637490974</v>
      </c>
      <c r="FE20" s="543">
        <v>1685122.1411161302</v>
      </c>
      <c r="FF20" s="543">
        <v>7917631.2132083531</v>
      </c>
      <c r="FG20" s="543">
        <v>0.38784624664834316</v>
      </c>
      <c r="FH20" s="278">
        <v>18</v>
      </c>
      <c r="FI20" s="279">
        <v>159.4832762699134</v>
      </c>
      <c r="FJ20" s="279">
        <v>157.16706525868858</v>
      </c>
      <c r="FK20" s="279">
        <v>2.3162110112248229</v>
      </c>
      <c r="FL20" s="279">
        <v>1.8327703151731238</v>
      </c>
      <c r="FM20" s="279">
        <v>4.1489813263979469</v>
      </c>
      <c r="FN20" s="183">
        <f t="shared" si="8"/>
        <v>4.2912865005057785</v>
      </c>
      <c r="FO20" s="279">
        <v>7.3131727287953776</v>
      </c>
      <c r="FP20" s="279">
        <v>0.44363682640164565</v>
      </c>
      <c r="FQ20" s="279">
        <v>0.47054589580644707</v>
      </c>
      <c r="FR20" s="279">
        <v>4.6195272222043942</v>
      </c>
      <c r="FS20" s="279">
        <v>15498699.951677915</v>
      </c>
      <c r="FT20" s="279">
        <v>240.6792935211902</v>
      </c>
      <c r="FU20" s="279">
        <v>43821578.156943671</v>
      </c>
      <c r="FV20" s="279">
        <v>1397949.5619738826</v>
      </c>
      <c r="FW20" s="279">
        <v>12363472.685251836</v>
      </c>
      <c r="FX20" s="279">
        <v>4471023.36300804</v>
      </c>
      <c r="FY20" s="279">
        <v>7.7644848855154616E-2</v>
      </c>
      <c r="FZ20" s="278">
        <v>21</v>
      </c>
      <c r="GA20" s="279">
        <v>211.5127297136728</v>
      </c>
      <c r="GB20" s="279">
        <v>209.82441481567037</v>
      </c>
      <c r="GC20" s="279">
        <v>1.6883148980024316</v>
      </c>
      <c r="GD20" s="279">
        <v>2.1498290612037994</v>
      </c>
      <c r="GE20" s="279">
        <v>3.838143959206231</v>
      </c>
      <c r="GF20" s="183">
        <f t="shared" si="9"/>
        <v>4.5037386227698706</v>
      </c>
      <c r="GG20" s="279">
        <v>6.1388698461299054</v>
      </c>
      <c r="GH20" s="279">
        <v>0.44862247031776187</v>
      </c>
      <c r="GI20" s="279">
        <v>0.62846044297066828</v>
      </c>
      <c r="GJ20" s="279">
        <v>4.4666044021768991</v>
      </c>
      <c r="GK20" s="279">
        <v>2395349.3951947624</v>
      </c>
      <c r="GL20" s="279">
        <v>332.13980736259401</v>
      </c>
      <c r="GM20" s="279">
        <v>5149591.7415266549</v>
      </c>
      <c r="GN20" s="279">
        <v>138034.44404201032</v>
      </c>
      <c r="GO20" s="279">
        <v>596530.83964117488</v>
      </c>
      <c r="GP20" s="279">
        <v>1821755.7787395159</v>
      </c>
      <c r="GQ20" s="279">
        <v>0.30960352875262515</v>
      </c>
      <c r="GR20" s="278">
        <v>21</v>
      </c>
      <c r="GS20" s="279">
        <v>161.29470828092485</v>
      </c>
      <c r="GT20" s="279">
        <v>159.50632779418297</v>
      </c>
      <c r="GU20" s="279">
        <v>1.788380486741886</v>
      </c>
      <c r="GV20" s="279">
        <v>1.2072682235134757</v>
      </c>
      <c r="GW20" s="279">
        <v>2.9956487102553617</v>
      </c>
      <c r="GX20" s="183">
        <f t="shared" si="10"/>
        <v>3.1944883413218825</v>
      </c>
      <c r="GY20" s="279">
        <v>4.3739180958703692</v>
      </c>
      <c r="GZ20" s="279">
        <v>0.45766480054779579</v>
      </c>
      <c r="HA20" s="279">
        <v>0.47913482215108977</v>
      </c>
      <c r="HB20" s="279">
        <v>3.4747835324064513</v>
      </c>
      <c r="HC20" s="279">
        <v>9272825.3949326463</v>
      </c>
      <c r="HD20" s="279">
        <v>245.21115843581504</v>
      </c>
      <c r="HE20" s="279">
        <v>11122497.837039199</v>
      </c>
      <c r="HF20" s="279">
        <v>337614.45351019176</v>
      </c>
      <c r="HG20" s="279">
        <v>3799766.3047145265</v>
      </c>
      <c r="HH20" s="279">
        <v>2513334.2954821088</v>
      </c>
      <c r="HI20" s="279">
        <v>0.16470211606153615</v>
      </c>
      <c r="HP20" s="183">
        <f t="shared" si="11"/>
        <v>0</v>
      </c>
      <c r="IB20" s="278">
        <v>16</v>
      </c>
      <c r="IC20" s="279">
        <v>173.85510200638777</v>
      </c>
      <c r="ID20" s="279">
        <v>172.68266488007154</v>
      </c>
      <c r="IE20" s="279">
        <v>1.1724371263162254</v>
      </c>
      <c r="IF20" s="279">
        <v>4.0694303519372879</v>
      </c>
      <c r="IG20" s="279">
        <v>5.2418674782535133</v>
      </c>
      <c r="IH20" s="183">
        <f t="shared" si="12"/>
        <v>6.123820082461692</v>
      </c>
      <c r="II20" s="279">
        <v>6.4027015025281688</v>
      </c>
      <c r="IJ20" s="279">
        <v>0.42757919431364949</v>
      </c>
      <c r="IK20" s="279">
        <v>0.69036851215190498</v>
      </c>
      <c r="IL20" s="279">
        <v>5.9322359904054185</v>
      </c>
      <c r="IM20" s="279">
        <v>3204599.9815038936</v>
      </c>
      <c r="IN20" s="279">
        <v>246.29949334318025</v>
      </c>
      <c r="IO20" s="279">
        <v>13040896.430549633</v>
      </c>
      <c r="IP20" s="279">
        <v>432080.70807727147</v>
      </c>
      <c r="IQ20" s="279">
        <v>833350.47314043599</v>
      </c>
      <c r="IR20" s="279">
        <v>3100557.5234496645</v>
      </c>
      <c r="IS20" s="279">
        <v>0.2167263051420249</v>
      </c>
      <c r="IT20" s="278">
        <v>20</v>
      </c>
      <c r="IU20" s="279">
        <v>189.89845846293787</v>
      </c>
      <c r="IV20" s="279">
        <v>188.39315680893577</v>
      </c>
      <c r="IW20" s="279">
        <v>1.5053016540020963</v>
      </c>
      <c r="IX20" s="279">
        <v>2.83476407796985</v>
      </c>
      <c r="IY20" s="279">
        <v>4.3400657319719462</v>
      </c>
      <c r="IZ20" s="183">
        <f t="shared" si="13"/>
        <v>4.5491791263897525</v>
      </c>
      <c r="JA20" s="279">
        <v>5.6204689361140039</v>
      </c>
      <c r="JB20" s="279">
        <v>0.43934404248157405</v>
      </c>
      <c r="JC20" s="279">
        <v>0.93085261053746793</v>
      </c>
      <c r="JD20" s="279">
        <v>5.2709183425094146</v>
      </c>
      <c r="JE20" s="279">
        <v>1999999.5370299348</v>
      </c>
      <c r="JF20" s="279">
        <v>268.97335951474338</v>
      </c>
      <c r="JG20" s="279">
        <v>5669526.8435287913</v>
      </c>
      <c r="JH20" s="279">
        <v>414279.32963159855</v>
      </c>
      <c r="JI20" s="279">
        <v>1253127.469659799</v>
      </c>
      <c r="JJ20" s="279">
        <v>541227.0850303357</v>
      </c>
      <c r="JK20" s="279">
        <v>7.3767477174878401E-2</v>
      </c>
      <c r="JL20" s="278">
        <v>17</v>
      </c>
      <c r="JM20" s="279">
        <v>260.48970495883088</v>
      </c>
      <c r="JN20" s="279">
        <v>258.91387482766265</v>
      </c>
      <c r="JO20" s="279">
        <v>1.5758301311682317</v>
      </c>
      <c r="JP20" s="279">
        <v>4.2261762586673193</v>
      </c>
      <c r="JQ20" s="279">
        <v>5.8020063898355509</v>
      </c>
      <c r="JR20" s="183">
        <f t="shared" si="14"/>
        <v>6.9854248184723282</v>
      </c>
      <c r="JS20" s="279">
        <v>7.8393455669770367</v>
      </c>
      <c r="JT20" s="279">
        <v>0.47092621930988249</v>
      </c>
      <c r="JU20" s="279">
        <v>0.7730147665673065</v>
      </c>
      <c r="JV20" s="279">
        <v>6.5750211564028573</v>
      </c>
      <c r="JW20" s="279">
        <v>91880.000408603009</v>
      </c>
      <c r="JX20" s="279">
        <v>371.39556834289903</v>
      </c>
      <c r="JY20" s="279">
        <v>388301.07637318154</v>
      </c>
      <c r="JZ20" s="279">
        <v>8088.2202725808756</v>
      </c>
      <c r="KA20" s="279">
        <v>22486.007905756735</v>
      </c>
      <c r="KB20" s="279">
        <v>117293.91401754401</v>
      </c>
      <c r="KC20" s="279">
        <v>0.28002107725860831</v>
      </c>
      <c r="KD20" s="446">
        <v>18</v>
      </c>
      <c r="KE20" s="447">
        <v>149.76427975843245</v>
      </c>
      <c r="KF20" s="447">
        <v>148.49448542160675</v>
      </c>
      <c r="KG20" s="447">
        <v>1.2697943368256972</v>
      </c>
      <c r="KH20" s="447">
        <v>2.9777671725068799</v>
      </c>
      <c r="KI20" s="447">
        <v>4.2475615093325771</v>
      </c>
      <c r="KJ20" s="183">
        <f t="shared" si="15"/>
        <v>4.6190571014746364</v>
      </c>
      <c r="KK20" s="447">
        <v>7.3239369943959653</v>
      </c>
      <c r="KL20" s="447">
        <v>0.42034955818680259</v>
      </c>
      <c r="KM20" s="447">
        <v>0.44178521092679846</v>
      </c>
      <c r="KN20" s="447">
        <v>4.6893467202593753</v>
      </c>
      <c r="KO20" s="447">
        <v>1621704.0015214107</v>
      </c>
      <c r="KP20" s="447">
        <v>232.91222176744944</v>
      </c>
      <c r="KQ20" s="447">
        <v>4829056.9392535044</v>
      </c>
      <c r="KR20" s="447">
        <v>156028.11549859872</v>
      </c>
      <c r="KS20" s="447">
        <v>1298514.5405989559</v>
      </c>
      <c r="KT20" s="447">
        <v>783919.4326577757</v>
      </c>
      <c r="KU20" s="447">
        <v>0.12475642675223306</v>
      </c>
      <c r="LB20" s="183">
        <f t="shared" si="16"/>
        <v>0</v>
      </c>
      <c r="LN20" s="278">
        <v>19</v>
      </c>
      <c r="LO20" s="279">
        <v>207.68127964087279</v>
      </c>
      <c r="LP20" s="279">
        <v>206.92428918817401</v>
      </c>
      <c r="LQ20" s="279">
        <v>0.75699045269877274</v>
      </c>
      <c r="LR20" s="279">
        <v>5.1347465506050876</v>
      </c>
      <c r="LS20" s="279">
        <v>5.8917370033038603</v>
      </c>
      <c r="LT20" s="183">
        <f t="shared" si="17"/>
        <v>6.4557197180464421</v>
      </c>
      <c r="LU20" s="279">
        <v>8.0146898560448854</v>
      </c>
      <c r="LV20" s="279">
        <v>0.44763746754973932</v>
      </c>
      <c r="LW20" s="279">
        <v>0.61432625500806404</v>
      </c>
      <c r="LX20" s="279">
        <v>6.506063258311924</v>
      </c>
      <c r="LY20" s="279">
        <v>377054.00214112597</v>
      </c>
      <c r="LZ20" s="279">
        <v>311.68966072200993</v>
      </c>
      <c r="MA20" s="279">
        <v>1936076.73688599</v>
      </c>
      <c r="MB20" s="279">
        <v>59491.060436681822</v>
      </c>
      <c r="MC20" s="279">
        <v>465988.52685622126</v>
      </c>
      <c r="MD20" s="279">
        <v>270368.79123831063</v>
      </c>
      <c r="ME20" s="279">
        <v>0.10983652439011249</v>
      </c>
      <c r="MF20" s="278">
        <v>18</v>
      </c>
      <c r="MG20" s="279">
        <v>383.39920614531036</v>
      </c>
      <c r="MH20" s="279">
        <v>378.86373829491225</v>
      </c>
      <c r="MI20" s="279">
        <v>4.5354678503981063</v>
      </c>
      <c r="MJ20" s="279">
        <v>4.3141716645468833</v>
      </c>
      <c r="MK20" s="279">
        <v>8.8496395149449896</v>
      </c>
      <c r="ML20" s="183">
        <f t="shared" si="18"/>
        <v>9.6941838711783852</v>
      </c>
      <c r="MM20" s="279">
        <v>12.574101869190731</v>
      </c>
      <c r="MN20" s="279">
        <v>0.39791447336891345</v>
      </c>
      <c r="MO20" s="279">
        <v>1.2099395553050094</v>
      </c>
      <c r="MP20" s="279">
        <v>10.059579070249999</v>
      </c>
      <c r="MQ20" s="279">
        <v>3888591.0111978613</v>
      </c>
      <c r="MR20" s="279">
        <v>547.61879192371021</v>
      </c>
      <c r="MS20" s="279">
        <v>16776049.155521352</v>
      </c>
      <c r="MT20" s="279">
        <v>1243096.0868733246</v>
      </c>
      <c r="MU20" s="279">
        <v>1540973.4088434638</v>
      </c>
      <c r="MV20" s="279">
        <v>3829098.3990999334</v>
      </c>
      <c r="MW20" s="279">
        <v>0.19576048935968771</v>
      </c>
      <c r="MX20" s="278">
        <v>16</v>
      </c>
      <c r="MY20" s="279">
        <v>255.81571109710879</v>
      </c>
      <c r="MZ20" s="279">
        <v>253.56988777076478</v>
      </c>
      <c r="NA20" s="279">
        <v>2.2458233263440093</v>
      </c>
      <c r="NB20" s="279">
        <v>4.3263138602382858</v>
      </c>
      <c r="NC20" s="279">
        <v>6.5721371865822951</v>
      </c>
      <c r="ND20" s="183">
        <f t="shared" si="19"/>
        <v>7.4406515821686909</v>
      </c>
      <c r="NE20" s="279">
        <v>8.2652732711750794</v>
      </c>
      <c r="NF20" s="279">
        <v>0.4293768243358172</v>
      </c>
      <c r="NG20" s="279">
        <v>0.88483755663473584</v>
      </c>
      <c r="NH20" s="279">
        <v>7.4569747432170308</v>
      </c>
      <c r="NI20" s="279">
        <v>10078235.784082683</v>
      </c>
      <c r="NJ20" s="279">
        <v>375.44136503683018</v>
      </c>
      <c r="NK20" s="279">
        <v>40883911.807748556</v>
      </c>
      <c r="NL20" s="279">
        <v>931366.6037294534</v>
      </c>
      <c r="NM20" s="279">
        <v>5232522.2850984279</v>
      </c>
      <c r="NN20" s="279">
        <v>9444920.8970256522</v>
      </c>
      <c r="NO20" s="279">
        <v>0.20075159215068128</v>
      </c>
      <c r="NP20" s="524">
        <v>21</v>
      </c>
      <c r="NQ20" s="525">
        <v>77.518496094434084</v>
      </c>
      <c r="NR20" s="525">
        <v>76.669894956331532</v>
      </c>
      <c r="NS20" s="525">
        <v>0.848601138102552</v>
      </c>
      <c r="NT20" s="525">
        <v>3.2850770984844799</v>
      </c>
      <c r="NU20" s="525">
        <v>4.1336782365870324</v>
      </c>
      <c r="NV20" s="183">
        <f t="shared" si="20"/>
        <v>5.397891389551992</v>
      </c>
      <c r="NW20" s="525">
        <v>6.3089859506352681</v>
      </c>
      <c r="NX20" s="525">
        <v>0.54516214938373908</v>
      </c>
      <c r="NY20" s="525">
        <v>0.3837404595171276</v>
      </c>
      <c r="NZ20" s="525">
        <v>4.5174186961041602</v>
      </c>
      <c r="OA20" s="525">
        <v>3695989.5985343107</v>
      </c>
      <c r="OB20" s="525">
        <v>127.19949284872587</v>
      </c>
      <c r="OC20" s="525">
        <v>9961256.309287766</v>
      </c>
      <c r="OD20" s="525">
        <v>305102.81255033601</v>
      </c>
      <c r="OE20" s="525">
        <v>1462493.9771060441</v>
      </c>
      <c r="OF20" s="525">
        <v>4513674.9952442795</v>
      </c>
      <c r="OG20" s="525">
        <v>0.38483515456857492</v>
      </c>
      <c r="OH20" s="524">
        <v>26</v>
      </c>
      <c r="OI20" s="525">
        <v>291.47158525431763</v>
      </c>
      <c r="OJ20" s="525">
        <v>289.01838789028534</v>
      </c>
      <c r="OK20" s="525">
        <v>2.4531973640322917</v>
      </c>
      <c r="OL20" s="525">
        <v>1.9254973222998739</v>
      </c>
      <c r="OM20" s="525">
        <v>4.3786946863321656</v>
      </c>
      <c r="ON20" s="183">
        <f t="shared" si="21"/>
        <v>4.5901379855614053</v>
      </c>
      <c r="OO20" s="525">
        <v>7.5023521487482219</v>
      </c>
      <c r="OP20" s="525">
        <v>0.36589201711434982</v>
      </c>
      <c r="OQ20" s="525">
        <v>1.0438759589640842</v>
      </c>
      <c r="OR20" s="525">
        <v>5.4225706452962497</v>
      </c>
      <c r="OS20" s="525">
        <v>6871191.606457415</v>
      </c>
      <c r="OT20" s="525">
        <v>458.03162707656139</v>
      </c>
      <c r="OU20" s="525">
        <v>13230461.039243139</v>
      </c>
      <c r="OV20" s="525">
        <v>597575.33182029088</v>
      </c>
      <c r="OW20" s="525">
        <v>3946679.7913368177</v>
      </c>
      <c r="OX20" s="525">
        <v>1951882.5524784971</v>
      </c>
      <c r="OY20" s="525">
        <v>0.10981230499800683</v>
      </c>
      <c r="OZ20" s="278">
        <v>16</v>
      </c>
      <c r="PA20" s="279">
        <v>268.50342140109882</v>
      </c>
      <c r="PB20" s="279">
        <v>265.86276950101478</v>
      </c>
      <c r="PC20" s="279">
        <v>2.6406519000840376</v>
      </c>
      <c r="PD20" s="279">
        <v>4.0607476339423725</v>
      </c>
      <c r="PE20" s="279">
        <v>6.7013995340264101</v>
      </c>
      <c r="PF20" s="183">
        <f t="shared" si="22"/>
        <v>7.1991702022632937</v>
      </c>
      <c r="PG20" s="279">
        <v>7.4220005182917541</v>
      </c>
      <c r="PH20" s="279">
        <v>0.44441219056534287</v>
      </c>
      <c r="PI20" s="279">
        <v>0.79027600034861878</v>
      </c>
      <c r="PJ20" s="279">
        <v>7.4916755343750285</v>
      </c>
      <c r="PK20" s="279">
        <v>1247650.9942148484</v>
      </c>
      <c r="PL20" s="279">
        <v>390.72273140265594</v>
      </c>
      <c r="PM20" s="279">
        <v>3497655.6550933938</v>
      </c>
      <c r="PN20" s="279">
        <v>1687407.0980142658</v>
      </c>
      <c r="PO20" s="279">
        <v>476348.82355722971</v>
      </c>
      <c r="PP20" s="279">
        <v>693981.71906205709</v>
      </c>
      <c r="PQ20" s="279">
        <v>0.12258104002233282</v>
      </c>
      <c r="PR20" s="524">
        <v>16</v>
      </c>
      <c r="PS20" s="525">
        <v>266.51667871213317</v>
      </c>
      <c r="PT20" s="525">
        <v>263.67399122919397</v>
      </c>
      <c r="PU20" s="525">
        <v>2.8426874829391977</v>
      </c>
      <c r="PV20" s="525">
        <v>5.032394940752793</v>
      </c>
      <c r="PW20" s="525">
        <v>7.8750824236919907</v>
      </c>
      <c r="PX20" s="183">
        <f t="shared" si="23"/>
        <v>8.8256483736258815</v>
      </c>
      <c r="PY20" s="525">
        <v>8.6531697816991517</v>
      </c>
      <c r="PZ20" s="525">
        <v>0.48114283263235424</v>
      </c>
      <c r="QA20" s="525">
        <v>0.48332493571702195</v>
      </c>
      <c r="QB20" s="525">
        <v>8.3584073594090125</v>
      </c>
      <c r="QC20" s="525">
        <v>1939970.9769015217</v>
      </c>
      <c r="QD20" s="525">
        <v>377.7635013468215</v>
      </c>
      <c r="QE20" s="525">
        <v>6979316.1151280021</v>
      </c>
      <c r="QF20" s="525">
        <v>2881964.4763540681</v>
      </c>
      <c r="QG20" s="525">
        <v>456552.01574980613</v>
      </c>
      <c r="QH20" s="525">
        <v>1948928.9829238029</v>
      </c>
      <c r="QI20" s="525">
        <v>0.18888937794530397</v>
      </c>
      <c r="QJ20" s="278">
        <v>17</v>
      </c>
      <c r="QK20" s="279">
        <v>87.71423374796143</v>
      </c>
      <c r="QL20" s="279">
        <v>86.56262285265305</v>
      </c>
      <c r="QM20" s="279">
        <v>1.1516108953083801</v>
      </c>
      <c r="QN20" s="279">
        <v>2.6890600741087476</v>
      </c>
      <c r="QO20" s="279">
        <v>3.8406709694171277</v>
      </c>
      <c r="QP20" s="183">
        <f t="shared" si="24"/>
        <v>4.4889335522792537</v>
      </c>
      <c r="QQ20" s="279">
        <v>4.8964813550054762</v>
      </c>
      <c r="QR20" s="279">
        <v>0.46245656082521303</v>
      </c>
      <c r="QS20" s="279">
        <v>0.47679905208806667</v>
      </c>
      <c r="QT20" s="279">
        <v>4.3174700215051942</v>
      </c>
      <c r="QU20" s="279">
        <v>22520539.915744878</v>
      </c>
      <c r="QV20" s="279">
        <v>124.21138469707576</v>
      </c>
      <c r="QW20" s="279">
        <v>60559084.734801948</v>
      </c>
      <c r="QX20" s="279">
        <v>1908816.3545653052</v>
      </c>
      <c r="QY20" s="279">
        <v>4779449.9155608369</v>
      </c>
      <c r="QZ20" s="279">
        <v>16211590.760961067</v>
      </c>
      <c r="RA20" s="279">
        <v>0.24107404260092016</v>
      </c>
      <c r="RB20" s="278">
        <v>20</v>
      </c>
      <c r="RC20" s="279">
        <v>120.41442546676174</v>
      </c>
      <c r="RD20" s="279">
        <v>119.6318317345397</v>
      </c>
      <c r="RE20" s="279">
        <v>0.78259373222203976</v>
      </c>
      <c r="RF20" s="279">
        <v>2.7507009973887504</v>
      </c>
      <c r="RG20" s="279">
        <v>3.5332947296107902</v>
      </c>
      <c r="RH20" s="183">
        <f t="shared" si="25"/>
        <v>4.2801811864361508</v>
      </c>
      <c r="RI20" s="279">
        <v>4.5331246798759954</v>
      </c>
      <c r="RJ20" s="279">
        <v>0.46008242673647948</v>
      </c>
      <c r="RK20" s="279">
        <v>0.48972557612791423</v>
      </c>
      <c r="RL20" s="279">
        <v>4.0230203057387044</v>
      </c>
      <c r="RM20" s="279">
        <v>27353618.943443913</v>
      </c>
      <c r="RN20" s="279">
        <v>177.0149798792751</v>
      </c>
      <c r="RO20" s="279">
        <v>77021246.243317917</v>
      </c>
      <c r="RP20" s="279">
        <v>2747424.4547164845</v>
      </c>
      <c r="RQ20" s="279">
        <v>3418950.3258159137</v>
      </c>
      <c r="RR20" s="279">
        <v>22587590.427755065</v>
      </c>
      <c r="RS20" s="279">
        <v>0.27152586105664789</v>
      </c>
    </row>
    <row r="21" spans="1:507" ht="15" x14ac:dyDescent="0.25">
      <c r="A21">
        <v>2016</v>
      </c>
      <c r="B21" s="278">
        <v>18</v>
      </c>
      <c r="C21" s="279">
        <v>243.31374880199331</v>
      </c>
      <c r="D21" s="279">
        <v>242.68877166839422</v>
      </c>
      <c r="E21" s="279">
        <v>0.62497713359908857</v>
      </c>
      <c r="F21" s="279">
        <v>7.729738561950251</v>
      </c>
      <c r="G21" s="279">
        <v>8.3547156955493396</v>
      </c>
      <c r="H21" s="183">
        <f t="shared" si="0"/>
        <v>10.405366765158245</v>
      </c>
      <c r="I21" s="279">
        <v>12.226617517415189</v>
      </c>
      <c r="J21" s="279">
        <v>0.44636088942797247</v>
      </c>
      <c r="K21" s="279">
        <v>0.97430463183584481</v>
      </c>
      <c r="L21" s="279">
        <v>9.3290203273851837</v>
      </c>
      <c r="M21" s="279">
        <v>688120.40650938149</v>
      </c>
      <c r="N21" s="279">
        <v>348.46501421711423</v>
      </c>
      <c r="O21" s="368">
        <v>5318990.8414604487</v>
      </c>
      <c r="P21" s="368">
        <v>134021.19704126482</v>
      </c>
      <c r="Q21" s="368">
        <v>369587.63805416715</v>
      </c>
      <c r="R21" s="368">
        <v>1544699.1070835432</v>
      </c>
      <c r="S21" s="279">
        <v>0.26529371636231852</v>
      </c>
      <c r="T21" s="278">
        <v>17</v>
      </c>
      <c r="U21" s="279">
        <v>170.95404980483019</v>
      </c>
      <c r="V21" s="279">
        <v>170.18031155890546</v>
      </c>
      <c r="W21" s="279">
        <v>0.77373824592473284</v>
      </c>
      <c r="X21" s="279">
        <v>1.6546896081243572</v>
      </c>
      <c r="Y21" s="279">
        <v>2.4284278540490902</v>
      </c>
      <c r="Z21" s="183">
        <f t="shared" si="1"/>
        <v>2.8269031731257415</v>
      </c>
      <c r="AA21" s="279">
        <v>3.5503486234396937</v>
      </c>
      <c r="AB21" s="279">
        <v>0.44327556979061511</v>
      </c>
      <c r="AC21" s="279">
        <v>0.61858939258431989</v>
      </c>
      <c r="AD21" s="279">
        <v>3.04701724663341</v>
      </c>
      <c r="AE21" s="279">
        <v>3628016.0193170356</v>
      </c>
      <c r="AF21" s="279">
        <v>255.54377846492642</v>
      </c>
      <c r="AG21" s="279">
        <v>6003240.4052725956</v>
      </c>
      <c r="AH21" s="279">
        <v>160411.73012828594</v>
      </c>
      <c r="AI21" s="279">
        <v>810386.91199976741</v>
      </c>
      <c r="AJ21" s="279">
        <v>1679458.4440619431</v>
      </c>
      <c r="AK21" s="279">
        <v>0.2408157500477299</v>
      </c>
      <c r="AL21" s="278">
        <v>17</v>
      </c>
      <c r="AM21" s="279">
        <v>264.76356506561439</v>
      </c>
      <c r="AN21" s="279">
        <v>263.20222064987411</v>
      </c>
      <c r="AO21" s="279">
        <v>1.5613444157402796</v>
      </c>
      <c r="AP21" s="279">
        <v>6.902194034412525</v>
      </c>
      <c r="AQ21" s="279">
        <v>8.4635384501528037</v>
      </c>
      <c r="AR21" s="183">
        <f t="shared" si="2"/>
        <v>10.430832178406581</v>
      </c>
      <c r="AS21" s="279">
        <v>11.069352065569683</v>
      </c>
      <c r="AT21" s="279">
        <v>0.46696259786530453</v>
      </c>
      <c r="AU21" s="279">
        <v>1.0734717373690585</v>
      </c>
      <c r="AV21" s="279">
        <v>9.5370101875218616</v>
      </c>
      <c r="AW21" s="279">
        <v>2668028.9896523361</v>
      </c>
      <c r="AX21" s="279">
        <v>380.85738958078122</v>
      </c>
      <c r="AY21" s="279">
        <v>18415253.776017956</v>
      </c>
      <c r="AZ21" s="279">
        <v>531773.86996630963</v>
      </c>
      <c r="BA21" s="279">
        <v>779970.04067978461</v>
      </c>
      <c r="BB21" s="279">
        <v>5622675.7220617775</v>
      </c>
      <c r="BC21" s="279">
        <v>0.28502440216043862</v>
      </c>
      <c r="BD21" s="278">
        <v>23</v>
      </c>
      <c r="BE21" s="279">
        <v>210.07034880409498</v>
      </c>
      <c r="BF21" s="279">
        <v>210.08752293857353</v>
      </c>
      <c r="BG21" s="279">
        <v>-1.717413447855165E-2</v>
      </c>
      <c r="BH21" s="279">
        <v>6.3646190386035171</v>
      </c>
      <c r="BI21" s="279">
        <v>6.3474449041249654</v>
      </c>
      <c r="BJ21" s="183">
        <f t="shared" si="3"/>
        <v>7.5667075867821341</v>
      </c>
      <c r="BK21" s="279">
        <v>8.7977278473855698</v>
      </c>
      <c r="BL21" s="279">
        <v>0.43619627055930643</v>
      </c>
      <c r="BM21" s="279">
        <v>0.71015305201479073</v>
      </c>
      <c r="BN21" s="279">
        <v>7.0575979561397562</v>
      </c>
      <c r="BO21" s="279">
        <v>612847.9989971125</v>
      </c>
      <c r="BP21" s="279">
        <v>299.18090737398074</v>
      </c>
      <c r="BQ21" s="279">
        <v>3900544.0421870886</v>
      </c>
      <c r="BR21" s="279">
        <v>109281.75350713547</v>
      </c>
      <c r="BS21" s="279">
        <v>366222.54112880171</v>
      </c>
      <c r="BT21" s="279">
        <v>838314.50118701474</v>
      </c>
      <c r="BU21" s="279">
        <v>0.1915688394327984</v>
      </c>
      <c r="BV21" s="278">
        <v>25</v>
      </c>
      <c r="BW21" s="279">
        <v>398.03541306392071</v>
      </c>
      <c r="BX21" s="279">
        <v>393.95430186733159</v>
      </c>
      <c r="BY21" s="279">
        <v>4.08111119658912</v>
      </c>
      <c r="BZ21" s="279">
        <v>4.4709078767439356</v>
      </c>
      <c r="CA21" s="279">
        <v>8.5520190733330566</v>
      </c>
      <c r="CB21" s="183">
        <f t="shared" si="26"/>
        <v>9.4759603023893959</v>
      </c>
      <c r="CC21" s="279">
        <v>13.630572469486019</v>
      </c>
      <c r="CD21" s="279">
        <v>0.50003843201121756</v>
      </c>
      <c r="CE21" s="279">
        <v>1.1717194447236088</v>
      </c>
      <c r="CF21" s="279">
        <v>9.7237385180566651</v>
      </c>
      <c r="CG21" s="279">
        <v>10791957.006607708</v>
      </c>
      <c r="CH21" s="279">
        <v>563.95523188999755</v>
      </c>
      <c r="CI21" s="279">
        <v>59137555.603485703</v>
      </c>
      <c r="CJ21" s="279">
        <v>2287648.7346309633</v>
      </c>
      <c r="CK21" s="279">
        <v>7562162.0192892663</v>
      </c>
      <c r="CL21" s="279">
        <v>14256673.100596812</v>
      </c>
      <c r="CM21" s="279">
        <v>0.20665628872881781</v>
      </c>
      <c r="CN21" s="278">
        <v>17</v>
      </c>
      <c r="CO21" s="279">
        <v>154.26472625372816</v>
      </c>
      <c r="CP21" s="279">
        <v>154.0109108563033</v>
      </c>
      <c r="CQ21" s="279">
        <v>0.2538153974248587</v>
      </c>
      <c r="CR21" s="279">
        <v>3.9647301374901152</v>
      </c>
      <c r="CS21" s="279">
        <v>4.2185455349149734</v>
      </c>
      <c r="CT21" s="183">
        <f t="shared" si="4"/>
        <v>4.6447577732067726</v>
      </c>
      <c r="CU21" s="279">
        <v>5.6708739990377994</v>
      </c>
      <c r="CV21" s="279">
        <v>0.44383940904581465</v>
      </c>
      <c r="CW21" s="279">
        <v>0.70290306316345241</v>
      </c>
      <c r="CX21" s="279">
        <v>4.9214485980784257</v>
      </c>
      <c r="CY21" s="279">
        <v>2231909.4608964152</v>
      </c>
      <c r="CZ21" s="279">
        <v>218.51243859926822</v>
      </c>
      <c r="DA21" s="279">
        <v>8848918.7037653159</v>
      </c>
      <c r="DB21" s="279">
        <v>566893.50615923409</v>
      </c>
      <c r="DC21" s="279">
        <v>1534150.1600034805</v>
      </c>
      <c r="DD21" s="279">
        <v>1177131.3075680006</v>
      </c>
      <c r="DE21" s="279">
        <v>0.10750094546450366</v>
      </c>
      <c r="DF21" s="278">
        <v>22</v>
      </c>
      <c r="DG21" s="279">
        <v>125.98140377310267</v>
      </c>
      <c r="DH21" s="279">
        <v>120.73014130107242</v>
      </c>
      <c r="DI21" s="279">
        <v>5.2512624720302483</v>
      </c>
      <c r="DJ21" s="279">
        <v>5.8193815097738328</v>
      </c>
      <c r="DK21" s="279">
        <v>11.070643981804082</v>
      </c>
      <c r="DL21" s="183">
        <f t="shared" si="5"/>
        <v>13.419403133024659</v>
      </c>
      <c r="DM21" s="279">
        <v>13.89126623047709</v>
      </c>
      <c r="DN21" s="279">
        <v>0.47495784719487816</v>
      </c>
      <c r="DO21" s="279">
        <v>0.46547882898378612</v>
      </c>
      <c r="DP21" s="279">
        <v>11.536122810787868</v>
      </c>
      <c r="DQ21" s="279">
        <v>761576.30045491783</v>
      </c>
      <c r="DR21" s="279">
        <v>197.452081926923</v>
      </c>
      <c r="DS21" s="279">
        <v>3354898.4674983835</v>
      </c>
      <c r="DT21" s="279">
        <v>23466.723946729475</v>
      </c>
      <c r="DU21" s="279">
        <v>15985.940400927515</v>
      </c>
      <c r="DV21" s="279">
        <v>1369993.2320967836</v>
      </c>
      <c r="DW21" s="279">
        <v>0.40360975599825571</v>
      </c>
      <c r="DX21" s="278">
        <v>25</v>
      </c>
      <c r="DY21" s="279">
        <v>136.66759343094546</v>
      </c>
      <c r="DZ21" s="279">
        <v>134.62390693824091</v>
      </c>
      <c r="EA21" s="279">
        <v>2.0436864927045519</v>
      </c>
      <c r="EB21" s="279">
        <v>0.29472926511029535</v>
      </c>
      <c r="EC21" s="279">
        <v>2.3384157578148472</v>
      </c>
      <c r="ED21" s="183">
        <f t="shared" si="6"/>
        <v>2.3702095179785192</v>
      </c>
      <c r="EE21" s="279">
        <v>3.9182714276049047</v>
      </c>
      <c r="EF21" s="279">
        <v>0.44630261230143964</v>
      </c>
      <c r="EG21" s="279">
        <v>0.42186392209662538</v>
      </c>
      <c r="EH21" s="279">
        <v>2.7602796799114726</v>
      </c>
      <c r="EI21" s="279">
        <v>1245964.1204028958</v>
      </c>
      <c r="EJ21" s="279">
        <v>211.96862422292688</v>
      </c>
      <c r="EK21" s="279">
        <v>1149814.7317096682</v>
      </c>
      <c r="EL21" s="279">
        <v>44280.054561831581</v>
      </c>
      <c r="EM21" s="279">
        <v>433449.09285958228</v>
      </c>
      <c r="EN21" s="279">
        <v>175570.41622446704</v>
      </c>
      <c r="EO21" s="279">
        <v>0.10787445946968945</v>
      </c>
      <c r="EP21" s="542">
        <v>25</v>
      </c>
      <c r="EQ21" s="543">
        <v>76.599512234271685</v>
      </c>
      <c r="ER21" s="543">
        <v>75.437106959485305</v>
      </c>
      <c r="ES21" s="543">
        <v>1.16240527478638</v>
      </c>
      <c r="ET21" s="543">
        <v>0.99285870668571385</v>
      </c>
      <c r="EU21" s="543">
        <v>2.155263981472094</v>
      </c>
      <c r="EV21" s="183">
        <f t="shared" si="7"/>
        <v>2.5604640874531226</v>
      </c>
      <c r="EW21" s="543">
        <v>3.2829639877201364</v>
      </c>
      <c r="EX21" s="543">
        <v>0.48480508238723735</v>
      </c>
      <c r="EY21" s="543">
        <v>0.33079891904116054</v>
      </c>
      <c r="EZ21" s="543">
        <v>2.4860629005132546</v>
      </c>
      <c r="FA21" s="543">
        <v>17321671.456279319</v>
      </c>
      <c r="FB21" s="543">
        <v>114.96651327663939</v>
      </c>
      <c r="FC21" s="543">
        <v>17197972.319716312</v>
      </c>
      <c r="FD21" s="543">
        <v>512117.35842345696</v>
      </c>
      <c r="FE21" s="543">
        <v>1703520.9257563148</v>
      </c>
      <c r="FF21" s="543">
        <v>7922977.3795630299</v>
      </c>
      <c r="FG21" s="543">
        <v>0.40811457184440397</v>
      </c>
      <c r="FH21" s="278">
        <v>19</v>
      </c>
      <c r="FI21" s="279">
        <v>161.68211986112578</v>
      </c>
      <c r="FJ21" s="279">
        <v>159.4832762699134</v>
      </c>
      <c r="FK21" s="279">
        <v>2.1988435912123805</v>
      </c>
      <c r="FL21" s="279">
        <v>1.8332525491121687</v>
      </c>
      <c r="FM21" s="279">
        <v>4.0320961403245494</v>
      </c>
      <c r="FN21" s="183">
        <f t="shared" si="8"/>
        <v>4.1753300442296855</v>
      </c>
      <c r="FO21" s="279">
        <v>7.2969025833567649</v>
      </c>
      <c r="FP21" s="279">
        <v>0.44315175842641474</v>
      </c>
      <c r="FQ21" s="279">
        <v>0.47715942369554676</v>
      </c>
      <c r="FR21" s="279">
        <v>4.509255564020096</v>
      </c>
      <c r="FS21" s="279">
        <v>15498699.958213091</v>
      </c>
      <c r="FT21" s="279">
        <v>243.96642406072775</v>
      </c>
      <c r="FU21" s="279">
        <v>45057858.671885766</v>
      </c>
      <c r="FV21" s="279">
        <v>1435614.8209916067</v>
      </c>
      <c r="FW21" s="279">
        <v>12857410.940015996</v>
      </c>
      <c r="FX21" s="279">
        <v>4637145.5376744913</v>
      </c>
      <c r="FY21" s="279">
        <v>7.8131026723242875E-2</v>
      </c>
      <c r="FZ21" s="278">
        <v>22</v>
      </c>
      <c r="GA21" s="279">
        <v>213.22887075445581</v>
      </c>
      <c r="GB21" s="279">
        <v>211.5127297136728</v>
      </c>
      <c r="GC21" s="279">
        <v>1.7161410407830147</v>
      </c>
      <c r="GD21" s="279">
        <v>2.1313442798768341</v>
      </c>
      <c r="GE21" s="279">
        <v>3.8474853206598487</v>
      </c>
      <c r="GF21" s="183">
        <f t="shared" si="9"/>
        <v>4.528651601215099</v>
      </c>
      <c r="GG21" s="279">
        <v>6.133458869906681</v>
      </c>
      <c r="GH21" s="279">
        <v>0.44815291923289918</v>
      </c>
      <c r="GI21" s="279">
        <v>0.63361576504137429</v>
      </c>
      <c r="GJ21" s="279">
        <v>4.4811010857012228</v>
      </c>
      <c r="GK21" s="279">
        <v>2395349.3814432365</v>
      </c>
      <c r="GL21" s="279">
        <v>334.835146219894</v>
      </c>
      <c r="GM21" s="279">
        <v>5105314.202445562</v>
      </c>
      <c r="GN21" s="279">
        <v>129979.8835798373</v>
      </c>
      <c r="GO21" s="279">
        <v>561258.65033371397</v>
      </c>
      <c r="GP21" s="279">
        <v>1852547.382770214</v>
      </c>
      <c r="GQ21" s="279">
        <v>0.31959467411553683</v>
      </c>
      <c r="GR21" s="278">
        <v>22</v>
      </c>
      <c r="GS21" s="279">
        <v>162.93122608058101</v>
      </c>
      <c r="GT21" s="279">
        <v>161.29470828092485</v>
      </c>
      <c r="GU21" s="279">
        <v>1.6365177996561613</v>
      </c>
      <c r="GV21" s="279">
        <v>1.2125683988727134</v>
      </c>
      <c r="GW21" s="279">
        <v>2.8490861985288749</v>
      </c>
      <c r="GX21" s="183">
        <f t="shared" si="10"/>
        <v>3.101561591145674</v>
      </c>
      <c r="GY21" s="279">
        <v>4.3043407718383122</v>
      </c>
      <c r="GZ21" s="279">
        <v>0.45704944497744393</v>
      </c>
      <c r="HA21" s="279">
        <v>0.48411822546125621</v>
      </c>
      <c r="HB21" s="279">
        <v>3.3332044239901313</v>
      </c>
      <c r="HC21" s="279">
        <v>9272825.3794737235</v>
      </c>
      <c r="HD21" s="279">
        <v>247.67498999201493</v>
      </c>
      <c r="HE21" s="279">
        <v>11178922.083632104</v>
      </c>
      <c r="HF21" s="279">
        <v>325723.441222644</v>
      </c>
      <c r="HG21" s="279">
        <v>4102071.6609834405</v>
      </c>
      <c r="HH21" s="279">
        <v>3249558.5837607458</v>
      </c>
      <c r="HI21" s="279">
        <v>0.2082153822015467</v>
      </c>
      <c r="HP21" s="183">
        <f t="shared" si="11"/>
        <v>0</v>
      </c>
      <c r="IB21" s="278">
        <v>17</v>
      </c>
      <c r="IC21" s="279">
        <v>174.85101212696185</v>
      </c>
      <c r="ID21" s="279">
        <v>173.85510200638777</v>
      </c>
      <c r="IE21" s="279">
        <v>0.99591012057408079</v>
      </c>
      <c r="IF21" s="279">
        <v>4.2276362947207335</v>
      </c>
      <c r="IG21" s="279">
        <v>5.2235464152948143</v>
      </c>
      <c r="IH21" s="183">
        <f t="shared" si="12"/>
        <v>6.0835054967172919</v>
      </c>
      <c r="II21" s="279">
        <v>6.3811251606021795</v>
      </c>
      <c r="IJ21" s="279">
        <v>0.4270995500505495</v>
      </c>
      <c r="IK21" s="279">
        <v>0.6946789172355835</v>
      </c>
      <c r="IL21" s="279">
        <v>5.9182253325303975</v>
      </c>
      <c r="IM21" s="279">
        <v>3204599.9963936731</v>
      </c>
      <c r="IN21" s="279">
        <v>247.80348980138976</v>
      </c>
      <c r="IO21" s="279">
        <v>13547883.254815839</v>
      </c>
      <c r="IP21" s="279">
        <v>445133.17138520535</v>
      </c>
      <c r="IQ21" s="279">
        <v>907345.77336748037</v>
      </c>
      <c r="IR21" s="279">
        <v>3030937.5965014519</v>
      </c>
      <c r="IS21" s="279">
        <v>0.20341368591625375</v>
      </c>
      <c r="IT21" s="278">
        <v>21</v>
      </c>
      <c r="IU21" s="279">
        <v>191.25632113039887</v>
      </c>
      <c r="IV21" s="279">
        <v>189.89845846293787</v>
      </c>
      <c r="IW21" s="279">
        <v>1.3578626674610064</v>
      </c>
      <c r="IX21" s="279">
        <v>2.9453764480798026</v>
      </c>
      <c r="IY21" s="279">
        <v>4.3032391155408085</v>
      </c>
      <c r="IZ21" s="183">
        <f t="shared" si="13"/>
        <v>4.525318713308482</v>
      </c>
      <c r="JA21" s="279">
        <v>5.6308810215743836</v>
      </c>
      <c r="JB21" s="279">
        <v>0.43918999613478649</v>
      </c>
      <c r="JC21" s="279">
        <v>0.93534505266822643</v>
      </c>
      <c r="JD21" s="279">
        <v>5.2385841682090346</v>
      </c>
      <c r="JE21" s="279">
        <v>1999999.5290164538</v>
      </c>
      <c r="JF21" s="279">
        <v>270.85990301701526</v>
      </c>
      <c r="JG21" s="279">
        <v>5890751.5089357635</v>
      </c>
      <c r="JH21" s="279">
        <v>436422.59075281478</v>
      </c>
      <c r="JI21" s="279">
        <v>1269357.0091367932</v>
      </c>
      <c r="JJ21" s="279">
        <v>572773.83818879654</v>
      </c>
      <c r="JK21" s="279">
        <v>7.5399393484135005E-2</v>
      </c>
      <c r="JL21" s="278">
        <v>18</v>
      </c>
      <c r="JM21" s="279">
        <v>262.91949927801295</v>
      </c>
      <c r="JN21" s="279">
        <v>260.48970495883088</v>
      </c>
      <c r="JO21" s="279">
        <v>2.429794319182065</v>
      </c>
      <c r="JP21" s="279">
        <v>3.6031260477553486</v>
      </c>
      <c r="JQ21" s="279">
        <v>6.0329203669374136</v>
      </c>
      <c r="JR21" s="183">
        <f t="shared" si="14"/>
        <v>7.0432294871891505</v>
      </c>
      <c r="JS21" s="279">
        <v>7.8854189731004194</v>
      </c>
      <c r="JT21" s="279">
        <v>0.46955262570835404</v>
      </c>
      <c r="JU21" s="279">
        <v>0.78026886348270108</v>
      </c>
      <c r="JV21" s="279">
        <v>6.8131892304201145</v>
      </c>
      <c r="JW21" s="279">
        <v>91880.001047871003</v>
      </c>
      <c r="JX21" s="279">
        <v>374.74472150410105</v>
      </c>
      <c r="JY21" s="279">
        <v>331055.22504337272</v>
      </c>
      <c r="JZ21" s="279">
        <v>7059.8129064526138</v>
      </c>
      <c r="KA21" s="279">
        <v>17563.125084033749</v>
      </c>
      <c r="KB21" s="279">
        <v>99731.424109171639</v>
      </c>
      <c r="KC21" s="279">
        <v>0.28039793969493038</v>
      </c>
      <c r="KD21" s="446">
        <v>19</v>
      </c>
      <c r="KE21" s="447">
        <v>151.06941727070492</v>
      </c>
      <c r="KF21" s="447">
        <v>149.76427975843245</v>
      </c>
      <c r="KG21" s="447">
        <v>1.3051375122724664</v>
      </c>
      <c r="KH21" s="447">
        <v>3.0048707491903994</v>
      </c>
      <c r="KI21" s="447">
        <v>4.3100082614628654</v>
      </c>
      <c r="KJ21" s="183">
        <f t="shared" si="15"/>
        <v>4.7042913905100541</v>
      </c>
      <c r="KK21" s="447">
        <v>7.3815869450132299</v>
      </c>
      <c r="KL21" s="447">
        <v>0.41987767309955454</v>
      </c>
      <c r="KM21" s="447">
        <v>0.44563201674442576</v>
      </c>
      <c r="KN21" s="447">
        <v>4.7556402782072915</v>
      </c>
      <c r="KO21" s="447">
        <v>1621704.0186279891</v>
      </c>
      <c r="KP21" s="447">
        <v>234.76466615921066</v>
      </c>
      <c r="KQ21" s="447">
        <v>4873010.9694197671</v>
      </c>
      <c r="KR21" s="447">
        <v>166967.89644830115</v>
      </c>
      <c r="KS21" s="447">
        <v>1211274.2267956452</v>
      </c>
      <c r="KT21" s="447">
        <v>820256.12266532204</v>
      </c>
      <c r="KU21" s="447">
        <v>0.13121467176364215</v>
      </c>
      <c r="LB21" s="183">
        <f t="shared" si="16"/>
        <v>0</v>
      </c>
      <c r="LN21" s="278">
        <v>20</v>
      </c>
      <c r="LO21" s="279">
        <v>206.56620794967779</v>
      </c>
      <c r="LP21" s="279">
        <v>207.68127964087279</v>
      </c>
      <c r="LQ21" s="279">
        <v>-1.1150716911949985</v>
      </c>
      <c r="LR21" s="279">
        <v>6.7267492280935679</v>
      </c>
      <c r="LS21" s="279">
        <v>5.6116775368985694</v>
      </c>
      <c r="LT21" s="183">
        <f t="shared" si="17"/>
        <v>6.1894631098180835</v>
      </c>
      <c r="LU21" s="279">
        <v>7.9597926440270612</v>
      </c>
      <c r="LV21" s="279">
        <v>0.44821045098810897</v>
      </c>
      <c r="LW21" s="279">
        <v>0.61105168876427285</v>
      </c>
      <c r="LX21" s="279">
        <v>6.2227292256628424</v>
      </c>
      <c r="LY21" s="279">
        <v>377053.99867192603</v>
      </c>
      <c r="LZ21" s="279">
        <v>309.99075785494676</v>
      </c>
      <c r="MA21" s="279">
        <v>2536347.6945159715</v>
      </c>
      <c r="MB21" s="279">
        <v>68853.195928900866</v>
      </c>
      <c r="MC21" s="279">
        <v>702141.59353599069</v>
      </c>
      <c r="MD21" s="279">
        <v>284079.97788398451</v>
      </c>
      <c r="ME21" s="279">
        <v>8.5893728653723606E-2</v>
      </c>
      <c r="MF21" s="278">
        <v>19</v>
      </c>
      <c r="MG21" s="279">
        <v>388.46690836540762</v>
      </c>
      <c r="MH21" s="279">
        <v>383.39920614531036</v>
      </c>
      <c r="MI21" s="279">
        <v>5.0677022200972601</v>
      </c>
      <c r="MJ21" s="279">
        <v>3.9813145318187719</v>
      </c>
      <c r="MK21" s="279">
        <v>9.0490167519160316</v>
      </c>
      <c r="ML21" s="183">
        <f t="shared" si="18"/>
        <v>9.8139023102289435</v>
      </c>
      <c r="MM21" s="279">
        <v>12.582641816819923</v>
      </c>
      <c r="MN21" s="279">
        <v>0.39723809812008798</v>
      </c>
      <c r="MO21" s="279">
        <v>1.2068889332416386</v>
      </c>
      <c r="MP21" s="279">
        <v>10.25590568515767</v>
      </c>
      <c r="MQ21" s="279">
        <v>3888591.0105711422</v>
      </c>
      <c r="MR21" s="279">
        <v>554.89469721503735</v>
      </c>
      <c r="MS21" s="279">
        <v>15481703.89868656</v>
      </c>
      <c r="MT21" s="279">
        <v>999164.09768592333</v>
      </c>
      <c r="MU21" s="279">
        <v>1372551.063182927</v>
      </c>
      <c r="MV21" s="279">
        <v>3429978.2888351907</v>
      </c>
      <c r="MW21" s="279">
        <v>0.19211884722996048</v>
      </c>
      <c r="MX21" s="278">
        <v>17</v>
      </c>
      <c r="MY21" s="279">
        <v>257.87773399910651</v>
      </c>
      <c r="MZ21" s="279">
        <v>255.81571109710879</v>
      </c>
      <c r="NA21" s="279">
        <v>2.0620229019977216</v>
      </c>
      <c r="NB21" s="279">
        <v>4.4649069706315938</v>
      </c>
      <c r="NC21" s="279">
        <v>6.5269298726293155</v>
      </c>
      <c r="ND21" s="183">
        <f t="shared" si="19"/>
        <v>7.4254990220713939</v>
      </c>
      <c r="NE21" s="279">
        <v>8.2792711528308427</v>
      </c>
      <c r="NF21" s="279">
        <v>0.4284041083185649</v>
      </c>
      <c r="NG21" s="279">
        <v>0.90514123474802732</v>
      </c>
      <c r="NH21" s="279">
        <v>7.4320711073773431</v>
      </c>
      <c r="NI21" s="279">
        <v>10077598.775472978</v>
      </c>
      <c r="NJ21" s="279">
        <v>378.47634710637493</v>
      </c>
      <c r="NK21" s="279">
        <v>42165681.581267141</v>
      </c>
      <c r="NL21" s="279">
        <v>992394.33722439187</v>
      </c>
      <c r="NM21" s="279">
        <v>5413770.5397799676</v>
      </c>
      <c r="NN21" s="279">
        <v>9775156.1333575416</v>
      </c>
      <c r="NO21" s="279">
        <v>0.20125148303257245</v>
      </c>
      <c r="NP21" s="524">
        <v>22</v>
      </c>
      <c r="NQ21" s="525">
        <v>78.093083755216455</v>
      </c>
      <c r="NR21" s="525">
        <v>77.518496094434084</v>
      </c>
      <c r="NS21" s="525">
        <v>0.57458766078237034</v>
      </c>
      <c r="NT21" s="525">
        <v>3.6851884354502</v>
      </c>
      <c r="NU21" s="525">
        <v>4.2597760962325708</v>
      </c>
      <c r="NV21" s="183">
        <f t="shared" si="20"/>
        <v>5.5626383158766828</v>
      </c>
      <c r="NW21" s="525">
        <v>6.2529881192179264</v>
      </c>
      <c r="NX21" s="525">
        <v>0.54457713093179538</v>
      </c>
      <c r="NY21" s="525">
        <v>0.49725388436333917</v>
      </c>
      <c r="NZ21" s="525">
        <v>4.7570299805959095</v>
      </c>
      <c r="OA21" s="525">
        <v>3695989.609214914</v>
      </c>
      <c r="OB21" s="525">
        <v>128.01628935770037</v>
      </c>
      <c r="OC21" s="525">
        <v>10577668.10289122</v>
      </c>
      <c r="OD21" s="525">
        <v>302900.9517302349</v>
      </c>
      <c r="OE21" s="525">
        <v>2479380.7838124931</v>
      </c>
      <c r="OF21" s="525">
        <v>4723279.2042314196</v>
      </c>
      <c r="OG21" s="525">
        <v>0.35354018999708176</v>
      </c>
      <c r="OH21" s="524">
        <v>27</v>
      </c>
      <c r="OI21" s="525">
        <v>293.80509069138873</v>
      </c>
      <c r="OJ21" s="525">
        <v>291.47158525431763</v>
      </c>
      <c r="OK21" s="525">
        <v>2.3335054370710964</v>
      </c>
      <c r="OL21" s="525">
        <v>1.970325184233211</v>
      </c>
      <c r="OM21" s="525">
        <v>4.3038306213043072</v>
      </c>
      <c r="ON21" s="183">
        <f t="shared" si="21"/>
        <v>4.5247432891230943</v>
      </c>
      <c r="OO21" s="525">
        <v>7.5004336396554656</v>
      </c>
      <c r="OP21" s="525">
        <v>0.36531824786416323</v>
      </c>
      <c r="OQ21" s="525">
        <v>1.0527680206096028</v>
      </c>
      <c r="OR21" s="525">
        <v>5.3565986419139104</v>
      </c>
      <c r="OS21" s="525">
        <v>6871191.611199148</v>
      </c>
      <c r="OT21" s="525">
        <v>461.81778640051499</v>
      </c>
      <c r="OU21" s="525">
        <v>13538481.877237657</v>
      </c>
      <c r="OV21" s="525">
        <v>593004.17840246554</v>
      </c>
      <c r="OW21" s="525">
        <v>4113679.0153442002</v>
      </c>
      <c r="OX21" s="525">
        <v>2045646.1313485594</v>
      </c>
      <c r="OY21" s="525">
        <v>0.1121199026366604</v>
      </c>
      <c r="OZ21" s="278">
        <v>17</v>
      </c>
      <c r="PA21" s="279">
        <v>270.46352024468302</v>
      </c>
      <c r="PB21" s="279">
        <v>268.50342140109882</v>
      </c>
      <c r="PC21" s="279">
        <v>1.9600988435842055</v>
      </c>
      <c r="PD21" s="279">
        <v>4.0618147290161568</v>
      </c>
      <c r="PE21" s="279">
        <v>6.0219135726003623</v>
      </c>
      <c r="PF21" s="183">
        <f t="shared" si="22"/>
        <v>6.6211173390357256</v>
      </c>
      <c r="PG21" s="279">
        <v>7.4140738652175857</v>
      </c>
      <c r="PH21" s="279">
        <v>0.44375282099063429</v>
      </c>
      <c r="PI21" s="279">
        <v>0.79099961246153638</v>
      </c>
      <c r="PJ21" s="279">
        <v>6.8129131850618982</v>
      </c>
      <c r="PK21" s="279">
        <v>1247650.999988243</v>
      </c>
      <c r="PL21" s="279">
        <v>393.68477792364337</v>
      </c>
      <c r="PM21" s="279">
        <v>4246540.7400486013</v>
      </c>
      <c r="PN21" s="279">
        <v>956560.55915707955</v>
      </c>
      <c r="PO21" s="279">
        <v>534967.2443688577</v>
      </c>
      <c r="PP21" s="279">
        <v>846486.73382671829</v>
      </c>
      <c r="PQ21" s="279">
        <v>0.14752119592133664</v>
      </c>
      <c r="PR21" s="524">
        <v>17</v>
      </c>
      <c r="PS21" s="525">
        <v>266.50801917839692</v>
      </c>
      <c r="PT21" s="525">
        <v>266.51667871213317</v>
      </c>
      <c r="PU21" s="525">
        <v>-8.6595337362496139E-3</v>
      </c>
      <c r="PV21" s="525">
        <v>5.4908577162934353</v>
      </c>
      <c r="PW21" s="525">
        <v>5.4821981825571857</v>
      </c>
      <c r="PX21" s="183">
        <f t="shared" si="23"/>
        <v>7.6832412791092688</v>
      </c>
      <c r="PY21" s="525">
        <v>8.6888614466700549</v>
      </c>
      <c r="PZ21" s="525">
        <v>0.48214052287446646</v>
      </c>
      <c r="QA21" s="525">
        <v>1.0232897167542945</v>
      </c>
      <c r="QB21" s="525">
        <v>6.50548789931148</v>
      </c>
      <c r="QC21" s="525">
        <v>1939721.4107996142</v>
      </c>
      <c r="QD21" s="525">
        <v>377.62853052149978</v>
      </c>
      <c r="QE21" s="525">
        <v>10667854.776511576</v>
      </c>
      <c r="QF21" s="525">
        <v>99729.16164732477</v>
      </c>
      <c r="QG21" s="525">
        <v>452674.6569130873</v>
      </c>
      <c r="QH21" s="525">
        <v>4497707.6439131293</v>
      </c>
      <c r="QI21" s="525">
        <v>0.4008559701011305</v>
      </c>
      <c r="QJ21" s="278">
        <v>18</v>
      </c>
      <c r="QK21" s="279">
        <v>88.788006764562837</v>
      </c>
      <c r="QL21" s="279">
        <v>87.71423374796143</v>
      </c>
      <c r="QM21" s="279">
        <v>1.0737730166014074</v>
      </c>
      <c r="QN21" s="279">
        <v>2.7484831522076538</v>
      </c>
      <c r="QO21" s="279">
        <v>3.8222561688090613</v>
      </c>
      <c r="QP21" s="183">
        <f t="shared" si="24"/>
        <v>4.4769227260240143</v>
      </c>
      <c r="QQ21" s="279">
        <v>4.9544481908618119</v>
      </c>
      <c r="QR21" s="279">
        <v>0.46161321455222903</v>
      </c>
      <c r="QS21" s="279">
        <v>0.485707649226293</v>
      </c>
      <c r="QT21" s="279">
        <v>4.3079638180353541</v>
      </c>
      <c r="QU21" s="279">
        <v>22520540.006524973</v>
      </c>
      <c r="QV21" s="279">
        <v>125.7111011800677</v>
      </c>
      <c r="QW21" s="279">
        <v>63123857.628668562</v>
      </c>
      <c r="QX21" s="279">
        <v>1977429.1238962451</v>
      </c>
      <c r="QY21" s="279">
        <v>4976191.2538759625</v>
      </c>
      <c r="QZ21" s="279">
        <v>16691891.026486097</v>
      </c>
      <c r="RA21" s="279">
        <v>0.23819194841675034</v>
      </c>
      <c r="RB21" s="278">
        <v>21</v>
      </c>
      <c r="RC21" s="279">
        <v>121.27236990124453</v>
      </c>
      <c r="RD21" s="279">
        <v>120.41442546676174</v>
      </c>
      <c r="RE21" s="279">
        <v>0.85794443448278912</v>
      </c>
      <c r="RF21" s="279">
        <v>2.7064640599923799</v>
      </c>
      <c r="RG21" s="279">
        <v>3.5644084944751691</v>
      </c>
      <c r="RH21" s="183">
        <f t="shared" si="25"/>
        <v>4.2954336653050795</v>
      </c>
      <c r="RI21" s="279">
        <v>4.530702151968109</v>
      </c>
      <c r="RJ21" s="279">
        <v>0.45951900002246354</v>
      </c>
      <c r="RK21" s="279">
        <v>0.49332256591337553</v>
      </c>
      <c r="RL21" s="279">
        <v>4.0577310603885444</v>
      </c>
      <c r="RM21" s="279">
        <v>27353618.958941884</v>
      </c>
      <c r="RN21" s="279">
        <v>178.24399862081788</v>
      </c>
      <c r="RO21" s="279">
        <v>75208523.386827171</v>
      </c>
      <c r="RP21" s="279">
        <v>2637418.5213354286</v>
      </c>
      <c r="RQ21" s="279">
        <v>3294260.0658122548</v>
      </c>
      <c r="RR21" s="279">
        <v>21916245.216781266</v>
      </c>
      <c r="RS21" s="279">
        <v>0.27010340969832375</v>
      </c>
    </row>
    <row r="22" spans="1:507" ht="15" x14ac:dyDescent="0.25">
      <c r="A22">
        <v>2017</v>
      </c>
      <c r="B22" s="278">
        <v>19</v>
      </c>
      <c r="C22" s="279">
        <v>243.41407061886656</v>
      </c>
      <c r="D22" s="279">
        <v>243.31374880199331</v>
      </c>
      <c r="E22" s="279">
        <v>0.10032181687324737</v>
      </c>
      <c r="F22" s="279">
        <v>8.1818804870306554</v>
      </c>
      <c r="G22" s="279">
        <v>8.2822023039039028</v>
      </c>
      <c r="H22" s="183">
        <f t="shared" si="0"/>
        <v>10.35324855096232</v>
      </c>
      <c r="I22" s="279">
        <v>12.169267869674981</v>
      </c>
      <c r="J22" s="279">
        <v>0.4457840139290008</v>
      </c>
      <c r="K22" s="279">
        <v>0.97362110402007507</v>
      </c>
      <c r="L22" s="279">
        <v>9.2558234079239785</v>
      </c>
      <c r="M22" s="279">
        <v>688120.4076230221</v>
      </c>
      <c r="N22" s="279">
        <v>348.75326509709151</v>
      </c>
      <c r="O22" s="368">
        <v>5630118.9358583884</v>
      </c>
      <c r="P22" s="368">
        <v>144648.42026334061</v>
      </c>
      <c r="Q22" s="368">
        <v>454702.64653651236</v>
      </c>
      <c r="R22" s="368">
        <v>1576840.49414055</v>
      </c>
      <c r="S22" s="279">
        <v>0.25312594706575042</v>
      </c>
      <c r="T22" s="278">
        <v>18</v>
      </c>
      <c r="U22" s="279">
        <v>171.79056993584544</v>
      </c>
      <c r="V22" s="279">
        <v>170.95404980483019</v>
      </c>
      <c r="W22" s="279">
        <v>0.83652013101524858</v>
      </c>
      <c r="X22" s="279">
        <v>1.5891268193425447</v>
      </c>
      <c r="Y22" s="279">
        <v>2.4256469503577933</v>
      </c>
      <c r="Z22" s="183">
        <f t="shared" si="1"/>
        <v>2.8072896320279996</v>
      </c>
      <c r="AA22" s="279">
        <v>3.5357348182046078</v>
      </c>
      <c r="AB22" s="279">
        <v>0.44298480040941224</v>
      </c>
      <c r="AC22" s="279">
        <v>0.62136728068640035</v>
      </c>
      <c r="AD22" s="279">
        <v>3.0470142310441934</v>
      </c>
      <c r="AE22" s="279">
        <v>3628016.0119588608</v>
      </c>
      <c r="AF22" s="279">
        <v>256.77828988305203</v>
      </c>
      <c r="AG22" s="279">
        <v>5765377.5456080101</v>
      </c>
      <c r="AH22" s="279">
        <v>152632.04093171787</v>
      </c>
      <c r="AI22" s="279">
        <v>803444.88418047072</v>
      </c>
      <c r="AJ22" s="279">
        <v>1614215.9818252437</v>
      </c>
      <c r="AK22" s="279">
        <v>0.24015873184249686</v>
      </c>
      <c r="AL22" s="278">
        <v>18</v>
      </c>
      <c r="AM22" s="279">
        <v>265.54628929109498</v>
      </c>
      <c r="AN22" s="279">
        <v>264.76356506561439</v>
      </c>
      <c r="AO22" s="279">
        <v>0.78272422548059239</v>
      </c>
      <c r="AP22" s="279">
        <v>7.6308654257301631</v>
      </c>
      <c r="AQ22" s="279">
        <v>8.4135896512107564</v>
      </c>
      <c r="AR22" s="183">
        <f t="shared" si="2"/>
        <v>10.611794875075017</v>
      </c>
      <c r="AS22" s="279">
        <v>11.075048384517792</v>
      </c>
      <c r="AT22" s="279">
        <v>0.46658075031016849</v>
      </c>
      <c r="AU22" s="279">
        <v>1.1136008982053494</v>
      </c>
      <c r="AV22" s="279">
        <v>9.5271905494161064</v>
      </c>
      <c r="AW22" s="279">
        <v>2668028.9883929943</v>
      </c>
      <c r="AX22" s="279">
        <v>381.99913504072157</v>
      </c>
      <c r="AY22" s="279">
        <v>20359370.16237383</v>
      </c>
      <c r="AZ22" s="279">
        <v>581755.64242459787</v>
      </c>
      <c r="BA22" s="279">
        <v>831278.72624883812</v>
      </c>
      <c r="BB22" s="279">
        <v>6271924.7039603628</v>
      </c>
      <c r="BC22" s="279">
        <v>0.2880676176587042</v>
      </c>
      <c r="BD22" s="278">
        <v>24</v>
      </c>
      <c r="BE22" s="279">
        <v>210.39166985812329</v>
      </c>
      <c r="BF22" s="279">
        <v>210.07034880409498</v>
      </c>
      <c r="BG22" s="279">
        <v>0.32132105402831712</v>
      </c>
      <c r="BH22" s="279">
        <v>5.993973792005507</v>
      </c>
      <c r="BI22" s="279">
        <v>6.3152948460338241</v>
      </c>
      <c r="BJ22" s="183">
        <f t="shared" si="3"/>
        <v>7.5228496738191799</v>
      </c>
      <c r="BK22" s="279">
        <v>8.7768172430808846</v>
      </c>
      <c r="BL22" s="279">
        <v>0.43669027367233465</v>
      </c>
      <c r="BM22" s="279">
        <v>0.73637693172224439</v>
      </c>
      <c r="BN22" s="279">
        <v>7.0516717777560682</v>
      </c>
      <c r="BO22" s="279">
        <v>612847.99736109702</v>
      </c>
      <c r="BP22" s="279">
        <v>299.60912192467293</v>
      </c>
      <c r="BQ22" s="279">
        <v>3673394.8346654684</v>
      </c>
      <c r="BR22" s="279">
        <v>98535.752762188669</v>
      </c>
      <c r="BS22" s="279">
        <v>361310.10697465308</v>
      </c>
      <c r="BT22" s="279">
        <v>832688.78512303974</v>
      </c>
      <c r="BU22" s="279">
        <v>0.20146147942721038</v>
      </c>
      <c r="BV22" s="278">
        <v>26</v>
      </c>
      <c r="BW22" s="279">
        <v>401.91886055150025</v>
      </c>
      <c r="BX22" s="279">
        <v>398.03541306392071</v>
      </c>
      <c r="BY22" s="279">
        <v>3.8834474875795308</v>
      </c>
      <c r="BZ22" s="279">
        <v>4.3830400491369961</v>
      </c>
      <c r="CA22" s="279">
        <v>8.2664875367165269</v>
      </c>
      <c r="CB22" s="183">
        <f t="shared" si="26"/>
        <v>9.1597474270153079</v>
      </c>
      <c r="CC22" s="279">
        <v>13.64180270258243</v>
      </c>
      <c r="CD22" s="279">
        <v>0.49721405342103558</v>
      </c>
      <c r="CE22" s="279">
        <v>1.183148837213619</v>
      </c>
      <c r="CF22" s="279">
        <v>9.4496363739301454</v>
      </c>
      <c r="CG22" s="279">
        <v>10791957.036970425</v>
      </c>
      <c r="CH22" s="279">
        <v>569.55859605892408</v>
      </c>
      <c r="CI22" s="279">
        <v>60167534.725190759</v>
      </c>
      <c r="CJ22" s="279">
        <v>2316424.2016699729</v>
      </c>
      <c r="CK22" s="279">
        <v>7367480.8150733989</v>
      </c>
      <c r="CL22" s="279">
        <v>14235664.904174779</v>
      </c>
      <c r="CM22" s="279">
        <v>0.20379916229026038</v>
      </c>
      <c r="CN22" s="278">
        <v>18</v>
      </c>
      <c r="CO22" s="279">
        <v>154.45876473765114</v>
      </c>
      <c r="CP22" s="279">
        <v>154.26472625372816</v>
      </c>
      <c r="CQ22" s="279">
        <v>0.19403848392298073</v>
      </c>
      <c r="CR22" s="279">
        <v>3.9991456834115411</v>
      </c>
      <c r="CS22" s="279">
        <v>4.1931841673345218</v>
      </c>
      <c r="CT22" s="183">
        <f t="shared" si="4"/>
        <v>4.6290732296120307</v>
      </c>
      <c r="CU22" s="279">
        <v>5.6499274373780386</v>
      </c>
      <c r="CV22" s="279">
        <v>0.44394580231807895</v>
      </c>
      <c r="CW22" s="279">
        <v>0.70421276988939441</v>
      </c>
      <c r="CX22" s="279">
        <v>4.8973969372239159</v>
      </c>
      <c r="CY22" s="279">
        <v>2231909.4578068564</v>
      </c>
      <c r="CZ22" s="279">
        <v>218.84374466003487</v>
      </c>
      <c r="DA22" s="279">
        <v>8925731.0739536583</v>
      </c>
      <c r="DB22" s="279">
        <v>508643.18331263098</v>
      </c>
      <c r="DC22" s="279">
        <v>1565994.9083996965</v>
      </c>
      <c r="DD22" s="279">
        <v>1198991.2296063597</v>
      </c>
      <c r="DE22" s="279">
        <v>0.10899554474486316</v>
      </c>
      <c r="DF22" s="278">
        <v>23</v>
      </c>
      <c r="DG22" s="279">
        <v>130.37171654181603</v>
      </c>
      <c r="DH22" s="279">
        <v>125.98140377310267</v>
      </c>
      <c r="DI22" s="279">
        <v>4.3903127687133576</v>
      </c>
      <c r="DJ22" s="279">
        <v>6.9407576900875831</v>
      </c>
      <c r="DK22" s="279">
        <v>11.331070458800941</v>
      </c>
      <c r="DL22" s="183">
        <f t="shared" si="5"/>
        <v>14.167751696198994</v>
      </c>
      <c r="DM22" s="279">
        <v>14.140975729847828</v>
      </c>
      <c r="DN22" s="279">
        <v>0.47147912376405204</v>
      </c>
      <c r="DO22" s="279">
        <v>0.48528093304582542</v>
      </c>
      <c r="DP22" s="279">
        <v>11.816351391846766</v>
      </c>
      <c r="DQ22" s="279">
        <v>761576.29309332196</v>
      </c>
      <c r="DR22" s="279">
        <v>204.4958017727435</v>
      </c>
      <c r="DS22" s="279">
        <v>4103426.5673162378</v>
      </c>
      <c r="DT22" s="279">
        <v>26762.268304949852</v>
      </c>
      <c r="DU22" s="279">
        <v>14905.785091395552</v>
      </c>
      <c r="DV22" s="279">
        <v>1694096.3310976231</v>
      </c>
      <c r="DW22" s="279">
        <v>0.40869907351026674</v>
      </c>
      <c r="DX22" s="278">
        <v>26</v>
      </c>
      <c r="DY22" s="279">
        <v>138.3466555275466</v>
      </c>
      <c r="DZ22" s="279">
        <v>136.66759343094546</v>
      </c>
      <c r="EA22" s="279">
        <v>1.6790620966011431</v>
      </c>
      <c r="EB22" s="279">
        <v>0.333073798160126</v>
      </c>
      <c r="EC22" s="279">
        <v>2.0121358947612693</v>
      </c>
      <c r="ED22" s="183">
        <f t="shared" si="6"/>
        <v>2.0574842303765397</v>
      </c>
      <c r="EE22" s="279">
        <v>3.8932536729672642</v>
      </c>
      <c r="EF22" s="279">
        <v>0.44577277184150671</v>
      </c>
      <c r="EG22" s="279">
        <v>0.48331861061313919</v>
      </c>
      <c r="EH22" s="279">
        <v>2.4954545053744086</v>
      </c>
      <c r="EI22" s="279">
        <v>1245964.120422896</v>
      </c>
      <c r="EJ22" s="279">
        <v>214.51687871888046</v>
      </c>
      <c r="EK22" s="279">
        <v>1299406.6257029211</v>
      </c>
      <c r="EL22" s="279">
        <v>47921.413767989536</v>
      </c>
      <c r="EM22" s="279">
        <v>604046.70374178805</v>
      </c>
      <c r="EN22" s="279">
        <v>265681.65149943589</v>
      </c>
      <c r="EO22" s="279">
        <v>0.13615101477741981</v>
      </c>
      <c r="EP22" s="542">
        <v>26</v>
      </c>
      <c r="EQ22" s="543">
        <v>77.808654513418929</v>
      </c>
      <c r="ER22" s="543">
        <v>76.599512234271685</v>
      </c>
      <c r="ES22" s="543">
        <v>1.2091422791472439</v>
      </c>
      <c r="ET22" s="543">
        <v>1.0330554412688671</v>
      </c>
      <c r="EU22" s="543">
        <v>2.2421977204161108</v>
      </c>
      <c r="EV22" s="183">
        <f t="shared" si="7"/>
        <v>2.6180033764517314</v>
      </c>
      <c r="EW22" s="543">
        <v>3.3328989860521196</v>
      </c>
      <c r="EX22" s="543">
        <v>0.48404275514036216</v>
      </c>
      <c r="EY22" s="543">
        <v>0.29200000373136503</v>
      </c>
      <c r="EZ22" s="543">
        <v>2.534197724147476</v>
      </c>
      <c r="FA22" s="543">
        <v>17321671.431829318</v>
      </c>
      <c r="FB22" s="543">
        <v>116.76854621381004</v>
      </c>
      <c r="FC22" s="543">
        <v>17894246.92452275</v>
      </c>
      <c r="FD22" s="543">
        <v>528063.08436652436</v>
      </c>
      <c r="FE22" s="543">
        <v>1500208.4609277113</v>
      </c>
      <c r="FF22" s="543">
        <v>7247428.1866569668</v>
      </c>
      <c r="FG22" s="543">
        <v>0.36378072368897368</v>
      </c>
      <c r="FH22" s="278">
        <v>20</v>
      </c>
      <c r="FI22" s="279">
        <v>164.00990147075638</v>
      </c>
      <c r="FJ22" s="279">
        <v>161.68211986112578</v>
      </c>
      <c r="FK22" s="279">
        <v>2.3277816096305912</v>
      </c>
      <c r="FL22" s="279">
        <v>1.8590009292188161</v>
      </c>
      <c r="FM22" s="279">
        <v>4.1867825388494069</v>
      </c>
      <c r="FN22" s="183">
        <f t="shared" si="8"/>
        <v>4.3317636561721011</v>
      </c>
      <c r="FO22" s="279">
        <v>7.2786697433148415</v>
      </c>
      <c r="FP22" s="279">
        <v>0.44264755190728661</v>
      </c>
      <c r="FQ22" s="279">
        <v>0.48416195425203934</v>
      </c>
      <c r="FR22" s="279">
        <v>4.6709444931014463</v>
      </c>
      <c r="FS22" s="279">
        <v>15498699.956493327</v>
      </c>
      <c r="FT22" s="279">
        <v>247.47928054866546</v>
      </c>
      <c r="FU22" s="279">
        <v>43914831.556933694</v>
      </c>
      <c r="FV22" s="279">
        <v>1434240.6048632623</v>
      </c>
      <c r="FW22" s="279">
        <v>12098226.467458976</v>
      </c>
      <c r="FX22" s="279">
        <v>4480241.7317456007</v>
      </c>
      <c r="FY22" s="279">
        <v>7.7988727732168195E-2</v>
      </c>
      <c r="FZ22" s="278">
        <v>23</v>
      </c>
      <c r="GA22" s="279">
        <v>214.77778775911705</v>
      </c>
      <c r="GB22" s="279">
        <v>213.22887075445581</v>
      </c>
      <c r="GC22" s="279">
        <v>1.5489170046612344</v>
      </c>
      <c r="GD22" s="279">
        <v>2.2461550003158641</v>
      </c>
      <c r="GE22" s="279">
        <v>3.7950720049770985</v>
      </c>
      <c r="GF22" s="183">
        <f t="shared" si="9"/>
        <v>4.5818589055993568</v>
      </c>
      <c r="GG22" s="279">
        <v>6.1176294528243371</v>
      </c>
      <c r="GH22" s="279">
        <v>0.44784023175307208</v>
      </c>
      <c r="GI22" s="279">
        <v>0.63828693338269094</v>
      </c>
      <c r="GJ22" s="279">
        <v>4.4333589383597891</v>
      </c>
      <c r="GK22" s="279">
        <v>2395349.3889658204</v>
      </c>
      <c r="GL22" s="279">
        <v>337.2322690375708</v>
      </c>
      <c r="GM22" s="279">
        <v>5380326.0075291302</v>
      </c>
      <c r="GN22" s="279">
        <v>129386.54210582445</v>
      </c>
      <c r="GO22" s="279">
        <v>499651.56284826732</v>
      </c>
      <c r="GP22" s="279">
        <v>2104970.0328367441</v>
      </c>
      <c r="GQ22" s="279">
        <v>0.35028165932966193</v>
      </c>
      <c r="GR22" s="278">
        <v>23</v>
      </c>
      <c r="GS22" s="279">
        <v>164.50886800791793</v>
      </c>
      <c r="GT22" s="279">
        <v>162.93122608058101</v>
      </c>
      <c r="GU22" s="279">
        <v>1.5776419273369129</v>
      </c>
      <c r="GV22" s="279">
        <v>1.2085256886740456</v>
      </c>
      <c r="GW22" s="279">
        <v>2.7861676160109585</v>
      </c>
      <c r="GX22" s="183">
        <f t="shared" si="10"/>
        <v>3.0412459321855048</v>
      </c>
      <c r="GY22" s="279">
        <v>4.2466403077673336</v>
      </c>
      <c r="GZ22" s="279">
        <v>0.45647299325643276</v>
      </c>
      <c r="HA22" s="279">
        <v>0.48891240760114096</v>
      </c>
      <c r="HB22" s="279">
        <v>3.2750800236120994</v>
      </c>
      <c r="HC22" s="279">
        <v>9272825.3723777086</v>
      </c>
      <c r="HD22" s="279">
        <v>250.05083900552333</v>
      </c>
      <c r="HE22" s="279">
        <v>11138932.052301329</v>
      </c>
      <c r="HF22" s="279">
        <v>386378.25853048335</v>
      </c>
      <c r="HG22" s="279">
        <v>4093487.9876952474</v>
      </c>
      <c r="HH22" s="279">
        <v>3296592.5408083638</v>
      </c>
      <c r="HI22" s="279">
        <v>0.21106569646393675</v>
      </c>
      <c r="HP22" s="183">
        <f t="shared" si="11"/>
        <v>0</v>
      </c>
      <c r="IB22" s="278">
        <v>18</v>
      </c>
      <c r="IC22" s="279">
        <v>175.91825847519567</v>
      </c>
      <c r="ID22" s="279">
        <v>174.85101212696185</v>
      </c>
      <c r="IE22" s="279">
        <v>1.067246348233823</v>
      </c>
      <c r="IF22" s="279">
        <v>4.0963256771802383</v>
      </c>
      <c r="IG22" s="279">
        <v>5.1635720254140614</v>
      </c>
      <c r="IH22" s="183">
        <f t="shared" si="12"/>
        <v>5.9524520912667516</v>
      </c>
      <c r="II22" s="279">
        <v>6.3559110375182808</v>
      </c>
      <c r="IJ22" s="279">
        <v>0.426682586133384</v>
      </c>
      <c r="IK22" s="279">
        <v>0.69901414823916508</v>
      </c>
      <c r="IL22" s="279">
        <v>5.8625861736532263</v>
      </c>
      <c r="IM22" s="279">
        <v>3204600.0087217139</v>
      </c>
      <c r="IN22" s="279">
        <v>249.38521152230251</v>
      </c>
      <c r="IO22" s="279">
        <v>13127085.300818775</v>
      </c>
      <c r="IP22" s="279">
        <v>425616.80828738527</v>
      </c>
      <c r="IQ22" s="279">
        <v>1026899.4773857516</v>
      </c>
      <c r="IR22" s="279">
        <v>2807774.0800079587</v>
      </c>
      <c r="IS22" s="279">
        <v>0.19258235990545708</v>
      </c>
      <c r="IT22" s="278">
        <v>22</v>
      </c>
      <c r="IU22" s="279">
        <v>192.46779723066663</v>
      </c>
      <c r="IV22" s="279">
        <v>191.25632113039887</v>
      </c>
      <c r="IW22" s="279">
        <v>1.2114761002677596</v>
      </c>
      <c r="IX22" s="279">
        <v>3.0663039841092181</v>
      </c>
      <c r="IY22" s="279">
        <v>4.2777800843769782</v>
      </c>
      <c r="IZ22" s="183">
        <f t="shared" si="13"/>
        <v>4.534464377862748</v>
      </c>
      <c r="JA22" s="279">
        <v>5.6328228891403098</v>
      </c>
      <c r="JB22" s="279">
        <v>0.43901329982427978</v>
      </c>
      <c r="JC22" s="279">
        <v>0.93930988580319585</v>
      </c>
      <c r="JD22" s="279">
        <v>5.2170899701801741</v>
      </c>
      <c r="JE22" s="279">
        <v>1999999.5293569616</v>
      </c>
      <c r="JF22" s="279">
        <v>272.56017091532033</v>
      </c>
      <c r="JG22" s="279">
        <v>6132606.525083811</v>
      </c>
      <c r="JH22" s="279">
        <v>447487.6767897908</v>
      </c>
      <c r="JI22" s="279">
        <v>1265661.954872702</v>
      </c>
      <c r="JJ22" s="279">
        <v>656778.44936209149</v>
      </c>
      <c r="JK22" s="279">
        <v>8.3711300254641435E-2</v>
      </c>
      <c r="JL22" s="278">
        <v>19</v>
      </c>
      <c r="JM22" s="279">
        <v>264.8283775426878</v>
      </c>
      <c r="JN22" s="279">
        <v>262.91949927801295</v>
      </c>
      <c r="JO22" s="279">
        <v>1.9088782646748541</v>
      </c>
      <c r="JP22" s="279">
        <v>4.0379997110258294</v>
      </c>
      <c r="JQ22" s="279">
        <v>5.9468779757006835</v>
      </c>
      <c r="JR22" s="183">
        <f t="shared" si="14"/>
        <v>7.0438393741293464</v>
      </c>
      <c r="JS22" s="279">
        <v>7.9259077375404043</v>
      </c>
      <c r="JT22" s="279">
        <v>0.46871039465870284</v>
      </c>
      <c r="JU22" s="279">
        <v>0.78598148338773721</v>
      </c>
      <c r="JV22" s="279">
        <v>6.732859459088421</v>
      </c>
      <c r="JW22" s="279">
        <v>91880.000402901002</v>
      </c>
      <c r="JX22" s="279">
        <v>377.38126288611988</v>
      </c>
      <c r="JY22" s="279">
        <v>371011.41507596744</v>
      </c>
      <c r="JZ22" s="279">
        <v>11342.208576440196</v>
      </c>
      <c r="KA22" s="279">
        <v>19172.946285161295</v>
      </c>
      <c r="KB22" s="279">
        <v>109078.54858490909</v>
      </c>
      <c r="KC22" s="279">
        <v>0.27165960300427716</v>
      </c>
      <c r="KD22" s="446">
        <v>20</v>
      </c>
      <c r="KE22" s="447">
        <v>152.4230086615797</v>
      </c>
      <c r="KF22" s="447">
        <v>151.06941727070492</v>
      </c>
      <c r="KG22" s="447">
        <v>1.353591390874783</v>
      </c>
      <c r="KH22" s="447">
        <v>2.9900413356979847</v>
      </c>
      <c r="KI22" s="447">
        <v>4.3436327265727677</v>
      </c>
      <c r="KJ22" s="183">
        <f t="shared" si="15"/>
        <v>4.7623140283960517</v>
      </c>
      <c r="KK22" s="447">
        <v>7.428780842933473</v>
      </c>
      <c r="KL22" s="447">
        <v>0.41889989209119838</v>
      </c>
      <c r="KM22" s="447">
        <v>0.44962624736263745</v>
      </c>
      <c r="KN22" s="447">
        <v>4.793258973935405</v>
      </c>
      <c r="KO22" s="447">
        <v>1621704.005345565</v>
      </c>
      <c r="KP22" s="447">
        <v>236.71764699742613</v>
      </c>
      <c r="KQ22" s="447">
        <v>4848962.0102502238</v>
      </c>
      <c r="KR22" s="447">
        <v>224688.10356045447</v>
      </c>
      <c r="KS22" s="447">
        <v>1139296.9235956578</v>
      </c>
      <c r="KT22" s="447">
        <v>869969.49598128942</v>
      </c>
      <c r="KU22" s="447">
        <v>0.14002525544535593</v>
      </c>
      <c r="LB22" s="183">
        <f t="shared" si="16"/>
        <v>0</v>
      </c>
      <c r="LN22" s="278">
        <v>21</v>
      </c>
      <c r="LO22" s="279">
        <v>205.6355466651668</v>
      </c>
      <c r="LP22" s="279">
        <v>206.56620794967779</v>
      </c>
      <c r="LQ22" s="279">
        <v>-0.93066128451098962</v>
      </c>
      <c r="LR22" s="279">
        <v>6.390996606313883</v>
      </c>
      <c r="LS22" s="279">
        <v>5.4603353218028934</v>
      </c>
      <c r="LT22" s="183">
        <f t="shared" si="17"/>
        <v>5.9559299209166632</v>
      </c>
      <c r="LU22" s="279">
        <v>7.8903646470063906</v>
      </c>
      <c r="LV22" s="279">
        <v>0.44854089619278181</v>
      </c>
      <c r="LW22" s="279">
        <v>0.60834177212974627</v>
      </c>
      <c r="LX22" s="279">
        <v>6.0686770939326395</v>
      </c>
      <c r="LY22" s="279">
        <v>377054.006262935</v>
      </c>
      <c r="LZ22" s="279">
        <v>308.50988377180352</v>
      </c>
      <c r="MA22" s="279">
        <v>2409750.8744234713</v>
      </c>
      <c r="MB22" s="279">
        <v>60011.635750847519</v>
      </c>
      <c r="MC22" s="279">
        <v>697412.87733799056</v>
      </c>
      <c r="MD22" s="279">
        <v>245600.97793612769</v>
      </c>
      <c r="ME22" s="279">
        <v>7.7545745936424923E-2</v>
      </c>
      <c r="MF22" s="278">
        <v>20</v>
      </c>
      <c r="MG22" s="279">
        <v>393.16994077671609</v>
      </c>
      <c r="MH22" s="279">
        <v>388.46690836540762</v>
      </c>
      <c r="MI22" s="279">
        <v>4.7030324113084703</v>
      </c>
      <c r="MJ22" s="279">
        <v>4.2265865220107415</v>
      </c>
      <c r="MK22" s="279">
        <v>8.9296189333192117</v>
      </c>
      <c r="ML22" s="183">
        <f t="shared" si="18"/>
        <v>9.7487391074858216</v>
      </c>
      <c r="MM22" s="279">
        <v>12.609258834888127</v>
      </c>
      <c r="MN22" s="279">
        <v>0.39661564945720773</v>
      </c>
      <c r="MO22" s="279">
        <v>1.2264655463939822</v>
      </c>
      <c r="MP22" s="279">
        <v>10.156084479713194</v>
      </c>
      <c r="MQ22" s="279">
        <v>3888591.0132142999</v>
      </c>
      <c r="MR22" s="279">
        <v>561.64729884608096</v>
      </c>
      <c r="MS22" s="279">
        <v>16435466.366063509</v>
      </c>
      <c r="MT22" s="279">
        <v>1067858.5750480667</v>
      </c>
      <c r="MU22" s="279">
        <v>1447796.5929929467</v>
      </c>
      <c r="MV22" s="279">
        <v>3672761.9062872776</v>
      </c>
      <c r="MW22" s="279">
        <v>0.19380182326823028</v>
      </c>
      <c r="MX22" s="278">
        <v>18</v>
      </c>
      <c r="MY22" s="279">
        <v>259.48472052782455</v>
      </c>
      <c r="MZ22" s="279">
        <v>257.87773399910651</v>
      </c>
      <c r="NA22" s="279">
        <v>1.6069865287180392</v>
      </c>
      <c r="NB22" s="279">
        <v>4.8338965292409588</v>
      </c>
      <c r="NC22" s="279">
        <v>6.440883057958998</v>
      </c>
      <c r="ND22" s="183">
        <f t="shared" si="19"/>
        <v>7.4261782396011364</v>
      </c>
      <c r="NE22" s="279">
        <v>8.2868467550327036</v>
      </c>
      <c r="NF22" s="279">
        <v>0.42754484193740444</v>
      </c>
      <c r="NG22" s="279">
        <v>0.91980522676893062</v>
      </c>
      <c r="NH22" s="279">
        <v>7.3606882847279289</v>
      </c>
      <c r="NI22" s="279">
        <v>10076961.819800824</v>
      </c>
      <c r="NJ22" s="279">
        <v>380.84440753582027</v>
      </c>
      <c r="NK22" s="279">
        <v>45603210.607047111</v>
      </c>
      <c r="NL22" s="279">
        <v>1078973.0835279904</v>
      </c>
      <c r="NM22" s="279">
        <v>5675404.0179770421</v>
      </c>
      <c r="NN22" s="279">
        <v>10672069.32949031</v>
      </c>
      <c r="NO22" s="279">
        <v>0.20383042452024813</v>
      </c>
      <c r="NP22" s="524">
        <v>23</v>
      </c>
      <c r="NQ22" s="525">
        <v>78.415165737250561</v>
      </c>
      <c r="NR22" s="525">
        <v>78.093083755216455</v>
      </c>
      <c r="NS22" s="525">
        <v>0.32208198203410632</v>
      </c>
      <c r="NT22" s="525">
        <v>3.7100069730209571</v>
      </c>
      <c r="NU22" s="525">
        <v>4.0320889550550634</v>
      </c>
      <c r="NV22" s="183">
        <f t="shared" si="20"/>
        <v>5.343396586779944</v>
      </c>
      <c r="NW22" s="525">
        <v>6.1887959919113094</v>
      </c>
      <c r="NX22" s="525">
        <v>0.54409844894962822</v>
      </c>
      <c r="NY22" s="525">
        <v>0.50685862349310018</v>
      </c>
      <c r="NZ22" s="525">
        <v>4.5389475785481634</v>
      </c>
      <c r="OA22" s="525">
        <v>3695989.6152687026</v>
      </c>
      <c r="OB22" s="525">
        <v>128.42612316514675</v>
      </c>
      <c r="OC22" s="525">
        <v>11132514.043636229</v>
      </c>
      <c r="OD22" s="525">
        <v>296008.56556383445</v>
      </c>
      <c r="OE22" s="525">
        <v>2976833.5833230144</v>
      </c>
      <c r="OF22" s="525">
        <v>5091595.1507199695</v>
      </c>
      <c r="OG22" s="525">
        <v>0.35345152752020798</v>
      </c>
      <c r="OH22" s="524">
        <v>28</v>
      </c>
      <c r="OI22" s="525">
        <v>296.2832448271667</v>
      </c>
      <c r="OJ22" s="525">
        <v>293.80509069138873</v>
      </c>
      <c r="OK22" s="525">
        <v>2.4781541357779702</v>
      </c>
      <c r="OL22" s="525">
        <v>1.8942305132818611</v>
      </c>
      <c r="OM22" s="525">
        <v>4.372384649059831</v>
      </c>
      <c r="ON22" s="183">
        <f t="shared" si="21"/>
        <v>4.5841309366555114</v>
      </c>
      <c r="OO22" s="525">
        <v>7.4973782327423963</v>
      </c>
      <c r="OP22" s="525">
        <v>0.36471920046517603</v>
      </c>
      <c r="OQ22" s="525">
        <v>1.0598015523706552</v>
      </c>
      <c r="OR22" s="525">
        <v>5.4321862014304862</v>
      </c>
      <c r="OS22" s="525">
        <v>6871191.5783565491</v>
      </c>
      <c r="OT22" s="525">
        <v>465.83490800382049</v>
      </c>
      <c r="OU22" s="525">
        <v>13015620.75032834</v>
      </c>
      <c r="OV22" s="525">
        <v>565476.04321661196</v>
      </c>
      <c r="OW22" s="525">
        <v>3941526.4555341499</v>
      </c>
      <c r="OX22" s="525">
        <v>1958763.9391902017</v>
      </c>
      <c r="OY22" s="525">
        <v>0.11178485728688735</v>
      </c>
      <c r="OZ22" s="278">
        <v>18</v>
      </c>
      <c r="PA22" s="279">
        <v>272.12255656532955</v>
      </c>
      <c r="PB22" s="279">
        <v>270.46352024468302</v>
      </c>
      <c r="PC22" s="279">
        <v>1.6590363206465213</v>
      </c>
      <c r="PD22" s="279">
        <v>3.1702008794940997</v>
      </c>
      <c r="PE22" s="279">
        <v>4.8292372001406214</v>
      </c>
      <c r="PF22" s="183">
        <f t="shared" si="22"/>
        <v>5.3976499452137707</v>
      </c>
      <c r="PG22" s="279">
        <v>7.3942742476155123</v>
      </c>
      <c r="PH22" s="279">
        <v>0.44327907961529073</v>
      </c>
      <c r="PI22" s="279">
        <v>0.79441872750933751</v>
      </c>
      <c r="PJ22" s="279">
        <v>5.6236559276499589</v>
      </c>
      <c r="PK22" s="279">
        <v>1247651.0047416431</v>
      </c>
      <c r="PL22" s="279">
        <v>396.12472673645806</v>
      </c>
      <c r="PM22" s="279">
        <v>4456486.1802548934</v>
      </c>
      <c r="PN22" s="279">
        <v>123757.11418635241</v>
      </c>
      <c r="PO22" s="279">
        <v>594956.85042285302</v>
      </c>
      <c r="PP22" s="279">
        <v>927906.41112767335</v>
      </c>
      <c r="PQ22" s="279">
        <v>0.17929865225570718</v>
      </c>
      <c r="PR22" s="524">
        <v>18</v>
      </c>
      <c r="PS22" s="525">
        <v>266.19917013360566</v>
      </c>
      <c r="PT22" s="525">
        <v>266.50801917839692</v>
      </c>
      <c r="PU22" s="525">
        <v>-0.30884904479125908</v>
      </c>
      <c r="PV22" s="525">
        <v>5.6078658171810387</v>
      </c>
      <c r="PW22" s="525">
        <v>5.2990167723897796</v>
      </c>
      <c r="PX22" s="183">
        <f t="shared" si="23"/>
        <v>7.8079018961641573</v>
      </c>
      <c r="PY22" s="525">
        <v>8.73564123238687</v>
      </c>
      <c r="PZ22" s="525">
        <v>0.48265333052558507</v>
      </c>
      <c r="QA22" s="525">
        <v>1.2879728335898426</v>
      </c>
      <c r="QB22" s="525">
        <v>6.586989605979622</v>
      </c>
      <c r="QC22" s="525">
        <v>1939471.8680142867</v>
      </c>
      <c r="QD22" s="525">
        <v>377.140304633119</v>
      </c>
      <c r="QE22" s="525">
        <v>10905012.539539441</v>
      </c>
      <c r="QF22" s="525">
        <v>154894.17425746276</v>
      </c>
      <c r="QG22" s="525">
        <v>541164.0081745201</v>
      </c>
      <c r="QH22" s="525">
        <v>5190165.8675634051</v>
      </c>
      <c r="QI22" s="525">
        <v>0.44738679661125413</v>
      </c>
      <c r="QJ22" s="278">
        <v>19</v>
      </c>
      <c r="QK22" s="279">
        <v>89.785905543392829</v>
      </c>
      <c r="QL22" s="279">
        <v>88.788006764562837</v>
      </c>
      <c r="QM22" s="279">
        <v>0.99789877882999178</v>
      </c>
      <c r="QN22" s="279">
        <v>2.8144664243607633</v>
      </c>
      <c r="QO22" s="279">
        <v>3.8123652031907551</v>
      </c>
      <c r="QP22" s="183">
        <f t="shared" si="24"/>
        <v>4.4745822121900494</v>
      </c>
      <c r="QQ22" s="279">
        <v>4.974665759326041</v>
      </c>
      <c r="QR22" s="279">
        <v>0.46083288442894726</v>
      </c>
      <c r="QS22" s="279">
        <v>0.49175641002921094</v>
      </c>
      <c r="QT22" s="279">
        <v>4.3041216132199658</v>
      </c>
      <c r="QU22" s="279">
        <v>22520539.983516783</v>
      </c>
      <c r="QV22" s="279">
        <v>127.10421474695158</v>
      </c>
      <c r="QW22" s="279">
        <v>64983809.740011558</v>
      </c>
      <c r="QX22" s="279">
        <v>1995152.9376085033</v>
      </c>
      <c r="QY22" s="279">
        <v>5028352.8641830171</v>
      </c>
      <c r="QZ22" s="279">
        <v>16942632.078118172</v>
      </c>
      <c r="RA22" s="279">
        <v>0.23529042779385809</v>
      </c>
      <c r="RB22" s="278">
        <v>22</v>
      </c>
      <c r="RC22" s="279">
        <v>122.08091636435736</v>
      </c>
      <c r="RD22" s="279">
        <v>121.27236990124453</v>
      </c>
      <c r="RE22" s="279">
        <v>0.80854646311283318</v>
      </c>
      <c r="RF22" s="279">
        <v>2.702570737326162</v>
      </c>
      <c r="RG22" s="279">
        <v>3.5111172004389952</v>
      </c>
      <c r="RH22" s="183">
        <f t="shared" si="25"/>
        <v>4.2206246127849996</v>
      </c>
      <c r="RI22" s="279">
        <v>4.5252708168603162</v>
      </c>
      <c r="RJ22" s="279">
        <v>0.45915717444305837</v>
      </c>
      <c r="RK22" s="279">
        <v>0.49671073995973053</v>
      </c>
      <c r="RL22" s="279">
        <v>4.0078279403987258</v>
      </c>
      <c r="RM22" s="279">
        <v>27353618.982562065</v>
      </c>
      <c r="RN22" s="279">
        <v>179.41162368879165</v>
      </c>
      <c r="RO22" s="279">
        <v>76022893.790135175</v>
      </c>
      <c r="RP22" s="279">
        <v>2636669.3142401506</v>
      </c>
      <c r="RQ22" s="279">
        <v>3740349.2472829991</v>
      </c>
      <c r="RR22" s="279">
        <v>21632495.232300363</v>
      </c>
      <c r="RS22" s="279">
        <v>0.26253056119743556</v>
      </c>
    </row>
    <row r="23" spans="1:507" ht="15" x14ac:dyDescent="0.25">
      <c r="A23">
        <v>2018</v>
      </c>
      <c r="B23" s="278">
        <v>20</v>
      </c>
      <c r="C23" s="279">
        <v>243.95651207674737</v>
      </c>
      <c r="D23" s="279">
        <v>243.41407061886656</v>
      </c>
      <c r="E23" s="279">
        <v>0.54244145788081255</v>
      </c>
      <c r="F23" s="279">
        <v>7.8741577385544721</v>
      </c>
      <c r="G23" s="279">
        <v>8.4165991964352855</v>
      </c>
      <c r="H23" s="183">
        <f t="shared" si="0"/>
        <v>10.385936656584928</v>
      </c>
      <c r="I23" s="279">
        <v>12.093899424073037</v>
      </c>
      <c r="J23" s="279">
        <v>0.44517116631446729</v>
      </c>
      <c r="K23" s="279">
        <v>0.96015635517077147</v>
      </c>
      <c r="L23" s="279">
        <v>9.3767555516060561</v>
      </c>
      <c r="M23" s="279">
        <v>688120.40771898883</v>
      </c>
      <c r="N23" s="279">
        <v>349.63659496737193</v>
      </c>
      <c r="O23" s="368">
        <v>5418368.6334977364</v>
      </c>
      <c r="P23" s="368">
        <v>138929.15471548002</v>
      </c>
      <c r="Q23" s="368">
        <v>456599.82395968447</v>
      </c>
      <c r="R23" s="368">
        <v>1504083.8960041944</v>
      </c>
      <c r="S23" s="279">
        <v>0.25010134741232298</v>
      </c>
      <c r="T23" s="278">
        <v>19</v>
      </c>
      <c r="U23" s="279">
        <v>172.57262449100043</v>
      </c>
      <c r="V23" s="279">
        <v>171.79056993584544</v>
      </c>
      <c r="W23" s="279">
        <v>0.78205455515498556</v>
      </c>
      <c r="X23" s="279">
        <v>1.6266637919946576</v>
      </c>
      <c r="Y23" s="279">
        <v>2.4087183471496432</v>
      </c>
      <c r="Z23" s="183">
        <f t="shared" si="1"/>
        <v>2.8022272421498067</v>
      </c>
      <c r="AA23" s="279">
        <v>3.5196234623250331</v>
      </c>
      <c r="AB23" s="279">
        <v>0.44271727961169827</v>
      </c>
      <c r="AC23" s="279">
        <v>0.62626968165179531</v>
      </c>
      <c r="AD23" s="279">
        <v>3.0349880288014384</v>
      </c>
      <c r="AE23" s="279">
        <v>3628016.0373927648</v>
      </c>
      <c r="AF23" s="279">
        <v>257.93790224288477</v>
      </c>
      <c r="AG23" s="279">
        <v>5901562.3248027451</v>
      </c>
      <c r="AH23" s="279">
        <v>159094.38545529911</v>
      </c>
      <c r="AI23" s="279">
        <v>792986.82984401891</v>
      </c>
      <c r="AJ23" s="279">
        <v>1657976.1038902064</v>
      </c>
      <c r="AK23" s="279">
        <v>0.24191163345292924</v>
      </c>
      <c r="AL23" s="278">
        <v>19</v>
      </c>
      <c r="AM23" s="279">
        <v>263.72520720902781</v>
      </c>
      <c r="AN23" s="279">
        <v>265.54628929109498</v>
      </c>
      <c r="AO23" s="279">
        <v>-1.8210820820671643</v>
      </c>
      <c r="AP23" s="279">
        <v>9.9833262462256052</v>
      </c>
      <c r="AQ23" s="279">
        <v>8.1622441641584409</v>
      </c>
      <c r="AR23" s="183">
        <f t="shared" si="2"/>
        <v>11.162679813250371</v>
      </c>
      <c r="AS23" s="279">
        <v>11.007672484387342</v>
      </c>
      <c r="AT23" s="279">
        <v>0.46649749787717071</v>
      </c>
      <c r="AU23" s="279">
        <v>1.2332106793127022</v>
      </c>
      <c r="AV23" s="279">
        <v>9.3954548434711427</v>
      </c>
      <c r="AW23" s="279">
        <v>2668028.9951367578</v>
      </c>
      <c r="AX23" s="279">
        <v>379.39689354157161</v>
      </c>
      <c r="AY23" s="279">
        <v>26635803.892839629</v>
      </c>
      <c r="AZ23" s="279">
        <v>740069.67038013809</v>
      </c>
      <c r="BA23" s="279">
        <v>1011454.1313408375</v>
      </c>
      <c r="BB23" s="279">
        <v>8531660.4803350121</v>
      </c>
      <c r="BC23" s="279">
        <v>0.30054468571797949</v>
      </c>
      <c r="BD23" s="278">
        <v>25</v>
      </c>
      <c r="BE23" s="279">
        <v>210.70367009958525</v>
      </c>
      <c r="BF23" s="279">
        <v>210.39166985812329</v>
      </c>
      <c r="BG23" s="279">
        <v>0.31200024146195915</v>
      </c>
      <c r="BH23" s="279">
        <v>5.9752203375821544</v>
      </c>
      <c r="BI23" s="279">
        <v>6.2872205790441136</v>
      </c>
      <c r="BJ23" s="183">
        <f t="shared" si="3"/>
        <v>7.5240751229175444</v>
      </c>
      <c r="BK23" s="279">
        <v>8.7375100565835648</v>
      </c>
      <c r="BL23" s="279">
        <v>0.43700885652800886</v>
      </c>
      <c r="BM23" s="279">
        <v>0.73048328631484538</v>
      </c>
      <c r="BN23" s="279">
        <v>7.0177038653589587</v>
      </c>
      <c r="BO23" s="279">
        <v>612847.99740899191</v>
      </c>
      <c r="BP23" s="279">
        <v>300.02242345739518</v>
      </c>
      <c r="BQ23" s="279">
        <v>3661901.8179646921</v>
      </c>
      <c r="BR23" s="279">
        <v>96685.153433024505</v>
      </c>
      <c r="BS23" s="279">
        <v>331603.22210409772</v>
      </c>
      <c r="BT23" s="279">
        <v>846658.37246536685</v>
      </c>
      <c r="BU23" s="279">
        <v>0.20699731122784309</v>
      </c>
      <c r="BV23" s="278">
        <v>27</v>
      </c>
      <c r="BW23" s="279">
        <v>403.458866168876</v>
      </c>
      <c r="BX23" s="279">
        <v>401.91886055150025</v>
      </c>
      <c r="BY23" s="279">
        <v>1.5400056173757548</v>
      </c>
      <c r="BZ23" s="279">
        <v>5.434306042038429</v>
      </c>
      <c r="CA23" s="279">
        <v>6.9743116594141839</v>
      </c>
      <c r="CB23" s="183">
        <f t="shared" si="26"/>
        <v>7.9073649188404307</v>
      </c>
      <c r="CC23" s="279">
        <v>13.638067438142851</v>
      </c>
      <c r="CD23" s="279">
        <v>0.49694425768208378</v>
      </c>
      <c r="CE23" s="279">
        <v>1.1875858102812784</v>
      </c>
      <c r="CF23" s="279">
        <v>8.1618974696954627</v>
      </c>
      <c r="CG23" s="279">
        <v>10791957.043470403</v>
      </c>
      <c r="CH23" s="279">
        <v>572.10121460061669</v>
      </c>
      <c r="CI23" s="279">
        <v>70726533.255420357</v>
      </c>
      <c r="CJ23" s="279">
        <v>2786208.092155857</v>
      </c>
      <c r="CK23" s="279">
        <v>7903704.2512141578</v>
      </c>
      <c r="CL23" s="279">
        <v>13978947.698049778</v>
      </c>
      <c r="CM23" s="279">
        <v>0.17169685553378503</v>
      </c>
      <c r="CN23" s="278">
        <v>19</v>
      </c>
      <c r="CO23" s="279">
        <v>154.52414373063849</v>
      </c>
      <c r="CP23" s="279">
        <v>154.45876473765114</v>
      </c>
      <c r="CQ23" s="279">
        <v>6.5378992987348283E-2</v>
      </c>
      <c r="CR23" s="279">
        <v>4.0825586041252837</v>
      </c>
      <c r="CS23" s="279">
        <v>4.147937597112632</v>
      </c>
      <c r="CT23" s="183">
        <f t="shared" si="4"/>
        <v>4.6152445782158145</v>
      </c>
      <c r="CU23" s="279">
        <v>5.6217114334829867</v>
      </c>
      <c r="CV23" s="279">
        <v>0.44374555640043584</v>
      </c>
      <c r="CW23" s="279">
        <v>0.70550434292777608</v>
      </c>
      <c r="CX23" s="279">
        <v>4.8534419400404083</v>
      </c>
      <c r="CY23" s="279">
        <v>2231909.4722678619</v>
      </c>
      <c r="CZ23" s="279">
        <v>219.00385717628785</v>
      </c>
      <c r="DA23" s="279">
        <v>9111901.2196358573</v>
      </c>
      <c r="DB23" s="279">
        <v>497844.24735711608</v>
      </c>
      <c r="DC23" s="279">
        <v>1562086.158786346</v>
      </c>
      <c r="DD23" s="279">
        <v>1278775.2526468781</v>
      </c>
      <c r="DE23" s="279">
        <v>0.11446424323976274</v>
      </c>
      <c r="DF23" s="278">
        <v>24</v>
      </c>
      <c r="DG23" s="279">
        <v>134.68065579947043</v>
      </c>
      <c r="DH23" s="279">
        <v>130.37171654181603</v>
      </c>
      <c r="DI23" s="279">
        <v>4.3089392576544014</v>
      </c>
      <c r="DJ23" s="279">
        <v>6.936861286990224</v>
      </c>
      <c r="DK23" s="279">
        <v>11.245800544644625</v>
      </c>
      <c r="DL23" s="183">
        <f t="shared" si="5"/>
        <v>14.067097097003927</v>
      </c>
      <c r="DM23" s="279">
        <v>14.379818466046911</v>
      </c>
      <c r="DN23" s="279">
        <v>0.46823341620642145</v>
      </c>
      <c r="DO23" s="279">
        <v>0.50510049409428082</v>
      </c>
      <c r="DP23" s="279">
        <v>11.750901038738906</v>
      </c>
      <c r="DQ23" s="279">
        <v>761576.28924231941</v>
      </c>
      <c r="DR23" s="279">
        <v>211.43175067962642</v>
      </c>
      <c r="DS23" s="279">
        <v>4203115.6293299412</v>
      </c>
      <c r="DT23" s="279">
        <v>26714.21826532832</v>
      </c>
      <c r="DU23" s="279">
        <v>15492.938695571969</v>
      </c>
      <c r="DV23" s="279">
        <v>1726618.7177589461</v>
      </c>
      <c r="DW23" s="279">
        <v>0.40671082145617032</v>
      </c>
      <c r="DX23" s="278">
        <v>27</v>
      </c>
      <c r="DY23" s="279">
        <v>139.88639903156914</v>
      </c>
      <c r="DZ23" s="279">
        <v>138.3466555275466</v>
      </c>
      <c r="EA23" s="279">
        <v>1.5397435040225389</v>
      </c>
      <c r="EB23" s="279">
        <v>0.30233371730031289</v>
      </c>
      <c r="EC23" s="279">
        <v>1.8420772213228518</v>
      </c>
      <c r="ED23" s="183">
        <f t="shared" si="6"/>
        <v>1.9582792890463592</v>
      </c>
      <c r="EE23" s="279">
        <v>3.901062709816034</v>
      </c>
      <c r="EF23" s="279">
        <v>0.44511879462960335</v>
      </c>
      <c r="EG23" s="279">
        <v>0.7430537238473004</v>
      </c>
      <c r="EH23" s="279">
        <v>2.5851309451701523</v>
      </c>
      <c r="EI23" s="279">
        <v>1245964.122329606</v>
      </c>
      <c r="EJ23" s="279">
        <v>216.84430556760401</v>
      </c>
      <c r="EK23" s="279">
        <v>1179481.6578053352</v>
      </c>
      <c r="EL23" s="279">
        <v>44482.433679284179</v>
      </c>
      <c r="EM23" s="279">
        <v>698243.76261818898</v>
      </c>
      <c r="EN23" s="279">
        <v>738801.24663449603</v>
      </c>
      <c r="EO23" s="279">
        <v>0.38435034226791875</v>
      </c>
      <c r="EP23" s="542">
        <v>27</v>
      </c>
      <c r="EQ23" s="543">
        <v>78.825976268852443</v>
      </c>
      <c r="ER23" s="543">
        <v>77.808654513418929</v>
      </c>
      <c r="ES23" s="543">
        <v>1.0173217554335139</v>
      </c>
      <c r="ET23" s="543">
        <v>1.151444225163557</v>
      </c>
      <c r="EU23" s="543">
        <v>2.1687659805970707</v>
      </c>
      <c r="EV23" s="183">
        <f t="shared" si="7"/>
        <v>2.6882356844047144</v>
      </c>
      <c r="EW23" s="543">
        <v>3.4198976922029543</v>
      </c>
      <c r="EX23" s="543">
        <v>0.48330585979478979</v>
      </c>
      <c r="EY23" s="543">
        <v>0.37825213847290057</v>
      </c>
      <c r="EZ23" s="543">
        <v>2.5470181190699712</v>
      </c>
      <c r="FA23" s="543">
        <v>17321671.320395589</v>
      </c>
      <c r="FB23" s="543">
        <v>118.28446340706036</v>
      </c>
      <c r="FC23" s="543">
        <v>19944938.412050694</v>
      </c>
      <c r="FD23" s="543">
        <v>632471.96319036628</v>
      </c>
      <c r="FE23" s="543">
        <v>2228101.41116369</v>
      </c>
      <c r="FF23" s="543">
        <v>10288620.320435081</v>
      </c>
      <c r="FG23" s="543">
        <v>0.45114621486234419</v>
      </c>
      <c r="FH23" s="278">
        <v>21</v>
      </c>
      <c r="FI23" s="279">
        <v>166.35973399321801</v>
      </c>
      <c r="FJ23" s="279">
        <v>164.00990147075638</v>
      </c>
      <c r="FK23" s="279">
        <v>2.3498325224616394</v>
      </c>
      <c r="FL23" s="279">
        <v>1.8598161200924197</v>
      </c>
      <c r="FM23" s="279">
        <v>4.2096486425540594</v>
      </c>
      <c r="FN23" s="183">
        <f t="shared" si="8"/>
        <v>4.3556602591658935</v>
      </c>
      <c r="FO23" s="279">
        <v>7.2482638442245388</v>
      </c>
      <c r="FP23" s="279">
        <v>0.44212869635528163</v>
      </c>
      <c r="FQ23" s="279">
        <v>0.49124414198107724</v>
      </c>
      <c r="FR23" s="279">
        <v>4.7008927845351369</v>
      </c>
      <c r="FS23" s="279">
        <v>15498699.930971947</v>
      </c>
      <c r="FT23" s="279">
        <v>251.01841311804233</v>
      </c>
      <c r="FU23" s="279">
        <v>43279860.420334026</v>
      </c>
      <c r="FV23" s="279">
        <v>1523539.3013160771</v>
      </c>
      <c r="FW23" s="279">
        <v>11988867.338566137</v>
      </c>
      <c r="FX23" s="279">
        <v>4458683.1111567747</v>
      </c>
      <c r="FY23" s="279">
        <v>7.850863052234347E-2</v>
      </c>
      <c r="FZ23" s="278">
        <v>24</v>
      </c>
      <c r="GA23" s="279">
        <v>216.35886178234423</v>
      </c>
      <c r="GB23" s="279">
        <v>214.77778775911705</v>
      </c>
      <c r="GC23" s="279">
        <v>1.5810740232271883</v>
      </c>
      <c r="GD23" s="279">
        <v>2.2174766973062781</v>
      </c>
      <c r="GE23" s="279">
        <v>3.7985507205334663</v>
      </c>
      <c r="GF23" s="183">
        <f t="shared" si="9"/>
        <v>4.5941141448209208</v>
      </c>
      <c r="GG23" s="279">
        <v>6.1074217519682277</v>
      </c>
      <c r="GH23" s="279">
        <v>0.44753900139173602</v>
      </c>
      <c r="GI23" s="279">
        <v>0.64304599329634282</v>
      </c>
      <c r="GJ23" s="279">
        <v>4.4415967138298091</v>
      </c>
      <c r="GK23" s="279">
        <v>2395349.3905978282</v>
      </c>
      <c r="GL23" s="279">
        <v>339.69834610633848</v>
      </c>
      <c r="GM23" s="279">
        <v>5311631.4555574758</v>
      </c>
      <c r="GN23" s="279">
        <v>127635.45931432475</v>
      </c>
      <c r="GO23" s="279">
        <v>502855.74377994507</v>
      </c>
      <c r="GP23" s="279">
        <v>2131853.496181346</v>
      </c>
      <c r="GQ23" s="279">
        <v>0.35876968865281866</v>
      </c>
      <c r="GR23" s="278">
        <v>24</v>
      </c>
      <c r="GS23" s="279">
        <v>166.06760126699959</v>
      </c>
      <c r="GT23" s="279">
        <v>164.50886800791793</v>
      </c>
      <c r="GU23" s="279">
        <v>1.5587332590816629</v>
      </c>
      <c r="GV23" s="279">
        <v>1.2054873359430514</v>
      </c>
      <c r="GW23" s="279">
        <v>2.7642205950247143</v>
      </c>
      <c r="GX23" s="183">
        <f t="shared" si="10"/>
        <v>3.0126020470058581</v>
      </c>
      <c r="GY23" s="279">
        <v>4.187065868910242</v>
      </c>
      <c r="GZ23" s="279">
        <v>0.45591255270297537</v>
      </c>
      <c r="HA23" s="279">
        <v>0.49365083157064238</v>
      </c>
      <c r="HB23" s="279">
        <v>3.2578714265953566</v>
      </c>
      <c r="HC23" s="279">
        <v>9272825.3761113435</v>
      </c>
      <c r="HD23" s="279">
        <v>252.39578309484233</v>
      </c>
      <c r="HE23" s="279">
        <v>11106772.391899912</v>
      </c>
      <c r="HF23" s="279">
        <v>358147.04852768546</v>
      </c>
      <c r="HG23" s="279">
        <v>4028019.4788409988</v>
      </c>
      <c r="HH23" s="279">
        <v>3192201.651137793</v>
      </c>
      <c r="HI23" s="279">
        <v>0.20604235695834608</v>
      </c>
      <c r="HP23" s="183">
        <f t="shared" si="11"/>
        <v>0</v>
      </c>
      <c r="IB23" s="278">
        <v>19</v>
      </c>
      <c r="IC23" s="279">
        <v>177.08140062425215</v>
      </c>
      <c r="ID23" s="279">
        <v>175.91825847519567</v>
      </c>
      <c r="IE23" s="279">
        <v>1.1631421490564833</v>
      </c>
      <c r="IF23" s="279">
        <v>4.0142342759041236</v>
      </c>
      <c r="IG23" s="279">
        <v>5.1773764249606069</v>
      </c>
      <c r="IH23" s="183">
        <f t="shared" si="12"/>
        <v>6.0164973853254935</v>
      </c>
      <c r="II23" s="279">
        <v>6.3561925732248072</v>
      </c>
      <c r="IJ23" s="279">
        <v>0.42628291793421025</v>
      </c>
      <c r="IK23" s="279">
        <v>0.70428384283078005</v>
      </c>
      <c r="IL23" s="279">
        <v>5.8816602677913874</v>
      </c>
      <c r="IM23" s="279">
        <v>3204600.007363203</v>
      </c>
      <c r="IN23" s="279">
        <v>251.05295959119812</v>
      </c>
      <c r="IO23" s="279">
        <v>12864015.190119991</v>
      </c>
      <c r="IP23" s="279">
        <v>623409.05926912255</v>
      </c>
      <c r="IQ23" s="279">
        <v>926662.28355451056</v>
      </c>
      <c r="IR23" s="279">
        <v>3013068.3221227918</v>
      </c>
      <c r="IS23" s="279">
        <v>0.20903636975096382</v>
      </c>
      <c r="IT23" s="278">
        <v>23</v>
      </c>
      <c r="IU23" s="279">
        <v>193.48794247961689</v>
      </c>
      <c r="IV23" s="279">
        <v>192.46779723066663</v>
      </c>
      <c r="IW23" s="279">
        <v>1.0201452489502572</v>
      </c>
      <c r="IX23" s="279">
        <v>3.2233214237263779</v>
      </c>
      <c r="IY23" s="279">
        <v>4.243466672676635</v>
      </c>
      <c r="IZ23" s="183">
        <f t="shared" si="13"/>
        <v>4.5135141461266368</v>
      </c>
      <c r="JA23" s="279">
        <v>5.6299588940092367</v>
      </c>
      <c r="JB23" s="279">
        <v>0.43889750661886157</v>
      </c>
      <c r="JC23" s="279">
        <v>0.94165133034234183</v>
      </c>
      <c r="JD23" s="279">
        <v>5.1851180030189772</v>
      </c>
      <c r="JE23" s="279">
        <v>1999999.5203360552</v>
      </c>
      <c r="JF23" s="279">
        <v>273.98686751309231</v>
      </c>
      <c r="JG23" s="279">
        <v>6446641.3013416855</v>
      </c>
      <c r="JH23" s="279">
        <v>487176.08277010947</v>
      </c>
      <c r="JI23" s="279">
        <v>1315244.6546303001</v>
      </c>
      <c r="JJ23" s="279">
        <v>691100.28726806841</v>
      </c>
      <c r="JK23" s="279">
        <v>8.3779256844267194E-2</v>
      </c>
      <c r="JL23" s="278">
        <v>20</v>
      </c>
      <c r="JM23" s="279">
        <v>265.57457319592294</v>
      </c>
      <c r="JN23" s="279">
        <v>264.8283775426878</v>
      </c>
      <c r="JO23" s="279">
        <v>0.7461956532351337</v>
      </c>
      <c r="JP23" s="279">
        <v>4.869165786058514</v>
      </c>
      <c r="JQ23" s="279">
        <v>5.6153614392936477</v>
      </c>
      <c r="JR23" s="183">
        <f t="shared" si="14"/>
        <v>6.9563460563645254</v>
      </c>
      <c r="JS23" s="279">
        <v>7.9380789557097149</v>
      </c>
      <c r="JT23" s="279">
        <v>0.46846553948648878</v>
      </c>
      <c r="JU23" s="279">
        <v>0.78822446237002641</v>
      </c>
      <c r="JV23" s="279">
        <v>6.403585901663674</v>
      </c>
      <c r="JW23" s="279">
        <v>91880.000002841</v>
      </c>
      <c r="JX23" s="279">
        <v>378.38251627037238</v>
      </c>
      <c r="JY23" s="279">
        <v>447378.95243688952</v>
      </c>
      <c r="JZ23" s="279">
        <v>9211.7835966516432</v>
      </c>
      <c r="KA23" s="279">
        <v>22382.391987631188</v>
      </c>
      <c r="KB23" s="279">
        <v>131910.8087273892</v>
      </c>
      <c r="KC23" s="279">
        <v>0.27540335983432929</v>
      </c>
      <c r="KD23" s="446">
        <v>21</v>
      </c>
      <c r="KE23" s="447">
        <v>152.96232346106723</v>
      </c>
      <c r="KF23" s="447">
        <v>152.4230086615797</v>
      </c>
      <c r="KG23" s="447">
        <v>0.53931479948752781</v>
      </c>
      <c r="KH23" s="447">
        <v>2.578934242157839</v>
      </c>
      <c r="KI23" s="447">
        <v>3.1182490416453668</v>
      </c>
      <c r="KJ23" s="183">
        <f t="shared" si="15"/>
        <v>3.4597443318926335</v>
      </c>
      <c r="KK23" s="447">
        <v>7.3506327253825656</v>
      </c>
      <c r="KL23" s="447">
        <v>0.41823070611333868</v>
      </c>
      <c r="KM23" s="447">
        <v>0.4512947741862276</v>
      </c>
      <c r="KN23" s="447">
        <v>3.5695438158315942</v>
      </c>
      <c r="KO23" s="447">
        <v>1628870.9881576365</v>
      </c>
      <c r="KP23" s="447">
        <v>237.42970481124229</v>
      </c>
      <c r="KQ23" s="447">
        <v>4839991.5980208674</v>
      </c>
      <c r="KR23" s="447">
        <v>155121.87308711177</v>
      </c>
      <c r="KS23" s="447">
        <v>1200035.5911963962</v>
      </c>
      <c r="KT23" s="447">
        <v>820344.38589893794</v>
      </c>
      <c r="KU23" s="447">
        <v>0.13241721509018847</v>
      </c>
      <c r="LB23" s="183">
        <f t="shared" si="16"/>
        <v>0</v>
      </c>
      <c r="LN23" s="278">
        <v>22</v>
      </c>
      <c r="LO23" s="279">
        <v>204.96488022667612</v>
      </c>
      <c r="LP23" s="279">
        <v>205.6355466651668</v>
      </c>
      <c r="LQ23" s="279">
        <v>-0.67066643849068441</v>
      </c>
      <c r="LR23" s="279">
        <v>6.2861652378150898</v>
      </c>
      <c r="LS23" s="279">
        <v>5.6154987993244054</v>
      </c>
      <c r="LT23" s="183">
        <f t="shared" si="17"/>
        <v>6.0824661171335004</v>
      </c>
      <c r="LU23" s="279">
        <v>7.8151673606152654</v>
      </c>
      <c r="LV23" s="279">
        <v>0.44905222750795915</v>
      </c>
      <c r="LW23" s="279">
        <v>0.60641543517626706</v>
      </c>
      <c r="LX23" s="279">
        <v>6.2219142345006722</v>
      </c>
      <c r="LY23" s="279">
        <v>377054.01271100098</v>
      </c>
      <c r="LZ23" s="279">
        <v>307.44677972285677</v>
      </c>
      <c r="MA23" s="279">
        <v>2370223.8274825835</v>
      </c>
      <c r="MB23" s="279">
        <v>65531.40103900597</v>
      </c>
      <c r="MC23" s="279">
        <v>701226.54902727075</v>
      </c>
      <c r="MD23" s="279">
        <v>233030.45835733513</v>
      </c>
      <c r="ME23" s="279">
        <v>7.4284925728646686E-2</v>
      </c>
      <c r="MF23" s="278">
        <v>21</v>
      </c>
      <c r="MG23" s="279">
        <v>397.36317404032616</v>
      </c>
      <c r="MH23" s="279">
        <v>393.16994077671609</v>
      </c>
      <c r="MI23" s="279">
        <v>4.1932332636100682</v>
      </c>
      <c r="MJ23" s="279">
        <v>4.5311548010085163</v>
      </c>
      <c r="MK23" s="279">
        <v>8.7243880646185836</v>
      </c>
      <c r="ML23" s="183">
        <f t="shared" si="18"/>
        <v>9.5904543260622326</v>
      </c>
      <c r="MM23" s="279">
        <v>12.578033944345917</v>
      </c>
      <c r="MN23" s="279">
        <v>0.39605854217780118</v>
      </c>
      <c r="MO23" s="279">
        <v>1.2447596898018365</v>
      </c>
      <c r="MP23" s="279">
        <v>9.9691477544204208</v>
      </c>
      <c r="MQ23" s="279">
        <v>3888591.0134114083</v>
      </c>
      <c r="MR23" s="279">
        <v>567.67659924989721</v>
      </c>
      <c r="MS23" s="279">
        <v>17619807.839577477</v>
      </c>
      <c r="MT23" s="279">
        <v>1533790.2032421904</v>
      </c>
      <c r="MU23" s="279">
        <v>1572768.2321965175</v>
      </c>
      <c r="MV23" s="279">
        <v>3961552.2623768472</v>
      </c>
      <c r="MW23" s="279">
        <v>0.19113588025085471</v>
      </c>
      <c r="MX23" s="278">
        <v>19</v>
      </c>
      <c r="MY23" s="279">
        <v>260.90597724866626</v>
      </c>
      <c r="MZ23" s="279">
        <v>259.48472052782455</v>
      </c>
      <c r="NA23" s="279">
        <v>1.4212567208417113</v>
      </c>
      <c r="NB23" s="279">
        <v>4.9851540301401993</v>
      </c>
      <c r="NC23" s="279">
        <v>6.4064107509819106</v>
      </c>
      <c r="ND23" s="183">
        <f t="shared" si="19"/>
        <v>7.422789011322406</v>
      </c>
      <c r="NE23" s="279">
        <v>8.2892069375549848</v>
      </c>
      <c r="NF23" s="279">
        <v>0.42670815102200688</v>
      </c>
      <c r="NG23" s="279">
        <v>0.92678378696587971</v>
      </c>
      <c r="NH23" s="279">
        <v>7.3331945379477901</v>
      </c>
      <c r="NI23" s="279">
        <v>10076324.768957514</v>
      </c>
      <c r="NJ23" s="279">
        <v>382.93765341324553</v>
      </c>
      <c r="NK23" s="279">
        <v>46984393.975553975</v>
      </c>
      <c r="NL23" s="279">
        <v>1117561.8634084151</v>
      </c>
      <c r="NM23" s="279">
        <v>5822431.1118242592</v>
      </c>
      <c r="NN23" s="279">
        <v>10994158.709560849</v>
      </c>
      <c r="NO23" s="279">
        <v>0.20388101434689496</v>
      </c>
      <c r="NP23" s="524">
        <v>24</v>
      </c>
      <c r="NQ23" s="525">
        <v>78.675685904897762</v>
      </c>
      <c r="NR23" s="525">
        <v>78.415165737250561</v>
      </c>
      <c r="NS23" s="525">
        <v>0.26052016764720065</v>
      </c>
      <c r="NT23" s="525">
        <v>3.6156590112051652</v>
      </c>
      <c r="NU23" s="525">
        <v>3.8761791788523658</v>
      </c>
      <c r="NV23" s="183">
        <f t="shared" si="20"/>
        <v>5.1889132534588134</v>
      </c>
      <c r="NW23" s="525">
        <v>6.1279950415076279</v>
      </c>
      <c r="NX23" s="525">
        <v>0.5436426728766014</v>
      </c>
      <c r="NY23" s="525">
        <v>0.5158692101358987</v>
      </c>
      <c r="NZ23" s="525">
        <v>4.3920483889882647</v>
      </c>
      <c r="OA23" s="525">
        <v>3695989.6177289253</v>
      </c>
      <c r="OB23" s="525">
        <v>128.73971916087305</v>
      </c>
      <c r="OC23" s="525">
        <v>11148638.565201787</v>
      </c>
      <c r="OD23" s="525">
        <v>306441.48148577526</v>
      </c>
      <c r="OE23" s="525">
        <v>2645245.7807713505</v>
      </c>
      <c r="OF23" s="525">
        <v>5119392.6527349576</v>
      </c>
      <c r="OG23" s="525">
        <v>0.36306910318096869</v>
      </c>
      <c r="OH23" s="524">
        <v>29</v>
      </c>
      <c r="OI23" s="525">
        <v>298.3894120577757</v>
      </c>
      <c r="OJ23" s="525">
        <v>296.2832448271667</v>
      </c>
      <c r="OK23" s="525">
        <v>2.1061672306090031</v>
      </c>
      <c r="OL23" s="525">
        <v>2.0800457640666217</v>
      </c>
      <c r="OM23" s="525">
        <v>4.1862129946756248</v>
      </c>
      <c r="ON23" s="183">
        <f t="shared" si="21"/>
        <v>4.4180091338350973</v>
      </c>
      <c r="OO23" s="525">
        <v>7.4917311706949423</v>
      </c>
      <c r="OP23" s="525">
        <v>0.36424479554189543</v>
      </c>
      <c r="OQ23" s="525">
        <v>1.0706537484853695</v>
      </c>
      <c r="OR23" s="525">
        <v>5.2568667431609946</v>
      </c>
      <c r="OS23" s="525">
        <v>6871191.5590967685</v>
      </c>
      <c r="OT23" s="525">
        <v>469.26699837187664</v>
      </c>
      <c r="OU23" s="525">
        <v>14292392.896589575</v>
      </c>
      <c r="OV23" s="525">
        <v>628384.6799039942</v>
      </c>
      <c r="OW23" s="525">
        <v>4312363.0132093681</v>
      </c>
      <c r="OX23" s="525">
        <v>2143302.7145943563</v>
      </c>
      <c r="OY23" s="525">
        <v>0.11143799966511139</v>
      </c>
      <c r="OZ23" s="278">
        <v>19</v>
      </c>
      <c r="PA23" s="279">
        <v>273.23048720508763</v>
      </c>
      <c r="PB23" s="279">
        <v>272.12255656532955</v>
      </c>
      <c r="PC23" s="279">
        <v>1.1079306397580808</v>
      </c>
      <c r="PD23" s="279">
        <v>3.5837826652504097</v>
      </c>
      <c r="PE23" s="279">
        <v>4.6917133050084905</v>
      </c>
      <c r="PF23" s="183">
        <f t="shared" si="22"/>
        <v>5.3385039611015683</v>
      </c>
      <c r="PG23" s="279">
        <v>7.3775474070597609</v>
      </c>
      <c r="PH23" s="279">
        <v>0.44288133658876783</v>
      </c>
      <c r="PI23" s="279">
        <v>0.79767956936421724</v>
      </c>
      <c r="PJ23" s="279">
        <v>5.4893928743727081</v>
      </c>
      <c r="PK23" s="279">
        <v>1247651.0115108809</v>
      </c>
      <c r="PL23" s="279">
        <v>397.8262320607119</v>
      </c>
      <c r="PM23" s="279">
        <v>5005383.0482137632</v>
      </c>
      <c r="PN23" s="279">
        <v>135778.40162751562</v>
      </c>
      <c r="PO23" s="279">
        <v>616323.61995770864</v>
      </c>
      <c r="PP23" s="279">
        <v>1039094.134208941</v>
      </c>
      <c r="PQ23" s="279">
        <v>0.18047708706350482</v>
      </c>
      <c r="PR23" s="524">
        <v>19</v>
      </c>
      <c r="PS23" s="525">
        <v>265.26413502892586</v>
      </c>
      <c r="PT23" s="525">
        <v>266.19917013360566</v>
      </c>
      <c r="PU23" s="525">
        <v>-0.93503510467979822</v>
      </c>
      <c r="PV23" s="525">
        <v>5.3751958793376069</v>
      </c>
      <c r="PW23" s="525">
        <v>4.4401607746578087</v>
      </c>
      <c r="PX23" s="183">
        <f t="shared" si="23"/>
        <v>8.1216367593195233</v>
      </c>
      <c r="PY23" s="525">
        <v>8.8205264908893017</v>
      </c>
      <c r="PZ23" s="525">
        <v>0.48276218309913471</v>
      </c>
      <c r="QA23" s="525">
        <v>2.2039174756476712</v>
      </c>
      <c r="QB23" s="525">
        <v>6.6440782503054798</v>
      </c>
      <c r="QC23" s="525">
        <v>1939222.29944399</v>
      </c>
      <c r="QD23" s="525">
        <v>375.8627847291512</v>
      </c>
      <c r="QE23" s="525">
        <v>10447566.938737607</v>
      </c>
      <c r="QF23" s="525">
        <v>130744.7784597487</v>
      </c>
      <c r="QG23" s="525">
        <v>436596.79102677829</v>
      </c>
      <c r="QH23" s="525">
        <v>7544119.7040191051</v>
      </c>
      <c r="QI23" s="525">
        <v>0.68490080497594596</v>
      </c>
      <c r="QJ23" s="278">
        <v>20</v>
      </c>
      <c r="QK23" s="279">
        <v>90.51115017128383</v>
      </c>
      <c r="QL23" s="279">
        <v>89.785905543392829</v>
      </c>
      <c r="QM23" s="279">
        <v>0.72524462789100141</v>
      </c>
      <c r="QN23" s="279">
        <v>3.0529134478609135</v>
      </c>
      <c r="QO23" s="279">
        <v>3.7781580757519149</v>
      </c>
      <c r="QP23" s="183">
        <f t="shared" si="24"/>
        <v>4.4926143882071017</v>
      </c>
      <c r="QQ23" s="279">
        <v>4.9690090754534628</v>
      </c>
      <c r="QR23" s="279">
        <v>0.46022994405156886</v>
      </c>
      <c r="QS23" s="279">
        <v>0.50305367380037003</v>
      </c>
      <c r="QT23" s="279">
        <v>4.281211749552285</v>
      </c>
      <c r="QU23" s="279">
        <v>22520539.911867328</v>
      </c>
      <c r="QV23" s="279">
        <v>128.1086152635452</v>
      </c>
      <c r="QW23" s="279">
        <v>70248812.015950799</v>
      </c>
      <c r="QX23" s="279">
        <v>2098510.0721150418</v>
      </c>
      <c r="QY23" s="279">
        <v>5275865.0223640958</v>
      </c>
      <c r="QZ23" s="279">
        <v>18165721.685557373</v>
      </c>
      <c r="RA23" s="279">
        <v>0.23402442442506347</v>
      </c>
      <c r="RB23" s="278">
        <v>23</v>
      </c>
      <c r="RC23" s="279">
        <v>122.82590945334928</v>
      </c>
      <c r="RD23" s="279">
        <v>122.08091636435736</v>
      </c>
      <c r="RE23" s="279">
        <v>0.74499308899191874</v>
      </c>
      <c r="RF23" s="279">
        <v>2.7391779531253508</v>
      </c>
      <c r="RG23" s="279">
        <v>3.4841710421172696</v>
      </c>
      <c r="RH23" s="183">
        <f t="shared" si="25"/>
        <v>4.1803850873432147</v>
      </c>
      <c r="RI23" s="279">
        <v>4.520506172348167</v>
      </c>
      <c r="RJ23" s="279">
        <v>0.45890252506806462</v>
      </c>
      <c r="RK23" s="279">
        <v>0.49983379298093139</v>
      </c>
      <c r="RL23" s="279">
        <v>3.9840048350982009</v>
      </c>
      <c r="RM23" s="279">
        <v>27353619.018824004</v>
      </c>
      <c r="RN23" s="279">
        <v>180.48786323061083</v>
      </c>
      <c r="RO23" s="279">
        <v>77222992.070438907</v>
      </c>
      <c r="RP23" s="279">
        <v>2739210.314792681</v>
      </c>
      <c r="RQ23" s="279">
        <v>3970144.1818901538</v>
      </c>
      <c r="RR23" s="279">
        <v>21332998.267647669</v>
      </c>
      <c r="RS23" s="279">
        <v>0.25416897227563395</v>
      </c>
    </row>
    <row r="24" spans="1:507" ht="15" x14ac:dyDescent="0.25">
      <c r="A24">
        <v>2019</v>
      </c>
      <c r="B24" s="278">
        <v>21</v>
      </c>
      <c r="C24" s="279">
        <v>244.65785116721909</v>
      </c>
      <c r="D24" s="279">
        <v>243.95651207674737</v>
      </c>
      <c r="E24" s="279">
        <v>0.70133909047171983</v>
      </c>
      <c r="F24" s="279">
        <v>7.6389632816917414</v>
      </c>
      <c r="G24" s="279">
        <v>8.3403023721634604</v>
      </c>
      <c r="H24" s="183">
        <f t="shared" si="0"/>
        <v>10.295517318070377</v>
      </c>
      <c r="I24" s="279">
        <v>12.015019877189742</v>
      </c>
      <c r="J24" s="279">
        <v>0.44464122983250454</v>
      </c>
      <c r="K24" s="279">
        <v>0.96207086253622887</v>
      </c>
      <c r="L24" s="279">
        <v>9.3023732346996901</v>
      </c>
      <c r="M24" s="279">
        <v>688120.40797481977</v>
      </c>
      <c r="N24" s="279">
        <v>350.72853580882645</v>
      </c>
      <c r="O24" s="368">
        <v>5256526.5299023911</v>
      </c>
      <c r="P24" s="368">
        <v>135788.55017618381</v>
      </c>
      <c r="Q24" s="368">
        <v>412808.78491796867</v>
      </c>
      <c r="R24" s="368">
        <v>1485838.3952290074</v>
      </c>
      <c r="S24" s="279">
        <v>0.25595291845334156</v>
      </c>
      <c r="T24" s="278">
        <v>20</v>
      </c>
      <c r="U24" s="279">
        <v>173.37057131790527</v>
      </c>
      <c r="V24" s="279">
        <v>172.57262449100043</v>
      </c>
      <c r="W24" s="279">
        <v>0.79794682690484819</v>
      </c>
      <c r="X24" s="279">
        <v>1.5837200788254702</v>
      </c>
      <c r="Y24" s="279">
        <v>2.3816669057303184</v>
      </c>
      <c r="Z24" s="183">
        <f t="shared" si="1"/>
        <v>2.7643188146654154</v>
      </c>
      <c r="AA24" s="279">
        <v>3.5063953277178497</v>
      </c>
      <c r="AB24" s="279">
        <v>0.44247660970276959</v>
      </c>
      <c r="AC24" s="279">
        <v>0.627229535142098</v>
      </c>
      <c r="AD24" s="279">
        <v>3.0088964408724164</v>
      </c>
      <c r="AE24" s="279">
        <v>3628016.0295584849</v>
      </c>
      <c r="AF24" s="279">
        <v>259.1022322714789</v>
      </c>
      <c r="AG24" s="279">
        <v>5745761.8323124312</v>
      </c>
      <c r="AH24" s="279">
        <v>153112.76068536227</v>
      </c>
      <c r="AI24" s="279">
        <v>821997.18007681111</v>
      </c>
      <c r="AJ24" s="279">
        <v>1623869.2986593256</v>
      </c>
      <c r="AK24" s="279">
        <v>0.24161587268558352</v>
      </c>
      <c r="AL24" s="278">
        <v>20</v>
      </c>
      <c r="AM24" s="279">
        <v>259.01954679421101</v>
      </c>
      <c r="AN24" s="279">
        <v>263.72520720902781</v>
      </c>
      <c r="AO24" s="279">
        <v>-4.7056604148168049</v>
      </c>
      <c r="AP24" s="279">
        <v>12.653381569047525</v>
      </c>
      <c r="AQ24" s="279">
        <v>7.9477211542307202</v>
      </c>
      <c r="AR24" s="183">
        <f t="shared" si="2"/>
        <v>11.854657708418852</v>
      </c>
      <c r="AS24" s="279">
        <v>10.951572743372965</v>
      </c>
      <c r="AT24" s="279">
        <v>0.46676347502420235</v>
      </c>
      <c r="AU24" s="279">
        <v>1.3691624940748053</v>
      </c>
      <c r="AV24" s="279">
        <v>9.3168836483055255</v>
      </c>
      <c r="AW24" s="279">
        <v>2668029.0011441624</v>
      </c>
      <c r="AX24" s="279">
        <v>372.6472623168595</v>
      </c>
      <c r="AY24" s="279">
        <v>33759588.988761768</v>
      </c>
      <c r="AZ24" s="279">
        <v>911146.82987360237</v>
      </c>
      <c r="BA24" s="279">
        <v>1226619.7800161918</v>
      </c>
      <c r="BB24" s="279">
        <v>11083890.106509989</v>
      </c>
      <c r="BC24" s="279">
        <v>0.30876620078740125</v>
      </c>
      <c r="BD24" s="278">
        <v>26</v>
      </c>
      <c r="BE24" s="279">
        <v>211.19101592222577</v>
      </c>
      <c r="BF24" s="279">
        <v>210.70367009958525</v>
      </c>
      <c r="BG24" s="279">
        <v>0.48734582264052051</v>
      </c>
      <c r="BH24" s="279">
        <v>5.8100053931154081</v>
      </c>
      <c r="BI24" s="279">
        <v>6.2973512157559286</v>
      </c>
      <c r="BJ24" s="183">
        <f t="shared" si="3"/>
        <v>7.3792976130469796</v>
      </c>
      <c r="BK24" s="279">
        <v>8.700479321143753</v>
      </c>
      <c r="BL24" s="279">
        <v>0.43691808511048436</v>
      </c>
      <c r="BM24" s="279">
        <v>0.68086091139603955</v>
      </c>
      <c r="BN24" s="279">
        <v>6.9782121271519681</v>
      </c>
      <c r="BO24" s="279">
        <v>612847.99714220711</v>
      </c>
      <c r="BP24" s="279">
        <v>300.6979621605883</v>
      </c>
      <c r="BQ24" s="279">
        <v>3560650.168556191</v>
      </c>
      <c r="BR24" s="279">
        <v>99226.224826360864</v>
      </c>
      <c r="BS24" s="279">
        <v>335479.77261620347</v>
      </c>
      <c r="BT24" s="279">
        <v>744020.17161967128</v>
      </c>
      <c r="BU24" s="279">
        <v>0.18622123803415203</v>
      </c>
      <c r="BV24" s="278">
        <v>28</v>
      </c>
      <c r="BW24" s="279">
        <v>405.08854310121427</v>
      </c>
      <c r="BX24" s="279">
        <v>403.458866168876</v>
      </c>
      <c r="BY24" s="279">
        <v>1.6296769323382705</v>
      </c>
      <c r="BZ24" s="279">
        <v>5.5436594866724995</v>
      </c>
      <c r="CA24" s="279">
        <v>7.17333641901077</v>
      </c>
      <c r="CB24" s="183">
        <f t="shared" si="26"/>
        <v>8.1785792078347015</v>
      </c>
      <c r="CC24" s="279">
        <v>13.63889545721449</v>
      </c>
      <c r="CD24" s="279">
        <v>0.49710673880913864</v>
      </c>
      <c r="CE24" s="279">
        <v>1.1922280642347085</v>
      </c>
      <c r="CF24" s="279">
        <v>8.3655644832454783</v>
      </c>
      <c r="CG24" s="279">
        <v>10791957.055980019</v>
      </c>
      <c r="CH24" s="279">
        <v>574.76474853938009</v>
      </c>
      <c r="CI24" s="279">
        <v>70488397.212582439</v>
      </c>
      <c r="CJ24" s="279">
        <v>2741508.0565764308</v>
      </c>
      <c r="CK24" s="279">
        <v>7586051.3404346891</v>
      </c>
      <c r="CL24" s="279">
        <v>14654517.976619897</v>
      </c>
      <c r="CM24" s="279">
        <v>0.18133198679331453</v>
      </c>
      <c r="CN24" s="278">
        <v>20</v>
      </c>
      <c r="CO24" s="279">
        <v>154.99707523563345</v>
      </c>
      <c r="CP24" s="279">
        <v>154.52414373063849</v>
      </c>
      <c r="CQ24" s="279">
        <v>0.47293150499496051</v>
      </c>
      <c r="CR24" s="279">
        <v>3.712261858789176</v>
      </c>
      <c r="CS24" s="279">
        <v>4.185193363784137</v>
      </c>
      <c r="CT24" s="183">
        <f t="shared" si="4"/>
        <v>4.5988405112324005</v>
      </c>
      <c r="CU24" s="279">
        <v>5.601689548669853</v>
      </c>
      <c r="CV24" s="279">
        <v>0.44351498819563667</v>
      </c>
      <c r="CW24" s="279">
        <v>0.71173888454557188</v>
      </c>
      <c r="CX24" s="279">
        <v>4.8969322483297084</v>
      </c>
      <c r="CY24" s="279">
        <v>2231909.4807999195</v>
      </c>
      <c r="CZ24" s="279">
        <v>219.7231031925605</v>
      </c>
      <c r="DA24" s="279">
        <v>8285432.4378434718</v>
      </c>
      <c r="DB24" s="279">
        <v>474259.34355643258</v>
      </c>
      <c r="DC24" s="279">
        <v>1454923.6232891111</v>
      </c>
      <c r="DD24" s="279">
        <v>1138186.5517991362</v>
      </c>
      <c r="DE24" s="279">
        <v>0.11142725464501113</v>
      </c>
      <c r="DF24" s="278">
        <v>25</v>
      </c>
      <c r="DG24" s="279">
        <v>138.74136254336673</v>
      </c>
      <c r="DH24" s="279">
        <v>134.68065579947043</v>
      </c>
      <c r="DI24" s="279">
        <v>4.0607067438963043</v>
      </c>
      <c r="DJ24" s="279">
        <v>7.1202231173101422</v>
      </c>
      <c r="DK24" s="279">
        <v>11.180929861206447</v>
      </c>
      <c r="DL24" s="183">
        <f t="shared" si="5"/>
        <v>14.03900678610635</v>
      </c>
      <c r="DM24" s="279">
        <v>14.600843003676596</v>
      </c>
      <c r="DN24" s="279">
        <v>0.46528625802643736</v>
      </c>
      <c r="DO24" s="279">
        <v>0.52437703954354198</v>
      </c>
      <c r="DP24" s="279">
        <v>11.705306900749989</v>
      </c>
      <c r="DQ24" s="279">
        <v>761576.28730417159</v>
      </c>
      <c r="DR24" s="279">
        <v>218.00903459007537</v>
      </c>
      <c r="DS24" s="279">
        <v>4418905.0756819574</v>
      </c>
      <c r="DT24" s="279">
        <v>29070.57476094778</v>
      </c>
      <c r="DU24" s="279">
        <v>18349.9744231492</v>
      </c>
      <c r="DV24" s="279">
        <v>1792795.2533517203</v>
      </c>
      <c r="DW24" s="279">
        <v>0.40140271980404169</v>
      </c>
      <c r="DX24" s="278">
        <v>28</v>
      </c>
      <c r="DY24" s="279">
        <v>140.41034442216608</v>
      </c>
      <c r="DZ24" s="279">
        <v>139.88639903156914</v>
      </c>
      <c r="EA24" s="279">
        <v>0.52394539059693557</v>
      </c>
      <c r="EB24" s="279">
        <v>0.28338543373431818</v>
      </c>
      <c r="EC24" s="279">
        <v>0.8073308243312538</v>
      </c>
      <c r="ED24" s="183">
        <f t="shared" si="6"/>
        <v>1.0668550662468159</v>
      </c>
      <c r="EE24" s="279">
        <v>3.8988045529612831</v>
      </c>
      <c r="EF24" s="279">
        <v>0.4446471564605079</v>
      </c>
      <c r="EG24" s="279">
        <v>1.5959557339326624</v>
      </c>
      <c r="EH24" s="279">
        <v>2.4032865582639165</v>
      </c>
      <c r="EI24" s="279">
        <v>1245964.1223743358</v>
      </c>
      <c r="EJ24" s="279">
        <v>217.8864222940289</v>
      </c>
      <c r="EK24" s="279">
        <v>1105559.5258648233</v>
      </c>
      <c r="EL24" s="279">
        <v>45847.741330394296</v>
      </c>
      <c r="EM24" s="279">
        <v>927754.18733229488</v>
      </c>
      <c r="EN24" s="279">
        <v>1904095.0453797628</v>
      </c>
      <c r="EO24" s="279">
        <v>0.91579951197799914</v>
      </c>
      <c r="EP24" s="542">
        <v>28</v>
      </c>
      <c r="EQ24" s="543">
        <v>79.924425831605618</v>
      </c>
      <c r="ER24" s="543">
        <v>78.825976268852443</v>
      </c>
      <c r="ES24" s="543">
        <v>1.0984495627531743</v>
      </c>
      <c r="ET24" s="543">
        <v>1.150325071377323</v>
      </c>
      <c r="EU24" s="543">
        <v>2.2487746341304975</v>
      </c>
      <c r="EV24" s="183">
        <f t="shared" si="7"/>
        <v>2.7383194451045201</v>
      </c>
      <c r="EW24" s="543">
        <v>3.4583151037579278</v>
      </c>
      <c r="EX24" s="543">
        <v>0.48258562247847386</v>
      </c>
      <c r="EY24" s="543">
        <v>0.34417868426793369</v>
      </c>
      <c r="EZ24" s="543">
        <v>2.5929533183984312</v>
      </c>
      <c r="FA24" s="543">
        <v>17321671.314751454</v>
      </c>
      <c r="FB24" s="543">
        <v>119.92116671332658</v>
      </c>
      <c r="FC24" s="543">
        <v>19925552.791515976</v>
      </c>
      <c r="FD24" s="543">
        <v>584683.72106853896</v>
      </c>
      <c r="FE24" s="543">
        <v>2022114.8280975868</v>
      </c>
      <c r="FF24" s="543">
        <v>9589111.7670478839</v>
      </c>
      <c r="FG24" s="543">
        <v>0.42557084354240332</v>
      </c>
      <c r="FH24" s="278">
        <v>22</v>
      </c>
      <c r="FI24" s="279">
        <v>168.72893448065028</v>
      </c>
      <c r="FJ24" s="279">
        <v>166.35973399321801</v>
      </c>
      <c r="FK24" s="279">
        <v>2.3692004874322663</v>
      </c>
      <c r="FL24" s="279">
        <v>1.8029667895441923</v>
      </c>
      <c r="FM24" s="279">
        <v>4.1721672769764586</v>
      </c>
      <c r="FN24" s="183">
        <f t="shared" si="8"/>
        <v>4.3139657169932661</v>
      </c>
      <c r="FO24" s="279">
        <v>7.2188179682895512</v>
      </c>
      <c r="FP24" s="279">
        <v>0.44157681169402774</v>
      </c>
      <c r="FQ24" s="279">
        <v>0.4983844240959055</v>
      </c>
      <c r="FR24" s="279">
        <v>4.6705517010723643</v>
      </c>
      <c r="FS24" s="279">
        <v>15498699.938698884</v>
      </c>
      <c r="FT24" s="279">
        <v>254.569894070907</v>
      </c>
      <c r="FU24" s="279">
        <v>42451808.103139661</v>
      </c>
      <c r="FV24" s="279">
        <v>1448037.2806815668</v>
      </c>
      <c r="FW24" s="279">
        <v>11826590.777226675</v>
      </c>
      <c r="FX24" s="279">
        <v>4382732.81635457</v>
      </c>
      <c r="FY24" s="279">
        <v>7.8647283377113686E-2</v>
      </c>
      <c r="FZ24" s="278">
        <v>25</v>
      </c>
      <c r="GA24" s="279">
        <v>217.91579598866463</v>
      </c>
      <c r="GB24" s="279">
        <v>216.35886178234423</v>
      </c>
      <c r="GC24" s="279">
        <v>1.5569342063203919</v>
      </c>
      <c r="GD24" s="279">
        <v>2.216535897195937</v>
      </c>
      <c r="GE24" s="279">
        <v>3.7734701035163289</v>
      </c>
      <c r="GF24" s="183">
        <f t="shared" si="9"/>
        <v>4.5954844501810506</v>
      </c>
      <c r="GG24" s="279">
        <v>6.0965693792642872</v>
      </c>
      <c r="GH24" s="279">
        <v>0.44722143421904698</v>
      </c>
      <c r="GI24" s="279">
        <v>0.64773286489080595</v>
      </c>
      <c r="GJ24" s="279">
        <v>4.421202968407135</v>
      </c>
      <c r="GK24" s="279">
        <v>2395349.3987058653</v>
      </c>
      <c r="GL24" s="279">
        <v>342.11911576533288</v>
      </c>
      <c r="GM24" s="279">
        <v>5309377.9285582621</v>
      </c>
      <c r="GN24" s="279">
        <v>126448.57850184554</v>
      </c>
      <c r="GO24" s="279">
        <v>515561.11958995985</v>
      </c>
      <c r="GP24" s="279">
        <v>2207104.3459562836</v>
      </c>
      <c r="GQ24" s="279">
        <v>0.37085541799915056</v>
      </c>
      <c r="GR24" s="278">
        <v>25</v>
      </c>
      <c r="GS24" s="279">
        <v>166.82364652424016</v>
      </c>
      <c r="GT24" s="279">
        <v>166.06760126699959</v>
      </c>
      <c r="GU24" s="279">
        <v>0.75604525724057225</v>
      </c>
      <c r="GV24" s="279">
        <v>1.8262764254314883</v>
      </c>
      <c r="GW24" s="279">
        <v>2.5823216826720605</v>
      </c>
      <c r="GX24" s="183">
        <f t="shared" si="10"/>
        <v>2.9382972013035844</v>
      </c>
      <c r="GY24" s="279">
        <v>4.1347388573992223</v>
      </c>
      <c r="GZ24" s="279">
        <v>0.45576374380045043</v>
      </c>
      <c r="HA24" s="279">
        <v>0.49597525846506418</v>
      </c>
      <c r="HB24" s="279">
        <v>3.0782969411371246</v>
      </c>
      <c r="HC24" s="279">
        <v>9272825.4045528416</v>
      </c>
      <c r="HD24" s="279">
        <v>253.59518300090886</v>
      </c>
      <c r="HE24" s="279">
        <v>16840470.276567779</v>
      </c>
      <c r="HF24" s="279">
        <v>559314.85856177844</v>
      </c>
      <c r="HG24" s="279">
        <v>4467917.2750608651</v>
      </c>
      <c r="HH24" s="279">
        <v>4262425.2267332273</v>
      </c>
      <c r="HI24" s="279">
        <v>0.19491875034603193</v>
      </c>
      <c r="HP24" s="183">
        <f t="shared" si="11"/>
        <v>0</v>
      </c>
      <c r="IB24" s="278">
        <v>20</v>
      </c>
      <c r="IC24" s="279">
        <v>177.63955532036616</v>
      </c>
      <c r="ID24" s="279">
        <v>177.08140062425215</v>
      </c>
      <c r="IE24" s="279">
        <v>0.55815469611400204</v>
      </c>
      <c r="IF24" s="279">
        <v>4.541412490569078</v>
      </c>
      <c r="IG24" s="279">
        <v>5.0995671866830801</v>
      </c>
      <c r="IH24" s="183">
        <f t="shared" si="12"/>
        <v>6.0254359426975581</v>
      </c>
      <c r="II24" s="279">
        <v>6.320198647143723</v>
      </c>
      <c r="IJ24" s="279">
        <v>0.42604972131696028</v>
      </c>
      <c r="IK24" s="279">
        <v>0.70676127976881009</v>
      </c>
      <c r="IL24" s="279">
        <v>5.8063284664518902</v>
      </c>
      <c r="IM24" s="279">
        <v>3204599.994688964</v>
      </c>
      <c r="IN24" s="279">
        <v>251.87163819488518</v>
      </c>
      <c r="IO24" s="279">
        <v>14553410.443158075</v>
      </c>
      <c r="IP24" s="279">
        <v>476433.61369824695</v>
      </c>
      <c r="IQ24" s="279">
        <v>1110723.0045854738</v>
      </c>
      <c r="IR24" s="279">
        <v>3290616.4717648793</v>
      </c>
      <c r="IS24" s="279">
        <v>0.20387242029592834</v>
      </c>
      <c r="IT24" s="278">
        <v>24</v>
      </c>
      <c r="IU24" s="279">
        <v>194.69199950119835</v>
      </c>
      <c r="IV24" s="279">
        <v>193.48794247961689</v>
      </c>
      <c r="IW24" s="279">
        <v>1.2040570215814625</v>
      </c>
      <c r="IX24" s="279">
        <v>3.0620528999165377</v>
      </c>
      <c r="IY24" s="279">
        <v>4.2661099214979998</v>
      </c>
      <c r="IZ24" s="183">
        <f t="shared" si="13"/>
        <v>4.527587877525213</v>
      </c>
      <c r="JA24" s="279">
        <v>5.6256859530522298</v>
      </c>
      <c r="JB24" s="279">
        <v>0.43869338735499003</v>
      </c>
      <c r="JC24" s="279">
        <v>0.94539091286235899</v>
      </c>
      <c r="JD24" s="279">
        <v>5.2115008343603586</v>
      </c>
      <c r="JE24" s="279">
        <v>1999999.5230319852</v>
      </c>
      <c r="JF24" s="279">
        <v>275.68686769901558</v>
      </c>
      <c r="JG24" s="279">
        <v>6124104.3393317824</v>
      </c>
      <c r="JH24" s="279">
        <v>459574.15611059096</v>
      </c>
      <c r="JI24" s="279">
        <v>1241537.570398567</v>
      </c>
      <c r="JJ24" s="279">
        <v>668218.86141260574</v>
      </c>
      <c r="JK24" s="279">
        <v>8.5393023756820091E-2</v>
      </c>
      <c r="JL24" s="278">
        <v>21</v>
      </c>
      <c r="JM24" s="279">
        <v>266.80031217350648</v>
      </c>
      <c r="JN24" s="279">
        <v>265.57457319592294</v>
      </c>
      <c r="JO24" s="279">
        <v>1.2257389775835463</v>
      </c>
      <c r="JP24" s="279">
        <v>4.3472588283407854</v>
      </c>
      <c r="JQ24" s="279">
        <v>5.5729978059243317</v>
      </c>
      <c r="JR24" s="183">
        <f t="shared" si="14"/>
        <v>6.7166744353243253</v>
      </c>
      <c r="JS24" s="279">
        <v>7.9093552857257414</v>
      </c>
      <c r="JT24" s="279">
        <v>0.4679139390948725</v>
      </c>
      <c r="JU24" s="279">
        <v>0.79193363009438855</v>
      </c>
      <c r="JV24" s="279">
        <v>6.3649314360187201</v>
      </c>
      <c r="JW24" s="279">
        <v>91880.001170935997</v>
      </c>
      <c r="JX24" s="279">
        <v>380.07811687506751</v>
      </c>
      <c r="JY24" s="279">
        <v>399426.14623831317</v>
      </c>
      <c r="JZ24" s="279">
        <v>7730.023052610969</v>
      </c>
      <c r="KA24" s="279">
        <v>25374.343986165004</v>
      </c>
      <c r="KB24" s="279">
        <v>113790.1052296425</v>
      </c>
      <c r="KC24" s="279">
        <v>0.2630799486665254</v>
      </c>
      <c r="KD24" s="446">
        <v>22</v>
      </c>
      <c r="KE24" s="447">
        <v>153.72538634987237</v>
      </c>
      <c r="KF24" s="447">
        <v>152.96232346106723</v>
      </c>
      <c r="KG24" s="447">
        <v>0.76306288880513762</v>
      </c>
      <c r="KH24" s="447">
        <v>2.4687371407094241</v>
      </c>
      <c r="KI24" s="447">
        <v>3.2318000295145617</v>
      </c>
      <c r="KJ24" s="183">
        <f t="shared" si="15"/>
        <v>3.5021813847055601</v>
      </c>
      <c r="KK24" s="447">
        <v>7.2669592496111299</v>
      </c>
      <c r="KL24" s="447">
        <v>0.41863983699597435</v>
      </c>
      <c r="KM24" s="447">
        <v>0.45363757780183278</v>
      </c>
      <c r="KN24" s="447">
        <v>3.6854376073163944</v>
      </c>
      <c r="KO24" s="447">
        <v>1636037.9933320512</v>
      </c>
      <c r="KP24" s="447">
        <v>238.47863320115891</v>
      </c>
      <c r="KQ24" s="447">
        <v>4650873.632818196</v>
      </c>
      <c r="KR24" s="447">
        <v>139383.64307536883</v>
      </c>
      <c r="KS24" s="447">
        <v>1276759.9669122121</v>
      </c>
      <c r="KT24" s="447">
        <v>664472.66378695436</v>
      </c>
      <c r="KU24" s="447">
        <v>0.1095221320781445</v>
      </c>
      <c r="LB24" s="183">
        <f t="shared" si="16"/>
        <v>0</v>
      </c>
      <c r="LN24" s="278">
        <v>23</v>
      </c>
      <c r="LO24" s="279">
        <v>204.05825678234487</v>
      </c>
      <c r="LP24" s="279">
        <v>204.96488022667612</v>
      </c>
      <c r="LQ24" s="279">
        <v>-0.90662344433124531</v>
      </c>
      <c r="LR24" s="279">
        <v>6.7642656636678193</v>
      </c>
      <c r="LS24" s="279">
        <v>5.857642219336574</v>
      </c>
      <c r="LT24" s="183">
        <f t="shared" si="17"/>
        <v>6.3526793588890351</v>
      </c>
      <c r="LU24" s="279">
        <v>7.7359589154450648</v>
      </c>
      <c r="LV24" s="279">
        <v>0.45001700650295645</v>
      </c>
      <c r="LW24" s="279">
        <v>0.6037871543934481</v>
      </c>
      <c r="LX24" s="279">
        <v>6.4614293737300219</v>
      </c>
      <c r="LY24" s="279">
        <v>377054.007198632</v>
      </c>
      <c r="LZ24" s="279">
        <v>306.11366916141179</v>
      </c>
      <c r="MA24" s="279">
        <v>2550493.4742420651</v>
      </c>
      <c r="MB24" s="279">
        <v>68524.106214285261</v>
      </c>
      <c r="MC24" s="279">
        <v>735838.06614221656</v>
      </c>
      <c r="MD24" s="279">
        <v>245522.31173059015</v>
      </c>
      <c r="ME24" s="279">
        <v>7.318416575673567E-2</v>
      </c>
      <c r="MF24" s="278">
        <v>22</v>
      </c>
      <c r="MG24" s="279">
        <v>401.77955154943913</v>
      </c>
      <c r="MH24" s="279">
        <v>397.36317404032616</v>
      </c>
      <c r="MI24" s="279">
        <v>4.4163775091129764</v>
      </c>
      <c r="MJ24" s="279">
        <v>4.360198259476622</v>
      </c>
      <c r="MK24" s="279">
        <v>8.7765757685895984</v>
      </c>
      <c r="ML24" s="183">
        <f t="shared" si="18"/>
        <v>9.6025308683863528</v>
      </c>
      <c r="MM24" s="279">
        <v>12.547942259573327</v>
      </c>
      <c r="MN24" s="279">
        <v>0.39549545898895616</v>
      </c>
      <c r="MO24" s="279">
        <v>1.2526682946307111</v>
      </c>
      <c r="MP24" s="279">
        <v>10.029244063220309</v>
      </c>
      <c r="MQ24" s="279">
        <v>3888591.0168802207</v>
      </c>
      <c r="MR24" s="279">
        <v>574.0296224744344</v>
      </c>
      <c r="MS24" s="279">
        <v>16955027.783617415</v>
      </c>
      <c r="MT24" s="279">
        <v>1622391.4162490759</v>
      </c>
      <c r="MU24" s="279">
        <v>1535321.0643118226</v>
      </c>
      <c r="MV24" s="279">
        <v>3809969.0434901617</v>
      </c>
      <c r="MW24" s="279">
        <v>0.18943062921544743</v>
      </c>
      <c r="MX24" s="278">
        <v>20</v>
      </c>
      <c r="MY24" s="279">
        <v>262.46841685009218</v>
      </c>
      <c r="MZ24" s="279">
        <v>260.90597724866626</v>
      </c>
      <c r="NA24" s="279">
        <v>1.5624396014259219</v>
      </c>
      <c r="NB24" s="279">
        <v>4.886171070409242</v>
      </c>
      <c r="NC24" s="279">
        <v>6.4486106718351639</v>
      </c>
      <c r="ND24" s="183">
        <f t="shared" si="19"/>
        <v>7.4501539845031175</v>
      </c>
      <c r="NE24" s="279">
        <v>8.2956892862784439</v>
      </c>
      <c r="NF24" s="279">
        <v>0.42579164905956191</v>
      </c>
      <c r="NG24" s="279">
        <v>0.91784467014312932</v>
      </c>
      <c r="NH24" s="279">
        <v>7.366455341978293</v>
      </c>
      <c r="NI24" s="279">
        <v>10075687.741074508</v>
      </c>
      <c r="NJ24" s="279">
        <v>385.2381113738453</v>
      </c>
      <c r="NK24" s="279">
        <v>46056244.959474646</v>
      </c>
      <c r="NL24" s="279">
        <v>1055251.6595332376</v>
      </c>
      <c r="NM24" s="279">
        <v>5532855.1597906658</v>
      </c>
      <c r="NN24" s="279">
        <v>10790780.288701376</v>
      </c>
      <c r="NO24" s="279">
        <v>0.20497508135425735</v>
      </c>
      <c r="NP24" s="524">
        <v>25</v>
      </c>
      <c r="NQ24" s="525">
        <v>78.894121353118578</v>
      </c>
      <c r="NR24" s="525">
        <v>78.675685904897762</v>
      </c>
      <c r="NS24" s="525">
        <v>0.2184354482208164</v>
      </c>
      <c r="NT24" s="525">
        <v>3.6284251289922329</v>
      </c>
      <c r="NU24" s="525">
        <v>3.8468605772130493</v>
      </c>
      <c r="NV24" s="183">
        <f t="shared" si="20"/>
        <v>5.1343313446924981</v>
      </c>
      <c r="NW24" s="525">
        <v>6.0747398020714787</v>
      </c>
      <c r="NX24" s="525">
        <v>0.54323516002490302</v>
      </c>
      <c r="NY24" s="525">
        <v>0.50191643831751132</v>
      </c>
      <c r="NZ24" s="525">
        <v>4.348777015530561</v>
      </c>
      <c r="OA24" s="525">
        <v>3695989.634299567</v>
      </c>
      <c r="OB24" s="525">
        <v>128.99898266074484</v>
      </c>
      <c r="OC24" s="525">
        <v>11281387.040864529</v>
      </c>
      <c r="OD24" s="525">
        <v>371535.09982124344</v>
      </c>
      <c r="OE24" s="525">
        <v>2634026.8165491326</v>
      </c>
      <c r="OF24" s="525">
        <v>5069425.0218743598</v>
      </c>
      <c r="OG24" s="525">
        <v>0.3548290847156142</v>
      </c>
      <c r="OH24" s="524">
        <v>30</v>
      </c>
      <c r="OI24" s="525">
        <v>300.52376367250582</v>
      </c>
      <c r="OJ24" s="525">
        <v>298.3894120577757</v>
      </c>
      <c r="OK24" s="525">
        <v>2.1343516147301216</v>
      </c>
      <c r="OL24" s="525">
        <v>2.0453134237821509</v>
      </c>
      <c r="OM24" s="525">
        <v>4.1796650385122724</v>
      </c>
      <c r="ON24" s="183">
        <f t="shared" si="21"/>
        <v>4.4115268134694121</v>
      </c>
      <c r="OO24" s="525">
        <v>7.4918759768408423</v>
      </c>
      <c r="OP24" s="525">
        <v>0.36376983584912059</v>
      </c>
      <c r="OQ24" s="525">
        <v>1.079190157678058</v>
      </c>
      <c r="OR24" s="525">
        <v>5.2588551961903303</v>
      </c>
      <c r="OS24" s="525">
        <v>6871191.5854500616</v>
      </c>
      <c r="OT24" s="525">
        <v>472.71722671067869</v>
      </c>
      <c r="OU24" s="525">
        <v>14053740.387099981</v>
      </c>
      <c r="OV24" s="525">
        <v>594933.63152006164</v>
      </c>
      <c r="OW24" s="525">
        <v>4333865.7831003908</v>
      </c>
      <c r="OX24" s="525">
        <v>2151907.5367346918</v>
      </c>
      <c r="OY24" s="525">
        <v>0.11336246673059309</v>
      </c>
      <c r="OZ24" s="278">
        <v>20</v>
      </c>
      <c r="PA24" s="279">
        <v>274.69006045174064</v>
      </c>
      <c r="PB24" s="279">
        <v>273.23048720508763</v>
      </c>
      <c r="PC24" s="279">
        <v>1.459573246653008</v>
      </c>
      <c r="PD24" s="279">
        <v>3.1778025929238405</v>
      </c>
      <c r="PE24" s="279">
        <v>4.6373758395768485</v>
      </c>
      <c r="PF24" s="183">
        <f t="shared" si="22"/>
        <v>5.201159197501771</v>
      </c>
      <c r="PG24" s="279">
        <v>7.369220581751021</v>
      </c>
      <c r="PH24" s="279">
        <v>0.44253251384369374</v>
      </c>
      <c r="PI24" s="279">
        <v>0.80209595375571041</v>
      </c>
      <c r="PJ24" s="279">
        <v>5.4394717933325589</v>
      </c>
      <c r="PK24" s="279">
        <v>1247651.0101938872</v>
      </c>
      <c r="PL24" s="279">
        <v>399.91870565829828</v>
      </c>
      <c r="PM24" s="279">
        <v>4506182.5187238157</v>
      </c>
      <c r="PN24" s="279">
        <v>129840.03262720838</v>
      </c>
      <c r="PO24" s="279">
        <v>653200.29320407426</v>
      </c>
      <c r="PP24" s="279">
        <v>938376.6703308085</v>
      </c>
      <c r="PQ24" s="279">
        <v>0.17741295799189186</v>
      </c>
      <c r="PR24" s="524">
        <v>20</v>
      </c>
      <c r="PS24" s="525">
        <v>264.45099824077386</v>
      </c>
      <c r="PT24" s="525">
        <v>265.26413502892586</v>
      </c>
      <c r="PU24" s="525">
        <v>-0.81313678815200774</v>
      </c>
      <c r="PV24" s="525">
        <v>5.2203635749396575</v>
      </c>
      <c r="PW24" s="525">
        <v>4.4072267867876498</v>
      </c>
      <c r="PX24" s="183">
        <f t="shared" si="23"/>
        <v>8.1794038608641308</v>
      </c>
      <c r="PY24" s="525">
        <v>8.898400421794209</v>
      </c>
      <c r="PZ24" s="525">
        <v>0.48289878752328835</v>
      </c>
      <c r="QA24" s="525">
        <v>2.2766274807254105</v>
      </c>
      <c r="QB24" s="525">
        <v>6.6838542675130608</v>
      </c>
      <c r="QC24" s="525">
        <v>1938972.7234810712</v>
      </c>
      <c r="QD24" s="525">
        <v>374.76040210626257</v>
      </c>
      <c r="QE24" s="525">
        <v>10158837.47275559</v>
      </c>
      <c r="QF24" s="525">
        <v>108057.46669315519</v>
      </c>
      <c r="QG24" s="525">
        <v>410997.37421044445</v>
      </c>
      <c r="QH24" s="525">
        <v>7715727.0766353188</v>
      </c>
      <c r="QI24" s="525">
        <v>0.72258895763214792</v>
      </c>
      <c r="QJ24" s="278">
        <v>21</v>
      </c>
      <c r="QK24" s="279">
        <v>91.535059880483033</v>
      </c>
      <c r="QL24" s="279">
        <v>90.51115017128383</v>
      </c>
      <c r="QM24" s="279">
        <v>1.0239097091992022</v>
      </c>
      <c r="QN24" s="279">
        <v>2.8088863426854118</v>
      </c>
      <c r="QO24" s="279">
        <v>3.832796051884614</v>
      </c>
      <c r="QP24" s="183">
        <f t="shared" si="24"/>
        <v>4.4736599126944263</v>
      </c>
      <c r="QQ24" s="279">
        <v>5.0155444102813451</v>
      </c>
      <c r="QR24" s="279">
        <v>0.45950815017785746</v>
      </c>
      <c r="QS24" s="279">
        <v>0.49823760431121916</v>
      </c>
      <c r="QT24" s="279">
        <v>4.3310336561958334</v>
      </c>
      <c r="QU24" s="279">
        <v>22520539.896746047</v>
      </c>
      <c r="QV24" s="279">
        <v>129.53878639565104</v>
      </c>
      <c r="QW24" s="279">
        <v>64850030.507413231</v>
      </c>
      <c r="QX24" s="279">
        <v>1903953.5299762813</v>
      </c>
      <c r="QY24" s="279">
        <v>4921480.5735840462</v>
      </c>
      <c r="QZ24" s="279">
        <v>16353176.801027345</v>
      </c>
      <c r="RA24" s="279">
        <v>0.22815585346793363</v>
      </c>
      <c r="RB24" s="278">
        <v>24</v>
      </c>
      <c r="RC24" s="279">
        <v>123.41503237143301</v>
      </c>
      <c r="RD24" s="279">
        <v>122.82590945334928</v>
      </c>
      <c r="RE24" s="279">
        <v>0.58912291808373141</v>
      </c>
      <c r="RF24" s="279">
        <v>2.8981535642086009</v>
      </c>
      <c r="RG24" s="279">
        <v>3.4872764822923323</v>
      </c>
      <c r="RH24" s="183">
        <f t="shared" si="25"/>
        <v>4.2276724612780248</v>
      </c>
      <c r="RI24" s="279">
        <v>4.5144530691777023</v>
      </c>
      <c r="RJ24" s="279">
        <v>0.45868968250309905</v>
      </c>
      <c r="RK24" s="279">
        <v>0.50229009667330593</v>
      </c>
      <c r="RL24" s="279">
        <v>3.989566578965638</v>
      </c>
      <c r="RM24" s="279">
        <v>27353618.977207728</v>
      </c>
      <c r="RN24" s="279">
        <v>181.32966558912247</v>
      </c>
      <c r="RO24" s="279">
        <v>81284500.038504392</v>
      </c>
      <c r="RP24" s="279">
        <v>2879663.5136148781</v>
      </c>
      <c r="RQ24" s="279">
        <v>4202637.215476512</v>
      </c>
      <c r="RR24" s="279">
        <v>22575209.53070122</v>
      </c>
      <c r="RS24" s="279">
        <v>0.25547161756001446</v>
      </c>
    </row>
    <row r="25" spans="1:507" ht="15" x14ac:dyDescent="0.25">
      <c r="A25">
        <v>2020</v>
      </c>
      <c r="B25" s="278">
        <v>22</v>
      </c>
      <c r="C25" s="279">
        <v>245.27020943451626</v>
      </c>
      <c r="D25" s="279">
        <v>244.65785116721909</v>
      </c>
      <c r="E25" s="279">
        <v>0.61235826729716791</v>
      </c>
      <c r="F25" s="279">
        <v>7.6599807729573719</v>
      </c>
      <c r="G25" s="279">
        <v>8.2723390402545398</v>
      </c>
      <c r="H25" s="183">
        <f t="shared" si="0"/>
        <v>10.241752079220875</v>
      </c>
      <c r="I25" s="279">
        <v>11.9346890437923</v>
      </c>
      <c r="J25" s="279">
        <v>0.44417133022266719</v>
      </c>
      <c r="K25" s="279">
        <v>0.9638178610276702</v>
      </c>
      <c r="L25" s="279">
        <v>9.2361569012822109</v>
      </c>
      <c r="M25" s="279">
        <v>688120.40795154951</v>
      </c>
      <c r="N25" s="279">
        <v>351.69375326628881</v>
      </c>
      <c r="O25" s="368">
        <v>5270989.0943884533</v>
      </c>
      <c r="P25" s="368">
        <v>126685.94635562375</v>
      </c>
      <c r="Q25" s="368">
        <v>406377.93103911984</v>
      </c>
      <c r="R25" s="368">
        <v>1492246.2523450966</v>
      </c>
      <c r="S25" s="279">
        <v>0.2571041752375029</v>
      </c>
      <c r="T25" s="278">
        <v>21</v>
      </c>
      <c r="U25" s="279">
        <v>174.39308446799041</v>
      </c>
      <c r="V25" s="279">
        <v>173.37057131790527</v>
      </c>
      <c r="W25" s="279">
        <v>1.0225131500851319</v>
      </c>
      <c r="X25" s="279">
        <v>1.4041085778764077</v>
      </c>
      <c r="Y25" s="279">
        <v>2.4266217279615399</v>
      </c>
      <c r="Z25" s="183">
        <f t="shared" si="1"/>
        <v>2.770257401896782</v>
      </c>
      <c r="AA25" s="279">
        <v>3.4795857147076306</v>
      </c>
      <c r="AB25" s="279">
        <v>0.44212933794467962</v>
      </c>
      <c r="AC25" s="279">
        <v>0.62134128567865254</v>
      </c>
      <c r="AD25" s="279">
        <v>3.0479630136401923</v>
      </c>
      <c r="AE25" s="279">
        <v>3628016.0163086304</v>
      </c>
      <c r="AF25" s="279">
        <v>260.60610975475294</v>
      </c>
      <c r="AG25" s="279">
        <v>5094128.4091719398</v>
      </c>
      <c r="AH25" s="279">
        <v>137268.35093430962</v>
      </c>
      <c r="AI25" s="279">
        <v>704138.09517015738</v>
      </c>
      <c r="AJ25" s="279">
        <v>1452638.0312011491</v>
      </c>
      <c r="AK25" s="279">
        <v>0.24473582695076304</v>
      </c>
      <c r="AL25" s="278">
        <v>21</v>
      </c>
      <c r="AM25" s="279">
        <v>254.25316773701439</v>
      </c>
      <c r="AN25" s="279">
        <v>259.01954679421101</v>
      </c>
      <c r="AO25" s="279">
        <v>-4.766379057196616</v>
      </c>
      <c r="AP25" s="279">
        <v>12.63533318895427</v>
      </c>
      <c r="AQ25" s="279">
        <v>7.8689541317576541</v>
      </c>
      <c r="AR25" s="183">
        <f t="shared" si="2"/>
        <v>11.998013175245397</v>
      </c>
      <c r="AS25" s="279">
        <v>10.842031101469672</v>
      </c>
      <c r="AT25" s="279">
        <v>0.46720455076191802</v>
      </c>
      <c r="AU25" s="279">
        <v>1.3858899392825972</v>
      </c>
      <c r="AV25" s="279">
        <v>9.2548440710402513</v>
      </c>
      <c r="AW25" s="279">
        <v>2668029.0094053759</v>
      </c>
      <c r="AX25" s="279">
        <v>365.81134377524177</v>
      </c>
      <c r="AY25" s="279">
        <v>33711435.491632469</v>
      </c>
      <c r="AZ25" s="279">
        <v>883854.52966467082</v>
      </c>
      <c r="BA25" s="279">
        <v>1407139.5890838851</v>
      </c>
      <c r="BB25" s="279">
        <v>11765115.754939409</v>
      </c>
      <c r="BC25" s="279">
        <v>0.32678671640391255</v>
      </c>
      <c r="BD25" s="278">
        <v>27</v>
      </c>
      <c r="BE25" s="279">
        <v>211.19253589306535</v>
      </c>
      <c r="BF25" s="279">
        <v>211.19101592222577</v>
      </c>
      <c r="BG25" s="279">
        <v>1.5199708395812195E-3</v>
      </c>
      <c r="BH25" s="279">
        <v>6.2665607307365008</v>
      </c>
      <c r="BI25" s="279">
        <v>6.268080701576082</v>
      </c>
      <c r="BJ25" s="183">
        <f t="shared" si="3"/>
        <v>7.4120693450381427</v>
      </c>
      <c r="BK25" s="279">
        <v>8.6739091248324112</v>
      </c>
      <c r="BL25" s="279">
        <v>0.43709751868133023</v>
      </c>
      <c r="BM25" s="279">
        <v>0.67642488669083178</v>
      </c>
      <c r="BN25" s="279">
        <v>6.9445055882669138</v>
      </c>
      <c r="BO25" s="279">
        <v>612848.00002183334</v>
      </c>
      <c r="BP25" s="279">
        <v>300.66878654580944</v>
      </c>
      <c r="BQ25" s="279">
        <v>3840449.2108472143</v>
      </c>
      <c r="BR25" s="279">
        <v>102053.06025714127</v>
      </c>
      <c r="BS25" s="279">
        <v>360243.47700430546</v>
      </c>
      <c r="BT25" s="279">
        <v>785485.44936266262</v>
      </c>
      <c r="BU25" s="279">
        <v>0.18255446529880021</v>
      </c>
      <c r="BV25" s="278">
        <v>29</v>
      </c>
      <c r="BW25" s="279">
        <v>405.20232794217134</v>
      </c>
      <c r="BX25" s="279">
        <v>405.08854310121427</v>
      </c>
      <c r="BY25" s="279">
        <v>0.11378484095706654</v>
      </c>
      <c r="BZ25" s="279">
        <v>6.2494941011041165</v>
      </c>
      <c r="CA25" s="279">
        <v>6.3632789420611831</v>
      </c>
      <c r="CB25" s="183">
        <f t="shared" si="26"/>
        <v>7.4715229458281138</v>
      </c>
      <c r="CC25" s="279">
        <v>13.622123330805497</v>
      </c>
      <c r="CD25" s="279">
        <v>0.4958932047630274</v>
      </c>
      <c r="CE25" s="279">
        <v>1.1922637503411353</v>
      </c>
      <c r="CF25" s="279">
        <v>7.5555426924023186</v>
      </c>
      <c r="CG25" s="279">
        <v>10791957.067112496</v>
      </c>
      <c r="CH25" s="279">
        <v>575.3490802398403</v>
      </c>
      <c r="CI25" s="279">
        <v>79193466.135814294</v>
      </c>
      <c r="CJ25" s="279">
        <v>3319146.2331816982</v>
      </c>
      <c r="CK25" s="279">
        <v>8595913.1117393225</v>
      </c>
      <c r="CL25" s="279">
        <v>16156584.104661008</v>
      </c>
      <c r="CM25" s="279">
        <v>0.1773333946456776</v>
      </c>
      <c r="CN25" s="278">
        <v>21</v>
      </c>
      <c r="CO25" s="279">
        <v>155.27271478133636</v>
      </c>
      <c r="CP25" s="279">
        <v>154.99707523563345</v>
      </c>
      <c r="CQ25" s="279">
        <v>0.27563954570291571</v>
      </c>
      <c r="CR25" s="279">
        <v>3.8966959684524189</v>
      </c>
      <c r="CS25" s="279">
        <v>4.1723355141553347</v>
      </c>
      <c r="CT25" s="183">
        <f t="shared" si="4"/>
        <v>4.5821467299198044</v>
      </c>
      <c r="CU25" s="279">
        <v>5.5793164066718477</v>
      </c>
      <c r="CV25" s="279">
        <v>0.44382043136222155</v>
      </c>
      <c r="CW25" s="279">
        <v>0.71771779045119599</v>
      </c>
      <c r="CX25" s="279">
        <v>4.8900533046065302</v>
      </c>
      <c r="CY25" s="279">
        <v>2231909.4638965633</v>
      </c>
      <c r="CZ25" s="279">
        <v>220.12877581705249</v>
      </c>
      <c r="DA25" s="279">
        <v>8697072.6099165175</v>
      </c>
      <c r="DB25" s="279">
        <v>502233.60199223581</v>
      </c>
      <c r="DC25" s="279">
        <v>1625641.5203733982</v>
      </c>
      <c r="DD25" s="279">
        <v>1138447.8098031406</v>
      </c>
      <c r="DE25" s="279">
        <v>0.10516889669666138</v>
      </c>
      <c r="DF25" s="278">
        <v>26</v>
      </c>
      <c r="DG25" s="279">
        <v>142.99726596499565</v>
      </c>
      <c r="DH25" s="279">
        <v>138.74136254336673</v>
      </c>
      <c r="DI25" s="279">
        <v>4.2559034216289149</v>
      </c>
      <c r="DJ25" s="279">
        <v>6.7812343632063596</v>
      </c>
      <c r="DK25" s="279">
        <v>11.037137784835274</v>
      </c>
      <c r="DL25" s="183">
        <f t="shared" si="5"/>
        <v>13.794699295154896</v>
      </c>
      <c r="DM25" s="279">
        <v>14.715241903274537</v>
      </c>
      <c r="DN25" s="279">
        <v>0.4624792299646035</v>
      </c>
      <c r="DO25" s="279">
        <v>0.54326186276442212</v>
      </c>
      <c r="DP25" s="279">
        <v>11.580399647599696</v>
      </c>
      <c r="DQ25" s="279">
        <v>761576.28957351553</v>
      </c>
      <c r="DR25" s="279">
        <v>224.8499906563743</v>
      </c>
      <c r="DS25" s="279">
        <v>4308228.6548454082</v>
      </c>
      <c r="DT25" s="279">
        <v>31669.130863288949</v>
      </c>
      <c r="DU25" s="279">
        <v>18171.051148769009</v>
      </c>
      <c r="DV25" s="279">
        <v>1772191.0555174008</v>
      </c>
      <c r="DW25" s="279">
        <v>0.40664595302613421</v>
      </c>
      <c r="DX25" s="278">
        <v>29</v>
      </c>
      <c r="DY25" s="279">
        <v>142.35307423480216</v>
      </c>
      <c r="DZ25" s="279">
        <v>140.41034442216608</v>
      </c>
      <c r="EA25" s="279">
        <v>1.9427298126360881</v>
      </c>
      <c r="EB25" s="279">
        <v>0.28766225168144605</v>
      </c>
      <c r="EC25" s="279">
        <v>2.2303920643175341</v>
      </c>
      <c r="ED25" s="183">
        <f t="shared" si="6"/>
        <v>2.2750812145644597</v>
      </c>
      <c r="EE25" s="279">
        <v>3.8893606343638676</v>
      </c>
      <c r="EF25" s="279">
        <v>0.44404014623528038</v>
      </c>
      <c r="EG25" s="279">
        <v>0.48832658588932365</v>
      </c>
      <c r="EH25" s="279">
        <v>2.7187186502068577</v>
      </c>
      <c r="EI25" s="279">
        <v>1245964.1237958157</v>
      </c>
      <c r="EJ25" s="279">
        <v>220.86275769323012</v>
      </c>
      <c r="EK25" s="279">
        <v>1122244.4940207656</v>
      </c>
      <c r="EL25" s="279">
        <v>42114.22796000175</v>
      </c>
      <c r="EM25" s="279">
        <v>472466.87592586019</v>
      </c>
      <c r="EN25" s="279">
        <v>254285.51937313838</v>
      </c>
      <c r="EO25" s="279">
        <v>0.15535284864700905</v>
      </c>
      <c r="EP25" s="542">
        <v>29</v>
      </c>
      <c r="EQ25" s="543">
        <v>81.051479770742404</v>
      </c>
      <c r="ER25" s="543">
        <v>79.924425831605618</v>
      </c>
      <c r="ES25" s="543">
        <v>1.1270539391367862</v>
      </c>
      <c r="ET25" s="543">
        <v>1.1419482009457655</v>
      </c>
      <c r="EU25" s="543">
        <v>2.2690021400825517</v>
      </c>
      <c r="EV25" s="183">
        <f t="shared" si="7"/>
        <v>2.7536066262315289</v>
      </c>
      <c r="EW25" s="543">
        <v>3.4991228104120471</v>
      </c>
      <c r="EX25" s="543">
        <v>0.48234606796033325</v>
      </c>
      <c r="EY25" s="543">
        <v>0.35029406141651537</v>
      </c>
      <c r="EZ25" s="543">
        <v>2.6192962014990671</v>
      </c>
      <c r="FA25" s="543">
        <v>17321671.26226031</v>
      </c>
      <c r="FB25" s="543">
        <v>121.60131411596461</v>
      </c>
      <c r="FC25" s="543">
        <v>19780451.335312117</v>
      </c>
      <c r="FD25" s="543">
        <v>570220.94933193235</v>
      </c>
      <c r="FE25" s="543">
        <v>1973306.4976802133</v>
      </c>
      <c r="FF25" s="543">
        <v>9473547.2744290531</v>
      </c>
      <c r="FG25" s="543">
        <v>0.4243664342635034</v>
      </c>
      <c r="FH25" s="278">
        <v>23</v>
      </c>
      <c r="FI25" s="279">
        <v>171.18112601745915</v>
      </c>
      <c r="FJ25" s="279">
        <v>168.72893448065028</v>
      </c>
      <c r="FK25" s="279">
        <v>2.4521915368088685</v>
      </c>
      <c r="FL25" s="279">
        <v>1.725072617859204</v>
      </c>
      <c r="FM25" s="279">
        <v>4.1772641546680722</v>
      </c>
      <c r="FN25" s="183">
        <f t="shared" si="8"/>
        <v>4.314180248135477</v>
      </c>
      <c r="FO25" s="279">
        <v>7.1899460350523929</v>
      </c>
      <c r="FP25" s="279">
        <v>0.44105740509005414</v>
      </c>
      <c r="FQ25" s="279">
        <v>0.50577246709194823</v>
      </c>
      <c r="FR25" s="279">
        <v>4.6830366217600208</v>
      </c>
      <c r="FS25" s="279">
        <v>15498699.935875118</v>
      </c>
      <c r="FT25" s="279">
        <v>258.24040294088417</v>
      </c>
      <c r="FU25" s="279">
        <v>40968254.352974787</v>
      </c>
      <c r="FV25" s="279">
        <v>1356190.4861601393</v>
      </c>
      <c r="FW25" s="279">
        <v>11301436.582343062</v>
      </c>
      <c r="FX25" s="279">
        <v>4256195.4302461082</v>
      </c>
      <c r="FY25" s="279">
        <v>7.9368307194694176E-2</v>
      </c>
      <c r="FZ25" s="278">
        <v>26</v>
      </c>
      <c r="GA25" s="279">
        <v>219.59966084650071</v>
      </c>
      <c r="GB25" s="279">
        <v>217.91579598866463</v>
      </c>
      <c r="GC25" s="279">
        <v>1.6838648578360846</v>
      </c>
      <c r="GD25" s="279">
        <v>2.1098873146018189</v>
      </c>
      <c r="GE25" s="279">
        <v>3.7937521724379035</v>
      </c>
      <c r="GF25" s="183">
        <f t="shared" si="9"/>
        <v>4.580356119802139</v>
      </c>
      <c r="GG25" s="279">
        <v>6.0754216992415815</v>
      </c>
      <c r="GH25" s="279">
        <v>0.44684080039923818</v>
      </c>
      <c r="GI25" s="279">
        <v>0.65281154901046246</v>
      </c>
      <c r="GJ25" s="279">
        <v>4.4465637214483662</v>
      </c>
      <c r="GK25" s="279">
        <v>2395349.3973686141</v>
      </c>
      <c r="GL25" s="279">
        <v>344.7449241337581</v>
      </c>
      <c r="GM25" s="279">
        <v>5053917.3075471576</v>
      </c>
      <c r="GN25" s="279">
        <v>121646.48491816268</v>
      </c>
      <c r="GO25" s="279">
        <v>502790.53597850975</v>
      </c>
      <c r="GP25" s="279">
        <v>2116992.6461829338</v>
      </c>
      <c r="GQ25" s="279">
        <v>0.37281798981415482</v>
      </c>
      <c r="GR25" s="278">
        <v>26</v>
      </c>
      <c r="GS25" s="279">
        <v>167.92431733085311</v>
      </c>
      <c r="GT25" s="279">
        <v>166.82364652424016</v>
      </c>
      <c r="GU25" s="279">
        <v>1.1006708066129534</v>
      </c>
      <c r="GV25" s="279">
        <v>1.5253684519823034</v>
      </c>
      <c r="GW25" s="279">
        <v>2.6260392585952568</v>
      </c>
      <c r="GX25" s="183">
        <f t="shared" si="10"/>
        <v>2.9183247025780754</v>
      </c>
      <c r="GY25" s="279">
        <v>4.0859707854808125</v>
      </c>
      <c r="GZ25" s="279">
        <v>0.45541327468863696</v>
      </c>
      <c r="HA25" s="279">
        <v>0.49933369544009787</v>
      </c>
      <c r="HB25" s="279">
        <v>3.1253729540353548</v>
      </c>
      <c r="HC25" s="279">
        <v>9272825.3957376834</v>
      </c>
      <c r="HD25" s="279">
        <v>255.28177294803524</v>
      </c>
      <c r="HE25" s="279">
        <v>14055745.841869039</v>
      </c>
      <c r="HF25" s="279">
        <v>457959.4613822879</v>
      </c>
      <c r="HG25" s="279">
        <v>4136922.9352153586</v>
      </c>
      <c r="HH25" s="279">
        <v>3573764.19327045</v>
      </c>
      <c r="HI25" s="279">
        <v>0.19161629021694862</v>
      </c>
      <c r="HP25" s="183">
        <f t="shared" si="11"/>
        <v>0</v>
      </c>
      <c r="IB25" s="278">
        <v>21</v>
      </c>
      <c r="IC25" s="279">
        <v>177.99308733659407</v>
      </c>
      <c r="ID25" s="279">
        <v>177.63955532036616</v>
      </c>
      <c r="IE25" s="279">
        <v>0.3535320162279163</v>
      </c>
      <c r="IF25" s="279">
        <v>4.7115480881049754</v>
      </c>
      <c r="IG25" s="279">
        <v>5.0650801043328917</v>
      </c>
      <c r="IH25" s="183">
        <f t="shared" si="12"/>
        <v>6.0295084518480406</v>
      </c>
      <c r="II25" s="279">
        <v>6.3106995744271472</v>
      </c>
      <c r="IJ25" s="279">
        <v>0.42587054708847089</v>
      </c>
      <c r="IK25" s="279">
        <v>0.70812932768199666</v>
      </c>
      <c r="IL25" s="279">
        <v>5.7732094320148883</v>
      </c>
      <c r="IM25" s="279">
        <v>3204599.9789824537</v>
      </c>
      <c r="IN25" s="279">
        <v>252.39769461730836</v>
      </c>
      <c r="IO25" s="279">
        <v>15098626.904116033</v>
      </c>
      <c r="IP25" s="279">
        <v>563447.41164066794</v>
      </c>
      <c r="IQ25" s="279">
        <v>1136969.8303985277</v>
      </c>
      <c r="IR25" s="279">
        <v>3438673.2519219369</v>
      </c>
      <c r="IS25" s="279">
        <v>0.20469457797745838</v>
      </c>
      <c r="IT25" s="278">
        <v>25</v>
      </c>
      <c r="IU25" s="279">
        <v>196.15014429858039</v>
      </c>
      <c r="IV25" s="279">
        <v>194.69199950119835</v>
      </c>
      <c r="IW25" s="279">
        <v>1.4581447973820332</v>
      </c>
      <c r="IX25" s="279">
        <v>2.8577514080868625</v>
      </c>
      <c r="IY25" s="279">
        <v>4.3158962054688956</v>
      </c>
      <c r="IZ25" s="183">
        <f t="shared" si="13"/>
        <v>4.5476526319103838</v>
      </c>
      <c r="JA25" s="279">
        <v>5.6173572851912636</v>
      </c>
      <c r="JB25" s="279">
        <v>0.43844676475949801</v>
      </c>
      <c r="JC25" s="279">
        <v>0.95064807540472529</v>
      </c>
      <c r="JD25" s="279">
        <v>5.2665442808736209</v>
      </c>
      <c r="JE25" s="279">
        <v>1999999.5327543477</v>
      </c>
      <c r="JF25" s="279">
        <v>277.73491108690189</v>
      </c>
      <c r="JG25" s="279">
        <v>5715501.4809018057</v>
      </c>
      <c r="JH25" s="279">
        <v>429007.92647921894</v>
      </c>
      <c r="JI25" s="279">
        <v>1162437.8629184046</v>
      </c>
      <c r="JJ25" s="279">
        <v>592574.98142382491</v>
      </c>
      <c r="JK25" s="279">
        <v>8.1097476073553484E-2</v>
      </c>
      <c r="JL25" s="278">
        <v>22</v>
      </c>
      <c r="JM25" s="279">
        <v>268.61710884174369</v>
      </c>
      <c r="JN25" s="279">
        <v>266.80031217350648</v>
      </c>
      <c r="JO25" s="279">
        <v>1.8167966682372025</v>
      </c>
      <c r="JP25" s="279">
        <v>3.8561340575200052</v>
      </c>
      <c r="JQ25" s="279">
        <v>5.6729307257572081</v>
      </c>
      <c r="JR25" s="183">
        <f t="shared" si="14"/>
        <v>6.6653228760911514</v>
      </c>
      <c r="JS25" s="279">
        <v>7.8792942709107479</v>
      </c>
      <c r="JT25" s="279">
        <v>0.46722055086652059</v>
      </c>
      <c r="JU25" s="279">
        <v>0.7974050774146092</v>
      </c>
      <c r="JV25" s="279">
        <v>6.4703358031718174</v>
      </c>
      <c r="JW25" s="279">
        <v>91880.000984891987</v>
      </c>
      <c r="JX25" s="279">
        <v>382.63316037043683</v>
      </c>
      <c r="JY25" s="279">
        <v>354301.60100281361</v>
      </c>
      <c r="JZ25" s="279">
        <v>10557.313227347697</v>
      </c>
      <c r="KA25" s="279">
        <v>23454.752655856944</v>
      </c>
      <c r="KB25" s="279">
        <v>99934.138475701911</v>
      </c>
      <c r="KC25" s="279">
        <v>0.25735416236337516</v>
      </c>
      <c r="KD25" s="446">
        <v>23</v>
      </c>
      <c r="KE25" s="447">
        <v>154.37904351958531</v>
      </c>
      <c r="KF25" s="447">
        <v>153.72538634987237</v>
      </c>
      <c r="KG25" s="447">
        <v>0.65365716971294319</v>
      </c>
      <c r="KH25" s="447">
        <v>2.51122784109582</v>
      </c>
      <c r="KI25" s="447">
        <v>3.1648850108087632</v>
      </c>
      <c r="KJ25" s="183">
        <f t="shared" si="15"/>
        <v>3.439091023596982</v>
      </c>
      <c r="KK25" s="447">
        <v>7.213803378252944</v>
      </c>
      <c r="KL25" s="447">
        <v>0.41925073643960581</v>
      </c>
      <c r="KM25" s="447">
        <v>0.45564637266445451</v>
      </c>
      <c r="KN25" s="447">
        <v>3.6205313834732178</v>
      </c>
      <c r="KO25" s="447">
        <v>1643205.0006721874</v>
      </c>
      <c r="KP25" s="447">
        <v>239.35770241752681</v>
      </c>
      <c r="KQ25" s="447">
        <v>4748920.1912882933</v>
      </c>
      <c r="KR25" s="447">
        <v>148039.40435976075</v>
      </c>
      <c r="KS25" s="447">
        <v>1316955.2528708396</v>
      </c>
      <c r="KT25" s="447">
        <v>678509.8454763667</v>
      </c>
      <c r="KU25" s="447">
        <v>0.10919200890531863</v>
      </c>
      <c r="LB25" s="183">
        <f t="shared" si="16"/>
        <v>0</v>
      </c>
      <c r="LN25" s="278">
        <v>24</v>
      </c>
      <c r="LO25" s="279">
        <v>203.47646994232579</v>
      </c>
      <c r="LP25" s="279">
        <v>204.05825678234487</v>
      </c>
      <c r="LQ25" s="279">
        <v>-0.58178684001907754</v>
      </c>
      <c r="LR25" s="279">
        <v>6.183992925367801</v>
      </c>
      <c r="LS25" s="279">
        <v>5.6022060853487234</v>
      </c>
      <c r="LT25" s="183">
        <f t="shared" si="17"/>
        <v>6.0578618434353597</v>
      </c>
      <c r="LU25" s="279">
        <v>7.6572904458213271</v>
      </c>
      <c r="LV25" s="279">
        <v>0.45063393805263308</v>
      </c>
      <c r="LW25" s="279">
        <v>0.6021301044082219</v>
      </c>
      <c r="LX25" s="279">
        <v>6.2043361897569458</v>
      </c>
      <c r="LY25" s="279">
        <v>377053.99704028998</v>
      </c>
      <c r="LZ25" s="279">
        <v>305.18740576975517</v>
      </c>
      <c r="MA25" s="279">
        <v>2331699.2501788056</v>
      </c>
      <c r="MB25" s="279">
        <v>63261.803358791913</v>
      </c>
      <c r="MC25" s="279">
        <v>661991.26327756664</v>
      </c>
      <c r="MD25" s="279">
        <v>225245.71780137785</v>
      </c>
      <c r="ME25" s="279">
        <v>7.3683098215953341E-2</v>
      </c>
      <c r="MF25" s="278">
        <v>23</v>
      </c>
      <c r="MG25" s="279">
        <v>406.93358757612822</v>
      </c>
      <c r="MH25" s="279">
        <v>401.77955154943913</v>
      </c>
      <c r="MI25" s="279">
        <v>5.1540360266890843</v>
      </c>
      <c r="MJ25" s="279">
        <v>3.8276711327589008</v>
      </c>
      <c r="MK25" s="279">
        <v>8.9817071594479856</v>
      </c>
      <c r="ML25" s="183">
        <f t="shared" si="18"/>
        <v>9.7321874859350714</v>
      </c>
      <c r="MM25" s="279">
        <v>12.522073953921604</v>
      </c>
      <c r="MN25" s="279">
        <v>0.39489218999945641</v>
      </c>
      <c r="MO25" s="279">
        <v>1.2767193217510306</v>
      </c>
      <c r="MP25" s="279">
        <v>10.258426481199017</v>
      </c>
      <c r="MQ25" s="279">
        <v>3888591.0174209508</v>
      </c>
      <c r="MR25" s="279">
        <v>581.42035777943306</v>
      </c>
      <c r="MS25" s="279">
        <v>14884247.584487533</v>
      </c>
      <c r="MT25" s="279">
        <v>1231937.0229889224</v>
      </c>
      <c r="MU25" s="279">
        <v>1370992.477989574</v>
      </c>
      <c r="MV25" s="279">
        <v>3428659.8595472095</v>
      </c>
      <c r="MW25" s="279">
        <v>0.1960670863450478</v>
      </c>
      <c r="MX25" s="278">
        <v>21</v>
      </c>
      <c r="MY25" s="279">
        <v>264.49358191729578</v>
      </c>
      <c r="MZ25" s="279">
        <v>262.46841685009218</v>
      </c>
      <c r="NA25" s="279">
        <v>2.0251650672036021</v>
      </c>
      <c r="NB25" s="279">
        <v>4.501479076692223</v>
      </c>
      <c r="NC25" s="279">
        <v>6.5266441438958251</v>
      </c>
      <c r="ND25" s="183">
        <f t="shared" si="19"/>
        <v>7.4284507837785227</v>
      </c>
      <c r="NE25" s="279">
        <v>8.2886880413574833</v>
      </c>
      <c r="NF25" s="279">
        <v>0.42481646849910382</v>
      </c>
      <c r="NG25" s="279">
        <v>0.90881510232085194</v>
      </c>
      <c r="NH25" s="279">
        <v>7.4354592462166771</v>
      </c>
      <c r="NI25" s="279">
        <v>10075050.740858097</v>
      </c>
      <c r="NJ25" s="279">
        <v>388.21872850593229</v>
      </c>
      <c r="NK25" s="279">
        <v>42486848.086114965</v>
      </c>
      <c r="NL25" s="279">
        <v>982430.6354208251</v>
      </c>
      <c r="NM25" s="279">
        <v>5181593.7289523976</v>
      </c>
      <c r="NN25" s="279">
        <v>9746503.1080796923</v>
      </c>
      <c r="NO25" s="279">
        <v>0.20033562847200062</v>
      </c>
      <c r="NP25" s="524">
        <v>26</v>
      </c>
      <c r="NQ25" s="525">
        <v>79.240971012669505</v>
      </c>
      <c r="NR25" s="525">
        <v>78.894121353118578</v>
      </c>
      <c r="NS25" s="525">
        <v>0.3468496595509265</v>
      </c>
      <c r="NT25" s="525">
        <v>3.4908934523965689</v>
      </c>
      <c r="NU25" s="525">
        <v>3.8377431119474954</v>
      </c>
      <c r="NV25" s="183">
        <f t="shared" si="20"/>
        <v>5.0971841294346749</v>
      </c>
      <c r="NW25" s="525">
        <v>6.0265830358231325</v>
      </c>
      <c r="NX25" s="525">
        <v>0.54281755027537204</v>
      </c>
      <c r="NY25" s="525">
        <v>0.51676205432358846</v>
      </c>
      <c r="NZ25" s="525">
        <v>4.3545051662710836</v>
      </c>
      <c r="OA25" s="525">
        <v>3695989.6735461829</v>
      </c>
      <c r="OB25" s="525">
        <v>129.45502030829417</v>
      </c>
      <c r="OC25" s="525">
        <v>10721322.939097086</v>
      </c>
      <c r="OD25" s="525">
        <v>299332.66401688231</v>
      </c>
      <c r="OE25" s="525">
        <v>2760174.2421842753</v>
      </c>
      <c r="OF25" s="525">
        <v>4971833.8868992869</v>
      </c>
      <c r="OG25" s="525">
        <v>0.36077899101232874</v>
      </c>
      <c r="OH25" s="524">
        <v>31</v>
      </c>
      <c r="OI25" s="525">
        <v>302.65360698742603</v>
      </c>
      <c r="OJ25" s="525">
        <v>300.52376367250582</v>
      </c>
      <c r="OK25" s="525">
        <v>2.1298433149202083</v>
      </c>
      <c r="OL25" s="525">
        <v>2.0664635359287082</v>
      </c>
      <c r="OM25" s="525">
        <v>4.1963068508489165</v>
      </c>
      <c r="ON25" s="183">
        <f t="shared" si="21"/>
        <v>4.4177526242057912</v>
      </c>
      <c r="OO25" s="525">
        <v>7.4519045352219049</v>
      </c>
      <c r="OP25" s="525">
        <v>0.36335198098555016</v>
      </c>
      <c r="OQ25" s="525">
        <v>1.083223025735607</v>
      </c>
      <c r="OR25" s="525">
        <v>5.2795298765845233</v>
      </c>
      <c r="OS25" s="525">
        <v>6871191.599682265</v>
      </c>
      <c r="OT25" s="525">
        <v>476.21444958348076</v>
      </c>
      <c r="OU25" s="525">
        <v>14199066.889123039</v>
      </c>
      <c r="OV25" s="525">
        <v>651386.08695783641</v>
      </c>
      <c r="OW25" s="525">
        <v>4182527.3560648486</v>
      </c>
      <c r="OX25" s="525">
        <v>2039606.7850498052</v>
      </c>
      <c r="OY25" s="525">
        <v>0.10716171348136236</v>
      </c>
      <c r="OZ25" s="278">
        <v>21</v>
      </c>
      <c r="PA25" s="279">
        <v>276.75743458117211</v>
      </c>
      <c r="PB25" s="279">
        <v>274.69006045174064</v>
      </c>
      <c r="PC25" s="279">
        <v>2.0673741294314709</v>
      </c>
      <c r="PD25" s="279">
        <v>2.5424957383257216</v>
      </c>
      <c r="PE25" s="279">
        <v>4.6098698677571921</v>
      </c>
      <c r="PF25" s="183">
        <f t="shared" si="22"/>
        <v>5.0513995410354209</v>
      </c>
      <c r="PG25" s="279">
        <v>7.3610471638968216</v>
      </c>
      <c r="PH25" s="279">
        <v>0.44209041577679625</v>
      </c>
      <c r="PI25" s="279">
        <v>0.80817495376953108</v>
      </c>
      <c r="PJ25" s="279">
        <v>5.4180448215267232</v>
      </c>
      <c r="PK25" s="279">
        <v>1247651.0120118577</v>
      </c>
      <c r="PL25" s="279">
        <v>402.84008919089433</v>
      </c>
      <c r="PM25" s="279">
        <v>3713224.3055698187</v>
      </c>
      <c r="PN25" s="279">
        <v>107335.54197080215</v>
      </c>
      <c r="PO25" s="279">
        <v>606059.54085315671</v>
      </c>
      <c r="PP25" s="279">
        <v>768726.48509202234</v>
      </c>
      <c r="PQ25" s="279">
        <v>0.17365994625776013</v>
      </c>
      <c r="PR25" s="524">
        <v>21</v>
      </c>
      <c r="PS25" s="525">
        <v>266.12629197467459</v>
      </c>
      <c r="PT25" s="525">
        <v>264.45099824077386</v>
      </c>
      <c r="PU25" s="525">
        <v>1.6752937339007303</v>
      </c>
      <c r="PV25" s="525">
        <v>4.2534648328003986</v>
      </c>
      <c r="PW25" s="525">
        <v>5.9287585667011289</v>
      </c>
      <c r="PX25" s="183">
        <f t="shared" si="23"/>
        <v>7.8042106564380322</v>
      </c>
      <c r="PY25" s="525">
        <v>8.8848267968270083</v>
      </c>
      <c r="PZ25" s="525">
        <v>0.48247690770031015</v>
      </c>
      <c r="QA25" s="525">
        <v>1.0655491641170094</v>
      </c>
      <c r="QB25" s="525">
        <v>6.9943077308181385</v>
      </c>
      <c r="QC25" s="525">
        <v>1938723.1755248236</v>
      </c>
      <c r="QD25" s="525">
        <v>377.16104305988682</v>
      </c>
      <c r="QE25" s="525">
        <v>8287806.2873082208</v>
      </c>
      <c r="QF25" s="525">
        <v>62004.012748874899</v>
      </c>
      <c r="QG25" s="525">
        <v>422600.48447280051</v>
      </c>
      <c r="QH25" s="525">
        <v>3867961.0116925091</v>
      </c>
      <c r="QI25" s="525">
        <v>0.44092337975253498</v>
      </c>
      <c r="QJ25" s="278">
        <v>22</v>
      </c>
      <c r="QK25" s="279">
        <v>92.801987818450314</v>
      </c>
      <c r="QL25" s="279">
        <v>91.535059880483033</v>
      </c>
      <c r="QM25" s="279">
        <v>1.2669279379672815</v>
      </c>
      <c r="QN25" s="279">
        <v>2.587164609549689</v>
      </c>
      <c r="QO25" s="279">
        <v>3.8540925475169705</v>
      </c>
      <c r="QP25" s="183">
        <f t="shared" si="24"/>
        <v>4.4355474169364992</v>
      </c>
      <c r="QQ25" s="279">
        <v>5.043305183509843</v>
      </c>
      <c r="QR25" s="279">
        <v>0.45863877150999843</v>
      </c>
      <c r="QS25" s="279">
        <v>0.49822418540500613</v>
      </c>
      <c r="QT25" s="279">
        <v>4.3523167329219765</v>
      </c>
      <c r="QU25" s="279">
        <v>22520539.897687882</v>
      </c>
      <c r="QV25" s="279">
        <v>131.3147247417636</v>
      </c>
      <c r="QW25" s="279">
        <v>60197185.445149876</v>
      </c>
      <c r="QX25" s="279">
        <v>1740818.6503418344</v>
      </c>
      <c r="QY25" s="279">
        <v>4443835.9768236903</v>
      </c>
      <c r="QZ25" s="279">
        <v>14919052.31256019</v>
      </c>
      <c r="RA25" s="279">
        <v>0.22474598920891006</v>
      </c>
      <c r="RB25" s="278">
        <v>25</v>
      </c>
      <c r="RC25" s="279">
        <v>124.00830219985939</v>
      </c>
      <c r="RD25" s="279">
        <v>123.41503237143301</v>
      </c>
      <c r="RE25" s="279">
        <v>0.59326982842637221</v>
      </c>
      <c r="RF25" s="279">
        <v>2.9263896724643619</v>
      </c>
      <c r="RG25" s="279">
        <v>3.5196595008907341</v>
      </c>
      <c r="RH25" s="183">
        <f t="shared" si="25"/>
        <v>4.2749816167239638</v>
      </c>
      <c r="RI25" s="279">
        <v>4.5075106870188222</v>
      </c>
      <c r="RJ25" s="279">
        <v>0.45840688263942664</v>
      </c>
      <c r="RK25" s="279">
        <v>0.50492093870936694</v>
      </c>
      <c r="RL25" s="279">
        <v>4.0245804396001006</v>
      </c>
      <c r="RM25" s="279">
        <v>27353619.020372301</v>
      </c>
      <c r="RN25" s="279">
        <v>182.17324457678566</v>
      </c>
      <c r="RO25" s="279">
        <v>81284061.12857376</v>
      </c>
      <c r="RP25" s="279">
        <v>2817681.3157952074</v>
      </c>
      <c r="RQ25" s="279">
        <v>4035913.9223525133</v>
      </c>
      <c r="RR25" s="279">
        <v>22748959.825105086</v>
      </c>
      <c r="RS25" s="279">
        <v>0.25810715604294771</v>
      </c>
    </row>
    <row r="26" spans="1:507" ht="15" x14ac:dyDescent="0.25">
      <c r="DX26" s="278"/>
      <c r="DY26" s="279"/>
      <c r="DZ26" s="279"/>
      <c r="EA26" s="279"/>
      <c r="EB26" s="279"/>
      <c r="EC26" s="279"/>
      <c r="EF26" s="279"/>
      <c r="EG26" s="279"/>
      <c r="EH26" s="279"/>
      <c r="EI26" s="279"/>
      <c r="EJ26" s="279"/>
      <c r="EK26" s="279"/>
      <c r="EL26" s="29"/>
      <c r="EM26" s="29"/>
      <c r="EN26" s="29"/>
      <c r="EO26" s="29"/>
      <c r="ER26" s="29"/>
      <c r="ES26" s="29"/>
      <c r="ET26" s="29"/>
      <c r="EU26" s="28"/>
      <c r="EW26" s="29"/>
      <c r="EX26" s="29"/>
      <c r="EY26" s="29"/>
      <c r="EZ26" s="29"/>
      <c r="FA26" s="29"/>
      <c r="FB26" s="29"/>
      <c r="FC26" s="29"/>
      <c r="FD26" s="29"/>
      <c r="FE26" s="29"/>
      <c r="FF26" s="29"/>
      <c r="FG26" s="29"/>
      <c r="FH26" s="29"/>
      <c r="FI26" s="29"/>
      <c r="FJ26" s="29"/>
      <c r="FK26" s="29"/>
      <c r="FL26" s="29"/>
      <c r="FM26" s="28"/>
      <c r="FO26" s="29"/>
      <c r="FP26" s="29"/>
      <c r="FQ26" s="29"/>
      <c r="FR26" s="29"/>
      <c r="FS26" s="29"/>
      <c r="FT26" s="29"/>
      <c r="FU26" s="29"/>
      <c r="FV26" s="29"/>
      <c r="FW26" s="29"/>
      <c r="FX26" s="29"/>
      <c r="FY26" s="29"/>
      <c r="FZ26" s="29"/>
      <c r="GA26" s="29"/>
      <c r="GB26" s="29"/>
      <c r="GC26" s="29"/>
      <c r="GD26" s="29"/>
      <c r="GW26" s="28"/>
      <c r="GY26" s="29"/>
      <c r="GZ26" s="29"/>
      <c r="HA26" s="29"/>
      <c r="HB26" s="29"/>
      <c r="HC26" s="29"/>
      <c r="HD26" s="29"/>
      <c r="HE26" s="29"/>
      <c r="HF26" s="29"/>
      <c r="HG26" s="29"/>
      <c r="HH26" s="29"/>
      <c r="HI26" s="29"/>
      <c r="HJ26" s="29"/>
      <c r="HK26" s="29"/>
      <c r="HL26" s="29"/>
      <c r="HM26" s="29"/>
      <c r="HN26" s="29"/>
      <c r="HO26" s="28"/>
      <c r="HQ26" s="29"/>
      <c r="HR26" s="29"/>
      <c r="HS26" s="29"/>
      <c r="HT26" s="29"/>
      <c r="HU26" s="29"/>
      <c r="HV26" s="29"/>
      <c r="HW26" s="29"/>
      <c r="HX26" s="29"/>
      <c r="HY26" s="29"/>
      <c r="HZ26" s="29"/>
      <c r="IA26" s="29"/>
      <c r="IB26" s="29"/>
      <c r="IC26" s="29"/>
      <c r="ID26" s="29"/>
      <c r="IE26" s="29"/>
      <c r="IF26" s="29"/>
      <c r="IG26" s="28"/>
      <c r="II26" s="29"/>
      <c r="IJ26" s="29"/>
      <c r="IK26" s="29"/>
      <c r="IL26" s="29"/>
      <c r="IM26" s="29"/>
      <c r="IN26" s="29"/>
      <c r="IO26" s="29"/>
      <c r="IP26" s="29"/>
      <c r="IQ26" s="29"/>
      <c r="IR26" s="29"/>
      <c r="IS26" s="29"/>
      <c r="IT26" s="29"/>
      <c r="IU26" s="29"/>
      <c r="IV26" s="29"/>
      <c r="IW26" s="29"/>
      <c r="IX26" s="29"/>
      <c r="IY26" s="28"/>
      <c r="JA26" s="29"/>
      <c r="JB26" s="29"/>
      <c r="JC26" s="29"/>
      <c r="JD26" s="29"/>
      <c r="JE26" s="29"/>
      <c r="JF26" s="29"/>
      <c r="JG26" s="29"/>
      <c r="JH26" s="29"/>
      <c r="JI26" s="29"/>
      <c r="JJ26" s="29"/>
      <c r="JK26" s="29"/>
      <c r="JL26" s="29"/>
      <c r="JM26" s="29"/>
      <c r="JN26" s="29"/>
      <c r="JO26" s="29"/>
      <c r="JP26" s="29"/>
      <c r="KI26" s="28"/>
      <c r="KK26" s="29"/>
      <c r="KL26" s="29"/>
      <c r="KM26" s="29"/>
      <c r="KN26" s="29"/>
      <c r="KO26" s="29"/>
      <c r="KP26" s="29"/>
      <c r="KQ26" s="29"/>
      <c r="KR26" s="29"/>
      <c r="KS26" s="29"/>
      <c r="KT26" s="29"/>
      <c r="KU26" s="29"/>
      <c r="KV26" s="29"/>
      <c r="KW26" s="29"/>
      <c r="KX26" s="29"/>
      <c r="KY26" s="29"/>
      <c r="KZ26" s="29"/>
      <c r="LA26" s="28"/>
      <c r="LC26" s="29"/>
      <c r="LD26" s="29"/>
      <c r="LE26" s="29"/>
      <c r="LF26" s="29"/>
      <c r="LG26" s="29"/>
      <c r="LH26" s="29"/>
      <c r="LI26" s="29"/>
      <c r="LJ26" s="29"/>
      <c r="LK26" s="29"/>
      <c r="LL26" s="29"/>
      <c r="LM26" s="29"/>
      <c r="LN26" s="29"/>
      <c r="LO26" s="29"/>
      <c r="LP26" s="29"/>
      <c r="LQ26" s="29"/>
      <c r="LR26" s="29"/>
      <c r="LS26" s="28"/>
      <c r="LU26" s="29"/>
      <c r="LV26" s="29"/>
      <c r="LW26" s="29"/>
      <c r="LX26" s="29"/>
      <c r="LY26" s="29"/>
      <c r="LZ26" s="29"/>
      <c r="MA26" s="29"/>
      <c r="MB26" s="29"/>
      <c r="MC26" s="29"/>
      <c r="MD26" s="29"/>
      <c r="ME26" s="29"/>
      <c r="MF26" s="29"/>
      <c r="MG26" s="29"/>
      <c r="MH26" s="29"/>
      <c r="MI26" s="29"/>
      <c r="MJ26" s="29"/>
      <c r="MK26" s="28"/>
      <c r="MM26" s="29"/>
      <c r="MN26" s="29"/>
      <c r="MO26" s="29"/>
      <c r="MP26" s="29"/>
      <c r="MQ26" s="29"/>
      <c r="MR26" s="29"/>
      <c r="MS26" s="29"/>
      <c r="MT26" s="29"/>
      <c r="MU26" s="29"/>
      <c r="MV26" s="29"/>
      <c r="MW26" s="29"/>
      <c r="MX26" s="29"/>
      <c r="MY26" s="29"/>
      <c r="MZ26" s="29"/>
      <c r="NA26" s="29"/>
      <c r="NB26" s="29"/>
      <c r="NC26" s="28"/>
      <c r="NE26" s="29"/>
      <c r="NF26" s="29"/>
      <c r="NG26" s="29"/>
      <c r="NH26" s="29"/>
      <c r="NI26" s="29"/>
      <c r="NJ26" s="29"/>
      <c r="NK26" s="29"/>
      <c r="NL26" s="29"/>
      <c r="NM26" s="29"/>
      <c r="NN26" s="29"/>
      <c r="NO26" s="29"/>
      <c r="NP26" s="29"/>
      <c r="NQ26" s="29"/>
      <c r="NR26" s="29"/>
      <c r="NS26" s="29"/>
      <c r="NT26" s="29"/>
      <c r="NU26" s="28"/>
      <c r="NW26" s="29"/>
      <c r="NX26" s="29"/>
      <c r="NY26" s="29"/>
      <c r="NZ26" s="29"/>
      <c r="OA26" s="29"/>
      <c r="OB26" s="29"/>
      <c r="OC26" s="29"/>
      <c r="OD26" s="29"/>
      <c r="OE26" s="29"/>
      <c r="OF26" s="29"/>
      <c r="OG26" s="29"/>
      <c r="OH26" s="29"/>
      <c r="OI26" s="29"/>
      <c r="OJ26" s="29"/>
      <c r="OK26" s="29"/>
      <c r="OL26" s="29"/>
      <c r="OM26" s="28"/>
      <c r="OO26" s="29"/>
      <c r="OP26" s="29"/>
      <c r="OQ26" s="29"/>
      <c r="OR26" s="29"/>
      <c r="OS26" s="29"/>
      <c r="OT26" s="29"/>
      <c r="OU26" s="29"/>
      <c r="OV26" s="29"/>
      <c r="OW26" s="29"/>
      <c r="OX26" s="29"/>
      <c r="OY26" s="29"/>
      <c r="OZ26" s="29"/>
      <c r="PA26" s="29"/>
      <c r="PB26" s="29"/>
      <c r="PC26" s="29"/>
      <c r="PD26" s="29"/>
      <c r="PE26" s="28"/>
      <c r="PG26" s="29"/>
      <c r="PH26" s="29"/>
      <c r="PI26" s="29"/>
      <c r="PJ26" s="29"/>
      <c r="PK26" s="29"/>
      <c r="PL26" s="29"/>
      <c r="PM26" s="29"/>
      <c r="PN26" s="29"/>
      <c r="PO26" s="29"/>
      <c r="PP26" s="29"/>
      <c r="PQ26" s="29"/>
      <c r="PR26" s="29"/>
      <c r="PS26" s="29"/>
      <c r="PT26" s="29"/>
      <c r="PU26" s="29"/>
      <c r="PV26" s="29"/>
      <c r="PW26" s="28"/>
      <c r="PY26" s="29"/>
      <c r="PZ26" s="29"/>
      <c r="QA26" s="29"/>
      <c r="QB26" s="29"/>
      <c r="QC26" s="29"/>
      <c r="QD26" s="29"/>
      <c r="QE26" s="29"/>
      <c r="QF26" s="29"/>
      <c r="QG26" s="29"/>
      <c r="QH26" s="29"/>
      <c r="QI26" s="29"/>
      <c r="QJ26" s="29"/>
      <c r="QK26" s="29"/>
      <c r="QL26" s="29"/>
      <c r="QM26" s="29"/>
      <c r="QN26" s="29"/>
      <c r="QO26" s="28"/>
      <c r="QQ26" s="29"/>
      <c r="QR26" s="29"/>
      <c r="QS26" s="29"/>
      <c r="QT26" s="29"/>
      <c r="QU26" s="29"/>
      <c r="QV26" s="29"/>
      <c r="QW26" s="29"/>
      <c r="QX26" s="29"/>
      <c r="QY26" s="29"/>
      <c r="QZ26" s="29"/>
      <c r="RA26" s="29"/>
      <c r="RB26" s="29"/>
      <c r="RC26" s="29"/>
      <c r="RD26" s="29"/>
      <c r="RE26" s="29"/>
      <c r="RF26" s="29"/>
    </row>
    <row r="27" spans="1:507" x14ac:dyDescent="0.2">
      <c r="A27" s="22" t="s">
        <v>451</v>
      </c>
    </row>
    <row r="28" spans="1:507" s="369" customFormat="1" ht="15" x14ac:dyDescent="0.25">
      <c r="A28" s="512" t="s">
        <v>137</v>
      </c>
      <c r="B28"/>
      <c r="C28" s="22" t="s">
        <v>434</v>
      </c>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s="541" t="s">
        <v>97</v>
      </c>
      <c r="EQ28" s="541" t="s">
        <v>98</v>
      </c>
      <c r="ER28" s="541" t="s">
        <v>99</v>
      </c>
      <c r="ES28" s="541" t="s">
        <v>100</v>
      </c>
      <c r="ET28" s="541" t="s">
        <v>101</v>
      </c>
      <c r="EU28" s="541" t="s">
        <v>102</v>
      </c>
      <c r="EV28" s="541" t="s">
        <v>103</v>
      </c>
      <c r="EW28" s="541" t="s">
        <v>104</v>
      </c>
      <c r="EX28" s="541" t="s">
        <v>105</v>
      </c>
      <c r="EY28" s="541" t="s">
        <v>106</v>
      </c>
      <c r="EZ28" s="541" t="s">
        <v>112</v>
      </c>
      <c r="FA28" s="541" t="s">
        <v>113</v>
      </c>
      <c r="FB28" s="541" t="s">
        <v>107</v>
      </c>
      <c r="FC28" s="541" t="s">
        <v>108</v>
      </c>
      <c r="FD28" s="541" t="s">
        <v>109</v>
      </c>
      <c r="FE28" s="541" t="s">
        <v>110</v>
      </c>
      <c r="FF28" s="541" t="s">
        <v>111</v>
      </c>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row>
    <row r="29" spans="1:507" ht="15" x14ac:dyDescent="0.25">
      <c r="A29" s="1" t="s">
        <v>97</v>
      </c>
      <c r="C29" s="22" t="s">
        <v>435</v>
      </c>
      <c r="EP29" s="542">
        <v>7</v>
      </c>
      <c r="EQ29" s="543">
        <v>56.726088535705046</v>
      </c>
      <c r="ER29" s="543">
        <v>55.497099018655611</v>
      </c>
      <c r="ES29" s="543">
        <v>1.2289895170494347</v>
      </c>
      <c r="ET29" s="543">
        <v>0.90139482456318831</v>
      </c>
      <c r="EU29" s="543">
        <v>2.1303843416126229</v>
      </c>
      <c r="EV29" s="543">
        <v>2.9252283021015471</v>
      </c>
      <c r="EW29" s="543">
        <v>0.503767583818856</v>
      </c>
      <c r="EX29" s="543">
        <v>0.17668459527323807</v>
      </c>
      <c r="EY29" s="543">
        <v>2.307068936885861</v>
      </c>
      <c r="EZ29" s="543">
        <v>17321671.384862646</v>
      </c>
      <c r="FA29" s="543">
        <v>85.6093223464039</v>
      </c>
      <c r="FB29" s="543">
        <v>15613664.939099466</v>
      </c>
      <c r="FC29" s="543">
        <v>645382.72572854091</v>
      </c>
      <c r="FD29" s="543">
        <v>1041557.7010364176</v>
      </c>
      <c r="FE29" s="543">
        <v>6536155.3278378751</v>
      </c>
      <c r="FF29" s="543">
        <v>0.37779922665216492</v>
      </c>
    </row>
    <row r="30" spans="1:507" ht="15" x14ac:dyDescent="0.25">
      <c r="A30" s="1" t="s">
        <v>98</v>
      </c>
      <c r="C30" s="22" t="s">
        <v>436</v>
      </c>
      <c r="EP30" s="542">
        <v>8</v>
      </c>
      <c r="EQ30" s="543">
        <v>57.865669645836604</v>
      </c>
      <c r="ER30" s="543">
        <v>56.726088535705046</v>
      </c>
      <c r="ES30" s="543">
        <v>1.1395811101315587</v>
      </c>
      <c r="ET30" s="543">
        <v>0.90024528174365193</v>
      </c>
      <c r="EU30" s="543">
        <v>2.0398263918752106</v>
      </c>
      <c r="EV30" s="543">
        <v>2.8204665751006237</v>
      </c>
      <c r="EW30" s="543">
        <v>0.50344256899868456</v>
      </c>
      <c r="EX30" s="543">
        <v>0.18947085755123999</v>
      </c>
      <c r="EY30" s="543">
        <v>2.2292972494264505</v>
      </c>
      <c r="EZ30" s="543">
        <v>17321671.340120371</v>
      </c>
      <c r="FA30" s="543">
        <v>87.299053953990025</v>
      </c>
      <c r="FB30" s="543">
        <v>15593752.895857595</v>
      </c>
      <c r="FC30" s="543">
        <v>615033.79310809076</v>
      </c>
      <c r="FD30" s="543">
        <v>1106112.0948693173</v>
      </c>
      <c r="FE30" s="543">
        <v>6679567.1659978209</v>
      </c>
      <c r="FF30" s="543">
        <v>0.38576992273462152</v>
      </c>
    </row>
    <row r="31" spans="1:507" ht="15" x14ac:dyDescent="0.25">
      <c r="A31" s="1" t="s">
        <v>99</v>
      </c>
      <c r="B31" s="278"/>
      <c r="C31" s="22" t="s">
        <v>436</v>
      </c>
      <c r="D31" s="279"/>
      <c r="E31" s="279"/>
      <c r="F31" s="279"/>
      <c r="G31" s="279"/>
      <c r="H31" s="183"/>
      <c r="I31" s="279"/>
      <c r="J31" s="279"/>
      <c r="K31" s="279"/>
      <c r="L31" s="279"/>
      <c r="M31" s="279"/>
      <c r="N31" s="279"/>
      <c r="O31" s="368"/>
      <c r="P31" s="368"/>
      <c r="Q31" s="368"/>
      <c r="R31" s="368"/>
      <c r="S31" s="279"/>
      <c r="T31" s="278"/>
      <c r="U31" s="279"/>
      <c r="V31" s="279"/>
      <c r="W31" s="279"/>
      <c r="X31" s="279"/>
      <c r="Y31" s="279"/>
      <c r="AA31" s="279"/>
      <c r="AB31" s="279"/>
      <c r="AC31" s="279"/>
      <c r="AD31" s="279"/>
      <c r="AE31" s="279"/>
      <c r="AF31" s="279"/>
      <c r="AG31" s="279"/>
      <c r="AH31" s="279"/>
      <c r="AI31" s="279"/>
      <c r="AJ31" s="279"/>
      <c r="AK31" s="279"/>
      <c r="AL31" s="278"/>
      <c r="AM31" s="279"/>
      <c r="AN31" s="279"/>
      <c r="AO31" s="279"/>
      <c r="AP31" s="279"/>
      <c r="AQ31" s="279"/>
      <c r="AS31" s="279"/>
      <c r="AT31" s="279"/>
      <c r="AU31" s="279"/>
      <c r="AV31" s="279"/>
      <c r="AW31" s="279"/>
      <c r="AX31" s="279"/>
      <c r="AY31" s="279"/>
      <c r="AZ31" s="279"/>
      <c r="BA31" s="279"/>
      <c r="BB31" s="279"/>
      <c r="BC31" s="279"/>
      <c r="BD31" s="278"/>
      <c r="BE31" s="279"/>
      <c r="BF31" s="279"/>
      <c r="BG31" s="279"/>
      <c r="BH31" s="279"/>
      <c r="BI31" s="279"/>
      <c r="BK31" s="279"/>
      <c r="BL31" s="279"/>
      <c r="BM31" s="279"/>
      <c r="BN31" s="279"/>
      <c r="BO31" s="279"/>
      <c r="BP31" s="279"/>
      <c r="BQ31" s="279"/>
      <c r="BR31" s="279"/>
      <c r="BS31" s="279"/>
      <c r="BT31" s="279"/>
      <c r="BU31" s="279"/>
      <c r="BV31" s="278"/>
      <c r="BW31" s="279"/>
      <c r="BX31" s="279"/>
      <c r="BY31" s="279"/>
      <c r="BZ31" s="279"/>
      <c r="CA31" s="279"/>
      <c r="CB31" s="278"/>
      <c r="CC31" s="279"/>
      <c r="CD31" s="279"/>
      <c r="CE31" s="279"/>
      <c r="CF31" s="279"/>
      <c r="CG31" s="279"/>
      <c r="CH31" s="278"/>
      <c r="CI31" s="279"/>
      <c r="CJ31" s="279"/>
      <c r="CK31" s="279"/>
      <c r="CL31" s="279"/>
      <c r="CM31" s="279"/>
      <c r="CN31" s="278"/>
      <c r="CO31" s="279"/>
      <c r="CP31" s="279"/>
      <c r="CQ31" s="279"/>
      <c r="CR31" s="279"/>
      <c r="CS31" s="279"/>
      <c r="CU31" s="279"/>
      <c r="CV31" s="279"/>
      <c r="CW31" s="279"/>
      <c r="CX31" s="279"/>
      <c r="CY31" s="279"/>
      <c r="CZ31" s="279"/>
      <c r="DA31" s="279"/>
      <c r="DB31" s="279"/>
      <c r="DC31" s="279"/>
      <c r="DD31" s="279"/>
      <c r="DE31" s="279"/>
      <c r="DF31" s="278"/>
      <c r="DG31" s="279"/>
      <c r="DH31" s="279"/>
      <c r="DI31" s="279"/>
      <c r="DJ31" s="279"/>
      <c r="DK31" s="279"/>
      <c r="DM31" s="279"/>
      <c r="DN31" s="279"/>
      <c r="DO31" s="279"/>
      <c r="DP31" s="279"/>
      <c r="DQ31" s="279"/>
      <c r="DR31" s="279"/>
      <c r="DS31" s="279"/>
      <c r="DT31" s="279"/>
      <c r="DU31" s="279"/>
      <c r="DV31" s="279"/>
      <c r="DW31" s="279"/>
      <c r="DX31" s="278"/>
      <c r="DY31" s="279"/>
      <c r="DZ31" s="279"/>
      <c r="EA31" s="279"/>
      <c r="EB31" s="279"/>
      <c r="EC31" s="279"/>
      <c r="EE31" s="279"/>
      <c r="EF31" s="279"/>
      <c r="EG31" s="279"/>
      <c r="EH31" s="279"/>
      <c r="EI31" s="279"/>
      <c r="EJ31" s="279"/>
      <c r="EK31" s="279"/>
      <c r="EL31" s="279"/>
      <c r="EM31" s="279"/>
      <c r="EN31" s="279"/>
      <c r="EO31" s="279"/>
      <c r="EP31" s="542">
        <v>9</v>
      </c>
      <c r="EQ31" s="543">
        <v>58.960635853063756</v>
      </c>
      <c r="ER31" s="543">
        <v>57.865669645836604</v>
      </c>
      <c r="ES31" s="543">
        <v>1.0949662072271522</v>
      </c>
      <c r="ET31" s="543">
        <v>0.87509811538542037</v>
      </c>
      <c r="EU31" s="543">
        <v>1.9700643226125725</v>
      </c>
      <c r="EV31" s="543">
        <v>2.7189542679387366</v>
      </c>
      <c r="EW31" s="543">
        <v>0.50351248780831948</v>
      </c>
      <c r="EX31" s="543">
        <v>0.19352491159315927</v>
      </c>
      <c r="EY31" s="543">
        <v>2.1635892342057317</v>
      </c>
      <c r="EZ31" s="543">
        <v>17321671.371505219</v>
      </c>
      <c r="FA31" s="543">
        <v>88.929059763810614</v>
      </c>
      <c r="FB31" s="543">
        <v>15158161.972529812</v>
      </c>
      <c r="FC31" s="543">
        <v>585868.13056924881</v>
      </c>
      <c r="FD31" s="543">
        <v>1022129.2110597134</v>
      </c>
      <c r="FE31" s="543">
        <v>6220724.0178762367</v>
      </c>
      <c r="FF31" s="543">
        <v>0.37102856422358621</v>
      </c>
      <c r="FG31" s="279"/>
      <c r="FH31" s="278"/>
      <c r="FI31" s="279"/>
      <c r="FJ31" s="279"/>
      <c r="FK31" s="279"/>
      <c r="FL31" s="279"/>
      <c r="FM31" s="279"/>
      <c r="FO31" s="279"/>
      <c r="FP31" s="279"/>
      <c r="FQ31" s="279"/>
      <c r="FR31" s="279"/>
      <c r="FS31" s="279"/>
      <c r="FT31" s="279"/>
      <c r="FU31" s="279"/>
      <c r="FV31" s="279"/>
      <c r="FW31" s="279"/>
      <c r="FX31" s="279"/>
      <c r="FY31" s="279"/>
      <c r="FZ31" s="278"/>
      <c r="GA31" s="279"/>
      <c r="GB31" s="279"/>
      <c r="GC31" s="279"/>
      <c r="GD31" s="279"/>
      <c r="GE31" s="279"/>
      <c r="GG31" s="279"/>
      <c r="GH31" s="279"/>
      <c r="GI31" s="279"/>
      <c r="GJ31" s="279"/>
      <c r="GK31" s="279"/>
      <c r="GL31" s="279"/>
      <c r="GM31" s="279"/>
      <c r="GN31" s="279"/>
      <c r="GO31" s="279"/>
      <c r="GP31" s="279"/>
      <c r="GQ31" s="279"/>
      <c r="GR31" s="278"/>
      <c r="GS31" s="279"/>
      <c r="GT31" s="279"/>
      <c r="GU31" s="279"/>
      <c r="GV31" s="279"/>
      <c r="GW31" s="279"/>
      <c r="GY31" s="279"/>
      <c r="GZ31" s="279"/>
      <c r="HA31" s="279"/>
      <c r="HB31" s="279"/>
      <c r="HC31" s="279"/>
      <c r="HD31" s="279"/>
      <c r="HE31" s="279"/>
      <c r="HF31" s="279"/>
      <c r="HG31" s="279"/>
      <c r="HH31" s="279"/>
      <c r="HI31" s="279"/>
      <c r="HJ31" s="29"/>
      <c r="HK31" s="29"/>
      <c r="HL31" s="29"/>
      <c r="HM31" s="29"/>
      <c r="HN31" s="29"/>
      <c r="HO31" s="28"/>
      <c r="HP31" s="29"/>
      <c r="HQ31" s="29"/>
      <c r="HR31" s="29"/>
      <c r="HS31" s="29"/>
      <c r="HT31" s="29"/>
      <c r="HU31" s="29"/>
      <c r="HV31" s="29"/>
      <c r="HW31" s="29"/>
      <c r="HX31" s="29"/>
      <c r="HY31" s="29"/>
      <c r="HZ31" s="29"/>
      <c r="IA31" s="29"/>
      <c r="IB31" s="278"/>
      <c r="IC31" s="279"/>
      <c r="ID31" s="279"/>
      <c r="IE31" s="279"/>
      <c r="IF31" s="279"/>
      <c r="IG31" s="279"/>
      <c r="II31" s="279"/>
      <c r="IJ31" s="279"/>
      <c r="IK31" s="279"/>
      <c r="IL31" s="279"/>
      <c r="IM31" s="279"/>
      <c r="IN31" s="279"/>
      <c r="IO31" s="279"/>
      <c r="IP31" s="279"/>
      <c r="IQ31" s="279"/>
      <c r="IR31" s="279"/>
      <c r="IS31" s="279"/>
      <c r="IT31" s="278"/>
      <c r="IU31" s="279"/>
      <c r="IV31" s="279"/>
      <c r="IW31" s="279"/>
      <c r="IX31" s="279"/>
      <c r="IY31" s="279"/>
      <c r="IZ31" s="279"/>
      <c r="JA31" s="279"/>
      <c r="JB31" s="279"/>
      <c r="JC31" s="279"/>
      <c r="JE31" s="279"/>
      <c r="JF31" s="279"/>
      <c r="JG31" s="279"/>
      <c r="JH31" s="279"/>
      <c r="JI31" s="279"/>
      <c r="JJ31" s="279"/>
      <c r="JK31" s="279"/>
      <c r="JL31" s="278"/>
      <c r="JM31" s="279"/>
      <c r="JN31" s="279"/>
      <c r="JO31" s="279"/>
      <c r="JP31" s="279"/>
      <c r="JQ31" s="279"/>
      <c r="JS31" s="279"/>
      <c r="JT31" s="279"/>
      <c r="JU31" s="279"/>
      <c r="JV31" s="279"/>
      <c r="JW31" s="279"/>
      <c r="JX31" s="279"/>
      <c r="JY31" s="279"/>
      <c r="JZ31" s="279"/>
      <c r="KA31" s="279"/>
      <c r="KB31" s="279"/>
      <c r="KC31" s="279"/>
      <c r="KD31" s="446"/>
      <c r="KE31" s="447"/>
      <c r="KF31" s="447"/>
      <c r="KG31" s="447"/>
      <c r="KH31" s="447"/>
      <c r="KI31" s="447"/>
      <c r="KK31" s="447"/>
      <c r="KL31" s="447"/>
      <c r="KM31" s="447"/>
      <c r="KN31" s="447"/>
      <c r="KO31" s="447"/>
      <c r="KP31" s="447"/>
      <c r="KQ31" s="447"/>
      <c r="KR31" s="447"/>
      <c r="KS31" s="447"/>
      <c r="KT31" s="447"/>
      <c r="KU31" s="447"/>
      <c r="KV31" s="29"/>
      <c r="KW31" s="29"/>
      <c r="KX31" s="29"/>
      <c r="KY31" s="29"/>
      <c r="KZ31" s="29"/>
      <c r="LA31" s="28"/>
      <c r="LB31" s="29"/>
      <c r="LC31" s="29"/>
      <c r="LD31" s="29"/>
      <c r="LE31" s="29"/>
      <c r="LF31" s="29"/>
      <c r="LG31" s="29"/>
      <c r="LH31" s="29"/>
      <c r="LI31" s="29"/>
      <c r="LJ31" s="29"/>
      <c r="LK31" s="29"/>
      <c r="LL31" s="29"/>
      <c r="LM31" s="29"/>
      <c r="LN31" s="278"/>
      <c r="LO31" s="279"/>
      <c r="LP31" s="279"/>
      <c r="LQ31" s="279"/>
      <c r="LR31" s="279"/>
      <c r="LS31" s="279"/>
      <c r="LU31" s="279"/>
      <c r="LV31" s="279"/>
      <c r="LW31" s="279"/>
      <c r="LX31" s="279"/>
      <c r="LY31" s="279"/>
      <c r="LZ31" s="279"/>
      <c r="MA31" s="279"/>
      <c r="MB31" s="279"/>
      <c r="MC31" s="279"/>
      <c r="MD31" s="279"/>
      <c r="ME31" s="279"/>
      <c r="MF31" s="278"/>
      <c r="MG31" s="279"/>
      <c r="MH31" s="279"/>
      <c r="MI31" s="279"/>
      <c r="MJ31" s="279"/>
      <c r="MK31" s="279"/>
      <c r="MM31" s="279"/>
      <c r="MN31" s="279"/>
      <c r="MO31" s="279"/>
      <c r="MP31" s="279"/>
      <c r="MQ31" s="279"/>
      <c r="MR31" s="279"/>
      <c r="MS31" s="279"/>
      <c r="MT31" s="279"/>
      <c r="MU31" s="279"/>
      <c r="MV31" s="279"/>
      <c r="MW31" s="279"/>
      <c r="MX31" s="279"/>
      <c r="MY31" s="279"/>
      <c r="MZ31" s="279"/>
      <c r="NA31" s="279"/>
      <c r="NB31" s="279"/>
      <c r="NC31" s="279"/>
      <c r="ND31" s="279"/>
      <c r="NE31" s="279"/>
      <c r="NF31" s="279"/>
      <c r="NG31" s="279"/>
      <c r="NH31" s="279"/>
      <c r="NI31" s="279"/>
      <c r="NJ31" s="279"/>
      <c r="NK31" s="279"/>
      <c r="NL31" s="279"/>
      <c r="NM31" s="279"/>
      <c r="NN31" s="279"/>
      <c r="NO31" s="29"/>
      <c r="NP31" s="29"/>
      <c r="NQ31" s="29"/>
      <c r="NR31" s="29"/>
      <c r="NS31" s="29"/>
      <c r="NT31" s="29"/>
      <c r="NU31" s="28"/>
      <c r="NW31" s="29"/>
      <c r="NX31" s="29"/>
      <c r="NY31" s="29"/>
      <c r="NZ31" s="29"/>
      <c r="OA31" s="29"/>
      <c r="OB31" s="29"/>
      <c r="OC31" s="29"/>
      <c r="OD31" s="29"/>
      <c r="OE31" s="29"/>
      <c r="OF31" s="29"/>
      <c r="OG31" s="29"/>
      <c r="OH31" s="29"/>
      <c r="OI31" s="29"/>
      <c r="OJ31" s="29"/>
      <c r="OK31" s="29"/>
      <c r="OL31" s="29"/>
      <c r="OM31" s="28"/>
      <c r="OO31" s="29"/>
      <c r="OP31" s="29"/>
      <c r="OQ31" s="29"/>
      <c r="OR31" s="29"/>
      <c r="OS31" s="29"/>
      <c r="OT31" s="29"/>
      <c r="OU31" s="29"/>
      <c r="OV31" s="29"/>
      <c r="OW31" s="29"/>
      <c r="OX31" s="29"/>
      <c r="OY31" s="29"/>
      <c r="OZ31" s="278"/>
      <c r="PA31" s="279"/>
      <c r="PB31" s="279"/>
      <c r="PC31" s="279"/>
      <c r="PD31" s="279"/>
      <c r="PE31" s="279"/>
      <c r="PG31" s="279"/>
      <c r="PH31" s="279"/>
      <c r="PI31" s="279"/>
      <c r="PJ31" s="279"/>
      <c r="PK31" s="279"/>
      <c r="PL31" s="279"/>
      <c r="PM31" s="279"/>
      <c r="PN31" s="279"/>
      <c r="PO31" s="279"/>
      <c r="PP31" s="279"/>
      <c r="PQ31" s="279"/>
      <c r="PR31" s="524"/>
      <c r="PS31" s="525"/>
      <c r="PT31" s="525"/>
      <c r="PU31" s="525"/>
      <c r="PV31" s="525"/>
      <c r="PW31" s="525"/>
      <c r="PX31" s="525"/>
      <c r="PY31" s="525"/>
      <c r="PZ31" s="525"/>
      <c r="QA31" s="525"/>
      <c r="QB31" s="525"/>
      <c r="QC31" s="525"/>
      <c r="QD31" s="525"/>
      <c r="QE31" s="525"/>
      <c r="QF31" s="525"/>
      <c r="QG31" s="525"/>
      <c r="QH31" s="525"/>
      <c r="QI31" s="29"/>
      <c r="QJ31" s="278"/>
      <c r="QK31" s="279"/>
      <c r="QL31" s="279"/>
      <c r="QM31" s="279"/>
      <c r="QN31" s="279"/>
      <c r="QO31" s="279"/>
      <c r="QQ31" s="279"/>
      <c r="QR31" s="279"/>
      <c r="QS31" s="279"/>
      <c r="QT31" s="279"/>
      <c r="QU31" s="279"/>
      <c r="QV31" s="279"/>
      <c r="QW31" s="279"/>
      <c r="QX31" s="279"/>
      <c r="QY31" s="279"/>
      <c r="QZ31" s="279"/>
      <c r="RA31" s="279"/>
      <c r="RB31" s="278"/>
      <c r="RC31" s="279"/>
      <c r="RD31" s="279"/>
      <c r="RE31" s="279"/>
      <c r="RF31" s="279"/>
      <c r="RG31" s="279"/>
      <c r="RI31" s="279"/>
      <c r="RJ31" s="279"/>
      <c r="RK31" s="279"/>
      <c r="RL31" s="279"/>
      <c r="RM31" s="279"/>
      <c r="RN31" s="279"/>
      <c r="RO31" s="279"/>
      <c r="RP31" s="279"/>
      <c r="RQ31" s="279"/>
      <c r="RR31" s="279"/>
      <c r="RS31" s="279"/>
    </row>
    <row r="32" spans="1:507" ht="15" x14ac:dyDescent="0.25">
      <c r="A32" s="1" t="s">
        <v>100</v>
      </c>
      <c r="B32" s="278"/>
      <c r="C32" s="22" t="s">
        <v>437</v>
      </c>
      <c r="D32" s="279"/>
      <c r="E32" s="279"/>
      <c r="F32" s="279"/>
      <c r="G32" s="279"/>
      <c r="H32" s="183"/>
      <c r="I32" s="279"/>
      <c r="J32" s="279"/>
      <c r="K32" s="279"/>
      <c r="L32" s="279"/>
      <c r="M32" s="279"/>
      <c r="N32" s="279"/>
      <c r="O32" s="368"/>
      <c r="P32" s="368"/>
      <c r="Q32" s="368"/>
      <c r="R32" s="368"/>
      <c r="S32" s="279"/>
      <c r="T32" s="278"/>
      <c r="U32" s="279"/>
      <c r="V32" s="279"/>
      <c r="W32" s="279"/>
      <c r="X32" s="279"/>
      <c r="Y32" s="279"/>
      <c r="AA32" s="279"/>
      <c r="AB32" s="279"/>
      <c r="AC32" s="279"/>
      <c r="AD32" s="279"/>
      <c r="AE32" s="279"/>
      <c r="AF32" s="279"/>
      <c r="AG32" s="279"/>
      <c r="AH32" s="279"/>
      <c r="AI32" s="279"/>
      <c r="AJ32" s="279"/>
      <c r="AK32" s="279"/>
      <c r="AL32" s="278"/>
      <c r="AM32" s="279"/>
      <c r="AN32" s="279"/>
      <c r="AO32" s="279"/>
      <c r="AP32" s="279"/>
      <c r="AQ32" s="279"/>
      <c r="AS32" s="279"/>
      <c r="AT32" s="279"/>
      <c r="AU32" s="279"/>
      <c r="AV32" s="279"/>
      <c r="AW32" s="279"/>
      <c r="AX32" s="279"/>
      <c r="AY32" s="279"/>
      <c r="AZ32" s="279"/>
      <c r="BA32" s="279"/>
      <c r="BB32" s="279"/>
      <c r="BC32" s="279"/>
      <c r="BD32" s="278"/>
      <c r="BE32" s="279"/>
      <c r="BF32" s="279"/>
      <c r="BG32" s="279"/>
      <c r="BH32" s="279"/>
      <c r="BI32" s="279"/>
      <c r="BK32" s="279"/>
      <c r="BL32" s="279"/>
      <c r="BM32" s="279"/>
      <c r="BN32" s="279"/>
      <c r="BO32" s="279"/>
      <c r="BP32" s="279"/>
      <c r="BQ32" s="279"/>
      <c r="BR32" s="279"/>
      <c r="BS32" s="279"/>
      <c r="BT32" s="279"/>
      <c r="BU32" s="279"/>
      <c r="BV32" s="278"/>
      <c r="BW32" s="279"/>
      <c r="BX32" s="279"/>
      <c r="BY32" s="279"/>
      <c r="BZ32" s="279"/>
      <c r="CA32" s="279"/>
      <c r="CB32" s="278"/>
      <c r="CC32" s="279"/>
      <c r="CD32" s="279"/>
      <c r="CE32" s="279"/>
      <c r="CF32" s="279"/>
      <c r="CG32" s="279"/>
      <c r="CH32" s="278"/>
      <c r="CI32" s="279"/>
      <c r="CJ32" s="279"/>
      <c r="CK32" s="279"/>
      <c r="CL32" s="279"/>
      <c r="CM32" s="279"/>
      <c r="CN32" s="278"/>
      <c r="CO32" s="279"/>
      <c r="CP32" s="279"/>
      <c r="CQ32" s="279"/>
      <c r="CR32" s="279"/>
      <c r="CS32" s="279"/>
      <c r="CU32" s="279"/>
      <c r="CV32" s="279"/>
      <c r="CW32" s="279"/>
      <c r="CX32" s="279"/>
      <c r="CY32" s="279"/>
      <c r="CZ32" s="279"/>
      <c r="DA32" s="279"/>
      <c r="DB32" s="279"/>
      <c r="DC32" s="279"/>
      <c r="DD32" s="279"/>
      <c r="DE32" s="279"/>
      <c r="DF32" s="278"/>
      <c r="DG32" s="279"/>
      <c r="DH32" s="279"/>
      <c r="DI32" s="279"/>
      <c r="DJ32" s="279"/>
      <c r="DK32" s="279"/>
      <c r="DM32" s="279"/>
      <c r="DN32" s="279"/>
      <c r="DO32" s="279"/>
      <c r="DP32" s="279"/>
      <c r="DQ32" s="279"/>
      <c r="DR32" s="279"/>
      <c r="DS32" s="279"/>
      <c r="DT32" s="279"/>
      <c r="DU32" s="279"/>
      <c r="DV32" s="279"/>
      <c r="DW32" s="279"/>
      <c r="DX32" s="278"/>
      <c r="DY32" s="279"/>
      <c r="DZ32" s="279"/>
      <c r="EA32" s="279"/>
      <c r="EB32" s="279"/>
      <c r="EC32" s="279"/>
      <c r="EE32" s="279"/>
      <c r="EF32" s="279"/>
      <c r="EG32" s="279"/>
      <c r="EH32" s="279"/>
      <c r="EI32" s="279"/>
      <c r="EJ32" s="279"/>
      <c r="EK32" s="279"/>
      <c r="EL32" s="279"/>
      <c r="EM32" s="279"/>
      <c r="EN32" s="279"/>
      <c r="EO32" s="279"/>
      <c r="EP32" s="542">
        <v>10</v>
      </c>
      <c r="EQ32" s="543">
        <v>59.925993627895423</v>
      </c>
      <c r="ER32" s="543">
        <v>58.960635853063756</v>
      </c>
      <c r="ES32" s="543">
        <v>0.9653577748316664</v>
      </c>
      <c r="ET32" s="543">
        <v>0.9246987193110453</v>
      </c>
      <c r="EU32" s="543">
        <v>1.8900564941427116</v>
      </c>
      <c r="EV32" s="543">
        <v>2.6320129478340801</v>
      </c>
      <c r="EW32" s="543">
        <v>0.5041285706425942</v>
      </c>
      <c r="EX32" s="543">
        <v>0.19708954199112313</v>
      </c>
      <c r="EY32" s="543">
        <v>2.0871460361338348</v>
      </c>
      <c r="EZ32" s="543">
        <v>17321671.412183423</v>
      </c>
      <c r="FA32" s="543">
        <v>90.362886201919224</v>
      </c>
      <c r="FB32" s="543">
        <v>16017327.371172752</v>
      </c>
      <c r="FC32" s="543">
        <v>627986.93354395428</v>
      </c>
      <c r="FD32" s="543">
        <v>1063054.6035278426</v>
      </c>
      <c r="FE32" s="543">
        <v>6511511.5841467213</v>
      </c>
      <c r="FF32" s="543">
        <v>0.36770815075549579</v>
      </c>
      <c r="FG32" s="279"/>
      <c r="FH32" s="278"/>
      <c r="FI32" s="279"/>
      <c r="FJ32" s="279"/>
      <c r="FK32" s="279"/>
      <c r="FL32" s="279"/>
      <c r="FM32" s="279"/>
      <c r="FO32" s="279"/>
      <c r="FP32" s="279"/>
      <c r="FQ32" s="279"/>
      <c r="FR32" s="279"/>
      <c r="FS32" s="279"/>
      <c r="FT32" s="279"/>
      <c r="FU32" s="279"/>
      <c r="FV32" s="279"/>
      <c r="FW32" s="279"/>
      <c r="FX32" s="279"/>
      <c r="FY32" s="279"/>
      <c r="FZ32" s="278"/>
      <c r="GA32" s="279"/>
      <c r="GB32" s="279"/>
      <c r="GC32" s="279"/>
      <c r="GD32" s="279"/>
      <c r="GE32" s="279"/>
      <c r="GG32" s="279"/>
      <c r="GH32" s="279"/>
      <c r="GI32" s="279"/>
      <c r="GJ32" s="279"/>
      <c r="GK32" s="279"/>
      <c r="GL32" s="279"/>
      <c r="GM32" s="279"/>
      <c r="GN32" s="279"/>
      <c r="GO32" s="279"/>
      <c r="GP32" s="279"/>
      <c r="GQ32" s="279"/>
      <c r="GR32" s="278"/>
      <c r="GS32" s="279"/>
      <c r="GT32" s="279"/>
      <c r="GU32" s="279"/>
      <c r="GV32" s="279"/>
      <c r="GW32" s="279"/>
      <c r="GY32" s="279"/>
      <c r="GZ32" s="279"/>
      <c r="HA32" s="279"/>
      <c r="HB32" s="279"/>
      <c r="HC32" s="279"/>
      <c r="HD32" s="279"/>
      <c r="HE32" s="279"/>
      <c r="HF32" s="279"/>
      <c r="HG32" s="279"/>
      <c r="HH32" s="279"/>
      <c r="HI32" s="279"/>
      <c r="HJ32" s="29"/>
      <c r="HK32" s="29"/>
      <c r="HL32" s="29"/>
      <c r="HM32" s="29"/>
      <c r="HN32" s="29"/>
      <c r="HO32" s="28"/>
      <c r="HP32" s="29"/>
      <c r="HQ32" s="29"/>
      <c r="HR32" s="29"/>
      <c r="HS32" s="29"/>
      <c r="HT32" s="29"/>
      <c r="HU32" s="29"/>
      <c r="HV32" s="29"/>
      <c r="HW32" s="29"/>
      <c r="HX32" s="29"/>
      <c r="HY32" s="29"/>
      <c r="HZ32" s="29"/>
      <c r="IA32" s="29"/>
      <c r="IB32" s="278"/>
      <c r="IC32" s="279"/>
      <c r="ID32" s="279"/>
      <c r="IE32" s="279"/>
      <c r="IF32" s="279"/>
      <c r="IG32" s="279"/>
      <c r="II32" s="279"/>
      <c r="IJ32" s="279"/>
      <c r="IK32" s="279"/>
      <c r="IL32" s="279"/>
      <c r="IM32" s="279"/>
      <c r="IN32" s="279"/>
      <c r="IO32" s="279"/>
      <c r="IP32" s="279"/>
      <c r="IQ32" s="279"/>
      <c r="IR32" s="279"/>
      <c r="IS32" s="279"/>
      <c r="IT32" s="278"/>
      <c r="IU32" s="279"/>
      <c r="IV32" s="279"/>
      <c r="IW32" s="279"/>
      <c r="IX32" s="279"/>
      <c r="IY32" s="279"/>
      <c r="IZ32" s="279"/>
      <c r="JA32" s="279"/>
      <c r="JB32" s="279"/>
      <c r="JC32" s="279"/>
      <c r="JE32" s="279"/>
      <c r="JF32" s="279"/>
      <c r="JG32" s="279"/>
      <c r="JH32" s="279"/>
      <c r="JI32" s="279"/>
      <c r="JJ32" s="279"/>
      <c r="JK32" s="279"/>
      <c r="JL32" s="278"/>
      <c r="JM32" s="279"/>
      <c r="JN32" s="279"/>
      <c r="JO32" s="279"/>
      <c r="JP32" s="279"/>
      <c r="JQ32" s="279"/>
      <c r="JS32" s="279"/>
      <c r="JT32" s="279"/>
      <c r="JU32" s="279"/>
      <c r="JV32" s="279"/>
      <c r="JW32" s="279"/>
      <c r="JX32" s="279"/>
      <c r="JY32" s="279"/>
      <c r="JZ32" s="279"/>
      <c r="KA32" s="279"/>
      <c r="KB32" s="279"/>
      <c r="KC32" s="279"/>
      <c r="KD32" s="446"/>
      <c r="KE32" s="447"/>
      <c r="KF32" s="447"/>
      <c r="KG32" s="447"/>
      <c r="KH32" s="447"/>
      <c r="KI32" s="447"/>
      <c r="KK32" s="447"/>
      <c r="KL32" s="447"/>
      <c r="KM32" s="447"/>
      <c r="KN32" s="447"/>
      <c r="KO32" s="447"/>
      <c r="KP32" s="447"/>
      <c r="KQ32" s="447"/>
      <c r="KR32" s="447"/>
      <c r="KS32" s="447"/>
      <c r="KT32" s="447"/>
      <c r="KU32" s="447"/>
      <c r="KV32" s="29"/>
      <c r="KW32" s="29"/>
      <c r="KX32" s="29"/>
      <c r="KY32" s="29"/>
      <c r="KZ32" s="29"/>
      <c r="LA32" s="28"/>
      <c r="LB32" s="29"/>
      <c r="LC32" s="29"/>
      <c r="LD32" s="29"/>
      <c r="LE32" s="29"/>
      <c r="LF32" s="29"/>
      <c r="LG32" s="29"/>
      <c r="LH32" s="29"/>
      <c r="LI32" s="29"/>
      <c r="LJ32" s="29"/>
      <c r="LK32" s="29"/>
      <c r="LL32" s="29"/>
      <c r="LM32" s="29"/>
      <c r="LN32" s="278"/>
      <c r="LO32" s="279"/>
      <c r="LP32" s="279"/>
      <c r="LQ32" s="279"/>
      <c r="LR32" s="279"/>
      <c r="LS32" s="279"/>
      <c r="LU32" s="279"/>
      <c r="LV32" s="279"/>
      <c r="LW32" s="279"/>
      <c r="LX32" s="279"/>
      <c r="LY32" s="279"/>
      <c r="LZ32" s="279"/>
      <c r="MA32" s="279"/>
      <c r="MB32" s="279"/>
      <c r="MC32" s="279"/>
      <c r="MD32" s="279"/>
      <c r="ME32" s="279"/>
      <c r="MF32" s="278"/>
      <c r="MG32" s="279"/>
      <c r="MH32" s="279"/>
      <c r="MI32" s="279"/>
      <c r="MJ32" s="279"/>
      <c r="MK32" s="279"/>
      <c r="MM32" s="279"/>
      <c r="MN32" s="279"/>
      <c r="MO32" s="279"/>
      <c r="MP32" s="279"/>
      <c r="MQ32" s="279"/>
      <c r="MR32" s="279"/>
      <c r="MS32" s="279"/>
      <c r="MT32" s="279"/>
      <c r="MU32" s="279"/>
      <c r="MV32" s="279"/>
      <c r="MW32" s="279"/>
      <c r="MX32" s="279"/>
      <c r="MY32" s="279"/>
      <c r="MZ32" s="279"/>
      <c r="NA32" s="279"/>
      <c r="NB32" s="279"/>
      <c r="NC32" s="279"/>
      <c r="ND32" s="279"/>
      <c r="NE32" s="279"/>
      <c r="NF32" s="279"/>
      <c r="NG32" s="279"/>
      <c r="NH32" s="279"/>
      <c r="NI32" s="279"/>
      <c r="NJ32" s="279"/>
      <c r="NK32" s="279"/>
      <c r="NL32" s="279"/>
      <c r="NM32" s="279"/>
      <c r="NN32" s="279"/>
      <c r="NO32" s="29"/>
      <c r="NP32" s="29"/>
      <c r="NQ32" s="29"/>
      <c r="NR32" s="29"/>
      <c r="NS32" s="29"/>
      <c r="NT32" s="29"/>
      <c r="NU32" s="28"/>
      <c r="NW32" s="29"/>
      <c r="NX32" s="29"/>
      <c r="NY32" s="29"/>
      <c r="NZ32" s="29"/>
      <c r="OA32" s="29"/>
      <c r="OB32" s="29"/>
      <c r="OC32" s="29"/>
      <c r="OD32" s="29"/>
      <c r="OE32" s="29"/>
      <c r="OF32" s="29"/>
      <c r="OG32" s="29"/>
      <c r="OH32" s="29"/>
      <c r="OI32" s="29"/>
      <c r="OJ32" s="29"/>
      <c r="OK32" s="29"/>
      <c r="OL32" s="29"/>
      <c r="OM32" s="28"/>
      <c r="OO32" s="29"/>
      <c r="OP32" s="29"/>
      <c r="OQ32" s="29"/>
      <c r="OR32" s="29"/>
      <c r="OS32" s="29"/>
      <c r="OT32" s="29"/>
      <c r="OU32" s="29"/>
      <c r="OV32" s="29"/>
      <c r="OW32" s="29"/>
      <c r="OX32" s="29"/>
      <c r="OY32" s="29"/>
      <c r="OZ32" s="278"/>
      <c r="PA32" s="279"/>
      <c r="PB32" s="279"/>
      <c r="PC32" s="279"/>
      <c r="PD32" s="279"/>
      <c r="PE32" s="279"/>
      <c r="PG32" s="279"/>
      <c r="PH32" s="279"/>
      <c r="PI32" s="279"/>
      <c r="PJ32" s="279"/>
      <c r="PK32" s="279"/>
      <c r="PL32" s="279"/>
      <c r="PM32" s="279"/>
      <c r="PN32" s="279"/>
      <c r="PO32" s="279"/>
      <c r="PP32" s="279"/>
      <c r="PQ32" s="279"/>
      <c r="PR32" s="524"/>
      <c r="PS32" s="525"/>
      <c r="PT32" s="525"/>
      <c r="PU32" s="525"/>
      <c r="PV32" s="525"/>
      <c r="PW32" s="525"/>
      <c r="PX32" s="525"/>
      <c r="PY32" s="525"/>
      <c r="PZ32" s="525"/>
      <c r="QA32" s="525"/>
      <c r="QB32" s="525"/>
      <c r="QC32" s="525"/>
      <c r="QD32" s="525"/>
      <c r="QE32" s="525"/>
      <c r="QF32" s="525"/>
      <c r="QG32" s="525"/>
      <c r="QH32" s="525"/>
      <c r="QI32" s="29"/>
      <c r="QJ32" s="278"/>
      <c r="QK32" s="279"/>
      <c r="QL32" s="279"/>
      <c r="QM32" s="279"/>
      <c r="QN32" s="279"/>
      <c r="QO32" s="279"/>
      <c r="QQ32" s="279"/>
      <c r="QR32" s="279"/>
      <c r="QS32" s="279"/>
      <c r="QT32" s="279"/>
      <c r="QU32" s="279"/>
      <c r="QV32" s="279"/>
      <c r="QW32" s="279"/>
      <c r="QX32" s="279"/>
      <c r="QY32" s="279"/>
      <c r="QZ32" s="279"/>
      <c r="RA32" s="279"/>
      <c r="RB32" s="278"/>
      <c r="RC32" s="279"/>
      <c r="RD32" s="279"/>
      <c r="RE32" s="279"/>
      <c r="RF32" s="279"/>
      <c r="RG32" s="279"/>
      <c r="RI32" s="279"/>
      <c r="RJ32" s="279"/>
      <c r="RK32" s="279"/>
      <c r="RL32" s="279"/>
      <c r="RM32" s="279"/>
      <c r="RN32" s="279"/>
      <c r="RO32" s="279"/>
      <c r="RP32" s="279"/>
      <c r="RQ32" s="279"/>
      <c r="RR32" s="279"/>
      <c r="RS32" s="279"/>
    </row>
    <row r="33" spans="1:487" ht="15" x14ac:dyDescent="0.25">
      <c r="A33" s="1" t="s">
        <v>101</v>
      </c>
      <c r="B33" s="278"/>
      <c r="C33" s="22" t="s">
        <v>438</v>
      </c>
      <c r="D33" s="279"/>
      <c r="E33" s="279"/>
      <c r="F33" s="279"/>
      <c r="G33" s="279"/>
      <c r="H33" s="183"/>
      <c r="I33" s="279"/>
      <c r="J33" s="279"/>
      <c r="K33" s="279"/>
      <c r="L33" s="279"/>
      <c r="M33" s="279"/>
      <c r="N33" s="279"/>
      <c r="O33" s="368"/>
      <c r="P33" s="368"/>
      <c r="Q33" s="368"/>
      <c r="R33" s="368"/>
      <c r="S33" s="279"/>
      <c r="T33" s="278"/>
      <c r="U33" s="279"/>
      <c r="V33" s="279"/>
      <c r="W33" s="279"/>
      <c r="X33" s="279"/>
      <c r="Y33" s="279"/>
      <c r="AA33" s="279"/>
      <c r="AB33" s="279"/>
      <c r="AC33" s="279"/>
      <c r="AD33" s="279"/>
      <c r="AE33" s="279"/>
      <c r="AF33" s="279"/>
      <c r="AG33" s="279"/>
      <c r="AH33" s="279"/>
      <c r="AI33" s="279"/>
      <c r="AJ33" s="279"/>
      <c r="AK33" s="279"/>
      <c r="AL33" s="278"/>
      <c r="AM33" s="279"/>
      <c r="AN33" s="279"/>
      <c r="AO33" s="279"/>
      <c r="AP33" s="279"/>
      <c r="AQ33" s="279"/>
      <c r="AS33" s="279"/>
      <c r="AT33" s="279"/>
      <c r="AU33" s="279"/>
      <c r="AV33" s="279"/>
      <c r="AW33" s="279"/>
      <c r="AX33" s="279"/>
      <c r="AY33" s="279"/>
      <c r="AZ33" s="279"/>
      <c r="BA33" s="279"/>
      <c r="BB33" s="279"/>
      <c r="BC33" s="279"/>
      <c r="BD33" s="278"/>
      <c r="BE33" s="279"/>
      <c r="BF33" s="279"/>
      <c r="BG33" s="279"/>
      <c r="BH33" s="279"/>
      <c r="BI33" s="279"/>
      <c r="BK33" s="279"/>
      <c r="BL33" s="279"/>
      <c r="BM33" s="279"/>
      <c r="BN33" s="279"/>
      <c r="BO33" s="279"/>
      <c r="BP33" s="279"/>
      <c r="BQ33" s="279"/>
      <c r="BR33" s="279"/>
      <c r="BS33" s="279"/>
      <c r="BT33" s="279"/>
      <c r="BU33" s="279"/>
      <c r="BV33" s="278"/>
      <c r="BW33" s="279"/>
      <c r="BX33" s="279"/>
      <c r="BY33" s="279"/>
      <c r="BZ33" s="279"/>
      <c r="CA33" s="279"/>
      <c r="CB33" s="278"/>
      <c r="CC33" s="279"/>
      <c r="CD33" s="279"/>
      <c r="CE33" s="279"/>
      <c r="CF33" s="279"/>
      <c r="CG33" s="279"/>
      <c r="CH33" s="278"/>
      <c r="CI33" s="279"/>
      <c r="CJ33" s="279"/>
      <c r="CK33" s="279"/>
      <c r="CL33" s="279"/>
      <c r="CM33" s="279"/>
      <c r="CN33" s="278"/>
      <c r="CO33" s="279"/>
      <c r="CP33" s="279"/>
      <c r="CQ33" s="279"/>
      <c r="CR33" s="279"/>
      <c r="CS33" s="279"/>
      <c r="CU33" s="279"/>
      <c r="CV33" s="279"/>
      <c r="CW33" s="279"/>
      <c r="CX33" s="279"/>
      <c r="CY33" s="279"/>
      <c r="CZ33" s="279"/>
      <c r="DA33" s="279"/>
      <c r="DB33" s="279"/>
      <c r="DC33" s="279"/>
      <c r="DD33" s="279"/>
      <c r="DE33" s="279"/>
      <c r="DF33" s="278"/>
      <c r="DG33" s="279"/>
      <c r="DH33" s="279"/>
      <c r="DI33" s="279"/>
      <c r="DJ33" s="279"/>
      <c r="DK33" s="279"/>
      <c r="DM33" s="279"/>
      <c r="DN33" s="279"/>
      <c r="DO33" s="279"/>
      <c r="DP33" s="279"/>
      <c r="DQ33" s="279"/>
      <c r="DR33" s="279"/>
      <c r="DS33" s="279"/>
      <c r="DT33" s="279"/>
      <c r="DU33" s="279"/>
      <c r="DV33" s="279"/>
      <c r="DW33" s="279"/>
      <c r="DX33" s="278"/>
      <c r="DY33" s="279"/>
      <c r="DZ33" s="279"/>
      <c r="EA33" s="279"/>
      <c r="EB33" s="279"/>
      <c r="EC33" s="279"/>
      <c r="EE33" s="279"/>
      <c r="EF33" s="279"/>
      <c r="EG33" s="279"/>
      <c r="EH33" s="279"/>
      <c r="EI33" s="279"/>
      <c r="EJ33" s="279"/>
      <c r="EK33" s="279"/>
      <c r="EL33" s="279"/>
      <c r="EM33" s="279"/>
      <c r="EN33" s="279"/>
      <c r="EO33" s="279"/>
      <c r="EP33" s="542">
        <v>11</v>
      </c>
      <c r="EQ33" s="543">
        <v>60.968512739977143</v>
      </c>
      <c r="ER33" s="543">
        <v>59.925993627895423</v>
      </c>
      <c r="ES33" s="543">
        <v>1.0425191120817203</v>
      </c>
      <c r="ET33" s="543">
        <v>0.96758396464710861</v>
      </c>
      <c r="EU33" s="543">
        <v>2.010103076728829</v>
      </c>
      <c r="EV33" s="543">
        <v>2.8016986414962695</v>
      </c>
      <c r="EW33" s="543">
        <v>0.50540613815859159</v>
      </c>
      <c r="EX33" s="543">
        <v>0.19047531939489321</v>
      </c>
      <c r="EY33" s="543">
        <v>2.2005783961237224</v>
      </c>
      <c r="EZ33" s="543">
        <v>17321671.421488341</v>
      </c>
      <c r="FA33" s="543">
        <v>91.911814770285162</v>
      </c>
      <c r="FB33" s="543">
        <v>16760171.508318186</v>
      </c>
      <c r="FC33" s="543">
        <v>640222.55266576179</v>
      </c>
      <c r="FD33" s="543">
        <v>1032159.7500666372</v>
      </c>
      <c r="FE33" s="543">
        <v>6605902.2485142546</v>
      </c>
      <c r="FF33" s="543">
        <v>0.35838236612410806</v>
      </c>
      <c r="FG33" s="279"/>
      <c r="FH33" s="278"/>
      <c r="FI33" s="279"/>
      <c r="FJ33" s="279"/>
      <c r="FK33" s="279"/>
      <c r="FL33" s="279"/>
      <c r="FM33" s="279"/>
      <c r="FO33" s="279"/>
      <c r="FP33" s="279"/>
      <c r="FQ33" s="279"/>
      <c r="FR33" s="279"/>
      <c r="FS33" s="279"/>
      <c r="FT33" s="279"/>
      <c r="FU33" s="279"/>
      <c r="FV33" s="279"/>
      <c r="FW33" s="279"/>
      <c r="FX33" s="279"/>
      <c r="FY33" s="279"/>
      <c r="FZ33" s="278"/>
      <c r="GA33" s="279"/>
      <c r="GB33" s="279"/>
      <c r="GC33" s="279"/>
      <c r="GD33" s="279"/>
      <c r="GE33" s="279"/>
      <c r="GG33" s="279"/>
      <c r="GH33" s="279"/>
      <c r="GI33" s="279"/>
      <c r="GJ33" s="279"/>
      <c r="GK33" s="279"/>
      <c r="GL33" s="279"/>
      <c r="GM33" s="279"/>
      <c r="GN33" s="279"/>
      <c r="GO33" s="279"/>
      <c r="GP33" s="279"/>
      <c r="GQ33" s="279"/>
      <c r="GR33" s="278"/>
      <c r="GS33" s="279"/>
      <c r="GT33" s="279"/>
      <c r="GU33" s="279"/>
      <c r="GV33" s="279"/>
      <c r="GW33" s="279"/>
      <c r="GY33" s="279"/>
      <c r="GZ33" s="279"/>
      <c r="HA33" s="279"/>
      <c r="HB33" s="279"/>
      <c r="HC33" s="279"/>
      <c r="HD33" s="279"/>
      <c r="HE33" s="279"/>
      <c r="HF33" s="279"/>
      <c r="HG33" s="279"/>
      <c r="HH33" s="279"/>
      <c r="HI33" s="279"/>
      <c r="HJ33" s="29"/>
      <c r="HK33" s="29"/>
      <c r="HL33" s="29"/>
      <c r="HM33" s="29"/>
      <c r="HN33" s="29"/>
      <c r="HO33" s="28"/>
      <c r="HP33" s="29"/>
      <c r="HQ33" s="29"/>
      <c r="HR33" s="29"/>
      <c r="HS33" s="29"/>
      <c r="HT33" s="29"/>
      <c r="HU33" s="29"/>
      <c r="HV33" s="29"/>
      <c r="HW33" s="29"/>
      <c r="HX33" s="29"/>
      <c r="HY33" s="29"/>
      <c r="HZ33" s="29"/>
      <c r="IA33" s="29"/>
      <c r="IB33" s="278"/>
      <c r="IC33" s="279"/>
      <c r="ID33" s="279"/>
      <c r="IE33" s="279"/>
      <c r="IF33" s="279"/>
      <c r="IG33" s="279"/>
      <c r="II33" s="279"/>
      <c r="IJ33" s="279"/>
      <c r="IK33" s="279"/>
      <c r="IL33" s="279"/>
      <c r="IM33" s="279"/>
      <c r="IN33" s="279"/>
      <c r="IO33" s="279"/>
      <c r="IP33" s="279"/>
      <c r="IQ33" s="279"/>
      <c r="IR33" s="279"/>
      <c r="IS33" s="279"/>
      <c r="IT33" s="278"/>
      <c r="IU33" s="279"/>
      <c r="IV33" s="279"/>
      <c r="IW33" s="279"/>
      <c r="IX33" s="279"/>
      <c r="IY33" s="279"/>
      <c r="IZ33" s="279"/>
      <c r="JA33" s="279"/>
      <c r="JB33" s="279"/>
      <c r="JC33" s="279"/>
      <c r="JE33" s="279"/>
      <c r="JF33" s="279"/>
      <c r="JG33" s="279"/>
      <c r="JH33" s="279"/>
      <c r="JI33" s="279"/>
      <c r="JJ33" s="279"/>
      <c r="JK33" s="279"/>
      <c r="JL33" s="278"/>
      <c r="JM33" s="279"/>
      <c r="JN33" s="279"/>
      <c r="JO33" s="279"/>
      <c r="JP33" s="279"/>
      <c r="JQ33" s="279"/>
      <c r="JS33" s="279"/>
      <c r="JT33" s="279"/>
      <c r="JU33" s="279"/>
      <c r="JV33" s="279"/>
      <c r="JW33" s="279"/>
      <c r="JX33" s="279"/>
      <c r="JY33" s="279"/>
      <c r="JZ33" s="279"/>
      <c r="KA33" s="279"/>
      <c r="KB33" s="279"/>
      <c r="KC33" s="279"/>
      <c r="KD33" s="446"/>
      <c r="KE33" s="447"/>
      <c r="KF33" s="447"/>
      <c r="KG33" s="447"/>
      <c r="KH33" s="447"/>
      <c r="KI33" s="447"/>
      <c r="KK33" s="447"/>
      <c r="KL33" s="447"/>
      <c r="KM33" s="447"/>
      <c r="KN33" s="447"/>
      <c r="KO33" s="447"/>
      <c r="KP33" s="447"/>
      <c r="KQ33" s="447"/>
      <c r="KR33" s="447"/>
      <c r="KS33" s="447"/>
      <c r="KT33" s="447"/>
      <c r="KU33" s="447"/>
      <c r="KV33" s="29"/>
      <c r="KW33" s="29"/>
      <c r="KX33" s="29"/>
      <c r="KY33" s="29"/>
      <c r="KZ33" s="29"/>
      <c r="LA33" s="28"/>
      <c r="LB33" s="29"/>
      <c r="LC33" s="29"/>
      <c r="LD33" s="29"/>
      <c r="LE33" s="29"/>
      <c r="LF33" s="29"/>
      <c r="LG33" s="29"/>
      <c r="LH33" s="29"/>
      <c r="LI33" s="29"/>
      <c r="LJ33" s="29"/>
      <c r="LK33" s="29"/>
      <c r="LL33" s="29"/>
      <c r="LM33" s="29"/>
      <c r="LN33" s="278"/>
      <c r="LO33" s="279"/>
      <c r="LP33" s="279"/>
      <c r="LQ33" s="279"/>
      <c r="LR33" s="279"/>
      <c r="LS33" s="279"/>
      <c r="LU33" s="279"/>
      <c r="LV33" s="279"/>
      <c r="LW33" s="279"/>
      <c r="LX33" s="279"/>
      <c r="LY33" s="279"/>
      <c r="LZ33" s="279"/>
      <c r="MA33" s="279"/>
      <c r="MB33" s="279"/>
      <c r="MC33" s="279"/>
      <c r="MD33" s="279"/>
      <c r="ME33" s="279"/>
      <c r="MF33" s="278"/>
      <c r="MG33" s="279"/>
      <c r="MH33" s="279"/>
      <c r="MI33" s="279"/>
      <c r="MJ33" s="279"/>
      <c r="MK33" s="279"/>
      <c r="MM33" s="279"/>
      <c r="MN33" s="279"/>
      <c r="MO33" s="279"/>
      <c r="MP33" s="279"/>
      <c r="MQ33" s="279"/>
      <c r="MR33" s="279"/>
      <c r="MS33" s="279"/>
      <c r="MT33" s="279"/>
      <c r="MU33" s="279"/>
      <c r="MV33" s="279"/>
      <c r="MW33" s="279"/>
      <c r="MX33" s="279"/>
      <c r="MY33" s="279"/>
      <c r="MZ33" s="279"/>
      <c r="NA33" s="279"/>
      <c r="NB33" s="279"/>
      <c r="NC33" s="279"/>
      <c r="ND33" s="279"/>
      <c r="NE33" s="279"/>
      <c r="NF33" s="279"/>
      <c r="NG33" s="279"/>
      <c r="NH33" s="279"/>
      <c r="NI33" s="279"/>
      <c r="NJ33" s="279"/>
      <c r="NK33" s="279"/>
      <c r="NL33" s="279"/>
      <c r="NM33" s="279"/>
      <c r="NN33" s="279"/>
      <c r="NO33" s="29"/>
      <c r="NP33" s="29"/>
      <c r="NQ33" s="29"/>
      <c r="NR33" s="29"/>
      <c r="NS33" s="29"/>
      <c r="NT33" s="29"/>
      <c r="NU33" s="28"/>
      <c r="NW33" s="29"/>
      <c r="NX33" s="29"/>
      <c r="NY33" s="29"/>
      <c r="NZ33" s="29"/>
      <c r="OA33" s="29"/>
      <c r="OB33" s="29"/>
      <c r="OC33" s="29"/>
      <c r="OD33" s="29"/>
      <c r="OE33" s="29"/>
      <c r="OF33" s="29"/>
      <c r="OG33" s="29"/>
      <c r="OH33" s="29"/>
      <c r="OI33" s="29"/>
      <c r="OJ33" s="29"/>
      <c r="OK33" s="29"/>
      <c r="OL33" s="29"/>
      <c r="OM33" s="28"/>
      <c r="OO33" s="29"/>
      <c r="OP33" s="29"/>
      <c r="OQ33" s="29"/>
      <c r="OR33" s="29"/>
      <c r="OS33" s="29"/>
      <c r="OT33" s="29"/>
      <c r="OU33" s="29"/>
      <c r="OV33" s="29"/>
      <c r="OW33" s="29"/>
      <c r="OX33" s="29"/>
      <c r="OY33" s="29"/>
      <c r="OZ33" s="278"/>
      <c r="PA33" s="279"/>
      <c r="PB33" s="279"/>
      <c r="PC33" s="279"/>
      <c r="PD33" s="279"/>
      <c r="PE33" s="279"/>
      <c r="PG33" s="279"/>
      <c r="PH33" s="279"/>
      <c r="PI33" s="279"/>
      <c r="PJ33" s="279"/>
      <c r="PK33" s="279"/>
      <c r="PL33" s="279"/>
      <c r="PM33" s="279"/>
      <c r="PN33" s="279"/>
      <c r="PO33" s="279"/>
      <c r="PP33" s="279"/>
      <c r="PQ33" s="279"/>
      <c r="PR33" s="524"/>
      <c r="PS33" s="525"/>
      <c r="PT33" s="525"/>
      <c r="PU33" s="525"/>
      <c r="PV33" s="525"/>
      <c r="PW33" s="525"/>
      <c r="PX33" s="525"/>
      <c r="PY33" s="525"/>
      <c r="PZ33" s="525"/>
      <c r="QA33" s="525"/>
      <c r="QB33" s="525"/>
      <c r="QC33" s="525"/>
      <c r="QD33" s="525"/>
      <c r="QE33" s="525"/>
      <c r="QF33" s="525"/>
      <c r="QG33" s="525"/>
      <c r="QH33" s="525"/>
      <c r="QI33" s="29"/>
      <c r="QJ33" s="278"/>
      <c r="QK33" s="279"/>
      <c r="QL33" s="279"/>
      <c r="QM33" s="279"/>
      <c r="QN33" s="279"/>
      <c r="QO33" s="279"/>
      <c r="QQ33" s="279"/>
      <c r="QR33" s="279"/>
      <c r="QS33" s="279"/>
      <c r="QT33" s="279"/>
      <c r="QU33" s="279"/>
      <c r="QV33" s="279"/>
      <c r="QW33" s="279"/>
      <c r="QX33" s="279"/>
      <c r="QY33" s="279"/>
      <c r="QZ33" s="279"/>
      <c r="RA33" s="279"/>
      <c r="RB33" s="278"/>
      <c r="RC33" s="279"/>
      <c r="RD33" s="279"/>
      <c r="RE33" s="279"/>
      <c r="RF33" s="279"/>
      <c r="RG33" s="279"/>
      <c r="RI33" s="279"/>
      <c r="RJ33" s="279"/>
      <c r="RK33" s="279"/>
      <c r="RL33" s="279"/>
      <c r="RM33" s="279"/>
      <c r="RN33" s="279"/>
      <c r="RO33" s="279"/>
      <c r="RP33" s="279"/>
      <c r="RQ33" s="279"/>
      <c r="RR33" s="279"/>
      <c r="RS33" s="279"/>
    </row>
    <row r="34" spans="1:487" ht="15" x14ac:dyDescent="0.25">
      <c r="A34" s="1" t="s">
        <v>102</v>
      </c>
      <c r="B34" s="278"/>
      <c r="C34" s="22" t="s">
        <v>439</v>
      </c>
      <c r="D34" s="279"/>
      <c r="E34" s="279"/>
      <c r="F34" s="279"/>
      <c r="G34" s="279"/>
      <c r="H34" s="183"/>
      <c r="I34" s="279"/>
      <c r="J34" s="279"/>
      <c r="K34" s="279"/>
      <c r="L34" s="279"/>
      <c r="M34" s="279"/>
      <c r="N34" s="279"/>
      <c r="O34" s="368"/>
      <c r="P34" s="368"/>
      <c r="Q34" s="368"/>
      <c r="R34" s="368"/>
      <c r="S34" s="279"/>
      <c r="T34" s="278"/>
      <c r="U34" s="279"/>
      <c r="V34" s="279"/>
      <c r="W34" s="279"/>
      <c r="X34" s="279"/>
      <c r="Y34" s="279"/>
      <c r="AA34" s="279"/>
      <c r="AB34" s="279"/>
      <c r="AC34" s="279"/>
      <c r="AD34" s="279"/>
      <c r="AE34" s="279"/>
      <c r="AF34" s="279"/>
      <c r="AG34" s="279"/>
      <c r="AH34" s="279"/>
      <c r="AI34" s="279"/>
      <c r="AJ34" s="279"/>
      <c r="AK34" s="279"/>
      <c r="AL34" s="278"/>
      <c r="AM34" s="279"/>
      <c r="AN34" s="279"/>
      <c r="AO34" s="279"/>
      <c r="AP34" s="279"/>
      <c r="AQ34" s="279"/>
      <c r="AS34" s="279"/>
      <c r="AT34" s="279"/>
      <c r="AU34" s="279"/>
      <c r="AV34" s="279"/>
      <c r="AW34" s="279"/>
      <c r="AX34" s="279"/>
      <c r="AY34" s="279"/>
      <c r="AZ34" s="279"/>
      <c r="BA34" s="279"/>
      <c r="BB34" s="279"/>
      <c r="BC34" s="279"/>
      <c r="BD34" s="278"/>
      <c r="BE34" s="279"/>
      <c r="BF34" s="279"/>
      <c r="BG34" s="279"/>
      <c r="BH34" s="279"/>
      <c r="BI34" s="279"/>
      <c r="BK34" s="279"/>
      <c r="BL34" s="279"/>
      <c r="BM34" s="279"/>
      <c r="BN34" s="279"/>
      <c r="BO34" s="279"/>
      <c r="BP34" s="279"/>
      <c r="BQ34" s="279"/>
      <c r="BR34" s="279"/>
      <c r="BS34" s="279"/>
      <c r="BT34" s="279"/>
      <c r="BU34" s="279"/>
      <c r="BV34" s="278"/>
      <c r="BW34" s="279"/>
      <c r="BX34" s="279"/>
      <c r="BY34" s="279"/>
      <c r="BZ34" s="279"/>
      <c r="CA34" s="279"/>
      <c r="CB34" s="278"/>
      <c r="CC34" s="279"/>
      <c r="CD34" s="279"/>
      <c r="CE34" s="279"/>
      <c r="CF34" s="279"/>
      <c r="CG34" s="279"/>
      <c r="CH34" s="278"/>
      <c r="CI34" s="279"/>
      <c r="CJ34" s="279"/>
      <c r="CK34" s="279"/>
      <c r="CL34" s="279"/>
      <c r="CM34" s="279"/>
      <c r="CN34" s="278"/>
      <c r="CO34" s="279"/>
      <c r="CP34" s="279"/>
      <c r="CQ34" s="279"/>
      <c r="CR34" s="279"/>
      <c r="CS34" s="279"/>
      <c r="CU34" s="279"/>
      <c r="CV34" s="279"/>
      <c r="CW34" s="279"/>
      <c r="CX34" s="279"/>
      <c r="CY34" s="279"/>
      <c r="CZ34" s="279"/>
      <c r="DA34" s="279"/>
      <c r="DB34" s="279"/>
      <c r="DC34" s="279"/>
      <c r="DD34" s="279"/>
      <c r="DE34" s="279"/>
      <c r="DF34" s="278"/>
      <c r="DG34" s="279"/>
      <c r="DH34" s="279"/>
      <c r="DI34" s="279"/>
      <c r="DJ34" s="279"/>
      <c r="DK34" s="279"/>
      <c r="DM34" s="279"/>
      <c r="DN34" s="279"/>
      <c r="DO34" s="279"/>
      <c r="DP34" s="279"/>
      <c r="DQ34" s="279"/>
      <c r="DR34" s="279"/>
      <c r="DS34" s="279"/>
      <c r="DT34" s="279"/>
      <c r="DU34" s="279"/>
      <c r="DV34" s="279"/>
      <c r="DW34" s="279"/>
      <c r="DX34" s="278"/>
      <c r="DY34" s="279"/>
      <c r="DZ34" s="279"/>
      <c r="EA34" s="279"/>
      <c r="EB34" s="279"/>
      <c r="EC34" s="279"/>
      <c r="EE34" s="279"/>
      <c r="EF34" s="279"/>
      <c r="EG34" s="279"/>
      <c r="EH34" s="279"/>
      <c r="EI34" s="279"/>
      <c r="EJ34" s="279"/>
      <c r="EK34" s="279"/>
      <c r="EL34" s="279"/>
      <c r="EM34" s="279"/>
      <c r="EN34" s="279"/>
      <c r="EO34" s="279"/>
      <c r="EP34" s="542">
        <v>12</v>
      </c>
      <c r="EQ34" s="543">
        <v>62.001605221169605</v>
      </c>
      <c r="ER34" s="543">
        <v>60.968512739977143</v>
      </c>
      <c r="ES34" s="543">
        <v>1.0330924811924618</v>
      </c>
      <c r="ET34" s="543">
        <v>0.98533251862813631</v>
      </c>
      <c r="EU34" s="543">
        <v>2.0184249998205983</v>
      </c>
      <c r="EV34" s="543">
        <v>2.8279255695264327</v>
      </c>
      <c r="EW34" s="543">
        <v>0.50275150085968556</v>
      </c>
      <c r="EX34" s="543">
        <v>0.19835983897332604</v>
      </c>
      <c r="EY34" s="543">
        <v>2.2167848387939242</v>
      </c>
      <c r="EZ34" s="543">
        <v>17321671.322917555</v>
      </c>
      <c r="FA34" s="543">
        <v>93.445818133361982</v>
      </c>
      <c r="FB34" s="543">
        <v>17067606.031459119</v>
      </c>
      <c r="FC34" s="543">
        <v>633804.73223367787</v>
      </c>
      <c r="FD34" s="543">
        <v>1025717.0274369167</v>
      </c>
      <c r="FE34" s="543">
        <v>6813503.1752717542</v>
      </c>
      <c r="FF34" s="543">
        <v>0.36383065525398062</v>
      </c>
      <c r="FG34" s="279"/>
      <c r="FH34" s="278"/>
      <c r="FI34" s="279"/>
      <c r="FJ34" s="279"/>
      <c r="FK34" s="279"/>
      <c r="FL34" s="279"/>
      <c r="FM34" s="279"/>
      <c r="FO34" s="279"/>
      <c r="FP34" s="279"/>
      <c r="FQ34" s="279"/>
      <c r="FR34" s="279"/>
      <c r="FS34" s="279"/>
      <c r="FT34" s="279"/>
      <c r="FU34" s="279"/>
      <c r="FV34" s="279"/>
      <c r="FW34" s="279"/>
      <c r="FX34" s="279"/>
      <c r="FY34" s="279"/>
      <c r="FZ34" s="278"/>
      <c r="GA34" s="279"/>
      <c r="GB34" s="279"/>
      <c r="GC34" s="279"/>
      <c r="GD34" s="279"/>
      <c r="GE34" s="279"/>
      <c r="GG34" s="279"/>
      <c r="GH34" s="279"/>
      <c r="GI34" s="279"/>
      <c r="GJ34" s="279"/>
      <c r="GK34" s="279"/>
      <c r="GL34" s="279"/>
      <c r="GM34" s="279"/>
      <c r="GN34" s="279"/>
      <c r="GO34" s="279"/>
      <c r="GP34" s="279"/>
      <c r="GQ34" s="279"/>
      <c r="GR34" s="278"/>
      <c r="GS34" s="279"/>
      <c r="GT34" s="279"/>
      <c r="GU34" s="279"/>
      <c r="GV34" s="279"/>
      <c r="GW34" s="279"/>
      <c r="GY34" s="279"/>
      <c r="GZ34" s="279"/>
      <c r="HA34" s="279"/>
      <c r="HB34" s="279"/>
      <c r="HC34" s="279"/>
      <c r="HD34" s="279"/>
      <c r="HE34" s="279"/>
      <c r="HF34" s="279"/>
      <c r="HG34" s="279"/>
      <c r="HH34" s="279"/>
      <c r="HI34" s="279"/>
      <c r="HJ34" s="29"/>
      <c r="HK34" s="29"/>
      <c r="HL34" s="29"/>
      <c r="HM34" s="29"/>
      <c r="HN34" s="29"/>
      <c r="HO34" s="28"/>
      <c r="HP34" s="29"/>
      <c r="HQ34" s="29"/>
      <c r="HR34" s="29"/>
      <c r="HS34" s="29"/>
      <c r="HT34" s="29"/>
      <c r="HU34" s="29"/>
      <c r="HV34" s="29"/>
      <c r="HW34" s="29"/>
      <c r="HX34" s="29"/>
      <c r="HY34" s="29"/>
      <c r="HZ34" s="29"/>
      <c r="IA34" s="29"/>
      <c r="IB34" s="278"/>
      <c r="IC34" s="279"/>
      <c r="ID34" s="279"/>
      <c r="IE34" s="279"/>
      <c r="IF34" s="279"/>
      <c r="IG34" s="279"/>
      <c r="II34" s="279"/>
      <c r="IJ34" s="279"/>
      <c r="IK34" s="279"/>
      <c r="IL34" s="279"/>
      <c r="IM34" s="279"/>
      <c r="IN34" s="279"/>
      <c r="IO34" s="279"/>
      <c r="IP34" s="279"/>
      <c r="IQ34" s="279"/>
      <c r="IR34" s="279"/>
      <c r="IS34" s="279"/>
      <c r="IT34" s="278"/>
      <c r="IU34" s="279"/>
      <c r="IV34" s="279"/>
      <c r="IW34" s="279"/>
      <c r="IX34" s="279"/>
      <c r="IY34" s="279"/>
      <c r="IZ34" s="279"/>
      <c r="JA34" s="279"/>
      <c r="JB34" s="279"/>
      <c r="JC34" s="279"/>
      <c r="JE34" s="279"/>
      <c r="JF34" s="279"/>
      <c r="JG34" s="279"/>
      <c r="JH34" s="279"/>
      <c r="JI34" s="279"/>
      <c r="JJ34" s="279"/>
      <c r="JK34" s="279"/>
      <c r="JL34" s="278"/>
      <c r="JM34" s="279"/>
      <c r="JN34" s="279"/>
      <c r="JO34" s="279"/>
      <c r="JP34" s="279"/>
      <c r="JQ34" s="279"/>
      <c r="JS34" s="279"/>
      <c r="JT34" s="279"/>
      <c r="JU34" s="279"/>
      <c r="JV34" s="279"/>
      <c r="JW34" s="279"/>
      <c r="JX34" s="279"/>
      <c r="JY34" s="279"/>
      <c r="JZ34" s="279"/>
      <c r="KA34" s="279"/>
      <c r="KB34" s="279"/>
      <c r="KC34" s="279"/>
      <c r="KD34" s="446"/>
      <c r="KE34" s="447"/>
      <c r="KF34" s="447"/>
      <c r="KG34" s="447"/>
      <c r="KH34" s="447"/>
      <c r="KI34" s="447"/>
      <c r="KK34" s="447"/>
      <c r="KL34" s="447"/>
      <c r="KM34" s="447"/>
      <c r="KN34" s="447"/>
      <c r="KO34" s="447"/>
      <c r="KP34" s="447"/>
      <c r="KQ34" s="447"/>
      <c r="KR34" s="447"/>
      <c r="KS34" s="447"/>
      <c r="KT34" s="447"/>
      <c r="KU34" s="447"/>
      <c r="KV34" s="29"/>
      <c r="KW34" s="29"/>
      <c r="KX34" s="29"/>
      <c r="KY34" s="29"/>
      <c r="KZ34" s="29"/>
      <c r="LA34" s="28"/>
      <c r="LB34" s="29"/>
      <c r="LC34" s="29"/>
      <c r="LD34" s="29"/>
      <c r="LE34" s="29"/>
      <c r="LF34" s="29"/>
      <c r="LG34" s="29"/>
      <c r="LH34" s="29"/>
      <c r="LI34" s="29"/>
      <c r="LJ34" s="29"/>
      <c r="LK34" s="29"/>
      <c r="LL34" s="29"/>
      <c r="LM34" s="29"/>
      <c r="LN34" s="278"/>
      <c r="LO34" s="279"/>
      <c r="LP34" s="279"/>
      <c r="LQ34" s="279"/>
      <c r="LR34" s="279"/>
      <c r="LS34" s="279"/>
      <c r="LU34" s="279"/>
      <c r="LV34" s="279"/>
      <c r="LW34" s="279"/>
      <c r="LX34" s="279"/>
      <c r="LY34" s="279"/>
      <c r="LZ34" s="279"/>
      <c r="MA34" s="279"/>
      <c r="MB34" s="279"/>
      <c r="MC34" s="279"/>
      <c r="MD34" s="279"/>
      <c r="ME34" s="279"/>
      <c r="MF34" s="278"/>
      <c r="MG34" s="279"/>
      <c r="MH34" s="279"/>
      <c r="MI34" s="279"/>
      <c r="MJ34" s="279"/>
      <c r="MK34" s="279"/>
      <c r="MM34" s="279"/>
      <c r="MN34" s="279"/>
      <c r="MO34" s="279"/>
      <c r="MP34" s="279"/>
      <c r="MQ34" s="279"/>
      <c r="MR34" s="279"/>
      <c r="MS34" s="279"/>
      <c r="MT34" s="279"/>
      <c r="MU34" s="279"/>
      <c r="MV34" s="279"/>
      <c r="MW34" s="279"/>
      <c r="MX34" s="279"/>
      <c r="MY34" s="279"/>
      <c r="MZ34" s="279"/>
      <c r="NA34" s="279"/>
      <c r="NB34" s="279"/>
      <c r="NC34" s="279"/>
      <c r="ND34" s="279"/>
      <c r="NE34" s="279"/>
      <c r="NF34" s="279"/>
      <c r="NG34" s="279"/>
      <c r="NH34" s="279"/>
      <c r="NI34" s="279"/>
      <c r="NJ34" s="279"/>
      <c r="NK34" s="279"/>
      <c r="NL34" s="279"/>
      <c r="NM34" s="279"/>
      <c r="NN34" s="279"/>
      <c r="NO34" s="29"/>
      <c r="NP34" s="29"/>
      <c r="NQ34" s="29"/>
      <c r="NR34" s="29"/>
      <c r="NS34" s="29"/>
      <c r="NT34" s="29"/>
      <c r="NU34" s="28"/>
      <c r="NW34" s="29"/>
      <c r="NX34" s="29"/>
      <c r="NY34" s="29"/>
      <c r="NZ34" s="29"/>
      <c r="OA34" s="29"/>
      <c r="OB34" s="29"/>
      <c r="OC34" s="29"/>
      <c r="OD34" s="29"/>
      <c r="OE34" s="29"/>
      <c r="OF34" s="29"/>
      <c r="OG34" s="29"/>
      <c r="OH34" s="29"/>
      <c r="OI34" s="29"/>
      <c r="OJ34" s="29"/>
      <c r="OK34" s="29"/>
      <c r="OL34" s="29"/>
      <c r="OM34" s="28"/>
      <c r="OO34" s="29"/>
      <c r="OP34" s="29"/>
      <c r="OQ34" s="29"/>
      <c r="OR34" s="29"/>
      <c r="OS34" s="29"/>
      <c r="OT34" s="29"/>
      <c r="OU34" s="29"/>
      <c r="OV34" s="29"/>
      <c r="OW34" s="29"/>
      <c r="OX34" s="29"/>
      <c r="OY34" s="29"/>
      <c r="OZ34" s="278"/>
      <c r="PA34" s="279"/>
      <c r="PB34" s="279"/>
      <c r="PC34" s="279"/>
      <c r="PD34" s="279"/>
      <c r="PE34" s="279"/>
      <c r="PG34" s="279"/>
      <c r="PH34" s="279"/>
      <c r="PI34" s="279"/>
      <c r="PJ34" s="279"/>
      <c r="PK34" s="279"/>
      <c r="PL34" s="279"/>
      <c r="PM34" s="279"/>
      <c r="PN34" s="279"/>
      <c r="PO34" s="279"/>
      <c r="PP34" s="279"/>
      <c r="PQ34" s="279"/>
      <c r="PR34" s="524"/>
      <c r="PS34" s="525"/>
      <c r="PT34" s="525"/>
      <c r="PU34" s="525"/>
      <c r="PV34" s="525"/>
      <c r="PW34" s="525"/>
      <c r="PX34" s="525"/>
      <c r="PY34" s="525"/>
      <c r="PZ34" s="525"/>
      <c r="QA34" s="525"/>
      <c r="QB34" s="525"/>
      <c r="QC34" s="525"/>
      <c r="QD34" s="525"/>
      <c r="QE34" s="525"/>
      <c r="QF34" s="525"/>
      <c r="QG34" s="525"/>
      <c r="QH34" s="525"/>
      <c r="QI34" s="29"/>
      <c r="QJ34" s="278"/>
      <c r="QK34" s="279"/>
      <c r="QL34" s="279"/>
      <c r="QM34" s="279"/>
      <c r="QN34" s="279"/>
      <c r="QO34" s="279"/>
      <c r="QQ34" s="279"/>
      <c r="QR34" s="279"/>
      <c r="QS34" s="279"/>
      <c r="QT34" s="279"/>
      <c r="QU34" s="279"/>
      <c r="QV34" s="279"/>
      <c r="QW34" s="279"/>
      <c r="QX34" s="279"/>
      <c r="QY34" s="279"/>
      <c r="QZ34" s="279"/>
      <c r="RA34" s="279"/>
      <c r="RB34" s="278"/>
      <c r="RC34" s="279"/>
      <c r="RD34" s="279"/>
      <c r="RE34" s="279"/>
      <c r="RF34" s="279"/>
      <c r="RG34" s="279"/>
      <c r="RI34" s="279"/>
      <c r="RJ34" s="279"/>
      <c r="RK34" s="279"/>
      <c r="RL34" s="279"/>
      <c r="RM34" s="279"/>
      <c r="RN34" s="279"/>
      <c r="RO34" s="279"/>
      <c r="RP34" s="279"/>
      <c r="RQ34" s="279"/>
      <c r="RR34" s="279"/>
      <c r="RS34" s="279"/>
    </row>
    <row r="35" spans="1:487" ht="15" x14ac:dyDescent="0.25">
      <c r="A35" s="1" t="s">
        <v>152</v>
      </c>
      <c r="B35" s="278"/>
      <c r="C35" s="513" t="s">
        <v>440</v>
      </c>
      <c r="D35" s="279"/>
      <c r="E35" s="279"/>
      <c r="F35" s="279"/>
      <c r="G35" s="279"/>
      <c r="H35" s="183"/>
      <c r="I35" s="279"/>
      <c r="J35" s="279"/>
      <c r="K35" s="279"/>
      <c r="L35" s="279"/>
      <c r="M35" s="279"/>
      <c r="N35" s="279"/>
      <c r="O35" s="368"/>
      <c r="P35" s="368"/>
      <c r="Q35" s="368"/>
      <c r="R35" s="368"/>
      <c r="S35" s="279"/>
      <c r="T35" s="278"/>
      <c r="U35" s="279"/>
      <c r="V35" s="279"/>
      <c r="W35" s="279"/>
      <c r="X35" s="279"/>
      <c r="Y35" s="279"/>
      <c r="AA35" s="279"/>
      <c r="AB35" s="279"/>
      <c r="AC35" s="279"/>
      <c r="AD35" s="279"/>
      <c r="AE35" s="279"/>
      <c r="AF35" s="279"/>
      <c r="AG35" s="279"/>
      <c r="AH35" s="279"/>
      <c r="AI35" s="279"/>
      <c r="AJ35" s="279"/>
      <c r="AK35" s="279"/>
      <c r="AL35" s="278"/>
      <c r="AM35" s="279"/>
      <c r="AN35" s="279"/>
      <c r="AO35" s="279"/>
      <c r="AP35" s="279"/>
      <c r="AQ35" s="279"/>
      <c r="AS35" s="279"/>
      <c r="AT35" s="279"/>
      <c r="AU35" s="279"/>
      <c r="AV35" s="279"/>
      <c r="AW35" s="279"/>
      <c r="AX35" s="279"/>
      <c r="AY35" s="279"/>
      <c r="AZ35" s="279"/>
      <c r="BA35" s="279"/>
      <c r="BB35" s="279"/>
      <c r="BC35" s="279"/>
      <c r="BD35" s="278"/>
      <c r="BE35" s="279"/>
      <c r="BF35" s="279"/>
      <c r="BG35" s="279"/>
      <c r="BH35" s="279"/>
      <c r="BI35" s="279"/>
      <c r="BK35" s="279"/>
      <c r="BL35" s="279"/>
      <c r="BM35" s="279"/>
      <c r="BN35" s="279"/>
      <c r="BO35" s="279"/>
      <c r="BP35" s="279"/>
      <c r="BQ35" s="279"/>
      <c r="BR35" s="279"/>
      <c r="BS35" s="279"/>
      <c r="BT35" s="279"/>
      <c r="BU35" s="279"/>
      <c r="BV35" s="278"/>
      <c r="BW35" s="279"/>
      <c r="BX35" s="279"/>
      <c r="BY35" s="279"/>
      <c r="BZ35" s="279"/>
      <c r="CA35" s="279"/>
      <c r="CB35" s="278"/>
      <c r="CC35" s="279"/>
      <c r="CD35" s="279"/>
      <c r="CE35" s="279"/>
      <c r="CF35" s="279"/>
      <c r="CG35" s="279"/>
      <c r="CH35" s="278"/>
      <c r="CI35" s="279"/>
      <c r="CJ35" s="279"/>
      <c r="CK35" s="279"/>
      <c r="CL35" s="279"/>
      <c r="CM35" s="279"/>
      <c r="CN35" s="278"/>
      <c r="CO35" s="279"/>
      <c r="CP35" s="279"/>
      <c r="CQ35" s="279"/>
      <c r="CR35" s="279"/>
      <c r="CS35" s="279"/>
      <c r="CU35" s="279"/>
      <c r="CV35" s="279"/>
      <c r="CW35" s="279"/>
      <c r="CX35" s="279"/>
      <c r="CY35" s="279"/>
      <c r="CZ35" s="279"/>
      <c r="DA35" s="279"/>
      <c r="DB35" s="279"/>
      <c r="DC35" s="279"/>
      <c r="DD35" s="279"/>
      <c r="DE35" s="279"/>
      <c r="DF35" s="278"/>
      <c r="DG35" s="279"/>
      <c r="DH35" s="279"/>
      <c r="DI35" s="279"/>
      <c r="DJ35" s="279"/>
      <c r="DK35" s="279"/>
      <c r="DM35" s="279"/>
      <c r="DN35" s="279"/>
      <c r="DO35" s="279"/>
      <c r="DP35" s="279"/>
      <c r="DQ35" s="279"/>
      <c r="DR35" s="279"/>
      <c r="DS35" s="279"/>
      <c r="DT35" s="279"/>
      <c r="DU35" s="279"/>
      <c r="DV35" s="279"/>
      <c r="DW35" s="279"/>
      <c r="DX35" s="278"/>
      <c r="DY35" s="279"/>
      <c r="DZ35" s="279"/>
      <c r="EA35" s="279"/>
      <c r="EB35" s="279"/>
      <c r="EC35" s="279"/>
      <c r="EE35" s="279"/>
      <c r="EF35" s="279"/>
      <c r="EG35" s="279"/>
      <c r="EH35" s="279"/>
      <c r="EI35" s="279"/>
      <c r="EJ35" s="279"/>
      <c r="EK35" s="279"/>
      <c r="EL35" s="279"/>
      <c r="EM35" s="279"/>
      <c r="EN35" s="279"/>
      <c r="EO35" s="279"/>
      <c r="EP35" s="542">
        <v>13</v>
      </c>
      <c r="EQ35" s="543">
        <v>63.013736222579368</v>
      </c>
      <c r="ER35" s="543">
        <v>62.001605221169605</v>
      </c>
      <c r="ES35" s="543">
        <v>1.0121310014097631</v>
      </c>
      <c r="ET35" s="543">
        <v>0.99777343529914775</v>
      </c>
      <c r="EU35" s="543">
        <v>2.0099044367089109</v>
      </c>
      <c r="EV35" s="543">
        <v>2.8559024500918491</v>
      </c>
      <c r="EW35" s="543">
        <v>0.50025731726064937</v>
      </c>
      <c r="EX35" s="543">
        <v>0.21782271012621793</v>
      </c>
      <c r="EY35" s="543">
        <v>2.2277271468351287</v>
      </c>
      <c r="EZ35" s="543">
        <v>17321671.36984444</v>
      </c>
      <c r="FA35" s="543">
        <v>94.947872764754152</v>
      </c>
      <c r="FB35" s="543">
        <v>17283103.547812592</v>
      </c>
      <c r="FC35" s="543">
        <v>613601.77698282618</v>
      </c>
      <c r="FD35" s="543">
        <v>1121290.5234558766</v>
      </c>
      <c r="FE35" s="543">
        <v>6994689.2999398382</v>
      </c>
      <c r="FF35" s="543">
        <v>0.36779318681905171</v>
      </c>
      <c r="FG35" s="279"/>
      <c r="FH35" s="278"/>
      <c r="FI35" s="279"/>
      <c r="FJ35" s="279"/>
      <c r="FK35" s="279"/>
      <c r="FL35" s="279"/>
      <c r="FM35" s="279"/>
      <c r="FO35" s="279"/>
      <c r="FP35" s="279"/>
      <c r="FQ35" s="279"/>
      <c r="FR35" s="279"/>
      <c r="FS35" s="279"/>
      <c r="FT35" s="279"/>
      <c r="FU35" s="279"/>
      <c r="FV35" s="279"/>
      <c r="FW35" s="279"/>
      <c r="FX35" s="279"/>
      <c r="FY35" s="279"/>
      <c r="FZ35" s="278"/>
      <c r="GA35" s="279"/>
      <c r="GB35" s="279"/>
      <c r="GC35" s="279"/>
      <c r="GD35" s="279"/>
      <c r="GE35" s="279"/>
      <c r="GG35" s="279"/>
      <c r="GH35" s="279"/>
      <c r="GI35" s="279"/>
      <c r="GJ35" s="279"/>
      <c r="GK35" s="279"/>
      <c r="GL35" s="279"/>
      <c r="GM35" s="279"/>
      <c r="GN35" s="279"/>
      <c r="GO35" s="279"/>
      <c r="GP35" s="279"/>
      <c r="GQ35" s="279"/>
      <c r="GR35" s="278"/>
      <c r="GS35" s="279"/>
      <c r="GT35" s="279"/>
      <c r="GU35" s="279"/>
      <c r="GV35" s="279"/>
      <c r="GW35" s="279"/>
      <c r="GY35" s="279"/>
      <c r="GZ35" s="279"/>
      <c r="HA35" s="279"/>
      <c r="HB35" s="279"/>
      <c r="HC35" s="279"/>
      <c r="HD35" s="279"/>
      <c r="HE35" s="279"/>
      <c r="HF35" s="279"/>
      <c r="HG35" s="279"/>
      <c r="HH35" s="279"/>
      <c r="HI35" s="279"/>
      <c r="HJ35" s="29"/>
      <c r="HK35" s="29"/>
      <c r="HL35" s="29"/>
      <c r="HM35" s="29"/>
      <c r="HN35" s="29"/>
      <c r="HO35" s="28"/>
      <c r="HP35" s="29"/>
      <c r="HQ35" s="29"/>
      <c r="HR35" s="29"/>
      <c r="HS35" s="29"/>
      <c r="HT35" s="29"/>
      <c r="HU35" s="29"/>
      <c r="HV35" s="29"/>
      <c r="HW35" s="29"/>
      <c r="HX35" s="29"/>
      <c r="HY35" s="29"/>
      <c r="HZ35" s="29"/>
      <c r="IA35" s="29"/>
      <c r="IB35" s="278"/>
      <c r="IC35" s="279"/>
      <c r="ID35" s="279"/>
      <c r="IE35" s="279"/>
      <c r="IF35" s="279"/>
      <c r="IG35" s="279"/>
      <c r="II35" s="279"/>
      <c r="IJ35" s="279"/>
      <c r="IK35" s="279"/>
      <c r="IL35" s="279"/>
      <c r="IM35" s="279"/>
      <c r="IN35" s="279"/>
      <c r="IO35" s="279"/>
      <c r="IP35" s="279"/>
      <c r="IQ35" s="279"/>
      <c r="IR35" s="279"/>
      <c r="IS35" s="279"/>
      <c r="IT35" s="278"/>
      <c r="IU35" s="279"/>
      <c r="IV35" s="279"/>
      <c r="IW35" s="279"/>
      <c r="IX35" s="279"/>
      <c r="IY35" s="279"/>
      <c r="IZ35" s="279"/>
      <c r="JA35" s="279"/>
      <c r="JB35" s="279"/>
      <c r="JC35" s="279"/>
      <c r="JE35" s="279"/>
      <c r="JF35" s="279"/>
      <c r="JG35" s="279"/>
      <c r="JH35" s="279"/>
      <c r="JI35" s="279"/>
      <c r="JJ35" s="279"/>
      <c r="JK35" s="279"/>
      <c r="JL35" s="278"/>
      <c r="JM35" s="279"/>
      <c r="JN35" s="279"/>
      <c r="JO35" s="279"/>
      <c r="JP35" s="279"/>
      <c r="JQ35" s="279"/>
      <c r="JS35" s="279"/>
      <c r="JT35" s="279"/>
      <c r="JU35" s="279"/>
      <c r="JV35" s="279"/>
      <c r="JW35" s="279"/>
      <c r="JX35" s="279"/>
      <c r="JY35" s="279"/>
      <c r="JZ35" s="279"/>
      <c r="KA35" s="279"/>
      <c r="KB35" s="279"/>
      <c r="KC35" s="279"/>
      <c r="KD35" s="446"/>
      <c r="KE35" s="447"/>
      <c r="KF35" s="447"/>
      <c r="KG35" s="447"/>
      <c r="KH35" s="447"/>
      <c r="KI35" s="447"/>
      <c r="KK35" s="447"/>
      <c r="KL35" s="447"/>
      <c r="KM35" s="447"/>
      <c r="KN35" s="447"/>
      <c r="KO35" s="447"/>
      <c r="KP35" s="447"/>
      <c r="KQ35" s="447"/>
      <c r="KR35" s="447"/>
      <c r="KS35" s="447"/>
      <c r="KT35" s="447"/>
      <c r="KU35" s="447"/>
      <c r="KV35" s="29"/>
      <c r="KW35" s="29"/>
      <c r="KX35" s="29"/>
      <c r="KY35" s="29"/>
      <c r="KZ35" s="29"/>
      <c r="LA35" s="28"/>
      <c r="LB35" s="29"/>
      <c r="LC35" s="29"/>
      <c r="LD35" s="29"/>
      <c r="LE35" s="29"/>
      <c r="LF35" s="29"/>
      <c r="LG35" s="29"/>
      <c r="LH35" s="29"/>
      <c r="LI35" s="29"/>
      <c r="LJ35" s="29"/>
      <c r="LK35" s="29"/>
      <c r="LL35" s="29"/>
      <c r="LM35" s="29"/>
      <c r="LN35" s="278"/>
      <c r="LO35" s="279"/>
      <c r="LP35" s="279"/>
      <c r="LQ35" s="279"/>
      <c r="LR35" s="279"/>
      <c r="LS35" s="279"/>
      <c r="LU35" s="279"/>
      <c r="LV35" s="279"/>
      <c r="LW35" s="279"/>
      <c r="LX35" s="279"/>
      <c r="LY35" s="279"/>
      <c r="LZ35" s="279"/>
      <c r="MA35" s="279"/>
      <c r="MB35" s="279"/>
      <c r="MC35" s="279"/>
      <c r="MD35" s="279"/>
      <c r="ME35" s="279"/>
      <c r="MF35" s="278"/>
      <c r="MG35" s="279"/>
      <c r="MH35" s="279"/>
      <c r="MI35" s="279"/>
      <c r="MJ35" s="279"/>
      <c r="MK35" s="279"/>
      <c r="MM35" s="279"/>
      <c r="MN35" s="279"/>
      <c r="MO35" s="279"/>
      <c r="MP35" s="279"/>
      <c r="MQ35" s="279"/>
      <c r="MR35" s="279"/>
      <c r="MS35" s="279"/>
      <c r="MT35" s="279"/>
      <c r="MU35" s="279"/>
      <c r="MV35" s="279"/>
      <c r="MW35" s="279"/>
      <c r="MX35" s="279"/>
      <c r="MY35" s="279"/>
      <c r="MZ35" s="279"/>
      <c r="NA35" s="279"/>
      <c r="NB35" s="279"/>
      <c r="NC35" s="279"/>
      <c r="ND35" s="279"/>
      <c r="NE35" s="279"/>
      <c r="NF35" s="279"/>
      <c r="NG35" s="279"/>
      <c r="NH35" s="279"/>
      <c r="NI35" s="279"/>
      <c r="NJ35" s="279"/>
      <c r="NK35" s="279"/>
      <c r="NL35" s="279"/>
      <c r="NM35" s="279"/>
      <c r="NN35" s="279"/>
      <c r="NO35" s="29"/>
      <c r="NP35" s="29"/>
      <c r="NQ35" s="29"/>
      <c r="NR35" s="29"/>
      <c r="NS35" s="29"/>
      <c r="NT35" s="29"/>
      <c r="NU35" s="28"/>
      <c r="NW35" s="29"/>
      <c r="NX35" s="29"/>
      <c r="NY35" s="29"/>
      <c r="NZ35" s="29"/>
      <c r="OA35" s="29"/>
      <c r="OB35" s="29"/>
      <c r="OC35" s="29"/>
      <c r="OD35" s="29"/>
      <c r="OE35" s="29"/>
      <c r="OF35" s="29"/>
      <c r="OG35" s="29"/>
      <c r="OH35" s="29"/>
      <c r="OI35" s="29"/>
      <c r="OJ35" s="29"/>
      <c r="OK35" s="29"/>
      <c r="OL35" s="29"/>
      <c r="OM35" s="28"/>
      <c r="OO35" s="29"/>
      <c r="OP35" s="29"/>
      <c r="OQ35" s="29"/>
      <c r="OR35" s="29"/>
      <c r="OS35" s="29"/>
      <c r="OT35" s="29"/>
      <c r="OU35" s="29"/>
      <c r="OV35" s="29"/>
      <c r="OW35" s="29"/>
      <c r="OX35" s="29"/>
      <c r="OY35" s="29"/>
      <c r="OZ35" s="278"/>
      <c r="PA35" s="279"/>
      <c r="PB35" s="279"/>
      <c r="PC35" s="279"/>
      <c r="PD35" s="279"/>
      <c r="PE35" s="279"/>
      <c r="PG35" s="279"/>
      <c r="PH35" s="279"/>
      <c r="PI35" s="279"/>
      <c r="PJ35" s="279"/>
      <c r="PK35" s="279"/>
      <c r="PL35" s="279"/>
      <c r="PM35" s="279"/>
      <c r="PN35" s="279"/>
      <c r="PO35" s="279"/>
      <c r="PP35" s="279"/>
      <c r="PQ35" s="279"/>
      <c r="PR35" s="524"/>
      <c r="PS35" s="525"/>
      <c r="PT35" s="525"/>
      <c r="PU35" s="525"/>
      <c r="PV35" s="525"/>
      <c r="PW35" s="525"/>
      <c r="PX35" s="525"/>
      <c r="PY35" s="525"/>
      <c r="PZ35" s="525"/>
      <c r="QA35" s="525"/>
      <c r="QB35" s="525"/>
      <c r="QC35" s="525"/>
      <c r="QD35" s="525"/>
      <c r="QE35" s="525"/>
      <c r="QF35" s="525"/>
      <c r="QG35" s="525"/>
      <c r="QH35" s="525"/>
      <c r="QI35" s="29"/>
      <c r="QJ35" s="278"/>
      <c r="QK35" s="279"/>
      <c r="QL35" s="279"/>
      <c r="QM35" s="279"/>
      <c r="QN35" s="279"/>
      <c r="QO35" s="279"/>
      <c r="QQ35" s="279"/>
      <c r="QR35" s="279"/>
      <c r="QS35" s="279"/>
      <c r="QT35" s="279"/>
      <c r="QU35" s="279"/>
      <c r="QV35" s="279"/>
      <c r="QW35" s="279"/>
      <c r="QX35" s="279"/>
      <c r="QY35" s="279"/>
      <c r="QZ35" s="279"/>
      <c r="RA35" s="279"/>
      <c r="RB35" s="278"/>
      <c r="RC35" s="279"/>
      <c r="RD35" s="279"/>
      <c r="RE35" s="279"/>
      <c r="RF35" s="279"/>
      <c r="RG35" s="279"/>
      <c r="RI35" s="279"/>
      <c r="RJ35" s="279"/>
      <c r="RK35" s="279"/>
      <c r="RL35" s="279"/>
      <c r="RM35" s="279"/>
      <c r="RN35" s="279"/>
      <c r="RO35" s="279"/>
      <c r="RP35" s="279"/>
      <c r="RQ35" s="279"/>
      <c r="RR35" s="279"/>
      <c r="RS35" s="279"/>
    </row>
    <row r="36" spans="1:487" ht="15" x14ac:dyDescent="0.25">
      <c r="A36" s="1" t="s">
        <v>103</v>
      </c>
      <c r="B36" s="278"/>
      <c r="C36" s="513" t="s">
        <v>441</v>
      </c>
      <c r="D36" s="279"/>
      <c r="E36" s="279"/>
      <c r="F36" s="279"/>
      <c r="G36" s="279"/>
      <c r="H36" s="183"/>
      <c r="I36" s="279"/>
      <c r="J36" s="279"/>
      <c r="K36" s="279"/>
      <c r="L36" s="279"/>
      <c r="M36" s="279"/>
      <c r="N36" s="279"/>
      <c r="O36" s="368"/>
      <c r="P36" s="368"/>
      <c r="Q36" s="368"/>
      <c r="R36" s="368"/>
      <c r="S36" s="279"/>
      <c r="T36" s="278"/>
      <c r="U36" s="279"/>
      <c r="V36" s="279"/>
      <c r="W36" s="279"/>
      <c r="X36" s="279"/>
      <c r="Y36" s="279"/>
      <c r="AA36" s="279"/>
      <c r="AB36" s="279"/>
      <c r="AC36" s="279"/>
      <c r="AD36" s="279"/>
      <c r="AE36" s="279"/>
      <c r="AF36" s="279"/>
      <c r="AG36" s="279"/>
      <c r="AH36" s="279"/>
      <c r="AI36" s="279"/>
      <c r="AJ36" s="279"/>
      <c r="AK36" s="279"/>
      <c r="AL36" s="278"/>
      <c r="AM36" s="279"/>
      <c r="AN36" s="279"/>
      <c r="AO36" s="279"/>
      <c r="AP36" s="279"/>
      <c r="AQ36" s="279"/>
      <c r="AS36" s="279"/>
      <c r="AT36" s="279"/>
      <c r="AU36" s="279"/>
      <c r="AV36" s="279"/>
      <c r="AW36" s="279"/>
      <c r="AX36" s="279"/>
      <c r="AY36" s="279"/>
      <c r="AZ36" s="279"/>
      <c r="BA36" s="279"/>
      <c r="BB36" s="279"/>
      <c r="BC36" s="279"/>
      <c r="BD36" s="278"/>
      <c r="BE36" s="279"/>
      <c r="BF36" s="279"/>
      <c r="BG36" s="279"/>
      <c r="BH36" s="279"/>
      <c r="BI36" s="279"/>
      <c r="BK36" s="279"/>
      <c r="BL36" s="279"/>
      <c r="BM36" s="279"/>
      <c r="BN36" s="279"/>
      <c r="BO36" s="279"/>
      <c r="BP36" s="279"/>
      <c r="BQ36" s="279"/>
      <c r="BR36" s="279"/>
      <c r="BS36" s="279"/>
      <c r="BT36" s="279"/>
      <c r="BU36" s="279"/>
      <c r="BV36" s="278"/>
      <c r="BW36" s="279"/>
      <c r="BX36" s="279"/>
      <c r="BY36" s="279"/>
      <c r="BZ36" s="279"/>
      <c r="CA36" s="279"/>
      <c r="CB36" s="278"/>
      <c r="CC36" s="279"/>
      <c r="CD36" s="279"/>
      <c r="CE36" s="279"/>
      <c r="CF36" s="279"/>
      <c r="CG36" s="279"/>
      <c r="CH36" s="278"/>
      <c r="CI36" s="279"/>
      <c r="CJ36" s="279"/>
      <c r="CK36" s="279"/>
      <c r="CL36" s="279"/>
      <c r="CM36" s="279"/>
      <c r="CN36" s="278"/>
      <c r="CO36" s="279"/>
      <c r="CP36" s="279"/>
      <c r="CQ36" s="279"/>
      <c r="CR36" s="279"/>
      <c r="CS36" s="279"/>
      <c r="CU36" s="279"/>
      <c r="CV36" s="279"/>
      <c r="CW36" s="279"/>
      <c r="CX36" s="279"/>
      <c r="CY36" s="279"/>
      <c r="CZ36" s="279"/>
      <c r="DA36" s="279"/>
      <c r="DB36" s="279"/>
      <c r="DC36" s="279"/>
      <c r="DD36" s="279"/>
      <c r="DE36" s="279"/>
      <c r="DF36" s="278"/>
      <c r="DG36" s="279"/>
      <c r="DH36" s="279"/>
      <c r="DI36" s="279"/>
      <c r="DJ36" s="279"/>
      <c r="DK36" s="279"/>
      <c r="DM36" s="279"/>
      <c r="DN36" s="279"/>
      <c r="DO36" s="279"/>
      <c r="DP36" s="279"/>
      <c r="DQ36" s="279"/>
      <c r="DR36" s="279"/>
      <c r="DS36" s="279"/>
      <c r="DT36" s="279"/>
      <c r="DU36" s="279"/>
      <c r="DV36" s="279"/>
      <c r="DW36" s="279"/>
      <c r="DX36" s="278"/>
      <c r="DY36" s="279"/>
      <c r="DZ36" s="279"/>
      <c r="EA36" s="279"/>
      <c r="EB36" s="279"/>
      <c r="EC36" s="279"/>
      <c r="EE36" s="279"/>
      <c r="EF36" s="279"/>
      <c r="EG36" s="279"/>
      <c r="EH36" s="279"/>
      <c r="EI36" s="279"/>
      <c r="EJ36" s="279"/>
      <c r="EK36" s="279"/>
      <c r="EL36" s="279"/>
      <c r="EM36" s="279"/>
      <c r="EN36" s="279"/>
      <c r="EO36" s="279"/>
      <c r="EP36" s="542">
        <v>14</v>
      </c>
      <c r="EQ36" s="543">
        <v>64.070603346738778</v>
      </c>
      <c r="ER36" s="543">
        <v>63.013736222579368</v>
      </c>
      <c r="ES36" s="543">
        <v>1.0568671241594103</v>
      </c>
      <c r="ET36" s="543">
        <v>0.95061308035304348</v>
      </c>
      <c r="EU36" s="543">
        <v>2.0074802045124538</v>
      </c>
      <c r="EV36" s="543">
        <v>2.8809637498578327</v>
      </c>
      <c r="EW36" s="543">
        <v>0.49795354422107735</v>
      </c>
      <c r="EX36" s="543">
        <v>0.24014871879344657</v>
      </c>
      <c r="EY36" s="543">
        <v>2.2476289233059004</v>
      </c>
      <c r="EZ36" s="543">
        <v>17321671.311221868</v>
      </c>
      <c r="FA36" s="543">
        <v>96.520843570472096</v>
      </c>
      <c r="FB36" s="543">
        <v>16466207.322023576</v>
      </c>
      <c r="FC36" s="543">
        <v>546944.45650210348</v>
      </c>
      <c r="FD36" s="543">
        <v>1278232.3662579556</v>
      </c>
      <c r="FE36" s="543">
        <v>7112871.747762857</v>
      </c>
      <c r="FF36" s="543">
        <v>0.38886459829729819</v>
      </c>
      <c r="FG36" s="279"/>
      <c r="FH36" s="278"/>
      <c r="FI36" s="279"/>
      <c r="FJ36" s="279"/>
      <c r="FK36" s="279"/>
      <c r="FL36" s="279"/>
      <c r="FM36" s="279"/>
      <c r="FO36" s="279"/>
      <c r="FP36" s="279"/>
      <c r="FQ36" s="279"/>
      <c r="FR36" s="279"/>
      <c r="FS36" s="279"/>
      <c r="FT36" s="279"/>
      <c r="FU36" s="279"/>
      <c r="FV36" s="279"/>
      <c r="FW36" s="279"/>
      <c r="FX36" s="279"/>
      <c r="FY36" s="279"/>
      <c r="FZ36" s="278"/>
      <c r="GA36" s="279"/>
      <c r="GB36" s="279"/>
      <c r="GC36" s="279"/>
      <c r="GD36" s="279"/>
      <c r="GE36" s="279"/>
      <c r="GG36" s="279"/>
      <c r="GH36" s="279"/>
      <c r="GI36" s="279"/>
      <c r="GJ36" s="279"/>
      <c r="GK36" s="279"/>
      <c r="GL36" s="279"/>
      <c r="GM36" s="279"/>
      <c r="GN36" s="279"/>
      <c r="GO36" s="279"/>
      <c r="GP36" s="279"/>
      <c r="GQ36" s="279"/>
      <c r="GR36" s="278"/>
      <c r="GS36" s="279"/>
      <c r="GT36" s="279"/>
      <c r="GU36" s="279"/>
      <c r="GV36" s="279"/>
      <c r="GW36" s="279"/>
      <c r="GY36" s="279"/>
      <c r="GZ36" s="279"/>
      <c r="HA36" s="279"/>
      <c r="HB36" s="279"/>
      <c r="HC36" s="279"/>
      <c r="HD36" s="279"/>
      <c r="HE36" s="279"/>
      <c r="HF36" s="279"/>
      <c r="HG36" s="279"/>
      <c r="HH36" s="279"/>
      <c r="HI36" s="279"/>
      <c r="HJ36" s="29"/>
      <c r="HK36" s="29"/>
      <c r="HL36" s="29"/>
      <c r="HM36" s="29"/>
      <c r="HN36" s="29"/>
      <c r="HO36" s="28"/>
      <c r="HP36" s="29"/>
      <c r="HQ36" s="29"/>
      <c r="HR36" s="29"/>
      <c r="HS36" s="29"/>
      <c r="HT36" s="29"/>
      <c r="HU36" s="29"/>
      <c r="HV36" s="29"/>
      <c r="HW36" s="29"/>
      <c r="HX36" s="29"/>
      <c r="HY36" s="29"/>
      <c r="HZ36" s="29"/>
      <c r="IA36" s="29"/>
      <c r="IB36" s="278"/>
      <c r="IC36" s="279"/>
      <c r="ID36" s="279"/>
      <c r="IE36" s="279"/>
      <c r="IF36" s="279"/>
      <c r="IG36" s="279"/>
      <c r="II36" s="279"/>
      <c r="IJ36" s="279"/>
      <c r="IK36" s="279"/>
      <c r="IL36" s="279"/>
      <c r="IM36" s="279"/>
      <c r="IN36" s="279"/>
      <c r="IO36" s="279"/>
      <c r="IP36" s="279"/>
      <c r="IQ36" s="279"/>
      <c r="IR36" s="279"/>
      <c r="IS36" s="279"/>
      <c r="IT36" s="278"/>
      <c r="IU36" s="279"/>
      <c r="IV36" s="279"/>
      <c r="IW36" s="279"/>
      <c r="IX36" s="279"/>
      <c r="IY36" s="279"/>
      <c r="IZ36" s="279"/>
      <c r="JA36" s="279"/>
      <c r="JB36" s="279"/>
      <c r="JC36" s="279"/>
      <c r="JE36" s="279"/>
      <c r="JF36" s="279"/>
      <c r="JG36" s="279"/>
      <c r="JH36" s="279"/>
      <c r="JI36" s="279"/>
      <c r="JJ36" s="279"/>
      <c r="JK36" s="279"/>
      <c r="JL36" s="278"/>
      <c r="JM36" s="279"/>
      <c r="JN36" s="279"/>
      <c r="JO36" s="279"/>
      <c r="JP36" s="279"/>
      <c r="JQ36" s="279"/>
      <c r="JS36" s="279"/>
      <c r="JT36" s="279"/>
      <c r="JU36" s="279"/>
      <c r="JV36" s="279"/>
      <c r="JW36" s="279"/>
      <c r="JX36" s="279"/>
      <c r="JY36" s="279"/>
      <c r="JZ36" s="279"/>
      <c r="KA36" s="279"/>
      <c r="KB36" s="279"/>
      <c r="KC36" s="279"/>
      <c r="KD36" s="446"/>
      <c r="KE36" s="447"/>
      <c r="KF36" s="447"/>
      <c r="KG36" s="447"/>
      <c r="KH36" s="447"/>
      <c r="KI36" s="447"/>
      <c r="KK36" s="447"/>
      <c r="KL36" s="447"/>
      <c r="KM36" s="447"/>
      <c r="KN36" s="447"/>
      <c r="KO36" s="447"/>
      <c r="KP36" s="447"/>
      <c r="KQ36" s="447"/>
      <c r="KR36" s="447"/>
      <c r="KS36" s="447"/>
      <c r="KT36" s="447"/>
      <c r="KU36" s="447"/>
      <c r="KV36" s="29"/>
      <c r="KW36" s="29"/>
      <c r="KX36" s="29"/>
      <c r="KY36" s="29"/>
      <c r="KZ36" s="29"/>
      <c r="LA36" s="28"/>
      <c r="LB36" s="29"/>
      <c r="LC36" s="29"/>
      <c r="LD36" s="29"/>
      <c r="LE36" s="29"/>
      <c r="LF36" s="29"/>
      <c r="LG36" s="29"/>
      <c r="LH36" s="29"/>
      <c r="LI36" s="29"/>
      <c r="LJ36" s="29"/>
      <c r="LK36" s="29"/>
      <c r="LL36" s="29"/>
      <c r="LM36" s="29"/>
      <c r="LN36" s="278"/>
      <c r="LO36" s="279"/>
      <c r="LP36" s="279"/>
      <c r="LQ36" s="279"/>
      <c r="LR36" s="279"/>
      <c r="LS36" s="279"/>
      <c r="LU36" s="279"/>
      <c r="LV36" s="279"/>
      <c r="LW36" s="279"/>
      <c r="LX36" s="279"/>
      <c r="LY36" s="279"/>
      <c r="LZ36" s="279"/>
      <c r="MA36" s="279"/>
      <c r="MB36" s="279"/>
      <c r="MC36" s="279"/>
      <c r="MD36" s="279"/>
      <c r="ME36" s="279"/>
      <c r="MF36" s="278"/>
      <c r="MG36" s="279"/>
      <c r="MH36" s="279"/>
      <c r="MI36" s="279"/>
      <c r="MJ36" s="279"/>
      <c r="MK36" s="279"/>
      <c r="MM36" s="279"/>
      <c r="MN36" s="279"/>
      <c r="MO36" s="279"/>
      <c r="MP36" s="279"/>
      <c r="MQ36" s="279"/>
      <c r="MR36" s="279"/>
      <c r="MS36" s="279"/>
      <c r="MT36" s="279"/>
      <c r="MU36" s="279"/>
      <c r="MV36" s="279"/>
      <c r="MW36" s="279"/>
      <c r="MX36" s="279"/>
      <c r="MY36" s="279"/>
      <c r="MZ36" s="279"/>
      <c r="NA36" s="279"/>
      <c r="NB36" s="279"/>
      <c r="NC36" s="279"/>
      <c r="ND36" s="279"/>
      <c r="NE36" s="279"/>
      <c r="NF36" s="279"/>
      <c r="NG36" s="279"/>
      <c r="NH36" s="279"/>
      <c r="NI36" s="279"/>
      <c r="NJ36" s="279"/>
      <c r="NK36" s="279"/>
      <c r="NL36" s="279"/>
      <c r="NM36" s="279"/>
      <c r="NN36" s="279"/>
      <c r="NO36" s="29"/>
      <c r="NP36" s="29"/>
      <c r="NQ36" s="29"/>
      <c r="NR36" s="29"/>
      <c r="NS36" s="29"/>
      <c r="NT36" s="29"/>
      <c r="NU36" s="28"/>
      <c r="NW36" s="29"/>
      <c r="NX36" s="29"/>
      <c r="NY36" s="29"/>
      <c r="NZ36" s="29"/>
      <c r="OA36" s="29"/>
      <c r="OB36" s="29"/>
      <c r="OC36" s="29"/>
      <c r="OD36" s="29"/>
      <c r="OE36" s="29"/>
      <c r="OF36" s="29"/>
      <c r="OG36" s="29"/>
      <c r="OH36" s="29"/>
      <c r="OI36" s="29"/>
      <c r="OJ36" s="29"/>
      <c r="OK36" s="29"/>
      <c r="OL36" s="29"/>
      <c r="OM36" s="28"/>
      <c r="OO36" s="29"/>
      <c r="OP36" s="29"/>
      <c r="OQ36" s="29"/>
      <c r="OR36" s="29"/>
      <c r="OS36" s="29"/>
      <c r="OT36" s="29"/>
      <c r="OU36" s="29"/>
      <c r="OV36" s="29"/>
      <c r="OW36" s="29"/>
      <c r="OX36" s="29"/>
      <c r="OY36" s="29"/>
      <c r="OZ36" s="278"/>
      <c r="PA36" s="279"/>
      <c r="PB36" s="279"/>
      <c r="PC36" s="279"/>
      <c r="PD36" s="279"/>
      <c r="PE36" s="279"/>
      <c r="PG36" s="279"/>
      <c r="PH36" s="279"/>
      <c r="PI36" s="279"/>
      <c r="PJ36" s="279"/>
      <c r="PK36" s="279"/>
      <c r="PL36" s="279"/>
      <c r="PM36" s="279"/>
      <c r="PN36" s="279"/>
      <c r="PO36" s="279"/>
      <c r="PP36" s="279"/>
      <c r="PQ36" s="279"/>
      <c r="PR36" s="524"/>
      <c r="PS36" s="525"/>
      <c r="PT36" s="525"/>
      <c r="PU36" s="525"/>
      <c r="PV36" s="525"/>
      <c r="PW36" s="525"/>
      <c r="PX36" s="525"/>
      <c r="PY36" s="525"/>
      <c r="PZ36" s="525"/>
      <c r="QA36" s="525"/>
      <c r="QB36" s="525"/>
      <c r="QC36" s="525"/>
      <c r="QD36" s="525"/>
      <c r="QE36" s="525"/>
      <c r="QF36" s="525"/>
      <c r="QG36" s="525"/>
      <c r="QH36" s="525"/>
      <c r="QI36" s="29"/>
      <c r="QJ36" s="278"/>
      <c r="QK36" s="279"/>
      <c r="QL36" s="279"/>
      <c r="QM36" s="279"/>
      <c r="QN36" s="279"/>
      <c r="QO36" s="279"/>
      <c r="QQ36" s="279"/>
      <c r="QR36" s="279"/>
      <c r="QS36" s="279"/>
      <c r="QT36" s="279"/>
      <c r="QU36" s="279"/>
      <c r="QV36" s="279"/>
      <c r="QW36" s="279"/>
      <c r="QX36" s="279"/>
      <c r="QY36" s="279"/>
      <c r="QZ36" s="279"/>
      <c r="RA36" s="279"/>
      <c r="RB36" s="278"/>
      <c r="RC36" s="279"/>
      <c r="RD36" s="279"/>
      <c r="RE36" s="279"/>
      <c r="RF36" s="279"/>
      <c r="RG36" s="279"/>
      <c r="RI36" s="279"/>
      <c r="RJ36" s="279"/>
      <c r="RK36" s="279"/>
      <c r="RL36" s="279"/>
      <c r="RM36" s="279"/>
      <c r="RN36" s="279"/>
      <c r="RO36" s="279"/>
      <c r="RP36" s="279"/>
      <c r="RQ36" s="279"/>
      <c r="RR36" s="279"/>
      <c r="RS36" s="279"/>
    </row>
    <row r="37" spans="1:487" ht="15" x14ac:dyDescent="0.25">
      <c r="A37" s="1" t="s">
        <v>104</v>
      </c>
      <c r="B37" s="278"/>
      <c r="C37" s="513" t="s">
        <v>442</v>
      </c>
      <c r="D37" s="279"/>
      <c r="E37" s="279"/>
      <c r="F37" s="279"/>
      <c r="G37" s="279"/>
      <c r="H37" s="183"/>
      <c r="I37" s="279"/>
      <c r="J37" s="279"/>
      <c r="K37" s="279"/>
      <c r="L37" s="279"/>
      <c r="M37" s="279"/>
      <c r="N37" s="279"/>
      <c r="O37" s="368"/>
      <c r="P37" s="368"/>
      <c r="Q37" s="368"/>
      <c r="R37" s="368"/>
      <c r="S37" s="279"/>
      <c r="T37" s="278"/>
      <c r="U37" s="279"/>
      <c r="V37" s="279"/>
      <c r="W37" s="279"/>
      <c r="X37" s="279"/>
      <c r="Y37" s="279"/>
      <c r="AA37" s="279"/>
      <c r="AB37" s="279"/>
      <c r="AC37" s="279"/>
      <c r="AD37" s="279"/>
      <c r="AE37" s="279"/>
      <c r="AF37" s="279"/>
      <c r="AG37" s="279"/>
      <c r="AH37" s="279"/>
      <c r="AI37" s="279"/>
      <c r="AJ37" s="279"/>
      <c r="AK37" s="279"/>
      <c r="AL37" s="278"/>
      <c r="AM37" s="279"/>
      <c r="AN37" s="279"/>
      <c r="AO37" s="279"/>
      <c r="AP37" s="279"/>
      <c r="AQ37" s="279"/>
      <c r="AS37" s="279"/>
      <c r="AT37" s="279"/>
      <c r="AU37" s="279"/>
      <c r="AV37" s="279"/>
      <c r="AW37" s="279"/>
      <c r="AX37" s="279"/>
      <c r="AY37" s="279"/>
      <c r="AZ37" s="279"/>
      <c r="BA37" s="279"/>
      <c r="BB37" s="279"/>
      <c r="BC37" s="279"/>
      <c r="BD37" s="278"/>
      <c r="BE37" s="279"/>
      <c r="BF37" s="279"/>
      <c r="BG37" s="279"/>
      <c r="BH37" s="279"/>
      <c r="BI37" s="279"/>
      <c r="BK37" s="279"/>
      <c r="BL37" s="279"/>
      <c r="BM37" s="279"/>
      <c r="BN37" s="279"/>
      <c r="BO37" s="279"/>
      <c r="BP37" s="279"/>
      <c r="BQ37" s="279"/>
      <c r="BR37" s="279"/>
      <c r="BS37" s="279"/>
      <c r="BT37" s="279"/>
      <c r="BU37" s="279"/>
      <c r="BV37" s="278"/>
      <c r="BW37" s="279"/>
      <c r="BX37" s="279"/>
      <c r="BY37" s="279"/>
      <c r="BZ37" s="279"/>
      <c r="CA37" s="279"/>
      <c r="CB37" s="278"/>
      <c r="CC37" s="279"/>
      <c r="CD37" s="279"/>
      <c r="CE37" s="279"/>
      <c r="CF37" s="279"/>
      <c r="CG37" s="279"/>
      <c r="CH37" s="278"/>
      <c r="CI37" s="279"/>
      <c r="CJ37" s="279"/>
      <c r="CK37" s="279"/>
      <c r="CL37" s="279"/>
      <c r="CM37" s="279"/>
      <c r="CN37" s="278"/>
      <c r="CO37" s="279"/>
      <c r="CP37" s="279"/>
      <c r="CQ37" s="279"/>
      <c r="CR37" s="279"/>
      <c r="CS37" s="279"/>
      <c r="CU37" s="279"/>
      <c r="CV37" s="279"/>
      <c r="CW37" s="279"/>
      <c r="CX37" s="279"/>
      <c r="CY37" s="279"/>
      <c r="CZ37" s="279"/>
      <c r="DA37" s="279"/>
      <c r="DB37" s="279"/>
      <c r="DC37" s="279"/>
      <c r="DD37" s="279"/>
      <c r="DE37" s="279"/>
      <c r="DF37" s="278"/>
      <c r="DG37" s="279"/>
      <c r="DH37" s="279"/>
      <c r="DI37" s="279"/>
      <c r="DJ37" s="279"/>
      <c r="DK37" s="279"/>
      <c r="DM37" s="279"/>
      <c r="DN37" s="279"/>
      <c r="DO37" s="279"/>
      <c r="DP37" s="279"/>
      <c r="DQ37" s="279"/>
      <c r="DR37" s="279"/>
      <c r="DS37" s="279"/>
      <c r="DT37" s="279"/>
      <c r="DU37" s="279"/>
      <c r="DV37" s="279"/>
      <c r="DW37" s="279"/>
      <c r="DX37" s="278"/>
      <c r="DY37" s="279"/>
      <c r="DZ37" s="279"/>
      <c r="EA37" s="279"/>
      <c r="EB37" s="279"/>
      <c r="EC37" s="279"/>
      <c r="EE37" s="279"/>
      <c r="EF37" s="279"/>
      <c r="EG37" s="279"/>
      <c r="EH37" s="279"/>
      <c r="EI37" s="279"/>
      <c r="EJ37" s="279"/>
      <c r="EK37" s="279"/>
      <c r="EL37" s="279"/>
      <c r="EM37" s="279"/>
      <c r="EN37" s="279"/>
      <c r="EO37" s="279"/>
      <c r="EP37" s="542">
        <v>15</v>
      </c>
      <c r="EQ37" s="543">
        <v>65.136296703239211</v>
      </c>
      <c r="ER37" s="543">
        <v>64.070603346738778</v>
      </c>
      <c r="ES37" s="543">
        <v>1.0656933565004323</v>
      </c>
      <c r="ET37" s="543">
        <v>0.95228888117162613</v>
      </c>
      <c r="EU37" s="543">
        <v>2.0179822376720584</v>
      </c>
      <c r="EV37" s="543">
        <v>2.9047339566167487</v>
      </c>
      <c r="EW37" s="543">
        <v>0.4957883808784011</v>
      </c>
      <c r="EX37" s="543">
        <v>0.22416887846817166</v>
      </c>
      <c r="EY37" s="543">
        <v>2.2421511161402301</v>
      </c>
      <c r="EZ37" s="543">
        <v>17321671.424814381</v>
      </c>
      <c r="FA37" s="543">
        <v>98.09768159371923</v>
      </c>
      <c r="FB37" s="543">
        <v>16495235.101159031</v>
      </c>
      <c r="FC37" s="543">
        <v>536781.40678872284</v>
      </c>
      <c r="FD37" s="543">
        <v>1165222.2739739201</v>
      </c>
      <c r="FE37" s="543">
        <v>6995556.0624751961</v>
      </c>
      <c r="FF37" s="543">
        <v>0.38442953605824193</v>
      </c>
      <c r="FG37" s="279"/>
      <c r="FH37" s="278"/>
      <c r="FI37" s="279"/>
      <c r="FJ37" s="279"/>
      <c r="FK37" s="279"/>
      <c r="FL37" s="279"/>
      <c r="FM37" s="279"/>
      <c r="FO37" s="279"/>
      <c r="FP37" s="279"/>
      <c r="FQ37" s="279"/>
      <c r="FR37" s="279"/>
      <c r="FS37" s="279"/>
      <c r="FT37" s="279"/>
      <c r="FU37" s="279"/>
      <c r="FV37" s="279"/>
      <c r="FW37" s="279"/>
      <c r="FX37" s="279"/>
      <c r="FY37" s="279"/>
      <c r="FZ37" s="278"/>
      <c r="GA37" s="279"/>
      <c r="GB37" s="279"/>
      <c r="GC37" s="279"/>
      <c r="GD37" s="279"/>
      <c r="GE37" s="279"/>
      <c r="GG37" s="279"/>
      <c r="GH37" s="279"/>
      <c r="GI37" s="279"/>
      <c r="GJ37" s="279"/>
      <c r="GK37" s="279"/>
      <c r="GL37" s="279"/>
      <c r="GM37" s="279"/>
      <c r="GN37" s="279"/>
      <c r="GO37" s="279"/>
      <c r="GP37" s="279"/>
      <c r="GQ37" s="279"/>
      <c r="GR37" s="278"/>
      <c r="GS37" s="279"/>
      <c r="GT37" s="279"/>
      <c r="GU37" s="279"/>
      <c r="GV37" s="279"/>
      <c r="GW37" s="279"/>
      <c r="GY37" s="279"/>
      <c r="GZ37" s="279"/>
      <c r="HA37" s="279"/>
      <c r="HB37" s="279"/>
      <c r="HC37" s="279"/>
      <c r="HD37" s="279"/>
      <c r="HE37" s="279"/>
      <c r="HF37" s="279"/>
      <c r="HG37" s="279"/>
      <c r="HH37" s="279"/>
      <c r="HI37" s="279"/>
      <c r="HJ37" s="29"/>
      <c r="HK37" s="29"/>
      <c r="HL37" s="29"/>
      <c r="HM37" s="29"/>
      <c r="HN37" s="29"/>
      <c r="HO37" s="28"/>
      <c r="HP37" s="29"/>
      <c r="HQ37" s="29"/>
      <c r="HR37" s="29"/>
      <c r="HS37" s="29"/>
      <c r="HT37" s="29"/>
      <c r="HU37" s="29"/>
      <c r="HV37" s="29"/>
      <c r="HW37" s="29"/>
      <c r="HX37" s="29"/>
      <c r="HY37" s="29"/>
      <c r="HZ37" s="29"/>
      <c r="IA37" s="29"/>
      <c r="IB37" s="278"/>
      <c r="IC37" s="279"/>
      <c r="ID37" s="279"/>
      <c r="IE37" s="279"/>
      <c r="IF37" s="279"/>
      <c r="IG37" s="279"/>
      <c r="II37" s="279"/>
      <c r="IJ37" s="279"/>
      <c r="IK37" s="279"/>
      <c r="IL37" s="279"/>
      <c r="IM37" s="279"/>
      <c r="IN37" s="279"/>
      <c r="IO37" s="279"/>
      <c r="IP37" s="279"/>
      <c r="IQ37" s="279"/>
      <c r="IR37" s="279"/>
      <c r="IS37" s="279"/>
      <c r="IT37" s="278"/>
      <c r="IU37" s="279"/>
      <c r="IV37" s="279"/>
      <c r="IW37" s="279"/>
      <c r="IX37" s="279"/>
      <c r="IY37" s="279"/>
      <c r="IZ37" s="279"/>
      <c r="JA37" s="279"/>
      <c r="JB37" s="279"/>
      <c r="JC37" s="279"/>
      <c r="JE37" s="279"/>
      <c r="JF37" s="279"/>
      <c r="JG37" s="279"/>
      <c r="JH37" s="279"/>
      <c r="JI37" s="279"/>
      <c r="JJ37" s="279"/>
      <c r="JK37" s="279"/>
      <c r="JL37" s="278"/>
      <c r="JM37" s="279"/>
      <c r="JN37" s="279"/>
      <c r="JO37" s="279"/>
      <c r="JP37" s="279"/>
      <c r="JQ37" s="279"/>
      <c r="JS37" s="279"/>
      <c r="JT37" s="279"/>
      <c r="JU37" s="279"/>
      <c r="JV37" s="279"/>
      <c r="JW37" s="279"/>
      <c r="JX37" s="279"/>
      <c r="JY37" s="279"/>
      <c r="JZ37" s="279"/>
      <c r="KA37" s="279"/>
      <c r="KB37" s="279"/>
      <c r="KC37" s="279"/>
      <c r="KD37" s="446"/>
      <c r="KE37" s="447"/>
      <c r="KF37" s="447"/>
      <c r="KG37" s="447"/>
      <c r="KH37" s="447"/>
      <c r="KI37" s="447"/>
      <c r="KK37" s="447"/>
      <c r="KL37" s="447"/>
      <c r="KM37" s="447"/>
      <c r="KN37" s="447"/>
      <c r="KO37" s="447"/>
      <c r="KP37" s="447"/>
      <c r="KQ37" s="447"/>
      <c r="KR37" s="447"/>
      <c r="KS37" s="447"/>
      <c r="KT37" s="447"/>
      <c r="KU37" s="447"/>
      <c r="KV37" s="29"/>
      <c r="KW37" s="29"/>
      <c r="KX37" s="29"/>
      <c r="KY37" s="29"/>
      <c r="KZ37" s="29"/>
      <c r="LA37" s="28"/>
      <c r="LB37" s="29"/>
      <c r="LC37" s="29"/>
      <c r="LD37" s="29"/>
      <c r="LE37" s="29"/>
      <c r="LF37" s="29"/>
      <c r="LG37" s="29"/>
      <c r="LH37" s="29"/>
      <c r="LI37" s="29"/>
      <c r="LJ37" s="29"/>
      <c r="LK37" s="29"/>
      <c r="LL37" s="29"/>
      <c r="LM37" s="29"/>
      <c r="LN37" s="278"/>
      <c r="LO37" s="279"/>
      <c r="LP37" s="279"/>
      <c r="LQ37" s="279"/>
      <c r="LR37" s="279"/>
      <c r="LS37" s="279"/>
      <c r="LU37" s="279"/>
      <c r="LV37" s="279"/>
      <c r="LW37" s="279"/>
      <c r="LX37" s="279"/>
      <c r="LY37" s="279"/>
      <c r="LZ37" s="279"/>
      <c r="MA37" s="279"/>
      <c r="MB37" s="279"/>
      <c r="MC37" s="279"/>
      <c r="MD37" s="279"/>
      <c r="ME37" s="279"/>
      <c r="MF37" s="278"/>
      <c r="MG37" s="279"/>
      <c r="MH37" s="279"/>
      <c r="MI37" s="279"/>
      <c r="MJ37" s="279"/>
      <c r="MK37" s="279"/>
      <c r="MM37" s="279"/>
      <c r="MN37" s="279"/>
      <c r="MO37" s="279"/>
      <c r="MP37" s="279"/>
      <c r="MQ37" s="279"/>
      <c r="MR37" s="279"/>
      <c r="MS37" s="279"/>
      <c r="MT37" s="279"/>
      <c r="MU37" s="279"/>
      <c r="MV37" s="279"/>
      <c r="MW37" s="279"/>
      <c r="MX37" s="279"/>
      <c r="MY37" s="279"/>
      <c r="MZ37" s="279"/>
      <c r="NA37" s="279"/>
      <c r="NB37" s="279"/>
      <c r="NC37" s="279"/>
      <c r="ND37" s="279"/>
      <c r="NE37" s="279"/>
      <c r="NF37" s="279"/>
      <c r="NG37" s="279"/>
      <c r="NH37" s="279"/>
      <c r="NI37" s="279"/>
      <c r="NJ37" s="279"/>
      <c r="NK37" s="279"/>
      <c r="NL37" s="279"/>
      <c r="NM37" s="279"/>
      <c r="NN37" s="279"/>
      <c r="NO37" s="29"/>
      <c r="NP37" s="29"/>
      <c r="NQ37" s="29"/>
      <c r="NR37" s="29"/>
      <c r="NS37" s="29"/>
      <c r="NT37" s="29"/>
      <c r="NU37" s="28"/>
      <c r="NW37" s="29"/>
      <c r="NX37" s="29"/>
      <c r="NY37" s="29"/>
      <c r="NZ37" s="29"/>
      <c r="OA37" s="29"/>
      <c r="OB37" s="29"/>
      <c r="OC37" s="29"/>
      <c r="OD37" s="29"/>
      <c r="OE37" s="29"/>
      <c r="OF37" s="29"/>
      <c r="OG37" s="29"/>
      <c r="OH37" s="29"/>
      <c r="OI37" s="29"/>
      <c r="OJ37" s="29"/>
      <c r="OK37" s="29"/>
      <c r="OL37" s="29"/>
      <c r="OM37" s="28"/>
      <c r="OO37" s="29"/>
      <c r="OP37" s="29"/>
      <c r="OQ37" s="29"/>
      <c r="OR37" s="29"/>
      <c r="OS37" s="29"/>
      <c r="OT37" s="29"/>
      <c r="OU37" s="29"/>
      <c r="OV37" s="29"/>
      <c r="OW37" s="29"/>
      <c r="OX37" s="29"/>
      <c r="OY37" s="29"/>
      <c r="OZ37" s="278"/>
      <c r="PA37" s="279"/>
      <c r="PB37" s="279"/>
      <c r="PC37" s="279"/>
      <c r="PD37" s="279"/>
      <c r="PE37" s="279"/>
      <c r="PG37" s="279"/>
      <c r="PH37" s="279"/>
      <c r="PI37" s="279"/>
      <c r="PJ37" s="279"/>
      <c r="PK37" s="279"/>
      <c r="PL37" s="279"/>
      <c r="PM37" s="279"/>
      <c r="PN37" s="279"/>
      <c r="PO37" s="279"/>
      <c r="PP37" s="279"/>
      <c r="PQ37" s="279"/>
      <c r="PR37" s="524"/>
      <c r="PS37" s="525"/>
      <c r="PT37" s="525"/>
      <c r="PU37" s="525"/>
      <c r="PV37" s="525"/>
      <c r="PW37" s="525"/>
      <c r="PX37" s="525"/>
      <c r="PY37" s="525"/>
      <c r="PZ37" s="525"/>
      <c r="QA37" s="525"/>
      <c r="QB37" s="525"/>
      <c r="QC37" s="525"/>
      <c r="QD37" s="525"/>
      <c r="QE37" s="525"/>
      <c r="QF37" s="525"/>
      <c r="QG37" s="525"/>
      <c r="QH37" s="525"/>
      <c r="QI37" s="29"/>
      <c r="QJ37" s="278"/>
      <c r="QK37" s="279"/>
      <c r="QL37" s="279"/>
      <c r="QM37" s="279"/>
      <c r="QN37" s="279"/>
      <c r="QO37" s="279"/>
      <c r="QQ37" s="279"/>
      <c r="QR37" s="279"/>
      <c r="QS37" s="279"/>
      <c r="QT37" s="279"/>
      <c r="QU37" s="279"/>
      <c r="QV37" s="279"/>
      <c r="QW37" s="279"/>
      <c r="QX37" s="279"/>
      <c r="QY37" s="279"/>
      <c r="QZ37" s="279"/>
      <c r="RA37" s="279"/>
      <c r="RB37" s="278"/>
      <c r="RC37" s="279"/>
      <c r="RD37" s="279"/>
      <c r="RE37" s="279"/>
      <c r="RF37" s="279"/>
      <c r="RG37" s="279"/>
      <c r="RI37" s="279"/>
      <c r="RJ37" s="279"/>
      <c r="RK37" s="279"/>
      <c r="RL37" s="279"/>
      <c r="RM37" s="279"/>
      <c r="RN37" s="279"/>
      <c r="RO37" s="279"/>
      <c r="RP37" s="279"/>
      <c r="RQ37" s="279"/>
      <c r="RR37" s="279"/>
      <c r="RS37" s="279"/>
    </row>
    <row r="38" spans="1:487" ht="15" x14ac:dyDescent="0.25">
      <c r="A38" s="1" t="s">
        <v>105</v>
      </c>
      <c r="B38" s="278"/>
      <c r="C38" s="513" t="s">
        <v>299</v>
      </c>
      <c r="D38" s="279"/>
      <c r="E38" s="279"/>
      <c r="F38" s="279"/>
      <c r="G38" s="279"/>
      <c r="H38" s="183"/>
      <c r="I38" s="279"/>
      <c r="J38" s="279"/>
      <c r="K38" s="279"/>
      <c r="L38" s="279"/>
      <c r="M38" s="279"/>
      <c r="N38" s="279"/>
      <c r="O38" s="368"/>
      <c r="P38" s="368"/>
      <c r="Q38" s="368"/>
      <c r="R38" s="368"/>
      <c r="S38" s="279"/>
      <c r="T38" s="278"/>
      <c r="U38" s="279"/>
      <c r="V38" s="279"/>
      <c r="W38" s="279"/>
      <c r="X38" s="279"/>
      <c r="Y38" s="279"/>
      <c r="AA38" s="279"/>
      <c r="AB38" s="279"/>
      <c r="AC38" s="279"/>
      <c r="AD38" s="279"/>
      <c r="AE38" s="279"/>
      <c r="AF38" s="279"/>
      <c r="AG38" s="279"/>
      <c r="AH38" s="279"/>
      <c r="AI38" s="279"/>
      <c r="AJ38" s="279"/>
      <c r="AK38" s="279"/>
      <c r="AL38" s="278"/>
      <c r="AM38" s="279"/>
      <c r="AN38" s="279"/>
      <c r="AO38" s="279"/>
      <c r="AP38" s="279"/>
      <c r="AQ38" s="279"/>
      <c r="AS38" s="279"/>
      <c r="AT38" s="279"/>
      <c r="AU38" s="279"/>
      <c r="AV38" s="279"/>
      <c r="AW38" s="279"/>
      <c r="AX38" s="279"/>
      <c r="AY38" s="279"/>
      <c r="AZ38" s="279"/>
      <c r="BA38" s="279"/>
      <c r="BB38" s="279"/>
      <c r="BC38" s="279"/>
      <c r="BD38" s="278"/>
      <c r="BE38" s="279"/>
      <c r="BF38" s="279"/>
      <c r="BG38" s="279"/>
      <c r="BH38" s="279"/>
      <c r="BI38" s="279"/>
      <c r="BK38" s="279"/>
      <c r="BL38" s="279"/>
      <c r="BM38" s="279"/>
      <c r="BN38" s="279"/>
      <c r="BO38" s="279"/>
      <c r="BP38" s="279"/>
      <c r="BQ38" s="279"/>
      <c r="BR38" s="279"/>
      <c r="BS38" s="279"/>
      <c r="BT38" s="279"/>
      <c r="BU38" s="279"/>
      <c r="BV38" s="278"/>
      <c r="BW38" s="279"/>
      <c r="BX38" s="279"/>
      <c r="BY38" s="279"/>
      <c r="BZ38" s="279"/>
      <c r="CA38" s="279"/>
      <c r="CB38" s="278"/>
      <c r="CC38" s="279"/>
      <c r="CD38" s="279"/>
      <c r="CE38" s="279"/>
      <c r="CF38" s="279"/>
      <c r="CG38" s="279"/>
      <c r="CH38" s="278"/>
      <c r="CI38" s="279"/>
      <c r="CJ38" s="279"/>
      <c r="CK38" s="279"/>
      <c r="CL38" s="279"/>
      <c r="CM38" s="279"/>
      <c r="CN38" s="278"/>
      <c r="CO38" s="279"/>
      <c r="CP38" s="279"/>
      <c r="CQ38" s="279"/>
      <c r="CR38" s="279"/>
      <c r="CS38" s="279"/>
      <c r="CU38" s="279"/>
      <c r="CV38" s="279"/>
      <c r="CW38" s="279"/>
      <c r="CX38" s="279"/>
      <c r="CY38" s="279"/>
      <c r="CZ38" s="279"/>
      <c r="DA38" s="279"/>
      <c r="DB38" s="279"/>
      <c r="DC38" s="279"/>
      <c r="DD38" s="279"/>
      <c r="DE38" s="279"/>
      <c r="DF38" s="278"/>
      <c r="DG38" s="279"/>
      <c r="DH38" s="279"/>
      <c r="DI38" s="279"/>
      <c r="DJ38" s="279"/>
      <c r="DK38" s="279"/>
      <c r="DM38" s="279"/>
      <c r="DN38" s="279"/>
      <c r="DO38" s="279"/>
      <c r="DP38" s="279"/>
      <c r="DQ38" s="279"/>
      <c r="DR38" s="279"/>
      <c r="DS38" s="279"/>
      <c r="DT38" s="279"/>
      <c r="DU38" s="279"/>
      <c r="DV38" s="279"/>
      <c r="DW38" s="279"/>
      <c r="DX38" s="278"/>
      <c r="DY38" s="279"/>
      <c r="DZ38" s="279"/>
      <c r="EA38" s="279"/>
      <c r="EB38" s="279"/>
      <c r="EC38" s="279"/>
      <c r="EE38" s="279"/>
      <c r="EF38" s="279"/>
      <c r="EG38" s="279"/>
      <c r="EH38" s="279"/>
      <c r="EI38" s="279"/>
      <c r="EJ38" s="279"/>
      <c r="EK38" s="279"/>
      <c r="EL38" s="279"/>
      <c r="EM38" s="279"/>
      <c r="EN38" s="279"/>
      <c r="EO38" s="279"/>
      <c r="EP38" s="542">
        <v>16</v>
      </c>
      <c r="EQ38" s="543">
        <v>66.290703849525315</v>
      </c>
      <c r="ER38" s="543">
        <v>65.136296703239211</v>
      </c>
      <c r="ES38" s="543">
        <v>1.1544071462861041</v>
      </c>
      <c r="ET38" s="543">
        <v>0.88204143946703184</v>
      </c>
      <c r="EU38" s="543">
        <v>2.0364485857531358</v>
      </c>
      <c r="EV38" s="543">
        <v>2.9270220626881871</v>
      </c>
      <c r="EW38" s="543">
        <v>0.4939446815310683</v>
      </c>
      <c r="EX38" s="543">
        <v>0.21326559083744792</v>
      </c>
      <c r="EY38" s="543">
        <v>2.2497141765905839</v>
      </c>
      <c r="EZ38" s="543">
        <v>17321671.338590052</v>
      </c>
      <c r="FA38" s="543">
        <v>99.803005088005648</v>
      </c>
      <c r="FB38" s="543">
        <v>15278431.921464803</v>
      </c>
      <c r="FC38" s="543">
        <v>518754.27261202555</v>
      </c>
      <c r="FD38" s="543">
        <v>1009973.1600610015</v>
      </c>
      <c r="FE38" s="543">
        <v>6190557.7449850226</v>
      </c>
      <c r="FF38" s="543">
        <v>0.36832861607044509</v>
      </c>
      <c r="FG38" s="279"/>
      <c r="FH38" s="278"/>
      <c r="FI38" s="279"/>
      <c r="FJ38" s="279"/>
      <c r="FK38" s="279"/>
      <c r="FL38" s="279"/>
      <c r="FM38" s="279"/>
      <c r="FO38" s="279"/>
      <c r="FP38" s="279"/>
      <c r="FQ38" s="279"/>
      <c r="FR38" s="279"/>
      <c r="FS38" s="279"/>
      <c r="FT38" s="279"/>
      <c r="FU38" s="279"/>
      <c r="FV38" s="279"/>
      <c r="FW38" s="279"/>
      <c r="FX38" s="279"/>
      <c r="FY38" s="279"/>
      <c r="FZ38" s="278"/>
      <c r="GA38" s="279"/>
      <c r="GB38" s="279"/>
      <c r="GC38" s="279"/>
      <c r="GD38" s="279"/>
      <c r="GE38" s="279"/>
      <c r="GG38" s="279"/>
      <c r="GH38" s="279"/>
      <c r="GI38" s="279"/>
      <c r="GJ38" s="279"/>
      <c r="GK38" s="279"/>
      <c r="GL38" s="279"/>
      <c r="GM38" s="279"/>
      <c r="GN38" s="279"/>
      <c r="GO38" s="279"/>
      <c r="GP38" s="279"/>
      <c r="GQ38" s="279"/>
      <c r="GR38" s="278"/>
      <c r="GS38" s="279"/>
      <c r="GT38" s="279"/>
      <c r="GU38" s="279"/>
      <c r="GV38" s="279"/>
      <c r="GW38" s="279"/>
      <c r="GY38" s="279"/>
      <c r="GZ38" s="279"/>
      <c r="HA38" s="279"/>
      <c r="HB38" s="279"/>
      <c r="HC38" s="279"/>
      <c r="HD38" s="279"/>
      <c r="HE38" s="279"/>
      <c r="HF38" s="279"/>
      <c r="HG38" s="279"/>
      <c r="HH38" s="279"/>
      <c r="HI38" s="279"/>
      <c r="HJ38" s="29"/>
      <c r="HK38" s="29"/>
      <c r="HL38" s="29"/>
      <c r="HM38" s="29"/>
      <c r="HN38" s="29"/>
      <c r="HO38" s="28"/>
      <c r="HP38" s="29"/>
      <c r="HQ38" s="29"/>
      <c r="HR38" s="29"/>
      <c r="HS38" s="29"/>
      <c r="HT38" s="29"/>
      <c r="HU38" s="29"/>
      <c r="HV38" s="29"/>
      <c r="HW38" s="29"/>
      <c r="HX38" s="29"/>
      <c r="HY38" s="29"/>
      <c r="HZ38" s="29"/>
      <c r="IA38" s="29"/>
      <c r="IB38" s="278"/>
      <c r="IC38" s="279"/>
      <c r="ID38" s="279"/>
      <c r="IE38" s="279"/>
      <c r="IF38" s="279"/>
      <c r="IG38" s="279"/>
      <c r="II38" s="279"/>
      <c r="IJ38" s="279"/>
      <c r="IK38" s="279"/>
      <c r="IL38" s="279"/>
      <c r="IM38" s="279"/>
      <c r="IN38" s="279"/>
      <c r="IO38" s="279"/>
      <c r="IP38" s="279"/>
      <c r="IQ38" s="279"/>
      <c r="IR38" s="279"/>
      <c r="IS38" s="279"/>
      <c r="IT38" s="278"/>
      <c r="IU38" s="279"/>
      <c r="IV38" s="279"/>
      <c r="IW38" s="279"/>
      <c r="IX38" s="279"/>
      <c r="IY38" s="279"/>
      <c r="IZ38" s="279"/>
      <c r="JA38" s="279"/>
      <c r="JB38" s="279"/>
      <c r="JC38" s="279"/>
      <c r="JE38" s="279"/>
      <c r="JF38" s="279"/>
      <c r="JG38" s="279"/>
      <c r="JH38" s="279"/>
      <c r="JI38" s="279"/>
      <c r="JJ38" s="279"/>
      <c r="JK38" s="279"/>
      <c r="JL38" s="278"/>
      <c r="JM38" s="279"/>
      <c r="JN38" s="279"/>
      <c r="JO38" s="279"/>
      <c r="JP38" s="279"/>
      <c r="JQ38" s="279"/>
      <c r="JS38" s="279"/>
      <c r="JT38" s="279"/>
      <c r="JU38" s="279"/>
      <c r="JV38" s="279"/>
      <c r="JW38" s="279"/>
      <c r="JX38" s="279"/>
      <c r="JY38" s="279"/>
      <c r="JZ38" s="279"/>
      <c r="KA38" s="279"/>
      <c r="KB38" s="279"/>
      <c r="KC38" s="279"/>
      <c r="KD38" s="446"/>
      <c r="KE38" s="447"/>
      <c r="KF38" s="447"/>
      <c r="KG38" s="447"/>
      <c r="KH38" s="447"/>
      <c r="KI38" s="447"/>
      <c r="KK38" s="447"/>
      <c r="KL38" s="447"/>
      <c r="KM38" s="447"/>
      <c r="KN38" s="447"/>
      <c r="KO38" s="447"/>
      <c r="KP38" s="447"/>
      <c r="KQ38" s="447"/>
      <c r="KR38" s="447"/>
      <c r="KS38" s="447"/>
      <c r="KT38" s="447"/>
      <c r="KU38" s="447"/>
      <c r="KV38" s="29"/>
      <c r="KW38" s="29"/>
      <c r="KX38" s="29"/>
      <c r="KY38" s="29"/>
      <c r="KZ38" s="29"/>
      <c r="LA38" s="28"/>
      <c r="LB38" s="29"/>
      <c r="LC38" s="29"/>
      <c r="LD38" s="29"/>
      <c r="LE38" s="29"/>
      <c r="LF38" s="29"/>
      <c r="LG38" s="29"/>
      <c r="LH38" s="29"/>
      <c r="LI38" s="29"/>
      <c r="LJ38" s="29"/>
      <c r="LK38" s="29"/>
      <c r="LL38" s="29"/>
      <c r="LM38" s="29"/>
      <c r="LN38" s="278"/>
      <c r="LO38" s="279"/>
      <c r="LP38" s="279"/>
      <c r="LQ38" s="279"/>
      <c r="LR38" s="279"/>
      <c r="LS38" s="279"/>
      <c r="LU38" s="279"/>
      <c r="LV38" s="279"/>
      <c r="LW38" s="279"/>
      <c r="LX38" s="279"/>
      <c r="LY38" s="279"/>
      <c r="LZ38" s="279"/>
      <c r="MA38" s="279"/>
      <c r="MB38" s="279"/>
      <c r="MC38" s="279"/>
      <c r="MD38" s="279"/>
      <c r="ME38" s="279"/>
      <c r="MF38" s="278"/>
      <c r="MG38" s="279"/>
      <c r="MH38" s="279"/>
      <c r="MI38" s="279"/>
      <c r="MJ38" s="279"/>
      <c r="MK38" s="279"/>
      <c r="MM38" s="279"/>
      <c r="MN38" s="279"/>
      <c r="MO38" s="279"/>
      <c r="MP38" s="279"/>
      <c r="MQ38" s="279"/>
      <c r="MR38" s="279"/>
      <c r="MS38" s="279"/>
      <c r="MT38" s="279"/>
      <c r="MU38" s="279"/>
      <c r="MV38" s="279"/>
      <c r="MW38" s="279"/>
      <c r="MX38" s="279"/>
      <c r="MY38" s="279"/>
      <c r="MZ38" s="279"/>
      <c r="NA38" s="279"/>
      <c r="NB38" s="279"/>
      <c r="NC38" s="279"/>
      <c r="ND38" s="279"/>
      <c r="NE38" s="279"/>
      <c r="NF38" s="279"/>
      <c r="NG38" s="279"/>
      <c r="NH38" s="279"/>
      <c r="NI38" s="279"/>
      <c r="NJ38" s="279"/>
      <c r="NK38" s="279"/>
      <c r="NL38" s="279"/>
      <c r="NM38" s="279"/>
      <c r="NN38" s="279"/>
      <c r="NO38" s="29"/>
      <c r="NP38" s="29"/>
      <c r="NQ38" s="29"/>
      <c r="NR38" s="29"/>
      <c r="NS38" s="29"/>
      <c r="NT38" s="29"/>
      <c r="NU38" s="28"/>
      <c r="NW38" s="29"/>
      <c r="NX38" s="29"/>
      <c r="NY38" s="29"/>
      <c r="NZ38" s="29"/>
      <c r="OA38" s="29"/>
      <c r="OB38" s="29"/>
      <c r="OC38" s="29"/>
      <c r="OD38" s="29"/>
      <c r="OE38" s="29"/>
      <c r="OF38" s="29"/>
      <c r="OG38" s="29"/>
      <c r="OH38" s="29"/>
      <c r="OI38" s="29"/>
      <c r="OJ38" s="29"/>
      <c r="OK38" s="29"/>
      <c r="OL38" s="29"/>
      <c r="OM38" s="28"/>
      <c r="OO38" s="29"/>
      <c r="OP38" s="29"/>
      <c r="OQ38" s="29"/>
      <c r="OR38" s="29"/>
      <c r="OS38" s="29"/>
      <c r="OT38" s="29"/>
      <c r="OU38" s="29"/>
      <c r="OV38" s="29"/>
      <c r="OW38" s="29"/>
      <c r="OX38" s="29"/>
      <c r="OY38" s="29"/>
      <c r="OZ38" s="278"/>
      <c r="PA38" s="279"/>
      <c r="PB38" s="279"/>
      <c r="PC38" s="279"/>
      <c r="PD38" s="279"/>
      <c r="PE38" s="279"/>
      <c r="PG38" s="279"/>
      <c r="PH38" s="279"/>
      <c r="PI38" s="279"/>
      <c r="PJ38" s="279"/>
      <c r="PK38" s="279"/>
      <c r="PL38" s="279"/>
      <c r="PM38" s="279"/>
      <c r="PN38" s="279"/>
      <c r="PO38" s="279"/>
      <c r="PP38" s="279"/>
      <c r="PQ38" s="279"/>
      <c r="PR38" s="524"/>
      <c r="PS38" s="525"/>
      <c r="PT38" s="525"/>
      <c r="PU38" s="525"/>
      <c r="PV38" s="525"/>
      <c r="PW38" s="525"/>
      <c r="PX38" s="525"/>
      <c r="PY38" s="525"/>
      <c r="PZ38" s="525"/>
      <c r="QA38" s="525"/>
      <c r="QB38" s="525"/>
      <c r="QC38" s="525"/>
      <c r="QD38" s="525"/>
      <c r="QE38" s="525"/>
      <c r="QF38" s="525"/>
      <c r="QG38" s="525"/>
      <c r="QH38" s="525"/>
      <c r="QI38" s="29"/>
      <c r="QJ38" s="278"/>
      <c r="QK38" s="279"/>
      <c r="QL38" s="279"/>
      <c r="QM38" s="279"/>
      <c r="QN38" s="279"/>
      <c r="QO38" s="279"/>
      <c r="QQ38" s="279"/>
      <c r="QR38" s="279"/>
      <c r="QS38" s="279"/>
      <c r="QT38" s="279"/>
      <c r="QU38" s="279"/>
      <c r="QV38" s="279"/>
      <c r="QW38" s="279"/>
      <c r="QX38" s="279"/>
      <c r="QY38" s="279"/>
      <c r="QZ38" s="279"/>
      <c r="RA38" s="279"/>
      <c r="RB38" s="278"/>
      <c r="RC38" s="279"/>
      <c r="RD38" s="279"/>
      <c r="RE38" s="279"/>
      <c r="RF38" s="279"/>
      <c r="RG38" s="279"/>
      <c r="RI38" s="279"/>
      <c r="RJ38" s="279"/>
      <c r="RK38" s="279"/>
      <c r="RL38" s="279"/>
      <c r="RM38" s="279"/>
      <c r="RN38" s="279"/>
      <c r="RO38" s="279"/>
      <c r="RP38" s="279"/>
      <c r="RQ38" s="279"/>
      <c r="RR38" s="279"/>
      <c r="RS38" s="279"/>
    </row>
    <row r="39" spans="1:487" ht="15" x14ac:dyDescent="0.25">
      <c r="A39" s="1" t="s">
        <v>106</v>
      </c>
      <c r="B39" s="278"/>
      <c r="C39" s="513" t="s">
        <v>443</v>
      </c>
      <c r="D39" s="279"/>
      <c r="E39" s="279"/>
      <c r="F39" s="279"/>
      <c r="G39" s="279"/>
      <c r="H39" s="183"/>
      <c r="I39" s="279"/>
      <c r="J39" s="279"/>
      <c r="K39" s="279"/>
      <c r="L39" s="279"/>
      <c r="M39" s="279"/>
      <c r="N39" s="279"/>
      <c r="O39" s="368"/>
      <c r="P39" s="368"/>
      <c r="Q39" s="368"/>
      <c r="R39" s="368"/>
      <c r="S39" s="279"/>
      <c r="T39" s="278"/>
      <c r="U39" s="279"/>
      <c r="V39" s="279"/>
      <c r="W39" s="279"/>
      <c r="X39" s="279"/>
      <c r="Y39" s="279"/>
      <c r="AA39" s="279"/>
      <c r="AB39" s="279"/>
      <c r="AC39" s="279"/>
      <c r="AD39" s="279"/>
      <c r="AE39" s="279"/>
      <c r="AF39" s="279"/>
      <c r="AG39" s="279"/>
      <c r="AH39" s="279"/>
      <c r="AI39" s="279"/>
      <c r="AJ39" s="279"/>
      <c r="AK39" s="279"/>
      <c r="AL39" s="278"/>
      <c r="AM39" s="279"/>
      <c r="AN39" s="279"/>
      <c r="AO39" s="279"/>
      <c r="AP39" s="279"/>
      <c r="AQ39" s="279"/>
      <c r="AS39" s="279"/>
      <c r="AT39" s="279"/>
      <c r="AU39" s="279"/>
      <c r="AV39" s="279"/>
      <c r="AW39" s="279"/>
      <c r="AX39" s="279"/>
      <c r="AY39" s="279"/>
      <c r="AZ39" s="279"/>
      <c r="BA39" s="279"/>
      <c r="BB39" s="279"/>
      <c r="BC39" s="279"/>
      <c r="BD39" s="278"/>
      <c r="BE39" s="279"/>
      <c r="BF39" s="279"/>
      <c r="BG39" s="279"/>
      <c r="BH39" s="279"/>
      <c r="BI39" s="279"/>
      <c r="BK39" s="279"/>
      <c r="BL39" s="279"/>
      <c r="BM39" s="279"/>
      <c r="BN39" s="279"/>
      <c r="BO39" s="279"/>
      <c r="BP39" s="279"/>
      <c r="BQ39" s="279"/>
      <c r="BR39" s="279"/>
      <c r="BS39" s="279"/>
      <c r="BT39" s="279"/>
      <c r="BU39" s="279"/>
      <c r="BV39" s="278"/>
      <c r="BW39" s="279"/>
      <c r="BX39" s="279"/>
      <c r="BY39" s="279"/>
      <c r="BZ39" s="279"/>
      <c r="CA39" s="279"/>
      <c r="CB39" s="278"/>
      <c r="CC39" s="279"/>
      <c r="CD39" s="279"/>
      <c r="CE39" s="279"/>
      <c r="CF39" s="279"/>
      <c r="CG39" s="279"/>
      <c r="CH39" s="278"/>
      <c r="CI39" s="279"/>
      <c r="CJ39" s="279"/>
      <c r="CK39" s="279"/>
      <c r="CL39" s="279"/>
      <c r="CM39" s="279"/>
      <c r="CN39" s="278"/>
      <c r="CO39" s="279"/>
      <c r="CP39" s="279"/>
      <c r="CQ39" s="279"/>
      <c r="CR39" s="279"/>
      <c r="CS39" s="279"/>
      <c r="CU39" s="279"/>
      <c r="CV39" s="279"/>
      <c r="CW39" s="279"/>
      <c r="CX39" s="279"/>
      <c r="CY39" s="279"/>
      <c r="CZ39" s="279"/>
      <c r="DA39" s="279"/>
      <c r="DB39" s="279"/>
      <c r="DC39" s="279"/>
      <c r="DD39" s="279"/>
      <c r="DE39" s="279"/>
      <c r="DF39" s="278"/>
      <c r="DG39" s="279"/>
      <c r="DH39" s="279"/>
      <c r="DI39" s="279"/>
      <c r="DJ39" s="279"/>
      <c r="DK39" s="279"/>
      <c r="DM39" s="279"/>
      <c r="DN39" s="279"/>
      <c r="DO39" s="279"/>
      <c r="DP39" s="279"/>
      <c r="DQ39" s="279"/>
      <c r="DR39" s="279"/>
      <c r="DS39" s="279"/>
      <c r="DT39" s="279"/>
      <c r="DU39" s="279"/>
      <c r="DV39" s="279"/>
      <c r="DW39" s="279"/>
      <c r="DX39" s="278"/>
      <c r="DY39" s="279"/>
      <c r="DZ39" s="279"/>
      <c r="EA39" s="279"/>
      <c r="EB39" s="279"/>
      <c r="EC39" s="279"/>
      <c r="EE39" s="279"/>
      <c r="EF39" s="279"/>
      <c r="EG39" s="279"/>
      <c r="EH39" s="279"/>
      <c r="EI39" s="279"/>
      <c r="EJ39" s="279"/>
      <c r="EK39" s="279"/>
      <c r="EL39" s="279"/>
      <c r="EM39" s="279"/>
      <c r="EN39" s="279"/>
      <c r="EO39" s="279"/>
      <c r="EP39" s="542">
        <v>17</v>
      </c>
      <c r="EQ39" s="543">
        <v>67.297441220977973</v>
      </c>
      <c r="ER39" s="543">
        <v>66.290703849525315</v>
      </c>
      <c r="ES39" s="543">
        <v>1.0067373714526582</v>
      </c>
      <c r="ET39" s="543">
        <v>1.025116880792748</v>
      </c>
      <c r="EU39" s="543">
        <v>2.0318542522454059</v>
      </c>
      <c r="EV39" s="543">
        <v>2.9489039102816235</v>
      </c>
      <c r="EW39" s="543">
        <v>0.49243905554348927</v>
      </c>
      <c r="EX39" s="543">
        <v>0.20839489898559033</v>
      </c>
      <c r="EY39" s="543">
        <v>2.2402491512309961</v>
      </c>
      <c r="EZ39" s="543">
        <v>17321671.310401279</v>
      </c>
      <c r="FA39" s="543">
        <v>101.27986097668683</v>
      </c>
      <c r="FB39" s="543">
        <v>17756737.663835775</v>
      </c>
      <c r="FC39" s="543">
        <v>631371.28198652901</v>
      </c>
      <c r="FD39" s="543">
        <v>1062594.2218782874</v>
      </c>
      <c r="FE39" s="543">
        <v>6554486.7173387911</v>
      </c>
      <c r="FF39" s="543">
        <v>0.33697942232870154</v>
      </c>
      <c r="FG39" s="279"/>
      <c r="FH39" s="278"/>
      <c r="FI39" s="279"/>
      <c r="FJ39" s="279"/>
      <c r="FK39" s="279"/>
      <c r="FL39" s="279"/>
      <c r="FM39" s="279"/>
      <c r="FO39" s="279"/>
      <c r="FP39" s="279"/>
      <c r="FQ39" s="279"/>
      <c r="FR39" s="279"/>
      <c r="FS39" s="279"/>
      <c r="FT39" s="279"/>
      <c r="FU39" s="279"/>
      <c r="FV39" s="279"/>
      <c r="FW39" s="279"/>
      <c r="FX39" s="279"/>
      <c r="FY39" s="279"/>
      <c r="FZ39" s="278"/>
      <c r="GA39" s="279"/>
      <c r="GB39" s="279"/>
      <c r="GC39" s="279"/>
      <c r="GD39" s="279"/>
      <c r="GE39" s="279"/>
      <c r="GG39" s="279"/>
      <c r="GH39" s="279"/>
      <c r="GI39" s="279"/>
      <c r="GJ39" s="279"/>
      <c r="GK39" s="279"/>
      <c r="GL39" s="279"/>
      <c r="GM39" s="279"/>
      <c r="GN39" s="279"/>
      <c r="GO39" s="279"/>
      <c r="GP39" s="279"/>
      <c r="GQ39" s="279"/>
      <c r="GR39" s="278"/>
      <c r="GS39" s="279"/>
      <c r="GT39" s="279"/>
      <c r="GU39" s="279"/>
      <c r="GV39" s="279"/>
      <c r="GW39" s="279"/>
      <c r="GY39" s="279"/>
      <c r="GZ39" s="279"/>
      <c r="HA39" s="279"/>
      <c r="HB39" s="279"/>
      <c r="HC39" s="279"/>
      <c r="HD39" s="279"/>
      <c r="HE39" s="279"/>
      <c r="HF39" s="279"/>
      <c r="HG39" s="279"/>
      <c r="HH39" s="279"/>
      <c r="HI39" s="279"/>
      <c r="HJ39" s="29"/>
      <c r="HK39" s="29"/>
      <c r="HL39" s="29"/>
      <c r="HM39" s="29"/>
      <c r="HN39" s="29"/>
      <c r="HO39" s="28"/>
      <c r="HP39" s="29"/>
      <c r="HQ39" s="29"/>
      <c r="HR39" s="29"/>
      <c r="HS39" s="29"/>
      <c r="HT39" s="29"/>
      <c r="HU39" s="29"/>
      <c r="HV39" s="29"/>
      <c r="HW39" s="29"/>
      <c r="HX39" s="29"/>
      <c r="HY39" s="29"/>
      <c r="HZ39" s="29"/>
      <c r="IA39" s="29"/>
      <c r="IB39" s="278"/>
      <c r="IC39" s="279"/>
      <c r="ID39" s="279"/>
      <c r="IE39" s="279"/>
      <c r="IF39" s="279"/>
      <c r="IG39" s="279"/>
      <c r="II39" s="279"/>
      <c r="IJ39" s="279"/>
      <c r="IK39" s="279"/>
      <c r="IL39" s="279"/>
      <c r="IM39" s="279"/>
      <c r="IN39" s="279"/>
      <c r="IO39" s="279"/>
      <c r="IP39" s="279"/>
      <c r="IQ39" s="279"/>
      <c r="IR39" s="279"/>
      <c r="IS39" s="279"/>
      <c r="IT39" s="278"/>
      <c r="IU39" s="279"/>
      <c r="IV39" s="279"/>
      <c r="IW39" s="279"/>
      <c r="IX39" s="279"/>
      <c r="IY39" s="279"/>
      <c r="IZ39" s="279"/>
      <c r="JA39" s="279"/>
      <c r="JB39" s="279"/>
      <c r="JC39" s="279"/>
      <c r="JE39" s="279"/>
      <c r="JF39" s="279"/>
      <c r="JG39" s="279"/>
      <c r="JH39" s="279"/>
      <c r="JI39" s="279"/>
      <c r="JJ39" s="279"/>
      <c r="JK39" s="279"/>
      <c r="JL39" s="278"/>
      <c r="JM39" s="279"/>
      <c r="JN39" s="279"/>
      <c r="JO39" s="279"/>
      <c r="JP39" s="279"/>
      <c r="JQ39" s="279"/>
      <c r="JS39" s="279"/>
      <c r="JT39" s="279"/>
      <c r="JU39" s="279"/>
      <c r="JV39" s="279"/>
      <c r="JW39" s="279"/>
      <c r="JX39" s="279"/>
      <c r="JY39" s="279"/>
      <c r="JZ39" s="279"/>
      <c r="KA39" s="279"/>
      <c r="KB39" s="279"/>
      <c r="KC39" s="279"/>
      <c r="KD39" s="446"/>
      <c r="KE39" s="447"/>
      <c r="KF39" s="447"/>
      <c r="KG39" s="447"/>
      <c r="KH39" s="447"/>
      <c r="KI39" s="447"/>
      <c r="KK39" s="447"/>
      <c r="KL39" s="447"/>
      <c r="KM39" s="447"/>
      <c r="KN39" s="447"/>
      <c r="KO39" s="447"/>
      <c r="KP39" s="447"/>
      <c r="KQ39" s="447"/>
      <c r="KR39" s="447"/>
      <c r="KS39" s="447"/>
      <c r="KT39" s="447"/>
      <c r="KU39" s="447"/>
      <c r="KV39" s="29"/>
      <c r="KW39" s="29"/>
      <c r="KX39" s="29"/>
      <c r="KY39" s="29"/>
      <c r="KZ39" s="29"/>
      <c r="LA39" s="28"/>
      <c r="LB39" s="29"/>
      <c r="LC39" s="29"/>
      <c r="LD39" s="29"/>
      <c r="LE39" s="29"/>
      <c r="LF39" s="29"/>
      <c r="LG39" s="29"/>
      <c r="LH39" s="29"/>
      <c r="LI39" s="29"/>
      <c r="LJ39" s="29"/>
      <c r="LK39" s="29"/>
      <c r="LL39" s="29"/>
      <c r="LM39" s="29"/>
      <c r="LN39" s="278"/>
      <c r="LO39" s="279"/>
      <c r="LP39" s="279"/>
      <c r="LQ39" s="279"/>
      <c r="LR39" s="279"/>
      <c r="LS39" s="279"/>
      <c r="LU39" s="279"/>
      <c r="LV39" s="279"/>
      <c r="LW39" s="279"/>
      <c r="LX39" s="279"/>
      <c r="LY39" s="279"/>
      <c r="LZ39" s="279"/>
      <c r="MA39" s="279"/>
      <c r="MB39" s="279"/>
      <c r="MC39" s="279"/>
      <c r="MD39" s="279"/>
      <c r="ME39" s="279"/>
      <c r="MF39" s="278"/>
      <c r="MG39" s="279"/>
      <c r="MH39" s="279"/>
      <c r="MI39" s="279"/>
      <c r="MJ39" s="279"/>
      <c r="MK39" s="279"/>
      <c r="MM39" s="279"/>
      <c r="MN39" s="279"/>
      <c r="MO39" s="279"/>
      <c r="MP39" s="279"/>
      <c r="MQ39" s="279"/>
      <c r="MR39" s="279"/>
      <c r="MS39" s="279"/>
      <c r="MT39" s="279"/>
      <c r="MU39" s="279"/>
      <c r="MV39" s="279"/>
      <c r="MW39" s="279"/>
      <c r="MX39" s="279"/>
      <c r="MY39" s="279"/>
      <c r="MZ39" s="279"/>
      <c r="NA39" s="279"/>
      <c r="NB39" s="279"/>
      <c r="NC39" s="279"/>
      <c r="ND39" s="279"/>
      <c r="NE39" s="279"/>
      <c r="NF39" s="279"/>
      <c r="NG39" s="279"/>
      <c r="NH39" s="279"/>
      <c r="NI39" s="279"/>
      <c r="NJ39" s="279"/>
      <c r="NK39" s="279"/>
      <c r="NL39" s="279"/>
      <c r="NM39" s="279"/>
      <c r="NN39" s="279"/>
      <c r="NO39" s="29"/>
      <c r="NP39" s="29"/>
      <c r="NQ39" s="29"/>
      <c r="NR39" s="29"/>
      <c r="NS39" s="29"/>
      <c r="NT39" s="29"/>
      <c r="NU39" s="28"/>
      <c r="NW39" s="29"/>
      <c r="NX39" s="29"/>
      <c r="NY39" s="29"/>
      <c r="NZ39" s="29"/>
      <c r="OA39" s="29"/>
      <c r="OB39" s="29"/>
      <c r="OC39" s="29"/>
      <c r="OD39" s="29"/>
      <c r="OE39" s="29"/>
      <c r="OF39" s="29"/>
      <c r="OG39" s="29"/>
      <c r="OH39" s="29"/>
      <c r="OI39" s="29"/>
      <c r="OJ39" s="29"/>
      <c r="OK39" s="29"/>
      <c r="OL39" s="29"/>
      <c r="OM39" s="28"/>
      <c r="OO39" s="29"/>
      <c r="OP39" s="29"/>
      <c r="OQ39" s="29"/>
      <c r="OR39" s="29"/>
      <c r="OS39" s="29"/>
      <c r="OT39" s="29"/>
      <c r="OU39" s="29"/>
      <c r="OV39" s="29"/>
      <c r="OW39" s="29"/>
      <c r="OX39" s="29"/>
      <c r="OY39" s="29"/>
      <c r="OZ39" s="278"/>
      <c r="PA39" s="279"/>
      <c r="PB39" s="279"/>
      <c r="PC39" s="279"/>
      <c r="PD39" s="279"/>
      <c r="PE39" s="279"/>
      <c r="PG39" s="279"/>
      <c r="PH39" s="279"/>
      <c r="PI39" s="279"/>
      <c r="PJ39" s="279"/>
      <c r="PK39" s="279"/>
      <c r="PL39" s="279"/>
      <c r="PM39" s="279"/>
      <c r="PN39" s="279"/>
      <c r="PO39" s="279"/>
      <c r="PP39" s="279"/>
      <c r="PQ39" s="279"/>
      <c r="PR39" s="524"/>
      <c r="PS39" s="525"/>
      <c r="PT39" s="525"/>
      <c r="PU39" s="525"/>
      <c r="PV39" s="525"/>
      <c r="PW39" s="525"/>
      <c r="PX39" s="525"/>
      <c r="PY39" s="525"/>
      <c r="PZ39" s="525"/>
      <c r="QA39" s="525"/>
      <c r="QB39" s="525"/>
      <c r="QC39" s="525"/>
      <c r="QD39" s="525"/>
      <c r="QE39" s="525"/>
      <c r="QF39" s="525"/>
      <c r="QG39" s="525"/>
      <c r="QH39" s="525"/>
      <c r="QI39" s="29"/>
      <c r="QJ39" s="278"/>
      <c r="QK39" s="279"/>
      <c r="QL39" s="279"/>
      <c r="QM39" s="279"/>
      <c r="QN39" s="279"/>
      <c r="QO39" s="279"/>
      <c r="QQ39" s="279"/>
      <c r="QR39" s="279"/>
      <c r="QS39" s="279"/>
      <c r="QT39" s="279"/>
      <c r="QU39" s="279"/>
      <c r="QV39" s="279"/>
      <c r="QW39" s="279"/>
      <c r="QX39" s="279"/>
      <c r="QY39" s="279"/>
      <c r="QZ39" s="279"/>
      <c r="RA39" s="279"/>
      <c r="RB39" s="278"/>
      <c r="RC39" s="279"/>
      <c r="RD39" s="279"/>
      <c r="RE39" s="279"/>
      <c r="RF39" s="279"/>
      <c r="RG39" s="279"/>
      <c r="RI39" s="279"/>
      <c r="RJ39" s="279"/>
      <c r="RK39" s="279"/>
      <c r="RL39" s="279"/>
      <c r="RM39" s="279"/>
      <c r="RN39" s="279"/>
      <c r="RO39" s="279"/>
      <c r="RP39" s="279"/>
      <c r="RQ39" s="279"/>
      <c r="RR39" s="279"/>
      <c r="RS39" s="279"/>
    </row>
    <row r="40" spans="1:487" ht="15" x14ac:dyDescent="0.25">
      <c r="A40" s="1" t="s">
        <v>112</v>
      </c>
      <c r="B40" s="278"/>
      <c r="C40" s="513" t="s">
        <v>444</v>
      </c>
      <c r="D40" s="279"/>
      <c r="E40" s="279"/>
      <c r="F40" s="279"/>
      <c r="G40" s="279"/>
      <c r="H40" s="183"/>
      <c r="I40" s="279"/>
      <c r="J40" s="279"/>
      <c r="K40" s="279"/>
      <c r="L40" s="279"/>
      <c r="M40" s="279"/>
      <c r="N40" s="279"/>
      <c r="O40" s="368"/>
      <c r="P40" s="368"/>
      <c r="Q40" s="368"/>
      <c r="R40" s="368"/>
      <c r="S40" s="279"/>
      <c r="T40" s="278"/>
      <c r="U40" s="279"/>
      <c r="V40" s="279"/>
      <c r="W40" s="279"/>
      <c r="X40" s="279"/>
      <c r="Y40" s="279"/>
      <c r="AA40" s="279"/>
      <c r="AB40" s="279"/>
      <c r="AC40" s="279"/>
      <c r="AD40" s="279"/>
      <c r="AE40" s="279"/>
      <c r="AF40" s="279"/>
      <c r="AG40" s="279"/>
      <c r="AH40" s="279"/>
      <c r="AI40" s="279"/>
      <c r="AJ40" s="279"/>
      <c r="AK40" s="279"/>
      <c r="AL40" s="278"/>
      <c r="AM40" s="279"/>
      <c r="AN40" s="279"/>
      <c r="AO40" s="279"/>
      <c r="AP40" s="279"/>
      <c r="AQ40" s="279"/>
      <c r="AS40" s="279"/>
      <c r="AT40" s="279"/>
      <c r="AU40" s="279"/>
      <c r="AV40" s="279"/>
      <c r="AW40" s="279"/>
      <c r="AX40" s="279"/>
      <c r="AY40" s="279"/>
      <c r="AZ40" s="279"/>
      <c r="BA40" s="279"/>
      <c r="BB40" s="279"/>
      <c r="BC40" s="279"/>
      <c r="BD40" s="278"/>
      <c r="BE40" s="279"/>
      <c r="BF40" s="279"/>
      <c r="BG40" s="279"/>
      <c r="BH40" s="279"/>
      <c r="BI40" s="279"/>
      <c r="BK40" s="279"/>
      <c r="BL40" s="279"/>
      <c r="BM40" s="279"/>
      <c r="BN40" s="279"/>
      <c r="BO40" s="279"/>
      <c r="BP40" s="279"/>
      <c r="BQ40" s="279"/>
      <c r="BR40" s="279"/>
      <c r="BS40" s="279"/>
      <c r="BT40" s="279"/>
      <c r="BU40" s="279"/>
      <c r="BV40" s="278"/>
      <c r="BW40" s="279"/>
      <c r="BX40" s="279"/>
      <c r="BY40" s="279"/>
      <c r="BZ40" s="279"/>
      <c r="CA40" s="279"/>
      <c r="CB40" s="278"/>
      <c r="CC40" s="279"/>
      <c r="CD40" s="279"/>
      <c r="CE40" s="279"/>
      <c r="CF40" s="279"/>
      <c r="CG40" s="279"/>
      <c r="CH40" s="278"/>
      <c r="CI40" s="279"/>
      <c r="CJ40" s="279"/>
      <c r="CK40" s="279"/>
      <c r="CL40" s="279"/>
      <c r="CM40" s="279"/>
      <c r="CN40" s="278"/>
      <c r="CO40" s="279"/>
      <c r="CP40" s="279"/>
      <c r="CQ40" s="279"/>
      <c r="CR40" s="279"/>
      <c r="CS40" s="279"/>
      <c r="CU40" s="279"/>
      <c r="CV40" s="279"/>
      <c r="CW40" s="279"/>
      <c r="CX40" s="279"/>
      <c r="CY40" s="279"/>
      <c r="CZ40" s="279"/>
      <c r="DA40" s="279"/>
      <c r="DB40" s="279"/>
      <c r="DC40" s="279"/>
      <c r="DD40" s="279"/>
      <c r="DE40" s="279"/>
      <c r="DF40" s="278"/>
      <c r="DG40" s="279"/>
      <c r="DH40" s="279"/>
      <c r="DI40" s="279"/>
      <c r="DJ40" s="279"/>
      <c r="DK40" s="279"/>
      <c r="DM40" s="279"/>
      <c r="DN40" s="279"/>
      <c r="DO40" s="279"/>
      <c r="DP40" s="279"/>
      <c r="DQ40" s="279"/>
      <c r="DR40" s="279"/>
      <c r="DS40" s="279"/>
      <c r="DT40" s="279"/>
      <c r="DU40" s="279"/>
      <c r="DV40" s="279"/>
      <c r="DW40" s="279"/>
      <c r="DX40" s="278"/>
      <c r="DY40" s="279"/>
      <c r="DZ40" s="279"/>
      <c r="EA40" s="279"/>
      <c r="EB40" s="279"/>
      <c r="EC40" s="279"/>
      <c r="EE40" s="279"/>
      <c r="EF40" s="279"/>
      <c r="EG40" s="279"/>
      <c r="EH40" s="279"/>
      <c r="EI40" s="279"/>
      <c r="EJ40" s="279"/>
      <c r="EK40" s="279"/>
      <c r="EL40" s="279"/>
      <c r="EM40" s="279"/>
      <c r="EN40" s="279"/>
      <c r="EO40" s="279"/>
      <c r="EP40" s="542">
        <v>18</v>
      </c>
      <c r="EQ40" s="543">
        <v>68.477578912867017</v>
      </c>
      <c r="ER40" s="543">
        <v>67.297441220977973</v>
      </c>
      <c r="ES40" s="543">
        <v>1.180137691889044</v>
      </c>
      <c r="ET40" s="543">
        <v>0.84580909381876368</v>
      </c>
      <c r="EU40" s="543">
        <v>2.0259467857078075</v>
      </c>
      <c r="EV40" s="543">
        <v>2.9604077807182918</v>
      </c>
      <c r="EW40" s="543">
        <v>0.49141133814822291</v>
      </c>
      <c r="EX40" s="543">
        <v>0.22814567210782766</v>
      </c>
      <c r="EY40" s="543">
        <v>2.2540924578156352</v>
      </c>
      <c r="EZ40" s="543">
        <v>17321671.507268239</v>
      </c>
      <c r="FA40" s="543">
        <v>103.01671588058987</v>
      </c>
      <c r="FB40" s="543">
        <v>14650827.280988852</v>
      </c>
      <c r="FC40" s="543">
        <v>511821.7613095633</v>
      </c>
      <c r="FD40" s="543">
        <v>1100289.7616504345</v>
      </c>
      <c r="FE40" s="543">
        <v>5977787.2319151424</v>
      </c>
      <c r="FF40" s="543">
        <v>0.36757115697094422</v>
      </c>
      <c r="FG40" s="279"/>
      <c r="FH40" s="278"/>
      <c r="FI40" s="279"/>
      <c r="FJ40" s="279"/>
      <c r="FK40" s="279"/>
      <c r="FL40" s="279"/>
      <c r="FM40" s="279"/>
      <c r="FO40" s="279"/>
      <c r="FP40" s="279"/>
      <c r="FQ40" s="279"/>
      <c r="FR40" s="279"/>
      <c r="FS40" s="279"/>
      <c r="FT40" s="279"/>
      <c r="FU40" s="279"/>
      <c r="FV40" s="279"/>
      <c r="FW40" s="279"/>
      <c r="FX40" s="279"/>
      <c r="FY40" s="279"/>
      <c r="FZ40" s="278"/>
      <c r="GA40" s="279"/>
      <c r="GB40" s="279"/>
      <c r="GC40" s="279"/>
      <c r="GD40" s="279"/>
      <c r="GE40" s="279"/>
      <c r="GG40" s="279"/>
      <c r="GH40" s="279"/>
      <c r="GI40" s="279"/>
      <c r="GJ40" s="279"/>
      <c r="GK40" s="279"/>
      <c r="GL40" s="279"/>
      <c r="GM40" s="279"/>
      <c r="GN40" s="279"/>
      <c r="GO40" s="279"/>
      <c r="GP40" s="279"/>
      <c r="GQ40" s="279"/>
      <c r="GR40" s="278"/>
      <c r="GS40" s="279"/>
      <c r="GT40" s="279"/>
      <c r="GU40" s="279"/>
      <c r="GV40" s="279"/>
      <c r="GW40" s="279"/>
      <c r="GY40" s="279"/>
      <c r="GZ40" s="279"/>
      <c r="HA40" s="279"/>
      <c r="HB40" s="279"/>
      <c r="HC40" s="279"/>
      <c r="HD40" s="279"/>
      <c r="HE40" s="279"/>
      <c r="HF40" s="279"/>
      <c r="HG40" s="279"/>
      <c r="HH40" s="279"/>
      <c r="HI40" s="279"/>
      <c r="HJ40" s="29"/>
      <c r="HK40" s="29"/>
      <c r="HL40" s="29"/>
      <c r="HM40" s="29"/>
      <c r="HN40" s="29"/>
      <c r="HO40" s="28"/>
      <c r="HP40" s="29"/>
      <c r="HQ40" s="29"/>
      <c r="HR40" s="29"/>
      <c r="HS40" s="29"/>
      <c r="HT40" s="29"/>
      <c r="HU40" s="29"/>
      <c r="HV40" s="29"/>
      <c r="HW40" s="29"/>
      <c r="HX40" s="29"/>
      <c r="HY40" s="29"/>
      <c r="HZ40" s="29"/>
      <c r="IA40" s="29"/>
      <c r="IB40" s="278"/>
      <c r="IC40" s="279"/>
      <c r="ID40" s="279"/>
      <c r="IE40" s="279"/>
      <c r="IF40" s="279"/>
      <c r="IG40" s="279"/>
      <c r="II40" s="279"/>
      <c r="IJ40" s="279"/>
      <c r="IK40" s="279"/>
      <c r="IL40" s="279"/>
      <c r="IM40" s="279"/>
      <c r="IN40" s="279"/>
      <c r="IO40" s="279"/>
      <c r="IP40" s="279"/>
      <c r="IQ40" s="279"/>
      <c r="IR40" s="279"/>
      <c r="IS40" s="279"/>
      <c r="IT40" s="278"/>
      <c r="IU40" s="279"/>
      <c r="IV40" s="279"/>
      <c r="IW40" s="279"/>
      <c r="IX40" s="279"/>
      <c r="IY40" s="279"/>
      <c r="IZ40" s="279"/>
      <c r="JA40" s="279"/>
      <c r="JB40" s="279"/>
      <c r="JC40" s="279"/>
      <c r="JE40" s="279"/>
      <c r="JF40" s="279"/>
      <c r="JG40" s="279"/>
      <c r="JH40" s="279"/>
      <c r="JI40" s="279"/>
      <c r="JJ40" s="279"/>
      <c r="JK40" s="279"/>
      <c r="JL40" s="278"/>
      <c r="JM40" s="279"/>
      <c r="JN40" s="279"/>
      <c r="JO40" s="279"/>
      <c r="JP40" s="279"/>
      <c r="JQ40" s="279"/>
      <c r="JS40" s="279"/>
      <c r="JT40" s="279"/>
      <c r="JU40" s="279"/>
      <c r="JV40" s="279"/>
      <c r="JW40" s="279"/>
      <c r="JX40" s="279"/>
      <c r="JY40" s="279"/>
      <c r="JZ40" s="279"/>
      <c r="KA40" s="279"/>
      <c r="KB40" s="279"/>
      <c r="KC40" s="279"/>
      <c r="KD40" s="446"/>
      <c r="KE40" s="447"/>
      <c r="KF40" s="447"/>
      <c r="KG40" s="447"/>
      <c r="KH40" s="447"/>
      <c r="KI40" s="447"/>
      <c r="KK40" s="447"/>
      <c r="KL40" s="447"/>
      <c r="KM40" s="447"/>
      <c r="KN40" s="447"/>
      <c r="KO40" s="447"/>
      <c r="KP40" s="447"/>
      <c r="KQ40" s="447"/>
      <c r="KR40" s="447"/>
      <c r="KS40" s="447"/>
      <c r="KT40" s="447"/>
      <c r="KU40" s="447"/>
      <c r="KV40" s="29"/>
      <c r="KW40" s="29"/>
      <c r="KX40" s="29"/>
      <c r="KY40" s="29"/>
      <c r="KZ40" s="29"/>
      <c r="LA40" s="28"/>
      <c r="LB40" s="29"/>
      <c r="LC40" s="29"/>
      <c r="LD40" s="29"/>
      <c r="LE40" s="29"/>
      <c r="LF40" s="29"/>
      <c r="LG40" s="29"/>
      <c r="LH40" s="29"/>
      <c r="LI40" s="29"/>
      <c r="LJ40" s="29"/>
      <c r="LK40" s="29"/>
      <c r="LL40" s="29"/>
      <c r="LM40" s="29"/>
      <c r="LN40" s="278"/>
      <c r="LO40" s="279"/>
      <c r="LP40" s="279"/>
      <c r="LQ40" s="279"/>
      <c r="LR40" s="279"/>
      <c r="LS40" s="279"/>
      <c r="LU40" s="279"/>
      <c r="LV40" s="279"/>
      <c r="LW40" s="279"/>
      <c r="LX40" s="279"/>
      <c r="LY40" s="279"/>
      <c r="LZ40" s="279"/>
      <c r="MA40" s="279"/>
      <c r="MB40" s="279"/>
      <c r="MC40" s="279"/>
      <c r="MD40" s="279"/>
      <c r="ME40" s="279"/>
      <c r="MF40" s="278"/>
      <c r="MG40" s="279"/>
      <c r="MH40" s="279"/>
      <c r="MI40" s="279"/>
      <c r="MJ40" s="279"/>
      <c r="MK40" s="279"/>
      <c r="MM40" s="279"/>
      <c r="MN40" s="279"/>
      <c r="MO40" s="279"/>
      <c r="MP40" s="279"/>
      <c r="MQ40" s="279"/>
      <c r="MR40" s="279"/>
      <c r="MS40" s="279"/>
      <c r="MT40" s="279"/>
      <c r="MU40" s="279"/>
      <c r="MV40" s="279"/>
      <c r="MW40" s="279"/>
      <c r="MX40" s="279"/>
      <c r="MY40" s="279"/>
      <c r="MZ40" s="279"/>
      <c r="NA40" s="279"/>
      <c r="NB40" s="279"/>
      <c r="NC40" s="279"/>
      <c r="ND40" s="279"/>
      <c r="NE40" s="279"/>
      <c r="NF40" s="279"/>
      <c r="NG40" s="279"/>
      <c r="NH40" s="279"/>
      <c r="NI40" s="279"/>
      <c r="NJ40" s="279"/>
      <c r="NK40" s="279"/>
      <c r="NL40" s="279"/>
      <c r="NM40" s="279"/>
      <c r="NN40" s="279"/>
      <c r="NO40" s="29"/>
      <c r="NP40" s="29"/>
      <c r="NQ40" s="29"/>
      <c r="NR40" s="29"/>
      <c r="NS40" s="29"/>
      <c r="NT40" s="29"/>
      <c r="NU40" s="28"/>
      <c r="NW40" s="29"/>
      <c r="NX40" s="29"/>
      <c r="NY40" s="29"/>
      <c r="NZ40" s="29"/>
      <c r="OA40" s="29"/>
      <c r="OB40" s="29"/>
      <c r="OC40" s="29"/>
      <c r="OD40" s="29"/>
      <c r="OE40" s="29"/>
      <c r="OF40" s="29"/>
      <c r="OG40" s="29"/>
      <c r="OH40" s="29"/>
      <c r="OI40" s="29"/>
      <c r="OJ40" s="29"/>
      <c r="OK40" s="29"/>
      <c r="OL40" s="29"/>
      <c r="OM40" s="28"/>
      <c r="OO40" s="29"/>
      <c r="OP40" s="29"/>
      <c r="OQ40" s="29"/>
      <c r="OR40" s="29"/>
      <c r="OS40" s="29"/>
      <c r="OT40" s="29"/>
      <c r="OU40" s="29"/>
      <c r="OV40" s="29"/>
      <c r="OW40" s="29"/>
      <c r="OX40" s="29"/>
      <c r="OY40" s="29"/>
      <c r="OZ40" s="278"/>
      <c r="PA40" s="279"/>
      <c r="PB40" s="279"/>
      <c r="PC40" s="279"/>
      <c r="PD40" s="279"/>
      <c r="PE40" s="279"/>
      <c r="PG40" s="279"/>
      <c r="PH40" s="279"/>
      <c r="PI40" s="279"/>
      <c r="PJ40" s="279"/>
      <c r="PK40" s="279"/>
      <c r="PL40" s="279"/>
      <c r="PM40" s="279"/>
      <c r="PN40" s="279"/>
      <c r="PO40" s="279"/>
      <c r="PP40" s="279"/>
      <c r="PQ40" s="279"/>
      <c r="PR40" s="524"/>
      <c r="PS40" s="525"/>
      <c r="PT40" s="525"/>
      <c r="PU40" s="525"/>
      <c r="PV40" s="525"/>
      <c r="PW40" s="525"/>
      <c r="PX40" s="525"/>
      <c r="PY40" s="525"/>
      <c r="PZ40" s="525"/>
      <c r="QA40" s="525"/>
      <c r="QB40" s="525"/>
      <c r="QC40" s="525"/>
      <c r="QD40" s="525"/>
      <c r="QE40" s="525"/>
      <c r="QF40" s="525"/>
      <c r="QG40" s="525"/>
      <c r="QH40" s="525"/>
      <c r="QI40" s="29"/>
      <c r="QJ40" s="278"/>
      <c r="QK40" s="279"/>
      <c r="QL40" s="279"/>
      <c r="QM40" s="279"/>
      <c r="QN40" s="279"/>
      <c r="QO40" s="279"/>
      <c r="QQ40" s="279"/>
      <c r="QR40" s="279"/>
      <c r="QS40" s="279"/>
      <c r="QT40" s="279"/>
      <c r="QU40" s="279"/>
      <c r="QV40" s="279"/>
      <c r="QW40" s="279"/>
      <c r="QX40" s="279"/>
      <c r="QY40" s="279"/>
      <c r="QZ40" s="279"/>
      <c r="RA40" s="279"/>
      <c r="RB40" s="278"/>
      <c r="RC40" s="279"/>
      <c r="RD40" s="279"/>
      <c r="RE40" s="279"/>
      <c r="RF40" s="279"/>
      <c r="RG40" s="279"/>
      <c r="RI40" s="279"/>
      <c r="RJ40" s="279"/>
      <c r="RK40" s="279"/>
      <c r="RL40" s="279"/>
      <c r="RM40" s="279"/>
      <c r="RN40" s="279"/>
      <c r="RO40" s="279"/>
      <c r="RP40" s="279"/>
      <c r="RQ40" s="279"/>
      <c r="RR40" s="279"/>
      <c r="RS40" s="279"/>
    </row>
    <row r="41" spans="1:487" ht="15" x14ac:dyDescent="0.25">
      <c r="A41" s="1" t="s">
        <v>113</v>
      </c>
      <c r="B41" s="278"/>
      <c r="C41" s="513" t="s">
        <v>445</v>
      </c>
      <c r="D41" s="279"/>
      <c r="E41" s="279"/>
      <c r="F41" s="279"/>
      <c r="G41" s="279"/>
      <c r="H41" s="183"/>
      <c r="I41" s="279"/>
      <c r="J41" s="279"/>
      <c r="K41" s="279"/>
      <c r="L41" s="279"/>
      <c r="M41" s="279"/>
      <c r="N41" s="279"/>
      <c r="O41" s="368"/>
      <c r="P41" s="368"/>
      <c r="Q41" s="368"/>
      <c r="R41" s="368"/>
      <c r="S41" s="279"/>
      <c r="T41" s="278"/>
      <c r="U41" s="279"/>
      <c r="V41" s="279"/>
      <c r="W41" s="279"/>
      <c r="X41" s="279"/>
      <c r="Y41" s="279"/>
      <c r="AA41" s="279"/>
      <c r="AB41" s="279"/>
      <c r="AC41" s="279"/>
      <c r="AD41" s="279"/>
      <c r="AE41" s="279"/>
      <c r="AF41" s="279"/>
      <c r="AG41" s="279"/>
      <c r="AH41" s="279"/>
      <c r="AI41" s="279"/>
      <c r="AJ41" s="279"/>
      <c r="AK41" s="279"/>
      <c r="AL41" s="278"/>
      <c r="AM41" s="279"/>
      <c r="AN41" s="279"/>
      <c r="AO41" s="279"/>
      <c r="AP41" s="279"/>
      <c r="AQ41" s="279"/>
      <c r="AS41" s="279"/>
      <c r="AT41" s="279"/>
      <c r="AU41" s="279"/>
      <c r="AV41" s="279"/>
      <c r="AW41" s="279"/>
      <c r="AX41" s="279"/>
      <c r="AY41" s="279"/>
      <c r="AZ41" s="279"/>
      <c r="BA41" s="279"/>
      <c r="BB41" s="279"/>
      <c r="BC41" s="279"/>
      <c r="BD41" s="278"/>
      <c r="BE41" s="279"/>
      <c r="BF41" s="279"/>
      <c r="BG41" s="279"/>
      <c r="BH41" s="279"/>
      <c r="BI41" s="279"/>
      <c r="BK41" s="279"/>
      <c r="BL41" s="279"/>
      <c r="BM41" s="279"/>
      <c r="BN41" s="279"/>
      <c r="BO41" s="279"/>
      <c r="BP41" s="279"/>
      <c r="BQ41" s="279"/>
      <c r="BR41" s="279"/>
      <c r="BS41" s="279"/>
      <c r="BT41" s="279"/>
      <c r="BU41" s="279"/>
      <c r="BV41" s="278"/>
      <c r="BW41" s="279"/>
      <c r="BX41" s="279"/>
      <c r="BY41" s="279"/>
      <c r="BZ41" s="279"/>
      <c r="CA41" s="279"/>
      <c r="CB41" s="278"/>
      <c r="CC41" s="279"/>
      <c r="CD41" s="279"/>
      <c r="CE41" s="279"/>
      <c r="CF41" s="279"/>
      <c r="CG41" s="279"/>
      <c r="CH41" s="278"/>
      <c r="CI41" s="279"/>
      <c r="CJ41" s="279"/>
      <c r="CK41" s="279"/>
      <c r="CL41" s="279"/>
      <c r="CM41" s="279"/>
      <c r="CN41" s="278"/>
      <c r="CO41" s="279"/>
      <c r="CP41" s="279"/>
      <c r="CQ41" s="279"/>
      <c r="CR41" s="279"/>
      <c r="CS41" s="279"/>
      <c r="CU41" s="279"/>
      <c r="CV41" s="279"/>
      <c r="CW41" s="279"/>
      <c r="CX41" s="279"/>
      <c r="CY41" s="279"/>
      <c r="CZ41" s="279"/>
      <c r="DA41" s="279"/>
      <c r="DB41" s="279"/>
      <c r="DC41" s="279"/>
      <c r="DD41" s="279"/>
      <c r="DE41" s="279"/>
      <c r="DF41" s="278"/>
      <c r="DG41" s="279"/>
      <c r="DH41" s="279"/>
      <c r="DI41" s="279"/>
      <c r="DJ41" s="279"/>
      <c r="DK41" s="279"/>
      <c r="DM41" s="279"/>
      <c r="DN41" s="279"/>
      <c r="DO41" s="279"/>
      <c r="DP41" s="279"/>
      <c r="DQ41" s="279"/>
      <c r="DR41" s="279"/>
      <c r="DS41" s="279"/>
      <c r="DT41" s="279"/>
      <c r="DU41" s="279"/>
      <c r="DV41" s="279"/>
      <c r="DW41" s="279"/>
      <c r="DX41" s="278"/>
      <c r="DY41" s="279"/>
      <c r="DZ41" s="279"/>
      <c r="EA41" s="279"/>
      <c r="EB41" s="279"/>
      <c r="EC41" s="279"/>
      <c r="EE41" s="279"/>
      <c r="EF41" s="279"/>
      <c r="EG41" s="279"/>
      <c r="EH41" s="279"/>
      <c r="EI41" s="279"/>
      <c r="EJ41" s="279"/>
      <c r="EK41" s="279"/>
      <c r="EL41" s="279"/>
      <c r="EM41" s="279"/>
      <c r="EN41" s="279"/>
      <c r="EO41" s="279"/>
      <c r="EP41" s="542">
        <v>19</v>
      </c>
      <c r="EQ41" s="543">
        <v>69.566408810695435</v>
      </c>
      <c r="ER41" s="543">
        <v>68.477578912867017</v>
      </c>
      <c r="ES41" s="543">
        <v>1.0888298978284183</v>
      </c>
      <c r="ET41" s="543">
        <v>0.95211336783862921</v>
      </c>
      <c r="EU41" s="543">
        <v>2.0409432656670474</v>
      </c>
      <c r="EV41" s="543">
        <v>2.974098563657813</v>
      </c>
      <c r="EW41" s="543">
        <v>0.4901808618998526</v>
      </c>
      <c r="EX41" s="543">
        <v>0.21625798931622969</v>
      </c>
      <c r="EY41" s="543">
        <v>2.257201254983277</v>
      </c>
      <c r="EZ41" s="543">
        <v>17321671.426801909</v>
      </c>
      <c r="FA41" s="543">
        <v>104.60200548104963</v>
      </c>
      <c r="FB41" s="543">
        <v>16492194.918766517</v>
      </c>
      <c r="FC41" s="543">
        <v>580687.67245789035</v>
      </c>
      <c r="FD41" s="543">
        <v>1239291.172749551</v>
      </c>
      <c r="FE41" s="543">
        <v>6792253.2126444075</v>
      </c>
      <c r="FF41" s="543">
        <v>0.37091463308452183</v>
      </c>
      <c r="FG41" s="279"/>
      <c r="FH41" s="278"/>
      <c r="FI41" s="279"/>
      <c r="FJ41" s="279"/>
      <c r="FK41" s="279"/>
      <c r="FL41" s="279"/>
      <c r="FM41" s="279"/>
      <c r="FO41" s="279"/>
      <c r="FP41" s="279"/>
      <c r="FQ41" s="279"/>
      <c r="FR41" s="279"/>
      <c r="FS41" s="279"/>
      <c r="FT41" s="279"/>
      <c r="FU41" s="279"/>
      <c r="FV41" s="279"/>
      <c r="FW41" s="279"/>
      <c r="FX41" s="279"/>
      <c r="FY41" s="279"/>
      <c r="FZ41" s="278"/>
      <c r="GA41" s="279"/>
      <c r="GB41" s="279"/>
      <c r="GC41" s="279"/>
      <c r="GD41" s="279"/>
      <c r="GE41" s="279"/>
      <c r="GG41" s="279"/>
      <c r="GH41" s="279"/>
      <c r="GI41" s="279"/>
      <c r="GJ41" s="279"/>
      <c r="GK41" s="279"/>
      <c r="GL41" s="279"/>
      <c r="GM41" s="279"/>
      <c r="GN41" s="279"/>
      <c r="GO41" s="279"/>
      <c r="GP41" s="279"/>
      <c r="GQ41" s="279"/>
      <c r="GR41" s="278"/>
      <c r="GS41" s="279"/>
      <c r="GT41" s="279"/>
      <c r="GU41" s="279"/>
      <c r="GV41" s="279"/>
      <c r="GW41" s="279"/>
      <c r="GY41" s="279"/>
      <c r="GZ41" s="279"/>
      <c r="HA41" s="279"/>
      <c r="HB41" s="279"/>
      <c r="HC41" s="279"/>
      <c r="HD41" s="279"/>
      <c r="HE41" s="279"/>
      <c r="HF41" s="279"/>
      <c r="HG41" s="279"/>
      <c r="HH41" s="279"/>
      <c r="HI41" s="279"/>
      <c r="HJ41" s="29"/>
      <c r="HK41" s="29"/>
      <c r="HL41" s="29"/>
      <c r="HM41" s="29"/>
      <c r="HN41" s="29"/>
      <c r="HO41" s="28"/>
      <c r="HP41" s="29"/>
      <c r="HQ41" s="29"/>
      <c r="HR41" s="29"/>
      <c r="HS41" s="29"/>
      <c r="HT41" s="29"/>
      <c r="HU41" s="29"/>
      <c r="HV41" s="29"/>
      <c r="HW41" s="29"/>
      <c r="HX41" s="29"/>
      <c r="HY41" s="29"/>
      <c r="HZ41" s="29"/>
      <c r="IA41" s="29"/>
      <c r="IB41" s="278"/>
      <c r="IC41" s="279"/>
      <c r="ID41" s="279"/>
      <c r="IE41" s="279"/>
      <c r="IF41" s="279"/>
      <c r="IG41" s="279"/>
      <c r="II41" s="279"/>
      <c r="IJ41" s="279"/>
      <c r="IK41" s="279"/>
      <c r="IL41" s="279"/>
      <c r="IM41" s="279"/>
      <c r="IN41" s="279"/>
      <c r="IO41" s="279"/>
      <c r="IP41" s="279"/>
      <c r="IQ41" s="279"/>
      <c r="IR41" s="279"/>
      <c r="IS41" s="279"/>
      <c r="IT41" s="278"/>
      <c r="IU41" s="279"/>
      <c r="IV41" s="279"/>
      <c r="IW41" s="279"/>
      <c r="IX41" s="279"/>
      <c r="IY41" s="279"/>
      <c r="IZ41" s="279"/>
      <c r="JA41" s="279"/>
      <c r="JB41" s="279"/>
      <c r="JC41" s="279"/>
      <c r="JE41" s="279"/>
      <c r="JF41" s="279"/>
      <c r="JG41" s="279"/>
      <c r="JH41" s="279"/>
      <c r="JI41" s="279"/>
      <c r="JJ41" s="279"/>
      <c r="JK41" s="279"/>
      <c r="JL41" s="278"/>
      <c r="JM41" s="279"/>
      <c r="JN41" s="279"/>
      <c r="JO41" s="279"/>
      <c r="JP41" s="279"/>
      <c r="JQ41" s="279"/>
      <c r="JS41" s="279"/>
      <c r="JT41" s="279"/>
      <c r="JU41" s="279"/>
      <c r="JV41" s="279"/>
      <c r="JW41" s="279"/>
      <c r="JX41" s="279"/>
      <c r="JY41" s="279"/>
      <c r="JZ41" s="279"/>
      <c r="KA41" s="279"/>
      <c r="KB41" s="279"/>
      <c r="KC41" s="279"/>
      <c r="KD41" s="446"/>
      <c r="KE41" s="447"/>
      <c r="KF41" s="447"/>
      <c r="KG41" s="447"/>
      <c r="KH41" s="447"/>
      <c r="KI41" s="447"/>
      <c r="KK41" s="447"/>
      <c r="KL41" s="447"/>
      <c r="KM41" s="447"/>
      <c r="KN41" s="447"/>
      <c r="KO41" s="447"/>
      <c r="KP41" s="447"/>
      <c r="KQ41" s="447"/>
      <c r="KR41" s="447"/>
      <c r="KS41" s="447"/>
      <c r="KT41" s="447"/>
      <c r="KU41" s="447"/>
      <c r="KV41" s="29"/>
      <c r="KW41" s="29"/>
      <c r="KX41" s="29"/>
      <c r="KY41" s="29"/>
      <c r="KZ41" s="29"/>
      <c r="LA41" s="28"/>
      <c r="LB41" s="29"/>
      <c r="LC41" s="29"/>
      <c r="LD41" s="29"/>
      <c r="LE41" s="29"/>
      <c r="LF41" s="29"/>
      <c r="LG41" s="29"/>
      <c r="LH41" s="29"/>
      <c r="LI41" s="29"/>
      <c r="LJ41" s="29"/>
      <c r="LK41" s="29"/>
      <c r="LL41" s="29"/>
      <c r="LM41" s="29"/>
      <c r="LN41" s="278"/>
      <c r="LO41" s="279"/>
      <c r="LP41" s="279"/>
      <c r="LQ41" s="279"/>
      <c r="LR41" s="279"/>
      <c r="LS41" s="279"/>
      <c r="LU41" s="279"/>
      <c r="LV41" s="279"/>
      <c r="LW41" s="279"/>
      <c r="LX41" s="279"/>
      <c r="LY41" s="279"/>
      <c r="LZ41" s="279"/>
      <c r="MA41" s="279"/>
      <c r="MB41" s="279"/>
      <c r="MC41" s="279"/>
      <c r="MD41" s="279"/>
      <c r="ME41" s="279"/>
      <c r="MF41" s="278"/>
      <c r="MG41" s="279"/>
      <c r="MH41" s="279"/>
      <c r="MI41" s="279"/>
      <c r="MJ41" s="279"/>
      <c r="MK41" s="279"/>
      <c r="MM41" s="279"/>
      <c r="MN41" s="279"/>
      <c r="MO41" s="279"/>
      <c r="MP41" s="279"/>
      <c r="MQ41" s="279"/>
      <c r="MR41" s="279"/>
      <c r="MS41" s="279"/>
      <c r="MT41" s="279"/>
      <c r="MU41" s="279"/>
      <c r="MV41" s="279"/>
      <c r="MW41" s="279"/>
      <c r="MX41" s="279"/>
      <c r="MY41" s="279"/>
      <c r="MZ41" s="279"/>
      <c r="NA41" s="279"/>
      <c r="NB41" s="279"/>
      <c r="NC41" s="279"/>
      <c r="ND41" s="279"/>
      <c r="NE41" s="279"/>
      <c r="NF41" s="279"/>
      <c r="NG41" s="279"/>
      <c r="NH41" s="279"/>
      <c r="NI41" s="279"/>
      <c r="NJ41" s="279"/>
      <c r="NK41" s="279"/>
      <c r="NL41" s="279"/>
      <c r="NM41" s="279"/>
      <c r="NN41" s="279"/>
      <c r="NO41" s="29"/>
      <c r="NP41" s="29"/>
      <c r="NQ41" s="29"/>
      <c r="NR41" s="29"/>
      <c r="NS41" s="29"/>
      <c r="NT41" s="29"/>
      <c r="NU41" s="28"/>
      <c r="NW41" s="29"/>
      <c r="NX41" s="29"/>
      <c r="NY41" s="29"/>
      <c r="NZ41" s="29"/>
      <c r="OA41" s="29"/>
      <c r="OB41" s="29"/>
      <c r="OC41" s="29"/>
      <c r="OD41" s="29"/>
      <c r="OE41" s="29"/>
      <c r="OF41" s="29"/>
      <c r="OG41" s="29"/>
      <c r="OH41" s="29"/>
      <c r="OI41" s="29"/>
      <c r="OJ41" s="29"/>
      <c r="OK41" s="29"/>
      <c r="OL41" s="29"/>
      <c r="OM41" s="28"/>
      <c r="OO41" s="29"/>
      <c r="OP41" s="29"/>
      <c r="OQ41" s="29"/>
      <c r="OR41" s="29"/>
      <c r="OS41" s="29"/>
      <c r="OT41" s="29"/>
      <c r="OU41" s="29"/>
      <c r="OV41" s="29"/>
      <c r="OW41" s="29"/>
      <c r="OX41" s="29"/>
      <c r="OY41" s="29"/>
      <c r="OZ41" s="278"/>
      <c r="PA41" s="279"/>
      <c r="PB41" s="279"/>
      <c r="PC41" s="279"/>
      <c r="PD41" s="279"/>
      <c r="PE41" s="279"/>
      <c r="PG41" s="279"/>
      <c r="PH41" s="279"/>
      <c r="PI41" s="279"/>
      <c r="PJ41" s="279"/>
      <c r="PK41" s="279"/>
      <c r="PL41" s="279"/>
      <c r="PM41" s="279"/>
      <c r="PN41" s="279"/>
      <c r="PO41" s="279"/>
      <c r="PP41" s="279"/>
      <c r="PQ41" s="279"/>
      <c r="PR41" s="524"/>
      <c r="PS41" s="525"/>
      <c r="PT41" s="525"/>
      <c r="PU41" s="525"/>
      <c r="PV41" s="525"/>
      <c r="PW41" s="525"/>
      <c r="PX41" s="525"/>
      <c r="PY41" s="525"/>
      <c r="PZ41" s="525"/>
      <c r="QA41" s="525"/>
      <c r="QB41" s="525"/>
      <c r="QC41" s="525"/>
      <c r="QD41" s="525"/>
      <c r="QE41" s="525"/>
      <c r="QF41" s="525"/>
      <c r="QG41" s="525"/>
      <c r="QH41" s="525"/>
      <c r="QI41" s="29"/>
      <c r="QJ41" s="278"/>
      <c r="QK41" s="279"/>
      <c r="QL41" s="279"/>
      <c r="QM41" s="279"/>
      <c r="QN41" s="279"/>
      <c r="QO41" s="279"/>
      <c r="QQ41" s="279"/>
      <c r="QR41" s="279"/>
      <c r="QS41" s="279"/>
      <c r="QT41" s="279"/>
      <c r="QU41" s="279"/>
      <c r="QV41" s="279"/>
      <c r="QW41" s="279"/>
      <c r="QX41" s="279"/>
      <c r="QY41" s="279"/>
      <c r="QZ41" s="279"/>
      <c r="RA41" s="279"/>
      <c r="RB41" s="278"/>
      <c r="RC41" s="279"/>
      <c r="RD41" s="279"/>
      <c r="RE41" s="279"/>
      <c r="RF41" s="279"/>
      <c r="RG41" s="279"/>
      <c r="RI41" s="279"/>
      <c r="RJ41" s="279"/>
      <c r="RK41" s="279"/>
      <c r="RL41" s="279"/>
      <c r="RM41" s="279"/>
      <c r="RN41" s="279"/>
      <c r="RO41" s="279"/>
      <c r="RP41" s="279"/>
      <c r="RQ41" s="279"/>
      <c r="RR41" s="279"/>
      <c r="RS41" s="279"/>
    </row>
    <row r="42" spans="1:487" ht="15" x14ac:dyDescent="0.25">
      <c r="A42" s="1" t="s">
        <v>107</v>
      </c>
      <c r="B42" s="278"/>
      <c r="C42" s="513" t="s">
        <v>446</v>
      </c>
      <c r="D42" s="279"/>
      <c r="E42" s="279"/>
      <c r="F42" s="279"/>
      <c r="G42" s="279"/>
      <c r="H42" s="183"/>
      <c r="I42" s="279"/>
      <c r="J42" s="279"/>
      <c r="K42" s="279"/>
      <c r="L42" s="279"/>
      <c r="M42" s="279"/>
      <c r="N42" s="279"/>
      <c r="O42" s="368"/>
      <c r="P42" s="368"/>
      <c r="Q42" s="368"/>
      <c r="R42" s="368"/>
      <c r="S42" s="279"/>
      <c r="T42" s="278"/>
      <c r="U42" s="279"/>
      <c r="V42" s="279"/>
      <c r="W42" s="279"/>
      <c r="X42" s="279"/>
      <c r="Y42" s="279"/>
      <c r="AA42" s="279"/>
      <c r="AB42" s="279"/>
      <c r="AC42" s="279"/>
      <c r="AD42" s="279"/>
      <c r="AE42" s="279"/>
      <c r="AF42" s="279"/>
      <c r="AG42" s="279"/>
      <c r="AH42" s="279"/>
      <c r="AI42" s="279"/>
      <c r="AJ42" s="279"/>
      <c r="AK42" s="279"/>
      <c r="AL42" s="278"/>
      <c r="AM42" s="279"/>
      <c r="AN42" s="279"/>
      <c r="AO42" s="279"/>
      <c r="AP42" s="279"/>
      <c r="AQ42" s="279"/>
      <c r="AS42" s="279"/>
      <c r="AT42" s="279"/>
      <c r="AU42" s="279"/>
      <c r="AV42" s="279"/>
      <c r="AW42" s="279"/>
      <c r="AX42" s="279"/>
      <c r="AY42" s="279"/>
      <c r="AZ42" s="279"/>
      <c r="BA42" s="279"/>
      <c r="BB42" s="279"/>
      <c r="BC42" s="279"/>
      <c r="BD42" s="278"/>
      <c r="BE42" s="279"/>
      <c r="BF42" s="279"/>
      <c r="BG42" s="279"/>
      <c r="BH42" s="279"/>
      <c r="BI42" s="279"/>
      <c r="BK42" s="279"/>
      <c r="BL42" s="279"/>
      <c r="BM42" s="279"/>
      <c r="BN42" s="279"/>
      <c r="BO42" s="279"/>
      <c r="BP42" s="279"/>
      <c r="BQ42" s="279"/>
      <c r="BR42" s="279"/>
      <c r="BS42" s="279"/>
      <c r="BT42" s="279"/>
      <c r="BU42" s="279"/>
      <c r="BV42" s="278"/>
      <c r="BW42" s="279"/>
      <c r="BX42" s="279"/>
      <c r="BY42" s="279"/>
      <c r="BZ42" s="279"/>
      <c r="CA42" s="279"/>
      <c r="CB42" s="278"/>
      <c r="CC42" s="279"/>
      <c r="CD42" s="279"/>
      <c r="CE42" s="279"/>
      <c r="CF42" s="279"/>
      <c r="CG42" s="279"/>
      <c r="CH42" s="278"/>
      <c r="CI42" s="279"/>
      <c r="CJ42" s="279"/>
      <c r="CK42" s="279"/>
      <c r="CL42" s="279"/>
      <c r="CM42" s="279"/>
      <c r="CN42" s="278"/>
      <c r="CO42" s="279"/>
      <c r="CP42" s="279"/>
      <c r="CQ42" s="279"/>
      <c r="CR42" s="279"/>
      <c r="CS42" s="279"/>
      <c r="CU42" s="279"/>
      <c r="CV42" s="279"/>
      <c r="CW42" s="279"/>
      <c r="CX42" s="279"/>
      <c r="CY42" s="279"/>
      <c r="CZ42" s="279"/>
      <c r="DA42" s="279"/>
      <c r="DB42" s="279"/>
      <c r="DC42" s="279"/>
      <c r="DD42" s="279"/>
      <c r="DE42" s="279"/>
      <c r="DF42" s="278"/>
      <c r="DG42" s="279"/>
      <c r="DH42" s="279"/>
      <c r="DI42" s="279"/>
      <c r="DJ42" s="279"/>
      <c r="DK42" s="279"/>
      <c r="DM42" s="279"/>
      <c r="DN42" s="279"/>
      <c r="DO42" s="279"/>
      <c r="DP42" s="279"/>
      <c r="DQ42" s="279"/>
      <c r="DR42" s="279"/>
      <c r="DS42" s="279"/>
      <c r="DT42" s="279"/>
      <c r="DU42" s="279"/>
      <c r="DV42" s="279"/>
      <c r="DW42" s="279"/>
      <c r="DX42" s="278"/>
      <c r="DY42" s="279"/>
      <c r="DZ42" s="279"/>
      <c r="EA42" s="279"/>
      <c r="EB42" s="279"/>
      <c r="EC42" s="279"/>
      <c r="EE42" s="279"/>
      <c r="EF42" s="279"/>
      <c r="EG42" s="279"/>
      <c r="EH42" s="279"/>
      <c r="EI42" s="279"/>
      <c r="EJ42" s="279"/>
      <c r="EK42" s="279"/>
      <c r="EL42" s="279"/>
      <c r="EM42" s="279"/>
      <c r="EN42" s="279"/>
      <c r="EO42" s="279"/>
      <c r="EP42" s="542">
        <v>20</v>
      </c>
      <c r="EQ42" s="543">
        <v>70.665215190113344</v>
      </c>
      <c r="ER42" s="543">
        <v>69.566408810695435</v>
      </c>
      <c r="ES42" s="543">
        <v>1.0988063794179084</v>
      </c>
      <c r="ET42" s="543">
        <v>0.92241911972561241</v>
      </c>
      <c r="EU42" s="543">
        <v>2.0212254991435206</v>
      </c>
      <c r="EV42" s="543">
        <v>2.9979593521841563</v>
      </c>
      <c r="EW42" s="543">
        <v>0.48902192100909136</v>
      </c>
      <c r="EX42" s="543">
        <v>0.22476108315874957</v>
      </c>
      <c r="EY42" s="543">
        <v>2.2459865823022702</v>
      </c>
      <c r="EZ42" s="543">
        <v>17321671.366469756</v>
      </c>
      <c r="FA42" s="543">
        <v>106.19938588667988</v>
      </c>
      <c r="FB42" s="543">
        <v>15977840.854035368</v>
      </c>
      <c r="FC42" s="543">
        <v>551162.38143659942</v>
      </c>
      <c r="FD42" s="543">
        <v>1183540.5042000217</v>
      </c>
      <c r="FE42" s="543">
        <v>6488185.769234064</v>
      </c>
      <c r="FF42" s="543">
        <v>0.3663045728831163</v>
      </c>
      <c r="FG42" s="279"/>
      <c r="FH42" s="278"/>
      <c r="FI42" s="279"/>
      <c r="FJ42" s="279"/>
      <c r="FK42" s="279"/>
      <c r="FL42" s="279"/>
      <c r="FM42" s="279"/>
      <c r="FO42" s="279"/>
      <c r="FP42" s="279"/>
      <c r="FQ42" s="279"/>
      <c r="FR42" s="279"/>
      <c r="FS42" s="279"/>
      <c r="FT42" s="279"/>
      <c r="FU42" s="279"/>
      <c r="FV42" s="279"/>
      <c r="FW42" s="279"/>
      <c r="FX42" s="279"/>
      <c r="FY42" s="279"/>
      <c r="FZ42" s="278"/>
      <c r="GA42" s="279"/>
      <c r="GB42" s="279"/>
      <c r="GC42" s="279"/>
      <c r="GD42" s="279"/>
      <c r="GE42" s="279"/>
      <c r="GG42" s="279"/>
      <c r="GH42" s="279"/>
      <c r="GI42" s="279"/>
      <c r="GJ42" s="279"/>
      <c r="GK42" s="279"/>
      <c r="GL42" s="279"/>
      <c r="GM42" s="279"/>
      <c r="GN42" s="279"/>
      <c r="GO42" s="279"/>
      <c r="GP42" s="279"/>
      <c r="GQ42" s="279"/>
      <c r="GR42" s="278"/>
      <c r="GS42" s="279"/>
      <c r="GT42" s="279"/>
      <c r="GU42" s="279"/>
      <c r="GV42" s="279"/>
      <c r="GW42" s="279"/>
      <c r="GY42" s="279"/>
      <c r="GZ42" s="279"/>
      <c r="HA42" s="279"/>
      <c r="HB42" s="279"/>
      <c r="HC42" s="279"/>
      <c r="HD42" s="279"/>
      <c r="HE42" s="279"/>
      <c r="HF42" s="279"/>
      <c r="HG42" s="279"/>
      <c r="HH42" s="279"/>
      <c r="HI42" s="279"/>
      <c r="HJ42" s="29"/>
      <c r="HK42" s="29"/>
      <c r="HL42" s="29"/>
      <c r="HM42" s="29"/>
      <c r="HN42" s="29"/>
      <c r="HO42" s="28"/>
      <c r="HP42" s="29"/>
      <c r="HQ42" s="29"/>
      <c r="HR42" s="29"/>
      <c r="HS42" s="29"/>
      <c r="HT42" s="29"/>
      <c r="HU42" s="29"/>
      <c r="HV42" s="29"/>
      <c r="HW42" s="29"/>
      <c r="HX42" s="29"/>
      <c r="HY42" s="29"/>
      <c r="HZ42" s="29"/>
      <c r="IA42" s="29"/>
      <c r="IB42" s="278"/>
      <c r="IC42" s="279"/>
      <c r="ID42" s="279"/>
      <c r="IE42" s="279"/>
      <c r="IF42" s="279"/>
      <c r="IG42" s="279"/>
      <c r="II42" s="279"/>
      <c r="IJ42" s="279"/>
      <c r="IK42" s="279"/>
      <c r="IL42" s="279"/>
      <c r="IM42" s="279"/>
      <c r="IN42" s="279"/>
      <c r="IO42" s="279"/>
      <c r="IP42" s="279"/>
      <c r="IQ42" s="279"/>
      <c r="IR42" s="279"/>
      <c r="IS42" s="279"/>
      <c r="IT42" s="278"/>
      <c r="IU42" s="279"/>
      <c r="IV42" s="279"/>
      <c r="IW42" s="279"/>
      <c r="IX42" s="279"/>
      <c r="IY42" s="279"/>
      <c r="IZ42" s="279"/>
      <c r="JA42" s="279"/>
      <c r="JB42" s="279"/>
      <c r="JC42" s="279"/>
      <c r="JE42" s="279"/>
      <c r="JF42" s="279"/>
      <c r="JG42" s="279"/>
      <c r="JH42" s="279"/>
      <c r="JI42" s="279"/>
      <c r="JJ42" s="279"/>
      <c r="JK42" s="279"/>
      <c r="JL42" s="278"/>
      <c r="JM42" s="279"/>
      <c r="JN42" s="279"/>
      <c r="JO42" s="279"/>
      <c r="JP42" s="279"/>
      <c r="JQ42" s="279"/>
      <c r="JS42" s="279"/>
      <c r="JT42" s="279"/>
      <c r="JU42" s="279"/>
      <c r="JV42" s="279"/>
      <c r="JW42" s="279"/>
      <c r="JX42" s="279"/>
      <c r="JY42" s="279"/>
      <c r="JZ42" s="279"/>
      <c r="KA42" s="279"/>
      <c r="KB42" s="279"/>
      <c r="KC42" s="279"/>
      <c r="KD42" s="446"/>
      <c r="KE42" s="447"/>
      <c r="KF42" s="447"/>
      <c r="KG42" s="447"/>
      <c r="KH42" s="447"/>
      <c r="KI42" s="447"/>
      <c r="KK42" s="447"/>
      <c r="KL42" s="447"/>
      <c r="KM42" s="447"/>
      <c r="KN42" s="447"/>
      <c r="KO42" s="447"/>
      <c r="KP42" s="447"/>
      <c r="KQ42" s="447"/>
      <c r="KR42" s="447"/>
      <c r="KS42" s="447"/>
      <c r="KT42" s="447"/>
      <c r="KU42" s="447"/>
      <c r="KV42" s="29"/>
      <c r="KW42" s="29"/>
      <c r="KX42" s="29"/>
      <c r="KY42" s="29"/>
      <c r="KZ42" s="29"/>
      <c r="LA42" s="28"/>
      <c r="LB42" s="29"/>
      <c r="LC42" s="29"/>
      <c r="LD42" s="29"/>
      <c r="LE42" s="29"/>
      <c r="LF42" s="29"/>
      <c r="LG42" s="29"/>
      <c r="LH42" s="29"/>
      <c r="LI42" s="29"/>
      <c r="LJ42" s="29"/>
      <c r="LK42" s="29"/>
      <c r="LL42" s="29"/>
      <c r="LM42" s="29"/>
      <c r="LN42" s="278"/>
      <c r="LO42" s="279"/>
      <c r="LP42" s="279"/>
      <c r="LQ42" s="279"/>
      <c r="LR42" s="279"/>
      <c r="LS42" s="279"/>
      <c r="LU42" s="279"/>
      <c r="LV42" s="279"/>
      <c r="LW42" s="279"/>
      <c r="LX42" s="279"/>
      <c r="LY42" s="279"/>
      <c r="LZ42" s="279"/>
      <c r="MA42" s="279"/>
      <c r="MB42" s="279"/>
      <c r="MC42" s="279"/>
      <c r="MD42" s="279"/>
      <c r="ME42" s="279"/>
      <c r="MF42" s="278"/>
      <c r="MG42" s="279"/>
      <c r="MH42" s="279"/>
      <c r="MI42" s="279"/>
      <c r="MJ42" s="279"/>
      <c r="MK42" s="279"/>
      <c r="MM42" s="279"/>
      <c r="MN42" s="279"/>
      <c r="MO42" s="279"/>
      <c r="MP42" s="279"/>
      <c r="MQ42" s="279"/>
      <c r="MR42" s="279"/>
      <c r="MS42" s="279"/>
      <c r="MT42" s="279"/>
      <c r="MU42" s="279"/>
      <c r="MV42" s="279"/>
      <c r="MW42" s="279"/>
      <c r="MX42" s="279"/>
      <c r="MY42" s="279"/>
      <c r="MZ42" s="279"/>
      <c r="NA42" s="279"/>
      <c r="NB42" s="279"/>
      <c r="NC42" s="279"/>
      <c r="ND42" s="279"/>
      <c r="NE42" s="279"/>
      <c r="NF42" s="279"/>
      <c r="NG42" s="279"/>
      <c r="NH42" s="279"/>
      <c r="NI42" s="279"/>
      <c r="NJ42" s="279"/>
      <c r="NK42" s="279"/>
      <c r="NL42" s="279"/>
      <c r="NM42" s="279"/>
      <c r="NN42" s="279"/>
      <c r="NO42" s="29"/>
      <c r="NP42" s="29"/>
      <c r="NQ42" s="29"/>
      <c r="NR42" s="29"/>
      <c r="NS42" s="29"/>
      <c r="NT42" s="29"/>
      <c r="NU42" s="28"/>
      <c r="NW42" s="29"/>
      <c r="NX42" s="29"/>
      <c r="NY42" s="29"/>
      <c r="NZ42" s="29"/>
      <c r="OA42" s="29"/>
      <c r="OB42" s="29"/>
      <c r="OC42" s="29"/>
      <c r="OD42" s="29"/>
      <c r="OE42" s="29"/>
      <c r="OF42" s="29"/>
      <c r="OG42" s="29"/>
      <c r="OH42" s="29"/>
      <c r="OI42" s="29"/>
      <c r="OJ42" s="29"/>
      <c r="OK42" s="29"/>
      <c r="OL42" s="29"/>
      <c r="OM42" s="28"/>
      <c r="OO42" s="29"/>
      <c r="OP42" s="29"/>
      <c r="OQ42" s="29"/>
      <c r="OR42" s="29"/>
      <c r="OS42" s="29"/>
      <c r="OT42" s="29"/>
      <c r="OU42" s="29"/>
      <c r="OV42" s="29"/>
      <c r="OW42" s="29"/>
      <c r="OX42" s="29"/>
      <c r="OY42" s="29"/>
      <c r="OZ42" s="278"/>
      <c r="PA42" s="279"/>
      <c r="PB42" s="279"/>
      <c r="PC42" s="279"/>
      <c r="PD42" s="279"/>
      <c r="PE42" s="279"/>
      <c r="PG42" s="279"/>
      <c r="PH42" s="279"/>
      <c r="PI42" s="279"/>
      <c r="PJ42" s="279"/>
      <c r="PK42" s="279"/>
      <c r="PL42" s="279"/>
      <c r="PM42" s="279"/>
      <c r="PN42" s="279"/>
      <c r="PO42" s="279"/>
      <c r="PP42" s="279"/>
      <c r="PQ42" s="279"/>
      <c r="PR42" s="524"/>
      <c r="PS42" s="525"/>
      <c r="PT42" s="525"/>
      <c r="PU42" s="525"/>
      <c r="PV42" s="525"/>
      <c r="PW42" s="525"/>
      <c r="PX42" s="525"/>
      <c r="PY42" s="525"/>
      <c r="PZ42" s="525"/>
      <c r="QA42" s="525"/>
      <c r="QB42" s="525"/>
      <c r="QC42" s="525"/>
      <c r="QD42" s="525"/>
      <c r="QE42" s="525"/>
      <c r="QF42" s="525"/>
      <c r="QG42" s="525"/>
      <c r="QH42" s="525"/>
      <c r="QI42" s="29"/>
      <c r="QJ42" s="278"/>
      <c r="QK42" s="279"/>
      <c r="QL42" s="279"/>
      <c r="QM42" s="279"/>
      <c r="QN42" s="279"/>
      <c r="QO42" s="279"/>
      <c r="QQ42" s="279"/>
      <c r="QR42" s="279"/>
      <c r="QS42" s="279"/>
      <c r="QT42" s="279"/>
      <c r="QU42" s="279"/>
      <c r="QV42" s="279"/>
      <c r="QW42" s="279"/>
      <c r="QX42" s="279"/>
      <c r="QY42" s="279"/>
      <c r="QZ42" s="279"/>
      <c r="RA42" s="279"/>
      <c r="RB42" s="278"/>
      <c r="RC42" s="279"/>
      <c r="RD42" s="279"/>
      <c r="RE42" s="279"/>
      <c r="RF42" s="279"/>
      <c r="RG42" s="279"/>
      <c r="RI42" s="279"/>
      <c r="RJ42" s="279"/>
      <c r="RK42" s="279"/>
      <c r="RL42" s="279"/>
      <c r="RM42" s="279"/>
      <c r="RN42" s="279"/>
      <c r="RO42" s="279"/>
      <c r="RP42" s="279"/>
      <c r="RQ42" s="279"/>
      <c r="RR42" s="279"/>
      <c r="RS42" s="279"/>
    </row>
    <row r="43" spans="1:487" ht="15" x14ac:dyDescent="0.25">
      <c r="A43" s="1" t="s">
        <v>108</v>
      </c>
      <c r="B43" s="278"/>
      <c r="C43" s="513" t="s">
        <v>447</v>
      </c>
      <c r="D43" s="279"/>
      <c r="E43" s="279"/>
      <c r="F43" s="279"/>
      <c r="G43" s="279"/>
      <c r="H43" s="183"/>
      <c r="I43" s="279"/>
      <c r="J43" s="279"/>
      <c r="K43" s="279"/>
      <c r="L43" s="279"/>
      <c r="M43" s="279"/>
      <c r="N43" s="279"/>
      <c r="O43" s="368"/>
      <c r="P43" s="368"/>
      <c r="Q43" s="368"/>
      <c r="R43" s="368"/>
      <c r="S43" s="279"/>
      <c r="T43" s="278"/>
      <c r="U43" s="279"/>
      <c r="V43" s="279"/>
      <c r="W43" s="279"/>
      <c r="X43" s="279"/>
      <c r="Y43" s="279"/>
      <c r="AA43" s="279"/>
      <c r="AB43" s="279"/>
      <c r="AC43" s="279"/>
      <c r="AD43" s="279"/>
      <c r="AE43" s="279"/>
      <c r="AF43" s="279"/>
      <c r="AG43" s="279"/>
      <c r="AH43" s="279"/>
      <c r="AI43" s="279"/>
      <c r="AJ43" s="279"/>
      <c r="AK43" s="279"/>
      <c r="AL43" s="278"/>
      <c r="AM43" s="279"/>
      <c r="AN43" s="279"/>
      <c r="AO43" s="279"/>
      <c r="AP43" s="279"/>
      <c r="AQ43" s="279"/>
      <c r="AS43" s="279"/>
      <c r="AT43" s="279"/>
      <c r="AU43" s="279"/>
      <c r="AV43" s="279"/>
      <c r="AW43" s="279"/>
      <c r="AX43" s="279"/>
      <c r="AY43" s="279"/>
      <c r="AZ43" s="279"/>
      <c r="BA43" s="279"/>
      <c r="BB43" s="279"/>
      <c r="BC43" s="279"/>
      <c r="BD43" s="278"/>
      <c r="BE43" s="279"/>
      <c r="BF43" s="279"/>
      <c r="BG43" s="279"/>
      <c r="BH43" s="279"/>
      <c r="BI43" s="279"/>
      <c r="BK43" s="279"/>
      <c r="BL43" s="279"/>
      <c r="BM43" s="279"/>
      <c r="BN43" s="279"/>
      <c r="BO43" s="279"/>
      <c r="BP43" s="279"/>
      <c r="BQ43" s="279"/>
      <c r="BR43" s="279"/>
      <c r="BS43" s="279"/>
      <c r="BT43" s="279"/>
      <c r="BU43" s="279"/>
      <c r="BV43" s="278"/>
      <c r="BW43" s="279"/>
      <c r="BX43" s="279"/>
      <c r="BY43" s="279"/>
      <c r="BZ43" s="279"/>
      <c r="CA43" s="279"/>
      <c r="CB43" s="278"/>
      <c r="CC43" s="279"/>
      <c r="CD43" s="279"/>
      <c r="CE43" s="279"/>
      <c r="CF43" s="279"/>
      <c r="CG43" s="279"/>
      <c r="CH43" s="278"/>
      <c r="CI43" s="279"/>
      <c r="CJ43" s="279"/>
      <c r="CK43" s="279"/>
      <c r="CL43" s="279"/>
      <c r="CM43" s="279"/>
      <c r="CN43" s="278"/>
      <c r="CO43" s="279"/>
      <c r="CP43" s="279"/>
      <c r="CQ43" s="279"/>
      <c r="CR43" s="279"/>
      <c r="CS43" s="279"/>
      <c r="CU43" s="279"/>
      <c r="CV43" s="279"/>
      <c r="CW43" s="279"/>
      <c r="CX43" s="279"/>
      <c r="CY43" s="279"/>
      <c r="CZ43" s="279"/>
      <c r="DA43" s="279"/>
      <c r="DB43" s="279"/>
      <c r="DC43" s="279"/>
      <c r="DD43" s="279"/>
      <c r="DE43" s="279"/>
      <c r="DF43" s="278"/>
      <c r="DG43" s="279"/>
      <c r="DH43" s="279"/>
      <c r="DI43" s="279"/>
      <c r="DJ43" s="279"/>
      <c r="DK43" s="279"/>
      <c r="DM43" s="279"/>
      <c r="DN43" s="279"/>
      <c r="DO43" s="279"/>
      <c r="DP43" s="279"/>
      <c r="DQ43" s="279"/>
      <c r="DR43" s="279"/>
      <c r="DS43" s="279"/>
      <c r="DT43" s="279"/>
      <c r="DU43" s="279"/>
      <c r="DV43" s="279"/>
      <c r="DW43" s="279"/>
      <c r="DX43" s="278"/>
      <c r="DY43" s="279"/>
      <c r="DZ43" s="279"/>
      <c r="EA43" s="279"/>
      <c r="EB43" s="279"/>
      <c r="EC43" s="279"/>
      <c r="EE43" s="279"/>
      <c r="EF43" s="279"/>
      <c r="EG43" s="279"/>
      <c r="EH43" s="279"/>
      <c r="EI43" s="279"/>
      <c r="EJ43" s="279"/>
      <c r="EK43" s="279"/>
      <c r="EL43" s="279"/>
      <c r="EM43" s="279"/>
      <c r="EN43" s="279"/>
      <c r="EO43" s="279"/>
      <c r="EP43" s="542">
        <v>21</v>
      </c>
      <c r="EQ43" s="543">
        <v>71.822100797169625</v>
      </c>
      <c r="ER43" s="543">
        <v>70.665215190113344</v>
      </c>
      <c r="ES43" s="543">
        <v>1.1568856070562816</v>
      </c>
      <c r="ET43" s="543">
        <v>0.88523524532846765</v>
      </c>
      <c r="EU43" s="543">
        <v>2.0421208523847492</v>
      </c>
      <c r="EV43" s="543">
        <v>3.0707928500881132</v>
      </c>
      <c r="EW43" s="543">
        <v>0.48786853606294578</v>
      </c>
      <c r="EX43" s="543">
        <v>0.25815067787194707</v>
      </c>
      <c r="EY43" s="543">
        <v>2.3002715302566963</v>
      </c>
      <c r="EZ43" s="543">
        <v>17321671.407482229</v>
      </c>
      <c r="FA43" s="543">
        <v>107.89446207231622</v>
      </c>
      <c r="FB43" s="543">
        <v>15333754.037901634</v>
      </c>
      <c r="FC43" s="543">
        <v>522594.50284038013</v>
      </c>
      <c r="FD43" s="543">
        <v>1294680.7716131429</v>
      </c>
      <c r="FE43" s="543">
        <v>6697057.8618080476</v>
      </c>
      <c r="FF43" s="543">
        <v>0.3904755650428316</v>
      </c>
      <c r="FG43" s="279"/>
      <c r="FH43" s="278"/>
      <c r="FI43" s="279"/>
      <c r="FJ43" s="279"/>
      <c r="FK43" s="279"/>
      <c r="FL43" s="279"/>
      <c r="FM43" s="279"/>
      <c r="FO43" s="279"/>
      <c r="FP43" s="279"/>
      <c r="FQ43" s="279"/>
      <c r="FR43" s="279"/>
      <c r="FS43" s="279"/>
      <c r="FT43" s="279"/>
      <c r="FU43" s="279"/>
      <c r="FV43" s="279"/>
      <c r="FW43" s="279"/>
      <c r="FX43" s="279"/>
      <c r="FY43" s="279"/>
      <c r="FZ43" s="278"/>
      <c r="GA43" s="279"/>
      <c r="GB43" s="279"/>
      <c r="GC43" s="279"/>
      <c r="GD43" s="279"/>
      <c r="GE43" s="279"/>
      <c r="GG43" s="279"/>
      <c r="GH43" s="279"/>
      <c r="GI43" s="279"/>
      <c r="GJ43" s="279"/>
      <c r="GK43" s="279"/>
      <c r="GL43" s="279"/>
      <c r="GM43" s="279"/>
      <c r="GN43" s="279"/>
      <c r="GO43" s="279"/>
      <c r="GP43" s="279"/>
      <c r="GQ43" s="279"/>
      <c r="GR43" s="278"/>
      <c r="GS43" s="279"/>
      <c r="GT43" s="279"/>
      <c r="GU43" s="279"/>
      <c r="GV43" s="279"/>
      <c r="GW43" s="279"/>
      <c r="GY43" s="279"/>
      <c r="GZ43" s="279"/>
      <c r="HA43" s="279"/>
      <c r="HB43" s="279"/>
      <c r="HC43" s="279"/>
      <c r="HD43" s="279"/>
      <c r="HE43" s="279"/>
      <c r="HF43" s="279"/>
      <c r="HG43" s="279"/>
      <c r="HH43" s="279"/>
      <c r="HI43" s="279"/>
      <c r="HJ43" s="29"/>
      <c r="HK43" s="29"/>
      <c r="HL43" s="29"/>
      <c r="HM43" s="29"/>
      <c r="HN43" s="29"/>
      <c r="HO43" s="28"/>
      <c r="HP43" s="29"/>
      <c r="HQ43" s="29"/>
      <c r="HR43" s="29"/>
      <c r="HS43" s="29"/>
      <c r="HT43" s="29"/>
      <c r="HU43" s="29"/>
      <c r="HV43" s="29"/>
      <c r="HW43" s="29"/>
      <c r="HX43" s="29"/>
      <c r="HY43" s="29"/>
      <c r="HZ43" s="29"/>
      <c r="IA43" s="29"/>
      <c r="IB43" s="278"/>
      <c r="IC43" s="279"/>
      <c r="ID43" s="279"/>
      <c r="IE43" s="279"/>
      <c r="IF43" s="279"/>
      <c r="IG43" s="279"/>
      <c r="II43" s="279"/>
      <c r="IJ43" s="279"/>
      <c r="IK43" s="279"/>
      <c r="IL43" s="279"/>
      <c r="IM43" s="279"/>
      <c r="IN43" s="279"/>
      <c r="IO43" s="279"/>
      <c r="IP43" s="279"/>
      <c r="IQ43" s="279"/>
      <c r="IR43" s="279"/>
      <c r="IS43" s="279"/>
      <c r="IT43" s="278"/>
      <c r="IU43" s="279"/>
      <c r="IV43" s="279"/>
      <c r="IW43" s="279"/>
      <c r="IX43" s="279"/>
      <c r="IY43" s="279"/>
      <c r="IZ43" s="279"/>
      <c r="JA43" s="279"/>
      <c r="JB43" s="279"/>
      <c r="JC43" s="279"/>
      <c r="JE43" s="279"/>
      <c r="JF43" s="279"/>
      <c r="JG43" s="279"/>
      <c r="JH43" s="279"/>
      <c r="JI43" s="279"/>
      <c r="JJ43" s="279"/>
      <c r="JK43" s="279"/>
      <c r="JL43" s="278"/>
      <c r="JM43" s="279"/>
      <c r="JN43" s="279"/>
      <c r="JO43" s="279"/>
      <c r="JP43" s="279"/>
      <c r="JQ43" s="279"/>
      <c r="JS43" s="279"/>
      <c r="JT43" s="279"/>
      <c r="JU43" s="279"/>
      <c r="JV43" s="279"/>
      <c r="JW43" s="279"/>
      <c r="JX43" s="279"/>
      <c r="JY43" s="279"/>
      <c r="JZ43" s="279"/>
      <c r="KA43" s="279"/>
      <c r="KB43" s="279"/>
      <c r="KC43" s="279"/>
      <c r="KD43" s="446"/>
      <c r="KE43" s="447"/>
      <c r="KF43" s="447"/>
      <c r="KG43" s="447"/>
      <c r="KH43" s="447"/>
      <c r="KI43" s="447"/>
      <c r="KK43" s="447"/>
      <c r="KL43" s="447"/>
      <c r="KM43" s="447"/>
      <c r="KN43" s="447"/>
      <c r="KO43" s="447"/>
      <c r="KP43" s="447"/>
      <c r="KQ43" s="447"/>
      <c r="KR43" s="447"/>
      <c r="KS43" s="447"/>
      <c r="KT43" s="447"/>
      <c r="KU43" s="447"/>
      <c r="KV43" s="29"/>
      <c r="KW43" s="29"/>
      <c r="KX43" s="29"/>
      <c r="KY43" s="29"/>
      <c r="KZ43" s="29"/>
      <c r="LA43" s="28"/>
      <c r="LB43" s="29"/>
      <c r="LC43" s="29"/>
      <c r="LD43" s="29"/>
      <c r="LE43" s="29"/>
      <c r="LF43" s="29"/>
      <c r="LG43" s="29"/>
      <c r="LH43" s="29"/>
      <c r="LI43" s="29"/>
      <c r="LJ43" s="29"/>
      <c r="LK43" s="29"/>
      <c r="LL43" s="29"/>
      <c r="LM43" s="29"/>
      <c r="LN43" s="278"/>
      <c r="LO43" s="279"/>
      <c r="LP43" s="279"/>
      <c r="LQ43" s="279"/>
      <c r="LR43" s="279"/>
      <c r="LS43" s="279"/>
      <c r="LU43" s="279"/>
      <c r="LV43" s="279"/>
      <c r="LW43" s="279"/>
      <c r="LX43" s="279"/>
      <c r="LY43" s="279"/>
      <c r="LZ43" s="279"/>
      <c r="MA43" s="279"/>
      <c r="MB43" s="279"/>
      <c r="MC43" s="279"/>
      <c r="MD43" s="279"/>
      <c r="ME43" s="279"/>
      <c r="MF43" s="278"/>
      <c r="MG43" s="279"/>
      <c r="MH43" s="279"/>
      <c r="MI43" s="279"/>
      <c r="MJ43" s="279"/>
      <c r="MK43" s="279"/>
      <c r="MM43" s="279"/>
      <c r="MN43" s="279"/>
      <c r="MO43" s="279"/>
      <c r="MP43" s="279"/>
      <c r="MQ43" s="279"/>
      <c r="MR43" s="279"/>
      <c r="MS43" s="279"/>
      <c r="MT43" s="279"/>
      <c r="MU43" s="279"/>
      <c r="MV43" s="279"/>
      <c r="MW43" s="279"/>
      <c r="MX43" s="279"/>
      <c r="MY43" s="279"/>
      <c r="MZ43" s="279"/>
      <c r="NA43" s="279"/>
      <c r="NB43" s="279"/>
      <c r="NC43" s="279"/>
      <c r="ND43" s="279"/>
      <c r="NE43" s="279"/>
      <c r="NF43" s="279"/>
      <c r="NG43" s="279"/>
      <c r="NH43" s="279"/>
      <c r="NI43" s="279"/>
      <c r="NJ43" s="279"/>
      <c r="NK43" s="279"/>
      <c r="NL43" s="279"/>
      <c r="NM43" s="279"/>
      <c r="NN43" s="279"/>
      <c r="NO43" s="29"/>
      <c r="NP43" s="29"/>
      <c r="NQ43" s="29"/>
      <c r="NR43" s="29"/>
      <c r="NS43" s="29"/>
      <c r="NT43" s="29"/>
      <c r="NU43" s="28"/>
      <c r="NW43" s="29"/>
      <c r="NX43" s="29"/>
      <c r="NY43" s="29"/>
      <c r="NZ43" s="29"/>
      <c r="OA43" s="29"/>
      <c r="OB43" s="29"/>
      <c r="OC43" s="29"/>
      <c r="OD43" s="29"/>
      <c r="OE43" s="29"/>
      <c r="OF43" s="29"/>
      <c r="OG43" s="29"/>
      <c r="OH43" s="29"/>
      <c r="OI43" s="29"/>
      <c r="OJ43" s="29"/>
      <c r="OK43" s="29"/>
      <c r="OL43" s="29"/>
      <c r="OM43" s="28"/>
      <c r="OO43" s="29"/>
      <c r="OP43" s="29"/>
      <c r="OQ43" s="29"/>
      <c r="OR43" s="29"/>
      <c r="OS43" s="29"/>
      <c r="OT43" s="29"/>
      <c r="OU43" s="29"/>
      <c r="OV43" s="29"/>
      <c r="OW43" s="29"/>
      <c r="OX43" s="29"/>
      <c r="OY43" s="29"/>
      <c r="OZ43" s="278"/>
      <c r="PA43" s="279"/>
      <c r="PB43" s="279"/>
      <c r="PC43" s="279"/>
      <c r="PD43" s="279"/>
      <c r="PE43" s="279"/>
      <c r="PG43" s="279"/>
      <c r="PH43" s="279"/>
      <c r="PI43" s="279"/>
      <c r="PJ43" s="279"/>
      <c r="PK43" s="279"/>
      <c r="PL43" s="279"/>
      <c r="PM43" s="279"/>
      <c r="PN43" s="279"/>
      <c r="PO43" s="279"/>
      <c r="PP43" s="279"/>
      <c r="PQ43" s="279"/>
      <c r="PR43" s="524"/>
      <c r="PS43" s="525"/>
      <c r="PT43" s="525"/>
      <c r="PU43" s="525"/>
      <c r="PV43" s="525"/>
      <c r="PW43" s="525"/>
      <c r="PX43" s="525"/>
      <c r="PY43" s="525"/>
      <c r="PZ43" s="525"/>
      <c r="QA43" s="525"/>
      <c r="QB43" s="525"/>
      <c r="QC43" s="525"/>
      <c r="QD43" s="525"/>
      <c r="QE43" s="525"/>
      <c r="QF43" s="525"/>
      <c r="QG43" s="525"/>
      <c r="QH43" s="525"/>
      <c r="QI43" s="29"/>
      <c r="QJ43" s="278"/>
      <c r="QK43" s="279"/>
      <c r="QL43" s="279"/>
      <c r="QM43" s="279"/>
      <c r="QN43" s="279"/>
      <c r="QO43" s="279"/>
      <c r="QQ43" s="279"/>
      <c r="QR43" s="279"/>
      <c r="QS43" s="279"/>
      <c r="QT43" s="279"/>
      <c r="QU43" s="279"/>
      <c r="QV43" s="279"/>
      <c r="QW43" s="279"/>
      <c r="QX43" s="279"/>
      <c r="QY43" s="279"/>
      <c r="QZ43" s="279"/>
      <c r="RA43" s="279"/>
      <c r="RB43" s="278"/>
      <c r="RC43" s="279"/>
      <c r="RD43" s="279"/>
      <c r="RE43" s="279"/>
      <c r="RF43" s="279"/>
      <c r="RG43" s="279"/>
      <c r="RI43" s="279"/>
      <c r="RJ43" s="279"/>
      <c r="RK43" s="279"/>
      <c r="RL43" s="279"/>
      <c r="RM43" s="279"/>
      <c r="RN43" s="279"/>
      <c r="RO43" s="279"/>
      <c r="RP43" s="279"/>
      <c r="RQ43" s="279"/>
      <c r="RR43" s="279"/>
      <c r="RS43" s="279"/>
    </row>
    <row r="44" spans="1:487" ht="15" x14ac:dyDescent="0.25">
      <c r="A44" s="1" t="s">
        <v>109</v>
      </c>
      <c r="B44" s="278"/>
      <c r="C44" s="513" t="s">
        <v>448</v>
      </c>
      <c r="D44" s="279"/>
      <c r="E44" s="279"/>
      <c r="F44" s="279"/>
      <c r="G44" s="279"/>
      <c r="H44" s="183"/>
      <c r="I44" s="279"/>
      <c r="J44" s="279"/>
      <c r="K44" s="279"/>
      <c r="L44" s="279"/>
      <c r="M44" s="279"/>
      <c r="N44" s="279"/>
      <c r="O44" s="368"/>
      <c r="P44" s="368"/>
      <c r="Q44" s="368"/>
      <c r="R44" s="368"/>
      <c r="S44" s="279"/>
      <c r="T44" s="278"/>
      <c r="U44" s="279"/>
      <c r="V44" s="279"/>
      <c r="W44" s="279"/>
      <c r="X44" s="279"/>
      <c r="Y44" s="279"/>
      <c r="AA44" s="279"/>
      <c r="AB44" s="279"/>
      <c r="AC44" s="279"/>
      <c r="AD44" s="279"/>
      <c r="AE44" s="279"/>
      <c r="AF44" s="279"/>
      <c r="AG44" s="279"/>
      <c r="AH44" s="279"/>
      <c r="AI44" s="279"/>
      <c r="AJ44" s="279"/>
      <c r="AK44" s="279"/>
      <c r="AL44" s="278"/>
      <c r="AM44" s="279"/>
      <c r="AN44" s="279"/>
      <c r="AO44" s="279"/>
      <c r="AP44" s="279"/>
      <c r="AQ44" s="279"/>
      <c r="AS44" s="279"/>
      <c r="AT44" s="279"/>
      <c r="AU44" s="279"/>
      <c r="AV44" s="279"/>
      <c r="AW44" s="279"/>
      <c r="AX44" s="279"/>
      <c r="AY44" s="279"/>
      <c r="AZ44" s="279"/>
      <c r="BA44" s="279"/>
      <c r="BB44" s="279"/>
      <c r="BC44" s="279"/>
      <c r="BD44" s="278"/>
      <c r="BE44" s="279"/>
      <c r="BF44" s="279"/>
      <c r="BG44" s="279"/>
      <c r="BH44" s="279"/>
      <c r="BI44" s="279"/>
      <c r="BK44" s="279"/>
      <c r="BL44" s="279"/>
      <c r="BM44" s="279"/>
      <c r="BN44" s="279"/>
      <c r="BO44" s="279"/>
      <c r="BP44" s="279"/>
      <c r="BQ44" s="279"/>
      <c r="BR44" s="279"/>
      <c r="BS44" s="279"/>
      <c r="BT44" s="279"/>
      <c r="BU44" s="279"/>
      <c r="BV44" s="278"/>
      <c r="BW44" s="279"/>
      <c r="BX44" s="279"/>
      <c r="BY44" s="279"/>
      <c r="BZ44" s="279"/>
      <c r="CA44" s="279"/>
      <c r="CB44" s="278"/>
      <c r="CC44" s="279"/>
      <c r="CD44" s="279"/>
      <c r="CE44" s="279"/>
      <c r="CF44" s="279"/>
      <c r="CG44" s="279"/>
      <c r="CH44" s="278"/>
      <c r="CI44" s="279"/>
      <c r="CJ44" s="279"/>
      <c r="CK44" s="279"/>
      <c r="CL44" s="279"/>
      <c r="CM44" s="279"/>
      <c r="CN44" s="278"/>
      <c r="CO44" s="279"/>
      <c r="CP44" s="279"/>
      <c r="CQ44" s="279"/>
      <c r="CR44" s="279"/>
      <c r="CS44" s="279"/>
      <c r="CU44" s="279"/>
      <c r="CV44" s="279"/>
      <c r="CW44" s="279"/>
      <c r="CX44" s="279"/>
      <c r="CY44" s="279"/>
      <c r="CZ44" s="279"/>
      <c r="DA44" s="279"/>
      <c r="DB44" s="279"/>
      <c r="DC44" s="279"/>
      <c r="DD44" s="279"/>
      <c r="DE44" s="279"/>
      <c r="DF44" s="278"/>
      <c r="DG44" s="279"/>
      <c r="DH44" s="279"/>
      <c r="DI44" s="279"/>
      <c r="DJ44" s="279"/>
      <c r="DK44" s="279"/>
      <c r="DM44" s="279"/>
      <c r="DN44" s="279"/>
      <c r="DO44" s="279"/>
      <c r="DP44" s="279"/>
      <c r="DQ44" s="279"/>
      <c r="DR44" s="279"/>
      <c r="DS44" s="279"/>
      <c r="DT44" s="279"/>
      <c r="DU44" s="279"/>
      <c r="DV44" s="279"/>
      <c r="DW44" s="279"/>
      <c r="DX44" s="278"/>
      <c r="DY44" s="279"/>
      <c r="DZ44" s="279"/>
      <c r="EA44" s="279"/>
      <c r="EB44" s="279"/>
      <c r="EC44" s="279"/>
      <c r="EE44" s="279"/>
      <c r="EF44" s="279"/>
      <c r="EG44" s="279"/>
      <c r="EH44" s="279"/>
      <c r="EI44" s="279"/>
      <c r="EJ44" s="279"/>
      <c r="EK44" s="279"/>
      <c r="EL44" s="279"/>
      <c r="EM44" s="279"/>
      <c r="EN44" s="279"/>
      <c r="EO44" s="279"/>
      <c r="EP44" s="542">
        <v>22</v>
      </c>
      <c r="EQ44" s="543">
        <v>73.009575361068585</v>
      </c>
      <c r="ER44" s="543">
        <v>71.822100797169625</v>
      </c>
      <c r="ES44" s="543">
        <v>1.1874745638989594</v>
      </c>
      <c r="ET44" s="543">
        <v>0.93294512650754713</v>
      </c>
      <c r="EU44" s="543">
        <v>2.1204196904065067</v>
      </c>
      <c r="EV44" s="543">
        <v>3.1242834649392508</v>
      </c>
      <c r="EW44" s="543">
        <v>0.4876865751318824</v>
      </c>
      <c r="EX44" s="543">
        <v>0.23596897100238551</v>
      </c>
      <c r="EY44" s="543">
        <v>2.356388661408892</v>
      </c>
      <c r="EZ44" s="543">
        <v>17321671.505757794</v>
      </c>
      <c r="FA44" s="543">
        <v>109.63764252215141</v>
      </c>
      <c r="FB44" s="543">
        <v>16160169.014261369</v>
      </c>
      <c r="FC44" s="543">
        <v>555154.28495705419</v>
      </c>
      <c r="FD44" s="543">
        <v>1193511.9385427726</v>
      </c>
      <c r="FE44" s="543">
        <v>5999431.9322977196</v>
      </c>
      <c r="FF44" s="543">
        <v>0.33499844365354248</v>
      </c>
      <c r="FG44" s="279"/>
      <c r="FH44" s="278"/>
      <c r="FI44" s="279"/>
      <c r="FJ44" s="279"/>
      <c r="FK44" s="279"/>
      <c r="FL44" s="279"/>
      <c r="FM44" s="279"/>
      <c r="FO44" s="279"/>
      <c r="FP44" s="279"/>
      <c r="FQ44" s="279"/>
      <c r="FR44" s="279"/>
      <c r="FS44" s="279"/>
      <c r="FT44" s="279"/>
      <c r="FU44" s="279"/>
      <c r="FV44" s="279"/>
      <c r="FW44" s="279"/>
      <c r="FX44" s="279"/>
      <c r="FY44" s="279"/>
      <c r="FZ44" s="278"/>
      <c r="GA44" s="279"/>
      <c r="GB44" s="279"/>
      <c r="GC44" s="279"/>
      <c r="GD44" s="279"/>
      <c r="GE44" s="279"/>
      <c r="GG44" s="279"/>
      <c r="GH44" s="279"/>
      <c r="GI44" s="279"/>
      <c r="GJ44" s="279"/>
      <c r="GK44" s="279"/>
      <c r="GL44" s="279"/>
      <c r="GM44" s="279"/>
      <c r="GN44" s="279"/>
      <c r="GO44" s="279"/>
      <c r="GP44" s="279"/>
      <c r="GQ44" s="279"/>
      <c r="GR44" s="278"/>
      <c r="GS44" s="279"/>
      <c r="GT44" s="279"/>
      <c r="GU44" s="279"/>
      <c r="GV44" s="279"/>
      <c r="GW44" s="279"/>
      <c r="GY44" s="279"/>
      <c r="GZ44" s="279"/>
      <c r="HA44" s="279"/>
      <c r="HB44" s="279"/>
      <c r="HC44" s="279"/>
      <c r="HD44" s="279"/>
      <c r="HE44" s="279"/>
      <c r="HF44" s="279"/>
      <c r="HG44" s="279"/>
      <c r="HH44" s="279"/>
      <c r="HI44" s="279"/>
      <c r="HJ44" s="29"/>
      <c r="HK44" s="29"/>
      <c r="HL44" s="29"/>
      <c r="HM44" s="29"/>
      <c r="HN44" s="29"/>
      <c r="HO44" s="28"/>
      <c r="HP44" s="29"/>
      <c r="HQ44" s="29"/>
      <c r="HR44" s="29"/>
      <c r="HS44" s="29"/>
      <c r="HT44" s="29"/>
      <c r="HU44" s="29"/>
      <c r="HV44" s="29"/>
      <c r="HW44" s="29"/>
      <c r="HX44" s="29"/>
      <c r="HY44" s="29"/>
      <c r="HZ44" s="29"/>
      <c r="IA44" s="29"/>
      <c r="IB44" s="278"/>
      <c r="IC44" s="279"/>
      <c r="ID44" s="279"/>
      <c r="IE44" s="279"/>
      <c r="IF44" s="279"/>
      <c r="IG44" s="279"/>
      <c r="II44" s="279"/>
      <c r="IJ44" s="279"/>
      <c r="IK44" s="279"/>
      <c r="IL44" s="279"/>
      <c r="IM44" s="279"/>
      <c r="IN44" s="279"/>
      <c r="IO44" s="279"/>
      <c r="IP44" s="279"/>
      <c r="IQ44" s="279"/>
      <c r="IR44" s="279"/>
      <c r="IS44" s="279"/>
      <c r="IT44" s="278"/>
      <c r="IU44" s="279"/>
      <c r="IV44" s="279"/>
      <c r="IW44" s="279"/>
      <c r="IX44" s="279"/>
      <c r="IY44" s="279"/>
      <c r="IZ44" s="279"/>
      <c r="JA44" s="279"/>
      <c r="JB44" s="279"/>
      <c r="JC44" s="279"/>
      <c r="JE44" s="279"/>
      <c r="JF44" s="279"/>
      <c r="JG44" s="279"/>
      <c r="JH44" s="279"/>
      <c r="JI44" s="279"/>
      <c r="JJ44" s="279"/>
      <c r="JK44" s="279"/>
      <c r="JL44" s="278"/>
      <c r="JM44" s="279"/>
      <c r="JN44" s="279"/>
      <c r="JO44" s="279"/>
      <c r="JP44" s="279"/>
      <c r="JQ44" s="279"/>
      <c r="JS44" s="279"/>
      <c r="JT44" s="279"/>
      <c r="JU44" s="279"/>
      <c r="JV44" s="279"/>
      <c r="JW44" s="279"/>
      <c r="JX44" s="279"/>
      <c r="JY44" s="279"/>
      <c r="JZ44" s="279"/>
      <c r="KA44" s="279"/>
      <c r="KB44" s="279"/>
      <c r="KC44" s="279"/>
      <c r="KD44" s="446"/>
      <c r="KE44" s="447"/>
      <c r="KF44" s="447"/>
      <c r="KG44" s="447"/>
      <c r="KH44" s="447"/>
      <c r="KI44" s="447"/>
      <c r="KK44" s="447"/>
      <c r="KL44" s="447"/>
      <c r="KM44" s="447"/>
      <c r="KN44" s="447"/>
      <c r="KO44" s="447"/>
      <c r="KP44" s="447"/>
      <c r="KQ44" s="447"/>
      <c r="KR44" s="447"/>
      <c r="KS44" s="447"/>
      <c r="KT44" s="447"/>
      <c r="KU44" s="447"/>
      <c r="KV44" s="29"/>
      <c r="KW44" s="29"/>
      <c r="KX44" s="29"/>
      <c r="KY44" s="29"/>
      <c r="KZ44" s="29"/>
      <c r="LA44" s="28"/>
      <c r="LB44" s="29"/>
      <c r="LC44" s="29"/>
      <c r="LD44" s="29"/>
      <c r="LE44" s="29"/>
      <c r="LF44" s="29"/>
      <c r="LG44" s="29"/>
      <c r="LH44" s="29"/>
      <c r="LI44" s="29"/>
      <c r="LJ44" s="29"/>
      <c r="LK44" s="29"/>
      <c r="LL44" s="29"/>
      <c r="LM44" s="29"/>
      <c r="LN44" s="278"/>
      <c r="LO44" s="279"/>
      <c r="LP44" s="279"/>
      <c r="LQ44" s="279"/>
      <c r="LR44" s="279"/>
      <c r="LS44" s="279"/>
      <c r="LU44" s="279"/>
      <c r="LV44" s="279"/>
      <c r="LW44" s="279"/>
      <c r="LX44" s="279"/>
      <c r="LY44" s="279"/>
      <c r="LZ44" s="279"/>
      <c r="MA44" s="279"/>
      <c r="MB44" s="279"/>
      <c r="MC44" s="279"/>
      <c r="MD44" s="279"/>
      <c r="ME44" s="279"/>
      <c r="MF44" s="278"/>
      <c r="MG44" s="279"/>
      <c r="MH44" s="279"/>
      <c r="MI44" s="279"/>
      <c r="MJ44" s="279"/>
      <c r="MK44" s="279"/>
      <c r="MM44" s="279"/>
      <c r="MN44" s="279"/>
      <c r="MO44" s="279"/>
      <c r="MP44" s="279"/>
      <c r="MQ44" s="279"/>
      <c r="MR44" s="279"/>
      <c r="MS44" s="279"/>
      <c r="MT44" s="279"/>
      <c r="MU44" s="279"/>
      <c r="MV44" s="279"/>
      <c r="MW44" s="279"/>
      <c r="MX44" s="279"/>
      <c r="MY44" s="279"/>
      <c r="MZ44" s="279"/>
      <c r="NA44" s="279"/>
      <c r="NB44" s="279"/>
      <c r="NC44" s="279"/>
      <c r="ND44" s="279"/>
      <c r="NE44" s="279"/>
      <c r="NF44" s="279"/>
      <c r="NG44" s="279"/>
      <c r="NH44" s="279"/>
      <c r="NI44" s="279"/>
      <c r="NJ44" s="279"/>
      <c r="NK44" s="279"/>
      <c r="NL44" s="279"/>
      <c r="NM44" s="279"/>
      <c r="NN44" s="279"/>
      <c r="NO44" s="29"/>
      <c r="NP44" s="29"/>
      <c r="NQ44" s="29"/>
      <c r="NR44" s="29"/>
      <c r="NS44" s="29"/>
      <c r="NT44" s="29"/>
      <c r="NU44" s="28"/>
      <c r="NW44" s="29"/>
      <c r="NX44" s="29"/>
      <c r="NY44" s="29"/>
      <c r="NZ44" s="29"/>
      <c r="OA44" s="29"/>
      <c r="OB44" s="29"/>
      <c r="OC44" s="29"/>
      <c r="OD44" s="29"/>
      <c r="OE44" s="29"/>
      <c r="OF44" s="29"/>
      <c r="OG44" s="29"/>
      <c r="OH44" s="29"/>
      <c r="OI44" s="29"/>
      <c r="OJ44" s="29"/>
      <c r="OK44" s="29"/>
      <c r="OL44" s="29"/>
      <c r="OM44" s="28"/>
      <c r="OO44" s="29"/>
      <c r="OP44" s="29"/>
      <c r="OQ44" s="29"/>
      <c r="OR44" s="29"/>
      <c r="OS44" s="29"/>
      <c r="OT44" s="29"/>
      <c r="OU44" s="29"/>
      <c r="OV44" s="29"/>
      <c r="OW44" s="29"/>
      <c r="OX44" s="29"/>
      <c r="OY44" s="29"/>
      <c r="OZ44" s="278"/>
      <c r="PA44" s="279"/>
      <c r="PB44" s="279"/>
      <c r="PC44" s="279"/>
      <c r="PD44" s="279"/>
      <c r="PE44" s="279"/>
      <c r="PG44" s="279"/>
      <c r="PH44" s="279"/>
      <c r="PI44" s="279"/>
      <c r="PJ44" s="279"/>
      <c r="PK44" s="279"/>
      <c r="PL44" s="279"/>
      <c r="PM44" s="279"/>
      <c r="PN44" s="279"/>
      <c r="PO44" s="279"/>
      <c r="PP44" s="279"/>
      <c r="PQ44" s="279"/>
      <c r="PR44" s="524"/>
      <c r="PS44" s="525"/>
      <c r="PT44" s="525"/>
      <c r="PU44" s="525"/>
      <c r="PV44" s="525"/>
      <c r="PW44" s="525"/>
      <c r="PX44" s="525"/>
      <c r="PY44" s="525"/>
      <c r="PZ44" s="525"/>
      <c r="QA44" s="525"/>
      <c r="QB44" s="525"/>
      <c r="QC44" s="525"/>
      <c r="QD44" s="525"/>
      <c r="QE44" s="525"/>
      <c r="QF44" s="525"/>
      <c r="QG44" s="525"/>
      <c r="QH44" s="525"/>
      <c r="QI44" s="29"/>
      <c r="QJ44" s="278"/>
      <c r="QK44" s="279"/>
      <c r="QL44" s="279"/>
      <c r="QM44" s="279"/>
      <c r="QN44" s="279"/>
      <c r="QO44" s="279"/>
      <c r="QQ44" s="279"/>
      <c r="QR44" s="279"/>
      <c r="QS44" s="279"/>
      <c r="QT44" s="279"/>
      <c r="QU44" s="279"/>
      <c r="QV44" s="279"/>
      <c r="QW44" s="279"/>
      <c r="QX44" s="279"/>
      <c r="QY44" s="279"/>
      <c r="QZ44" s="279"/>
      <c r="RA44" s="279"/>
      <c r="RB44" s="278"/>
      <c r="RC44" s="279"/>
      <c r="RD44" s="279"/>
      <c r="RE44" s="279"/>
      <c r="RF44" s="279"/>
      <c r="RG44" s="279"/>
      <c r="RI44" s="279"/>
      <c r="RJ44" s="279"/>
      <c r="RK44" s="279"/>
      <c r="RL44" s="279"/>
      <c r="RM44" s="279"/>
      <c r="RN44" s="279"/>
      <c r="RO44" s="279"/>
      <c r="RP44" s="279"/>
      <c r="RQ44" s="279"/>
      <c r="RR44" s="279"/>
      <c r="RS44" s="279"/>
    </row>
    <row r="45" spans="1:487" ht="15" x14ac:dyDescent="0.25">
      <c r="A45" s="1" t="s">
        <v>110</v>
      </c>
      <c r="B45" s="278"/>
      <c r="C45" s="513" t="s">
        <v>449</v>
      </c>
      <c r="D45" s="279"/>
      <c r="E45" s="279"/>
      <c r="F45" s="279"/>
      <c r="G45" s="279"/>
      <c r="H45" s="183"/>
      <c r="I45" s="279"/>
      <c r="J45" s="279"/>
      <c r="K45" s="279"/>
      <c r="L45" s="279"/>
      <c r="M45" s="279"/>
      <c r="N45" s="279"/>
      <c r="O45" s="368"/>
      <c r="P45" s="368"/>
      <c r="Q45" s="368"/>
      <c r="R45" s="368"/>
      <c r="S45" s="279"/>
      <c r="T45" s="278"/>
      <c r="U45" s="279"/>
      <c r="V45" s="279"/>
      <c r="W45" s="279"/>
      <c r="X45" s="279"/>
      <c r="Y45" s="279"/>
      <c r="AA45" s="279"/>
      <c r="AB45" s="279"/>
      <c r="AC45" s="279"/>
      <c r="AD45" s="279"/>
      <c r="AE45" s="279"/>
      <c r="AF45" s="279"/>
      <c r="AG45" s="279"/>
      <c r="AH45" s="279"/>
      <c r="AI45" s="279"/>
      <c r="AJ45" s="279"/>
      <c r="AK45" s="279"/>
      <c r="AL45" s="278"/>
      <c r="AM45" s="279"/>
      <c r="AN45" s="279"/>
      <c r="AO45" s="279"/>
      <c r="AP45" s="279"/>
      <c r="AQ45" s="279"/>
      <c r="AS45" s="279"/>
      <c r="AT45" s="279"/>
      <c r="AU45" s="279"/>
      <c r="AV45" s="279"/>
      <c r="AW45" s="279"/>
      <c r="AX45" s="279"/>
      <c r="AY45" s="279"/>
      <c r="AZ45" s="279"/>
      <c r="BA45" s="279"/>
      <c r="BB45" s="279"/>
      <c r="BC45" s="279"/>
      <c r="BD45" s="278"/>
      <c r="BE45" s="279"/>
      <c r="BF45" s="279"/>
      <c r="BG45" s="279"/>
      <c r="BH45" s="279"/>
      <c r="BI45" s="279"/>
      <c r="BK45" s="279"/>
      <c r="BL45" s="279"/>
      <c r="BM45" s="279"/>
      <c r="BN45" s="279"/>
      <c r="BO45" s="279"/>
      <c r="BP45" s="279"/>
      <c r="BQ45" s="279"/>
      <c r="BR45" s="279"/>
      <c r="BS45" s="279"/>
      <c r="BT45" s="279"/>
      <c r="BU45" s="279"/>
      <c r="BV45" s="278"/>
      <c r="BW45" s="279"/>
      <c r="BX45" s="279"/>
      <c r="BY45" s="279"/>
      <c r="BZ45" s="279"/>
      <c r="CA45" s="279"/>
      <c r="CB45" s="278"/>
      <c r="CC45" s="279"/>
      <c r="CD45" s="279"/>
      <c r="CE45" s="279"/>
      <c r="CF45" s="279"/>
      <c r="CG45" s="279"/>
      <c r="CH45" s="278"/>
      <c r="CI45" s="279"/>
      <c r="CJ45" s="279"/>
      <c r="CK45" s="279"/>
      <c r="CL45" s="279"/>
      <c r="CM45" s="279"/>
      <c r="CN45" s="278"/>
      <c r="CO45" s="279"/>
      <c r="CP45" s="279"/>
      <c r="CQ45" s="279"/>
      <c r="CR45" s="279"/>
      <c r="CS45" s="279"/>
      <c r="CU45" s="279"/>
      <c r="CV45" s="279"/>
      <c r="CW45" s="279"/>
      <c r="CX45" s="279"/>
      <c r="CY45" s="279"/>
      <c r="CZ45" s="279"/>
      <c r="DA45" s="279"/>
      <c r="DB45" s="279"/>
      <c r="DC45" s="279"/>
      <c r="DD45" s="279"/>
      <c r="DE45" s="279"/>
      <c r="DF45" s="278"/>
      <c r="DG45" s="279"/>
      <c r="DH45" s="279"/>
      <c r="DI45" s="279"/>
      <c r="DJ45" s="279"/>
      <c r="DK45" s="279"/>
      <c r="DM45" s="279"/>
      <c r="DN45" s="279"/>
      <c r="DO45" s="279"/>
      <c r="DP45" s="279"/>
      <c r="DQ45" s="279"/>
      <c r="DR45" s="279"/>
      <c r="DS45" s="279"/>
      <c r="DT45" s="279"/>
      <c r="DU45" s="279"/>
      <c r="DV45" s="279"/>
      <c r="DW45" s="279"/>
      <c r="DX45" s="278"/>
      <c r="DY45" s="279"/>
      <c r="DZ45" s="279"/>
      <c r="EA45" s="279"/>
      <c r="EB45" s="279"/>
      <c r="EC45" s="279"/>
      <c r="EE45" s="279"/>
      <c r="EF45" s="279"/>
      <c r="EG45" s="279"/>
      <c r="EH45" s="279"/>
      <c r="EI45" s="279"/>
      <c r="EJ45" s="279"/>
      <c r="EK45" s="279"/>
      <c r="EL45" s="279"/>
      <c r="EM45" s="279"/>
      <c r="EN45" s="279"/>
      <c r="EO45" s="279"/>
      <c r="EP45" s="542">
        <v>23</v>
      </c>
      <c r="EQ45" s="543">
        <v>74.283457917239105</v>
      </c>
      <c r="ER45" s="543">
        <v>73.009575361068585</v>
      </c>
      <c r="ES45" s="543">
        <v>1.2738825561705198</v>
      </c>
      <c r="ET45" s="543">
        <v>0.91338702791513138</v>
      </c>
      <c r="EU45" s="543">
        <v>2.1872695840856511</v>
      </c>
      <c r="EV45" s="543">
        <v>3.1768546395989792</v>
      </c>
      <c r="EW45" s="543">
        <v>0.4869646166671906</v>
      </c>
      <c r="EX45" s="543">
        <v>0.23517425647345558</v>
      </c>
      <c r="EY45" s="543">
        <v>2.4224438405591067</v>
      </c>
      <c r="EZ45" s="543">
        <v>17321671.455270723</v>
      </c>
      <c r="FA45" s="543">
        <v>111.52582113812105</v>
      </c>
      <c r="FB45" s="543">
        <v>15821390.009052092</v>
      </c>
      <c r="FC45" s="543">
        <v>481246.24819630798</v>
      </c>
      <c r="FD45" s="543">
        <v>1121125.7626889674</v>
      </c>
      <c r="FE45" s="543">
        <v>5740815.5633645849</v>
      </c>
      <c r="FF45" s="543">
        <v>0.3294819773591709</v>
      </c>
      <c r="FG45" s="279"/>
      <c r="FH45" s="278"/>
      <c r="FI45" s="279"/>
      <c r="FJ45" s="279"/>
      <c r="FK45" s="279"/>
      <c r="FL45" s="279"/>
      <c r="FM45" s="279"/>
      <c r="FO45" s="279"/>
      <c r="FP45" s="279"/>
      <c r="FQ45" s="279"/>
      <c r="FR45" s="279"/>
      <c r="FS45" s="279"/>
      <c r="FT45" s="279"/>
      <c r="FU45" s="279"/>
      <c r="FV45" s="279"/>
      <c r="FW45" s="279"/>
      <c r="FX45" s="279"/>
      <c r="FY45" s="279"/>
      <c r="FZ45" s="278"/>
      <c r="GA45" s="279"/>
      <c r="GB45" s="279"/>
      <c r="GC45" s="279"/>
      <c r="GD45" s="279"/>
      <c r="GE45" s="279"/>
      <c r="GG45" s="279"/>
      <c r="GH45" s="279"/>
      <c r="GI45" s="279"/>
      <c r="GJ45" s="279"/>
      <c r="GK45" s="279"/>
      <c r="GL45" s="279"/>
      <c r="GM45" s="279"/>
      <c r="GN45" s="279"/>
      <c r="GO45" s="279"/>
      <c r="GP45" s="279"/>
      <c r="GQ45" s="279"/>
      <c r="GR45" s="278"/>
      <c r="GS45" s="279"/>
      <c r="GT45" s="279"/>
      <c r="GU45" s="279"/>
      <c r="GV45" s="279"/>
      <c r="GW45" s="279"/>
      <c r="GY45" s="279"/>
      <c r="GZ45" s="279"/>
      <c r="HA45" s="279"/>
      <c r="HB45" s="279"/>
      <c r="HC45" s="279"/>
      <c r="HD45" s="279"/>
      <c r="HE45" s="279"/>
      <c r="HF45" s="279"/>
      <c r="HG45" s="279"/>
      <c r="HH45" s="279"/>
      <c r="HI45" s="279"/>
      <c r="HJ45" s="29"/>
      <c r="HK45" s="29"/>
      <c r="HL45" s="29"/>
      <c r="HM45" s="29"/>
      <c r="HN45" s="29"/>
      <c r="HO45" s="28"/>
      <c r="HP45" s="29"/>
      <c r="HQ45" s="29"/>
      <c r="HR45" s="29"/>
      <c r="HS45" s="29"/>
      <c r="HT45" s="29"/>
      <c r="HU45" s="29"/>
      <c r="HV45" s="29"/>
      <c r="HW45" s="29"/>
      <c r="HX45" s="29"/>
      <c r="HY45" s="29"/>
      <c r="HZ45" s="29"/>
      <c r="IA45" s="29"/>
      <c r="IB45" s="278"/>
      <c r="IC45" s="279"/>
      <c r="ID45" s="279"/>
      <c r="IE45" s="279"/>
      <c r="IF45" s="279"/>
      <c r="IG45" s="279"/>
      <c r="II45" s="279"/>
      <c r="IJ45" s="279"/>
      <c r="IK45" s="279"/>
      <c r="IL45" s="279"/>
      <c r="IM45" s="279"/>
      <c r="IN45" s="279"/>
      <c r="IO45" s="279"/>
      <c r="IP45" s="279"/>
      <c r="IQ45" s="279"/>
      <c r="IR45" s="279"/>
      <c r="IS45" s="279"/>
      <c r="IT45" s="278"/>
      <c r="IU45" s="279"/>
      <c r="IV45" s="279"/>
      <c r="IW45" s="279"/>
      <c r="IX45" s="279"/>
      <c r="IY45" s="279"/>
      <c r="IZ45" s="279"/>
      <c r="JA45" s="279"/>
      <c r="JB45" s="279"/>
      <c r="JC45" s="279"/>
      <c r="JE45" s="279"/>
      <c r="JF45" s="279"/>
      <c r="JG45" s="279"/>
      <c r="JH45" s="279"/>
      <c r="JI45" s="279"/>
      <c r="JJ45" s="279"/>
      <c r="JK45" s="279"/>
      <c r="JL45" s="278"/>
      <c r="JM45" s="279"/>
      <c r="JN45" s="279"/>
      <c r="JO45" s="279"/>
      <c r="JP45" s="279"/>
      <c r="JQ45" s="279"/>
      <c r="JS45" s="279"/>
      <c r="JT45" s="279"/>
      <c r="JU45" s="279"/>
      <c r="JV45" s="279"/>
      <c r="JW45" s="279"/>
      <c r="JX45" s="279"/>
      <c r="JY45" s="279"/>
      <c r="JZ45" s="279"/>
      <c r="KA45" s="279"/>
      <c r="KB45" s="279"/>
      <c r="KC45" s="279"/>
      <c r="KD45" s="446"/>
      <c r="KE45" s="447"/>
      <c r="KF45" s="447"/>
      <c r="KG45" s="447"/>
      <c r="KH45" s="447"/>
      <c r="KI45" s="447"/>
      <c r="KK45" s="447"/>
      <c r="KL45" s="447"/>
      <c r="KM45" s="447"/>
      <c r="KN45" s="447"/>
      <c r="KO45" s="447"/>
      <c r="KP45" s="447"/>
      <c r="KQ45" s="447"/>
      <c r="KR45" s="447"/>
      <c r="KS45" s="447"/>
      <c r="KT45" s="447"/>
      <c r="KU45" s="447"/>
      <c r="KV45" s="29"/>
      <c r="KW45" s="29"/>
      <c r="KX45" s="29"/>
      <c r="KY45" s="29"/>
      <c r="KZ45" s="29"/>
      <c r="LA45" s="28"/>
      <c r="LB45" s="29"/>
      <c r="LC45" s="29"/>
      <c r="LD45" s="29"/>
      <c r="LE45" s="29"/>
      <c r="LF45" s="29"/>
      <c r="LG45" s="29"/>
      <c r="LH45" s="29"/>
      <c r="LI45" s="29"/>
      <c r="LJ45" s="29"/>
      <c r="LK45" s="29"/>
      <c r="LL45" s="29"/>
      <c r="LM45" s="29"/>
      <c r="LN45" s="278"/>
      <c r="LO45" s="279"/>
      <c r="LP45" s="279"/>
      <c r="LQ45" s="279"/>
      <c r="LR45" s="279"/>
      <c r="LS45" s="279"/>
      <c r="LU45" s="279"/>
      <c r="LV45" s="279"/>
      <c r="LW45" s="279"/>
      <c r="LX45" s="279"/>
      <c r="LY45" s="279"/>
      <c r="LZ45" s="279"/>
      <c r="MA45" s="279"/>
      <c r="MB45" s="279"/>
      <c r="MC45" s="279"/>
      <c r="MD45" s="279"/>
      <c r="ME45" s="279"/>
      <c r="MF45" s="278"/>
      <c r="MG45" s="279"/>
      <c r="MH45" s="279"/>
      <c r="MI45" s="279"/>
      <c r="MJ45" s="279"/>
      <c r="MK45" s="279"/>
      <c r="MM45" s="279"/>
      <c r="MN45" s="279"/>
      <c r="MO45" s="279"/>
      <c r="MP45" s="279"/>
      <c r="MQ45" s="279"/>
      <c r="MR45" s="279"/>
      <c r="MS45" s="279"/>
      <c r="MT45" s="279"/>
      <c r="MU45" s="279"/>
      <c r="MV45" s="279"/>
      <c r="MW45" s="279"/>
      <c r="MX45" s="279"/>
      <c r="MY45" s="279"/>
      <c r="MZ45" s="279"/>
      <c r="NA45" s="279"/>
      <c r="NB45" s="279"/>
      <c r="NC45" s="279"/>
      <c r="ND45" s="279"/>
      <c r="NE45" s="279"/>
      <c r="NF45" s="279"/>
      <c r="NG45" s="279"/>
      <c r="NH45" s="279"/>
      <c r="NI45" s="279"/>
      <c r="NJ45" s="279"/>
      <c r="NK45" s="279"/>
      <c r="NL45" s="279"/>
      <c r="NM45" s="279"/>
      <c r="NN45" s="279"/>
      <c r="NO45" s="29"/>
      <c r="NP45" s="29"/>
      <c r="NQ45" s="29"/>
      <c r="NR45" s="29"/>
      <c r="NS45" s="29"/>
      <c r="NT45" s="29"/>
      <c r="NU45" s="28"/>
      <c r="NW45" s="29"/>
      <c r="NX45" s="29"/>
      <c r="NY45" s="29"/>
      <c r="NZ45" s="29"/>
      <c r="OA45" s="29"/>
      <c r="OB45" s="29"/>
      <c r="OC45" s="29"/>
      <c r="OD45" s="29"/>
      <c r="OE45" s="29"/>
      <c r="OF45" s="29"/>
      <c r="OG45" s="29"/>
      <c r="OH45" s="29"/>
      <c r="OI45" s="29"/>
      <c r="OJ45" s="29"/>
      <c r="OK45" s="29"/>
      <c r="OL45" s="29"/>
      <c r="OM45" s="28"/>
      <c r="OO45" s="29"/>
      <c r="OP45" s="29"/>
      <c r="OQ45" s="29"/>
      <c r="OR45" s="29"/>
      <c r="OS45" s="29"/>
      <c r="OT45" s="29"/>
      <c r="OU45" s="29"/>
      <c r="OV45" s="29"/>
      <c r="OW45" s="29"/>
      <c r="OX45" s="29"/>
      <c r="OY45" s="29"/>
      <c r="OZ45" s="278"/>
      <c r="PA45" s="279"/>
      <c r="PB45" s="279"/>
      <c r="PC45" s="279"/>
      <c r="PD45" s="279"/>
      <c r="PE45" s="279"/>
      <c r="PG45" s="279"/>
      <c r="PH45" s="279"/>
      <c r="PI45" s="279"/>
      <c r="PJ45" s="279"/>
      <c r="PK45" s="279"/>
      <c r="PL45" s="279"/>
      <c r="PM45" s="279"/>
      <c r="PN45" s="279"/>
      <c r="PO45" s="279"/>
      <c r="PP45" s="279"/>
      <c r="PQ45" s="279"/>
      <c r="PR45" s="524"/>
      <c r="PS45" s="525"/>
      <c r="PT45" s="525"/>
      <c r="PU45" s="525"/>
      <c r="PV45" s="525"/>
      <c r="PW45" s="525"/>
      <c r="PX45" s="525"/>
      <c r="PY45" s="525"/>
      <c r="PZ45" s="525"/>
      <c r="QA45" s="525"/>
      <c r="QB45" s="525"/>
      <c r="QC45" s="525"/>
      <c r="QD45" s="525"/>
      <c r="QE45" s="525"/>
      <c r="QF45" s="525"/>
      <c r="QG45" s="525"/>
      <c r="QH45" s="525"/>
      <c r="QI45" s="29"/>
      <c r="QJ45" s="278"/>
      <c r="QK45" s="279"/>
      <c r="QL45" s="279"/>
      <c r="QM45" s="279"/>
      <c r="QN45" s="279"/>
      <c r="QO45" s="279"/>
      <c r="QQ45" s="279"/>
      <c r="QR45" s="279"/>
      <c r="QS45" s="279"/>
      <c r="QT45" s="279"/>
      <c r="QU45" s="279"/>
      <c r="QV45" s="279"/>
      <c r="QW45" s="279"/>
      <c r="QX45" s="279"/>
      <c r="QY45" s="279"/>
      <c r="QZ45" s="279"/>
      <c r="RA45" s="279"/>
      <c r="RB45" s="278"/>
      <c r="RC45" s="279"/>
      <c r="RD45" s="279"/>
      <c r="RE45" s="279"/>
      <c r="RF45" s="279"/>
      <c r="RG45" s="279"/>
      <c r="RI45" s="279"/>
      <c r="RJ45" s="279"/>
      <c r="RK45" s="279"/>
      <c r="RL45" s="279"/>
      <c r="RM45" s="279"/>
      <c r="RN45" s="279"/>
      <c r="RO45" s="279"/>
      <c r="RP45" s="279"/>
      <c r="RQ45" s="279"/>
      <c r="RR45" s="279"/>
      <c r="RS45" s="279"/>
    </row>
    <row r="46" spans="1:487" ht="15" x14ac:dyDescent="0.25">
      <c r="A46" s="1" t="s">
        <v>111</v>
      </c>
      <c r="B46" s="278"/>
      <c r="C46" s="513" t="s">
        <v>450</v>
      </c>
      <c r="D46" s="279"/>
      <c r="E46" s="279"/>
      <c r="F46" s="279"/>
      <c r="G46" s="279"/>
      <c r="H46" s="183"/>
      <c r="I46" s="279"/>
      <c r="J46" s="279"/>
      <c r="K46" s="279"/>
      <c r="L46" s="279"/>
      <c r="M46" s="279"/>
      <c r="N46" s="279"/>
      <c r="O46" s="368"/>
      <c r="P46" s="368"/>
      <c r="Q46" s="368"/>
      <c r="R46" s="368"/>
      <c r="S46" s="279"/>
      <c r="T46" s="278"/>
      <c r="U46" s="279"/>
      <c r="V46" s="279"/>
      <c r="W46" s="279"/>
      <c r="X46" s="279"/>
      <c r="Y46" s="279"/>
      <c r="AA46" s="279"/>
      <c r="AB46" s="279"/>
      <c r="AC46" s="279"/>
      <c r="AD46" s="279"/>
      <c r="AE46" s="279"/>
      <c r="AF46" s="279"/>
      <c r="AG46" s="279"/>
      <c r="AH46" s="279"/>
      <c r="AI46" s="279"/>
      <c r="AJ46" s="279"/>
      <c r="AK46" s="279"/>
      <c r="AL46" s="278"/>
      <c r="AM46" s="279"/>
      <c r="AN46" s="279"/>
      <c r="AO46" s="279"/>
      <c r="AP46" s="279"/>
      <c r="AQ46" s="279"/>
      <c r="AS46" s="279"/>
      <c r="AT46" s="279"/>
      <c r="AU46" s="279"/>
      <c r="AV46" s="279"/>
      <c r="AW46" s="279"/>
      <c r="AX46" s="279"/>
      <c r="AY46" s="279"/>
      <c r="AZ46" s="279"/>
      <c r="BA46" s="279"/>
      <c r="BB46" s="279"/>
      <c r="BC46" s="279"/>
      <c r="BD46" s="278"/>
      <c r="BE46" s="279"/>
      <c r="BF46" s="279"/>
      <c r="BG46" s="279"/>
      <c r="BH46" s="279"/>
      <c r="BI46" s="279"/>
      <c r="BK46" s="279"/>
      <c r="BL46" s="279"/>
      <c r="BM46" s="279"/>
      <c r="BN46" s="279"/>
      <c r="BO46" s="279"/>
      <c r="BP46" s="279"/>
      <c r="BQ46" s="279"/>
      <c r="BR46" s="279"/>
      <c r="BS46" s="279"/>
      <c r="BT46" s="279"/>
      <c r="BU46" s="279"/>
      <c r="BV46" s="278"/>
      <c r="BW46" s="279"/>
      <c r="BX46" s="279"/>
      <c r="BY46" s="279"/>
      <c r="BZ46" s="279"/>
      <c r="CA46" s="279"/>
      <c r="CB46" s="278"/>
      <c r="CC46" s="279"/>
      <c r="CD46" s="279"/>
      <c r="CE46" s="279"/>
      <c r="CF46" s="279"/>
      <c r="CG46" s="279"/>
      <c r="CH46" s="278"/>
      <c r="CI46" s="279"/>
      <c r="CJ46" s="279"/>
      <c r="CK46" s="279"/>
      <c r="CL46" s="279"/>
      <c r="CM46" s="279"/>
      <c r="CN46" s="278"/>
      <c r="CO46" s="279"/>
      <c r="CP46" s="279"/>
      <c r="CQ46" s="279"/>
      <c r="CR46" s="279"/>
      <c r="CS46" s="279"/>
      <c r="CU46" s="279"/>
      <c r="CV46" s="279"/>
      <c r="CW46" s="279"/>
      <c r="CX46" s="279"/>
      <c r="CY46" s="279"/>
      <c r="CZ46" s="279"/>
      <c r="DA46" s="279"/>
      <c r="DB46" s="279"/>
      <c r="DC46" s="279"/>
      <c r="DD46" s="279"/>
      <c r="DE46" s="279"/>
      <c r="DF46" s="278"/>
      <c r="DG46" s="279"/>
      <c r="DH46" s="279"/>
      <c r="DI46" s="279"/>
      <c r="DJ46" s="279"/>
      <c r="DK46" s="279"/>
      <c r="DM46" s="279"/>
      <c r="DN46" s="279"/>
      <c r="DO46" s="279"/>
      <c r="DP46" s="279"/>
      <c r="DQ46" s="279"/>
      <c r="DR46" s="279"/>
      <c r="DS46" s="279"/>
      <c r="DT46" s="279"/>
      <c r="DU46" s="279"/>
      <c r="DV46" s="279"/>
      <c r="DW46" s="279"/>
      <c r="DX46" s="278"/>
      <c r="DY46" s="279"/>
      <c r="DZ46" s="279"/>
      <c r="EA46" s="279"/>
      <c r="EB46" s="279"/>
      <c r="EC46" s="279"/>
      <c r="EE46" s="279"/>
      <c r="EF46" s="279"/>
      <c r="EG46" s="279"/>
      <c r="EH46" s="279"/>
      <c r="EI46" s="279"/>
      <c r="EJ46" s="279"/>
      <c r="EK46" s="279"/>
      <c r="EL46" s="279"/>
      <c r="EM46" s="279"/>
      <c r="EN46" s="279"/>
      <c r="EO46" s="279"/>
      <c r="EP46" s="542">
        <v>24</v>
      </c>
      <c r="EQ46" s="543">
        <v>75.437106959485305</v>
      </c>
      <c r="ER46" s="543">
        <v>74.283457917239105</v>
      </c>
      <c r="ES46" s="543">
        <v>1.1536490422462009</v>
      </c>
      <c r="ET46" s="543">
        <v>1.0508672642289569</v>
      </c>
      <c r="EU46" s="543">
        <v>2.2045163064751581</v>
      </c>
      <c r="EV46" s="543">
        <v>3.2313556301389976</v>
      </c>
      <c r="EW46" s="543">
        <v>0.48583873915085951</v>
      </c>
      <c r="EX46" s="543">
        <v>0.30124530738993099</v>
      </c>
      <c r="EY46" s="543">
        <v>2.5057616138650891</v>
      </c>
      <c r="EZ46" s="543">
        <v>17321671.400387291</v>
      </c>
      <c r="FA46" s="543">
        <v>113.24354715872448</v>
      </c>
      <c r="FB46" s="543">
        <v>18202777.436397947</v>
      </c>
      <c r="FC46" s="543">
        <v>526456.0637490974</v>
      </c>
      <c r="FD46" s="543">
        <v>1685122.1411161302</v>
      </c>
      <c r="FE46" s="543">
        <v>7917631.2132083531</v>
      </c>
      <c r="FF46" s="543">
        <v>0.38784624664834316</v>
      </c>
      <c r="FG46" s="279"/>
      <c r="FH46" s="278"/>
      <c r="FI46" s="279"/>
      <c r="FJ46" s="279"/>
      <c r="FK46" s="279"/>
      <c r="FL46" s="279"/>
      <c r="FM46" s="279"/>
      <c r="FO46" s="279"/>
      <c r="FP46" s="279"/>
      <c r="FQ46" s="279"/>
      <c r="FR46" s="279"/>
      <c r="FS46" s="279"/>
      <c r="FT46" s="279"/>
      <c r="FU46" s="279"/>
      <c r="FV46" s="279"/>
      <c r="FW46" s="279"/>
      <c r="FX46" s="279"/>
      <c r="FY46" s="279"/>
      <c r="FZ46" s="278"/>
      <c r="GA46" s="279"/>
      <c r="GB46" s="279"/>
      <c r="GC46" s="279"/>
      <c r="GD46" s="279"/>
      <c r="GE46" s="279"/>
      <c r="GG46" s="279"/>
      <c r="GH46" s="279"/>
      <c r="GI46" s="279"/>
      <c r="GJ46" s="279"/>
      <c r="GK46" s="279"/>
      <c r="GL46" s="279"/>
      <c r="GM46" s="279"/>
      <c r="GN46" s="279"/>
      <c r="GO46" s="279"/>
      <c r="GP46" s="279"/>
      <c r="GQ46" s="279"/>
      <c r="GR46" s="278"/>
      <c r="GS46" s="279"/>
      <c r="GT46" s="279"/>
      <c r="GU46" s="279"/>
      <c r="GV46" s="279"/>
      <c r="GW46" s="279"/>
      <c r="GY46" s="279"/>
      <c r="GZ46" s="279"/>
      <c r="HA46" s="279"/>
      <c r="HB46" s="279"/>
      <c r="HC46" s="279"/>
      <c r="HD46" s="279"/>
      <c r="HE46" s="279"/>
      <c r="HF46" s="279"/>
      <c r="HG46" s="279"/>
      <c r="HH46" s="279"/>
      <c r="HI46" s="279"/>
      <c r="HJ46" s="29"/>
      <c r="HK46" s="29"/>
      <c r="HL46" s="29"/>
      <c r="HM46" s="29"/>
      <c r="HN46" s="29"/>
      <c r="HO46" s="28"/>
      <c r="HP46" s="29"/>
      <c r="HQ46" s="29"/>
      <c r="HR46" s="29"/>
      <c r="HS46" s="29"/>
      <c r="HT46" s="29"/>
      <c r="HU46" s="29"/>
      <c r="HV46" s="29"/>
      <c r="HW46" s="29"/>
      <c r="HX46" s="29"/>
      <c r="HY46" s="29"/>
      <c r="HZ46" s="29"/>
      <c r="IA46" s="29"/>
      <c r="IB46" s="278"/>
      <c r="IC46" s="279"/>
      <c r="ID46" s="279"/>
      <c r="IE46" s="279"/>
      <c r="IF46" s="279"/>
      <c r="IG46" s="279"/>
      <c r="II46" s="279"/>
      <c r="IJ46" s="279"/>
      <c r="IK46" s="279"/>
      <c r="IL46" s="279"/>
      <c r="IM46" s="279"/>
      <c r="IN46" s="279"/>
      <c r="IO46" s="279"/>
      <c r="IP46" s="279"/>
      <c r="IQ46" s="279"/>
      <c r="IR46" s="279"/>
      <c r="IS46" s="279"/>
      <c r="IT46" s="278"/>
      <c r="IU46" s="279"/>
      <c r="IV46" s="279"/>
      <c r="IW46" s="279"/>
      <c r="IX46" s="279"/>
      <c r="IY46" s="279"/>
      <c r="IZ46" s="279"/>
      <c r="JA46" s="279"/>
      <c r="JB46" s="279"/>
      <c r="JC46" s="279"/>
      <c r="JE46" s="279"/>
      <c r="JF46" s="279"/>
      <c r="JG46" s="279"/>
      <c r="JH46" s="279"/>
      <c r="JI46" s="279"/>
      <c r="JJ46" s="279"/>
      <c r="JK46" s="279"/>
      <c r="JL46" s="278"/>
      <c r="JM46" s="279"/>
      <c r="JN46" s="279"/>
      <c r="JO46" s="279"/>
      <c r="JP46" s="279"/>
      <c r="JQ46" s="279"/>
      <c r="JS46" s="279"/>
      <c r="JT46" s="279"/>
      <c r="JU46" s="279"/>
      <c r="JV46" s="279"/>
      <c r="JW46" s="279"/>
      <c r="JX46" s="279"/>
      <c r="JY46" s="279"/>
      <c r="JZ46" s="279"/>
      <c r="KA46" s="279"/>
      <c r="KB46" s="279"/>
      <c r="KC46" s="279"/>
      <c r="KD46" s="446"/>
      <c r="KE46" s="447"/>
      <c r="KF46" s="447"/>
      <c r="KG46" s="447"/>
      <c r="KH46" s="447"/>
      <c r="KI46" s="447"/>
      <c r="KK46" s="447"/>
      <c r="KL46" s="447"/>
      <c r="KM46" s="447"/>
      <c r="KN46" s="447"/>
      <c r="KO46" s="447"/>
      <c r="KP46" s="447"/>
      <c r="KQ46" s="447"/>
      <c r="KR46" s="447"/>
      <c r="KS46" s="447"/>
      <c r="KT46" s="447"/>
      <c r="KU46" s="447"/>
      <c r="KV46" s="29"/>
      <c r="KW46" s="29"/>
      <c r="KX46" s="29"/>
      <c r="KY46" s="29"/>
      <c r="KZ46" s="29"/>
      <c r="LA46" s="28"/>
      <c r="LB46" s="29"/>
      <c r="LC46" s="29"/>
      <c r="LD46" s="29"/>
      <c r="LE46" s="29"/>
      <c r="LF46" s="29"/>
      <c r="LG46" s="29"/>
      <c r="LH46" s="29"/>
      <c r="LI46" s="29"/>
      <c r="LJ46" s="29"/>
      <c r="LK46" s="29"/>
      <c r="LL46" s="29"/>
      <c r="LM46" s="29"/>
      <c r="LN46" s="278"/>
      <c r="LO46" s="279"/>
      <c r="LP46" s="279"/>
      <c r="LQ46" s="279"/>
      <c r="LR46" s="279"/>
      <c r="LS46" s="279"/>
      <c r="LU46" s="279"/>
      <c r="LV46" s="279"/>
      <c r="LW46" s="279"/>
      <c r="LX46" s="279"/>
      <c r="LY46" s="279"/>
      <c r="LZ46" s="279"/>
      <c r="MA46" s="279"/>
      <c r="MB46" s="279"/>
      <c r="MC46" s="279"/>
      <c r="MD46" s="279"/>
      <c r="ME46" s="279"/>
      <c r="MF46" s="278"/>
      <c r="MG46" s="279"/>
      <c r="MH46" s="279"/>
      <c r="MI46" s="279"/>
      <c r="MJ46" s="279"/>
      <c r="MK46" s="279"/>
      <c r="MM46" s="279"/>
      <c r="MN46" s="279"/>
      <c r="MO46" s="279"/>
      <c r="MP46" s="279"/>
      <c r="MQ46" s="279"/>
      <c r="MR46" s="279"/>
      <c r="MS46" s="279"/>
      <c r="MT46" s="279"/>
      <c r="MU46" s="279"/>
      <c r="MV46" s="279"/>
      <c r="MW46" s="279"/>
      <c r="MX46" s="279"/>
      <c r="MY46" s="279"/>
      <c r="MZ46" s="279"/>
      <c r="NA46" s="279"/>
      <c r="NB46" s="279"/>
      <c r="NC46" s="279"/>
      <c r="ND46" s="279"/>
      <c r="NE46" s="279"/>
      <c r="NF46" s="279"/>
      <c r="NG46" s="279"/>
      <c r="NH46" s="279"/>
      <c r="NI46" s="279"/>
      <c r="NJ46" s="279"/>
      <c r="NK46" s="279"/>
      <c r="NL46" s="279"/>
      <c r="NM46" s="279"/>
      <c r="NN46" s="279"/>
      <c r="NO46" s="29"/>
      <c r="NP46" s="29"/>
      <c r="NQ46" s="29"/>
      <c r="NR46" s="29"/>
      <c r="NS46" s="29"/>
      <c r="NT46" s="29"/>
      <c r="NU46" s="28"/>
      <c r="NW46" s="29"/>
      <c r="NX46" s="29"/>
      <c r="NY46" s="29"/>
      <c r="NZ46" s="29"/>
      <c r="OA46" s="29"/>
      <c r="OB46" s="29"/>
      <c r="OC46" s="29"/>
      <c r="OD46" s="29"/>
      <c r="OE46" s="29"/>
      <c r="OF46" s="29"/>
      <c r="OG46" s="29"/>
      <c r="OH46" s="29"/>
      <c r="OI46" s="29"/>
      <c r="OJ46" s="29"/>
      <c r="OK46" s="29"/>
      <c r="OL46" s="29"/>
      <c r="OM46" s="28"/>
      <c r="OO46" s="29"/>
      <c r="OP46" s="29"/>
      <c r="OQ46" s="29"/>
      <c r="OR46" s="29"/>
      <c r="OS46" s="29"/>
      <c r="OT46" s="29"/>
      <c r="OU46" s="29"/>
      <c r="OV46" s="29"/>
      <c r="OW46" s="29"/>
      <c r="OX46" s="29"/>
      <c r="OY46" s="29"/>
      <c r="OZ46" s="278"/>
      <c r="PA46" s="279"/>
      <c r="PB46" s="279"/>
      <c r="PC46" s="279"/>
      <c r="PD46" s="279"/>
      <c r="PE46" s="279"/>
      <c r="PG46" s="279"/>
      <c r="PH46" s="279"/>
      <c r="PI46" s="279"/>
      <c r="PJ46" s="279"/>
      <c r="PK46" s="279"/>
      <c r="PL46" s="279"/>
      <c r="PM46" s="279"/>
      <c r="PN46" s="279"/>
      <c r="PO46" s="279"/>
      <c r="PP46" s="279"/>
      <c r="PQ46" s="279"/>
      <c r="PR46" s="524"/>
      <c r="PS46" s="525"/>
      <c r="PT46" s="525"/>
      <c r="PU46" s="525"/>
      <c r="PV46" s="525"/>
      <c r="PW46" s="525"/>
      <c r="PX46" s="525"/>
      <c r="PY46" s="525"/>
      <c r="PZ46" s="525"/>
      <c r="QA46" s="525"/>
      <c r="QB46" s="525"/>
      <c r="QC46" s="525"/>
      <c r="QD46" s="525"/>
      <c r="QE46" s="525"/>
      <c r="QF46" s="525"/>
      <c r="QG46" s="525"/>
      <c r="QH46" s="525"/>
      <c r="QI46" s="29"/>
      <c r="QJ46" s="278"/>
      <c r="QK46" s="279"/>
      <c r="QL46" s="279"/>
      <c r="QM46" s="279"/>
      <c r="QN46" s="279"/>
      <c r="QO46" s="279"/>
      <c r="QQ46" s="279"/>
      <c r="QR46" s="279"/>
      <c r="QS46" s="279"/>
      <c r="QT46" s="279"/>
      <c r="QU46" s="279"/>
      <c r="QV46" s="279"/>
      <c r="QW46" s="279"/>
      <c r="QX46" s="279"/>
      <c r="QY46" s="279"/>
      <c r="QZ46" s="279"/>
      <c r="RA46" s="279"/>
      <c r="RB46" s="278"/>
      <c r="RC46" s="279"/>
      <c r="RD46" s="279"/>
      <c r="RE46" s="279"/>
      <c r="RF46" s="279"/>
      <c r="RG46" s="279"/>
      <c r="RI46" s="279"/>
      <c r="RJ46" s="279"/>
      <c r="RK46" s="279"/>
      <c r="RL46" s="279"/>
      <c r="RM46" s="279"/>
      <c r="RN46" s="279"/>
      <c r="RO46" s="279"/>
      <c r="RP46" s="279"/>
      <c r="RQ46" s="279"/>
      <c r="RR46" s="279"/>
      <c r="RS46" s="279"/>
    </row>
    <row r="47" spans="1:487" ht="15" x14ac:dyDescent="0.25">
      <c r="B47" s="278"/>
      <c r="C47" s="279"/>
      <c r="D47" s="279"/>
      <c r="E47" s="279"/>
      <c r="F47" s="279"/>
      <c r="G47" s="279"/>
      <c r="H47" s="183"/>
      <c r="I47" s="279"/>
      <c r="J47" s="279"/>
      <c r="K47" s="279"/>
      <c r="L47" s="279"/>
      <c r="M47" s="279"/>
      <c r="N47" s="279"/>
      <c r="O47" s="368"/>
      <c r="P47" s="368"/>
      <c r="Q47" s="368"/>
      <c r="R47" s="368"/>
      <c r="S47" s="279"/>
      <c r="T47" s="278"/>
      <c r="U47" s="279"/>
      <c r="V47" s="279"/>
      <c r="W47" s="279"/>
      <c r="X47" s="279"/>
      <c r="Y47" s="279"/>
      <c r="AA47" s="279"/>
      <c r="AB47" s="279"/>
      <c r="AC47" s="279"/>
      <c r="AD47" s="279"/>
      <c r="AE47" s="279"/>
      <c r="AF47" s="279"/>
      <c r="AG47" s="279"/>
      <c r="AH47" s="279"/>
      <c r="AI47" s="279"/>
      <c r="AJ47" s="279"/>
      <c r="AK47" s="279"/>
      <c r="AL47" s="278"/>
      <c r="AM47" s="279"/>
      <c r="AN47" s="279"/>
      <c r="AO47" s="279"/>
      <c r="AP47" s="279"/>
      <c r="AQ47" s="279"/>
      <c r="AS47" s="279"/>
      <c r="AT47" s="279"/>
      <c r="AU47" s="279"/>
      <c r="AV47" s="279"/>
      <c r="AW47" s="279"/>
      <c r="AX47" s="279"/>
      <c r="AY47" s="279"/>
      <c r="AZ47" s="279"/>
      <c r="BA47" s="279"/>
      <c r="BB47" s="279"/>
      <c r="BC47" s="279"/>
      <c r="BD47" s="278"/>
      <c r="BE47" s="279"/>
      <c r="BF47" s="279"/>
      <c r="BG47" s="279"/>
      <c r="BH47" s="279"/>
      <c r="BI47" s="279"/>
      <c r="BK47" s="279"/>
      <c r="BL47" s="279"/>
      <c r="BM47" s="279"/>
      <c r="BN47" s="279"/>
      <c r="BO47" s="279"/>
      <c r="BP47" s="279"/>
      <c r="BQ47" s="279"/>
      <c r="BR47" s="279"/>
      <c r="BS47" s="279"/>
      <c r="BT47" s="279"/>
      <c r="BU47" s="279"/>
      <c r="BV47" s="278"/>
      <c r="BW47" s="279"/>
      <c r="BX47" s="279"/>
      <c r="BY47" s="279"/>
      <c r="BZ47" s="279"/>
      <c r="CA47" s="279"/>
      <c r="CB47" s="278"/>
      <c r="CC47" s="279"/>
      <c r="CD47" s="279"/>
      <c r="CE47" s="279"/>
      <c r="CF47" s="279"/>
      <c r="CG47" s="279"/>
      <c r="CH47" s="278"/>
      <c r="CI47" s="279"/>
      <c r="CJ47" s="279"/>
      <c r="CK47" s="279"/>
      <c r="CL47" s="279"/>
      <c r="CM47" s="279"/>
      <c r="CN47" s="278"/>
      <c r="CO47" s="279"/>
      <c r="CP47" s="279"/>
      <c r="CQ47" s="279"/>
      <c r="CR47" s="279"/>
      <c r="CS47" s="279"/>
      <c r="CU47" s="279"/>
      <c r="CV47" s="279"/>
      <c r="CW47" s="279"/>
      <c r="CX47" s="279"/>
      <c r="CY47" s="279"/>
      <c r="CZ47" s="279"/>
      <c r="DA47" s="279"/>
      <c r="DB47" s="279"/>
      <c r="DC47" s="279"/>
      <c r="DD47" s="279"/>
      <c r="DE47" s="279"/>
      <c r="DF47" s="278"/>
      <c r="DG47" s="279"/>
      <c r="DH47" s="279"/>
      <c r="DI47" s="279"/>
      <c r="DJ47" s="279"/>
      <c r="DK47" s="279"/>
      <c r="DM47" s="279"/>
      <c r="DN47" s="279"/>
      <c r="DO47" s="279"/>
      <c r="DP47" s="279"/>
      <c r="DQ47" s="279"/>
      <c r="DR47" s="279"/>
      <c r="DS47" s="279"/>
      <c r="DT47" s="279"/>
      <c r="DU47" s="279"/>
      <c r="DV47" s="279"/>
      <c r="DW47" s="279"/>
      <c r="DX47" s="278"/>
      <c r="DY47" s="279"/>
      <c r="DZ47" s="279"/>
      <c r="EA47" s="279"/>
      <c r="EB47" s="279"/>
      <c r="EC47" s="279"/>
      <c r="EE47" s="279"/>
      <c r="EF47" s="279"/>
      <c r="EG47" s="279"/>
      <c r="EH47" s="279"/>
      <c r="EI47" s="279"/>
      <c r="EJ47" s="279"/>
      <c r="EK47" s="279"/>
      <c r="EL47" s="279"/>
      <c r="EM47" s="279"/>
      <c r="EN47" s="279"/>
      <c r="EO47" s="279"/>
      <c r="EP47" s="542">
        <v>25</v>
      </c>
      <c r="EQ47" s="543">
        <v>76.599512234271685</v>
      </c>
      <c r="ER47" s="543">
        <v>75.437106959485305</v>
      </c>
      <c r="ES47" s="543">
        <v>1.16240527478638</v>
      </c>
      <c r="ET47" s="543">
        <v>0.99285870668571385</v>
      </c>
      <c r="EU47" s="543">
        <v>2.155263981472094</v>
      </c>
      <c r="EV47" s="543">
        <v>3.2829639877201364</v>
      </c>
      <c r="EW47" s="543">
        <v>0.48480508238723735</v>
      </c>
      <c r="EX47" s="543">
        <v>0.33079891904116054</v>
      </c>
      <c r="EY47" s="543">
        <v>2.4860629005132546</v>
      </c>
      <c r="EZ47" s="543">
        <v>17321671.456279319</v>
      </c>
      <c r="FA47" s="543">
        <v>114.96651327663939</v>
      </c>
      <c r="FB47" s="543">
        <v>17197972.319716312</v>
      </c>
      <c r="FC47" s="543">
        <v>512117.35842345696</v>
      </c>
      <c r="FD47" s="543">
        <v>1703520.9257563148</v>
      </c>
      <c r="FE47" s="543">
        <v>7922977.3795630299</v>
      </c>
      <c r="FF47" s="543">
        <v>0.40811457184440397</v>
      </c>
      <c r="FG47" s="279"/>
      <c r="FH47" s="278"/>
      <c r="FI47" s="279"/>
      <c r="FJ47" s="279"/>
      <c r="FK47" s="279"/>
      <c r="FL47" s="279"/>
      <c r="FM47" s="279"/>
      <c r="FO47" s="279"/>
      <c r="FP47" s="279"/>
      <c r="FQ47" s="279"/>
      <c r="FR47" s="279"/>
      <c r="FS47" s="279"/>
      <c r="FT47" s="279"/>
      <c r="FU47" s="279"/>
      <c r="FV47" s="279"/>
      <c r="FW47" s="279"/>
      <c r="FX47" s="279"/>
      <c r="FY47" s="279"/>
      <c r="FZ47" s="278"/>
      <c r="GA47" s="279"/>
      <c r="GB47" s="279"/>
      <c r="GC47" s="279"/>
      <c r="GD47" s="279"/>
      <c r="GE47" s="279"/>
      <c r="GG47" s="279"/>
      <c r="GH47" s="279"/>
      <c r="GI47" s="279"/>
      <c r="GJ47" s="279"/>
      <c r="GK47" s="279"/>
      <c r="GL47" s="279"/>
      <c r="GM47" s="279"/>
      <c r="GN47" s="279"/>
      <c r="GO47" s="279"/>
      <c r="GP47" s="279"/>
      <c r="GQ47" s="279"/>
      <c r="GR47" s="278"/>
      <c r="GS47" s="279"/>
      <c r="GT47" s="279"/>
      <c r="GU47" s="279"/>
      <c r="GV47" s="279"/>
      <c r="GW47" s="279"/>
      <c r="GY47" s="279"/>
      <c r="GZ47" s="279"/>
      <c r="HA47" s="279"/>
      <c r="HB47" s="279"/>
      <c r="HC47" s="279"/>
      <c r="HD47" s="279"/>
      <c r="HE47" s="279"/>
      <c r="HF47" s="279"/>
      <c r="HG47" s="279"/>
      <c r="HH47" s="279"/>
      <c r="HI47" s="279"/>
      <c r="HJ47" s="29"/>
      <c r="HK47" s="29"/>
      <c r="HL47" s="29"/>
      <c r="HM47" s="29"/>
      <c r="HN47" s="29"/>
      <c r="HO47" s="28"/>
      <c r="HP47" s="29"/>
      <c r="HQ47" s="29"/>
      <c r="HR47" s="29"/>
      <c r="HS47" s="29"/>
      <c r="HT47" s="29"/>
      <c r="HU47" s="29"/>
      <c r="HV47" s="29"/>
      <c r="HW47" s="29"/>
      <c r="HX47" s="29"/>
      <c r="HY47" s="29"/>
      <c r="HZ47" s="29"/>
      <c r="IA47" s="29"/>
      <c r="IB47" s="278"/>
      <c r="IC47" s="279"/>
      <c r="ID47" s="279"/>
      <c r="IE47" s="279"/>
      <c r="IF47" s="279"/>
      <c r="IG47" s="279"/>
      <c r="II47" s="279"/>
      <c r="IJ47" s="279"/>
      <c r="IK47" s="279"/>
      <c r="IL47" s="279"/>
      <c r="IM47" s="279"/>
      <c r="IN47" s="279"/>
      <c r="IO47" s="279"/>
      <c r="IP47" s="279"/>
      <c r="IQ47" s="279"/>
      <c r="IR47" s="279"/>
      <c r="IS47" s="279"/>
      <c r="IT47" s="278"/>
      <c r="IU47" s="279"/>
      <c r="IV47" s="279"/>
      <c r="IW47" s="279"/>
      <c r="IX47" s="279"/>
      <c r="IY47" s="279"/>
      <c r="IZ47" s="279"/>
      <c r="JA47" s="279"/>
      <c r="JB47" s="279"/>
      <c r="JC47" s="279"/>
      <c r="JE47" s="279"/>
      <c r="JF47" s="279"/>
      <c r="JG47" s="279"/>
      <c r="JH47" s="279"/>
      <c r="JI47" s="279"/>
      <c r="JJ47" s="279"/>
      <c r="JK47" s="279"/>
      <c r="JL47" s="278"/>
      <c r="JM47" s="279"/>
      <c r="JN47" s="279"/>
      <c r="JO47" s="279"/>
      <c r="JP47" s="279"/>
      <c r="JQ47" s="279"/>
      <c r="JS47" s="279"/>
      <c r="JT47" s="279"/>
      <c r="JU47" s="279"/>
      <c r="JV47" s="279"/>
      <c r="JW47" s="279"/>
      <c r="JX47" s="279"/>
      <c r="JY47" s="279"/>
      <c r="JZ47" s="279"/>
      <c r="KA47" s="279"/>
      <c r="KB47" s="279"/>
      <c r="KC47" s="279"/>
      <c r="KD47" s="446"/>
      <c r="KE47" s="447"/>
      <c r="KF47" s="447"/>
      <c r="KG47" s="447"/>
      <c r="KH47" s="447"/>
      <c r="KI47" s="447"/>
      <c r="KK47" s="447"/>
      <c r="KL47" s="447"/>
      <c r="KM47" s="447"/>
      <c r="KN47" s="447"/>
      <c r="KO47" s="447"/>
      <c r="KP47" s="447"/>
      <c r="KQ47" s="447"/>
      <c r="KR47" s="447"/>
      <c r="KS47" s="447"/>
      <c r="KT47" s="447"/>
      <c r="KU47" s="447"/>
      <c r="KV47" s="29"/>
      <c r="KW47" s="29"/>
      <c r="KX47" s="29"/>
      <c r="KY47" s="29"/>
      <c r="KZ47" s="29"/>
      <c r="LA47" s="28"/>
      <c r="LB47" s="29"/>
      <c r="LC47" s="29"/>
      <c r="LD47" s="29"/>
      <c r="LE47" s="29"/>
      <c r="LF47" s="29"/>
      <c r="LG47" s="29"/>
      <c r="LH47" s="29"/>
      <c r="LI47" s="29"/>
      <c r="LJ47" s="29"/>
      <c r="LK47" s="29"/>
      <c r="LL47" s="29"/>
      <c r="LM47" s="29"/>
      <c r="LN47" s="278"/>
      <c r="LO47" s="279"/>
      <c r="LP47" s="279"/>
      <c r="LQ47" s="279"/>
      <c r="LR47" s="279"/>
      <c r="LS47" s="279"/>
      <c r="LU47" s="279"/>
      <c r="LV47" s="279"/>
      <c r="LW47" s="279"/>
      <c r="LX47" s="279"/>
      <c r="LY47" s="279"/>
      <c r="LZ47" s="279"/>
      <c r="MA47" s="279"/>
      <c r="MB47" s="279"/>
      <c r="MC47" s="279"/>
      <c r="MD47" s="279"/>
      <c r="ME47" s="279"/>
      <c r="MF47" s="278"/>
      <c r="MG47" s="279"/>
      <c r="MH47" s="279"/>
      <c r="MI47" s="279"/>
      <c r="MJ47" s="279"/>
      <c r="MK47" s="279"/>
      <c r="MM47" s="279"/>
      <c r="MN47" s="279"/>
      <c r="MO47" s="279"/>
      <c r="MP47" s="279"/>
      <c r="MQ47" s="279"/>
      <c r="MR47" s="279"/>
      <c r="MS47" s="279"/>
      <c r="MT47" s="279"/>
      <c r="MU47" s="279"/>
      <c r="MV47" s="279"/>
      <c r="MW47" s="279"/>
      <c r="MX47" s="279"/>
      <c r="MY47" s="279"/>
      <c r="MZ47" s="279"/>
      <c r="NA47" s="279"/>
      <c r="NB47" s="279"/>
      <c r="NC47" s="279"/>
      <c r="ND47" s="279"/>
      <c r="NE47" s="279"/>
      <c r="NF47" s="279"/>
      <c r="NG47" s="279"/>
      <c r="NH47" s="279"/>
      <c r="NI47" s="279"/>
      <c r="NJ47" s="279"/>
      <c r="NK47" s="279"/>
      <c r="NL47" s="279"/>
      <c r="NM47" s="279"/>
      <c r="NN47" s="279"/>
      <c r="NO47" s="29"/>
      <c r="NP47" s="29"/>
      <c r="NQ47" s="29"/>
      <c r="NR47" s="29"/>
      <c r="NS47" s="29"/>
      <c r="NT47" s="29"/>
      <c r="NU47" s="28"/>
      <c r="NW47" s="29"/>
      <c r="NX47" s="29"/>
      <c r="NY47" s="29"/>
      <c r="NZ47" s="29"/>
      <c r="OA47" s="29"/>
      <c r="OB47" s="29"/>
      <c r="OC47" s="29"/>
      <c r="OD47" s="29"/>
      <c r="OE47" s="29"/>
      <c r="OF47" s="29"/>
      <c r="OG47" s="29"/>
      <c r="OH47" s="29"/>
      <c r="OI47" s="29"/>
      <c r="OJ47" s="29"/>
      <c r="OK47" s="29"/>
      <c r="OL47" s="29"/>
      <c r="OM47" s="28"/>
      <c r="OO47" s="29"/>
      <c r="OP47" s="29"/>
      <c r="OQ47" s="29"/>
      <c r="OR47" s="29"/>
      <c r="OS47" s="29"/>
      <c r="OT47" s="29"/>
      <c r="OU47" s="29"/>
      <c r="OV47" s="29"/>
      <c r="OW47" s="29"/>
      <c r="OX47" s="29"/>
      <c r="OY47" s="29"/>
      <c r="OZ47" s="278"/>
      <c r="PA47" s="279"/>
      <c r="PB47" s="279"/>
      <c r="PC47" s="279"/>
      <c r="PD47" s="279"/>
      <c r="PE47" s="279"/>
      <c r="PG47" s="279"/>
      <c r="PH47" s="279"/>
      <c r="PI47" s="279"/>
      <c r="PJ47" s="279"/>
      <c r="PK47" s="279"/>
      <c r="PL47" s="279"/>
      <c r="PM47" s="279"/>
      <c r="PN47" s="279"/>
      <c r="PO47" s="279"/>
      <c r="PP47" s="279"/>
      <c r="PQ47" s="279"/>
      <c r="PR47" s="524"/>
      <c r="PS47" s="525"/>
      <c r="PT47" s="525"/>
      <c r="PU47" s="525"/>
      <c r="PV47" s="525"/>
      <c r="PW47" s="525"/>
      <c r="PX47" s="525"/>
      <c r="PY47" s="525"/>
      <c r="PZ47" s="525"/>
      <c r="QA47" s="525"/>
      <c r="QB47" s="525"/>
      <c r="QC47" s="525"/>
      <c r="QD47" s="525"/>
      <c r="QE47" s="525"/>
      <c r="QF47" s="525"/>
      <c r="QG47" s="525"/>
      <c r="QH47" s="525"/>
      <c r="QI47" s="29"/>
      <c r="QJ47" s="278"/>
      <c r="QK47" s="279"/>
      <c r="QL47" s="279"/>
      <c r="QM47" s="279"/>
      <c r="QN47" s="279"/>
      <c r="QO47" s="279"/>
      <c r="QQ47" s="279"/>
      <c r="QR47" s="279"/>
      <c r="QS47" s="279"/>
      <c r="QT47" s="279"/>
      <c r="QU47" s="279"/>
      <c r="QV47" s="279"/>
      <c r="QW47" s="279"/>
      <c r="QX47" s="279"/>
      <c r="QY47" s="279"/>
      <c r="QZ47" s="279"/>
      <c r="RA47" s="279"/>
      <c r="RB47" s="278"/>
      <c r="RC47" s="279"/>
      <c r="RD47" s="279"/>
      <c r="RE47" s="279"/>
      <c r="RF47" s="279"/>
      <c r="RG47" s="279"/>
      <c r="RI47" s="279"/>
      <c r="RJ47" s="279"/>
      <c r="RK47" s="279"/>
      <c r="RL47" s="279"/>
      <c r="RM47" s="279"/>
      <c r="RN47" s="279"/>
      <c r="RO47" s="279"/>
      <c r="RP47" s="279"/>
      <c r="RQ47" s="279"/>
      <c r="RR47" s="279"/>
      <c r="RS47" s="279"/>
    </row>
    <row r="48" spans="1:487" ht="15" x14ac:dyDescent="0.25">
      <c r="B48" s="278"/>
      <c r="C48" s="279"/>
      <c r="D48" s="279"/>
      <c r="E48" s="279"/>
      <c r="F48" s="279"/>
      <c r="G48" s="279"/>
      <c r="H48" s="183"/>
      <c r="I48" s="279"/>
      <c r="J48" s="279"/>
      <c r="K48" s="279"/>
      <c r="L48" s="279"/>
      <c r="M48" s="279"/>
      <c r="N48" s="279"/>
      <c r="O48" s="368"/>
      <c r="P48" s="368"/>
      <c r="Q48" s="368"/>
      <c r="R48" s="368"/>
      <c r="S48" s="279"/>
      <c r="T48" s="278"/>
      <c r="U48" s="279"/>
      <c r="V48" s="279"/>
      <c r="W48" s="279"/>
      <c r="X48" s="279"/>
      <c r="Y48" s="279"/>
      <c r="AA48" s="279"/>
      <c r="AB48" s="279"/>
      <c r="AC48" s="279"/>
      <c r="AD48" s="279"/>
      <c r="AE48" s="279"/>
      <c r="AF48" s="279"/>
      <c r="AG48" s="279"/>
      <c r="AH48" s="279"/>
      <c r="AI48" s="279"/>
      <c r="AJ48" s="279"/>
      <c r="AK48" s="279"/>
      <c r="AL48" s="278"/>
      <c r="AM48" s="279"/>
      <c r="AN48" s="279"/>
      <c r="AO48" s="279"/>
      <c r="AP48" s="279"/>
      <c r="AQ48" s="279"/>
      <c r="AS48" s="279"/>
      <c r="AT48" s="279"/>
      <c r="AU48" s="279"/>
      <c r="AV48" s="279"/>
      <c r="AW48" s="279"/>
      <c r="AX48" s="279"/>
      <c r="AY48" s="279"/>
      <c r="AZ48" s="279"/>
      <c r="BA48" s="279"/>
      <c r="BB48" s="279"/>
      <c r="BC48" s="279"/>
      <c r="BD48" s="278"/>
      <c r="BE48" s="279"/>
      <c r="BF48" s="279"/>
      <c r="BG48" s="279"/>
      <c r="BH48" s="279"/>
      <c r="BI48" s="279"/>
      <c r="BK48" s="279"/>
      <c r="BL48" s="279"/>
      <c r="BM48" s="279"/>
      <c r="BN48" s="279"/>
      <c r="BO48" s="279"/>
      <c r="BP48" s="279"/>
      <c r="BQ48" s="279"/>
      <c r="BR48" s="279"/>
      <c r="BS48" s="279"/>
      <c r="BT48" s="279"/>
      <c r="BU48" s="279"/>
      <c r="BV48" s="278"/>
      <c r="BW48" s="279"/>
      <c r="BX48" s="279"/>
      <c r="BY48" s="279"/>
      <c r="BZ48" s="279"/>
      <c r="CA48" s="279"/>
      <c r="CB48" s="278"/>
      <c r="CC48" s="279"/>
      <c r="CD48" s="279"/>
      <c r="CE48" s="279"/>
      <c r="CF48" s="279"/>
      <c r="CG48" s="279"/>
      <c r="CH48" s="278"/>
      <c r="CI48" s="279"/>
      <c r="CJ48" s="279"/>
      <c r="CK48" s="279"/>
      <c r="CL48" s="279"/>
      <c r="CM48" s="279"/>
      <c r="CN48" s="278"/>
      <c r="CO48" s="279"/>
      <c r="CP48" s="279"/>
      <c r="CQ48" s="279"/>
      <c r="CR48" s="279"/>
      <c r="CS48" s="279"/>
      <c r="CU48" s="279"/>
      <c r="CV48" s="279"/>
      <c r="CW48" s="279"/>
      <c r="CX48" s="279"/>
      <c r="CY48" s="279"/>
      <c r="CZ48" s="279"/>
      <c r="DA48" s="279"/>
      <c r="DB48" s="279"/>
      <c r="DC48" s="279"/>
      <c r="DD48" s="279"/>
      <c r="DE48" s="279"/>
      <c r="DF48" s="278"/>
      <c r="DG48" s="279"/>
      <c r="DH48" s="279"/>
      <c r="DI48" s="279"/>
      <c r="DJ48" s="279"/>
      <c r="DK48" s="279"/>
      <c r="DM48" s="279"/>
      <c r="DN48" s="279"/>
      <c r="DO48" s="279"/>
      <c r="DP48" s="279"/>
      <c r="DQ48" s="279"/>
      <c r="DR48" s="279"/>
      <c r="DS48" s="279"/>
      <c r="DT48" s="279"/>
      <c r="DU48" s="279"/>
      <c r="DV48" s="279"/>
      <c r="DW48" s="279"/>
      <c r="DX48" s="278"/>
      <c r="DY48" s="279"/>
      <c r="DZ48" s="279"/>
      <c r="EA48" s="279"/>
      <c r="EB48" s="279"/>
      <c r="EC48" s="279"/>
      <c r="EE48" s="279"/>
      <c r="EF48" s="279"/>
      <c r="EG48" s="279"/>
      <c r="EH48" s="279"/>
      <c r="EI48" s="279"/>
      <c r="EJ48" s="279"/>
      <c r="EK48" s="279"/>
      <c r="EL48" s="279"/>
      <c r="EM48" s="279"/>
      <c r="EN48" s="279"/>
      <c r="EO48" s="279"/>
      <c r="EP48" s="542">
        <v>26</v>
      </c>
      <c r="EQ48" s="543">
        <v>77.808654513418929</v>
      </c>
      <c r="ER48" s="543">
        <v>76.599512234271685</v>
      </c>
      <c r="ES48" s="543">
        <v>1.2091422791472439</v>
      </c>
      <c r="ET48" s="543">
        <v>1.0330554412688671</v>
      </c>
      <c r="EU48" s="543">
        <v>2.2421977204161108</v>
      </c>
      <c r="EV48" s="543">
        <v>3.3328989860521196</v>
      </c>
      <c r="EW48" s="543">
        <v>0.48404275514036216</v>
      </c>
      <c r="EX48" s="543">
        <v>0.29200000373136503</v>
      </c>
      <c r="EY48" s="543">
        <v>2.534197724147476</v>
      </c>
      <c r="EZ48" s="543">
        <v>17321671.431829318</v>
      </c>
      <c r="FA48" s="543">
        <v>116.76854621381004</v>
      </c>
      <c r="FB48" s="543">
        <v>17894246.92452275</v>
      </c>
      <c r="FC48" s="543">
        <v>528063.08436652436</v>
      </c>
      <c r="FD48" s="543">
        <v>1500208.4609277113</v>
      </c>
      <c r="FE48" s="543">
        <v>7247428.1866569668</v>
      </c>
      <c r="FF48" s="543">
        <v>0.36378072368897368</v>
      </c>
      <c r="FG48" s="279"/>
      <c r="FH48" s="278"/>
      <c r="FI48" s="279"/>
      <c r="FJ48" s="279"/>
      <c r="FK48" s="279"/>
      <c r="FL48" s="279"/>
      <c r="FM48" s="279"/>
      <c r="FO48" s="279"/>
      <c r="FP48" s="279"/>
      <c r="FQ48" s="279"/>
      <c r="FR48" s="279"/>
      <c r="FS48" s="279"/>
      <c r="FT48" s="279"/>
      <c r="FU48" s="279"/>
      <c r="FV48" s="279"/>
      <c r="FW48" s="279"/>
      <c r="FX48" s="279"/>
      <c r="FY48" s="279"/>
      <c r="FZ48" s="278"/>
      <c r="GA48" s="279"/>
      <c r="GB48" s="279"/>
      <c r="GC48" s="279"/>
      <c r="GD48" s="279"/>
      <c r="GE48" s="279"/>
      <c r="GG48" s="279"/>
      <c r="GH48" s="279"/>
      <c r="GI48" s="279"/>
      <c r="GJ48" s="279"/>
      <c r="GK48" s="279"/>
      <c r="GL48" s="279"/>
      <c r="GM48" s="279"/>
      <c r="GN48" s="279"/>
      <c r="GO48" s="279"/>
      <c r="GP48" s="279"/>
      <c r="GQ48" s="279"/>
      <c r="GR48" s="278"/>
      <c r="GS48" s="279"/>
      <c r="GT48" s="279"/>
      <c r="GU48" s="279"/>
      <c r="GV48" s="279"/>
      <c r="GW48" s="279"/>
      <c r="GY48" s="279"/>
      <c r="GZ48" s="279"/>
      <c r="HA48" s="279"/>
      <c r="HB48" s="279"/>
      <c r="HC48" s="279"/>
      <c r="HD48" s="279"/>
      <c r="HE48" s="279"/>
      <c r="HF48" s="279"/>
      <c r="HG48" s="279"/>
      <c r="HH48" s="279"/>
      <c r="HI48" s="279"/>
      <c r="HJ48" s="29"/>
      <c r="HK48" s="29"/>
      <c r="HL48" s="29"/>
      <c r="HM48" s="29"/>
      <c r="HN48" s="29"/>
      <c r="HO48" s="28"/>
      <c r="HP48" s="29"/>
      <c r="HQ48" s="29"/>
      <c r="HR48" s="29"/>
      <c r="HS48" s="29"/>
      <c r="HT48" s="29"/>
      <c r="HU48" s="29"/>
      <c r="HV48" s="29"/>
      <c r="HW48" s="29"/>
      <c r="HX48" s="29"/>
      <c r="HY48" s="29"/>
      <c r="HZ48" s="29"/>
      <c r="IA48" s="29"/>
      <c r="IB48" s="278"/>
      <c r="IC48" s="279"/>
      <c r="ID48" s="279"/>
      <c r="IE48" s="279"/>
      <c r="IF48" s="279"/>
      <c r="IG48" s="279"/>
      <c r="II48" s="279"/>
      <c r="IJ48" s="279"/>
      <c r="IK48" s="279"/>
      <c r="IL48" s="279"/>
      <c r="IM48" s="279"/>
      <c r="IN48" s="279"/>
      <c r="IO48" s="279"/>
      <c r="IP48" s="279"/>
      <c r="IQ48" s="279"/>
      <c r="IR48" s="279"/>
      <c r="IS48" s="279"/>
      <c r="IT48" s="278"/>
      <c r="IU48" s="279"/>
      <c r="IV48" s="279"/>
      <c r="IW48" s="279"/>
      <c r="IX48" s="279"/>
      <c r="IY48" s="279"/>
      <c r="IZ48" s="279"/>
      <c r="JA48" s="279"/>
      <c r="JB48" s="279"/>
      <c r="JC48" s="279"/>
      <c r="JE48" s="279"/>
      <c r="JF48" s="279"/>
      <c r="JG48" s="279"/>
      <c r="JH48" s="279"/>
      <c r="JI48" s="279"/>
      <c r="JJ48" s="279"/>
      <c r="JK48" s="279"/>
      <c r="JL48" s="278"/>
      <c r="JM48" s="279"/>
      <c r="JN48" s="279"/>
      <c r="JO48" s="279"/>
      <c r="JP48" s="279"/>
      <c r="JQ48" s="279"/>
      <c r="JS48" s="279"/>
      <c r="JT48" s="279"/>
      <c r="JU48" s="279"/>
      <c r="JV48" s="279"/>
      <c r="JW48" s="279"/>
      <c r="JX48" s="279"/>
      <c r="JY48" s="279"/>
      <c r="JZ48" s="279"/>
      <c r="KA48" s="279"/>
      <c r="KB48" s="279"/>
      <c r="KC48" s="279"/>
      <c r="KD48" s="446"/>
      <c r="KE48" s="447"/>
      <c r="KF48" s="447"/>
      <c r="KG48" s="447"/>
      <c r="KH48" s="447"/>
      <c r="KI48" s="447"/>
      <c r="KK48" s="447"/>
      <c r="KL48" s="447"/>
      <c r="KM48" s="447"/>
      <c r="KN48" s="447"/>
      <c r="KO48" s="447"/>
      <c r="KP48" s="447"/>
      <c r="KQ48" s="447"/>
      <c r="KR48" s="447"/>
      <c r="KS48" s="447"/>
      <c r="KT48" s="447"/>
      <c r="KU48" s="447"/>
      <c r="KV48" s="29"/>
      <c r="KW48" s="29"/>
      <c r="KX48" s="29"/>
      <c r="KY48" s="29"/>
      <c r="KZ48" s="29"/>
      <c r="LA48" s="28"/>
      <c r="LB48" s="29"/>
      <c r="LC48" s="29"/>
      <c r="LD48" s="29"/>
      <c r="LE48" s="29"/>
      <c r="LF48" s="29"/>
      <c r="LG48" s="29"/>
      <c r="LH48" s="29"/>
      <c r="LI48" s="29"/>
      <c r="LJ48" s="29"/>
      <c r="LK48" s="29"/>
      <c r="LL48" s="29"/>
      <c r="LM48" s="29"/>
      <c r="LN48" s="278"/>
      <c r="LO48" s="279"/>
      <c r="LP48" s="279"/>
      <c r="LQ48" s="279"/>
      <c r="LR48" s="279"/>
      <c r="LS48" s="279"/>
      <c r="LU48" s="279"/>
      <c r="LV48" s="279"/>
      <c r="LW48" s="279"/>
      <c r="LX48" s="279"/>
      <c r="LY48" s="279"/>
      <c r="LZ48" s="279"/>
      <c r="MA48" s="279"/>
      <c r="MB48" s="279"/>
      <c r="MC48" s="279"/>
      <c r="MD48" s="279"/>
      <c r="ME48" s="279"/>
      <c r="MF48" s="278"/>
      <c r="MG48" s="279"/>
      <c r="MH48" s="279"/>
      <c r="MI48" s="279"/>
      <c r="MJ48" s="279"/>
      <c r="MK48" s="279"/>
      <c r="MM48" s="279"/>
      <c r="MN48" s="279"/>
      <c r="MO48" s="279"/>
      <c r="MP48" s="279"/>
      <c r="MQ48" s="279"/>
      <c r="MR48" s="279"/>
      <c r="MS48" s="279"/>
      <c r="MT48" s="279"/>
      <c r="MU48" s="279"/>
      <c r="MV48" s="279"/>
      <c r="MW48" s="279"/>
      <c r="MX48" s="279"/>
      <c r="MY48" s="279"/>
      <c r="MZ48" s="279"/>
      <c r="NA48" s="279"/>
      <c r="NB48" s="279"/>
      <c r="NC48" s="279"/>
      <c r="ND48" s="279"/>
      <c r="NE48" s="279"/>
      <c r="NF48" s="279"/>
      <c r="NG48" s="279"/>
      <c r="NH48" s="279"/>
      <c r="NI48" s="279"/>
      <c r="NJ48" s="279"/>
      <c r="NK48" s="279"/>
      <c r="NL48" s="279"/>
      <c r="NM48" s="279"/>
      <c r="NN48" s="279"/>
      <c r="NO48" s="29"/>
      <c r="NP48" s="29"/>
      <c r="NQ48" s="29"/>
      <c r="NR48" s="29"/>
      <c r="NS48" s="29"/>
      <c r="NT48" s="29"/>
      <c r="NU48" s="28"/>
      <c r="NW48" s="29"/>
      <c r="NX48" s="29"/>
      <c r="NY48" s="29"/>
      <c r="NZ48" s="29"/>
      <c r="OA48" s="29"/>
      <c r="OB48" s="29"/>
      <c r="OC48" s="29"/>
      <c r="OD48" s="29"/>
      <c r="OE48" s="29"/>
      <c r="OF48" s="29"/>
      <c r="OG48" s="29"/>
      <c r="OH48" s="29"/>
      <c r="OI48" s="29"/>
      <c r="OJ48" s="29"/>
      <c r="OK48" s="29"/>
      <c r="OL48" s="29"/>
      <c r="OM48" s="28"/>
      <c r="OO48" s="29"/>
      <c r="OP48" s="29"/>
      <c r="OQ48" s="29"/>
      <c r="OR48" s="29"/>
      <c r="OS48" s="29"/>
      <c r="OT48" s="29"/>
      <c r="OU48" s="29"/>
      <c r="OV48" s="29"/>
      <c r="OW48" s="29"/>
      <c r="OX48" s="29"/>
      <c r="OY48" s="29"/>
      <c r="OZ48" s="278"/>
      <c r="PA48" s="279"/>
      <c r="PB48" s="279"/>
      <c r="PC48" s="279"/>
      <c r="PD48" s="279"/>
      <c r="PE48" s="279"/>
      <c r="PG48" s="279"/>
      <c r="PH48" s="279"/>
      <c r="PI48" s="279"/>
      <c r="PJ48" s="279"/>
      <c r="PK48" s="279"/>
      <c r="PL48" s="279"/>
      <c r="PM48" s="279"/>
      <c r="PN48" s="279"/>
      <c r="PO48" s="279"/>
      <c r="PP48" s="279"/>
      <c r="PQ48" s="279"/>
      <c r="PR48" s="524"/>
      <c r="PS48" s="525"/>
      <c r="PT48" s="525"/>
      <c r="PU48" s="525"/>
      <c r="PV48" s="525"/>
      <c r="PW48" s="525"/>
      <c r="PX48" s="525"/>
      <c r="PY48" s="525"/>
      <c r="PZ48" s="525"/>
      <c r="QA48" s="525"/>
      <c r="QB48" s="525"/>
      <c r="QC48" s="525"/>
      <c r="QD48" s="525"/>
      <c r="QE48" s="525"/>
      <c r="QF48" s="525"/>
      <c r="QG48" s="525"/>
      <c r="QH48" s="525"/>
      <c r="QI48" s="29"/>
      <c r="QJ48" s="278"/>
      <c r="QK48" s="279"/>
      <c r="QL48" s="279"/>
      <c r="QM48" s="279"/>
      <c r="QN48" s="279"/>
      <c r="QO48" s="279"/>
      <c r="QQ48" s="279"/>
      <c r="QR48" s="279"/>
      <c r="QS48" s="279"/>
      <c r="QT48" s="279"/>
      <c r="QU48" s="279"/>
      <c r="QV48" s="279"/>
      <c r="QW48" s="279"/>
      <c r="QX48" s="279"/>
      <c r="QY48" s="279"/>
      <c r="QZ48" s="279"/>
      <c r="RA48" s="279"/>
      <c r="RB48" s="278"/>
      <c r="RC48" s="279"/>
      <c r="RD48" s="279"/>
      <c r="RE48" s="279"/>
      <c r="RF48" s="279"/>
      <c r="RG48" s="279"/>
      <c r="RI48" s="279"/>
      <c r="RJ48" s="279"/>
      <c r="RK48" s="279"/>
      <c r="RL48" s="279"/>
      <c r="RM48" s="279"/>
      <c r="RN48" s="279"/>
      <c r="RO48" s="279"/>
      <c r="RP48" s="279"/>
      <c r="RQ48" s="279"/>
      <c r="RR48" s="279"/>
      <c r="RS48" s="279"/>
    </row>
    <row r="49" spans="2:487" ht="15" x14ac:dyDescent="0.25">
      <c r="B49" s="278"/>
      <c r="C49" s="279"/>
      <c r="D49" s="279"/>
      <c r="E49" s="279"/>
      <c r="F49" s="279"/>
      <c r="G49" s="279"/>
      <c r="H49" s="183"/>
      <c r="I49" s="279"/>
      <c r="J49" s="279"/>
      <c r="K49" s="279"/>
      <c r="L49" s="279"/>
      <c r="M49" s="279"/>
      <c r="N49" s="279"/>
      <c r="O49" s="368"/>
      <c r="P49" s="368"/>
      <c r="Q49" s="368"/>
      <c r="R49" s="368"/>
      <c r="S49" s="279"/>
      <c r="T49" s="278"/>
      <c r="U49" s="279"/>
      <c r="V49" s="279"/>
      <c r="W49" s="279"/>
      <c r="X49" s="279"/>
      <c r="Y49" s="279"/>
      <c r="AA49" s="279"/>
      <c r="AB49" s="279"/>
      <c r="AC49" s="279"/>
      <c r="AD49" s="279"/>
      <c r="AE49" s="279"/>
      <c r="AF49" s="279"/>
      <c r="AG49" s="279"/>
      <c r="AH49" s="279"/>
      <c r="AI49" s="279"/>
      <c r="AJ49" s="279"/>
      <c r="AK49" s="279"/>
      <c r="AL49" s="278"/>
      <c r="AM49" s="279"/>
      <c r="AN49" s="279"/>
      <c r="AO49" s="279"/>
      <c r="AP49" s="279"/>
      <c r="AQ49" s="279"/>
      <c r="AS49" s="279"/>
      <c r="AT49" s="279"/>
      <c r="AU49" s="279"/>
      <c r="AV49" s="279"/>
      <c r="AW49" s="279"/>
      <c r="AX49" s="279"/>
      <c r="AY49" s="279"/>
      <c r="AZ49" s="279"/>
      <c r="BA49" s="279"/>
      <c r="BB49" s="279"/>
      <c r="BC49" s="279"/>
      <c r="BD49" s="278"/>
      <c r="BE49" s="279"/>
      <c r="BF49" s="279"/>
      <c r="BG49" s="279"/>
      <c r="BH49" s="279"/>
      <c r="BI49" s="279"/>
      <c r="BK49" s="279"/>
      <c r="BL49" s="279"/>
      <c r="BM49" s="279"/>
      <c r="BN49" s="279"/>
      <c r="BO49" s="279"/>
      <c r="BP49" s="279"/>
      <c r="BQ49" s="279"/>
      <c r="BR49" s="279"/>
      <c r="BS49" s="279"/>
      <c r="BT49" s="279"/>
      <c r="BU49" s="279"/>
      <c r="BV49" s="278"/>
      <c r="BW49" s="279"/>
      <c r="BX49" s="279"/>
      <c r="BY49" s="279"/>
      <c r="BZ49" s="279"/>
      <c r="CA49" s="279"/>
      <c r="CB49" s="278"/>
      <c r="CC49" s="279"/>
      <c r="CD49" s="279"/>
      <c r="CE49" s="279"/>
      <c r="CF49" s="279"/>
      <c r="CG49" s="279"/>
      <c r="CH49" s="278"/>
      <c r="CI49" s="279"/>
      <c r="CJ49" s="279"/>
      <c r="CK49" s="279"/>
      <c r="CL49" s="279"/>
      <c r="CM49" s="279"/>
      <c r="CN49" s="278"/>
      <c r="CO49" s="279"/>
      <c r="CP49" s="279"/>
      <c r="CQ49" s="279"/>
      <c r="CR49" s="279"/>
      <c r="CS49" s="279"/>
      <c r="CU49" s="279"/>
      <c r="CV49" s="279"/>
      <c r="CW49" s="279"/>
      <c r="CX49" s="279"/>
      <c r="CY49" s="279"/>
      <c r="CZ49" s="279"/>
      <c r="DA49" s="279"/>
      <c r="DB49" s="279"/>
      <c r="DC49" s="279"/>
      <c r="DD49" s="279"/>
      <c r="DE49" s="279"/>
      <c r="DF49" s="278"/>
      <c r="DG49" s="279"/>
      <c r="DH49" s="279"/>
      <c r="DI49" s="279"/>
      <c r="DJ49" s="279"/>
      <c r="DK49" s="279"/>
      <c r="DM49" s="279"/>
      <c r="DN49" s="279"/>
      <c r="DO49" s="279"/>
      <c r="DP49" s="279"/>
      <c r="DQ49" s="279"/>
      <c r="DR49" s="279"/>
      <c r="DS49" s="279"/>
      <c r="DT49" s="279"/>
      <c r="DU49" s="279"/>
      <c r="DV49" s="279"/>
      <c r="DW49" s="279"/>
      <c r="DX49" s="278"/>
      <c r="DY49" s="279"/>
      <c r="DZ49" s="279"/>
      <c r="EA49" s="279"/>
      <c r="EB49" s="279"/>
      <c r="EC49" s="279"/>
      <c r="EE49" s="279"/>
      <c r="EF49" s="279"/>
      <c r="EG49" s="279"/>
      <c r="EH49" s="279"/>
      <c r="EI49" s="279"/>
      <c r="EJ49" s="279"/>
      <c r="EK49" s="279"/>
      <c r="EL49" s="279"/>
      <c r="EM49" s="279"/>
      <c r="EN49" s="279"/>
      <c r="EO49" s="279"/>
      <c r="EP49" s="542">
        <v>27</v>
      </c>
      <c r="EQ49" s="543">
        <v>78.825976268852443</v>
      </c>
      <c r="ER49" s="543">
        <v>77.808654513418929</v>
      </c>
      <c r="ES49" s="543">
        <v>1.0173217554335139</v>
      </c>
      <c r="ET49" s="543">
        <v>1.151444225163557</v>
      </c>
      <c r="EU49" s="543">
        <v>2.1687659805970707</v>
      </c>
      <c r="EV49" s="543">
        <v>3.4198976922029543</v>
      </c>
      <c r="EW49" s="543">
        <v>0.48330585979478979</v>
      </c>
      <c r="EX49" s="543">
        <v>0.37825213847290057</v>
      </c>
      <c r="EY49" s="543">
        <v>2.5470181190699712</v>
      </c>
      <c r="EZ49" s="543">
        <v>17321671.320395589</v>
      </c>
      <c r="FA49" s="543">
        <v>118.28446340706036</v>
      </c>
      <c r="FB49" s="543">
        <v>19944938.412050694</v>
      </c>
      <c r="FC49" s="543">
        <v>632471.96319036628</v>
      </c>
      <c r="FD49" s="543">
        <v>2228101.41116369</v>
      </c>
      <c r="FE49" s="543">
        <v>10288620.320435081</v>
      </c>
      <c r="FF49" s="543">
        <v>0.45114621486234419</v>
      </c>
      <c r="FG49" s="279"/>
      <c r="FH49" s="278"/>
      <c r="FI49" s="279"/>
      <c r="FJ49" s="279"/>
      <c r="FK49" s="279"/>
      <c r="FL49" s="279"/>
      <c r="FM49" s="279"/>
      <c r="FO49" s="279"/>
      <c r="FP49" s="279"/>
      <c r="FQ49" s="279"/>
      <c r="FR49" s="279"/>
      <c r="FS49" s="279"/>
      <c r="FT49" s="279"/>
      <c r="FU49" s="279"/>
      <c r="FV49" s="279"/>
      <c r="FW49" s="279"/>
      <c r="FX49" s="279"/>
      <c r="FY49" s="279"/>
      <c r="FZ49" s="278"/>
      <c r="GA49" s="279"/>
      <c r="GB49" s="279"/>
      <c r="GC49" s="279"/>
      <c r="GD49" s="279"/>
      <c r="GE49" s="279"/>
      <c r="GG49" s="279"/>
      <c r="GH49" s="279"/>
      <c r="GI49" s="279"/>
      <c r="GJ49" s="279"/>
      <c r="GK49" s="279"/>
      <c r="GL49" s="279"/>
      <c r="GM49" s="279"/>
      <c r="GN49" s="279"/>
      <c r="GO49" s="279"/>
      <c r="GP49" s="279"/>
      <c r="GQ49" s="279"/>
      <c r="GR49" s="278"/>
      <c r="GS49" s="279"/>
      <c r="GT49" s="279"/>
      <c r="GU49" s="279"/>
      <c r="GV49" s="279"/>
      <c r="GW49" s="279"/>
      <c r="GY49" s="279"/>
      <c r="GZ49" s="279"/>
      <c r="HA49" s="279"/>
      <c r="HB49" s="279"/>
      <c r="HC49" s="279"/>
      <c r="HD49" s="279"/>
      <c r="HE49" s="279"/>
      <c r="HF49" s="279"/>
      <c r="HG49" s="279"/>
      <c r="HH49" s="279"/>
      <c r="HI49" s="279"/>
      <c r="HJ49" s="29"/>
      <c r="HK49" s="29"/>
      <c r="HL49" s="29"/>
      <c r="HM49" s="29"/>
      <c r="HN49" s="29"/>
      <c r="HO49" s="28"/>
      <c r="HP49" s="29"/>
      <c r="HQ49" s="29"/>
      <c r="HR49" s="29"/>
      <c r="HS49" s="29"/>
      <c r="HT49" s="29"/>
      <c r="HU49" s="29"/>
      <c r="HV49" s="29"/>
      <c r="HW49" s="29"/>
      <c r="HX49" s="29"/>
      <c r="HY49" s="29"/>
      <c r="HZ49" s="29"/>
      <c r="IA49" s="29"/>
      <c r="IB49" s="278"/>
      <c r="IC49" s="279"/>
      <c r="ID49" s="279"/>
      <c r="IE49" s="279"/>
      <c r="IF49" s="279"/>
      <c r="IG49" s="279"/>
      <c r="II49" s="279"/>
      <c r="IJ49" s="279"/>
      <c r="IK49" s="279"/>
      <c r="IL49" s="279"/>
      <c r="IM49" s="279"/>
      <c r="IN49" s="279"/>
      <c r="IO49" s="279"/>
      <c r="IP49" s="279"/>
      <c r="IQ49" s="279"/>
      <c r="IR49" s="279"/>
      <c r="IS49" s="279"/>
      <c r="IT49" s="278"/>
      <c r="IU49" s="279"/>
      <c r="IV49" s="279"/>
      <c r="IW49" s="279"/>
      <c r="IX49" s="279"/>
      <c r="IY49" s="279"/>
      <c r="IZ49" s="279"/>
      <c r="JA49" s="279"/>
      <c r="JB49" s="279"/>
      <c r="JC49" s="279"/>
      <c r="JE49" s="279"/>
      <c r="JF49" s="279"/>
      <c r="JG49" s="279"/>
      <c r="JH49" s="279"/>
      <c r="JI49" s="279"/>
      <c r="JJ49" s="279"/>
      <c r="JK49" s="279"/>
      <c r="JL49" s="278"/>
      <c r="JM49" s="279"/>
      <c r="JN49" s="279"/>
      <c r="JO49" s="279"/>
      <c r="JP49" s="279"/>
      <c r="JQ49" s="279"/>
      <c r="JS49" s="279"/>
      <c r="JT49" s="279"/>
      <c r="JU49" s="279"/>
      <c r="JV49" s="279"/>
      <c r="JW49" s="279"/>
      <c r="JX49" s="279"/>
      <c r="JY49" s="279"/>
      <c r="JZ49" s="279"/>
      <c r="KA49" s="279"/>
      <c r="KB49" s="279"/>
      <c r="KC49" s="279"/>
      <c r="KD49" s="446"/>
      <c r="KE49" s="447"/>
      <c r="KF49" s="447"/>
      <c r="KG49" s="447"/>
      <c r="KH49" s="447"/>
      <c r="KI49" s="447"/>
      <c r="KK49" s="447"/>
      <c r="KL49" s="447"/>
      <c r="KM49" s="447"/>
      <c r="KN49" s="447"/>
      <c r="KO49" s="447"/>
      <c r="KP49" s="447"/>
      <c r="KQ49" s="447"/>
      <c r="KR49" s="447"/>
      <c r="KS49" s="447"/>
      <c r="KT49" s="447"/>
      <c r="KU49" s="447"/>
      <c r="KV49" s="29"/>
      <c r="KW49" s="29"/>
      <c r="KX49" s="29"/>
      <c r="KY49" s="29"/>
      <c r="KZ49" s="29"/>
      <c r="LA49" s="28"/>
      <c r="LB49" s="29"/>
      <c r="LC49" s="29"/>
      <c r="LD49" s="29"/>
      <c r="LE49" s="29"/>
      <c r="LF49" s="29"/>
      <c r="LG49" s="29"/>
      <c r="LH49" s="29"/>
      <c r="LI49" s="29"/>
      <c r="LJ49" s="29"/>
      <c r="LK49" s="29"/>
      <c r="LL49" s="29"/>
      <c r="LM49" s="29"/>
      <c r="LN49" s="278"/>
      <c r="LO49" s="279"/>
      <c r="LP49" s="279"/>
      <c r="LQ49" s="279"/>
      <c r="LR49" s="279"/>
      <c r="LS49" s="279"/>
      <c r="LU49" s="279"/>
      <c r="LV49" s="279"/>
      <c r="LW49" s="279"/>
      <c r="LX49" s="279"/>
      <c r="LY49" s="279"/>
      <c r="LZ49" s="279"/>
      <c r="MA49" s="279"/>
      <c r="MB49" s="279"/>
      <c r="MC49" s="279"/>
      <c r="MD49" s="279"/>
      <c r="ME49" s="279"/>
      <c r="MF49" s="278"/>
      <c r="MG49" s="279"/>
      <c r="MH49" s="279"/>
      <c r="MI49" s="279"/>
      <c r="MJ49" s="279"/>
      <c r="MK49" s="279"/>
      <c r="MM49" s="279"/>
      <c r="MN49" s="279"/>
      <c r="MO49" s="279"/>
      <c r="MP49" s="279"/>
      <c r="MQ49" s="279"/>
      <c r="MR49" s="279"/>
      <c r="MS49" s="279"/>
      <c r="MT49" s="279"/>
      <c r="MU49" s="279"/>
      <c r="MV49" s="279"/>
      <c r="MW49" s="279"/>
      <c r="MX49" s="279"/>
      <c r="MY49" s="279"/>
      <c r="MZ49" s="279"/>
      <c r="NA49" s="279"/>
      <c r="NB49" s="279"/>
      <c r="NC49" s="279"/>
      <c r="ND49" s="279"/>
      <c r="NE49" s="279"/>
      <c r="NF49" s="279"/>
      <c r="NG49" s="279"/>
      <c r="NH49" s="279"/>
      <c r="NI49" s="279"/>
      <c r="NJ49" s="279"/>
      <c r="NK49" s="279"/>
      <c r="NL49" s="279"/>
      <c r="NM49" s="279"/>
      <c r="NN49" s="279"/>
      <c r="NO49" s="29"/>
      <c r="NP49" s="29"/>
      <c r="NQ49" s="29"/>
      <c r="NR49" s="29"/>
      <c r="NS49" s="29"/>
      <c r="NT49" s="29"/>
      <c r="NU49" s="28"/>
      <c r="NW49" s="29"/>
      <c r="NX49" s="29"/>
      <c r="NY49" s="29"/>
      <c r="NZ49" s="29"/>
      <c r="OA49" s="29"/>
      <c r="OB49" s="29"/>
      <c r="OC49" s="29"/>
      <c r="OD49" s="29"/>
      <c r="OE49" s="29"/>
      <c r="OF49" s="29"/>
      <c r="OG49" s="29"/>
      <c r="OH49" s="29"/>
      <c r="OI49" s="29"/>
      <c r="OJ49" s="29"/>
      <c r="OK49" s="29"/>
      <c r="OL49" s="29"/>
      <c r="OM49" s="28"/>
      <c r="OO49" s="29"/>
      <c r="OP49" s="29"/>
      <c r="OQ49" s="29"/>
      <c r="OR49" s="29"/>
      <c r="OS49" s="29"/>
      <c r="OT49" s="29"/>
      <c r="OU49" s="29"/>
      <c r="OV49" s="29"/>
      <c r="OW49" s="29"/>
      <c r="OX49" s="29"/>
      <c r="OY49" s="29"/>
      <c r="OZ49" s="278"/>
      <c r="PA49" s="279"/>
      <c r="PB49" s="279"/>
      <c r="PC49" s="279"/>
      <c r="PD49" s="279"/>
      <c r="PE49" s="279"/>
      <c r="PG49" s="279"/>
      <c r="PH49" s="279"/>
      <c r="PI49" s="279"/>
      <c r="PJ49" s="279"/>
      <c r="PK49" s="279"/>
      <c r="PL49" s="279"/>
      <c r="PM49" s="279"/>
      <c r="PN49" s="279"/>
      <c r="PO49" s="279"/>
      <c r="PP49" s="279"/>
      <c r="PQ49" s="279"/>
      <c r="PR49" s="524"/>
      <c r="PS49" s="525"/>
      <c r="PT49" s="525"/>
      <c r="PU49" s="525"/>
      <c r="PV49" s="525"/>
      <c r="PW49" s="525"/>
      <c r="PX49" s="525"/>
      <c r="PY49" s="525"/>
      <c r="PZ49" s="525"/>
      <c r="QA49" s="525"/>
      <c r="QB49" s="525"/>
      <c r="QC49" s="525"/>
      <c r="QD49" s="525"/>
      <c r="QE49" s="525"/>
      <c r="QF49" s="525"/>
      <c r="QG49" s="525"/>
      <c r="QH49" s="525"/>
      <c r="QI49" s="29"/>
      <c r="QJ49" s="278"/>
      <c r="QK49" s="279"/>
      <c r="QL49" s="279"/>
      <c r="QM49" s="279"/>
      <c r="QN49" s="279"/>
      <c r="QO49" s="279"/>
      <c r="QQ49" s="279"/>
      <c r="QR49" s="279"/>
      <c r="QS49" s="279"/>
      <c r="QT49" s="279"/>
      <c r="QU49" s="279"/>
      <c r="QV49" s="279"/>
      <c r="QW49" s="279"/>
      <c r="QX49" s="279"/>
      <c r="QY49" s="279"/>
      <c r="QZ49" s="279"/>
      <c r="RA49" s="279"/>
      <c r="RB49" s="278"/>
      <c r="RC49" s="279"/>
      <c r="RD49" s="279"/>
      <c r="RE49" s="279"/>
      <c r="RF49" s="279"/>
      <c r="RG49" s="279"/>
      <c r="RI49" s="279"/>
      <c r="RJ49" s="279"/>
      <c r="RK49" s="279"/>
      <c r="RL49" s="279"/>
      <c r="RM49" s="279"/>
      <c r="RN49" s="279"/>
      <c r="RO49" s="279"/>
      <c r="RP49" s="279"/>
      <c r="RQ49" s="279"/>
      <c r="RR49" s="279"/>
      <c r="RS49" s="279"/>
    </row>
    <row r="50" spans="2:487" ht="15" x14ac:dyDescent="0.25">
      <c r="B50" s="278"/>
      <c r="C50" s="279"/>
      <c r="D50" s="279"/>
      <c r="E50" s="279"/>
      <c r="F50" s="279"/>
      <c r="G50" s="279"/>
      <c r="H50" s="183"/>
      <c r="I50" s="279"/>
      <c r="J50" s="279"/>
      <c r="K50" s="279"/>
      <c r="L50" s="279"/>
      <c r="M50" s="279"/>
      <c r="N50" s="279"/>
      <c r="O50" s="368"/>
      <c r="P50" s="368"/>
      <c r="Q50" s="368"/>
      <c r="R50" s="368"/>
      <c r="S50" s="279"/>
      <c r="T50" s="278"/>
      <c r="U50" s="279"/>
      <c r="V50" s="279"/>
      <c r="W50" s="279"/>
      <c r="X50" s="279"/>
      <c r="Y50" s="279"/>
      <c r="AA50" s="279"/>
      <c r="AB50" s="279"/>
      <c r="AC50" s="279"/>
      <c r="AD50" s="279"/>
      <c r="AE50" s="279"/>
      <c r="AF50" s="279"/>
      <c r="AG50" s="279"/>
      <c r="AH50" s="279"/>
      <c r="AI50" s="279"/>
      <c r="AJ50" s="279"/>
      <c r="AK50" s="279"/>
      <c r="AL50" s="278"/>
      <c r="AM50" s="279"/>
      <c r="AN50" s="279"/>
      <c r="AO50" s="279"/>
      <c r="AP50" s="279"/>
      <c r="AQ50" s="279"/>
      <c r="AS50" s="279"/>
      <c r="AT50" s="279"/>
      <c r="AU50" s="279"/>
      <c r="AV50" s="279"/>
      <c r="AW50" s="279"/>
      <c r="AX50" s="279"/>
      <c r="AY50" s="279"/>
      <c r="AZ50" s="279"/>
      <c r="BA50" s="279"/>
      <c r="BB50" s="279"/>
      <c r="BC50" s="279"/>
      <c r="BD50" s="278"/>
      <c r="BE50" s="279"/>
      <c r="BF50" s="279"/>
      <c r="BG50" s="279"/>
      <c r="BH50" s="279"/>
      <c r="BI50" s="279"/>
      <c r="BK50" s="279"/>
      <c r="BL50" s="279"/>
      <c r="BM50" s="279"/>
      <c r="BN50" s="279"/>
      <c r="BO50" s="279"/>
      <c r="BP50" s="279"/>
      <c r="BQ50" s="279"/>
      <c r="BR50" s="279"/>
      <c r="BS50" s="279"/>
      <c r="BT50" s="279"/>
      <c r="BU50" s="279"/>
      <c r="BV50" s="278"/>
      <c r="BW50" s="279"/>
      <c r="BX50" s="279"/>
      <c r="BY50" s="279"/>
      <c r="BZ50" s="279"/>
      <c r="CA50" s="279"/>
      <c r="CB50" s="278"/>
      <c r="CC50" s="279"/>
      <c r="CD50" s="279"/>
      <c r="CE50" s="279"/>
      <c r="CF50" s="279"/>
      <c r="CG50" s="279"/>
      <c r="CH50" s="278"/>
      <c r="CI50" s="279"/>
      <c r="CJ50" s="279"/>
      <c r="CK50" s="279"/>
      <c r="CL50" s="279"/>
      <c r="CM50" s="279"/>
      <c r="CN50" s="278"/>
      <c r="CO50" s="279"/>
      <c r="CP50" s="279"/>
      <c r="CQ50" s="279"/>
      <c r="CR50" s="279"/>
      <c r="CS50" s="279"/>
      <c r="CU50" s="279"/>
      <c r="CV50" s="279"/>
      <c r="CW50" s="279"/>
      <c r="CX50" s="279"/>
      <c r="CY50" s="279"/>
      <c r="CZ50" s="279"/>
      <c r="DA50" s="279"/>
      <c r="DB50" s="279"/>
      <c r="DC50" s="279"/>
      <c r="DD50" s="279"/>
      <c r="DE50" s="279"/>
      <c r="DF50" s="278"/>
      <c r="DG50" s="279"/>
      <c r="DH50" s="279"/>
      <c r="DI50" s="279"/>
      <c r="DJ50" s="279"/>
      <c r="DK50" s="279"/>
      <c r="DM50" s="279"/>
      <c r="DN50" s="279"/>
      <c r="DO50" s="279"/>
      <c r="DP50" s="279"/>
      <c r="DQ50" s="279"/>
      <c r="DR50" s="279"/>
      <c r="DS50" s="279"/>
      <c r="DT50" s="279"/>
      <c r="DU50" s="279"/>
      <c r="DV50" s="279"/>
      <c r="DW50" s="279"/>
      <c r="DX50" s="278"/>
      <c r="DY50" s="279"/>
      <c r="DZ50" s="279"/>
      <c r="EA50" s="279"/>
      <c r="EB50" s="279"/>
      <c r="EC50" s="279"/>
      <c r="EE50" s="279"/>
      <c r="EF50" s="279"/>
      <c r="EG50" s="279"/>
      <c r="EH50" s="279"/>
      <c r="EI50" s="279"/>
      <c r="EJ50" s="279"/>
      <c r="EK50" s="279"/>
      <c r="EL50" s="279"/>
      <c r="EM50" s="279"/>
      <c r="EN50" s="279"/>
      <c r="EO50" s="279"/>
      <c r="EP50" s="542">
        <v>28</v>
      </c>
      <c r="EQ50" s="543">
        <v>79.924425831605618</v>
      </c>
      <c r="ER50" s="543">
        <v>78.825976268852443</v>
      </c>
      <c r="ES50" s="543">
        <v>1.0984495627531743</v>
      </c>
      <c r="ET50" s="543">
        <v>1.150325071377323</v>
      </c>
      <c r="EU50" s="543">
        <v>2.2487746341304975</v>
      </c>
      <c r="EV50" s="543">
        <v>3.4583151037579278</v>
      </c>
      <c r="EW50" s="543">
        <v>0.48258562247847386</v>
      </c>
      <c r="EX50" s="543">
        <v>0.34417868426793369</v>
      </c>
      <c r="EY50" s="543">
        <v>2.5929533183984312</v>
      </c>
      <c r="EZ50" s="543">
        <v>17321671.314751454</v>
      </c>
      <c r="FA50" s="543">
        <v>119.92116671332658</v>
      </c>
      <c r="FB50" s="543">
        <v>19925552.791515976</v>
      </c>
      <c r="FC50" s="543">
        <v>584683.72106853896</v>
      </c>
      <c r="FD50" s="543">
        <v>2022114.8280975868</v>
      </c>
      <c r="FE50" s="543">
        <v>9589111.7670478839</v>
      </c>
      <c r="FF50" s="543">
        <v>0.42557084354240332</v>
      </c>
      <c r="FG50" s="279"/>
      <c r="FH50" s="278"/>
      <c r="FI50" s="279"/>
      <c r="FJ50" s="279"/>
      <c r="FK50" s="279"/>
      <c r="FL50" s="279"/>
      <c r="FM50" s="279"/>
      <c r="FO50" s="279"/>
      <c r="FP50" s="279"/>
      <c r="FQ50" s="279"/>
      <c r="FR50" s="279"/>
      <c r="FS50" s="279"/>
      <c r="FT50" s="279"/>
      <c r="FU50" s="279"/>
      <c r="FV50" s="279"/>
      <c r="FW50" s="279"/>
      <c r="FX50" s="279"/>
      <c r="FY50" s="279"/>
      <c r="FZ50" s="278"/>
      <c r="GA50" s="279"/>
      <c r="GB50" s="279"/>
      <c r="GC50" s="279"/>
      <c r="GD50" s="279"/>
      <c r="GE50" s="279"/>
      <c r="GG50" s="279"/>
      <c r="GH50" s="279"/>
      <c r="GI50" s="279"/>
      <c r="GJ50" s="279"/>
      <c r="GK50" s="279"/>
      <c r="GL50" s="279"/>
      <c r="GM50" s="279"/>
      <c r="GN50" s="279"/>
      <c r="GO50" s="279"/>
      <c r="GP50" s="279"/>
      <c r="GQ50" s="279"/>
      <c r="GR50" s="278"/>
      <c r="GS50" s="279"/>
      <c r="GT50" s="279"/>
      <c r="GU50" s="279"/>
      <c r="GV50" s="279"/>
      <c r="GW50" s="279"/>
      <c r="GY50" s="279"/>
      <c r="GZ50" s="279"/>
      <c r="HA50" s="279"/>
      <c r="HB50" s="279"/>
      <c r="HC50" s="279"/>
      <c r="HD50" s="279"/>
      <c r="HE50" s="279"/>
      <c r="HF50" s="279"/>
      <c r="HG50" s="279"/>
      <c r="HH50" s="279"/>
      <c r="HI50" s="279"/>
      <c r="HJ50" s="29"/>
      <c r="HK50" s="29"/>
      <c r="HL50" s="29"/>
      <c r="HM50" s="29"/>
      <c r="HN50" s="29"/>
      <c r="HO50" s="28"/>
      <c r="HP50" s="29"/>
      <c r="HQ50" s="29"/>
      <c r="HR50" s="29"/>
      <c r="HS50" s="29"/>
      <c r="HT50" s="29"/>
      <c r="HU50" s="29"/>
      <c r="HV50" s="29"/>
      <c r="HW50" s="29"/>
      <c r="HX50" s="29"/>
      <c r="HY50" s="29"/>
      <c r="HZ50" s="29"/>
      <c r="IA50" s="29"/>
      <c r="IB50" s="29"/>
      <c r="IC50" s="29"/>
      <c r="ID50" s="29"/>
      <c r="IE50" s="29"/>
      <c r="IF50" s="29"/>
      <c r="IG50" s="28"/>
      <c r="IH50" s="29"/>
      <c r="II50" s="29"/>
      <c r="IJ50" s="29"/>
      <c r="IK50" s="29"/>
      <c r="IL50" s="29"/>
      <c r="IM50" s="29"/>
      <c r="IN50" s="29"/>
      <c r="IO50" s="29"/>
      <c r="IP50" s="29"/>
      <c r="IQ50" s="29"/>
      <c r="IR50" s="29"/>
      <c r="IS50" s="29"/>
      <c r="IT50" s="278"/>
      <c r="IU50" s="279"/>
      <c r="IV50" s="279"/>
      <c r="IW50" s="279"/>
      <c r="IX50" s="279"/>
      <c r="IY50" s="279"/>
      <c r="IZ50" s="279"/>
      <c r="JA50" s="279"/>
      <c r="JB50" s="279"/>
      <c r="JC50" s="279"/>
      <c r="JE50" s="279"/>
      <c r="JF50" s="279"/>
      <c r="JG50" s="279"/>
      <c r="JH50" s="279"/>
      <c r="JI50" s="279"/>
      <c r="JJ50" s="279"/>
      <c r="JK50" s="279"/>
      <c r="JL50" s="278"/>
      <c r="JM50" s="279"/>
      <c r="JN50" s="279"/>
      <c r="JO50" s="279"/>
      <c r="JP50" s="279"/>
      <c r="JQ50" s="279"/>
      <c r="JS50" s="279"/>
      <c r="JT50" s="279"/>
      <c r="JU50" s="279"/>
      <c r="JV50" s="279"/>
      <c r="JW50" s="279"/>
      <c r="JX50" s="279"/>
      <c r="JY50" s="279"/>
      <c r="JZ50" s="279"/>
      <c r="KA50" s="279"/>
      <c r="KB50" s="279"/>
      <c r="KC50" s="279"/>
      <c r="KD50" s="446"/>
      <c r="KE50" s="447"/>
      <c r="KF50" s="447"/>
      <c r="KG50" s="447"/>
      <c r="KH50" s="447"/>
      <c r="KI50" s="447"/>
      <c r="KK50" s="447"/>
      <c r="KL50" s="447"/>
      <c r="KM50" s="447"/>
      <c r="KN50" s="447"/>
      <c r="KO50" s="447"/>
      <c r="KP50" s="447"/>
      <c r="KQ50" s="447"/>
      <c r="KR50" s="447"/>
      <c r="KS50" s="447"/>
      <c r="KT50" s="447"/>
      <c r="KU50" s="447"/>
      <c r="KV50" s="29"/>
      <c r="KW50" s="29"/>
      <c r="KX50" s="29"/>
      <c r="KY50" s="29"/>
      <c r="KZ50" s="29"/>
      <c r="LA50" s="28"/>
      <c r="LB50" s="29"/>
      <c r="LC50" s="29"/>
      <c r="LD50" s="29"/>
      <c r="LE50" s="29"/>
      <c r="LF50" s="29"/>
      <c r="LG50" s="29"/>
      <c r="LH50" s="29"/>
      <c r="LI50" s="29"/>
      <c r="LJ50" s="29"/>
      <c r="LK50" s="29"/>
      <c r="LL50" s="29"/>
      <c r="LM50" s="29"/>
      <c r="LN50" s="278"/>
      <c r="LO50" s="279"/>
      <c r="LP50" s="279"/>
      <c r="LQ50" s="279"/>
      <c r="LR50" s="279"/>
      <c r="LS50" s="279"/>
      <c r="LU50" s="279"/>
      <c r="LV50" s="279"/>
      <c r="LW50" s="279"/>
      <c r="LX50" s="279"/>
      <c r="LY50" s="279"/>
      <c r="LZ50" s="279"/>
      <c r="MA50" s="279"/>
      <c r="MB50" s="279"/>
      <c r="MC50" s="279"/>
      <c r="MD50" s="279"/>
      <c r="ME50" s="279"/>
      <c r="MF50" s="278"/>
      <c r="MG50" s="279"/>
      <c r="MH50" s="279"/>
      <c r="MI50" s="279"/>
      <c r="MJ50" s="279"/>
      <c r="MK50" s="279"/>
      <c r="MM50" s="279"/>
      <c r="MN50" s="279"/>
      <c r="MO50" s="279"/>
      <c r="MP50" s="279"/>
      <c r="MQ50" s="279"/>
      <c r="MR50" s="279"/>
      <c r="MS50" s="279"/>
      <c r="MT50" s="279"/>
      <c r="MU50" s="279"/>
      <c r="MV50" s="279"/>
      <c r="MW50" s="279"/>
      <c r="MX50" s="279"/>
      <c r="MY50" s="279"/>
      <c r="MZ50" s="279"/>
      <c r="NA50" s="279"/>
      <c r="NB50" s="279"/>
      <c r="NC50" s="279"/>
      <c r="ND50" s="279"/>
      <c r="NE50" s="279"/>
      <c r="NF50" s="279"/>
      <c r="NG50" s="279"/>
      <c r="NH50" s="279"/>
      <c r="NI50" s="279"/>
      <c r="NJ50" s="279"/>
      <c r="NK50" s="279"/>
      <c r="NL50" s="279"/>
      <c r="NM50" s="279"/>
      <c r="NN50" s="279"/>
      <c r="NO50" s="29"/>
      <c r="NP50" s="29"/>
      <c r="NQ50" s="29"/>
      <c r="NR50" s="29"/>
      <c r="NS50" s="29"/>
      <c r="NT50" s="29"/>
      <c r="NU50" s="28"/>
      <c r="NW50" s="29"/>
      <c r="NX50" s="29"/>
      <c r="NY50" s="29"/>
      <c r="NZ50" s="29"/>
      <c r="OA50" s="29"/>
      <c r="OB50" s="29"/>
      <c r="OC50" s="29"/>
      <c r="OD50" s="29"/>
      <c r="OE50" s="29"/>
      <c r="OF50" s="29"/>
      <c r="OG50" s="29"/>
      <c r="OH50" s="29"/>
      <c r="OI50" s="29"/>
      <c r="OJ50" s="29"/>
      <c r="OK50" s="29"/>
      <c r="OL50" s="29"/>
      <c r="OM50" s="28"/>
      <c r="OO50" s="29"/>
      <c r="OP50" s="29"/>
      <c r="OQ50" s="29"/>
      <c r="OR50" s="29"/>
      <c r="OS50" s="29"/>
      <c r="OT50" s="29"/>
      <c r="OU50" s="29"/>
      <c r="OV50" s="29"/>
      <c r="OW50" s="29"/>
      <c r="OX50" s="29"/>
      <c r="OY50" s="29"/>
      <c r="OZ50" s="29"/>
      <c r="PA50" s="29"/>
      <c r="PB50" s="29"/>
      <c r="PC50" s="29"/>
      <c r="PD50" s="29"/>
      <c r="PE50" s="28"/>
      <c r="PF50" s="29"/>
      <c r="PG50" s="29"/>
      <c r="PH50" s="29"/>
      <c r="PI50" s="29"/>
      <c r="PJ50" s="29"/>
      <c r="PK50" s="29"/>
      <c r="PL50" s="29"/>
      <c r="PM50" s="29"/>
      <c r="PN50" s="29"/>
      <c r="PO50" s="29"/>
      <c r="PP50" s="29"/>
      <c r="PQ50" s="29"/>
      <c r="PR50" s="29"/>
      <c r="PS50" s="29"/>
      <c r="PT50" s="29"/>
      <c r="PU50" s="29"/>
      <c r="PV50" s="29"/>
      <c r="PW50" s="28"/>
      <c r="PX50" s="29"/>
      <c r="PY50" s="29"/>
      <c r="PZ50" s="29"/>
      <c r="QA50" s="29"/>
      <c r="QB50" s="29"/>
      <c r="QC50" s="29"/>
      <c r="QD50" s="29"/>
      <c r="QE50" s="29"/>
      <c r="QF50" s="29"/>
      <c r="QG50" s="29"/>
      <c r="QH50" s="29"/>
      <c r="QI50" s="29"/>
      <c r="QJ50" s="278"/>
      <c r="QK50" s="279"/>
      <c r="QL50" s="279"/>
      <c r="QM50" s="279"/>
      <c r="QN50" s="279"/>
      <c r="QO50" s="279"/>
      <c r="QQ50" s="279"/>
      <c r="QR50" s="279"/>
      <c r="QS50" s="279"/>
      <c r="QT50" s="279"/>
      <c r="QU50" s="279"/>
      <c r="QV50" s="279"/>
      <c r="QW50" s="279"/>
      <c r="QX50" s="279"/>
      <c r="QY50" s="279"/>
      <c r="QZ50" s="279"/>
      <c r="RA50" s="279"/>
      <c r="RB50" s="278"/>
      <c r="RC50" s="279"/>
      <c r="RD50" s="279"/>
      <c r="RE50" s="279"/>
      <c r="RF50" s="279"/>
      <c r="RG50" s="279"/>
      <c r="RI50" s="279"/>
      <c r="RJ50" s="279"/>
      <c r="RK50" s="279"/>
      <c r="RL50" s="279"/>
      <c r="RM50" s="279"/>
      <c r="RN50" s="279"/>
      <c r="RO50" s="279"/>
      <c r="RP50" s="279"/>
      <c r="RQ50" s="279"/>
      <c r="RR50" s="279"/>
      <c r="RS50" s="279"/>
    </row>
    <row r="51" spans="2:487" ht="15" x14ac:dyDescent="0.25">
      <c r="B51" s="278"/>
      <c r="C51" s="279"/>
      <c r="D51" s="279"/>
      <c r="E51" s="279"/>
      <c r="F51" s="279"/>
      <c r="G51" s="279"/>
      <c r="H51" s="183"/>
      <c r="I51" s="279"/>
      <c r="J51" s="279"/>
      <c r="K51" s="279"/>
      <c r="L51" s="279"/>
      <c r="M51" s="279"/>
      <c r="N51" s="279"/>
      <c r="O51" s="368"/>
      <c r="P51" s="368"/>
      <c r="Q51" s="368"/>
      <c r="R51" s="368"/>
      <c r="S51" s="279"/>
      <c r="T51" s="29"/>
      <c r="U51" s="29"/>
      <c r="V51" s="29"/>
      <c r="W51" s="29"/>
      <c r="AE51" s="29"/>
      <c r="AM51" s="29"/>
      <c r="AN51" s="29"/>
      <c r="AO51" s="29"/>
      <c r="AP51" s="28"/>
      <c r="AQ51" s="29"/>
      <c r="AR51" s="29"/>
      <c r="AS51" s="29"/>
      <c r="AT51" s="29"/>
      <c r="AU51" s="29"/>
      <c r="AV51" s="29"/>
      <c r="AW51" s="29"/>
      <c r="AX51" s="29"/>
      <c r="AY51" s="29"/>
      <c r="AZ51" s="29"/>
      <c r="BA51" s="29"/>
      <c r="BB51" s="29"/>
      <c r="BC51" s="29"/>
      <c r="BD51" s="278"/>
      <c r="BE51" s="279"/>
      <c r="BF51" s="279"/>
      <c r="BG51" s="279"/>
      <c r="BH51" s="279"/>
      <c r="BI51" s="279"/>
      <c r="BK51" s="279"/>
      <c r="BL51" s="279"/>
      <c r="BM51" s="279"/>
      <c r="BN51" s="279"/>
      <c r="BO51" s="279"/>
      <c r="BP51" s="279"/>
      <c r="BQ51" s="279"/>
      <c r="BR51" s="279"/>
      <c r="BS51" s="279"/>
      <c r="BT51" s="279"/>
      <c r="BU51" s="279"/>
      <c r="BV51" s="278"/>
      <c r="BW51" s="279"/>
      <c r="BX51" s="279"/>
      <c r="BY51" s="279"/>
      <c r="BZ51" s="279"/>
      <c r="CA51" s="279"/>
      <c r="CB51" s="278"/>
      <c r="CC51" s="279"/>
      <c r="CD51" s="279"/>
      <c r="CE51" s="279"/>
      <c r="CF51" s="279"/>
      <c r="CG51" s="279"/>
      <c r="CH51" s="278"/>
      <c r="CI51" s="279"/>
      <c r="CJ51" s="279"/>
      <c r="CK51" s="279"/>
      <c r="CL51" s="279"/>
      <c r="CM51" s="279"/>
      <c r="CN51" s="29"/>
      <c r="CO51" s="29"/>
      <c r="CQ51" s="29"/>
      <c r="CR51" s="29"/>
      <c r="CS51" s="28"/>
      <c r="CT51" s="29"/>
      <c r="CU51" s="29"/>
      <c r="CV51" s="29"/>
      <c r="CW51" s="29"/>
      <c r="CX51" s="29"/>
      <c r="CY51" s="29"/>
      <c r="CZ51" s="29"/>
      <c r="DA51" s="29"/>
      <c r="DB51" s="29"/>
      <c r="DC51" s="29"/>
      <c r="DD51" s="29"/>
      <c r="DE51" s="29"/>
      <c r="DF51" s="278"/>
      <c r="DG51" s="279"/>
      <c r="DH51" s="279"/>
      <c r="DI51" s="279"/>
      <c r="DJ51" s="279"/>
      <c r="DK51" s="279"/>
      <c r="DM51" s="279"/>
      <c r="DN51" s="279"/>
      <c r="DO51" s="279"/>
      <c r="DP51" s="279"/>
      <c r="DQ51" s="279"/>
      <c r="DR51" s="279"/>
      <c r="DS51" s="279"/>
      <c r="DT51" s="279"/>
      <c r="DU51" s="279"/>
      <c r="DV51" s="279"/>
      <c r="DW51" s="279"/>
      <c r="DX51" s="278"/>
      <c r="DY51" s="279"/>
      <c r="DZ51" s="279"/>
      <c r="EA51" s="279"/>
      <c r="EB51" s="279"/>
      <c r="EC51" s="279"/>
      <c r="EE51" s="279"/>
      <c r="EF51" s="279"/>
      <c r="EG51" s="279"/>
      <c r="EH51" s="279"/>
      <c r="EI51" s="279"/>
      <c r="EJ51" s="279"/>
      <c r="EK51" s="279"/>
      <c r="EL51" s="279"/>
      <c r="EM51" s="279"/>
      <c r="EN51" s="279"/>
      <c r="EO51" s="279"/>
      <c r="EP51" s="542">
        <v>29</v>
      </c>
      <c r="EQ51" s="543">
        <v>81.051479770742404</v>
      </c>
      <c r="ER51" s="543">
        <v>79.924425831605618</v>
      </c>
      <c r="ES51" s="543">
        <v>1.1270539391367862</v>
      </c>
      <c r="ET51" s="543">
        <v>1.1419482009457655</v>
      </c>
      <c r="EU51" s="543">
        <v>2.2690021400825517</v>
      </c>
      <c r="EV51" s="543">
        <v>3.4991228104120471</v>
      </c>
      <c r="EW51" s="543">
        <v>0.48234606796033325</v>
      </c>
      <c r="EX51" s="543">
        <v>0.35029406141651537</v>
      </c>
      <c r="EY51" s="543">
        <v>2.6192962014990671</v>
      </c>
      <c r="EZ51" s="543">
        <v>17321671.26226031</v>
      </c>
      <c r="FA51" s="543">
        <v>121.60131411596461</v>
      </c>
      <c r="FB51" s="543">
        <v>19780451.335312117</v>
      </c>
      <c r="FC51" s="543">
        <v>570220.94933193235</v>
      </c>
      <c r="FD51" s="543">
        <v>1973306.4976802133</v>
      </c>
      <c r="FE51" s="543">
        <v>9473547.2744290531</v>
      </c>
      <c r="FF51" s="543">
        <v>0.4243664342635034</v>
      </c>
      <c r="FG51" s="279"/>
      <c r="FH51" s="278"/>
      <c r="FI51" s="279"/>
      <c r="FJ51" s="279"/>
      <c r="FK51" s="279"/>
      <c r="FL51" s="279"/>
      <c r="FM51" s="279"/>
      <c r="FO51" s="279"/>
      <c r="FP51" s="279"/>
      <c r="FQ51" s="279"/>
      <c r="FR51" s="279"/>
      <c r="FS51" s="279"/>
      <c r="FT51" s="279"/>
      <c r="FU51" s="279"/>
      <c r="FV51" s="279"/>
      <c r="FW51" s="279"/>
      <c r="FX51" s="279"/>
      <c r="FY51" s="279"/>
      <c r="FZ51" s="29"/>
      <c r="GA51" s="29"/>
      <c r="GB51" s="29"/>
      <c r="GC51" s="29"/>
      <c r="GD51" s="29"/>
      <c r="GF51" s="29"/>
      <c r="GR51" s="278"/>
      <c r="GS51" s="279"/>
      <c r="GT51" s="279"/>
      <c r="GU51" s="279"/>
      <c r="GV51" s="279"/>
      <c r="GW51" s="279"/>
      <c r="GY51" s="279"/>
      <c r="GZ51" s="279"/>
      <c r="HA51" s="279"/>
      <c r="HB51" s="279"/>
      <c r="HC51" s="279"/>
      <c r="HD51" s="279"/>
      <c r="HE51" s="279"/>
      <c r="HF51" s="279"/>
      <c r="HG51" s="279"/>
      <c r="HH51" s="279"/>
      <c r="HI51" s="279"/>
      <c r="HJ51" s="29"/>
      <c r="HK51" s="29"/>
      <c r="HL51" s="29"/>
      <c r="HM51" s="29"/>
      <c r="HN51" s="29"/>
      <c r="HO51" s="28"/>
      <c r="HP51" s="29"/>
      <c r="HQ51" s="29"/>
      <c r="HR51" s="29"/>
      <c r="HS51" s="29"/>
      <c r="HT51" s="29"/>
      <c r="HU51" s="29"/>
      <c r="HV51" s="29"/>
      <c r="HW51" s="29"/>
      <c r="HX51" s="29"/>
      <c r="HY51" s="29"/>
      <c r="HZ51" s="29"/>
      <c r="IA51" s="29"/>
      <c r="IB51" s="29"/>
      <c r="IC51" s="29"/>
      <c r="ID51" s="29"/>
      <c r="IE51" s="29"/>
      <c r="IF51" s="29"/>
      <c r="IG51" s="28"/>
      <c r="IH51" s="29"/>
      <c r="II51" s="29"/>
      <c r="IJ51" s="29"/>
      <c r="IK51" s="29"/>
      <c r="IL51" s="29"/>
      <c r="IM51" s="29"/>
      <c r="IN51" s="29"/>
      <c r="IO51" s="29"/>
      <c r="IP51" s="29"/>
      <c r="IQ51" s="29"/>
      <c r="IR51" s="29"/>
      <c r="IS51" s="29"/>
      <c r="IT51" s="278"/>
      <c r="IU51" s="279"/>
      <c r="IV51" s="279"/>
      <c r="IW51" s="279"/>
      <c r="IX51" s="279"/>
      <c r="IY51" s="279"/>
      <c r="IZ51" s="279"/>
      <c r="JA51" s="279"/>
      <c r="JB51" s="279"/>
      <c r="JC51" s="279"/>
      <c r="JE51" s="279"/>
      <c r="JF51" s="279"/>
      <c r="JG51" s="279"/>
      <c r="JH51" s="279"/>
      <c r="JI51" s="279"/>
      <c r="JJ51" s="279"/>
      <c r="JK51" s="279"/>
      <c r="JL51" s="29"/>
      <c r="JM51" s="29"/>
      <c r="JN51" s="29"/>
      <c r="JO51" s="29"/>
      <c r="JP51" s="29"/>
      <c r="JR51" s="29"/>
      <c r="KD51" s="446"/>
      <c r="KE51" s="447"/>
      <c r="KF51" s="447"/>
      <c r="KG51" s="447"/>
      <c r="KH51" s="447"/>
      <c r="KI51" s="447"/>
      <c r="KK51" s="447"/>
      <c r="KL51" s="447"/>
      <c r="KM51" s="447"/>
      <c r="KN51" s="447"/>
      <c r="KO51" s="447"/>
      <c r="KP51" s="447"/>
      <c r="KQ51" s="447"/>
      <c r="KR51" s="447"/>
      <c r="KS51" s="447"/>
      <c r="KT51" s="447"/>
      <c r="KU51" s="447"/>
      <c r="KV51" s="29"/>
      <c r="KW51" s="29"/>
      <c r="KX51" s="29"/>
      <c r="KY51" s="29"/>
      <c r="KZ51" s="29"/>
      <c r="LA51" s="28"/>
      <c r="LB51" s="29"/>
      <c r="LC51" s="29"/>
      <c r="LD51" s="29"/>
      <c r="LE51" s="29"/>
      <c r="LF51" s="29"/>
      <c r="LG51" s="29"/>
      <c r="LH51" s="29"/>
      <c r="LI51" s="29"/>
      <c r="LJ51" s="29"/>
      <c r="LK51" s="29"/>
      <c r="LL51" s="29"/>
      <c r="LM51" s="29"/>
      <c r="LN51" s="278"/>
      <c r="LO51" s="279"/>
      <c r="LP51" s="279"/>
      <c r="LQ51" s="279"/>
      <c r="LR51" s="279"/>
      <c r="LS51" s="279"/>
      <c r="LU51" s="279"/>
      <c r="LV51" s="279"/>
      <c r="LW51" s="279"/>
      <c r="LX51" s="279"/>
      <c r="LY51" s="279"/>
      <c r="LZ51" s="279"/>
      <c r="MA51" s="279"/>
      <c r="MB51" s="279"/>
      <c r="MC51" s="279"/>
      <c r="MD51" s="279"/>
      <c r="ME51" s="279"/>
      <c r="MF51" s="278"/>
      <c r="MG51" s="279"/>
      <c r="MH51" s="279"/>
      <c r="MI51" s="279"/>
      <c r="MJ51" s="279"/>
      <c r="MK51" s="279"/>
      <c r="MM51" s="279"/>
      <c r="MN51" s="279"/>
      <c r="MO51" s="279"/>
      <c r="MP51" s="279"/>
      <c r="MQ51" s="279"/>
      <c r="MR51" s="279"/>
      <c r="MS51" s="279"/>
      <c r="MT51" s="279"/>
      <c r="MU51" s="279"/>
      <c r="MV51" s="279"/>
      <c r="MW51" s="279"/>
      <c r="MX51" s="279"/>
      <c r="MY51" s="279"/>
      <c r="MZ51" s="279"/>
      <c r="NA51" s="279"/>
      <c r="NB51" s="279"/>
      <c r="NC51" s="279"/>
      <c r="ND51" s="279"/>
      <c r="NE51" s="279"/>
      <c r="NF51" s="279"/>
      <c r="NG51" s="279"/>
      <c r="NH51" s="279"/>
      <c r="NI51" s="279"/>
      <c r="NJ51" s="279"/>
      <c r="NK51" s="279"/>
      <c r="NL51" s="279"/>
      <c r="NM51" s="279"/>
      <c r="NN51" s="279"/>
      <c r="NO51" s="29"/>
      <c r="NP51" s="29"/>
      <c r="NQ51" s="29"/>
      <c r="NR51" s="29"/>
      <c r="NS51" s="29"/>
      <c r="NT51" s="29"/>
      <c r="NU51" s="28"/>
      <c r="NW51" s="29"/>
      <c r="NX51" s="29"/>
      <c r="NY51" s="29"/>
      <c r="NZ51" s="29"/>
      <c r="OA51" s="29"/>
      <c r="OB51" s="29"/>
      <c r="OC51" s="29"/>
      <c r="OD51" s="29"/>
      <c r="OE51" s="29"/>
      <c r="OF51" s="29"/>
      <c r="OG51" s="29"/>
      <c r="OH51" s="29"/>
      <c r="OI51" s="29"/>
      <c r="OJ51" s="29"/>
      <c r="OK51" s="29"/>
      <c r="OL51" s="29"/>
      <c r="OM51" s="28"/>
      <c r="OO51" s="29"/>
      <c r="OP51" s="29"/>
      <c r="OQ51" s="29"/>
      <c r="OR51" s="29"/>
      <c r="OS51" s="29"/>
      <c r="OT51" s="29"/>
      <c r="OU51" s="29"/>
      <c r="OV51" s="29"/>
      <c r="OW51" s="29"/>
      <c r="OX51" s="29"/>
      <c r="OY51" s="29"/>
      <c r="OZ51" s="29"/>
      <c r="PA51" s="29"/>
      <c r="PB51" s="29"/>
      <c r="PC51" s="29"/>
      <c r="PD51" s="29"/>
      <c r="PE51" s="28"/>
      <c r="PF51" s="29"/>
      <c r="PG51" s="29"/>
      <c r="PH51" s="29"/>
      <c r="PI51" s="29"/>
      <c r="PJ51" s="29"/>
      <c r="PK51" s="29"/>
      <c r="PL51" s="29"/>
      <c r="PM51" s="29"/>
      <c r="PN51" s="29"/>
      <c r="PO51" s="29"/>
      <c r="PP51" s="29"/>
      <c r="PQ51" s="29"/>
      <c r="PR51" s="29"/>
      <c r="PS51" s="29"/>
      <c r="PT51" s="29"/>
      <c r="PU51" s="29"/>
      <c r="PV51" s="29"/>
      <c r="PW51" s="28"/>
      <c r="PX51" s="29"/>
      <c r="PY51" s="29"/>
      <c r="PZ51" s="29"/>
      <c r="QA51" s="29"/>
      <c r="QB51" s="29"/>
      <c r="QC51" s="29"/>
      <c r="QD51" s="29"/>
      <c r="QE51" s="29"/>
      <c r="QF51" s="29"/>
      <c r="QG51" s="29"/>
      <c r="QH51" s="29"/>
      <c r="QI51" s="29"/>
      <c r="QJ51" s="29"/>
      <c r="QK51" s="29"/>
      <c r="QL51" s="29"/>
      <c r="QM51" s="29"/>
      <c r="QN51" s="29"/>
      <c r="QO51" s="28"/>
      <c r="QP51" s="29"/>
      <c r="QQ51" s="29"/>
      <c r="QR51" s="29"/>
      <c r="QS51" s="29"/>
      <c r="QT51" s="29"/>
      <c r="QU51" s="29"/>
      <c r="QV51" s="29"/>
      <c r="QW51" s="29"/>
      <c r="QX51" s="29"/>
      <c r="QY51" s="29"/>
      <c r="QZ51" s="29"/>
      <c r="RA51" s="29"/>
      <c r="RB51" s="278"/>
      <c r="RC51" s="279"/>
      <c r="RD51" s="279"/>
      <c r="RE51" s="279"/>
      <c r="RF51" s="279"/>
      <c r="RG51" s="279"/>
      <c r="RI51" s="279"/>
      <c r="RJ51" s="279"/>
      <c r="RK51" s="279"/>
      <c r="RL51" s="279"/>
      <c r="RM51" s="279"/>
      <c r="RN51" s="279"/>
      <c r="RO51" s="279"/>
      <c r="RP51" s="279"/>
      <c r="RQ51" s="279"/>
      <c r="RR51" s="279"/>
      <c r="RS51" s="279"/>
    </row>
    <row r="52" spans="2:487" ht="15" x14ac:dyDescent="0.25">
      <c r="B52" s="28"/>
      <c r="C52" s="29"/>
      <c r="D52" s="29"/>
      <c r="E52" s="29"/>
      <c r="F52" s="29"/>
      <c r="G52" s="29"/>
      <c r="H52" s="29"/>
      <c r="I52" s="29"/>
      <c r="J52" s="29"/>
      <c r="K52" s="29"/>
      <c r="L52" s="29"/>
      <c r="M52" s="29"/>
      <c r="N52" s="29"/>
      <c r="O52" s="29"/>
      <c r="P52" s="28"/>
      <c r="Q52" s="29"/>
      <c r="R52" s="29"/>
      <c r="S52" s="29"/>
      <c r="T52" s="29"/>
      <c r="U52" s="29"/>
      <c r="V52" s="29"/>
      <c r="W52" s="29"/>
      <c r="X52" s="29"/>
      <c r="Y52" s="29"/>
      <c r="Z52" s="29"/>
      <c r="AA52" s="29"/>
      <c r="AB52" s="29"/>
      <c r="AC52" s="29"/>
      <c r="AD52" s="28"/>
      <c r="AE52" s="29"/>
      <c r="AF52" s="29"/>
      <c r="AG52" s="29"/>
      <c r="AH52" s="29"/>
      <c r="AI52" s="29"/>
      <c r="AJ52" s="29"/>
      <c r="AK52" s="29"/>
      <c r="AL52" s="29"/>
      <c r="AM52" s="29"/>
      <c r="AN52" s="29"/>
      <c r="AO52" s="29"/>
      <c r="AP52" s="28"/>
      <c r="AQ52" s="29"/>
      <c r="AR52" s="29"/>
      <c r="AS52" s="29"/>
      <c r="AT52" s="29"/>
      <c r="AU52" s="29"/>
      <c r="AV52" s="29"/>
      <c r="AW52" s="29"/>
      <c r="AX52" s="29"/>
      <c r="AY52" s="29"/>
      <c r="AZ52" s="29"/>
      <c r="BA52" s="29"/>
      <c r="BB52" s="29"/>
      <c r="BC52" s="29"/>
      <c r="BD52" s="278"/>
      <c r="BE52" s="279"/>
      <c r="BF52" s="279"/>
      <c r="BG52" s="279"/>
      <c r="BH52" s="279"/>
      <c r="BI52" s="279"/>
      <c r="BK52" s="279"/>
      <c r="BL52" s="279"/>
      <c r="BM52" s="279"/>
      <c r="BN52" s="279"/>
      <c r="BO52" s="279"/>
      <c r="BP52" s="279"/>
      <c r="BQ52" s="279"/>
      <c r="BR52" s="279"/>
      <c r="BS52" s="279"/>
      <c r="BT52" s="279"/>
      <c r="BU52" s="279"/>
      <c r="BV52" s="278"/>
      <c r="BW52" s="279"/>
      <c r="BX52" s="279"/>
      <c r="BY52" s="279"/>
      <c r="BZ52" s="279"/>
      <c r="CA52" s="279"/>
      <c r="CB52" s="278"/>
      <c r="CC52" s="279"/>
      <c r="CD52" s="279"/>
      <c r="CE52" s="279"/>
      <c r="CF52" s="279"/>
      <c r="CG52" s="279"/>
      <c r="CH52" s="279"/>
      <c r="CI52" s="279"/>
      <c r="CJ52" s="279"/>
      <c r="CK52" s="279"/>
      <c r="CL52" s="279"/>
      <c r="CM52" s="279"/>
      <c r="CN52" s="29"/>
      <c r="CO52" s="29"/>
      <c r="CQ52" s="29"/>
      <c r="CR52" s="29"/>
      <c r="CS52" s="28"/>
      <c r="CT52" s="29"/>
      <c r="CU52" s="29"/>
      <c r="CV52" s="29"/>
      <c r="CW52" s="29"/>
      <c r="CX52" s="29"/>
      <c r="CY52" s="29"/>
      <c r="CZ52" s="29"/>
      <c r="DA52" s="29"/>
      <c r="DB52" s="29"/>
      <c r="DC52" s="29"/>
      <c r="DD52" s="29"/>
      <c r="DE52" s="29"/>
      <c r="DF52" s="278"/>
      <c r="DG52" s="279"/>
      <c r="DH52" s="279"/>
      <c r="DI52" s="279"/>
      <c r="DJ52" s="279"/>
      <c r="DK52" s="279"/>
      <c r="DM52" s="279"/>
      <c r="DN52" s="279"/>
      <c r="DO52" s="279"/>
      <c r="DP52" s="279"/>
      <c r="DQ52" s="279"/>
      <c r="DR52" s="279"/>
      <c r="DS52" s="279"/>
      <c r="DT52" s="279"/>
      <c r="DU52" s="279"/>
      <c r="DV52" s="279"/>
      <c r="DW52" s="279"/>
      <c r="DX52" s="278"/>
      <c r="DY52" s="279"/>
      <c r="DZ52" s="279"/>
      <c r="EA52" s="279"/>
      <c r="EB52" s="279"/>
      <c r="EC52" s="279"/>
      <c r="EE52" s="279"/>
      <c r="EF52" s="279"/>
      <c r="EG52" s="279"/>
      <c r="EH52" s="279"/>
      <c r="EI52" s="279"/>
      <c r="EJ52" s="279"/>
      <c r="EK52" s="279"/>
      <c r="EL52" s="279"/>
      <c r="EM52" s="279"/>
      <c r="EN52" s="279"/>
      <c r="EO52" s="279"/>
      <c r="EP52" s="278"/>
      <c r="EQ52" s="279"/>
      <c r="ER52" s="279"/>
      <c r="ES52" s="279"/>
      <c r="ET52" s="279"/>
      <c r="EU52" s="279"/>
      <c r="EW52" s="279"/>
      <c r="EX52" s="279"/>
      <c r="EY52" s="279"/>
      <c r="EZ52" s="279"/>
      <c r="FA52" s="279"/>
      <c r="FB52" s="279"/>
      <c r="FC52" s="279"/>
      <c r="FD52" s="279"/>
      <c r="FE52" s="279"/>
      <c r="FF52" s="279"/>
      <c r="FG52" s="279"/>
      <c r="FH52" s="29"/>
      <c r="FI52" s="29"/>
      <c r="FJ52" s="29"/>
      <c r="FK52" s="29"/>
      <c r="FL52" s="29"/>
      <c r="FM52" s="28"/>
      <c r="FN52" s="29"/>
      <c r="FO52" s="29"/>
      <c r="FP52" s="29"/>
      <c r="FQ52" s="29"/>
      <c r="FR52" s="29"/>
      <c r="FS52" s="29"/>
      <c r="FT52" s="29"/>
      <c r="FU52" s="29"/>
      <c r="FV52" s="29"/>
      <c r="FW52" s="29"/>
      <c r="FX52" s="29"/>
      <c r="FY52" s="29"/>
      <c r="FZ52" s="29"/>
      <c r="GA52" s="29"/>
      <c r="GB52" s="29"/>
      <c r="GC52" s="29"/>
      <c r="GD52" s="29"/>
      <c r="GF52" s="29"/>
      <c r="GR52" s="278"/>
      <c r="GS52" s="279"/>
      <c r="GT52" s="279"/>
      <c r="GU52" s="279"/>
      <c r="GV52" s="279"/>
      <c r="GW52" s="279"/>
      <c r="GY52" s="279"/>
      <c r="GZ52" s="279"/>
      <c r="HA52" s="279"/>
      <c r="HB52" s="279"/>
      <c r="HC52" s="279"/>
      <c r="HD52" s="279"/>
      <c r="HE52" s="279"/>
      <c r="HF52" s="279"/>
      <c r="HG52" s="279"/>
      <c r="HH52" s="279"/>
      <c r="HI52" s="279"/>
      <c r="HJ52" s="29"/>
      <c r="HK52" s="29"/>
      <c r="HL52" s="29"/>
      <c r="HM52" s="29"/>
      <c r="HN52" s="29"/>
      <c r="HO52" s="28"/>
      <c r="HP52" s="29"/>
      <c r="HQ52" s="29"/>
      <c r="HR52" s="29"/>
      <c r="HS52" s="29"/>
      <c r="HT52" s="29"/>
      <c r="HU52" s="29"/>
      <c r="HV52" s="29"/>
      <c r="HW52" s="29"/>
      <c r="HX52" s="29"/>
      <c r="HY52" s="29"/>
      <c r="HZ52" s="29"/>
      <c r="IA52" s="29"/>
      <c r="IB52" s="29"/>
      <c r="IC52" s="29"/>
      <c r="ID52" s="29"/>
      <c r="IE52" s="29"/>
      <c r="IF52" s="29"/>
      <c r="IG52" s="28"/>
      <c r="IH52" s="29"/>
      <c r="II52" s="29"/>
      <c r="IJ52" s="29"/>
      <c r="IK52" s="29"/>
      <c r="IL52" s="29"/>
      <c r="IM52" s="29"/>
      <c r="IN52" s="29"/>
      <c r="IO52" s="29"/>
      <c r="IP52" s="29"/>
      <c r="IQ52" s="29"/>
      <c r="IR52" s="29"/>
      <c r="IS52" s="29"/>
      <c r="IT52" s="278"/>
      <c r="IU52" s="279"/>
      <c r="IV52" s="279"/>
      <c r="IW52" s="279"/>
      <c r="IX52" s="279"/>
      <c r="IY52" s="279"/>
      <c r="IZ52" s="279"/>
      <c r="JA52" s="279"/>
      <c r="JB52" s="279"/>
      <c r="JC52" s="279"/>
      <c r="JE52" s="279"/>
      <c r="JF52" s="279"/>
      <c r="JG52" s="279"/>
      <c r="JH52" s="279"/>
      <c r="JI52" s="279"/>
      <c r="JJ52" s="279"/>
      <c r="JK52" s="279"/>
      <c r="JL52" s="29"/>
      <c r="JM52" s="29"/>
      <c r="JN52" s="29"/>
      <c r="JO52" s="29"/>
      <c r="JP52" s="29"/>
      <c r="JR52" s="29"/>
      <c r="KI52" s="28"/>
      <c r="KJ52" s="29"/>
      <c r="KK52" s="29"/>
      <c r="KL52" s="29"/>
      <c r="KM52" s="29"/>
      <c r="KN52" s="29"/>
      <c r="KO52" s="29"/>
      <c r="KP52" s="29"/>
      <c r="KQ52" s="29"/>
      <c r="KR52" s="29"/>
      <c r="KS52" s="29"/>
      <c r="KT52" s="29"/>
      <c r="KU52" s="29"/>
      <c r="KV52" s="29"/>
      <c r="KW52" s="29"/>
      <c r="KX52" s="29"/>
      <c r="KY52" s="29"/>
      <c r="KZ52" s="29"/>
      <c r="LA52" s="28"/>
      <c r="LB52" s="29"/>
      <c r="LC52" s="29"/>
      <c r="LD52" s="29"/>
      <c r="LE52" s="29"/>
      <c r="LF52" s="29"/>
      <c r="LG52" s="29"/>
      <c r="LH52" s="29"/>
      <c r="LI52" s="29"/>
      <c r="LJ52" s="29"/>
      <c r="LK52" s="29"/>
      <c r="LL52" s="29"/>
      <c r="LM52" s="29"/>
      <c r="LN52" s="278"/>
      <c r="LO52" s="279"/>
      <c r="LP52" s="279"/>
      <c r="LQ52" s="279"/>
      <c r="LR52" s="279"/>
      <c r="LS52" s="279"/>
      <c r="LU52" s="279"/>
      <c r="LV52" s="279"/>
      <c r="LW52" s="279"/>
      <c r="LX52" s="279"/>
      <c r="LY52" s="279"/>
      <c r="LZ52" s="279"/>
      <c r="MA52" s="279"/>
      <c r="MB52" s="279"/>
      <c r="MC52" s="279"/>
      <c r="MD52" s="279"/>
      <c r="ME52" s="279"/>
      <c r="MF52" s="278"/>
      <c r="MG52" s="279"/>
      <c r="MH52" s="279"/>
      <c r="MI52" s="279"/>
      <c r="MJ52" s="279"/>
      <c r="MK52" s="279"/>
      <c r="MM52" s="279"/>
      <c r="MN52" s="279"/>
      <c r="MO52" s="279"/>
      <c r="MP52" s="279"/>
      <c r="MQ52" s="279"/>
      <c r="MR52" s="279"/>
      <c r="NB52" s="29"/>
      <c r="NC52" s="28"/>
      <c r="ND52" s="29"/>
      <c r="NE52" s="29"/>
      <c r="NF52" s="29"/>
      <c r="NG52" s="29"/>
      <c r="NH52" s="29"/>
      <c r="NI52" s="29"/>
      <c r="NJ52" s="29"/>
      <c r="NK52" s="29"/>
      <c r="NL52" s="29"/>
      <c r="NM52" s="29"/>
      <c r="NN52" s="29"/>
      <c r="NO52" s="29"/>
      <c r="NP52" s="29"/>
      <c r="NQ52" s="29"/>
      <c r="NR52" s="29"/>
      <c r="NS52" s="29"/>
      <c r="NT52" s="29"/>
      <c r="NU52" s="28"/>
      <c r="NW52" s="29"/>
      <c r="NX52" s="29"/>
      <c r="NY52" s="29"/>
      <c r="NZ52" s="29"/>
      <c r="OA52" s="29"/>
      <c r="OB52" s="29"/>
      <c r="OC52" s="29"/>
      <c r="OD52" s="29"/>
      <c r="OE52" s="29"/>
      <c r="OF52" s="29"/>
      <c r="OG52" s="29"/>
      <c r="OH52" s="29"/>
      <c r="OI52" s="29"/>
      <c r="OJ52" s="29"/>
      <c r="OK52" s="29"/>
      <c r="OL52" s="29"/>
      <c r="OM52" s="28"/>
      <c r="OO52" s="29"/>
      <c r="OP52" s="29"/>
      <c r="OQ52" s="29"/>
      <c r="OR52" s="29"/>
      <c r="OS52" s="29"/>
      <c r="OT52" s="29"/>
      <c r="OU52" s="29"/>
      <c r="OV52" s="29"/>
      <c r="OW52" s="29"/>
      <c r="OX52" s="29"/>
      <c r="OY52" s="29"/>
      <c r="OZ52" s="29"/>
      <c r="PA52" s="29"/>
      <c r="PB52" s="29"/>
      <c r="PC52" s="29"/>
      <c r="PD52" s="29"/>
      <c r="PE52" s="28"/>
      <c r="PF52" s="29"/>
      <c r="PG52" s="29"/>
      <c r="PH52" s="29"/>
      <c r="PI52" s="29"/>
      <c r="PJ52" s="29"/>
      <c r="PK52" s="29"/>
      <c r="PL52" s="29"/>
      <c r="PM52" s="29"/>
      <c r="PN52" s="29"/>
      <c r="PO52" s="29"/>
      <c r="PP52" s="29"/>
      <c r="PQ52" s="29"/>
      <c r="PR52" s="29"/>
      <c r="PS52" s="29"/>
      <c r="PT52" s="29"/>
      <c r="PU52" s="29"/>
      <c r="PV52" s="29"/>
      <c r="PW52" s="28"/>
      <c r="PX52" s="29"/>
      <c r="PY52" s="29"/>
      <c r="PZ52" s="29"/>
      <c r="QA52" s="29"/>
      <c r="QB52" s="29"/>
      <c r="QC52" s="29"/>
      <c r="QD52" s="29"/>
      <c r="QE52" s="29"/>
      <c r="QF52" s="29"/>
      <c r="QG52" s="29"/>
      <c r="QH52" s="29"/>
      <c r="QI52" s="29"/>
      <c r="QJ52" s="29"/>
      <c r="QK52" s="29"/>
      <c r="QL52" s="29"/>
      <c r="QM52" s="29"/>
      <c r="QN52" s="29"/>
      <c r="QO52" s="28"/>
      <c r="QP52" s="29"/>
      <c r="QQ52" s="29"/>
      <c r="QR52" s="29"/>
      <c r="QS52" s="29"/>
      <c r="QT52" s="29"/>
      <c r="QU52" s="29"/>
      <c r="QV52" s="29"/>
      <c r="QW52" s="29"/>
      <c r="QX52" s="29"/>
      <c r="QY52" s="29"/>
      <c r="QZ52" s="29"/>
      <c r="RA52" s="29"/>
      <c r="RB52" s="278"/>
      <c r="RC52" s="279"/>
      <c r="RD52" s="279"/>
      <c r="RE52" s="279"/>
      <c r="RF52" s="279"/>
      <c r="RG52" s="279"/>
      <c r="RI52" s="279"/>
      <c r="RJ52" s="279"/>
      <c r="RK52" s="279"/>
      <c r="RL52" s="279"/>
      <c r="RM52" s="279"/>
      <c r="RN52" s="279"/>
      <c r="RO52" s="279"/>
      <c r="RP52" s="279"/>
      <c r="RQ52" s="279"/>
      <c r="RR52" s="279"/>
      <c r="RS52" s="279"/>
    </row>
    <row r="53" spans="2:487" ht="15" x14ac:dyDescent="0.25">
      <c r="B53" s="28"/>
      <c r="C53" s="29"/>
      <c r="D53" s="29"/>
      <c r="E53" s="29"/>
      <c r="F53" s="29"/>
      <c r="G53" s="29"/>
      <c r="H53" s="29"/>
      <c r="I53" s="29"/>
      <c r="J53" s="29"/>
      <c r="K53" s="29"/>
      <c r="L53" s="29"/>
      <c r="M53" s="29"/>
      <c r="N53" s="29"/>
      <c r="O53" s="29"/>
      <c r="P53" s="28"/>
      <c r="Q53" s="29"/>
      <c r="R53" s="29"/>
      <c r="S53" s="29"/>
      <c r="T53" s="29"/>
      <c r="U53" s="29"/>
      <c r="V53" s="29"/>
      <c r="W53" s="29"/>
      <c r="X53" s="29"/>
      <c r="Y53" s="29"/>
      <c r="Z53" s="29"/>
      <c r="AA53" s="29"/>
      <c r="AB53" s="29"/>
      <c r="AC53" s="29"/>
      <c r="AD53" s="28"/>
      <c r="AE53" s="29"/>
      <c r="AF53" s="29"/>
      <c r="AG53" s="29"/>
      <c r="AH53" s="29"/>
      <c r="AI53" s="29"/>
      <c r="AJ53" s="29"/>
      <c r="AK53" s="29"/>
      <c r="AL53" s="29"/>
      <c r="AM53" s="29"/>
      <c r="AN53" s="29"/>
      <c r="AO53" s="29"/>
      <c r="AP53" s="28"/>
      <c r="AQ53" s="29"/>
      <c r="AR53" s="29"/>
      <c r="AS53" s="29"/>
      <c r="AT53" s="29"/>
      <c r="AU53" s="29"/>
      <c r="AV53" s="29"/>
      <c r="AW53" s="29"/>
      <c r="AX53" s="29"/>
      <c r="AY53" s="29"/>
      <c r="AZ53" s="29"/>
      <c r="BA53" s="29"/>
      <c r="BB53" s="29"/>
      <c r="BC53" s="29"/>
      <c r="BD53" s="278"/>
      <c r="BE53" s="279"/>
      <c r="BF53" s="279"/>
      <c r="BG53" s="279"/>
      <c r="BH53" s="279"/>
      <c r="BI53" s="279"/>
      <c r="BK53" s="279"/>
      <c r="BL53" s="279"/>
      <c r="BM53" s="279"/>
      <c r="BN53" s="279"/>
      <c r="BO53" s="279"/>
      <c r="BP53" s="279"/>
      <c r="BQ53" s="279"/>
      <c r="BR53" s="279"/>
      <c r="BS53" s="279"/>
      <c r="BT53" s="279"/>
      <c r="BU53" s="279"/>
      <c r="BV53" s="278"/>
      <c r="BW53" s="279"/>
      <c r="BX53" s="279"/>
      <c r="BY53" s="279"/>
      <c r="BZ53" s="279"/>
      <c r="CA53" s="279"/>
      <c r="CB53" s="278"/>
      <c r="CC53" s="279"/>
      <c r="CD53" s="279"/>
      <c r="CE53" s="279"/>
      <c r="CF53" s="279"/>
      <c r="CG53" s="279"/>
      <c r="CH53" s="279"/>
      <c r="CI53" s="279"/>
      <c r="CJ53" s="279"/>
      <c r="CK53" s="279"/>
      <c r="CL53" s="279"/>
      <c r="CM53" s="279"/>
      <c r="CN53" s="29"/>
      <c r="CO53" s="29"/>
      <c r="CQ53" s="29"/>
      <c r="CR53" s="29"/>
      <c r="CS53" s="28"/>
      <c r="CT53" s="29"/>
      <c r="CU53" s="29"/>
      <c r="CV53" s="29"/>
      <c r="CW53" s="29"/>
      <c r="CX53" s="29"/>
      <c r="CY53" s="29"/>
      <c r="CZ53" s="29"/>
      <c r="DA53" s="29"/>
      <c r="DB53" s="29"/>
      <c r="DC53" s="29"/>
      <c r="DD53" s="29"/>
      <c r="DE53" s="29"/>
      <c r="DF53" s="278"/>
      <c r="DG53" s="279"/>
      <c r="DH53" s="279"/>
      <c r="DI53" s="279"/>
      <c r="DJ53" s="279"/>
      <c r="DK53" s="279"/>
      <c r="DM53" s="279"/>
      <c r="DN53" s="279"/>
      <c r="DO53" s="279"/>
      <c r="DP53" s="279"/>
      <c r="DQ53" s="279"/>
      <c r="DR53" s="279"/>
      <c r="DS53" s="279"/>
      <c r="DT53" s="279"/>
      <c r="DU53" s="279"/>
      <c r="DV53" s="279"/>
      <c r="DW53" s="279"/>
      <c r="DX53" s="278"/>
      <c r="DY53" s="279"/>
      <c r="DZ53" s="279"/>
      <c r="EA53" s="279"/>
      <c r="EB53" s="279"/>
      <c r="EC53" s="279"/>
      <c r="EE53" s="279"/>
      <c r="EF53" s="279"/>
      <c r="EG53" s="279"/>
      <c r="EH53" s="279"/>
      <c r="EI53" s="279"/>
      <c r="EJ53" s="279"/>
      <c r="EK53" s="279"/>
      <c r="EL53" s="279"/>
      <c r="EM53" s="279"/>
      <c r="EN53" s="279"/>
      <c r="EO53" s="279"/>
      <c r="EP53" s="278"/>
      <c r="EQ53" s="279"/>
      <c r="ER53" s="279"/>
      <c r="ES53" s="279"/>
      <c r="ET53" s="279"/>
      <c r="EU53" s="279"/>
      <c r="EW53" s="279"/>
      <c r="EX53" s="279"/>
      <c r="EY53" s="279"/>
      <c r="EZ53" s="279"/>
      <c r="FA53" s="279"/>
      <c r="FB53" s="279"/>
      <c r="FC53" s="279"/>
      <c r="FD53" s="279"/>
      <c r="FE53" s="279"/>
      <c r="FF53" s="279"/>
      <c r="FG53" s="279"/>
      <c r="FH53" s="29"/>
      <c r="FI53" s="29"/>
      <c r="FJ53" s="29"/>
      <c r="FK53" s="29"/>
      <c r="FL53" s="29"/>
      <c r="FM53" s="28"/>
      <c r="FN53" s="29"/>
      <c r="FO53" s="29"/>
      <c r="FP53" s="29"/>
      <c r="FQ53" s="29"/>
      <c r="FR53" s="29"/>
      <c r="FS53" s="29"/>
      <c r="FT53" s="29"/>
      <c r="FU53" s="29"/>
      <c r="FV53" s="29"/>
      <c r="FW53" s="29"/>
      <c r="FX53" s="29"/>
      <c r="FY53" s="29"/>
      <c r="FZ53" s="29"/>
      <c r="GA53" s="29"/>
      <c r="GB53" s="29"/>
      <c r="GC53" s="29"/>
      <c r="GD53" s="29"/>
      <c r="GF53" s="29"/>
      <c r="GR53" s="278"/>
      <c r="GS53" s="279"/>
      <c r="GT53" s="279"/>
      <c r="GU53" s="279"/>
      <c r="GV53" s="279"/>
      <c r="GW53" s="279"/>
      <c r="GY53" s="279"/>
      <c r="GZ53" s="279"/>
      <c r="HA53" s="279"/>
      <c r="HB53" s="279"/>
      <c r="HC53" s="279"/>
      <c r="HD53" s="279"/>
      <c r="HE53" s="279"/>
      <c r="HF53" s="279"/>
      <c r="HG53" s="279"/>
      <c r="HH53" s="279"/>
      <c r="HI53" s="279"/>
      <c r="HJ53" s="29"/>
      <c r="HK53" s="29"/>
      <c r="HL53" s="29"/>
      <c r="HM53" s="29"/>
      <c r="HN53" s="29"/>
      <c r="HO53" s="28"/>
      <c r="HP53" s="29"/>
      <c r="HQ53" s="29"/>
      <c r="HR53" s="29"/>
      <c r="HS53" s="29"/>
      <c r="HT53" s="29"/>
      <c r="HU53" s="29"/>
      <c r="HV53" s="29"/>
      <c r="HW53" s="29"/>
      <c r="HX53" s="29"/>
      <c r="HY53" s="29"/>
      <c r="HZ53" s="29"/>
      <c r="IA53" s="29"/>
      <c r="IB53" s="29"/>
      <c r="IC53" s="29"/>
      <c r="ID53" s="29"/>
      <c r="IE53" s="29"/>
      <c r="IF53" s="29"/>
      <c r="IG53" s="28"/>
      <c r="IH53" s="29"/>
      <c r="II53" s="29"/>
      <c r="IJ53" s="29"/>
      <c r="IK53" s="29"/>
      <c r="IL53" s="29"/>
      <c r="IM53" s="29"/>
      <c r="IN53" s="29"/>
      <c r="IO53" s="29"/>
      <c r="IP53" s="29"/>
      <c r="IQ53" s="29"/>
      <c r="IR53" s="29"/>
      <c r="IS53" s="29"/>
      <c r="IT53" s="278"/>
      <c r="IU53" s="279"/>
      <c r="IV53" s="279"/>
      <c r="IW53" s="279"/>
      <c r="IX53" s="279"/>
      <c r="IY53" s="279"/>
      <c r="IZ53" s="279"/>
      <c r="JA53" s="279"/>
      <c r="JB53" s="279"/>
      <c r="JC53" s="279"/>
      <c r="JE53" s="279"/>
      <c r="JF53" s="279"/>
      <c r="JG53" s="279"/>
      <c r="JH53" s="279"/>
      <c r="JI53" s="279"/>
      <c r="JJ53" s="279"/>
      <c r="JK53" s="279"/>
      <c r="JL53" s="29"/>
      <c r="JM53" s="29"/>
      <c r="JN53" s="29"/>
      <c r="JO53" s="29"/>
      <c r="JP53" s="29"/>
      <c r="JR53" s="29"/>
      <c r="KI53" s="28"/>
      <c r="KJ53" s="29"/>
      <c r="KK53" s="29"/>
      <c r="KL53" s="29"/>
      <c r="KM53" s="29"/>
      <c r="KN53" s="29"/>
      <c r="KO53" s="29"/>
      <c r="KP53" s="29"/>
      <c r="KQ53" s="29"/>
      <c r="KR53" s="29"/>
      <c r="KS53" s="29"/>
      <c r="KT53" s="29"/>
      <c r="KU53" s="29"/>
      <c r="KV53" s="29"/>
      <c r="KW53" s="29"/>
      <c r="KX53" s="29"/>
      <c r="KY53" s="29"/>
      <c r="KZ53" s="29"/>
      <c r="LA53" s="28"/>
      <c r="LB53" s="29"/>
      <c r="LC53" s="29"/>
      <c r="LD53" s="29"/>
      <c r="LE53" s="29"/>
      <c r="LF53" s="29"/>
      <c r="LG53" s="29"/>
      <c r="LH53" s="29"/>
      <c r="LI53" s="29"/>
      <c r="LJ53" s="29"/>
      <c r="LK53" s="29"/>
      <c r="LL53" s="29"/>
      <c r="LM53" s="29"/>
      <c r="LN53" s="29"/>
      <c r="LO53" s="29"/>
      <c r="LP53" s="29"/>
      <c r="LQ53" s="29"/>
      <c r="LR53" s="29"/>
      <c r="LS53" s="28"/>
      <c r="LT53" s="29"/>
      <c r="LU53" s="29"/>
      <c r="LV53" s="29"/>
      <c r="LW53" s="29"/>
      <c r="LX53" s="29"/>
      <c r="LY53" s="29"/>
      <c r="LZ53" s="29"/>
      <c r="MA53" s="29"/>
      <c r="MB53" s="29"/>
      <c r="MC53" s="29"/>
      <c r="MD53" s="29"/>
      <c r="ME53" s="29"/>
      <c r="MF53" s="29"/>
      <c r="MG53" s="29"/>
      <c r="MH53" s="29"/>
      <c r="MI53" s="29"/>
      <c r="MJ53" s="29"/>
      <c r="MK53" s="28"/>
      <c r="ML53" s="29"/>
      <c r="MM53" s="29"/>
      <c r="MN53" s="29"/>
      <c r="MO53" s="29"/>
      <c r="MP53" s="29"/>
      <c r="MQ53" s="29"/>
      <c r="MR53" s="29"/>
      <c r="MS53" s="29"/>
      <c r="MT53" s="29"/>
      <c r="MU53" s="29"/>
      <c r="MV53" s="29"/>
      <c r="MW53" s="29"/>
      <c r="MX53" s="29"/>
      <c r="MY53" s="29"/>
      <c r="MZ53" s="29"/>
      <c r="NA53" s="29"/>
      <c r="NB53" s="29"/>
      <c r="NC53" s="28"/>
      <c r="ND53" s="29"/>
      <c r="NE53" s="29"/>
      <c r="NF53" s="29"/>
      <c r="NG53" s="29"/>
      <c r="NH53" s="29"/>
      <c r="NI53" s="29"/>
      <c r="NJ53" s="29"/>
      <c r="NK53" s="29"/>
      <c r="NL53" s="29"/>
      <c r="NM53" s="29"/>
      <c r="NN53" s="29"/>
      <c r="NO53" s="29"/>
      <c r="NP53" s="29"/>
      <c r="NQ53" s="29"/>
      <c r="NR53" s="29"/>
      <c r="NS53" s="29"/>
      <c r="NT53" s="29"/>
      <c r="NU53" s="28"/>
      <c r="NW53" s="29"/>
      <c r="NX53" s="29"/>
      <c r="NY53" s="29"/>
      <c r="NZ53" s="29"/>
      <c r="OA53" s="29"/>
      <c r="OB53" s="29"/>
      <c r="OC53" s="29"/>
      <c r="OD53" s="29"/>
      <c r="OE53" s="29"/>
      <c r="OF53" s="29"/>
      <c r="OG53" s="29"/>
      <c r="OH53" s="29"/>
      <c r="OI53" s="29"/>
      <c r="OJ53" s="29"/>
      <c r="OK53" s="29"/>
      <c r="OL53" s="29"/>
      <c r="OM53" s="28"/>
      <c r="OO53" s="29"/>
      <c r="OP53" s="29"/>
      <c r="OQ53" s="29"/>
      <c r="OR53" s="29"/>
      <c r="OS53" s="29"/>
      <c r="OT53" s="29"/>
      <c r="OU53" s="29"/>
      <c r="OV53" s="29"/>
      <c r="OW53" s="29"/>
      <c r="OX53" s="29"/>
      <c r="OY53" s="29"/>
      <c r="OZ53" s="29"/>
      <c r="PA53" s="29"/>
      <c r="PB53" s="29"/>
      <c r="PC53" s="29"/>
      <c r="PD53" s="29"/>
      <c r="PE53" s="28"/>
      <c r="PF53" s="29"/>
      <c r="PG53" s="29"/>
      <c r="PH53" s="29"/>
      <c r="PI53" s="29"/>
      <c r="PJ53" s="29"/>
      <c r="PK53" s="29"/>
      <c r="PL53" s="29"/>
      <c r="PM53" s="29"/>
      <c r="PN53" s="29"/>
      <c r="PO53" s="29"/>
      <c r="PP53" s="29"/>
      <c r="PQ53" s="29"/>
      <c r="PR53" s="29"/>
      <c r="PS53" s="29"/>
      <c r="PT53" s="29"/>
      <c r="PU53" s="29"/>
      <c r="PV53" s="29"/>
      <c r="PW53" s="28"/>
      <c r="PX53" s="29"/>
      <c r="PY53" s="29"/>
      <c r="PZ53" s="29"/>
      <c r="QA53" s="29"/>
      <c r="QB53" s="29"/>
      <c r="QC53" s="29"/>
      <c r="QD53" s="29"/>
      <c r="QE53" s="29"/>
      <c r="QF53" s="29"/>
      <c r="QG53" s="29"/>
      <c r="QH53" s="29"/>
      <c r="QI53" s="29"/>
      <c r="QJ53" s="29"/>
      <c r="QK53" s="29"/>
      <c r="QL53" s="29"/>
      <c r="QM53" s="29"/>
      <c r="QN53" s="29"/>
      <c r="QO53" s="28"/>
      <c r="QP53" s="29"/>
      <c r="QQ53" s="29"/>
      <c r="QR53" s="29"/>
      <c r="QS53" s="29"/>
      <c r="QT53" s="29"/>
      <c r="QU53" s="29"/>
      <c r="QV53" s="29"/>
      <c r="QW53" s="29"/>
      <c r="QX53" s="29"/>
      <c r="QY53" s="29"/>
      <c r="QZ53" s="29"/>
      <c r="RA53" s="29"/>
      <c r="RB53" s="278"/>
      <c r="RC53" s="279"/>
      <c r="RD53" s="279"/>
      <c r="RE53" s="279"/>
      <c r="RF53" s="279"/>
      <c r="RG53" s="279"/>
      <c r="RI53" s="279"/>
      <c r="RJ53" s="279"/>
      <c r="RK53" s="279"/>
      <c r="RL53" s="279"/>
      <c r="RM53" s="279"/>
      <c r="RN53" s="279"/>
      <c r="RO53" s="279"/>
      <c r="RP53" s="279"/>
      <c r="RQ53" s="279"/>
      <c r="RR53" s="279"/>
      <c r="RS53" s="279"/>
    </row>
    <row r="54" spans="2:487" ht="15" x14ac:dyDescent="0.25">
      <c r="B54" s="28"/>
      <c r="C54" s="29"/>
      <c r="D54" s="29"/>
      <c r="E54" s="29"/>
      <c r="F54" s="29"/>
      <c r="G54" s="29"/>
      <c r="H54" s="29"/>
      <c r="I54" s="29"/>
      <c r="J54" s="29"/>
      <c r="K54" s="29"/>
      <c r="L54" s="29"/>
      <c r="M54" s="29"/>
      <c r="N54" s="29"/>
      <c r="O54" s="29"/>
      <c r="P54" s="28"/>
      <c r="Q54" s="29"/>
      <c r="R54" s="29"/>
      <c r="S54" s="29"/>
      <c r="T54" s="29"/>
      <c r="U54" s="29"/>
      <c r="V54" s="29"/>
      <c r="W54" s="29"/>
      <c r="X54" s="29"/>
      <c r="Y54" s="29"/>
      <c r="Z54" s="29"/>
      <c r="AA54" s="29"/>
      <c r="AB54" s="29"/>
      <c r="AC54" s="29"/>
      <c r="AD54" s="28"/>
      <c r="AE54" s="29"/>
      <c r="AF54" s="29"/>
      <c r="AG54" s="29"/>
      <c r="AH54" s="29"/>
      <c r="AI54" s="29"/>
      <c r="AJ54" s="29"/>
      <c r="AK54" s="29"/>
      <c r="AL54" s="29"/>
      <c r="AM54" s="29"/>
      <c r="AN54" s="29"/>
      <c r="AO54" s="29"/>
      <c r="AP54" s="28"/>
      <c r="AQ54" s="29"/>
      <c r="AR54" s="29"/>
      <c r="AS54" s="29"/>
      <c r="AT54" s="29"/>
      <c r="AU54" s="29"/>
      <c r="AV54" s="29"/>
      <c r="AW54" s="29"/>
      <c r="AX54" s="29"/>
      <c r="AY54" s="29"/>
      <c r="AZ54" s="29"/>
      <c r="BA54" s="29"/>
      <c r="BB54" s="29"/>
      <c r="BC54" s="29"/>
      <c r="BD54" s="278"/>
      <c r="BE54" s="279"/>
      <c r="BF54" s="279"/>
      <c r="BG54" s="279"/>
      <c r="BH54" s="279"/>
      <c r="BI54" s="279"/>
      <c r="BK54" s="279"/>
      <c r="BL54" s="279"/>
      <c r="BM54" s="279"/>
      <c r="BN54" s="279"/>
      <c r="BO54" s="279"/>
      <c r="BP54" s="279"/>
      <c r="BQ54" s="279"/>
      <c r="BR54" s="279"/>
      <c r="BS54" s="279"/>
      <c r="BT54" s="279"/>
      <c r="BU54" s="279"/>
      <c r="BV54" s="278"/>
      <c r="BW54" s="279"/>
      <c r="BX54" s="279"/>
      <c r="BY54" s="279"/>
      <c r="BZ54" s="279"/>
      <c r="CA54" s="279"/>
      <c r="CB54" s="278"/>
      <c r="CC54" s="279"/>
      <c r="CD54" s="279"/>
      <c r="CE54" s="279"/>
      <c r="CF54" s="279"/>
      <c r="CG54" s="279"/>
      <c r="CH54" s="279"/>
      <c r="CI54" s="279"/>
      <c r="CJ54" s="279"/>
      <c r="CK54" s="279"/>
      <c r="CL54" s="279"/>
      <c r="CM54" s="279"/>
      <c r="CN54" s="29"/>
      <c r="CO54" s="29"/>
      <c r="CQ54" s="29"/>
      <c r="CR54" s="29"/>
      <c r="CT54" s="29"/>
      <c r="DF54" s="278"/>
      <c r="DG54" s="279"/>
      <c r="DH54" s="279"/>
      <c r="DI54" s="279"/>
      <c r="DJ54" s="279"/>
      <c r="DK54" s="279"/>
      <c r="DM54" s="279"/>
      <c r="DN54" s="279"/>
      <c r="DO54" s="279"/>
      <c r="DP54" s="279"/>
      <c r="DQ54" s="279"/>
      <c r="DR54" s="279"/>
      <c r="DS54" s="279"/>
      <c r="DT54" s="279"/>
      <c r="DU54" s="279"/>
      <c r="DV54" s="279"/>
      <c r="DW54" s="279"/>
      <c r="DX54" s="278"/>
      <c r="DY54" s="279"/>
      <c r="DZ54" s="279"/>
      <c r="EA54" s="279"/>
      <c r="EB54" s="279"/>
      <c r="EC54" s="279"/>
      <c r="EE54" s="279"/>
      <c r="EF54" s="279"/>
      <c r="EG54" s="279"/>
      <c r="EH54" s="279"/>
      <c r="EI54" s="279"/>
      <c r="EJ54" s="279"/>
      <c r="EK54" s="279"/>
      <c r="EL54" s="279"/>
      <c r="EM54" s="279"/>
      <c r="EN54" s="279"/>
      <c r="EO54" s="279"/>
      <c r="EP54" s="278"/>
      <c r="EQ54" s="279"/>
      <c r="ER54" s="279"/>
      <c r="ES54" s="279"/>
      <c r="ET54" s="279"/>
      <c r="EU54" s="279"/>
      <c r="EW54" s="279"/>
      <c r="EX54" s="279"/>
      <c r="EY54" s="279"/>
      <c r="EZ54" s="279"/>
      <c r="FA54" s="279"/>
      <c r="FB54" s="279"/>
      <c r="FC54" s="279"/>
      <c r="FD54" s="279"/>
      <c r="FE54" s="279"/>
      <c r="FF54" s="279"/>
      <c r="FG54" s="279"/>
      <c r="FH54" s="29"/>
      <c r="FI54" s="29"/>
      <c r="FJ54" s="29"/>
      <c r="FK54" s="29"/>
      <c r="FL54" s="29"/>
      <c r="FM54" s="28"/>
      <c r="FN54" s="29"/>
      <c r="FO54" s="29"/>
      <c r="FP54" s="29"/>
      <c r="FQ54" s="29"/>
      <c r="FR54" s="29"/>
      <c r="FS54" s="29"/>
      <c r="FT54" s="29"/>
      <c r="FU54" s="29"/>
      <c r="FV54" s="29"/>
      <c r="FW54" s="29"/>
      <c r="FX54" s="29"/>
      <c r="FY54" s="29"/>
      <c r="FZ54" s="29"/>
      <c r="GA54" s="29"/>
      <c r="GB54" s="29"/>
      <c r="GC54" s="29"/>
      <c r="GD54" s="29"/>
      <c r="GF54" s="29"/>
      <c r="GR54" s="278"/>
      <c r="GS54" s="279"/>
      <c r="GT54" s="279"/>
      <c r="GU54" s="279"/>
      <c r="GV54" s="279"/>
      <c r="GW54" s="279"/>
      <c r="GY54" s="279"/>
      <c r="GZ54" s="279"/>
      <c r="HA54" s="279"/>
      <c r="HB54" s="279"/>
      <c r="HC54" s="279"/>
      <c r="HD54" s="279"/>
      <c r="HE54" s="279"/>
      <c r="HF54" s="279"/>
      <c r="HG54" s="279"/>
      <c r="HH54" s="279"/>
      <c r="HI54" s="279"/>
      <c r="HJ54" s="29"/>
      <c r="HK54" s="29"/>
      <c r="HL54" s="29"/>
      <c r="HM54" s="29"/>
      <c r="HN54" s="29"/>
      <c r="HO54" s="28"/>
      <c r="HP54" s="29"/>
      <c r="HQ54" s="29"/>
      <c r="HR54" s="29"/>
      <c r="HS54" s="29"/>
      <c r="HT54" s="29"/>
      <c r="HU54" s="29"/>
      <c r="HV54" s="29"/>
      <c r="HW54" s="29"/>
      <c r="HX54" s="29"/>
      <c r="HY54" s="29"/>
      <c r="HZ54" s="29"/>
      <c r="IA54" s="29"/>
      <c r="IB54" s="29"/>
      <c r="IC54" s="29"/>
      <c r="ID54" s="29"/>
      <c r="IE54" s="29"/>
      <c r="IF54" s="29"/>
      <c r="IG54" s="28"/>
      <c r="IH54" s="29"/>
      <c r="II54" s="29"/>
      <c r="IJ54" s="29"/>
      <c r="IK54" s="29"/>
      <c r="IL54" s="29"/>
      <c r="IM54" s="29"/>
      <c r="IN54" s="29"/>
      <c r="IO54" s="29"/>
      <c r="IP54" s="29"/>
      <c r="IQ54" s="29"/>
      <c r="IR54" s="29"/>
      <c r="IS54" s="29"/>
      <c r="IT54" s="29"/>
      <c r="IU54" s="29"/>
      <c r="IV54" s="29"/>
      <c r="IW54" s="29"/>
      <c r="IX54" s="29"/>
      <c r="IY54" s="28"/>
      <c r="IZ54" s="29"/>
      <c r="JA54" s="29"/>
      <c r="JB54" s="29"/>
      <c r="JC54" s="29"/>
      <c r="JD54" s="29"/>
      <c r="JE54" s="29"/>
      <c r="JF54" s="29"/>
      <c r="JG54" s="29"/>
      <c r="JH54" s="29"/>
      <c r="JI54" s="29"/>
      <c r="JJ54" s="29"/>
      <c r="JK54" s="29"/>
      <c r="JL54" s="29"/>
      <c r="JM54" s="29"/>
      <c r="JN54" s="29"/>
      <c r="JO54" s="29"/>
      <c r="JP54" s="29"/>
      <c r="JR54" s="29"/>
      <c r="KI54" s="28"/>
      <c r="KJ54" s="29"/>
      <c r="KK54" s="29"/>
      <c r="KL54" s="29"/>
      <c r="KM54" s="29"/>
      <c r="KN54" s="29"/>
      <c r="KO54" s="29"/>
      <c r="KP54" s="29"/>
      <c r="KQ54" s="29"/>
      <c r="KR54" s="29"/>
      <c r="KS54" s="29"/>
      <c r="KT54" s="29"/>
      <c r="KU54" s="29"/>
      <c r="KV54" s="29"/>
      <c r="KW54" s="29"/>
      <c r="KX54" s="29"/>
      <c r="KY54" s="29"/>
      <c r="KZ54" s="29"/>
      <c r="LA54" s="28"/>
      <c r="LB54" s="29"/>
      <c r="LC54" s="29"/>
      <c r="LD54" s="29"/>
      <c r="LE54" s="29"/>
      <c r="LF54" s="29"/>
      <c r="LG54" s="29"/>
      <c r="LH54" s="29"/>
      <c r="LI54" s="29"/>
      <c r="LJ54" s="29"/>
      <c r="LK54" s="29"/>
      <c r="LL54" s="29"/>
      <c r="LM54" s="29"/>
      <c r="LN54" s="29"/>
      <c r="LO54" s="29"/>
      <c r="LP54" s="29"/>
      <c r="LQ54" s="29"/>
      <c r="LR54" s="29"/>
      <c r="LS54" s="28"/>
      <c r="LT54" s="29"/>
      <c r="LU54" s="29"/>
      <c r="LV54" s="29"/>
      <c r="LW54" s="29"/>
      <c r="LX54" s="29"/>
      <c r="LY54" s="29"/>
      <c r="LZ54" s="29"/>
      <c r="MA54" s="29"/>
      <c r="MB54" s="29"/>
      <c r="MC54" s="29"/>
      <c r="MD54" s="29"/>
      <c r="ME54" s="29"/>
      <c r="MF54" s="29"/>
      <c r="MG54" s="29"/>
      <c r="MH54" s="29"/>
      <c r="MI54" s="29"/>
      <c r="MJ54" s="29"/>
      <c r="MK54" s="28"/>
      <c r="ML54" s="29"/>
      <c r="MM54" s="29"/>
      <c r="MN54" s="29"/>
      <c r="MO54" s="29"/>
      <c r="MP54" s="29"/>
      <c r="MQ54" s="29"/>
      <c r="MR54" s="29"/>
      <c r="MS54" s="29"/>
      <c r="MT54" s="29"/>
      <c r="MU54" s="29"/>
      <c r="MV54" s="29"/>
      <c r="MW54" s="29"/>
      <c r="MX54" s="29"/>
      <c r="MY54" s="29"/>
      <c r="MZ54" s="29"/>
      <c r="NA54" s="29"/>
      <c r="NB54" s="29"/>
      <c r="NC54" s="28"/>
      <c r="ND54" s="29"/>
      <c r="NE54" s="29"/>
      <c r="NF54" s="29"/>
      <c r="NG54" s="29"/>
      <c r="NH54" s="29"/>
      <c r="NI54" s="29"/>
      <c r="NJ54" s="29"/>
      <c r="NK54" s="29"/>
      <c r="NL54" s="29"/>
      <c r="NM54" s="29"/>
      <c r="NN54" s="29"/>
      <c r="NO54" s="29"/>
      <c r="NP54" s="29"/>
      <c r="NQ54" s="29"/>
      <c r="NR54" s="29"/>
      <c r="NS54" s="29"/>
      <c r="NT54" s="29"/>
      <c r="NU54" s="28"/>
      <c r="NW54" s="29"/>
      <c r="NX54" s="29"/>
      <c r="NY54" s="29"/>
      <c r="NZ54" s="29"/>
      <c r="OA54" s="29"/>
      <c r="OB54" s="29"/>
      <c r="OC54" s="29"/>
      <c r="OD54" s="29"/>
      <c r="OE54" s="29"/>
      <c r="OF54" s="29"/>
      <c r="OG54" s="29"/>
      <c r="OH54" s="29"/>
      <c r="OI54" s="29"/>
      <c r="OJ54" s="29"/>
      <c r="OK54" s="29"/>
      <c r="OL54" s="29"/>
      <c r="OM54" s="28"/>
      <c r="OO54" s="29"/>
      <c r="OP54" s="29"/>
      <c r="OQ54" s="29"/>
      <c r="OR54" s="29"/>
      <c r="OS54" s="29"/>
      <c r="OT54" s="29"/>
      <c r="OU54" s="29"/>
      <c r="OV54" s="29"/>
      <c r="OW54" s="29"/>
      <c r="OX54" s="29"/>
      <c r="OY54" s="29"/>
      <c r="OZ54" s="29"/>
      <c r="PA54" s="29"/>
      <c r="PB54" s="29"/>
      <c r="PC54" s="29"/>
      <c r="PD54" s="29"/>
      <c r="PE54" s="28"/>
      <c r="PF54" s="29"/>
      <c r="PG54" s="29"/>
      <c r="PH54" s="29"/>
      <c r="PI54" s="29"/>
      <c r="PJ54" s="29"/>
      <c r="PK54" s="29"/>
      <c r="PL54" s="29"/>
      <c r="PM54" s="29"/>
      <c r="PN54" s="29"/>
      <c r="PO54" s="29"/>
      <c r="PP54" s="29"/>
      <c r="PQ54" s="29"/>
      <c r="PR54" s="29"/>
      <c r="PS54" s="29"/>
      <c r="PT54" s="29"/>
      <c r="PU54" s="29"/>
      <c r="PV54" s="29"/>
      <c r="PW54" s="28"/>
      <c r="PX54" s="29"/>
      <c r="PY54" s="29"/>
      <c r="PZ54" s="29"/>
      <c r="QA54" s="29"/>
      <c r="QB54" s="29"/>
      <c r="QC54" s="29"/>
      <c r="QD54" s="29"/>
      <c r="QE54" s="29"/>
      <c r="QF54" s="29"/>
      <c r="QG54" s="29"/>
      <c r="QH54" s="29"/>
      <c r="QI54" s="29"/>
      <c r="QJ54" s="29"/>
      <c r="QK54" s="29"/>
      <c r="QL54" s="29"/>
      <c r="QM54" s="29"/>
      <c r="QN54" s="29"/>
      <c r="QO54" s="28"/>
      <c r="QP54" s="29"/>
      <c r="QQ54" s="29"/>
      <c r="QR54" s="29"/>
      <c r="QS54" s="29"/>
      <c r="QT54" s="29"/>
      <c r="QU54" s="29"/>
      <c r="QV54" s="29"/>
      <c r="QW54" s="29"/>
      <c r="QX54" s="29"/>
      <c r="QY54" s="29"/>
      <c r="QZ54" s="29"/>
      <c r="RA54" s="29"/>
      <c r="RB54" s="278"/>
      <c r="RC54" s="279"/>
      <c r="RD54" s="279"/>
      <c r="RE54" s="279"/>
      <c r="RF54" s="279"/>
      <c r="RG54" s="279"/>
      <c r="RI54" s="279"/>
      <c r="RJ54" s="279"/>
      <c r="RK54" s="279"/>
      <c r="RL54" s="279"/>
      <c r="RM54" s="279"/>
      <c r="RN54" s="279"/>
    </row>
    <row r="55" spans="2:487" ht="15" x14ac:dyDescent="0.25">
      <c r="B55" s="28"/>
      <c r="C55" s="29"/>
      <c r="D55" s="29"/>
      <c r="E55" s="29"/>
      <c r="F55" s="29"/>
      <c r="G55" s="29"/>
      <c r="H55" s="29"/>
      <c r="I55" s="29"/>
      <c r="J55" s="29"/>
      <c r="K55" s="29"/>
      <c r="L55" s="29"/>
      <c r="M55" s="29"/>
      <c r="N55" s="29"/>
      <c r="O55" s="29"/>
      <c r="P55" s="28"/>
      <c r="Q55" s="29"/>
      <c r="R55" s="29"/>
      <c r="S55" s="29"/>
      <c r="T55" s="29"/>
      <c r="U55" s="29"/>
      <c r="V55" s="29"/>
      <c r="W55" s="29"/>
      <c r="X55" s="29"/>
      <c r="Y55" s="29"/>
      <c r="Z55" s="29"/>
      <c r="AA55" s="29"/>
      <c r="AB55" s="29"/>
      <c r="AC55" s="29"/>
      <c r="AD55" s="28"/>
      <c r="AE55" s="29"/>
      <c r="AF55" s="29"/>
      <c r="AG55" s="29"/>
      <c r="AH55" s="29"/>
      <c r="AI55" s="29"/>
      <c r="AJ55" s="29"/>
      <c r="AK55" s="29"/>
      <c r="AL55" s="29"/>
      <c r="AM55" s="29"/>
      <c r="AN55" s="29"/>
      <c r="AO55" s="29"/>
      <c r="AP55" s="28"/>
      <c r="AQ55" s="29"/>
      <c r="AR55" s="29"/>
      <c r="AS55" s="29"/>
      <c r="AT55" s="29"/>
      <c r="AU55" s="29"/>
      <c r="AV55" s="29"/>
      <c r="AW55" s="29"/>
      <c r="AX55" s="29"/>
      <c r="AY55" s="29"/>
      <c r="AZ55" s="29"/>
      <c r="BA55" s="29"/>
      <c r="BB55" s="29"/>
      <c r="BC55" s="29"/>
      <c r="BD55" s="278"/>
      <c r="BE55" s="279"/>
      <c r="BF55" s="279"/>
      <c r="BG55" s="279"/>
      <c r="BH55" s="279"/>
      <c r="BI55" s="279"/>
      <c r="BK55" s="279"/>
      <c r="BL55" s="279"/>
      <c r="BM55" s="279"/>
      <c r="BN55" s="279"/>
      <c r="BO55" s="279"/>
      <c r="BP55" s="279"/>
      <c r="BQ55" s="279"/>
      <c r="BR55" s="279"/>
      <c r="BS55" s="279"/>
      <c r="BT55" s="279"/>
      <c r="BU55" s="279"/>
      <c r="BV55" s="278"/>
      <c r="BW55" s="279"/>
      <c r="BX55" s="279"/>
      <c r="BY55" s="279"/>
      <c r="BZ55" s="279"/>
      <c r="CA55" s="279"/>
      <c r="CB55" s="278"/>
      <c r="CC55" s="279"/>
      <c r="CD55" s="279"/>
      <c r="CE55" s="279"/>
      <c r="CF55" s="279"/>
      <c r="CG55" s="279"/>
      <c r="CH55" s="279"/>
      <c r="CI55" s="279"/>
      <c r="CJ55" s="279"/>
      <c r="CK55" s="279"/>
      <c r="CL55" s="279"/>
      <c r="CM55" s="279"/>
      <c r="CN55" s="29"/>
      <c r="CO55" s="29"/>
      <c r="CQ55" s="29"/>
      <c r="CR55" s="29"/>
      <c r="CT55" s="29"/>
      <c r="DL55" s="29"/>
      <c r="DM55" s="29"/>
      <c r="DN55" s="29"/>
      <c r="DO55" s="29"/>
      <c r="DP55" s="29"/>
      <c r="DQ55" s="29"/>
      <c r="DR55" s="29"/>
      <c r="DS55" s="29"/>
      <c r="DT55" s="29"/>
      <c r="DU55" s="29"/>
      <c r="DV55" s="29"/>
      <c r="DW55" s="29"/>
      <c r="DX55" s="278"/>
      <c r="DY55" s="279"/>
      <c r="DZ55" s="279"/>
      <c r="EA55" s="279"/>
      <c r="EB55" s="279"/>
      <c r="EC55" s="279"/>
      <c r="EE55" s="279"/>
      <c r="EF55" s="279"/>
      <c r="EG55" s="279"/>
      <c r="EH55" s="279"/>
      <c r="EI55" s="279"/>
      <c r="EJ55" s="279"/>
      <c r="EK55" s="279"/>
      <c r="EL55" s="279"/>
      <c r="EM55" s="279"/>
      <c r="EN55" s="279"/>
      <c r="EO55" s="279"/>
      <c r="EP55" s="278"/>
      <c r="EQ55" s="279"/>
      <c r="ER55" s="279"/>
      <c r="ES55" s="279"/>
      <c r="ET55" s="279"/>
      <c r="EU55" s="279"/>
      <c r="EW55" s="279"/>
      <c r="EX55" s="279"/>
      <c r="EY55" s="279"/>
      <c r="EZ55" s="279"/>
      <c r="FA55" s="279"/>
      <c r="FB55" s="279"/>
      <c r="FC55" s="279"/>
      <c r="FD55" s="279"/>
      <c r="FE55" s="279"/>
      <c r="FF55" s="279"/>
      <c r="FG55" s="279"/>
      <c r="FH55" s="29"/>
      <c r="FI55" s="29"/>
      <c r="FJ55" s="29"/>
      <c r="FK55" s="29"/>
      <c r="FL55" s="29"/>
      <c r="FM55" s="28"/>
      <c r="FN55" s="29"/>
      <c r="FO55" s="29"/>
      <c r="FP55" s="29"/>
      <c r="FQ55" s="29"/>
      <c r="FR55" s="29"/>
      <c r="FS55" s="29"/>
      <c r="FT55" s="29"/>
      <c r="FU55" s="29"/>
      <c r="FV55" s="29"/>
      <c r="FW55" s="29"/>
      <c r="FX55" s="29"/>
      <c r="FY55" s="29"/>
      <c r="FZ55" s="29"/>
      <c r="GA55" s="29"/>
      <c r="GB55" s="29"/>
      <c r="GC55" s="29"/>
      <c r="GD55" s="29"/>
      <c r="GF55" s="29"/>
      <c r="GW55" s="28"/>
      <c r="GX55" s="29"/>
      <c r="GY55" s="29"/>
      <c r="GZ55" s="29"/>
      <c r="HA55" s="29"/>
      <c r="HB55" s="29"/>
      <c r="HC55" s="29"/>
      <c r="HD55" s="29"/>
      <c r="HE55" s="29"/>
      <c r="HF55" s="29"/>
      <c r="HG55" s="29"/>
      <c r="HH55" s="29"/>
      <c r="HI55" s="29"/>
      <c r="HJ55" s="29"/>
      <c r="HK55" s="29"/>
      <c r="HL55" s="29"/>
      <c r="HM55" s="29"/>
      <c r="HN55" s="29"/>
      <c r="HO55" s="28"/>
      <c r="HP55" s="29"/>
      <c r="HQ55" s="29"/>
      <c r="HR55" s="29"/>
      <c r="HS55" s="29"/>
      <c r="HT55" s="29"/>
      <c r="HU55" s="29"/>
      <c r="HV55" s="29"/>
      <c r="HW55" s="29"/>
      <c r="HX55" s="29"/>
      <c r="HY55" s="29"/>
      <c r="HZ55" s="29"/>
      <c r="IA55" s="29"/>
      <c r="IB55" s="29"/>
      <c r="IC55" s="29"/>
      <c r="ID55" s="29"/>
      <c r="IE55" s="29"/>
      <c r="IF55" s="29"/>
      <c r="IG55" s="28"/>
      <c r="IH55" s="29"/>
      <c r="II55" s="29"/>
      <c r="IJ55" s="29"/>
      <c r="IK55" s="29"/>
      <c r="IL55" s="29"/>
      <c r="IM55" s="29"/>
      <c r="IN55" s="29"/>
      <c r="IO55" s="29"/>
      <c r="IP55" s="29"/>
      <c r="IQ55" s="29"/>
      <c r="IR55" s="29"/>
      <c r="IS55" s="29"/>
      <c r="IT55" s="29"/>
      <c r="IU55" s="29"/>
      <c r="IV55" s="29"/>
      <c r="IW55" s="29"/>
      <c r="IX55" s="29"/>
      <c r="IY55" s="28"/>
      <c r="IZ55" s="29"/>
      <c r="JA55" s="29"/>
      <c r="JB55" s="29"/>
      <c r="JC55" s="29"/>
      <c r="JD55" s="29"/>
      <c r="JE55" s="29"/>
      <c r="JF55" s="29"/>
      <c r="JG55" s="29"/>
      <c r="JH55" s="29"/>
      <c r="JI55" s="29"/>
      <c r="JJ55" s="29"/>
      <c r="JK55" s="29"/>
      <c r="JL55" s="29"/>
      <c r="JM55" s="29"/>
      <c r="JN55" s="29"/>
      <c r="JO55" s="29"/>
      <c r="JP55" s="29"/>
      <c r="JR55" s="29"/>
      <c r="KI55" s="28"/>
      <c r="KJ55" s="29"/>
      <c r="KK55" s="29"/>
      <c r="KL55" s="29"/>
      <c r="KM55" s="29"/>
      <c r="KN55" s="29"/>
      <c r="KO55" s="29"/>
      <c r="KP55" s="29"/>
      <c r="KQ55" s="29"/>
      <c r="KR55" s="29"/>
      <c r="KS55" s="29"/>
      <c r="KT55" s="29"/>
      <c r="KU55" s="29"/>
      <c r="KV55" s="29"/>
      <c r="KW55" s="29"/>
      <c r="KX55" s="29"/>
      <c r="KY55" s="29"/>
      <c r="KZ55" s="29"/>
      <c r="LA55" s="28"/>
      <c r="LB55" s="29"/>
      <c r="LC55" s="29"/>
      <c r="LD55" s="29"/>
      <c r="LE55" s="29"/>
      <c r="LF55" s="29"/>
      <c r="LG55" s="29"/>
      <c r="LH55" s="29"/>
      <c r="LI55" s="29"/>
      <c r="LJ55" s="29"/>
      <c r="LK55" s="29"/>
      <c r="LL55" s="29"/>
      <c r="LM55" s="29"/>
      <c r="LN55" s="29"/>
      <c r="LO55" s="29"/>
      <c r="LP55" s="29"/>
      <c r="LQ55" s="29"/>
      <c r="LR55" s="29"/>
      <c r="LS55" s="28"/>
      <c r="LT55" s="29"/>
      <c r="LU55" s="29"/>
      <c r="LV55" s="29"/>
      <c r="LW55" s="29"/>
      <c r="LX55" s="29"/>
      <c r="LY55" s="29"/>
      <c r="LZ55" s="29"/>
      <c r="MA55" s="29"/>
      <c r="MB55" s="29"/>
      <c r="MC55" s="29"/>
      <c r="MD55" s="29"/>
      <c r="ME55" s="29"/>
      <c r="MF55" s="29"/>
      <c r="MG55" s="29"/>
      <c r="MH55" s="29"/>
      <c r="MI55" s="29"/>
      <c r="MJ55" s="29"/>
      <c r="MK55" s="28"/>
      <c r="ML55" s="29"/>
      <c r="MM55" s="29"/>
      <c r="MN55" s="29"/>
      <c r="MO55" s="29"/>
      <c r="MP55" s="29"/>
      <c r="MQ55" s="29"/>
      <c r="MR55" s="29"/>
      <c r="MS55" s="29"/>
      <c r="MT55" s="29"/>
      <c r="MU55" s="29"/>
      <c r="MV55" s="29"/>
      <c r="MW55" s="29"/>
      <c r="MX55" s="29"/>
      <c r="MY55" s="29"/>
      <c r="MZ55" s="29"/>
      <c r="NA55" s="29"/>
      <c r="NB55" s="29"/>
      <c r="NC55" s="28"/>
      <c r="ND55" s="29"/>
      <c r="NE55" s="29"/>
      <c r="NF55" s="29"/>
      <c r="NG55" s="29"/>
      <c r="NH55" s="29"/>
      <c r="NI55" s="29"/>
      <c r="NJ55" s="29"/>
      <c r="NK55" s="29"/>
      <c r="NL55" s="29"/>
      <c r="NM55" s="29"/>
      <c r="NN55" s="29"/>
      <c r="NO55" s="29"/>
      <c r="NP55" s="29"/>
      <c r="NQ55" s="29"/>
      <c r="NR55" s="29"/>
      <c r="NS55" s="29"/>
      <c r="NT55" s="29"/>
      <c r="NU55" s="28"/>
      <c r="NW55" s="29"/>
      <c r="NX55" s="29"/>
      <c r="NY55" s="29"/>
      <c r="NZ55" s="29"/>
      <c r="OA55" s="29"/>
      <c r="OB55" s="29"/>
      <c r="OC55" s="29"/>
      <c r="OD55" s="29"/>
      <c r="OE55" s="29"/>
      <c r="OF55" s="29"/>
      <c r="OG55" s="29"/>
      <c r="OH55" s="29"/>
      <c r="OI55" s="29"/>
      <c r="OJ55" s="29"/>
      <c r="OK55" s="29"/>
      <c r="OL55" s="29"/>
      <c r="OM55" s="28"/>
      <c r="OO55" s="29"/>
      <c r="OP55" s="29"/>
      <c r="OQ55" s="29"/>
      <c r="OR55" s="29"/>
      <c r="OS55" s="29"/>
      <c r="OT55" s="29"/>
      <c r="OU55" s="29"/>
      <c r="OV55" s="29"/>
      <c r="OW55" s="29"/>
      <c r="OX55" s="29"/>
      <c r="OY55" s="29"/>
      <c r="OZ55" s="29"/>
      <c r="PA55" s="29"/>
      <c r="PB55" s="29"/>
      <c r="PC55" s="29"/>
      <c r="PD55" s="29"/>
      <c r="PE55" s="28"/>
      <c r="PF55" s="29"/>
      <c r="PG55" s="29"/>
      <c r="PH55" s="29"/>
      <c r="PI55" s="29"/>
      <c r="PJ55" s="29"/>
      <c r="PK55" s="29"/>
      <c r="PL55" s="29"/>
      <c r="PM55" s="29"/>
      <c r="PN55" s="29"/>
      <c r="PO55" s="29"/>
      <c r="PP55" s="29"/>
      <c r="PQ55" s="29"/>
      <c r="PR55" s="29"/>
      <c r="PS55" s="29"/>
      <c r="PT55" s="29"/>
      <c r="PU55" s="29"/>
      <c r="PV55" s="29"/>
      <c r="PW55" s="28"/>
      <c r="PX55" s="29"/>
      <c r="PY55" s="29"/>
      <c r="PZ55" s="29"/>
      <c r="QA55" s="29"/>
      <c r="QB55" s="29"/>
      <c r="QC55" s="29"/>
      <c r="QD55" s="29"/>
      <c r="QE55" s="29"/>
      <c r="QF55" s="29"/>
      <c r="QG55" s="29"/>
      <c r="QH55" s="29"/>
      <c r="QI55" s="29"/>
      <c r="QJ55" s="29"/>
      <c r="QK55" s="29"/>
      <c r="QL55" s="29"/>
      <c r="QM55" s="29"/>
      <c r="QN55" s="29"/>
      <c r="QO55" s="28"/>
      <c r="QP55" s="29"/>
      <c r="QQ55" s="29"/>
      <c r="QR55" s="29"/>
      <c r="QS55" s="29"/>
      <c r="QT55" s="29"/>
      <c r="QU55" s="29"/>
      <c r="QV55" s="29"/>
      <c r="QW55" s="29"/>
      <c r="QX55" s="29"/>
      <c r="QY55" s="29"/>
      <c r="QZ55" s="29"/>
      <c r="RA55" s="29"/>
      <c r="RB55" s="29"/>
      <c r="RC55" s="29"/>
      <c r="RD55" s="29"/>
      <c r="RE55" s="29"/>
      <c r="RF55" s="29"/>
      <c r="RH55" s="29"/>
    </row>
    <row r="56" spans="2:487" ht="15" x14ac:dyDescent="0.25">
      <c r="B56" s="28"/>
      <c r="C56" s="29"/>
      <c r="D56" s="29"/>
      <c r="E56" s="29"/>
      <c r="F56" s="29"/>
      <c r="G56" s="29"/>
      <c r="H56" s="29"/>
      <c r="I56" s="29"/>
      <c r="J56" s="29"/>
      <c r="K56" s="29"/>
      <c r="L56" s="29"/>
      <c r="M56" s="29"/>
      <c r="N56" s="29"/>
      <c r="O56" s="29"/>
      <c r="P56" s="28"/>
      <c r="Q56" s="29"/>
      <c r="R56" s="29"/>
      <c r="S56" s="29"/>
      <c r="T56" s="29"/>
      <c r="U56" s="29"/>
      <c r="V56" s="29"/>
      <c r="W56" s="29"/>
      <c r="X56" s="29"/>
      <c r="Y56" s="29"/>
      <c r="Z56" s="29"/>
      <c r="AA56" s="29"/>
      <c r="AB56" s="29"/>
      <c r="AC56" s="29"/>
      <c r="AD56" s="28"/>
      <c r="AE56" s="29"/>
      <c r="AF56" s="29"/>
      <c r="AG56" s="29"/>
      <c r="AH56" s="29"/>
      <c r="AI56" s="29"/>
      <c r="AJ56" s="29"/>
      <c r="AK56" s="29"/>
      <c r="AL56" s="29"/>
      <c r="AM56" s="29"/>
      <c r="AN56" s="29"/>
      <c r="AO56" s="29"/>
      <c r="AP56" s="28"/>
      <c r="AQ56" s="29"/>
      <c r="AR56" s="29"/>
      <c r="AS56" s="29"/>
      <c r="AT56" s="29"/>
      <c r="AU56" s="29"/>
      <c r="AV56" s="29"/>
      <c r="AW56" s="29"/>
      <c r="AX56" s="29"/>
      <c r="AY56" s="29"/>
      <c r="AZ56" s="29"/>
      <c r="BA56" s="29"/>
      <c r="BB56" s="29"/>
      <c r="BC56" s="29"/>
      <c r="BJ56" s="29"/>
      <c r="BO56" s="29"/>
      <c r="BP56" s="29"/>
      <c r="BQ56" s="29"/>
      <c r="BR56" s="28"/>
      <c r="BS56" s="29"/>
      <c r="BT56" s="29"/>
      <c r="BU56" s="29"/>
      <c r="BV56" s="278"/>
      <c r="BW56" s="279"/>
      <c r="BX56" s="279"/>
      <c r="BY56" s="279"/>
      <c r="BZ56" s="279"/>
      <c r="CA56" s="279"/>
      <c r="CB56" s="278"/>
      <c r="CC56" s="279"/>
      <c r="CD56" s="279"/>
      <c r="CE56" s="279"/>
      <c r="CF56" s="279"/>
      <c r="CG56" s="279"/>
      <c r="CH56" s="279"/>
      <c r="CI56" s="279"/>
      <c r="CJ56" s="279"/>
      <c r="CK56" s="279"/>
      <c r="CL56" s="279"/>
      <c r="CM56" s="279"/>
      <c r="CN56" s="29"/>
      <c r="CO56" s="29"/>
      <c r="CQ56" s="29"/>
      <c r="CR56" s="29"/>
      <c r="CT56" s="29"/>
      <c r="DL56" s="29"/>
      <c r="DM56" s="29"/>
      <c r="DN56" s="29"/>
      <c r="DO56" s="29"/>
      <c r="DP56" s="29"/>
      <c r="DQ56" s="29"/>
      <c r="DR56" s="29"/>
      <c r="DS56" s="29"/>
      <c r="DT56" s="29"/>
      <c r="DU56" s="29"/>
      <c r="DV56" s="29"/>
      <c r="DW56" s="29"/>
      <c r="DX56" s="278"/>
      <c r="DY56" s="279"/>
      <c r="DZ56" s="279"/>
      <c r="EA56" s="279"/>
      <c r="EB56" s="279"/>
      <c r="EC56" s="279"/>
      <c r="EE56" s="279"/>
      <c r="EF56" s="279"/>
      <c r="EG56" s="279"/>
      <c r="EH56" s="279"/>
      <c r="EI56" s="279"/>
      <c r="EJ56" s="279"/>
      <c r="EK56" s="279"/>
      <c r="EL56" s="279"/>
      <c r="EM56" s="279"/>
      <c r="EN56" s="279"/>
      <c r="EO56" s="279"/>
      <c r="EP56" s="278"/>
      <c r="EQ56" s="279"/>
      <c r="ER56" s="279"/>
      <c r="ES56" s="279"/>
      <c r="ET56" s="279"/>
      <c r="EU56" s="279"/>
      <c r="EW56" s="279"/>
      <c r="EX56" s="279"/>
      <c r="EY56" s="279"/>
      <c r="EZ56" s="279"/>
      <c r="FA56" s="279"/>
      <c r="FB56" s="279"/>
      <c r="FC56" s="279"/>
      <c r="FD56" s="279"/>
      <c r="FE56" s="279"/>
      <c r="FF56" s="279"/>
      <c r="FG56" s="279"/>
      <c r="FH56" s="29"/>
      <c r="FI56" s="29"/>
      <c r="FJ56" s="29"/>
      <c r="FK56" s="29"/>
      <c r="FL56" s="29"/>
      <c r="FM56" s="28"/>
      <c r="FN56" s="29"/>
      <c r="FO56" s="29"/>
      <c r="FP56" s="29"/>
      <c r="FQ56" s="29"/>
      <c r="FR56" s="29"/>
      <c r="FS56" s="29"/>
      <c r="FT56" s="29"/>
      <c r="FU56" s="29"/>
      <c r="FV56" s="29"/>
      <c r="FW56" s="29"/>
      <c r="FX56" s="29"/>
      <c r="FY56" s="29"/>
      <c r="FZ56" s="29"/>
      <c r="GA56" s="29"/>
      <c r="GB56" s="29"/>
      <c r="GC56" s="29"/>
      <c r="GD56" s="29"/>
      <c r="GF56" s="29"/>
      <c r="GW56" s="28"/>
      <c r="GX56" s="29"/>
      <c r="GY56" s="29"/>
      <c r="GZ56" s="29"/>
      <c r="HA56" s="29"/>
      <c r="HB56" s="29"/>
      <c r="HC56" s="29"/>
      <c r="HD56" s="29"/>
      <c r="HE56" s="29"/>
      <c r="HF56" s="29"/>
      <c r="HG56" s="29"/>
      <c r="HH56" s="29"/>
      <c r="HI56" s="29"/>
      <c r="HJ56" s="29"/>
      <c r="HK56" s="29"/>
      <c r="HL56" s="29"/>
      <c r="HM56" s="29"/>
      <c r="HN56" s="29"/>
      <c r="HO56" s="28"/>
      <c r="HP56" s="29"/>
      <c r="HQ56" s="29"/>
      <c r="HR56" s="29"/>
      <c r="HS56" s="29"/>
      <c r="HT56" s="29"/>
      <c r="HU56" s="29"/>
      <c r="HV56" s="29"/>
      <c r="HW56" s="29"/>
      <c r="HX56" s="29"/>
      <c r="HY56" s="29"/>
      <c r="HZ56" s="29"/>
      <c r="IA56" s="29"/>
      <c r="IB56" s="29"/>
      <c r="IC56" s="29"/>
      <c r="ID56" s="29"/>
      <c r="IE56" s="29"/>
      <c r="IF56" s="29"/>
      <c r="IG56" s="28"/>
      <c r="IH56" s="29"/>
      <c r="II56" s="29"/>
      <c r="IJ56" s="29"/>
      <c r="IK56" s="29"/>
      <c r="IL56" s="29"/>
      <c r="IM56" s="29"/>
      <c r="IN56" s="29"/>
      <c r="IO56" s="29"/>
      <c r="IP56" s="29"/>
      <c r="IQ56" s="29"/>
      <c r="IR56" s="29"/>
      <c r="IS56" s="29"/>
      <c r="IT56" s="29"/>
      <c r="IU56" s="29"/>
      <c r="IV56" s="29"/>
      <c r="IW56" s="29"/>
      <c r="IX56" s="29"/>
      <c r="IY56" s="28"/>
      <c r="IZ56" s="29"/>
      <c r="JA56" s="29"/>
      <c r="JB56" s="29"/>
      <c r="JC56" s="29"/>
      <c r="JD56" s="29"/>
      <c r="JE56" s="29"/>
      <c r="JF56" s="29"/>
      <c r="JG56" s="29"/>
      <c r="JH56" s="29"/>
      <c r="JI56" s="29"/>
      <c r="JJ56" s="29"/>
      <c r="JK56" s="29"/>
      <c r="JL56" s="29"/>
      <c r="JM56" s="29"/>
      <c r="JN56" s="29"/>
      <c r="JO56" s="29"/>
      <c r="JP56" s="29"/>
      <c r="JR56" s="29"/>
      <c r="KI56" s="28"/>
      <c r="KJ56" s="29"/>
      <c r="KK56" s="29"/>
      <c r="KL56" s="29"/>
      <c r="KM56" s="29"/>
      <c r="KN56" s="29"/>
      <c r="KO56" s="29"/>
      <c r="KP56" s="29"/>
      <c r="KQ56" s="29"/>
      <c r="KR56" s="29"/>
      <c r="KS56" s="29"/>
      <c r="KT56" s="29"/>
      <c r="KU56" s="29"/>
      <c r="KV56" s="29"/>
      <c r="KW56" s="29"/>
      <c r="KX56" s="29"/>
      <c r="KY56" s="29"/>
      <c r="KZ56" s="29"/>
      <c r="LA56" s="28"/>
      <c r="LB56" s="29"/>
      <c r="LC56" s="29"/>
      <c r="LD56" s="29"/>
      <c r="LE56" s="29"/>
      <c r="LF56" s="29"/>
      <c r="LG56" s="29"/>
      <c r="LH56" s="29"/>
      <c r="LI56" s="29"/>
      <c r="LJ56" s="29"/>
      <c r="LK56" s="29"/>
      <c r="LL56" s="29"/>
      <c r="LM56" s="29"/>
      <c r="LN56" s="29"/>
      <c r="LO56" s="29"/>
      <c r="LP56" s="29"/>
      <c r="LQ56" s="29"/>
      <c r="LR56" s="29"/>
      <c r="LS56" s="28"/>
      <c r="LT56" s="29"/>
      <c r="LU56" s="29"/>
      <c r="LV56" s="29"/>
      <c r="LW56" s="29"/>
      <c r="LX56" s="29"/>
      <c r="LY56" s="29"/>
      <c r="LZ56" s="29"/>
      <c r="MA56" s="29"/>
      <c r="MB56" s="29"/>
      <c r="MC56" s="29"/>
      <c r="MD56" s="29"/>
      <c r="ME56" s="29"/>
      <c r="MF56" s="29"/>
      <c r="MG56" s="29"/>
      <c r="MH56" s="29"/>
      <c r="MI56" s="29"/>
      <c r="MJ56" s="29"/>
      <c r="MK56" s="28"/>
      <c r="ML56" s="29"/>
      <c r="MM56" s="29"/>
      <c r="MN56" s="29"/>
      <c r="MO56" s="29"/>
      <c r="MP56" s="29"/>
      <c r="MQ56" s="29"/>
      <c r="MR56" s="29"/>
      <c r="MS56" s="29"/>
      <c r="MT56" s="29"/>
      <c r="MU56" s="29"/>
      <c r="MV56" s="29"/>
      <c r="MW56" s="29"/>
      <c r="MX56" s="29"/>
      <c r="MY56" s="29"/>
      <c r="MZ56" s="29"/>
      <c r="NA56" s="29"/>
      <c r="NB56" s="29"/>
      <c r="NC56" s="28"/>
      <c r="ND56" s="29"/>
      <c r="NE56" s="29"/>
      <c r="NF56" s="29"/>
      <c r="NG56" s="29"/>
      <c r="NH56" s="29"/>
      <c r="NI56" s="29"/>
      <c r="NJ56" s="29"/>
      <c r="NK56" s="29"/>
      <c r="NL56" s="29"/>
      <c r="NM56" s="29"/>
      <c r="NN56" s="29"/>
      <c r="NO56" s="29"/>
      <c r="NP56" s="29"/>
      <c r="NQ56" s="29"/>
      <c r="NR56" s="29"/>
      <c r="NS56" s="29"/>
      <c r="NT56" s="29"/>
      <c r="NU56" s="28"/>
      <c r="NW56" s="29"/>
      <c r="NX56" s="29"/>
      <c r="NY56" s="29"/>
      <c r="NZ56" s="29"/>
      <c r="OA56" s="29"/>
      <c r="OB56" s="29"/>
      <c r="OC56" s="29"/>
      <c r="OD56" s="29"/>
      <c r="OE56" s="29"/>
      <c r="OF56" s="29"/>
      <c r="OG56" s="29"/>
      <c r="OH56" s="29"/>
      <c r="OI56" s="29"/>
      <c r="OJ56" s="29"/>
      <c r="OK56" s="29"/>
      <c r="OL56" s="29"/>
      <c r="OM56" s="28"/>
      <c r="OO56" s="29"/>
      <c r="OP56" s="29"/>
      <c r="OQ56" s="29"/>
      <c r="OR56" s="29"/>
      <c r="OS56" s="29"/>
      <c r="OT56" s="29"/>
      <c r="OU56" s="29"/>
      <c r="OV56" s="29"/>
      <c r="OW56" s="29"/>
      <c r="OX56" s="29"/>
      <c r="OY56" s="29"/>
      <c r="OZ56" s="29"/>
      <c r="PA56" s="29"/>
      <c r="PB56" s="29"/>
      <c r="PC56" s="29"/>
      <c r="PD56" s="29"/>
      <c r="PE56" s="28"/>
      <c r="PF56" s="29"/>
      <c r="PG56" s="29"/>
      <c r="PH56" s="29"/>
      <c r="PI56" s="29"/>
      <c r="PJ56" s="29"/>
      <c r="PK56" s="29"/>
      <c r="PL56" s="29"/>
      <c r="PM56" s="29"/>
      <c r="PN56" s="29"/>
      <c r="PO56" s="29"/>
      <c r="PP56" s="29"/>
      <c r="PQ56" s="29"/>
      <c r="PR56" s="29"/>
      <c r="PS56" s="29"/>
      <c r="PT56" s="29"/>
      <c r="PU56" s="29"/>
      <c r="PV56" s="29"/>
      <c r="PW56" s="28"/>
      <c r="PX56" s="29"/>
      <c r="PY56" s="29"/>
      <c r="PZ56" s="29"/>
      <c r="QA56" s="29"/>
      <c r="QB56" s="29"/>
      <c r="QC56" s="29"/>
      <c r="QD56" s="29"/>
      <c r="QE56" s="29"/>
      <c r="QF56" s="29"/>
      <c r="QG56" s="29"/>
      <c r="QH56" s="29"/>
      <c r="QI56" s="29"/>
      <c r="QJ56" s="29"/>
      <c r="QK56" s="29"/>
      <c r="QL56" s="29"/>
      <c r="QM56" s="29"/>
      <c r="QN56" s="29"/>
      <c r="QO56" s="28"/>
      <c r="QP56" s="29"/>
      <c r="QQ56" s="29"/>
      <c r="QR56" s="29"/>
      <c r="QS56" s="29"/>
      <c r="QT56" s="29"/>
      <c r="QU56" s="29"/>
      <c r="QV56" s="29"/>
      <c r="QW56" s="29"/>
      <c r="QX56" s="29"/>
      <c r="QY56" s="29"/>
      <c r="QZ56" s="29"/>
      <c r="RA56" s="29"/>
      <c r="RB56" s="29"/>
      <c r="RC56" s="29"/>
      <c r="RD56" s="29"/>
      <c r="RE56" s="29"/>
      <c r="RF56" s="29"/>
      <c r="RH56" s="29"/>
    </row>
    <row r="57" spans="2:487" ht="15" x14ac:dyDescent="0.25">
      <c r="B57" s="28"/>
      <c r="C57" s="29"/>
      <c r="D57" s="29"/>
      <c r="E57" s="29"/>
      <c r="F57" s="29"/>
      <c r="G57" s="29"/>
      <c r="H57" s="29"/>
      <c r="I57" s="29"/>
      <c r="J57" s="29"/>
      <c r="K57" s="29"/>
      <c r="L57" s="29"/>
      <c r="M57" s="29"/>
      <c r="N57" s="29"/>
      <c r="O57" s="29"/>
      <c r="P57" s="28"/>
      <c r="Q57" s="29"/>
      <c r="R57" s="29"/>
      <c r="S57" s="29"/>
      <c r="T57" s="29"/>
      <c r="U57" s="29"/>
      <c r="V57" s="29"/>
      <c r="W57" s="29"/>
      <c r="X57" s="29"/>
      <c r="Y57" s="29"/>
      <c r="Z57" s="29"/>
      <c r="AA57" s="29"/>
      <c r="AB57" s="29"/>
      <c r="AC57" s="29"/>
      <c r="AD57" s="28"/>
      <c r="AE57" s="29"/>
      <c r="AF57" s="29"/>
      <c r="AG57" s="29"/>
      <c r="AH57" s="29"/>
      <c r="AI57" s="29"/>
      <c r="AJ57" s="29"/>
      <c r="AK57" s="29"/>
      <c r="AL57" s="29"/>
      <c r="AM57" s="29"/>
      <c r="AN57" s="29"/>
      <c r="AO57" s="29"/>
      <c r="AP57" s="28"/>
      <c r="AQ57" s="29"/>
      <c r="AR57" s="29"/>
      <c r="AS57" s="29"/>
      <c r="AT57" s="29"/>
      <c r="AU57" s="29"/>
      <c r="AV57" s="29"/>
      <c r="AW57" s="29"/>
      <c r="AX57" s="29"/>
      <c r="AY57" s="29"/>
      <c r="AZ57" s="29"/>
      <c r="BA57" s="29"/>
      <c r="BB57" s="29"/>
      <c r="BC57" s="29"/>
      <c r="BJ57" s="29"/>
      <c r="BO57" s="29"/>
      <c r="BP57" s="29"/>
      <c r="BQ57" s="29"/>
      <c r="BR57" s="28"/>
      <c r="BS57" s="29"/>
      <c r="BT57" s="29"/>
      <c r="BU57" s="29"/>
      <c r="BV57" s="278"/>
      <c r="BW57" s="279"/>
      <c r="BX57" s="279"/>
      <c r="BY57" s="279"/>
      <c r="BZ57" s="279"/>
      <c r="CA57" s="279"/>
      <c r="CB57" s="278"/>
      <c r="CC57" s="279"/>
      <c r="CD57" s="279"/>
      <c r="CE57" s="279"/>
      <c r="CF57" s="279"/>
      <c r="CG57" s="279"/>
      <c r="CH57" s="279"/>
      <c r="CI57" s="279"/>
      <c r="CJ57" s="279"/>
      <c r="CK57" s="279"/>
      <c r="CL57" s="279"/>
      <c r="CM57" s="279"/>
      <c r="CN57" s="29"/>
      <c r="CO57" s="29"/>
      <c r="CQ57" s="29"/>
      <c r="CR57" s="29"/>
      <c r="CT57" s="29"/>
      <c r="DK57" s="28"/>
      <c r="DL57" s="29"/>
      <c r="DM57" s="29"/>
      <c r="DN57" s="29"/>
      <c r="DO57" s="29"/>
      <c r="DP57" s="29"/>
      <c r="DQ57" s="29"/>
      <c r="DR57" s="29"/>
      <c r="DS57" s="29"/>
      <c r="DT57" s="29"/>
      <c r="DU57" s="29"/>
      <c r="DV57" s="29"/>
      <c r="DW57" s="29"/>
      <c r="DX57" s="278"/>
      <c r="DY57" s="279"/>
      <c r="DZ57" s="279"/>
      <c r="EA57" s="279"/>
      <c r="EB57" s="279"/>
      <c r="EC57" s="279"/>
      <c r="EE57" s="279"/>
      <c r="EF57" s="279"/>
      <c r="EG57" s="279"/>
      <c r="EH57" s="279"/>
      <c r="EI57" s="279"/>
      <c r="EJ57" s="279"/>
      <c r="EK57" s="279"/>
      <c r="EL57" s="279"/>
      <c r="EM57" s="279"/>
      <c r="EN57" s="279"/>
      <c r="EO57" s="279"/>
      <c r="EP57" s="278"/>
      <c r="EQ57" s="279"/>
      <c r="ER57" s="279"/>
      <c r="ES57" s="279"/>
      <c r="ET57" s="279"/>
      <c r="EU57" s="279"/>
      <c r="EW57" s="279"/>
      <c r="EX57" s="279"/>
      <c r="EY57" s="279"/>
      <c r="EZ57" s="279"/>
      <c r="FA57" s="279"/>
      <c r="FB57" s="279"/>
      <c r="FC57" s="279"/>
      <c r="FD57" s="279"/>
      <c r="FE57" s="279"/>
      <c r="FF57" s="279"/>
      <c r="FG57" s="279"/>
      <c r="FH57" s="29"/>
      <c r="FI57" s="29"/>
      <c r="FJ57" s="29"/>
      <c r="FK57" s="29"/>
      <c r="FL57" s="29"/>
      <c r="FM57" s="28"/>
      <c r="FN57" s="29"/>
      <c r="FO57" s="29"/>
      <c r="FP57" s="29"/>
      <c r="FQ57" s="29"/>
      <c r="FR57" s="29"/>
      <c r="FS57" s="29"/>
      <c r="FT57" s="29"/>
      <c r="FU57" s="29"/>
      <c r="FV57" s="29"/>
      <c r="FW57" s="29"/>
      <c r="FX57" s="29"/>
      <c r="FY57" s="29"/>
      <c r="FZ57" s="29"/>
      <c r="GA57" s="29"/>
      <c r="GB57" s="29"/>
      <c r="GC57" s="29"/>
      <c r="GD57" s="29"/>
      <c r="GF57" s="29"/>
      <c r="GW57" s="28"/>
      <c r="GX57" s="29"/>
      <c r="GY57" s="29"/>
      <c r="GZ57" s="29"/>
      <c r="HA57" s="29"/>
      <c r="HB57" s="29"/>
      <c r="HC57" s="29"/>
      <c r="HD57" s="29"/>
      <c r="HE57" s="29"/>
      <c r="HF57" s="29"/>
      <c r="HG57" s="29"/>
      <c r="HH57" s="29"/>
      <c r="HI57" s="29"/>
      <c r="HJ57" s="29"/>
      <c r="HK57" s="29"/>
      <c r="HL57" s="29"/>
      <c r="HM57" s="29"/>
      <c r="HN57" s="29"/>
      <c r="HO57" s="28"/>
      <c r="HP57" s="29"/>
      <c r="HQ57" s="29"/>
      <c r="HR57" s="29"/>
      <c r="HS57" s="29"/>
      <c r="HT57" s="29"/>
      <c r="HU57" s="29"/>
      <c r="HV57" s="29"/>
      <c r="HW57" s="29"/>
      <c r="HX57" s="29"/>
      <c r="HY57" s="29"/>
      <c r="HZ57" s="29"/>
      <c r="IA57" s="29"/>
      <c r="IB57" s="29"/>
      <c r="IC57" s="29"/>
      <c r="ID57" s="29"/>
      <c r="IE57" s="29"/>
      <c r="IF57" s="29"/>
      <c r="IG57" s="28"/>
      <c r="IH57" s="29"/>
      <c r="II57" s="29"/>
      <c r="IJ57" s="29"/>
      <c r="IK57" s="29"/>
      <c r="IL57" s="29"/>
      <c r="IM57" s="29"/>
      <c r="IN57" s="29"/>
      <c r="IO57" s="29"/>
      <c r="IP57" s="29"/>
      <c r="IQ57" s="29"/>
      <c r="IR57" s="29"/>
      <c r="IS57" s="29"/>
      <c r="IT57" s="29"/>
      <c r="IU57" s="29"/>
      <c r="IV57" s="29"/>
      <c r="IW57" s="29"/>
      <c r="IX57" s="29"/>
      <c r="IY57" s="28"/>
      <c r="IZ57" s="29"/>
      <c r="JA57" s="29"/>
      <c r="JB57" s="29"/>
      <c r="JC57" s="29"/>
      <c r="JD57" s="29"/>
      <c r="JE57" s="29"/>
      <c r="JF57" s="29"/>
      <c r="JG57" s="29"/>
      <c r="JH57" s="29"/>
      <c r="JI57" s="29"/>
      <c r="JJ57" s="29"/>
      <c r="JK57" s="29"/>
      <c r="JL57" s="29"/>
      <c r="JM57" s="29"/>
      <c r="JN57" s="29"/>
      <c r="JO57" s="29"/>
      <c r="JP57" s="29"/>
      <c r="JR57" s="29"/>
      <c r="KI57" s="28"/>
      <c r="KJ57" s="29"/>
      <c r="KK57" s="29"/>
      <c r="KL57" s="29"/>
      <c r="KM57" s="29"/>
      <c r="KN57" s="29"/>
      <c r="KO57" s="29"/>
      <c r="KP57" s="29"/>
      <c r="KQ57" s="29"/>
      <c r="KR57" s="29"/>
      <c r="KS57" s="29"/>
      <c r="KT57" s="29"/>
      <c r="KU57" s="29"/>
      <c r="KV57" s="29"/>
      <c r="KW57" s="29"/>
      <c r="KX57" s="29"/>
      <c r="KY57" s="29"/>
      <c r="KZ57" s="29"/>
      <c r="LA57" s="28"/>
      <c r="LB57" s="29"/>
      <c r="LC57" s="29"/>
      <c r="LD57" s="29"/>
      <c r="LE57" s="29"/>
      <c r="LF57" s="29"/>
      <c r="LG57" s="29"/>
      <c r="LH57" s="29"/>
      <c r="LI57" s="29"/>
      <c r="LJ57" s="29"/>
      <c r="LK57" s="29"/>
      <c r="LL57" s="29"/>
      <c r="LM57" s="29"/>
      <c r="LN57" s="29"/>
      <c r="LO57" s="29"/>
      <c r="LP57" s="29"/>
      <c r="LQ57" s="29"/>
      <c r="LR57" s="29"/>
      <c r="LS57" s="28"/>
      <c r="LT57" s="29"/>
      <c r="LU57" s="29"/>
      <c r="LV57" s="29"/>
      <c r="LW57" s="29"/>
      <c r="LX57" s="29"/>
      <c r="LY57" s="29"/>
      <c r="LZ57" s="29"/>
      <c r="MA57" s="29"/>
      <c r="MB57" s="29"/>
      <c r="MC57" s="29"/>
      <c r="MD57" s="29"/>
      <c r="ME57" s="29"/>
      <c r="MF57" s="29"/>
      <c r="MG57" s="29"/>
      <c r="MH57" s="29"/>
      <c r="MI57" s="29"/>
      <c r="MJ57" s="29"/>
      <c r="MK57" s="28"/>
      <c r="ML57" s="29"/>
      <c r="MM57" s="29"/>
      <c r="MN57" s="29"/>
      <c r="MO57" s="29"/>
      <c r="MP57" s="29"/>
      <c r="MQ57" s="29"/>
      <c r="MR57" s="29"/>
      <c r="MS57" s="29"/>
      <c r="MT57" s="29"/>
      <c r="MU57" s="29"/>
      <c r="MV57" s="29"/>
      <c r="MW57" s="29"/>
      <c r="MX57" s="29"/>
      <c r="MY57" s="29"/>
      <c r="MZ57" s="29"/>
      <c r="NA57" s="29"/>
      <c r="NB57" s="29"/>
      <c r="NC57" s="28"/>
      <c r="ND57" s="29"/>
      <c r="NE57" s="29"/>
      <c r="NF57" s="29"/>
      <c r="NG57" s="29"/>
      <c r="NH57" s="29"/>
      <c r="NI57" s="29"/>
      <c r="NJ57" s="29"/>
      <c r="NK57" s="29"/>
      <c r="NL57" s="29"/>
      <c r="NM57" s="29"/>
      <c r="NN57" s="29"/>
      <c r="NO57" s="29"/>
      <c r="NP57" s="29"/>
      <c r="NQ57" s="29"/>
      <c r="NR57" s="29"/>
      <c r="NS57" s="29"/>
      <c r="NT57" s="29"/>
      <c r="NU57" s="28"/>
      <c r="NW57" s="29"/>
      <c r="NX57" s="29"/>
      <c r="NY57" s="29"/>
      <c r="NZ57" s="29"/>
      <c r="OA57" s="29"/>
      <c r="OB57" s="29"/>
      <c r="OC57" s="29"/>
      <c r="OD57" s="29"/>
      <c r="OE57" s="29"/>
      <c r="OF57" s="29"/>
      <c r="OG57" s="29"/>
      <c r="OH57" s="29"/>
      <c r="OI57" s="29"/>
      <c r="OJ57" s="29"/>
      <c r="OK57" s="29"/>
      <c r="OL57" s="29"/>
      <c r="OM57" s="28"/>
      <c r="OO57" s="29"/>
      <c r="OP57" s="29"/>
      <c r="OQ57" s="29"/>
      <c r="OR57" s="29"/>
      <c r="OS57" s="29"/>
      <c r="OT57" s="29"/>
      <c r="OU57" s="29"/>
      <c r="OV57" s="29"/>
      <c r="OW57" s="29"/>
      <c r="OX57" s="29"/>
      <c r="OY57" s="29"/>
      <c r="OZ57" s="29"/>
      <c r="PA57" s="29"/>
      <c r="PB57" s="29"/>
      <c r="PC57" s="29"/>
      <c r="PD57" s="29"/>
      <c r="PE57" s="28"/>
      <c r="PF57" s="29"/>
      <c r="PG57" s="29"/>
      <c r="PH57" s="29"/>
      <c r="PI57" s="29"/>
      <c r="PJ57" s="29"/>
      <c r="PK57" s="29"/>
      <c r="PL57" s="29"/>
      <c r="PM57" s="29"/>
      <c r="PN57" s="29"/>
      <c r="PO57" s="29"/>
      <c r="PP57" s="29"/>
      <c r="PQ57" s="29"/>
      <c r="PR57" s="29"/>
      <c r="PS57" s="29"/>
      <c r="PT57" s="29"/>
      <c r="PU57" s="29"/>
      <c r="PV57" s="29"/>
      <c r="PW57" s="28"/>
      <c r="PX57" s="29"/>
      <c r="PY57" s="29"/>
      <c r="PZ57" s="29"/>
      <c r="QA57" s="29"/>
      <c r="QB57" s="29"/>
      <c r="QC57" s="29"/>
      <c r="QD57" s="29"/>
      <c r="QE57" s="29"/>
      <c r="QF57" s="29"/>
      <c r="QG57" s="29"/>
      <c r="QH57" s="29"/>
      <c r="QI57" s="29"/>
      <c r="QJ57" s="29"/>
      <c r="QK57" s="29"/>
      <c r="QL57" s="29"/>
      <c r="QM57" s="29"/>
      <c r="QN57" s="29"/>
      <c r="QO57" s="28"/>
      <c r="QP57" s="29"/>
      <c r="QQ57" s="29"/>
      <c r="QR57" s="29"/>
      <c r="QS57" s="29"/>
      <c r="QT57" s="29"/>
      <c r="QU57" s="29"/>
      <c r="QV57" s="29"/>
      <c r="QW57" s="29"/>
      <c r="QX57" s="29"/>
      <c r="QY57" s="29"/>
      <c r="QZ57" s="29"/>
      <c r="RA57" s="29"/>
      <c r="RB57" s="29"/>
      <c r="RC57" s="29"/>
      <c r="RD57" s="29"/>
      <c r="RE57" s="29"/>
      <c r="RF57" s="29"/>
      <c r="RH57" s="29"/>
    </row>
    <row r="58" spans="2:487" ht="15" x14ac:dyDescent="0.25">
      <c r="B58" s="28"/>
      <c r="C58" s="29"/>
      <c r="D58" s="29"/>
      <c r="E58" s="29"/>
      <c r="F58" s="29"/>
      <c r="G58" s="29"/>
      <c r="H58" s="29"/>
      <c r="I58" s="29"/>
      <c r="J58" s="29"/>
      <c r="K58" s="29"/>
      <c r="L58" s="29"/>
      <c r="M58" s="29"/>
      <c r="N58" s="29"/>
      <c r="O58" s="29"/>
      <c r="P58" s="28"/>
      <c r="Q58" s="29"/>
      <c r="R58" s="29"/>
      <c r="S58" s="29"/>
      <c r="T58" s="29"/>
      <c r="U58" s="29"/>
      <c r="V58" s="29"/>
      <c r="W58" s="29"/>
      <c r="X58" s="29"/>
      <c r="Y58" s="29"/>
      <c r="Z58" s="29"/>
      <c r="AA58" s="29"/>
      <c r="AB58" s="29"/>
      <c r="AC58" s="29"/>
      <c r="AD58" s="28"/>
      <c r="AE58" s="29"/>
      <c r="AF58" s="29"/>
      <c r="AG58" s="29"/>
      <c r="AH58" s="29"/>
      <c r="AI58" s="29"/>
      <c r="AJ58" s="29"/>
      <c r="AK58" s="29"/>
      <c r="AL58" s="29"/>
      <c r="AM58" s="29"/>
      <c r="AN58" s="29"/>
      <c r="AO58" s="29"/>
      <c r="AP58" s="28"/>
      <c r="AQ58" s="29"/>
      <c r="AR58" s="29"/>
      <c r="AS58" s="29"/>
      <c r="AT58" s="29"/>
      <c r="AU58" s="29"/>
      <c r="AV58" s="29"/>
      <c r="AW58" s="29"/>
      <c r="AX58" s="29"/>
      <c r="AY58" s="29"/>
      <c r="AZ58" s="29"/>
      <c r="BA58" s="29"/>
      <c r="BB58" s="29"/>
      <c r="BC58" s="29"/>
      <c r="BJ58" s="29"/>
      <c r="BO58" s="29"/>
      <c r="BP58" s="29"/>
      <c r="BQ58" s="29"/>
      <c r="BR58" s="28"/>
      <c r="BS58" s="29"/>
      <c r="BT58" s="29"/>
      <c r="BU58" s="29"/>
      <c r="BV58" s="278"/>
      <c r="BW58" s="279"/>
      <c r="BX58" s="279"/>
      <c r="BY58" s="279"/>
      <c r="BZ58" s="279"/>
      <c r="CA58" s="279"/>
      <c r="CB58" s="278"/>
      <c r="CC58" s="279"/>
      <c r="CD58" s="279"/>
      <c r="CE58" s="279"/>
      <c r="CF58" s="279"/>
      <c r="CG58" s="279"/>
      <c r="CH58" s="279"/>
      <c r="CI58" s="279"/>
      <c r="CJ58" s="279"/>
      <c r="CK58" s="279"/>
      <c r="CL58" s="279"/>
      <c r="CM58" s="279"/>
      <c r="CN58" s="29"/>
      <c r="CO58" s="29"/>
      <c r="CQ58" s="29"/>
      <c r="CR58" s="29"/>
      <c r="CT58" s="29"/>
      <c r="DK58" s="28"/>
      <c r="DL58" s="29"/>
      <c r="DM58" s="29"/>
      <c r="DN58" s="29"/>
      <c r="DO58" s="29"/>
      <c r="DP58" s="29"/>
      <c r="DQ58" s="29"/>
      <c r="DR58" s="29"/>
      <c r="DS58" s="29"/>
      <c r="DT58" s="29"/>
      <c r="DU58" s="29"/>
      <c r="DV58" s="29"/>
      <c r="DW58" s="29"/>
      <c r="DX58" s="278"/>
      <c r="DY58" s="279"/>
      <c r="DZ58" s="279"/>
      <c r="EA58" s="279"/>
      <c r="EB58" s="279"/>
      <c r="EC58" s="279"/>
      <c r="EF58" s="279"/>
      <c r="EG58" s="279"/>
      <c r="EH58" s="279"/>
      <c r="EI58" s="279"/>
      <c r="EJ58" s="279"/>
      <c r="EK58" s="279"/>
      <c r="EL58" s="29"/>
      <c r="EM58" s="29"/>
      <c r="EN58" s="29"/>
      <c r="EO58" s="29"/>
      <c r="EP58" s="29"/>
      <c r="EQ58" s="29"/>
      <c r="ER58" s="29"/>
      <c r="ES58" s="29"/>
      <c r="ET58" s="29"/>
      <c r="EU58" s="28"/>
      <c r="EV58" s="29"/>
      <c r="EW58" s="29"/>
      <c r="EX58" s="29"/>
      <c r="EY58" s="29"/>
      <c r="EZ58" s="29"/>
      <c r="FA58" s="29"/>
      <c r="FB58" s="29"/>
      <c r="FC58" s="29"/>
      <c r="FD58" s="29"/>
      <c r="FE58" s="29"/>
      <c r="FF58" s="29"/>
      <c r="FG58" s="29"/>
      <c r="FH58" s="29"/>
      <c r="FI58" s="29"/>
      <c r="FJ58" s="29"/>
      <c r="FK58" s="29"/>
      <c r="FL58" s="29"/>
      <c r="FM58" s="28"/>
      <c r="FN58" s="29"/>
      <c r="FO58" s="29"/>
      <c r="FP58" s="29"/>
      <c r="FQ58" s="29"/>
      <c r="FR58" s="29"/>
      <c r="FS58" s="29"/>
      <c r="FT58" s="29"/>
      <c r="FU58" s="29"/>
      <c r="FV58" s="29"/>
      <c r="FW58" s="29"/>
      <c r="FX58" s="29"/>
      <c r="FY58" s="29"/>
      <c r="FZ58" s="29"/>
      <c r="GA58" s="29"/>
      <c r="GB58" s="29"/>
      <c r="GC58" s="29"/>
      <c r="GD58" s="29"/>
      <c r="GF58" s="29"/>
      <c r="GW58" s="28"/>
      <c r="GX58" s="29"/>
      <c r="GY58" s="29"/>
      <c r="GZ58" s="29"/>
      <c r="HA58" s="29"/>
      <c r="HB58" s="29"/>
      <c r="HC58" s="29"/>
      <c r="HD58" s="29"/>
      <c r="HE58" s="29"/>
      <c r="HF58" s="29"/>
      <c r="HG58" s="29"/>
      <c r="HH58" s="29"/>
      <c r="HI58" s="29"/>
      <c r="HJ58" s="29"/>
      <c r="HK58" s="29"/>
      <c r="HL58" s="29"/>
      <c r="HM58" s="29"/>
      <c r="HN58" s="29"/>
      <c r="HO58" s="28"/>
      <c r="HP58" s="29"/>
      <c r="HQ58" s="29"/>
      <c r="HR58" s="29"/>
      <c r="HS58" s="29"/>
      <c r="HT58" s="29"/>
      <c r="HU58" s="29"/>
      <c r="HV58" s="29"/>
      <c r="HW58" s="29"/>
      <c r="HX58" s="29"/>
      <c r="HY58" s="29"/>
      <c r="HZ58" s="29"/>
      <c r="IA58" s="29"/>
      <c r="IB58" s="29"/>
      <c r="IC58" s="29"/>
      <c r="ID58" s="29"/>
      <c r="IE58" s="29"/>
      <c r="IF58" s="29"/>
      <c r="IG58" s="28"/>
      <c r="IH58" s="29"/>
      <c r="II58" s="29"/>
      <c r="IJ58" s="29"/>
      <c r="IK58" s="29"/>
      <c r="IL58" s="29"/>
      <c r="IM58" s="29"/>
      <c r="IN58" s="29"/>
      <c r="IO58" s="29"/>
      <c r="IP58" s="29"/>
      <c r="IQ58" s="29"/>
      <c r="IR58" s="29"/>
      <c r="IS58" s="29"/>
      <c r="IT58" s="29"/>
      <c r="IU58" s="29"/>
      <c r="IV58" s="29"/>
      <c r="IW58" s="29"/>
      <c r="IX58" s="29"/>
      <c r="IY58" s="28"/>
      <c r="IZ58" s="29"/>
      <c r="JA58" s="29"/>
      <c r="JB58" s="29"/>
      <c r="JC58" s="29"/>
      <c r="JD58" s="29"/>
      <c r="JE58" s="29"/>
      <c r="JF58" s="29"/>
      <c r="JG58" s="29"/>
      <c r="JH58" s="29"/>
      <c r="JI58" s="29"/>
      <c r="JJ58" s="29"/>
      <c r="JK58" s="29"/>
      <c r="JL58" s="29"/>
      <c r="JM58" s="29"/>
      <c r="JN58" s="29"/>
      <c r="JO58" s="29"/>
      <c r="JP58" s="29"/>
      <c r="JR58" s="29"/>
      <c r="KI58" s="28"/>
      <c r="KJ58" s="29"/>
      <c r="KK58" s="29"/>
      <c r="KL58" s="29"/>
      <c r="KM58" s="29"/>
      <c r="KN58" s="29"/>
      <c r="KO58" s="29"/>
      <c r="KP58" s="29"/>
      <c r="KQ58" s="29"/>
      <c r="KR58" s="29"/>
      <c r="KS58" s="29"/>
      <c r="KT58" s="29"/>
      <c r="KU58" s="29"/>
      <c r="KV58" s="29"/>
      <c r="KW58" s="29"/>
      <c r="KX58" s="29"/>
      <c r="KY58" s="29"/>
      <c r="KZ58" s="29"/>
      <c r="LA58" s="28"/>
      <c r="LB58" s="29"/>
      <c r="LC58" s="29"/>
      <c r="LD58" s="29"/>
      <c r="LE58" s="29"/>
      <c r="LF58" s="29"/>
      <c r="LG58" s="29"/>
      <c r="LH58" s="29"/>
      <c r="LI58" s="29"/>
      <c r="LJ58" s="29"/>
      <c r="LK58" s="29"/>
      <c r="LL58" s="29"/>
      <c r="LM58" s="29"/>
      <c r="LN58" s="29"/>
      <c r="LO58" s="29"/>
      <c r="LP58" s="29"/>
      <c r="LQ58" s="29"/>
      <c r="LR58" s="29"/>
      <c r="LS58" s="28"/>
      <c r="LT58" s="29"/>
      <c r="LU58" s="29"/>
      <c r="LV58" s="29"/>
      <c r="LW58" s="29"/>
      <c r="LX58" s="29"/>
      <c r="LY58" s="29"/>
      <c r="LZ58" s="29"/>
      <c r="MA58" s="29"/>
      <c r="MB58" s="29"/>
      <c r="MC58" s="29"/>
      <c r="MD58" s="29"/>
      <c r="ME58" s="29"/>
      <c r="MF58" s="29"/>
      <c r="MG58" s="29"/>
      <c r="MH58" s="29"/>
      <c r="MI58" s="29"/>
      <c r="MJ58" s="29"/>
      <c r="MK58" s="28"/>
      <c r="ML58" s="29"/>
      <c r="MM58" s="29"/>
      <c r="MN58" s="29"/>
      <c r="MO58" s="29"/>
      <c r="MP58" s="29"/>
      <c r="MQ58" s="29"/>
      <c r="MR58" s="29"/>
      <c r="MS58" s="29"/>
      <c r="MT58" s="29"/>
      <c r="MU58" s="29"/>
      <c r="MV58" s="29"/>
      <c r="MW58" s="29"/>
      <c r="MX58" s="29"/>
      <c r="MY58" s="29"/>
      <c r="MZ58" s="29"/>
      <c r="NA58" s="29"/>
      <c r="NB58" s="29"/>
      <c r="NC58" s="28"/>
      <c r="ND58" s="29"/>
      <c r="NE58" s="29"/>
      <c r="NF58" s="29"/>
      <c r="NG58" s="29"/>
      <c r="NH58" s="29"/>
      <c r="NI58" s="29"/>
      <c r="NJ58" s="29"/>
      <c r="NK58" s="29"/>
      <c r="NL58" s="29"/>
      <c r="NM58" s="29"/>
      <c r="NN58" s="29"/>
      <c r="NO58" s="29"/>
      <c r="NP58" s="29"/>
      <c r="NQ58" s="29"/>
      <c r="NR58" s="29"/>
      <c r="NS58" s="29"/>
      <c r="NT58" s="29"/>
      <c r="NU58" s="28"/>
      <c r="NW58" s="29"/>
      <c r="NX58" s="29"/>
      <c r="NY58" s="29"/>
      <c r="NZ58" s="29"/>
      <c r="OA58" s="29"/>
      <c r="OB58" s="29"/>
      <c r="OC58" s="29"/>
      <c r="OD58" s="29"/>
      <c r="OE58" s="29"/>
      <c r="OF58" s="29"/>
      <c r="OG58" s="29"/>
      <c r="OH58" s="29"/>
      <c r="OI58" s="29"/>
      <c r="OJ58" s="29"/>
      <c r="OK58" s="29"/>
      <c r="OL58" s="29"/>
      <c r="OM58" s="28"/>
      <c r="OO58" s="29"/>
      <c r="OP58" s="29"/>
      <c r="OQ58" s="29"/>
      <c r="OR58" s="29"/>
      <c r="OS58" s="29"/>
      <c r="OT58" s="29"/>
      <c r="OU58" s="29"/>
      <c r="OV58" s="29"/>
      <c r="OW58" s="29"/>
      <c r="OX58" s="29"/>
      <c r="OY58" s="29"/>
      <c r="OZ58" s="29"/>
      <c r="PA58" s="29"/>
      <c r="PB58" s="29"/>
      <c r="PC58" s="29"/>
      <c r="PD58" s="29"/>
      <c r="PE58" s="28"/>
      <c r="PF58" s="29"/>
      <c r="PG58" s="29"/>
      <c r="PH58" s="29"/>
      <c r="PI58" s="29"/>
      <c r="PJ58" s="29"/>
      <c r="PK58" s="29"/>
      <c r="PL58" s="29"/>
      <c r="PM58" s="29"/>
      <c r="PN58" s="29"/>
      <c r="PO58" s="29"/>
      <c r="PP58" s="29"/>
      <c r="PQ58" s="29"/>
      <c r="PR58" s="29"/>
      <c r="PS58" s="29"/>
      <c r="PT58" s="29"/>
      <c r="PU58" s="29"/>
      <c r="PV58" s="29"/>
      <c r="PW58" s="28"/>
      <c r="PX58" s="29"/>
      <c r="PY58" s="29"/>
      <c r="PZ58" s="29"/>
      <c r="QA58" s="29"/>
      <c r="QB58" s="29"/>
      <c r="QC58" s="29"/>
      <c r="QD58" s="29"/>
      <c r="QE58" s="29"/>
      <c r="QF58" s="29"/>
      <c r="QG58" s="29"/>
      <c r="QH58" s="29"/>
      <c r="QI58" s="29"/>
      <c r="QJ58" s="29"/>
      <c r="QK58" s="29"/>
      <c r="QL58" s="29"/>
      <c r="QM58" s="29"/>
      <c r="QN58" s="29"/>
      <c r="QO58" s="28"/>
      <c r="QP58" s="29"/>
      <c r="QQ58" s="29"/>
      <c r="QR58" s="29"/>
      <c r="QS58" s="29"/>
      <c r="QT58" s="29"/>
      <c r="QU58" s="29"/>
      <c r="QV58" s="29"/>
      <c r="QW58" s="29"/>
      <c r="QX58" s="29"/>
      <c r="QY58" s="29"/>
      <c r="QZ58" s="29"/>
      <c r="RA58" s="29"/>
      <c r="RB58" s="29"/>
      <c r="RC58" s="29"/>
      <c r="RD58" s="29"/>
      <c r="RE58" s="29"/>
      <c r="RF58" s="29"/>
      <c r="RH58" s="29"/>
    </row>
    <row r="59" spans="2:487" ht="15" x14ac:dyDescent="0.25">
      <c r="B59" s="28"/>
      <c r="C59" s="29"/>
      <c r="D59" s="29"/>
      <c r="E59" s="29"/>
      <c r="F59" s="29"/>
      <c r="G59" s="29"/>
      <c r="H59" s="29"/>
      <c r="I59" s="29"/>
      <c r="J59" s="29"/>
      <c r="K59" s="29"/>
      <c r="L59" s="29"/>
      <c r="M59" s="29"/>
      <c r="N59" s="29"/>
      <c r="O59" s="29"/>
      <c r="P59" s="28"/>
      <c r="Q59" s="29"/>
      <c r="R59" s="29"/>
      <c r="S59" s="29"/>
      <c r="T59" s="29"/>
      <c r="U59" s="29"/>
      <c r="V59" s="29"/>
      <c r="W59" s="29"/>
      <c r="X59" s="29"/>
      <c r="Y59" s="29"/>
      <c r="Z59" s="29"/>
      <c r="AA59" s="29"/>
      <c r="AB59" s="29"/>
      <c r="AC59" s="29"/>
      <c r="AD59" s="28"/>
      <c r="AE59" s="29"/>
      <c r="AF59" s="29"/>
      <c r="AG59" s="29"/>
      <c r="AH59" s="29"/>
      <c r="AI59" s="29"/>
      <c r="AJ59" s="29"/>
      <c r="AK59" s="29"/>
      <c r="AL59" s="29"/>
      <c r="AM59" s="29"/>
      <c r="AN59" s="29"/>
      <c r="AO59" s="29"/>
      <c r="AP59" s="28"/>
      <c r="AQ59" s="29"/>
      <c r="AR59" s="29"/>
      <c r="AS59" s="29"/>
      <c r="AT59" s="29"/>
      <c r="AU59" s="29"/>
      <c r="AV59" s="29"/>
      <c r="AW59" s="29"/>
      <c r="AX59" s="29"/>
      <c r="AY59" s="29"/>
      <c r="AZ59" s="29"/>
      <c r="BA59" s="29"/>
      <c r="BB59" s="29"/>
      <c r="BC59" s="29"/>
      <c r="BD59" s="28"/>
      <c r="BE59" s="29"/>
      <c r="BF59" s="29"/>
      <c r="BG59" s="29"/>
      <c r="BH59" s="29"/>
      <c r="BI59" s="29"/>
      <c r="BJ59" s="29"/>
      <c r="BK59" s="29"/>
      <c r="BL59" s="29"/>
      <c r="BM59" s="29"/>
      <c r="BN59" s="29"/>
      <c r="BO59" s="29"/>
      <c r="BP59" s="29"/>
      <c r="BQ59" s="29"/>
      <c r="BR59" s="28"/>
      <c r="BS59" s="29"/>
      <c r="BT59" s="29"/>
      <c r="BU59" s="29"/>
      <c r="BV59" s="29"/>
      <c r="BW59" s="29"/>
      <c r="BX59" s="29"/>
      <c r="BY59" s="29"/>
      <c r="BZ59" s="29"/>
      <c r="CA59" s="29"/>
      <c r="CB59" s="29"/>
      <c r="CC59" s="29"/>
      <c r="CD59" s="29"/>
      <c r="CE59" s="29"/>
      <c r="CF59" s="28"/>
      <c r="CG59" s="29"/>
      <c r="CN59" s="29"/>
      <c r="CO59" s="29"/>
      <c r="CQ59" s="29"/>
      <c r="CR59" s="29"/>
      <c r="CT59" s="29"/>
      <c r="DK59" s="28"/>
      <c r="DL59" s="29"/>
      <c r="DM59" s="29"/>
      <c r="DN59" s="29"/>
      <c r="DO59" s="29"/>
      <c r="DP59" s="29"/>
      <c r="DQ59" s="29"/>
      <c r="DR59" s="29"/>
      <c r="DS59" s="29"/>
      <c r="DT59" s="29"/>
      <c r="DU59" s="29"/>
      <c r="DV59" s="29"/>
      <c r="DW59" s="29"/>
      <c r="DX59" s="29"/>
      <c r="DY59" s="29"/>
      <c r="DZ59" s="29"/>
      <c r="EA59" s="29"/>
      <c r="EB59" s="29"/>
      <c r="EC59" s="28"/>
      <c r="ED59" s="29"/>
      <c r="EE59" s="29"/>
      <c r="EF59" s="29"/>
      <c r="EG59" s="29"/>
      <c r="EH59" s="29"/>
      <c r="EI59" s="29"/>
      <c r="EJ59" s="29"/>
      <c r="EK59" s="29"/>
      <c r="EL59" s="29"/>
      <c r="EM59" s="29"/>
      <c r="EN59" s="29"/>
      <c r="EO59" s="29"/>
      <c r="EP59" s="29"/>
      <c r="EQ59" s="29"/>
      <c r="ER59" s="29"/>
      <c r="ES59" s="29"/>
      <c r="ET59" s="29"/>
      <c r="EU59" s="28"/>
      <c r="EV59" s="29"/>
      <c r="EW59" s="29"/>
      <c r="EX59" s="29"/>
      <c r="EY59" s="29"/>
      <c r="EZ59" s="29"/>
      <c r="FA59" s="29"/>
      <c r="FB59" s="29"/>
      <c r="FC59" s="29"/>
      <c r="FD59" s="29"/>
      <c r="FE59" s="29"/>
      <c r="FF59" s="29"/>
      <c r="FG59" s="29"/>
      <c r="FH59" s="29"/>
      <c r="FI59" s="29"/>
      <c r="FJ59" s="29"/>
      <c r="FK59" s="29"/>
      <c r="FL59" s="29"/>
      <c r="FM59" s="28"/>
      <c r="FN59" s="29"/>
      <c r="FO59" s="29"/>
      <c r="FP59" s="29"/>
      <c r="FQ59" s="29"/>
      <c r="FR59" s="29"/>
      <c r="FS59" s="29"/>
      <c r="FT59" s="29"/>
      <c r="FU59" s="29"/>
      <c r="FV59" s="29"/>
      <c r="FW59" s="29"/>
      <c r="FX59" s="29"/>
      <c r="FY59" s="29"/>
      <c r="FZ59" s="29"/>
      <c r="GA59" s="29"/>
      <c r="GB59" s="29"/>
      <c r="GC59" s="29"/>
      <c r="GD59" s="29"/>
      <c r="GF59" s="29"/>
      <c r="GW59" s="28"/>
      <c r="GX59" s="29"/>
      <c r="GY59" s="29"/>
      <c r="GZ59" s="29"/>
      <c r="HA59" s="29"/>
      <c r="HB59" s="29"/>
      <c r="HC59" s="29"/>
      <c r="HD59" s="29"/>
      <c r="HE59" s="29"/>
      <c r="HF59" s="29"/>
      <c r="HG59" s="29"/>
      <c r="HH59" s="29"/>
      <c r="HI59" s="29"/>
      <c r="HJ59" s="29"/>
      <c r="HK59" s="29"/>
      <c r="HL59" s="29"/>
      <c r="HM59" s="29"/>
      <c r="HN59" s="29"/>
      <c r="HO59" s="28"/>
      <c r="HP59" s="29"/>
      <c r="HQ59" s="29"/>
      <c r="HR59" s="29"/>
      <c r="HS59" s="29"/>
      <c r="HT59" s="29"/>
      <c r="HU59" s="29"/>
      <c r="HV59" s="29"/>
      <c r="HW59" s="29"/>
      <c r="HX59" s="29"/>
      <c r="HY59" s="29"/>
      <c r="HZ59" s="29"/>
      <c r="IA59" s="29"/>
      <c r="IB59" s="29"/>
      <c r="IC59" s="29"/>
      <c r="ID59" s="29"/>
      <c r="IE59" s="29"/>
      <c r="IF59" s="29"/>
      <c r="IG59" s="28"/>
      <c r="IH59" s="29"/>
      <c r="II59" s="29"/>
      <c r="IJ59" s="29"/>
      <c r="IK59" s="29"/>
      <c r="IL59" s="29"/>
      <c r="IM59" s="29"/>
      <c r="IN59" s="29"/>
      <c r="IO59" s="29"/>
      <c r="IP59" s="29"/>
      <c r="IQ59" s="29"/>
      <c r="IR59" s="29"/>
      <c r="IS59" s="29"/>
      <c r="IT59" s="29"/>
      <c r="IU59" s="29"/>
      <c r="IV59" s="29"/>
      <c r="IW59" s="29"/>
      <c r="IX59" s="29"/>
      <c r="IY59" s="28"/>
      <c r="IZ59" s="29"/>
      <c r="JA59" s="29"/>
      <c r="JB59" s="29"/>
      <c r="JC59" s="29"/>
      <c r="JD59" s="29"/>
      <c r="JE59" s="29"/>
      <c r="JF59" s="29"/>
      <c r="JG59" s="29"/>
      <c r="JH59" s="29"/>
      <c r="JI59" s="29"/>
      <c r="JJ59" s="29"/>
      <c r="JK59" s="29"/>
      <c r="JL59" s="29"/>
      <c r="JM59" s="29"/>
      <c r="JN59" s="29"/>
      <c r="JO59" s="29"/>
      <c r="JP59" s="29"/>
      <c r="JR59" s="29"/>
      <c r="KI59" s="28"/>
      <c r="KJ59" s="29"/>
      <c r="KK59" s="29"/>
      <c r="KL59" s="29"/>
      <c r="KM59" s="29"/>
      <c r="KN59" s="29"/>
      <c r="KO59" s="29"/>
      <c r="KP59" s="29"/>
      <c r="KQ59" s="29"/>
      <c r="KR59" s="29"/>
      <c r="KS59" s="29"/>
      <c r="KT59" s="29"/>
      <c r="KU59" s="29"/>
      <c r="KV59" s="29"/>
      <c r="KW59" s="29"/>
      <c r="KX59" s="29"/>
      <c r="KY59" s="29"/>
      <c r="KZ59" s="29"/>
      <c r="LA59" s="28"/>
      <c r="LB59" s="29"/>
      <c r="LC59" s="29"/>
      <c r="LD59" s="29"/>
      <c r="LE59" s="29"/>
      <c r="LF59" s="29"/>
      <c r="LG59" s="29"/>
      <c r="LH59" s="29"/>
      <c r="LI59" s="29"/>
      <c r="LJ59" s="29"/>
      <c r="LK59" s="29"/>
      <c r="LL59" s="29"/>
      <c r="LM59" s="29"/>
      <c r="LN59" s="29"/>
      <c r="LO59" s="29"/>
      <c r="LP59" s="29"/>
      <c r="LQ59" s="29"/>
      <c r="LR59" s="29"/>
      <c r="LS59" s="28"/>
      <c r="LT59" s="29"/>
      <c r="LU59" s="29"/>
      <c r="LV59" s="29"/>
      <c r="LW59" s="29"/>
      <c r="LX59" s="29"/>
      <c r="LY59" s="29"/>
      <c r="LZ59" s="29"/>
      <c r="MA59" s="29"/>
      <c r="MB59" s="29"/>
      <c r="MC59" s="29"/>
      <c r="MD59" s="29"/>
      <c r="ME59" s="29"/>
      <c r="MF59" s="29"/>
      <c r="MG59" s="29"/>
      <c r="MH59" s="29"/>
      <c r="MI59" s="29"/>
      <c r="MJ59" s="29"/>
      <c r="MK59" s="28"/>
      <c r="ML59" s="29"/>
      <c r="MM59" s="29"/>
      <c r="MN59" s="29"/>
      <c r="MO59" s="29"/>
      <c r="MP59" s="29"/>
      <c r="MQ59" s="29"/>
      <c r="MR59" s="29"/>
      <c r="MS59" s="29"/>
      <c r="MT59" s="29"/>
      <c r="MU59" s="29"/>
      <c r="MV59" s="29"/>
      <c r="MW59" s="29"/>
      <c r="MX59" s="29"/>
      <c r="MY59" s="29"/>
      <c r="MZ59" s="29"/>
      <c r="NA59" s="29"/>
      <c r="NB59" s="29"/>
      <c r="NC59" s="28"/>
      <c r="ND59" s="29"/>
      <c r="NE59" s="29"/>
      <c r="NF59" s="29"/>
      <c r="NG59" s="29"/>
      <c r="NH59" s="29"/>
      <c r="NI59" s="29"/>
      <c r="NJ59" s="29"/>
      <c r="NK59" s="29"/>
      <c r="NL59" s="29"/>
      <c r="NM59" s="29"/>
      <c r="NN59" s="29"/>
      <c r="NO59" s="29"/>
      <c r="NP59" s="29"/>
      <c r="NQ59" s="29"/>
      <c r="NR59" s="29"/>
      <c r="NS59" s="29"/>
      <c r="NT59" s="29"/>
      <c r="NU59" s="28"/>
      <c r="NW59" s="29"/>
      <c r="NX59" s="29"/>
      <c r="NY59" s="29"/>
      <c r="NZ59" s="29"/>
      <c r="OA59" s="29"/>
      <c r="OB59" s="29"/>
      <c r="OC59" s="29"/>
      <c r="OD59" s="29"/>
      <c r="OE59" s="29"/>
      <c r="OF59" s="29"/>
      <c r="OG59" s="29"/>
      <c r="OH59" s="29"/>
      <c r="OI59" s="29"/>
      <c r="OJ59" s="29"/>
      <c r="OK59" s="29"/>
      <c r="OL59" s="29"/>
      <c r="OM59" s="28"/>
      <c r="OO59" s="29"/>
      <c r="OP59" s="29"/>
      <c r="OQ59" s="29"/>
      <c r="OR59" s="29"/>
      <c r="OS59" s="29"/>
      <c r="OT59" s="29"/>
      <c r="OU59" s="29"/>
      <c r="OV59" s="29"/>
      <c r="OW59" s="29"/>
      <c r="OX59" s="29"/>
      <c r="OY59" s="29"/>
      <c r="OZ59" s="29"/>
      <c r="PA59" s="29"/>
      <c r="PB59" s="29"/>
      <c r="PC59" s="29"/>
      <c r="PD59" s="29"/>
      <c r="PE59" s="28"/>
      <c r="PF59" s="29"/>
      <c r="PG59" s="29"/>
      <c r="PH59" s="29"/>
      <c r="PI59" s="29"/>
      <c r="PJ59" s="29"/>
      <c r="PK59" s="29"/>
      <c r="PL59" s="29"/>
      <c r="PM59" s="29"/>
      <c r="PN59" s="29"/>
      <c r="PO59" s="29"/>
      <c r="PP59" s="29"/>
      <c r="PQ59" s="29"/>
      <c r="PR59" s="29"/>
      <c r="PS59" s="29"/>
      <c r="PT59" s="29"/>
      <c r="PU59" s="29"/>
      <c r="PV59" s="29"/>
      <c r="PW59" s="28"/>
      <c r="PX59" s="29"/>
      <c r="PY59" s="29"/>
      <c r="PZ59" s="29"/>
      <c r="QA59" s="29"/>
      <c r="QB59" s="29"/>
      <c r="QC59" s="29"/>
      <c r="QD59" s="29"/>
      <c r="QE59" s="29"/>
      <c r="QF59" s="29"/>
      <c r="QG59" s="29"/>
      <c r="QH59" s="29"/>
      <c r="QI59" s="29"/>
      <c r="QJ59" s="29"/>
      <c r="QK59" s="29"/>
      <c r="QL59" s="29"/>
      <c r="QM59" s="29"/>
      <c r="QN59" s="29"/>
      <c r="QO59" s="28"/>
      <c r="QP59" s="29"/>
      <c r="QQ59" s="29"/>
      <c r="QR59" s="29"/>
      <c r="QS59" s="29"/>
      <c r="QT59" s="29"/>
      <c r="QU59" s="29"/>
      <c r="QV59" s="29"/>
      <c r="QW59" s="29"/>
      <c r="QX59" s="29"/>
      <c r="QY59" s="29"/>
      <c r="QZ59" s="29"/>
      <c r="RA59" s="29"/>
      <c r="RB59" s="29"/>
      <c r="RC59" s="29"/>
      <c r="RD59" s="29"/>
      <c r="RE59" s="29"/>
      <c r="RF59" s="29"/>
      <c r="RH59" s="29"/>
    </row>
    <row r="60" spans="2:487" ht="15" x14ac:dyDescent="0.25">
      <c r="B60" s="28"/>
      <c r="C60" s="29"/>
      <c r="D60" s="29"/>
      <c r="E60" s="29"/>
      <c r="F60" s="29"/>
      <c r="G60" s="29"/>
      <c r="H60" s="29"/>
      <c r="I60" s="29"/>
      <c r="J60" s="29"/>
      <c r="K60" s="29"/>
      <c r="L60" s="29"/>
      <c r="M60" s="29"/>
      <c r="N60" s="29"/>
      <c r="O60" s="29"/>
      <c r="P60" s="28"/>
      <c r="Q60" s="29"/>
      <c r="R60" s="29"/>
      <c r="S60" s="29"/>
      <c r="T60" s="29"/>
      <c r="U60" s="29"/>
      <c r="V60" s="29"/>
      <c r="W60" s="29"/>
      <c r="X60" s="29"/>
      <c r="Y60" s="29"/>
      <c r="Z60" s="29"/>
      <c r="AA60" s="29"/>
      <c r="AB60" s="29"/>
      <c r="AC60" s="29"/>
      <c r="AD60" s="28"/>
      <c r="AE60" s="29"/>
      <c r="AF60" s="29"/>
      <c r="AG60" s="29"/>
      <c r="AH60" s="29"/>
      <c r="AI60" s="29"/>
      <c r="AJ60" s="29"/>
      <c r="AK60" s="29"/>
      <c r="AL60" s="29"/>
      <c r="AM60" s="29"/>
      <c r="AN60" s="29"/>
      <c r="AO60" s="29"/>
      <c r="AP60" s="28"/>
      <c r="AQ60" s="29"/>
      <c r="AR60" s="29"/>
      <c r="AS60" s="29"/>
      <c r="AT60" s="29"/>
      <c r="AU60" s="29"/>
      <c r="AV60" s="29"/>
      <c r="AW60" s="29"/>
      <c r="AX60" s="29"/>
      <c r="AY60" s="29"/>
      <c r="AZ60" s="29"/>
      <c r="BA60" s="29"/>
      <c r="BB60" s="29"/>
      <c r="BC60" s="29"/>
      <c r="BD60" s="28"/>
      <c r="BE60" s="29"/>
      <c r="BF60" s="29"/>
      <c r="BG60" s="29"/>
      <c r="BH60" s="29"/>
      <c r="BI60" s="29"/>
      <c r="BJ60" s="29"/>
      <c r="BK60" s="29"/>
      <c r="BL60" s="29"/>
      <c r="BM60" s="29"/>
      <c r="BN60" s="29"/>
      <c r="BO60" s="29"/>
      <c r="BP60" s="29"/>
      <c r="BQ60" s="29"/>
      <c r="BR60" s="28"/>
      <c r="BS60" s="29"/>
      <c r="BT60" s="29"/>
      <c r="BU60" s="29"/>
      <c r="BV60" s="29"/>
      <c r="BW60" s="29"/>
      <c r="BX60" s="29"/>
      <c r="BY60" s="29"/>
      <c r="BZ60" s="29"/>
      <c r="CA60" s="29"/>
      <c r="CB60" s="29"/>
      <c r="CC60" s="29"/>
      <c r="CD60" s="29"/>
      <c r="CE60" s="29"/>
      <c r="CF60" s="28"/>
      <c r="CG60" s="29"/>
      <c r="CH60" s="29"/>
      <c r="CI60" s="29"/>
      <c r="CJ60" s="29"/>
      <c r="CK60" s="29"/>
      <c r="CL60" s="29"/>
      <c r="CM60" s="29"/>
      <c r="CN60" s="29"/>
      <c r="CO60" s="29"/>
      <c r="CQ60" s="29"/>
      <c r="CR60" s="29"/>
      <c r="CS60" s="28"/>
      <c r="CT60" s="29"/>
      <c r="CU60" s="29"/>
      <c r="CV60" s="29"/>
      <c r="CW60" s="29"/>
      <c r="CX60" s="29"/>
      <c r="CY60" s="29"/>
      <c r="CZ60" s="29"/>
      <c r="DA60" s="29"/>
      <c r="DB60" s="29"/>
      <c r="DC60" s="29"/>
      <c r="DD60" s="29"/>
      <c r="DE60" s="29"/>
      <c r="DF60" s="29"/>
      <c r="DG60" s="29"/>
      <c r="DH60" s="29"/>
      <c r="DI60" s="29"/>
      <c r="DJ60" s="29"/>
      <c r="DK60" s="28"/>
      <c r="DL60" s="29"/>
      <c r="DM60" s="29"/>
      <c r="DN60" s="29"/>
      <c r="DO60" s="29"/>
      <c r="DP60" s="29"/>
      <c r="DQ60" s="29"/>
      <c r="DR60" s="29"/>
      <c r="DS60" s="29"/>
      <c r="DT60" s="29"/>
      <c r="DU60" s="29"/>
      <c r="DV60" s="29"/>
      <c r="DW60" s="29"/>
      <c r="DX60" s="29"/>
      <c r="DY60" s="29"/>
      <c r="DZ60" s="29"/>
      <c r="EA60" s="29"/>
      <c r="EB60" s="29"/>
      <c r="EC60" s="28"/>
      <c r="ED60" s="29"/>
      <c r="EE60" s="29"/>
      <c r="EF60" s="29"/>
      <c r="EG60" s="29"/>
      <c r="EH60" s="29"/>
      <c r="EI60" s="29"/>
      <c r="EJ60" s="29"/>
      <c r="EK60" s="29"/>
      <c r="EL60" s="29"/>
      <c r="EM60" s="29"/>
      <c r="EN60" s="29"/>
      <c r="EO60" s="29"/>
      <c r="EP60" s="29"/>
      <c r="EQ60" s="29"/>
      <c r="ER60" s="29"/>
      <c r="ES60" s="29"/>
      <c r="ET60" s="29"/>
      <c r="EU60" s="28"/>
      <c r="EV60" s="29"/>
      <c r="EW60" s="29"/>
      <c r="EX60" s="29"/>
      <c r="EY60" s="29"/>
      <c r="EZ60" s="29"/>
      <c r="FA60" s="29"/>
      <c r="FB60" s="29"/>
      <c r="FC60" s="29"/>
      <c r="FD60" s="29"/>
      <c r="FE60" s="29"/>
      <c r="FF60" s="29"/>
      <c r="FG60" s="29"/>
      <c r="FH60" s="29"/>
      <c r="FI60" s="29"/>
      <c r="FJ60" s="29"/>
      <c r="FK60" s="29"/>
      <c r="FL60" s="29"/>
      <c r="FM60" s="28"/>
      <c r="FN60" s="29"/>
      <c r="FO60" s="29"/>
      <c r="FP60" s="29"/>
      <c r="FQ60" s="29"/>
      <c r="FR60" s="29"/>
      <c r="FS60" s="29"/>
      <c r="FT60" s="29"/>
      <c r="FU60" s="29"/>
      <c r="FV60" s="29"/>
      <c r="FW60" s="29"/>
      <c r="FX60" s="29"/>
      <c r="FY60" s="29"/>
      <c r="FZ60" s="29"/>
      <c r="GA60" s="29"/>
      <c r="GB60" s="29"/>
      <c r="GC60" s="29"/>
      <c r="GD60" s="29"/>
      <c r="GF60" s="29"/>
      <c r="GW60" s="28"/>
      <c r="GX60" s="29"/>
      <c r="GY60" s="29"/>
      <c r="GZ60" s="29"/>
      <c r="HA60" s="29"/>
      <c r="HB60" s="29"/>
      <c r="HC60" s="29"/>
      <c r="HD60" s="29"/>
      <c r="HE60" s="29"/>
      <c r="HF60" s="29"/>
      <c r="HG60" s="29"/>
      <c r="HH60" s="29"/>
      <c r="HI60" s="29"/>
      <c r="HJ60" s="29"/>
      <c r="HK60" s="29"/>
      <c r="HL60" s="29"/>
      <c r="HM60" s="29"/>
      <c r="HN60" s="29"/>
      <c r="HO60" s="28"/>
      <c r="HP60" s="29"/>
      <c r="HQ60" s="29"/>
      <c r="HR60" s="29"/>
      <c r="HS60" s="29"/>
      <c r="HT60" s="29"/>
      <c r="HU60" s="29"/>
      <c r="HV60" s="29"/>
      <c r="HW60" s="29"/>
      <c r="HX60" s="29"/>
      <c r="HY60" s="29"/>
      <c r="HZ60" s="29"/>
      <c r="IA60" s="29"/>
      <c r="IB60" s="29"/>
      <c r="IC60" s="29"/>
      <c r="ID60" s="29"/>
      <c r="IE60" s="29"/>
      <c r="IF60" s="29"/>
      <c r="IG60" s="28"/>
      <c r="IH60" s="29"/>
      <c r="II60" s="29"/>
      <c r="IJ60" s="29"/>
      <c r="IK60" s="29"/>
      <c r="IL60" s="29"/>
      <c r="IM60" s="29"/>
      <c r="IN60" s="29"/>
      <c r="IO60" s="29"/>
      <c r="IP60" s="29"/>
      <c r="IQ60" s="29"/>
      <c r="IR60" s="29"/>
      <c r="IS60" s="29"/>
      <c r="IT60" s="29"/>
      <c r="IU60" s="29"/>
      <c r="IV60" s="29"/>
      <c r="IW60" s="29"/>
      <c r="IX60" s="29"/>
      <c r="IY60" s="28"/>
      <c r="IZ60" s="29"/>
      <c r="JA60" s="29"/>
      <c r="JB60" s="29"/>
      <c r="JC60" s="29"/>
      <c r="JD60" s="29"/>
      <c r="JE60" s="29"/>
      <c r="JF60" s="29"/>
      <c r="JG60" s="29"/>
      <c r="JH60" s="29"/>
      <c r="JI60" s="29"/>
      <c r="JJ60" s="29"/>
      <c r="JK60" s="29"/>
      <c r="JL60" s="29"/>
      <c r="JM60" s="29"/>
      <c r="JN60" s="29"/>
      <c r="JO60" s="29"/>
      <c r="JP60" s="29"/>
      <c r="JR60" s="29"/>
      <c r="KI60" s="28"/>
      <c r="KJ60" s="29"/>
      <c r="KK60" s="29"/>
      <c r="KL60" s="29"/>
      <c r="KM60" s="29"/>
      <c r="KN60" s="29"/>
      <c r="KO60" s="29"/>
      <c r="KP60" s="29"/>
      <c r="KQ60" s="29"/>
      <c r="KR60" s="29"/>
      <c r="KS60" s="29"/>
      <c r="KT60" s="29"/>
      <c r="KU60" s="29"/>
      <c r="KV60" s="29"/>
      <c r="KW60" s="29"/>
      <c r="KX60" s="29"/>
      <c r="KY60" s="29"/>
      <c r="KZ60" s="29"/>
      <c r="LA60" s="28"/>
      <c r="LB60" s="29"/>
      <c r="LC60" s="29"/>
      <c r="LD60" s="29"/>
      <c r="LE60" s="29"/>
      <c r="LF60" s="29"/>
      <c r="LG60" s="29"/>
      <c r="LH60" s="29"/>
      <c r="LI60" s="29"/>
      <c r="LJ60" s="29"/>
      <c r="LK60" s="29"/>
      <c r="LL60" s="29"/>
      <c r="LM60" s="29"/>
      <c r="LN60" s="29"/>
      <c r="LO60" s="29"/>
      <c r="LP60" s="29"/>
      <c r="LQ60" s="29"/>
      <c r="LR60" s="29"/>
      <c r="LS60" s="28"/>
      <c r="LT60" s="29"/>
      <c r="LU60" s="29"/>
      <c r="LV60" s="29"/>
      <c r="LW60" s="29"/>
      <c r="LX60" s="29"/>
      <c r="LY60" s="29"/>
      <c r="LZ60" s="29"/>
      <c r="MA60" s="29"/>
      <c r="MB60" s="29"/>
      <c r="MC60" s="29"/>
      <c r="MD60" s="29"/>
      <c r="ME60" s="29"/>
      <c r="MF60" s="29"/>
      <c r="MG60" s="29"/>
      <c r="MH60" s="29"/>
      <c r="MI60" s="29"/>
      <c r="MJ60" s="29"/>
      <c r="MK60" s="28"/>
      <c r="ML60" s="29"/>
      <c r="MM60" s="29"/>
      <c r="MN60" s="29"/>
      <c r="MO60" s="29"/>
      <c r="MP60" s="29"/>
      <c r="MQ60" s="29"/>
      <c r="MR60" s="29"/>
      <c r="MS60" s="29"/>
      <c r="MT60" s="29"/>
      <c r="MU60" s="29"/>
      <c r="MV60" s="29"/>
      <c r="MW60" s="29"/>
      <c r="MX60" s="29"/>
      <c r="MY60" s="29"/>
      <c r="MZ60" s="29"/>
      <c r="NA60" s="29"/>
      <c r="NB60" s="29"/>
      <c r="NC60" s="28"/>
      <c r="ND60" s="29"/>
      <c r="NE60" s="29"/>
      <c r="NF60" s="29"/>
      <c r="NG60" s="29"/>
      <c r="NH60" s="29"/>
      <c r="NI60" s="29"/>
      <c r="NJ60" s="29"/>
      <c r="NK60" s="29"/>
      <c r="NL60" s="29"/>
      <c r="NM60" s="29"/>
      <c r="NN60" s="29"/>
      <c r="NO60" s="29"/>
      <c r="NP60" s="29"/>
      <c r="NQ60" s="29"/>
      <c r="NR60" s="29"/>
      <c r="NS60" s="29"/>
      <c r="NT60" s="29"/>
      <c r="NU60" s="28"/>
      <c r="NW60" s="29"/>
      <c r="NX60" s="29"/>
      <c r="NY60" s="29"/>
      <c r="NZ60" s="29"/>
      <c r="OA60" s="29"/>
      <c r="OB60" s="29"/>
      <c r="OC60" s="29"/>
      <c r="OD60" s="29"/>
      <c r="OE60" s="29"/>
      <c r="OF60" s="29"/>
      <c r="OG60" s="29"/>
      <c r="OH60" s="29"/>
      <c r="OI60" s="29"/>
      <c r="OJ60" s="29"/>
      <c r="OK60" s="29"/>
      <c r="OL60" s="29"/>
      <c r="OM60" s="28"/>
      <c r="ON60" s="29"/>
      <c r="OO60" s="29"/>
      <c r="OP60" s="29"/>
      <c r="OQ60" s="29"/>
      <c r="OR60" s="29"/>
      <c r="OS60" s="29"/>
      <c r="OT60" s="29"/>
      <c r="OU60" s="29"/>
      <c r="OV60" s="29"/>
      <c r="OW60" s="29"/>
      <c r="OX60" s="29"/>
      <c r="OY60" s="29"/>
      <c r="OZ60" s="29"/>
      <c r="PA60" s="29"/>
      <c r="PB60" s="29"/>
      <c r="PC60" s="29"/>
      <c r="PD60" s="29"/>
      <c r="PE60" s="28"/>
      <c r="PF60" s="29"/>
      <c r="PG60" s="29"/>
      <c r="PH60" s="29"/>
      <c r="PI60" s="29"/>
      <c r="PJ60" s="29"/>
      <c r="PK60" s="29"/>
      <c r="PL60" s="29"/>
      <c r="PM60" s="29"/>
      <c r="PN60" s="29"/>
      <c r="PO60" s="29"/>
      <c r="PP60" s="29"/>
      <c r="PQ60" s="29"/>
      <c r="PR60" s="29"/>
      <c r="PS60" s="29"/>
      <c r="PT60" s="29"/>
      <c r="PU60" s="29"/>
      <c r="PV60" s="29"/>
      <c r="PW60" s="28"/>
      <c r="PX60" s="29"/>
      <c r="PY60" s="29"/>
      <c r="PZ60" s="29"/>
      <c r="QA60" s="29"/>
      <c r="QB60" s="29"/>
      <c r="QC60" s="29"/>
      <c r="QD60" s="29"/>
      <c r="QE60" s="29"/>
      <c r="QF60" s="29"/>
      <c r="QG60" s="29"/>
      <c r="QH60" s="29"/>
      <c r="QI60" s="29"/>
      <c r="QJ60" s="29"/>
      <c r="QK60" s="29"/>
      <c r="QL60" s="29"/>
      <c r="QM60" s="29"/>
      <c r="QN60" s="29"/>
      <c r="QO60" s="28"/>
      <c r="QP60" s="29"/>
      <c r="QQ60" s="29"/>
      <c r="QR60" s="29"/>
      <c r="QS60" s="29"/>
      <c r="QT60" s="29"/>
      <c r="QU60" s="29"/>
      <c r="QV60" s="29"/>
      <c r="QW60" s="29"/>
      <c r="QX60" s="29"/>
      <c r="QY60" s="29"/>
      <c r="QZ60" s="29"/>
      <c r="RA60" s="29"/>
      <c r="RB60" s="29"/>
      <c r="RC60" s="29"/>
      <c r="RD60" s="29"/>
      <c r="RE60" s="29"/>
      <c r="RF60" s="29"/>
      <c r="RH60" s="29"/>
    </row>
    <row r="61" spans="2:487" ht="15" x14ac:dyDescent="0.25">
      <c r="B61" s="28"/>
      <c r="C61" s="29"/>
      <c r="D61" s="29"/>
      <c r="E61" s="29"/>
      <c r="F61" s="29"/>
      <c r="G61" s="29"/>
      <c r="H61" s="29"/>
      <c r="I61" s="29"/>
      <c r="J61" s="29"/>
      <c r="K61" s="29"/>
      <c r="L61" s="29"/>
      <c r="M61" s="29"/>
      <c r="N61" s="29"/>
      <c r="O61" s="29"/>
      <c r="P61" s="28"/>
      <c r="Q61" s="29"/>
      <c r="R61" s="29"/>
      <c r="S61" s="29"/>
      <c r="T61" s="29"/>
      <c r="U61" s="29"/>
      <c r="V61" s="29"/>
      <c r="W61" s="29"/>
      <c r="X61" s="29"/>
      <c r="Y61" s="29"/>
      <c r="Z61" s="29"/>
      <c r="AA61" s="29"/>
      <c r="AB61" s="29"/>
      <c r="AC61" s="29"/>
      <c r="AD61" s="28"/>
      <c r="AE61" s="29"/>
      <c r="AF61" s="29"/>
      <c r="AG61" s="29"/>
      <c r="AH61" s="29"/>
      <c r="AI61" s="29"/>
      <c r="AJ61" s="29"/>
      <c r="AK61" s="29"/>
      <c r="AL61" s="29"/>
      <c r="AM61" s="29"/>
      <c r="AN61" s="29"/>
      <c r="AO61" s="29"/>
      <c r="AP61" s="28"/>
      <c r="AQ61" s="29"/>
      <c r="AR61" s="29"/>
      <c r="AS61" s="29"/>
      <c r="AT61" s="29"/>
      <c r="AU61" s="29"/>
      <c r="AV61" s="29"/>
      <c r="AW61" s="29"/>
      <c r="AX61" s="29"/>
      <c r="AY61" s="29"/>
      <c r="AZ61" s="29"/>
      <c r="BA61" s="29"/>
      <c r="BB61" s="29"/>
      <c r="BC61" s="29"/>
      <c r="BD61" s="28"/>
      <c r="BE61" s="29"/>
      <c r="BF61" s="29"/>
      <c r="BG61" s="29"/>
      <c r="BH61" s="29"/>
      <c r="BI61" s="29"/>
      <c r="BJ61" s="29"/>
      <c r="BK61" s="29"/>
      <c r="BL61" s="29"/>
      <c r="BM61" s="29"/>
      <c r="BN61" s="29"/>
      <c r="BO61" s="29"/>
      <c r="BP61" s="29"/>
      <c r="BQ61" s="29"/>
      <c r="BR61" s="28"/>
      <c r="BS61" s="29"/>
      <c r="BT61" s="29"/>
      <c r="BU61" s="29"/>
      <c r="BV61" s="29"/>
      <c r="BW61" s="29"/>
      <c r="BX61" s="29"/>
      <c r="BY61" s="29"/>
      <c r="BZ61" s="29"/>
      <c r="CA61" s="29"/>
      <c r="CB61" s="29"/>
      <c r="CC61" s="29"/>
      <c r="CD61" s="29"/>
      <c r="CE61" s="29"/>
      <c r="CF61" s="28"/>
      <c r="CG61" s="29"/>
      <c r="CH61" s="29"/>
      <c r="CI61" s="29"/>
      <c r="CJ61" s="29"/>
      <c r="CK61" s="29"/>
      <c r="CL61" s="29"/>
      <c r="CM61" s="29"/>
      <c r="CN61" s="29"/>
      <c r="CO61" s="29"/>
      <c r="CQ61" s="29"/>
      <c r="CR61" s="29"/>
      <c r="CS61" s="28"/>
      <c r="CT61" s="29"/>
      <c r="CU61" s="29"/>
      <c r="CV61" s="29"/>
      <c r="CW61" s="29"/>
      <c r="CX61" s="29"/>
      <c r="CY61" s="29"/>
      <c r="CZ61" s="29"/>
      <c r="DA61" s="29"/>
      <c r="DB61" s="29"/>
      <c r="DC61" s="29"/>
      <c r="DD61" s="29"/>
      <c r="DE61" s="29"/>
      <c r="DF61" s="29"/>
      <c r="DG61" s="29"/>
      <c r="DH61" s="29"/>
      <c r="DI61" s="29"/>
      <c r="DJ61" s="29"/>
      <c r="DK61" s="28"/>
      <c r="DL61" s="29"/>
      <c r="DM61" s="29"/>
      <c r="DN61" s="29"/>
      <c r="DO61" s="29"/>
      <c r="DP61" s="29"/>
      <c r="DQ61" s="29"/>
      <c r="DR61" s="29"/>
      <c r="DS61" s="29"/>
      <c r="DT61" s="29"/>
      <c r="DU61" s="29"/>
      <c r="DV61" s="29"/>
      <c r="DW61" s="29"/>
      <c r="DX61" s="29"/>
      <c r="DY61" s="29"/>
      <c r="DZ61" s="29"/>
      <c r="EA61" s="29"/>
      <c r="EB61" s="29"/>
      <c r="EC61" s="28"/>
      <c r="ED61" s="29"/>
      <c r="EE61" s="29"/>
      <c r="EF61" s="29"/>
      <c r="EG61" s="29"/>
      <c r="EH61" s="29"/>
      <c r="EI61" s="29"/>
      <c r="EJ61" s="29"/>
      <c r="EK61" s="29"/>
      <c r="EL61" s="29"/>
      <c r="EM61" s="29"/>
      <c r="EN61" s="29"/>
      <c r="EO61" s="29"/>
      <c r="EP61" s="29"/>
      <c r="EQ61" s="29"/>
      <c r="ER61" s="29"/>
      <c r="ES61" s="29"/>
      <c r="ET61" s="29"/>
      <c r="EU61" s="28"/>
      <c r="EV61" s="29"/>
      <c r="EW61" s="29"/>
      <c r="EX61" s="29"/>
      <c r="EY61" s="29"/>
      <c r="EZ61" s="29"/>
      <c r="FA61" s="29"/>
      <c r="FB61" s="29"/>
      <c r="FC61" s="29"/>
      <c r="FD61" s="29"/>
      <c r="FE61" s="29"/>
      <c r="FF61" s="29"/>
      <c r="FG61" s="29"/>
      <c r="FH61" s="29"/>
      <c r="FI61" s="29"/>
      <c r="FJ61" s="29"/>
      <c r="FK61" s="29"/>
      <c r="FL61" s="29"/>
      <c r="FM61" s="28"/>
      <c r="FN61" s="29"/>
      <c r="FO61" s="29"/>
      <c r="FP61" s="29"/>
      <c r="FQ61" s="29"/>
      <c r="FR61" s="29"/>
      <c r="FS61" s="29"/>
      <c r="FT61" s="29"/>
      <c r="FU61" s="29"/>
      <c r="FV61" s="29"/>
      <c r="FW61" s="29"/>
      <c r="FX61" s="29"/>
      <c r="FY61" s="29"/>
      <c r="FZ61" s="29"/>
      <c r="GA61" s="29"/>
      <c r="GB61" s="29"/>
      <c r="GC61" s="29"/>
      <c r="GD61" s="29"/>
      <c r="GF61" s="29"/>
      <c r="GW61" s="28"/>
      <c r="GX61" s="29"/>
      <c r="GY61" s="29"/>
      <c r="GZ61" s="29"/>
      <c r="HA61" s="29"/>
      <c r="HB61" s="29"/>
      <c r="HC61" s="29"/>
      <c r="HD61" s="29"/>
      <c r="HE61" s="29"/>
      <c r="HF61" s="29"/>
      <c r="HG61" s="29"/>
      <c r="HH61" s="29"/>
      <c r="HI61" s="29"/>
      <c r="HJ61" s="29"/>
      <c r="HK61" s="29"/>
      <c r="HL61" s="29"/>
      <c r="HM61" s="29"/>
      <c r="HN61" s="29"/>
      <c r="HO61" s="28"/>
      <c r="HP61" s="29"/>
      <c r="HQ61" s="29"/>
      <c r="HR61" s="29"/>
      <c r="HS61" s="29"/>
      <c r="HT61" s="29"/>
      <c r="HU61" s="29"/>
      <c r="HV61" s="29"/>
      <c r="HW61" s="29"/>
      <c r="HX61" s="29"/>
      <c r="HY61" s="29"/>
      <c r="HZ61" s="29"/>
      <c r="IA61" s="29"/>
      <c r="IB61" s="29"/>
      <c r="IC61" s="29"/>
      <c r="ID61" s="29"/>
      <c r="IE61" s="29"/>
      <c r="IF61" s="29"/>
      <c r="IG61" s="28"/>
      <c r="IH61" s="29"/>
      <c r="II61" s="29"/>
      <c r="IJ61" s="29"/>
      <c r="IK61" s="29"/>
      <c r="IL61" s="29"/>
      <c r="IM61" s="29"/>
      <c r="IN61" s="29"/>
      <c r="IO61" s="29"/>
      <c r="IP61" s="29"/>
      <c r="IQ61" s="29"/>
      <c r="IR61" s="29"/>
      <c r="IS61" s="29"/>
      <c r="IT61" s="29"/>
      <c r="IU61" s="29"/>
      <c r="IV61" s="29"/>
      <c r="IW61" s="29"/>
      <c r="IX61" s="29"/>
      <c r="IY61" s="28"/>
      <c r="IZ61" s="29"/>
      <c r="JA61" s="29"/>
      <c r="JB61" s="29"/>
      <c r="JC61" s="29"/>
      <c r="JD61" s="29"/>
      <c r="JE61" s="29"/>
      <c r="JF61" s="29"/>
      <c r="JG61" s="29"/>
      <c r="JH61" s="29"/>
      <c r="JI61" s="29"/>
      <c r="JJ61" s="29"/>
      <c r="JK61" s="29"/>
      <c r="JL61" s="29"/>
      <c r="JM61" s="29"/>
      <c r="JN61" s="29"/>
      <c r="JO61" s="29"/>
      <c r="JP61" s="29"/>
      <c r="JR61" s="29"/>
      <c r="KI61" s="28"/>
      <c r="KJ61" s="29"/>
      <c r="KK61" s="29"/>
      <c r="KL61" s="29"/>
      <c r="KM61" s="29"/>
      <c r="KN61" s="29"/>
      <c r="KO61" s="29"/>
      <c r="KP61" s="29"/>
      <c r="KQ61" s="29"/>
      <c r="KR61" s="29"/>
      <c r="KS61" s="29"/>
      <c r="KT61" s="29"/>
      <c r="KU61" s="29"/>
      <c r="KV61" s="29"/>
      <c r="KW61" s="29"/>
      <c r="KX61" s="29"/>
      <c r="KY61" s="29"/>
      <c r="KZ61" s="29"/>
      <c r="LA61" s="28"/>
      <c r="LB61" s="29"/>
      <c r="LC61" s="29"/>
      <c r="LD61" s="29"/>
      <c r="LE61" s="29"/>
      <c r="LF61" s="29"/>
      <c r="LG61" s="29"/>
      <c r="LH61" s="29"/>
      <c r="LI61" s="29"/>
      <c r="LJ61" s="29"/>
      <c r="LK61" s="29"/>
      <c r="LL61" s="29"/>
      <c r="LM61" s="29"/>
      <c r="LN61" s="29"/>
      <c r="LO61" s="29"/>
      <c r="LP61" s="29"/>
      <c r="LQ61" s="29"/>
      <c r="LR61" s="29"/>
      <c r="LS61" s="28"/>
      <c r="LT61" s="29"/>
      <c r="LU61" s="29"/>
      <c r="LV61" s="29"/>
      <c r="LW61" s="29"/>
      <c r="LX61" s="29"/>
      <c r="LY61" s="29"/>
      <c r="LZ61" s="29"/>
      <c r="MA61" s="29"/>
      <c r="MB61" s="29"/>
      <c r="MC61" s="29"/>
      <c r="MD61" s="29"/>
      <c r="ME61" s="29"/>
      <c r="MF61" s="29"/>
      <c r="MG61" s="29"/>
      <c r="MH61" s="29"/>
      <c r="MI61" s="29"/>
      <c r="MJ61" s="29"/>
      <c r="MK61" s="28"/>
      <c r="ML61" s="29"/>
      <c r="MM61" s="29"/>
      <c r="MN61" s="29"/>
      <c r="MO61" s="29"/>
      <c r="MP61" s="29"/>
      <c r="MQ61" s="29"/>
      <c r="MR61" s="29"/>
      <c r="MS61" s="29"/>
      <c r="MT61" s="29"/>
      <c r="MU61" s="29"/>
      <c r="MV61" s="29"/>
      <c r="MW61" s="29"/>
      <c r="MX61" s="29"/>
      <c r="MY61" s="29"/>
      <c r="MZ61" s="29"/>
      <c r="NA61" s="29"/>
      <c r="NB61" s="29"/>
      <c r="NC61" s="28"/>
      <c r="ND61" s="29"/>
      <c r="NE61" s="29"/>
      <c r="NF61" s="29"/>
      <c r="NG61" s="29"/>
      <c r="NH61" s="29"/>
      <c r="NI61" s="29"/>
      <c r="NJ61" s="29"/>
      <c r="NK61" s="29"/>
      <c r="NL61" s="29"/>
      <c r="NM61" s="29"/>
      <c r="NN61" s="29"/>
      <c r="NO61" s="29"/>
      <c r="NP61" s="29"/>
      <c r="NQ61" s="29"/>
      <c r="NR61" s="29"/>
      <c r="NS61" s="29"/>
      <c r="NT61" s="29"/>
      <c r="NU61" s="28"/>
      <c r="NW61" s="29"/>
      <c r="NX61" s="29"/>
      <c r="NY61" s="29"/>
      <c r="NZ61" s="29"/>
      <c r="OA61" s="29"/>
      <c r="OB61" s="29"/>
      <c r="OC61" s="29"/>
      <c r="OD61" s="29"/>
      <c r="OE61" s="29"/>
      <c r="OF61" s="29"/>
      <c r="OG61" s="29"/>
      <c r="OH61" s="29"/>
      <c r="OI61" s="29"/>
      <c r="OJ61" s="29"/>
      <c r="OK61" s="29"/>
      <c r="OL61" s="29"/>
      <c r="OM61" s="28"/>
      <c r="ON61" s="29"/>
      <c r="OO61" s="29"/>
      <c r="OP61" s="29"/>
      <c r="OQ61" s="29"/>
      <c r="OR61" s="29"/>
      <c r="OS61" s="29"/>
      <c r="OT61" s="29"/>
      <c r="OU61" s="29"/>
      <c r="OV61" s="29"/>
      <c r="OW61" s="29"/>
      <c r="OX61" s="29"/>
      <c r="OY61" s="29"/>
      <c r="OZ61" s="29"/>
      <c r="PA61" s="29"/>
      <c r="PB61" s="29"/>
      <c r="PC61" s="29"/>
      <c r="PD61" s="29"/>
      <c r="PE61" s="28"/>
      <c r="PF61" s="29"/>
      <c r="PG61" s="29"/>
      <c r="PH61" s="29"/>
      <c r="PI61" s="29"/>
      <c r="PJ61" s="29"/>
      <c r="PK61" s="29"/>
      <c r="PL61" s="29"/>
      <c r="PM61" s="29"/>
      <c r="PN61" s="29"/>
      <c r="PO61" s="29"/>
      <c r="PP61" s="29"/>
      <c r="PQ61" s="29"/>
      <c r="PR61" s="29"/>
      <c r="PS61" s="29"/>
      <c r="PT61" s="29"/>
      <c r="PU61" s="29"/>
      <c r="PV61" s="29"/>
      <c r="PW61" s="28"/>
      <c r="PX61" s="29"/>
      <c r="PY61" s="29"/>
      <c r="PZ61" s="29"/>
      <c r="QA61" s="29"/>
      <c r="QB61" s="29"/>
      <c r="QC61" s="29"/>
      <c r="QD61" s="29"/>
      <c r="QE61" s="29"/>
      <c r="QF61" s="29"/>
      <c r="QG61" s="29"/>
      <c r="QH61" s="29"/>
      <c r="QI61" s="29"/>
      <c r="QJ61" s="29"/>
      <c r="QK61" s="29"/>
      <c r="QL61" s="29"/>
      <c r="QM61" s="29"/>
      <c r="QN61" s="29"/>
      <c r="QO61" s="28"/>
      <c r="QP61" s="29"/>
      <c r="QQ61" s="29"/>
      <c r="QR61" s="29"/>
      <c r="QS61" s="29"/>
      <c r="QT61" s="29"/>
      <c r="QU61" s="29"/>
      <c r="QV61" s="29"/>
      <c r="QW61" s="29"/>
      <c r="QX61" s="29"/>
      <c r="QY61" s="29"/>
      <c r="QZ61" s="29"/>
      <c r="RA61" s="29"/>
      <c r="RB61" s="29"/>
      <c r="RC61" s="29"/>
      <c r="RD61" s="29"/>
      <c r="RE61" s="29"/>
      <c r="RF61" s="29"/>
      <c r="RH61" s="29"/>
    </row>
    <row r="62" spans="2:487" ht="15" x14ac:dyDescent="0.25">
      <c r="B62" s="28"/>
      <c r="C62" s="29"/>
      <c r="D62" s="29"/>
      <c r="E62" s="29"/>
      <c r="F62" s="29"/>
      <c r="G62" s="29"/>
      <c r="H62" s="29"/>
      <c r="I62" s="29"/>
      <c r="J62" s="29"/>
      <c r="K62" s="29"/>
      <c r="L62" s="29"/>
      <c r="M62" s="29"/>
      <c r="N62" s="29"/>
      <c r="O62" s="29"/>
      <c r="P62" s="28"/>
      <c r="Q62" s="29"/>
      <c r="R62" s="29"/>
      <c r="S62" s="29"/>
      <c r="T62" s="29"/>
      <c r="U62" s="29"/>
      <c r="V62" s="29"/>
      <c r="W62" s="29"/>
      <c r="X62" s="29"/>
      <c r="Y62" s="29"/>
      <c r="Z62" s="29"/>
      <c r="AA62" s="29"/>
      <c r="AB62" s="29"/>
      <c r="AC62" s="29"/>
      <c r="AD62" s="28"/>
      <c r="AE62" s="29"/>
      <c r="AF62" s="29"/>
      <c r="AG62" s="29"/>
      <c r="AH62" s="29"/>
      <c r="AI62" s="29"/>
      <c r="AJ62" s="29"/>
      <c r="AK62" s="29"/>
      <c r="AL62" s="29"/>
      <c r="AM62" s="29"/>
      <c r="AN62" s="29"/>
      <c r="AO62" s="29"/>
      <c r="AP62" s="28"/>
      <c r="AQ62" s="29"/>
      <c r="AR62" s="29"/>
      <c r="AS62" s="29"/>
      <c r="AT62" s="29"/>
      <c r="AU62" s="29"/>
      <c r="AV62" s="29"/>
      <c r="AW62" s="29"/>
      <c r="AX62" s="29"/>
      <c r="AY62" s="29"/>
      <c r="AZ62" s="29"/>
      <c r="BA62" s="29"/>
      <c r="BB62" s="29"/>
      <c r="BC62" s="29"/>
      <c r="BD62" s="28"/>
      <c r="BE62" s="29"/>
      <c r="BF62" s="29"/>
      <c r="BG62" s="29"/>
      <c r="BH62" s="29"/>
      <c r="BI62" s="29"/>
      <c r="BJ62" s="29"/>
      <c r="BK62" s="29"/>
      <c r="BL62" s="29"/>
      <c r="BM62" s="29"/>
      <c r="BN62" s="29"/>
      <c r="BO62" s="29"/>
      <c r="BP62" s="29"/>
      <c r="BQ62" s="29"/>
      <c r="BR62" s="28"/>
      <c r="BS62" s="29"/>
      <c r="BT62" s="29"/>
      <c r="BU62" s="29"/>
      <c r="BV62" s="29"/>
      <c r="BW62" s="29"/>
      <c r="BX62" s="29"/>
      <c r="BY62" s="29"/>
      <c r="BZ62" s="29"/>
      <c r="CA62" s="29"/>
      <c r="CB62" s="29"/>
      <c r="CC62" s="29"/>
      <c r="CD62" s="29"/>
      <c r="CE62" s="29"/>
      <c r="CF62" s="28"/>
      <c r="CG62" s="29"/>
      <c r="CH62" s="29"/>
      <c r="CI62" s="29"/>
      <c r="CJ62" s="29"/>
      <c r="CK62" s="29"/>
      <c r="CL62" s="29"/>
      <c r="CM62" s="29"/>
      <c r="CN62" s="29"/>
      <c r="CO62" s="29"/>
      <c r="CQ62" s="29"/>
      <c r="CR62" s="29"/>
      <c r="CS62" s="28"/>
      <c r="CT62" s="29"/>
      <c r="CU62" s="29"/>
      <c r="CV62" s="29"/>
      <c r="CW62" s="29"/>
      <c r="CX62" s="29"/>
      <c r="CY62" s="29"/>
      <c r="CZ62" s="29"/>
      <c r="DA62" s="29"/>
      <c r="DB62" s="29"/>
      <c r="DC62" s="29"/>
      <c r="DD62" s="29"/>
      <c r="DE62" s="29"/>
      <c r="DF62" s="29"/>
      <c r="DG62" s="29"/>
      <c r="DH62" s="29"/>
      <c r="DI62" s="29"/>
      <c r="DJ62" s="29"/>
      <c r="DK62" s="28"/>
      <c r="DL62" s="29"/>
      <c r="DM62" s="29"/>
      <c r="DN62" s="29"/>
      <c r="DO62" s="29"/>
      <c r="DP62" s="29"/>
      <c r="DQ62" s="29"/>
      <c r="DR62" s="29"/>
      <c r="DS62" s="29"/>
      <c r="DT62" s="29"/>
      <c r="DU62" s="29"/>
      <c r="DV62" s="29"/>
      <c r="DW62" s="29"/>
      <c r="DX62" s="29"/>
      <c r="DY62" s="29"/>
      <c r="DZ62" s="29"/>
      <c r="EA62" s="29"/>
      <c r="EB62" s="29"/>
      <c r="EC62" s="28"/>
      <c r="ED62" s="29"/>
      <c r="EE62" s="29"/>
      <c r="EF62" s="29"/>
      <c r="EG62" s="29"/>
      <c r="EH62" s="29"/>
      <c r="EI62" s="29"/>
      <c r="EJ62" s="29"/>
      <c r="EK62" s="29"/>
      <c r="EL62" s="29"/>
      <c r="EM62" s="29"/>
      <c r="EN62" s="29"/>
      <c r="EO62" s="29"/>
      <c r="EP62" s="29"/>
      <c r="EQ62" s="29"/>
      <c r="ER62" s="29"/>
      <c r="ES62" s="29"/>
      <c r="ET62" s="29"/>
      <c r="EU62" s="28"/>
      <c r="EV62" s="29"/>
      <c r="EW62" s="29"/>
      <c r="EX62" s="29"/>
      <c r="EY62" s="29"/>
      <c r="EZ62" s="29"/>
      <c r="FA62" s="29"/>
      <c r="FB62" s="29"/>
      <c r="FC62" s="29"/>
      <c r="FD62" s="29"/>
      <c r="FE62" s="29"/>
      <c r="FF62" s="29"/>
      <c r="FG62" s="29"/>
      <c r="FH62" s="29"/>
      <c r="FI62" s="29"/>
      <c r="FJ62" s="29"/>
      <c r="FK62" s="29"/>
      <c r="FL62" s="29"/>
      <c r="FM62" s="28"/>
      <c r="FN62" s="29"/>
      <c r="FO62" s="29"/>
      <c r="FP62" s="29"/>
      <c r="FQ62" s="29"/>
      <c r="FR62" s="29"/>
      <c r="FS62" s="29"/>
      <c r="FT62" s="29"/>
      <c r="FU62" s="29"/>
      <c r="FV62" s="29"/>
      <c r="FW62" s="29"/>
      <c r="FX62" s="29"/>
      <c r="FY62" s="29"/>
      <c r="FZ62" s="29"/>
      <c r="GA62" s="29"/>
      <c r="GB62" s="29"/>
      <c r="GC62" s="29"/>
      <c r="GD62" s="29"/>
      <c r="GF62" s="29"/>
      <c r="GW62" s="28"/>
      <c r="GX62" s="29"/>
      <c r="GY62" s="29"/>
      <c r="GZ62" s="29"/>
      <c r="HA62" s="29"/>
      <c r="HB62" s="29"/>
      <c r="HC62" s="29"/>
      <c r="HD62" s="29"/>
      <c r="HE62" s="29"/>
      <c r="HF62" s="29"/>
      <c r="HG62" s="29"/>
      <c r="HH62" s="29"/>
      <c r="HI62" s="29"/>
      <c r="HJ62" s="29"/>
      <c r="HK62" s="29"/>
      <c r="HL62" s="29"/>
      <c r="HM62" s="29"/>
      <c r="HN62" s="29"/>
      <c r="HO62" s="28"/>
      <c r="HP62" s="29"/>
      <c r="HQ62" s="29"/>
      <c r="HR62" s="29"/>
      <c r="HS62" s="29"/>
      <c r="HT62" s="29"/>
      <c r="HU62" s="29"/>
      <c r="HV62" s="29"/>
      <c r="HW62" s="29"/>
      <c r="HX62" s="29"/>
      <c r="HY62" s="29"/>
      <c r="HZ62" s="29"/>
      <c r="IA62" s="29"/>
      <c r="IB62" s="29"/>
      <c r="IC62" s="29"/>
      <c r="ID62" s="29"/>
      <c r="IE62" s="29"/>
      <c r="IF62" s="29"/>
      <c r="IG62" s="28"/>
      <c r="IH62" s="29"/>
      <c r="II62" s="29"/>
      <c r="IJ62" s="29"/>
      <c r="IK62" s="29"/>
      <c r="IL62" s="29"/>
      <c r="IM62" s="29"/>
      <c r="IN62" s="29"/>
      <c r="IO62" s="29"/>
      <c r="IP62" s="29"/>
      <c r="IQ62" s="29"/>
      <c r="IR62" s="29"/>
      <c r="IS62" s="29"/>
      <c r="IT62" s="29"/>
      <c r="IU62" s="29"/>
      <c r="IV62" s="29"/>
      <c r="IW62" s="29"/>
      <c r="IX62" s="29"/>
      <c r="IY62" s="28"/>
      <c r="IZ62" s="29"/>
      <c r="JA62" s="29"/>
      <c r="JB62" s="29"/>
      <c r="JC62" s="29"/>
      <c r="JD62" s="29"/>
      <c r="JE62" s="29"/>
      <c r="JF62" s="29"/>
      <c r="JG62" s="29"/>
      <c r="JH62" s="29"/>
      <c r="JI62" s="29"/>
      <c r="JJ62" s="29"/>
      <c r="JK62" s="29"/>
      <c r="JL62" s="29"/>
      <c r="JM62" s="29"/>
      <c r="JN62" s="29"/>
      <c r="JO62" s="29"/>
      <c r="JP62" s="29"/>
      <c r="JR62" s="29"/>
      <c r="KI62" s="28"/>
      <c r="KJ62" s="29"/>
      <c r="KK62" s="29"/>
      <c r="KL62" s="29"/>
      <c r="KM62" s="29"/>
      <c r="KN62" s="29"/>
      <c r="KO62" s="29"/>
      <c r="KP62" s="29"/>
      <c r="KQ62" s="29"/>
      <c r="KR62" s="29"/>
      <c r="KS62" s="29"/>
      <c r="KT62" s="29"/>
      <c r="KU62" s="29"/>
      <c r="KV62" s="29"/>
      <c r="KW62" s="29"/>
      <c r="KX62" s="29"/>
      <c r="KY62" s="29"/>
      <c r="KZ62" s="29"/>
      <c r="LA62" s="28"/>
      <c r="LB62" s="29"/>
      <c r="LC62" s="29"/>
      <c r="LD62" s="29"/>
      <c r="LE62" s="29"/>
      <c r="LF62" s="29"/>
      <c r="LG62" s="29"/>
      <c r="LH62" s="29"/>
      <c r="LI62" s="29"/>
      <c r="LJ62" s="29"/>
      <c r="LK62" s="29"/>
      <c r="LL62" s="29"/>
      <c r="LM62" s="29"/>
      <c r="LN62" s="29"/>
      <c r="LO62" s="29"/>
      <c r="LP62" s="29"/>
      <c r="LQ62" s="29"/>
      <c r="LR62" s="29"/>
      <c r="LS62" s="28"/>
      <c r="LT62" s="29"/>
      <c r="LU62" s="29"/>
      <c r="LV62" s="29"/>
      <c r="LW62" s="29"/>
      <c r="LX62" s="29"/>
      <c r="LY62" s="29"/>
      <c r="LZ62" s="29"/>
      <c r="MA62" s="29"/>
      <c r="MB62" s="29"/>
      <c r="MC62" s="29"/>
      <c r="MD62" s="29"/>
      <c r="ME62" s="29"/>
      <c r="MF62" s="29"/>
      <c r="MG62" s="29"/>
      <c r="MH62" s="29"/>
      <c r="MI62" s="29"/>
      <c r="MJ62" s="29"/>
      <c r="MK62" s="28"/>
      <c r="ML62" s="29"/>
      <c r="MM62" s="29"/>
      <c r="MN62" s="29"/>
      <c r="MO62" s="29"/>
      <c r="MP62" s="29"/>
      <c r="MQ62" s="29"/>
      <c r="MR62" s="29"/>
      <c r="MS62" s="29"/>
      <c r="MT62" s="29"/>
      <c r="MU62" s="29"/>
      <c r="MV62" s="29"/>
      <c r="MW62" s="29"/>
      <c r="MX62" s="29"/>
      <c r="MY62" s="29"/>
      <c r="MZ62" s="29"/>
      <c r="NA62" s="29"/>
      <c r="NB62" s="29"/>
      <c r="NC62" s="28"/>
      <c r="ND62" s="29"/>
      <c r="NE62" s="29"/>
      <c r="NF62" s="29"/>
      <c r="NG62" s="29"/>
      <c r="NH62" s="29"/>
      <c r="NI62" s="29"/>
      <c r="NJ62" s="29"/>
      <c r="NK62" s="29"/>
      <c r="NL62" s="29"/>
      <c r="NM62" s="29"/>
      <c r="NN62" s="29"/>
      <c r="NO62" s="29"/>
      <c r="NP62" s="29"/>
      <c r="NQ62" s="29"/>
      <c r="NR62" s="29"/>
      <c r="NS62" s="29"/>
      <c r="NT62" s="29"/>
      <c r="NU62" s="28"/>
      <c r="NW62" s="29"/>
      <c r="NX62" s="29"/>
      <c r="NY62" s="29"/>
      <c r="NZ62" s="29"/>
      <c r="OA62" s="29"/>
      <c r="OB62" s="29"/>
      <c r="OC62" s="29"/>
      <c r="OD62" s="29"/>
      <c r="OE62" s="29"/>
      <c r="OF62" s="29"/>
      <c r="OG62" s="29"/>
      <c r="OH62" s="29"/>
      <c r="OI62" s="29"/>
      <c r="OJ62" s="29"/>
      <c r="OK62" s="29"/>
      <c r="OL62" s="29"/>
      <c r="OM62" s="28"/>
      <c r="ON62" s="29"/>
      <c r="OO62" s="29"/>
      <c r="OP62" s="29"/>
      <c r="OQ62" s="29"/>
      <c r="OR62" s="29"/>
      <c r="OS62" s="29"/>
      <c r="OT62" s="29"/>
      <c r="OU62" s="29"/>
      <c r="OV62" s="29"/>
      <c r="OW62" s="29"/>
      <c r="OX62" s="29"/>
      <c r="OY62" s="29"/>
      <c r="OZ62" s="29"/>
      <c r="PA62" s="29"/>
      <c r="PB62" s="29"/>
      <c r="PC62" s="29"/>
      <c r="PD62" s="29"/>
      <c r="PE62" s="28"/>
      <c r="PF62" s="29"/>
      <c r="PG62" s="29"/>
      <c r="PH62" s="29"/>
      <c r="PI62" s="29"/>
      <c r="PJ62" s="29"/>
      <c r="PK62" s="29"/>
      <c r="PL62" s="29"/>
      <c r="PM62" s="29"/>
      <c r="PN62" s="29"/>
      <c r="PO62" s="29"/>
      <c r="PP62" s="29"/>
      <c r="PQ62" s="29"/>
      <c r="PR62" s="29"/>
      <c r="PS62" s="29"/>
      <c r="PT62" s="29"/>
      <c r="PU62" s="29"/>
      <c r="PV62" s="29"/>
      <c r="PW62" s="28"/>
      <c r="PX62" s="29"/>
      <c r="PY62" s="29"/>
      <c r="PZ62" s="29"/>
      <c r="QA62" s="29"/>
      <c r="QB62" s="29"/>
      <c r="QC62" s="29"/>
      <c r="QD62" s="29"/>
      <c r="QE62" s="29"/>
      <c r="QF62" s="29"/>
      <c r="QG62" s="29"/>
      <c r="QH62" s="29"/>
      <c r="QI62" s="29"/>
      <c r="QJ62" s="29"/>
      <c r="QK62" s="29"/>
      <c r="QL62" s="29"/>
      <c r="QM62" s="29"/>
      <c r="QN62" s="29"/>
      <c r="QO62" s="28"/>
      <c r="QP62" s="29"/>
      <c r="QQ62" s="29"/>
      <c r="QR62" s="29"/>
      <c r="QS62" s="29"/>
      <c r="QT62" s="29"/>
      <c r="QU62" s="29"/>
      <c r="QV62" s="29"/>
      <c r="QW62" s="29"/>
      <c r="QX62" s="29"/>
      <c r="QY62" s="29"/>
      <c r="QZ62" s="29"/>
      <c r="RA62" s="29"/>
      <c r="RB62" s="29"/>
      <c r="RC62" s="29"/>
      <c r="RD62" s="29"/>
      <c r="RE62" s="29"/>
      <c r="RF62" s="29"/>
      <c r="RH62" s="29"/>
    </row>
    <row r="63" spans="2:487" ht="15" x14ac:dyDescent="0.25">
      <c r="B63" s="28"/>
      <c r="C63" s="29"/>
      <c r="D63" s="29"/>
      <c r="E63" s="29"/>
      <c r="F63" s="29"/>
      <c r="G63" s="29"/>
      <c r="H63" s="29"/>
      <c r="I63" s="29"/>
      <c r="J63" s="29"/>
      <c r="K63" s="29"/>
      <c r="L63" s="29"/>
      <c r="M63" s="29"/>
      <c r="N63" s="29"/>
      <c r="O63" s="29"/>
      <c r="P63" s="28"/>
      <c r="Q63" s="29"/>
      <c r="R63" s="29"/>
      <c r="S63" s="29"/>
      <c r="T63" s="29"/>
      <c r="U63" s="29"/>
      <c r="V63" s="29"/>
      <c r="W63" s="29"/>
      <c r="X63" s="29"/>
      <c r="Y63" s="29"/>
      <c r="Z63" s="29"/>
      <c r="AA63" s="29"/>
      <c r="AB63" s="29"/>
      <c r="AC63" s="29"/>
      <c r="AD63" s="28"/>
      <c r="AE63" s="29"/>
      <c r="AF63" s="29"/>
      <c r="AG63" s="29"/>
      <c r="AH63" s="29"/>
      <c r="AI63" s="29"/>
      <c r="AJ63" s="29"/>
      <c r="AK63" s="29"/>
      <c r="AL63" s="29"/>
      <c r="AM63" s="29"/>
      <c r="AN63" s="29"/>
      <c r="AO63" s="29"/>
      <c r="AP63" s="28"/>
      <c r="AQ63" s="29"/>
      <c r="AR63" s="29"/>
      <c r="AS63" s="29"/>
      <c r="AT63" s="29"/>
      <c r="AU63" s="29"/>
      <c r="AV63" s="29"/>
      <c r="AW63" s="29"/>
      <c r="AX63" s="29"/>
      <c r="AY63" s="29"/>
      <c r="AZ63" s="29"/>
      <c r="BA63" s="29"/>
      <c r="BB63" s="29"/>
      <c r="BC63" s="29"/>
      <c r="BD63" s="28"/>
      <c r="BE63" s="29"/>
      <c r="BF63" s="29"/>
      <c r="BG63" s="29"/>
      <c r="BH63" s="29"/>
      <c r="BI63" s="29"/>
      <c r="BJ63" s="29"/>
      <c r="BK63" s="29"/>
      <c r="BL63" s="29"/>
      <c r="BM63" s="29"/>
      <c r="BN63" s="29"/>
      <c r="BO63" s="29"/>
      <c r="BP63" s="29"/>
      <c r="BQ63" s="29"/>
      <c r="BR63" s="28"/>
      <c r="BS63" s="29"/>
      <c r="BT63" s="29"/>
      <c r="BU63" s="29"/>
      <c r="BV63" s="29"/>
      <c r="BW63" s="29"/>
      <c r="BX63" s="29"/>
      <c r="BY63" s="29"/>
      <c r="BZ63" s="29"/>
      <c r="CA63" s="29"/>
      <c r="CB63" s="29"/>
      <c r="CC63" s="29"/>
      <c r="CD63" s="29"/>
      <c r="CE63" s="29"/>
      <c r="CF63" s="28"/>
      <c r="CG63" s="29"/>
      <c r="CH63" s="29"/>
      <c r="CI63" s="29"/>
      <c r="CJ63" s="29"/>
      <c r="CK63" s="29"/>
      <c r="CL63" s="29"/>
      <c r="CM63" s="29"/>
      <c r="CN63" s="29"/>
      <c r="CO63" s="29"/>
      <c r="CQ63" s="29"/>
      <c r="CR63" s="29"/>
      <c r="CS63" s="28"/>
      <c r="CT63" s="29"/>
      <c r="CU63" s="29"/>
      <c r="CV63" s="29"/>
      <c r="CW63" s="29"/>
      <c r="CX63" s="29"/>
      <c r="CY63" s="29"/>
      <c r="CZ63" s="29"/>
      <c r="DA63" s="29"/>
      <c r="DB63" s="29"/>
      <c r="DC63" s="29"/>
      <c r="DD63" s="29"/>
      <c r="DE63" s="29"/>
      <c r="DF63" s="29"/>
      <c r="DG63" s="29"/>
      <c r="DH63" s="29"/>
      <c r="DI63" s="29"/>
      <c r="DJ63" s="29"/>
      <c r="DK63" s="28"/>
      <c r="DL63" s="29"/>
      <c r="DM63" s="29"/>
      <c r="DN63" s="29"/>
      <c r="DO63" s="29"/>
      <c r="DP63" s="29"/>
      <c r="DQ63" s="29"/>
      <c r="DR63" s="29"/>
      <c r="DS63" s="29"/>
      <c r="DT63" s="29"/>
      <c r="DU63" s="29"/>
      <c r="DV63" s="29"/>
      <c r="DW63" s="29"/>
      <c r="DX63" s="29"/>
      <c r="DY63" s="29"/>
      <c r="DZ63" s="29"/>
      <c r="EA63" s="29"/>
      <c r="EB63" s="29"/>
      <c r="EC63" s="28"/>
      <c r="ED63" s="29"/>
      <c r="EE63" s="29"/>
      <c r="EF63" s="29"/>
      <c r="EG63" s="29"/>
      <c r="EH63" s="29"/>
      <c r="EI63" s="29"/>
      <c r="EJ63" s="29"/>
      <c r="EK63" s="29"/>
      <c r="EL63" s="29"/>
      <c r="EM63" s="29"/>
      <c r="EN63" s="29"/>
      <c r="EO63" s="29"/>
      <c r="EP63" s="29"/>
      <c r="EQ63" s="29"/>
      <c r="ER63" s="29"/>
      <c r="ES63" s="29"/>
      <c r="ET63" s="29"/>
      <c r="EU63" s="28"/>
      <c r="EV63" s="29"/>
      <c r="EW63" s="29"/>
      <c r="EX63" s="29"/>
      <c r="EY63" s="29"/>
      <c r="EZ63" s="29"/>
      <c r="FA63" s="29"/>
      <c r="FB63" s="29"/>
      <c r="FC63" s="29"/>
      <c r="FD63" s="29"/>
      <c r="FE63" s="29"/>
      <c r="FF63" s="29"/>
      <c r="FG63" s="29"/>
      <c r="FH63" s="29"/>
      <c r="FI63" s="29"/>
      <c r="FJ63" s="29"/>
      <c r="FK63" s="29"/>
      <c r="FL63" s="29"/>
      <c r="FM63" s="28"/>
      <c r="FN63" s="29"/>
      <c r="FO63" s="29"/>
      <c r="FP63" s="29"/>
      <c r="FQ63" s="29"/>
      <c r="FR63" s="29"/>
      <c r="FS63" s="29"/>
      <c r="FT63" s="29"/>
      <c r="FU63" s="29"/>
      <c r="FV63" s="29"/>
      <c r="FW63" s="29"/>
      <c r="FX63" s="29"/>
      <c r="FY63" s="29"/>
      <c r="FZ63" s="29"/>
      <c r="GA63" s="29"/>
      <c r="GB63" s="29"/>
      <c r="GC63" s="29"/>
      <c r="GD63" s="29"/>
      <c r="GF63" s="29"/>
      <c r="GW63" s="28"/>
      <c r="GX63" s="29"/>
      <c r="GY63" s="29"/>
      <c r="GZ63" s="29"/>
      <c r="HA63" s="29"/>
      <c r="HB63" s="29"/>
      <c r="HC63" s="29"/>
      <c r="HD63" s="29"/>
      <c r="HE63" s="29"/>
      <c r="HF63" s="29"/>
      <c r="HG63" s="29"/>
      <c r="HH63" s="29"/>
      <c r="HI63" s="29"/>
      <c r="HJ63" s="29"/>
      <c r="HK63" s="29"/>
      <c r="HL63" s="29"/>
      <c r="HM63" s="29"/>
      <c r="HN63" s="29"/>
      <c r="HO63" s="28"/>
      <c r="HP63" s="29"/>
      <c r="HQ63" s="29"/>
      <c r="HR63" s="29"/>
      <c r="HS63" s="29"/>
      <c r="HT63" s="29"/>
      <c r="HU63" s="29"/>
      <c r="HV63" s="29"/>
      <c r="HW63" s="29"/>
      <c r="HX63" s="29"/>
      <c r="HY63" s="29"/>
      <c r="HZ63" s="29"/>
      <c r="IA63" s="29"/>
      <c r="IB63" s="29"/>
      <c r="IC63" s="29"/>
      <c r="ID63" s="29"/>
      <c r="IE63" s="29"/>
      <c r="IF63" s="29"/>
      <c r="IG63" s="28"/>
      <c r="IH63" s="29"/>
      <c r="II63" s="29"/>
      <c r="IJ63" s="29"/>
      <c r="IK63" s="29"/>
      <c r="IL63" s="29"/>
      <c r="IM63" s="29"/>
      <c r="IN63" s="29"/>
      <c r="IO63" s="29"/>
      <c r="IP63" s="29"/>
      <c r="IQ63" s="29"/>
      <c r="IR63" s="29"/>
      <c r="IS63" s="29"/>
      <c r="IT63" s="29"/>
      <c r="IU63" s="29"/>
      <c r="IV63" s="29"/>
      <c r="IW63" s="29"/>
      <c r="IX63" s="29"/>
      <c r="IY63" s="28"/>
      <c r="IZ63" s="29"/>
      <c r="JA63" s="29"/>
      <c r="JB63" s="29"/>
      <c r="JC63" s="29"/>
      <c r="JD63" s="29"/>
      <c r="JE63" s="29"/>
      <c r="JF63" s="29"/>
      <c r="JG63" s="29"/>
      <c r="JH63" s="29"/>
      <c r="JI63" s="29"/>
      <c r="JJ63" s="29"/>
      <c r="JK63" s="29"/>
      <c r="JL63" s="29"/>
      <c r="JM63" s="29"/>
      <c r="JN63" s="29"/>
      <c r="JO63" s="29"/>
      <c r="JP63" s="29"/>
      <c r="JR63" s="29"/>
      <c r="KI63" s="28"/>
      <c r="KJ63" s="29"/>
      <c r="KK63" s="29"/>
      <c r="KL63" s="29"/>
      <c r="KM63" s="29"/>
      <c r="KN63" s="29"/>
      <c r="KO63" s="29"/>
      <c r="KP63" s="29"/>
      <c r="KQ63" s="29"/>
      <c r="KR63" s="29"/>
      <c r="KS63" s="29"/>
      <c r="KT63" s="29"/>
      <c r="KU63" s="29"/>
      <c r="KV63" s="29"/>
      <c r="KW63" s="29"/>
      <c r="KX63" s="29"/>
      <c r="KY63" s="29"/>
      <c r="KZ63" s="29"/>
      <c r="LA63" s="28"/>
      <c r="LB63" s="29"/>
      <c r="LC63" s="29"/>
      <c r="LD63" s="29"/>
      <c r="LE63" s="29"/>
      <c r="LF63" s="29"/>
      <c r="LG63" s="29"/>
      <c r="LH63" s="29"/>
      <c r="LI63" s="29"/>
      <c r="LJ63" s="29"/>
      <c r="LK63" s="29"/>
      <c r="LL63" s="29"/>
      <c r="LM63" s="29"/>
      <c r="LN63" s="29"/>
      <c r="LO63" s="29"/>
      <c r="LP63" s="29"/>
      <c r="LQ63" s="29"/>
      <c r="LR63" s="29"/>
      <c r="LS63" s="28"/>
      <c r="LT63" s="29"/>
      <c r="LU63" s="29"/>
      <c r="LV63" s="29"/>
      <c r="LW63" s="29"/>
      <c r="LX63" s="29"/>
      <c r="LY63" s="29"/>
      <c r="LZ63" s="29"/>
      <c r="MA63" s="29"/>
      <c r="MB63" s="29"/>
      <c r="MC63" s="29"/>
      <c r="MD63" s="29"/>
      <c r="ME63" s="29"/>
      <c r="MF63" s="29"/>
      <c r="MG63" s="29"/>
      <c r="MH63" s="29"/>
      <c r="MI63" s="29"/>
      <c r="MJ63" s="29"/>
      <c r="MK63" s="28"/>
      <c r="ML63" s="29"/>
      <c r="MM63" s="29"/>
      <c r="MN63" s="29"/>
      <c r="MO63" s="29"/>
      <c r="MP63" s="29"/>
      <c r="MQ63" s="29"/>
      <c r="MR63" s="29"/>
      <c r="MS63" s="29"/>
      <c r="MT63" s="29"/>
      <c r="MU63" s="29"/>
      <c r="MV63" s="29"/>
      <c r="MW63" s="29"/>
      <c r="MX63" s="29"/>
      <c r="MY63" s="29"/>
      <c r="MZ63" s="29"/>
      <c r="NA63" s="29"/>
      <c r="NB63" s="29"/>
      <c r="NC63" s="28"/>
      <c r="ND63" s="29"/>
      <c r="NE63" s="29"/>
      <c r="NF63" s="29"/>
      <c r="NG63" s="29"/>
      <c r="NH63" s="29"/>
      <c r="NI63" s="29"/>
      <c r="NJ63" s="29"/>
      <c r="NK63" s="29"/>
      <c r="NL63" s="29"/>
      <c r="NM63" s="29"/>
      <c r="NN63" s="29"/>
      <c r="NO63" s="29"/>
      <c r="NP63" s="29"/>
      <c r="NQ63" s="29"/>
      <c r="NR63" s="29"/>
      <c r="NS63" s="29"/>
      <c r="NT63" s="29"/>
      <c r="NU63" s="28"/>
      <c r="NW63" s="29"/>
      <c r="NX63" s="29"/>
      <c r="NY63" s="29"/>
      <c r="NZ63" s="29"/>
      <c r="OA63" s="29"/>
      <c r="OB63" s="29"/>
      <c r="OC63" s="29"/>
      <c r="OD63" s="29"/>
      <c r="OE63" s="29"/>
      <c r="OF63" s="29"/>
      <c r="OG63" s="29"/>
      <c r="OH63" s="29"/>
      <c r="OI63" s="29"/>
      <c r="OJ63" s="29"/>
      <c r="OK63" s="29"/>
      <c r="OL63" s="29"/>
      <c r="OM63" s="28"/>
      <c r="ON63" s="29"/>
      <c r="OO63" s="29"/>
      <c r="OP63" s="29"/>
      <c r="OQ63" s="29"/>
      <c r="OR63" s="29"/>
      <c r="OS63" s="29"/>
      <c r="OT63" s="29"/>
      <c r="OU63" s="29"/>
      <c r="OV63" s="29"/>
      <c r="OW63" s="29"/>
      <c r="OX63" s="29"/>
      <c r="OY63" s="29"/>
      <c r="OZ63" s="29"/>
      <c r="PA63" s="29"/>
      <c r="PB63" s="29"/>
      <c r="PC63" s="29"/>
      <c r="PD63" s="29"/>
      <c r="PE63" s="28"/>
      <c r="PF63" s="29"/>
      <c r="PG63" s="29"/>
      <c r="PH63" s="29"/>
      <c r="PI63" s="29"/>
      <c r="PJ63" s="29"/>
      <c r="PK63" s="29"/>
      <c r="PL63" s="29"/>
      <c r="PM63" s="29"/>
      <c r="PN63" s="29"/>
      <c r="PO63" s="29"/>
      <c r="PP63" s="29"/>
      <c r="PQ63" s="29"/>
      <c r="PR63" s="29"/>
      <c r="PS63" s="29"/>
      <c r="PT63" s="29"/>
      <c r="PU63" s="29"/>
      <c r="PV63" s="29"/>
      <c r="PW63" s="28"/>
      <c r="PX63" s="29"/>
      <c r="PY63" s="29"/>
      <c r="PZ63" s="29"/>
      <c r="QA63" s="29"/>
      <c r="QB63" s="29"/>
      <c r="QC63" s="29"/>
      <c r="QD63" s="29"/>
      <c r="QE63" s="29"/>
      <c r="QF63" s="29"/>
      <c r="QG63" s="29"/>
      <c r="QH63" s="29"/>
      <c r="QI63" s="29"/>
      <c r="QJ63" s="29"/>
      <c r="QK63" s="29"/>
      <c r="QL63" s="29"/>
      <c r="QM63" s="29"/>
      <c r="QN63" s="29"/>
      <c r="QO63" s="28"/>
      <c r="QP63" s="29"/>
      <c r="QQ63" s="29"/>
      <c r="QR63" s="29"/>
      <c r="QS63" s="29"/>
      <c r="QT63" s="29"/>
      <c r="QU63" s="29"/>
      <c r="QV63" s="29"/>
      <c r="QW63" s="29"/>
      <c r="QX63" s="29"/>
      <c r="QY63" s="29"/>
      <c r="QZ63" s="29"/>
      <c r="RA63" s="29"/>
      <c r="RB63" s="29"/>
      <c r="RC63" s="29"/>
      <c r="RD63" s="29"/>
      <c r="RE63" s="29"/>
      <c r="RF63" s="29"/>
      <c r="RH63" s="29"/>
    </row>
    <row r="64" spans="2:487" ht="15" x14ac:dyDescent="0.25">
      <c r="B64" s="28"/>
      <c r="C64" s="29"/>
      <c r="D64" s="29"/>
      <c r="E64" s="29"/>
      <c r="F64" s="29"/>
      <c r="G64" s="29"/>
      <c r="H64" s="29"/>
      <c r="I64" s="29"/>
      <c r="J64" s="29"/>
      <c r="K64" s="29"/>
      <c r="L64" s="29"/>
      <c r="M64" s="29"/>
      <c r="N64" s="29"/>
      <c r="O64" s="29"/>
      <c r="P64" s="28"/>
      <c r="Q64" s="29"/>
      <c r="R64" s="29"/>
      <c r="S64" s="29"/>
      <c r="T64" s="29"/>
      <c r="U64" s="29"/>
      <c r="V64" s="29"/>
      <c r="W64" s="29"/>
      <c r="X64" s="29"/>
      <c r="Y64" s="29"/>
      <c r="Z64" s="29"/>
      <c r="AA64" s="29"/>
      <c r="AB64" s="29"/>
      <c r="AC64" s="29"/>
      <c r="AD64" s="28"/>
      <c r="AE64" s="29"/>
      <c r="AF64" s="29"/>
      <c r="AG64" s="29"/>
      <c r="AH64" s="29"/>
      <c r="AI64" s="29"/>
      <c r="AJ64" s="29"/>
      <c r="AK64" s="29"/>
      <c r="AL64" s="29"/>
      <c r="AM64" s="29"/>
      <c r="AN64" s="29"/>
      <c r="AO64" s="29"/>
      <c r="AP64" s="28"/>
      <c r="AQ64" s="29"/>
      <c r="AR64" s="29"/>
      <c r="AS64" s="29"/>
      <c r="AT64" s="29"/>
      <c r="AU64" s="29"/>
      <c r="AV64" s="29"/>
      <c r="AW64" s="29"/>
      <c r="AX64" s="29"/>
      <c r="AY64" s="29"/>
      <c r="AZ64" s="29"/>
      <c r="BA64" s="29"/>
      <c r="BB64" s="29"/>
      <c r="BC64" s="29"/>
      <c r="BD64" s="28"/>
      <c r="BE64" s="29"/>
      <c r="BF64" s="29"/>
      <c r="BG64" s="29"/>
      <c r="BH64" s="29"/>
      <c r="BI64" s="29"/>
      <c r="BJ64" s="29"/>
      <c r="BK64" s="29"/>
      <c r="BL64" s="29"/>
      <c r="BM64" s="29"/>
      <c r="BN64" s="29"/>
      <c r="BO64" s="29"/>
      <c r="BP64" s="29"/>
      <c r="BQ64" s="29"/>
      <c r="BR64" s="28"/>
      <c r="BS64" s="29"/>
      <c r="BT64" s="29"/>
      <c r="BU64" s="29"/>
      <c r="BV64" s="29"/>
      <c r="BW64" s="29"/>
      <c r="BX64" s="29"/>
      <c r="BY64" s="29"/>
      <c r="BZ64" s="29"/>
      <c r="CA64" s="29"/>
      <c r="CB64" s="29"/>
      <c r="CC64" s="29"/>
      <c r="CD64" s="29"/>
      <c r="CE64" s="29"/>
      <c r="CF64" s="28"/>
      <c r="CG64" s="29"/>
      <c r="CH64" s="29"/>
      <c r="CI64" s="29"/>
      <c r="CJ64" s="29"/>
      <c r="CK64" s="29"/>
      <c r="CL64" s="29"/>
      <c r="CM64" s="29"/>
      <c r="CN64" s="29"/>
      <c r="CO64" s="29"/>
      <c r="CQ64" s="29"/>
      <c r="CR64" s="29"/>
      <c r="CS64" s="28"/>
      <c r="CT64" s="29"/>
      <c r="CU64" s="29"/>
      <c r="CV64" s="29"/>
      <c r="CW64" s="29"/>
      <c r="CX64" s="29"/>
      <c r="CY64" s="29"/>
      <c r="CZ64" s="29"/>
      <c r="DA64" s="29"/>
      <c r="DB64" s="29"/>
      <c r="DC64" s="29"/>
      <c r="DD64" s="29"/>
      <c r="DE64" s="29"/>
      <c r="DF64" s="29"/>
      <c r="DG64" s="29"/>
      <c r="DH64" s="29"/>
      <c r="DI64" s="29"/>
      <c r="DJ64" s="29"/>
      <c r="DK64" s="28"/>
      <c r="DL64" s="29"/>
      <c r="DM64" s="29"/>
      <c r="DN64" s="29"/>
      <c r="DO64" s="29"/>
      <c r="DP64" s="29"/>
      <c r="DQ64" s="29"/>
      <c r="DR64" s="29"/>
      <c r="DS64" s="29"/>
      <c r="DT64" s="29"/>
      <c r="DU64" s="29"/>
      <c r="DV64" s="29"/>
      <c r="DW64" s="29"/>
      <c r="DX64" s="29"/>
      <c r="DY64" s="29"/>
      <c r="DZ64" s="29"/>
      <c r="EA64" s="29"/>
      <c r="EB64" s="29"/>
      <c r="EC64" s="28"/>
      <c r="ED64" s="29"/>
      <c r="EE64" s="29"/>
      <c r="EF64" s="29"/>
      <c r="EG64" s="29"/>
      <c r="EH64" s="29"/>
      <c r="EI64" s="29"/>
      <c r="EJ64" s="29"/>
      <c r="EK64" s="29"/>
      <c r="EL64" s="29"/>
      <c r="EM64" s="29"/>
      <c r="EN64" s="29"/>
      <c r="EO64" s="29"/>
      <c r="EP64" s="29"/>
      <c r="EQ64" s="29"/>
      <c r="ER64" s="29"/>
      <c r="ES64" s="29"/>
      <c r="ET64" s="29"/>
      <c r="EU64" s="28"/>
      <c r="EV64" s="29"/>
      <c r="EW64" s="29"/>
      <c r="EX64" s="29"/>
      <c r="EY64" s="29"/>
      <c r="EZ64" s="29"/>
      <c r="FA64" s="29"/>
      <c r="FB64" s="29"/>
      <c r="FC64" s="29"/>
      <c r="FD64" s="29"/>
      <c r="FE64" s="29"/>
      <c r="FF64" s="29"/>
      <c r="FG64" s="29"/>
      <c r="FH64" s="29"/>
      <c r="FI64" s="29"/>
      <c r="FJ64" s="29"/>
      <c r="FK64" s="29"/>
      <c r="FL64" s="29"/>
      <c r="FM64" s="28"/>
      <c r="FN64" s="29"/>
      <c r="FO64" s="29"/>
      <c r="FP64" s="29"/>
      <c r="FQ64" s="29"/>
      <c r="FR64" s="29"/>
      <c r="FS64" s="29"/>
      <c r="FT64" s="29"/>
      <c r="FU64" s="29"/>
      <c r="FV64" s="29"/>
      <c r="FW64" s="29"/>
      <c r="FX64" s="29"/>
      <c r="FY64" s="29"/>
      <c r="FZ64" s="29"/>
      <c r="GA64" s="29"/>
      <c r="GB64" s="29"/>
      <c r="GC64" s="29"/>
      <c r="GD64" s="29"/>
      <c r="GF64" s="29"/>
      <c r="GW64" s="28"/>
      <c r="GX64" s="29"/>
      <c r="GY64" s="29"/>
      <c r="GZ64" s="29"/>
      <c r="HA64" s="29"/>
      <c r="HB64" s="29"/>
      <c r="HC64" s="29"/>
      <c r="HD64" s="29"/>
      <c r="HE64" s="29"/>
      <c r="HF64" s="29"/>
      <c r="HG64" s="29"/>
      <c r="HH64" s="29"/>
      <c r="HI64" s="29"/>
      <c r="HJ64" s="29"/>
      <c r="HK64" s="29"/>
      <c r="HL64" s="29"/>
      <c r="HM64" s="29"/>
      <c r="HN64" s="29"/>
      <c r="HO64" s="28"/>
      <c r="HP64" s="29"/>
      <c r="HQ64" s="29"/>
      <c r="HR64" s="29"/>
      <c r="HS64" s="29"/>
      <c r="HT64" s="29"/>
      <c r="HU64" s="29"/>
      <c r="HV64" s="29"/>
      <c r="HW64" s="29"/>
      <c r="HX64" s="29"/>
      <c r="HY64" s="29"/>
      <c r="HZ64" s="29"/>
      <c r="IA64" s="29"/>
      <c r="IB64" s="29"/>
      <c r="IC64" s="29"/>
      <c r="ID64" s="29"/>
      <c r="IE64" s="29"/>
      <c r="IF64" s="29"/>
      <c r="IG64" s="28"/>
      <c r="IH64" s="29"/>
      <c r="II64" s="29"/>
      <c r="IJ64" s="29"/>
      <c r="IK64" s="29"/>
      <c r="IL64" s="29"/>
      <c r="IM64" s="29"/>
      <c r="IN64" s="29"/>
      <c r="IO64" s="29"/>
      <c r="IP64" s="29"/>
      <c r="IQ64" s="29"/>
      <c r="IR64" s="29"/>
      <c r="IS64" s="29"/>
      <c r="IT64" s="29"/>
      <c r="IU64" s="29"/>
      <c r="IV64" s="29"/>
      <c r="IW64" s="29"/>
      <c r="IX64" s="29"/>
      <c r="IY64" s="28"/>
      <c r="IZ64" s="29"/>
      <c r="JA64" s="29"/>
      <c r="JB64" s="29"/>
      <c r="JC64" s="29"/>
      <c r="JD64" s="29"/>
      <c r="JE64" s="29"/>
      <c r="JF64" s="29"/>
      <c r="JG64" s="29"/>
      <c r="JH64" s="29"/>
      <c r="JI64" s="29"/>
      <c r="JJ64" s="29"/>
      <c r="JK64" s="29"/>
      <c r="JL64" s="29"/>
      <c r="JM64" s="29"/>
      <c r="JN64" s="29"/>
      <c r="JO64" s="29"/>
      <c r="JP64" s="29"/>
      <c r="JR64" s="29"/>
      <c r="KI64" s="28"/>
      <c r="KJ64" s="29"/>
      <c r="KK64" s="29"/>
      <c r="KL64" s="29"/>
      <c r="KM64" s="29"/>
      <c r="KN64" s="29"/>
      <c r="KO64" s="29"/>
      <c r="KP64" s="29"/>
      <c r="KQ64" s="29"/>
      <c r="KR64" s="29"/>
      <c r="KS64" s="29"/>
      <c r="KT64" s="29"/>
      <c r="KU64" s="29"/>
      <c r="KV64" s="29"/>
      <c r="KW64" s="29"/>
      <c r="KX64" s="29"/>
      <c r="KY64" s="29"/>
      <c r="KZ64" s="29"/>
      <c r="LA64" s="28"/>
      <c r="LB64" s="29"/>
      <c r="LC64" s="29"/>
      <c r="LD64" s="29"/>
      <c r="LE64" s="29"/>
      <c r="LF64" s="29"/>
      <c r="LG64" s="29"/>
      <c r="LH64" s="29"/>
      <c r="LI64" s="29"/>
      <c r="LJ64" s="29"/>
      <c r="LK64" s="29"/>
      <c r="LL64" s="29"/>
      <c r="LM64" s="29"/>
      <c r="LN64" s="29"/>
      <c r="LO64" s="29"/>
      <c r="LP64" s="29"/>
      <c r="LQ64" s="29"/>
      <c r="LR64" s="29"/>
      <c r="LS64" s="28"/>
      <c r="LT64" s="29"/>
      <c r="LU64" s="29"/>
      <c r="LV64" s="29"/>
      <c r="LW64" s="29"/>
      <c r="LX64" s="29"/>
      <c r="LY64" s="29"/>
      <c r="LZ64" s="29"/>
      <c r="MA64" s="29"/>
      <c r="MB64" s="29"/>
      <c r="MC64" s="29"/>
      <c r="MD64" s="29"/>
      <c r="ME64" s="29"/>
      <c r="MF64" s="29"/>
      <c r="MG64" s="29"/>
      <c r="MH64" s="29"/>
      <c r="MI64" s="29"/>
      <c r="MJ64" s="29"/>
      <c r="MK64" s="28"/>
      <c r="ML64" s="29"/>
      <c r="MM64" s="29"/>
      <c r="MN64" s="29"/>
      <c r="MO64" s="29"/>
      <c r="MP64" s="29"/>
      <c r="MQ64" s="29"/>
      <c r="MR64" s="29"/>
      <c r="MS64" s="29"/>
      <c r="MT64" s="29"/>
      <c r="MU64" s="29"/>
      <c r="MV64" s="29"/>
      <c r="MW64" s="29"/>
      <c r="MX64" s="29"/>
      <c r="MY64" s="29"/>
      <c r="MZ64" s="29"/>
      <c r="NA64" s="29"/>
      <c r="NB64" s="29"/>
      <c r="NC64" s="28"/>
      <c r="ND64" s="29"/>
      <c r="NE64" s="29"/>
      <c r="NF64" s="29"/>
      <c r="NG64" s="29"/>
      <c r="NH64" s="29"/>
      <c r="NI64" s="29"/>
      <c r="NJ64" s="29"/>
      <c r="NK64" s="29"/>
      <c r="NL64" s="29"/>
      <c r="NM64" s="29"/>
      <c r="NN64" s="29"/>
      <c r="NO64" s="29"/>
      <c r="NP64" s="29"/>
      <c r="NQ64" s="29"/>
      <c r="NR64" s="29"/>
      <c r="NS64" s="29"/>
      <c r="NT64" s="29"/>
      <c r="NU64" s="28"/>
      <c r="NW64" s="29"/>
      <c r="NX64" s="29"/>
      <c r="NY64" s="29"/>
      <c r="NZ64" s="29"/>
      <c r="OA64" s="29"/>
      <c r="OB64" s="29"/>
      <c r="OC64" s="29"/>
      <c r="OD64" s="29"/>
      <c r="OE64" s="29"/>
      <c r="OF64" s="29"/>
      <c r="OG64" s="29"/>
      <c r="OH64" s="29"/>
      <c r="OI64" s="29"/>
      <c r="OJ64" s="29"/>
      <c r="OK64" s="29"/>
      <c r="OL64" s="29"/>
      <c r="OM64" s="28"/>
      <c r="ON64" s="29"/>
      <c r="OO64" s="29"/>
      <c r="OP64" s="29"/>
      <c r="OQ64" s="29"/>
      <c r="OR64" s="29"/>
      <c r="OS64" s="29"/>
      <c r="OT64" s="29"/>
      <c r="OU64" s="29"/>
      <c r="OV64" s="29"/>
      <c r="OW64" s="29"/>
      <c r="OX64" s="29"/>
      <c r="OY64" s="29"/>
      <c r="OZ64" s="29"/>
      <c r="PA64" s="29"/>
      <c r="PB64" s="29"/>
      <c r="PC64" s="29"/>
      <c r="PD64" s="29"/>
      <c r="PE64" s="28"/>
      <c r="PF64" s="29"/>
      <c r="PG64" s="29"/>
      <c r="PH64" s="29"/>
      <c r="PI64" s="29"/>
      <c r="PJ64" s="29"/>
      <c r="PK64" s="29"/>
      <c r="PL64" s="29"/>
      <c r="PM64" s="29"/>
      <c r="PN64" s="29"/>
      <c r="PO64" s="29"/>
      <c r="PP64" s="29"/>
      <c r="PQ64" s="29"/>
      <c r="PR64" s="29"/>
      <c r="PS64" s="29"/>
      <c r="PT64" s="29"/>
      <c r="PU64" s="29"/>
      <c r="PV64" s="29"/>
      <c r="PW64" s="28"/>
      <c r="PX64" s="29"/>
      <c r="PY64" s="29"/>
      <c r="PZ64" s="29"/>
      <c r="QA64" s="29"/>
      <c r="QB64" s="29"/>
      <c r="QC64" s="29"/>
      <c r="QD64" s="29"/>
      <c r="QE64" s="29"/>
      <c r="QF64" s="29"/>
      <c r="QG64" s="29"/>
      <c r="QH64" s="29"/>
      <c r="QI64" s="29"/>
      <c r="QJ64" s="29"/>
      <c r="QK64" s="29"/>
      <c r="QL64" s="29"/>
      <c r="QM64" s="29"/>
      <c r="QN64" s="29"/>
      <c r="QO64" s="28"/>
      <c r="QP64" s="29"/>
      <c r="QQ64" s="29"/>
      <c r="QR64" s="29"/>
      <c r="QS64" s="29"/>
      <c r="QT64" s="29"/>
      <c r="QU64" s="29"/>
      <c r="QV64" s="29"/>
      <c r="QW64" s="29"/>
      <c r="QX64" s="29"/>
      <c r="QY64" s="29"/>
      <c r="QZ64" s="29"/>
      <c r="RA64" s="29"/>
      <c r="RB64" s="29"/>
      <c r="RC64" s="29"/>
      <c r="RD64" s="29"/>
      <c r="RE64" s="29"/>
      <c r="RF64" s="29"/>
      <c r="RH64" s="29"/>
    </row>
    <row r="65" spans="2:476" ht="15" x14ac:dyDescent="0.25">
      <c r="B65" s="28"/>
      <c r="C65" s="29"/>
      <c r="D65" s="29"/>
      <c r="E65" s="29"/>
      <c r="F65" s="29"/>
      <c r="G65" s="29"/>
      <c r="H65" s="29"/>
      <c r="I65" s="29"/>
      <c r="J65" s="29"/>
      <c r="K65" s="29"/>
      <c r="L65" s="29"/>
      <c r="M65" s="29"/>
      <c r="N65" s="29"/>
      <c r="O65" s="29"/>
      <c r="P65" s="28"/>
      <c r="Q65" s="29"/>
      <c r="R65" s="29"/>
      <c r="S65" s="29"/>
      <c r="T65" s="29"/>
      <c r="U65" s="29"/>
      <c r="V65" s="29"/>
      <c r="W65" s="29"/>
      <c r="X65" s="29"/>
      <c r="Y65" s="29"/>
      <c r="Z65" s="29"/>
      <c r="AA65" s="29"/>
      <c r="AB65" s="29"/>
      <c r="AC65" s="29"/>
      <c r="AD65" s="28"/>
      <c r="AE65" s="29"/>
      <c r="AF65" s="29"/>
      <c r="AG65" s="29"/>
      <c r="AH65" s="29"/>
      <c r="AI65" s="29"/>
      <c r="AJ65" s="29"/>
      <c r="AK65" s="29"/>
      <c r="AL65" s="29"/>
      <c r="AM65" s="29"/>
      <c r="AN65" s="29"/>
      <c r="AO65" s="29"/>
      <c r="AP65" s="28"/>
      <c r="AQ65" s="29"/>
      <c r="AR65" s="29"/>
      <c r="AS65" s="29"/>
      <c r="AT65" s="29"/>
      <c r="AU65" s="29"/>
      <c r="AV65" s="29"/>
      <c r="AW65" s="29"/>
      <c r="AX65" s="29"/>
      <c r="AY65" s="29"/>
      <c r="AZ65" s="29"/>
      <c r="BA65" s="29"/>
      <c r="BB65" s="29"/>
      <c r="BC65" s="29"/>
      <c r="BD65" s="28"/>
      <c r="BE65" s="29"/>
      <c r="BF65" s="29"/>
      <c r="BG65" s="29"/>
      <c r="BH65" s="29"/>
      <c r="BI65" s="29"/>
      <c r="BJ65" s="29"/>
      <c r="BK65" s="29"/>
      <c r="BL65" s="29"/>
      <c r="BM65" s="29"/>
      <c r="BN65" s="29"/>
      <c r="BO65" s="29"/>
      <c r="BP65" s="29"/>
      <c r="BQ65" s="29"/>
      <c r="BR65" s="28"/>
      <c r="BS65" s="29"/>
      <c r="BT65" s="29"/>
      <c r="BU65" s="29"/>
      <c r="BV65" s="29"/>
      <c r="BW65" s="29"/>
      <c r="BX65" s="29"/>
      <c r="BY65" s="29"/>
      <c r="BZ65" s="29"/>
      <c r="CA65" s="29"/>
      <c r="CB65" s="29"/>
      <c r="CC65" s="29"/>
      <c r="CD65" s="29"/>
      <c r="CE65" s="29"/>
      <c r="CF65" s="28"/>
      <c r="CG65" s="29"/>
      <c r="CH65" s="29"/>
      <c r="CI65" s="29"/>
      <c r="CJ65" s="29"/>
      <c r="CK65" s="29"/>
      <c r="CL65" s="29"/>
      <c r="CM65" s="29"/>
      <c r="CN65" s="29"/>
      <c r="CO65" s="29"/>
      <c r="CQ65" s="29"/>
      <c r="CR65" s="29"/>
      <c r="CS65" s="28"/>
      <c r="CT65" s="29"/>
      <c r="CU65" s="29"/>
      <c r="CV65" s="29"/>
      <c r="CW65" s="29"/>
      <c r="CX65" s="29"/>
      <c r="CY65" s="29"/>
      <c r="CZ65" s="29"/>
      <c r="DA65" s="29"/>
      <c r="DB65" s="29"/>
      <c r="DC65" s="29"/>
      <c r="DD65" s="29"/>
      <c r="DE65" s="29"/>
      <c r="DF65" s="29"/>
      <c r="DG65" s="29"/>
      <c r="DH65" s="29"/>
      <c r="DI65" s="29"/>
      <c r="DJ65" s="29"/>
      <c r="DK65" s="28"/>
      <c r="DL65" s="29"/>
      <c r="DM65" s="29"/>
      <c r="DN65" s="29"/>
      <c r="DO65" s="29"/>
      <c r="DP65" s="29"/>
      <c r="DQ65" s="29"/>
      <c r="DR65" s="29"/>
      <c r="DS65" s="29"/>
      <c r="DT65" s="29"/>
      <c r="DU65" s="29"/>
      <c r="DV65" s="29"/>
      <c r="DW65" s="29"/>
      <c r="DX65" s="29"/>
      <c r="DY65" s="29"/>
      <c r="DZ65" s="29"/>
      <c r="EA65" s="29"/>
      <c r="EB65" s="29"/>
      <c r="EC65" s="28"/>
      <c r="ED65" s="29"/>
      <c r="EE65" s="29"/>
      <c r="EF65" s="29"/>
      <c r="EG65" s="29"/>
      <c r="EH65" s="29"/>
      <c r="EI65" s="29"/>
      <c r="EJ65" s="29"/>
      <c r="EK65" s="29"/>
      <c r="EL65" s="29"/>
      <c r="EM65" s="29"/>
      <c r="EN65" s="29"/>
      <c r="EO65" s="29"/>
      <c r="EP65" s="29"/>
      <c r="EQ65" s="29"/>
      <c r="ER65" s="29"/>
      <c r="ES65" s="29"/>
      <c r="ET65" s="29"/>
      <c r="EU65" s="28"/>
      <c r="EV65" s="29"/>
      <c r="EW65" s="29"/>
      <c r="EX65" s="29"/>
      <c r="EY65" s="29"/>
      <c r="EZ65" s="29"/>
      <c r="FA65" s="29"/>
      <c r="FB65" s="29"/>
      <c r="FC65" s="29"/>
      <c r="FD65" s="29"/>
      <c r="FE65" s="29"/>
      <c r="FF65" s="29"/>
      <c r="FG65" s="29"/>
      <c r="FH65" s="29"/>
      <c r="FI65" s="29"/>
      <c r="FJ65" s="29"/>
      <c r="FK65" s="29"/>
      <c r="FL65" s="29"/>
      <c r="FM65" s="28"/>
      <c r="FN65" s="29"/>
      <c r="FO65" s="29"/>
      <c r="FP65" s="29"/>
      <c r="FQ65" s="29"/>
      <c r="FR65" s="29"/>
      <c r="FS65" s="29"/>
      <c r="FT65" s="29"/>
      <c r="FU65" s="29"/>
      <c r="FV65" s="29"/>
      <c r="FW65" s="29"/>
      <c r="FX65" s="29"/>
      <c r="FY65" s="29"/>
      <c r="FZ65" s="29"/>
      <c r="GA65" s="29"/>
      <c r="GB65" s="29"/>
      <c r="GC65" s="29"/>
      <c r="GD65" s="29"/>
      <c r="GF65" s="29"/>
      <c r="GW65" s="28"/>
      <c r="GX65" s="29"/>
      <c r="GY65" s="29"/>
      <c r="GZ65" s="29"/>
      <c r="HA65" s="29"/>
      <c r="HB65" s="29"/>
      <c r="HC65" s="29"/>
      <c r="HD65" s="29"/>
      <c r="HE65" s="29"/>
      <c r="HF65" s="29"/>
      <c r="HG65" s="29"/>
      <c r="HH65" s="29"/>
      <c r="HI65" s="29"/>
      <c r="HJ65" s="29"/>
      <c r="HK65" s="29"/>
      <c r="HL65" s="29"/>
      <c r="HM65" s="29"/>
      <c r="HN65" s="29"/>
      <c r="HO65" s="28"/>
      <c r="HP65" s="29"/>
      <c r="HQ65" s="29"/>
      <c r="HR65" s="29"/>
      <c r="HS65" s="29"/>
      <c r="HT65" s="29"/>
      <c r="HU65" s="29"/>
      <c r="HV65" s="29"/>
      <c r="HW65" s="29"/>
      <c r="HX65" s="29"/>
      <c r="HY65" s="29"/>
      <c r="HZ65" s="29"/>
      <c r="IA65" s="29"/>
      <c r="IB65" s="29"/>
      <c r="IC65" s="29"/>
      <c r="ID65" s="29"/>
      <c r="IE65" s="29"/>
      <c r="IF65" s="29"/>
      <c r="IG65" s="28"/>
      <c r="IH65" s="29"/>
      <c r="II65" s="29"/>
      <c r="IJ65" s="29"/>
      <c r="IK65" s="29"/>
      <c r="IL65" s="29"/>
      <c r="IM65" s="29"/>
      <c r="IN65" s="29"/>
      <c r="IO65" s="29"/>
      <c r="IP65" s="29"/>
      <c r="IQ65" s="29"/>
      <c r="IR65" s="29"/>
      <c r="IS65" s="29"/>
      <c r="IT65" s="29"/>
      <c r="IU65" s="29"/>
      <c r="IV65" s="29"/>
      <c r="IW65" s="29"/>
      <c r="IX65" s="29"/>
      <c r="IY65" s="28"/>
      <c r="IZ65" s="29"/>
      <c r="JA65" s="29"/>
      <c r="JB65" s="29"/>
      <c r="JC65" s="29"/>
      <c r="JD65" s="29"/>
      <c r="JE65" s="29"/>
      <c r="JF65" s="29"/>
      <c r="JG65" s="29"/>
      <c r="JH65" s="29"/>
      <c r="JI65" s="29"/>
      <c r="JJ65" s="29"/>
      <c r="JK65" s="29"/>
      <c r="JL65" s="29"/>
      <c r="JM65" s="29"/>
      <c r="JN65" s="29"/>
      <c r="JO65" s="29"/>
      <c r="JP65" s="29"/>
      <c r="JR65" s="29"/>
      <c r="KI65" s="28"/>
      <c r="KJ65" s="29"/>
      <c r="KK65" s="29"/>
      <c r="KL65" s="29"/>
      <c r="KM65" s="29"/>
      <c r="KN65" s="29"/>
      <c r="KO65" s="29"/>
      <c r="KP65" s="29"/>
      <c r="KQ65" s="29"/>
      <c r="KR65" s="29"/>
      <c r="KS65" s="29"/>
      <c r="KT65" s="29"/>
      <c r="KU65" s="29"/>
      <c r="KV65" s="29"/>
      <c r="KW65" s="29"/>
      <c r="KX65" s="29"/>
      <c r="KY65" s="29"/>
      <c r="KZ65" s="29"/>
      <c r="LA65" s="28"/>
      <c r="LB65" s="29"/>
      <c r="LC65" s="29"/>
      <c r="LD65" s="29"/>
      <c r="LE65" s="29"/>
      <c r="LF65" s="29"/>
      <c r="LG65" s="29"/>
      <c r="LH65" s="29"/>
      <c r="LI65" s="29"/>
      <c r="LJ65" s="29"/>
      <c r="LK65" s="29"/>
      <c r="LL65" s="29"/>
      <c r="LM65" s="29"/>
      <c r="LN65" s="29"/>
      <c r="LO65" s="29"/>
      <c r="LP65" s="29"/>
      <c r="LQ65" s="29"/>
      <c r="LR65" s="29"/>
      <c r="LS65" s="28"/>
      <c r="LT65" s="29"/>
      <c r="LU65" s="29"/>
      <c r="LV65" s="29"/>
      <c r="LW65" s="29"/>
      <c r="LX65" s="29"/>
      <c r="LY65" s="29"/>
      <c r="LZ65" s="29"/>
      <c r="MA65" s="29"/>
      <c r="MB65" s="29"/>
      <c r="MC65" s="29"/>
      <c r="MD65" s="29"/>
      <c r="ME65" s="29"/>
      <c r="MF65" s="29"/>
      <c r="MG65" s="29"/>
      <c r="MH65" s="29"/>
      <c r="MI65" s="29"/>
      <c r="MJ65" s="29"/>
      <c r="MK65" s="28"/>
      <c r="ML65" s="29"/>
      <c r="MM65" s="29"/>
      <c r="MN65" s="29"/>
      <c r="MO65" s="29"/>
      <c r="MP65" s="29"/>
      <c r="MQ65" s="29"/>
      <c r="MR65" s="29"/>
      <c r="MS65" s="29"/>
      <c r="MT65" s="29"/>
      <c r="MU65" s="29"/>
      <c r="MV65" s="29"/>
      <c r="MW65" s="29"/>
      <c r="MX65" s="29"/>
      <c r="MY65" s="29"/>
      <c r="MZ65" s="29"/>
      <c r="NA65" s="29"/>
      <c r="NB65" s="29"/>
      <c r="NC65" s="28"/>
      <c r="ND65" s="29"/>
      <c r="NE65" s="29"/>
      <c r="NF65" s="29"/>
      <c r="NG65" s="29"/>
      <c r="NH65" s="29"/>
      <c r="NI65" s="29"/>
      <c r="NJ65" s="29"/>
      <c r="NK65" s="29"/>
      <c r="NL65" s="29"/>
      <c r="NM65" s="29"/>
      <c r="NN65" s="29"/>
      <c r="NO65" s="29"/>
      <c r="NP65" s="29"/>
      <c r="NQ65" s="29"/>
      <c r="NR65" s="29"/>
      <c r="NS65" s="29"/>
      <c r="NT65" s="29"/>
      <c r="NU65" s="28"/>
      <c r="NW65" s="29"/>
      <c r="NX65" s="29"/>
      <c r="NY65" s="29"/>
      <c r="NZ65" s="29"/>
      <c r="OA65" s="29"/>
      <c r="OB65" s="29"/>
      <c r="OC65" s="29"/>
      <c r="OD65" s="29"/>
      <c r="OE65" s="29"/>
      <c r="OF65" s="29"/>
      <c r="OG65" s="29"/>
      <c r="OH65" s="29"/>
      <c r="OI65" s="29"/>
      <c r="OJ65" s="29"/>
      <c r="OK65" s="29"/>
      <c r="OL65" s="29"/>
      <c r="OM65" s="28"/>
      <c r="ON65" s="29"/>
      <c r="OO65" s="29"/>
      <c r="OP65" s="29"/>
      <c r="OQ65" s="29"/>
      <c r="OR65" s="29"/>
      <c r="OS65" s="29"/>
      <c r="OT65" s="29"/>
      <c r="OU65" s="29"/>
      <c r="OV65" s="29"/>
      <c r="OW65" s="29"/>
      <c r="OX65" s="29"/>
      <c r="OY65" s="29"/>
      <c r="OZ65" s="29"/>
      <c r="PA65" s="29"/>
      <c r="PB65" s="29"/>
      <c r="PC65" s="29"/>
      <c r="PD65" s="29"/>
      <c r="PE65" s="28"/>
      <c r="PF65" s="29"/>
      <c r="PG65" s="29"/>
      <c r="PH65" s="29"/>
      <c r="PI65" s="29"/>
      <c r="PJ65" s="29"/>
      <c r="PK65" s="29"/>
      <c r="PL65" s="29"/>
      <c r="PM65" s="29"/>
      <c r="PN65" s="29"/>
      <c r="PO65" s="29"/>
      <c r="PP65" s="29"/>
      <c r="PQ65" s="29"/>
      <c r="PR65" s="29"/>
      <c r="PS65" s="29"/>
      <c r="PT65" s="29"/>
      <c r="PU65" s="29"/>
      <c r="PV65" s="29"/>
      <c r="PW65" s="28"/>
      <c r="PX65" s="29"/>
      <c r="PY65" s="29"/>
      <c r="PZ65" s="29"/>
      <c r="QA65" s="29"/>
      <c r="QB65" s="29"/>
      <c r="QC65" s="29"/>
      <c r="QD65" s="29"/>
      <c r="QE65" s="29"/>
      <c r="QF65" s="29"/>
      <c r="QG65" s="29"/>
      <c r="QH65" s="29"/>
      <c r="QI65" s="29"/>
      <c r="QJ65" s="29"/>
      <c r="QK65" s="29"/>
      <c r="QL65" s="29"/>
      <c r="QM65" s="29"/>
      <c r="QN65" s="29"/>
      <c r="QO65" s="28"/>
      <c r="QP65" s="29"/>
      <c r="QQ65" s="29"/>
      <c r="QR65" s="29"/>
      <c r="QS65" s="29"/>
      <c r="QT65" s="29"/>
      <c r="QU65" s="29"/>
      <c r="QV65" s="29"/>
      <c r="QW65" s="29"/>
      <c r="QX65" s="29"/>
      <c r="QY65" s="29"/>
      <c r="QZ65" s="29"/>
      <c r="RA65" s="29"/>
      <c r="RB65" s="29"/>
      <c r="RC65" s="29"/>
      <c r="RD65" s="29"/>
      <c r="RE65" s="29"/>
      <c r="RF65" s="29"/>
      <c r="RH65" s="29"/>
    </row>
    <row r="66" spans="2:476" ht="15" x14ac:dyDescent="0.25">
      <c r="B66" s="28"/>
      <c r="C66" s="29"/>
      <c r="D66" s="29"/>
      <c r="E66" s="29"/>
      <c r="F66" s="29"/>
      <c r="G66" s="29"/>
      <c r="H66" s="29"/>
      <c r="I66" s="29"/>
      <c r="J66" s="29"/>
      <c r="K66" s="29"/>
      <c r="L66" s="29"/>
      <c r="M66" s="29"/>
      <c r="N66" s="29"/>
      <c r="O66" s="29"/>
      <c r="P66" s="28"/>
      <c r="Q66" s="29"/>
      <c r="R66" s="29"/>
      <c r="S66" s="29"/>
      <c r="T66" s="29"/>
      <c r="U66" s="29"/>
      <c r="V66" s="29"/>
      <c r="W66" s="29"/>
      <c r="X66" s="29"/>
      <c r="Y66" s="29"/>
      <c r="Z66" s="29"/>
      <c r="AA66" s="29"/>
      <c r="AB66" s="29"/>
      <c r="AC66" s="29"/>
      <c r="AD66" s="28"/>
      <c r="AE66" s="29"/>
      <c r="AF66" s="29"/>
      <c r="AG66" s="29"/>
      <c r="AH66" s="29"/>
      <c r="AI66" s="29"/>
      <c r="AJ66" s="29"/>
      <c r="AK66" s="29"/>
      <c r="AL66" s="29"/>
      <c r="AM66" s="29"/>
      <c r="AN66" s="29"/>
      <c r="AO66" s="29"/>
      <c r="AP66" s="28"/>
      <c r="AQ66" s="29"/>
      <c r="AR66" s="29"/>
      <c r="AS66" s="29"/>
      <c r="AT66" s="29"/>
      <c r="AU66" s="29"/>
      <c r="AV66" s="29"/>
      <c r="AW66" s="29"/>
      <c r="AX66" s="29"/>
      <c r="AY66" s="29"/>
      <c r="AZ66" s="29"/>
      <c r="BA66" s="29"/>
      <c r="BB66" s="29"/>
      <c r="BC66" s="29"/>
      <c r="BD66" s="28"/>
      <c r="BE66" s="29"/>
      <c r="BF66" s="29"/>
      <c r="BG66" s="29"/>
      <c r="BH66" s="29"/>
      <c r="BI66" s="29"/>
      <c r="BJ66" s="29"/>
      <c r="BK66" s="29"/>
      <c r="BL66" s="29"/>
      <c r="BM66" s="29"/>
      <c r="BN66" s="29"/>
      <c r="BO66" s="29"/>
      <c r="BP66" s="29"/>
      <c r="BQ66" s="29"/>
      <c r="BR66" s="28"/>
      <c r="BS66" s="29"/>
      <c r="BT66" s="29"/>
      <c r="BU66" s="29"/>
      <c r="BV66" s="29"/>
      <c r="BW66" s="29"/>
      <c r="BX66" s="29"/>
      <c r="BY66" s="29"/>
      <c r="BZ66" s="29"/>
      <c r="CA66" s="29"/>
      <c r="CB66" s="29"/>
      <c r="CC66" s="29"/>
      <c r="CD66" s="29"/>
      <c r="CE66" s="29"/>
      <c r="CF66" s="28"/>
      <c r="CG66" s="29"/>
      <c r="CH66" s="29"/>
      <c r="CI66" s="29"/>
      <c r="CJ66" s="29"/>
      <c r="CK66" s="29"/>
      <c r="CL66" s="29"/>
      <c r="CM66" s="29"/>
      <c r="CN66" s="29"/>
      <c r="CO66" s="29"/>
      <c r="CQ66" s="29"/>
      <c r="CR66" s="29"/>
      <c r="CS66" s="28"/>
      <c r="CT66" s="29"/>
      <c r="CU66" s="29"/>
      <c r="CV66" s="29"/>
      <c r="CW66" s="29"/>
      <c r="CX66" s="29"/>
      <c r="CY66" s="29"/>
      <c r="CZ66" s="29"/>
      <c r="DA66" s="29"/>
      <c r="DB66" s="29"/>
      <c r="DC66" s="29"/>
      <c r="DD66" s="29"/>
      <c r="DE66" s="29"/>
      <c r="DF66" s="29"/>
      <c r="DG66" s="29"/>
      <c r="DH66" s="29"/>
      <c r="DI66" s="29"/>
      <c r="DJ66" s="29"/>
      <c r="DK66" s="28"/>
      <c r="DL66" s="29"/>
      <c r="DM66" s="29"/>
      <c r="DN66" s="29"/>
      <c r="DO66" s="29"/>
      <c r="DP66" s="29"/>
      <c r="DQ66" s="29"/>
      <c r="DR66" s="29"/>
      <c r="DS66" s="29"/>
      <c r="DT66" s="29"/>
      <c r="DU66" s="29"/>
      <c r="DV66" s="29"/>
      <c r="DW66" s="29"/>
      <c r="DX66" s="29"/>
      <c r="DY66" s="29"/>
      <c r="DZ66" s="29"/>
      <c r="EA66" s="29"/>
      <c r="EB66" s="29"/>
      <c r="EC66" s="28"/>
      <c r="ED66" s="29"/>
      <c r="EE66" s="29"/>
      <c r="EF66" s="29"/>
      <c r="EG66" s="29"/>
      <c r="EH66" s="29"/>
      <c r="EI66" s="29"/>
      <c r="EJ66" s="29"/>
      <c r="EK66" s="29"/>
      <c r="EL66" s="29"/>
      <c r="EM66" s="29"/>
      <c r="EN66" s="29"/>
      <c r="EO66" s="29"/>
      <c r="EP66" s="29"/>
      <c r="EQ66" s="29"/>
      <c r="ER66" s="29"/>
      <c r="ES66" s="29"/>
      <c r="ET66" s="29"/>
      <c r="EU66" s="28"/>
      <c r="EV66" s="29"/>
      <c r="EW66" s="29"/>
      <c r="EX66" s="29"/>
      <c r="EY66" s="29"/>
      <c r="EZ66" s="29"/>
      <c r="FA66" s="29"/>
      <c r="FB66" s="29"/>
      <c r="FC66" s="29"/>
      <c r="FD66" s="29"/>
      <c r="FE66" s="29"/>
      <c r="FF66" s="29"/>
      <c r="FG66" s="29"/>
      <c r="FH66" s="29"/>
      <c r="FI66" s="29"/>
      <c r="FJ66" s="29"/>
      <c r="FK66" s="29"/>
      <c r="FL66" s="29"/>
      <c r="FM66" s="28"/>
      <c r="FN66" s="29"/>
      <c r="FO66" s="29"/>
      <c r="FP66" s="29"/>
      <c r="FQ66" s="29"/>
      <c r="FR66" s="29"/>
      <c r="FS66" s="29"/>
      <c r="FT66" s="29"/>
      <c r="FU66" s="29"/>
      <c r="FV66" s="29"/>
      <c r="FW66" s="29"/>
      <c r="FX66" s="29"/>
      <c r="FY66" s="29"/>
      <c r="FZ66" s="29"/>
      <c r="GA66" s="29"/>
      <c r="GB66" s="29"/>
      <c r="GC66" s="29"/>
      <c r="GD66" s="29"/>
      <c r="GF66" s="29"/>
      <c r="GW66" s="28"/>
      <c r="GX66" s="29"/>
      <c r="GY66" s="29"/>
      <c r="GZ66" s="29"/>
      <c r="HA66" s="29"/>
      <c r="HB66" s="29"/>
      <c r="HC66" s="29"/>
      <c r="HD66" s="29"/>
      <c r="HE66" s="29"/>
      <c r="HF66" s="29"/>
      <c r="HG66" s="29"/>
      <c r="HH66" s="29"/>
      <c r="HI66" s="29"/>
      <c r="HJ66" s="29"/>
      <c r="HK66" s="29"/>
      <c r="HL66" s="29"/>
      <c r="HM66" s="29"/>
      <c r="HN66" s="29"/>
      <c r="HO66" s="28"/>
      <c r="HP66" s="29"/>
      <c r="HQ66" s="29"/>
      <c r="HR66" s="29"/>
      <c r="HS66" s="29"/>
      <c r="HT66" s="29"/>
      <c r="HU66" s="29"/>
      <c r="HV66" s="29"/>
      <c r="HW66" s="29"/>
      <c r="HX66" s="29"/>
      <c r="HY66" s="29"/>
      <c r="HZ66" s="29"/>
      <c r="IA66" s="29"/>
      <c r="IB66" s="29"/>
      <c r="IC66" s="29"/>
      <c r="ID66" s="29"/>
      <c r="IE66" s="29"/>
      <c r="IF66" s="29"/>
      <c r="IG66" s="28"/>
      <c r="IH66" s="29"/>
      <c r="II66" s="29"/>
      <c r="IJ66" s="29"/>
      <c r="IK66" s="29"/>
      <c r="IL66" s="29"/>
      <c r="IM66" s="29"/>
      <c r="IN66" s="29"/>
      <c r="IO66" s="29"/>
      <c r="IP66" s="29"/>
      <c r="IQ66" s="29"/>
      <c r="IR66" s="29"/>
      <c r="IS66" s="29"/>
      <c r="IT66" s="29"/>
      <c r="IU66" s="29"/>
      <c r="IV66" s="29"/>
      <c r="IW66" s="29"/>
      <c r="IX66" s="29"/>
      <c r="IY66" s="28"/>
      <c r="IZ66" s="29"/>
      <c r="JA66" s="29"/>
      <c r="JB66" s="29"/>
      <c r="JC66" s="29"/>
      <c r="JD66" s="29"/>
      <c r="JE66" s="29"/>
      <c r="JF66" s="29"/>
      <c r="JG66" s="29"/>
      <c r="JH66" s="29"/>
      <c r="JI66" s="29"/>
      <c r="JJ66" s="29"/>
      <c r="JK66" s="29"/>
      <c r="JL66" s="29"/>
      <c r="JM66" s="29"/>
      <c r="JN66" s="29"/>
      <c r="JO66" s="29"/>
      <c r="JP66" s="29"/>
      <c r="JR66" s="29"/>
      <c r="KI66" s="28"/>
      <c r="KJ66" s="29"/>
      <c r="KK66" s="29"/>
      <c r="KL66" s="29"/>
      <c r="KM66" s="29"/>
      <c r="KN66" s="29"/>
      <c r="KO66" s="29"/>
      <c r="KP66" s="29"/>
      <c r="KQ66" s="29"/>
      <c r="KR66" s="29"/>
      <c r="KS66" s="29"/>
      <c r="KT66" s="29"/>
      <c r="KU66" s="29"/>
      <c r="KV66" s="29"/>
      <c r="KW66" s="29"/>
      <c r="KX66" s="29"/>
      <c r="KY66" s="29"/>
      <c r="KZ66" s="29"/>
      <c r="LA66" s="28"/>
      <c r="LB66" s="29"/>
      <c r="LC66" s="29"/>
      <c r="LD66" s="29"/>
      <c r="LE66" s="29"/>
      <c r="LF66" s="29"/>
      <c r="LG66" s="29"/>
      <c r="LH66" s="29"/>
      <c r="LI66" s="29"/>
      <c r="LJ66" s="29"/>
      <c r="LK66" s="29"/>
      <c r="LL66" s="29"/>
      <c r="LM66" s="29"/>
      <c r="LN66" s="29"/>
      <c r="LO66" s="29"/>
      <c r="LP66" s="29"/>
      <c r="LQ66" s="29"/>
      <c r="LR66" s="29"/>
      <c r="LS66" s="28"/>
      <c r="LT66" s="29"/>
      <c r="LU66" s="29"/>
      <c r="LV66" s="29"/>
      <c r="LW66" s="29"/>
      <c r="LX66" s="29"/>
      <c r="LY66" s="29"/>
      <c r="LZ66" s="29"/>
      <c r="MA66" s="29"/>
      <c r="MB66" s="29"/>
      <c r="MC66" s="29"/>
      <c r="MD66" s="29"/>
      <c r="ME66" s="29"/>
      <c r="MF66" s="29"/>
      <c r="MG66" s="29"/>
      <c r="MH66" s="29"/>
      <c r="MI66" s="29"/>
      <c r="MJ66" s="29"/>
      <c r="MK66" s="28"/>
      <c r="ML66" s="29"/>
      <c r="MM66" s="29"/>
      <c r="MN66" s="29"/>
      <c r="MO66" s="29"/>
      <c r="MP66" s="29"/>
      <c r="MQ66" s="29"/>
      <c r="MR66" s="29"/>
      <c r="MS66" s="29"/>
      <c r="MT66" s="29"/>
      <c r="MU66" s="29"/>
      <c r="MV66" s="29"/>
      <c r="MW66" s="29"/>
      <c r="MX66" s="29"/>
      <c r="MY66" s="29"/>
      <c r="MZ66" s="29"/>
      <c r="NA66" s="29"/>
      <c r="NB66" s="29"/>
      <c r="NC66" s="28"/>
      <c r="ND66" s="29"/>
      <c r="NE66" s="29"/>
      <c r="NF66" s="29"/>
      <c r="NG66" s="29"/>
      <c r="NH66" s="29"/>
      <c r="NI66" s="29"/>
      <c r="NJ66" s="29"/>
      <c r="NK66" s="29"/>
      <c r="NL66" s="29"/>
      <c r="NM66" s="29"/>
      <c r="NN66" s="29"/>
      <c r="NO66" s="29"/>
      <c r="NP66" s="29"/>
      <c r="NQ66" s="29"/>
      <c r="NR66" s="29"/>
      <c r="NS66" s="29"/>
      <c r="NT66" s="29"/>
      <c r="NU66" s="28"/>
      <c r="NW66" s="29"/>
      <c r="NX66" s="29"/>
      <c r="NY66" s="29"/>
      <c r="NZ66" s="29"/>
      <c r="OA66" s="29"/>
      <c r="OB66" s="29"/>
      <c r="OC66" s="29"/>
      <c r="OD66" s="29"/>
      <c r="OE66" s="29"/>
      <c r="OF66" s="29"/>
      <c r="OG66" s="29"/>
      <c r="OH66" s="29"/>
      <c r="OI66" s="29"/>
      <c r="OJ66" s="29"/>
      <c r="OK66" s="29"/>
      <c r="OL66" s="29"/>
      <c r="OM66" s="28"/>
      <c r="ON66" s="29"/>
      <c r="OO66" s="29"/>
      <c r="OP66" s="29"/>
      <c r="OQ66" s="29"/>
      <c r="OR66" s="29"/>
      <c r="OS66" s="29"/>
      <c r="OT66" s="29"/>
      <c r="OU66" s="29"/>
      <c r="OV66" s="29"/>
      <c r="OW66" s="29"/>
      <c r="OX66" s="29"/>
      <c r="OY66" s="29"/>
      <c r="OZ66" s="29"/>
      <c r="PA66" s="29"/>
      <c r="PB66" s="29"/>
      <c r="PC66" s="29"/>
      <c r="PD66" s="29"/>
      <c r="PE66" s="28"/>
      <c r="PF66" s="29"/>
      <c r="PG66" s="29"/>
      <c r="PH66" s="29"/>
      <c r="PI66" s="29"/>
      <c r="PJ66" s="29"/>
      <c r="PK66" s="29"/>
      <c r="PL66" s="29"/>
      <c r="PM66" s="29"/>
      <c r="PN66" s="29"/>
      <c r="PO66" s="29"/>
      <c r="PP66" s="29"/>
      <c r="PQ66" s="29"/>
      <c r="PR66" s="29"/>
      <c r="PS66" s="29"/>
      <c r="PT66" s="29"/>
      <c r="PU66" s="29"/>
      <c r="PV66" s="29"/>
      <c r="PX66" s="29"/>
      <c r="QO66" s="28"/>
      <c r="QP66" s="29"/>
      <c r="QQ66" s="29"/>
      <c r="QR66" s="29"/>
      <c r="QS66" s="29"/>
      <c r="QT66" s="29"/>
      <c r="QU66" s="29"/>
      <c r="QV66" s="29"/>
      <c r="QW66" s="29"/>
      <c r="QX66" s="29"/>
      <c r="QY66" s="29"/>
      <c r="QZ66" s="29"/>
      <c r="RA66" s="29"/>
      <c r="RB66" s="29"/>
      <c r="RC66" s="29"/>
      <c r="RD66" s="29"/>
      <c r="RE66" s="29"/>
      <c r="RF66" s="29"/>
      <c r="RH66" s="29"/>
    </row>
    <row r="67" spans="2:476" ht="15" x14ac:dyDescent="0.25">
      <c r="B67" s="28"/>
      <c r="C67" s="29"/>
      <c r="D67" s="29"/>
      <c r="E67" s="29"/>
      <c r="F67" s="29"/>
      <c r="G67" s="29"/>
      <c r="H67" s="29"/>
      <c r="I67" s="29"/>
      <c r="J67" s="29"/>
      <c r="K67" s="29"/>
      <c r="L67" s="29"/>
      <c r="M67" s="29"/>
      <c r="N67" s="29"/>
      <c r="O67" s="29"/>
      <c r="P67" s="28"/>
      <c r="Q67" s="29"/>
      <c r="R67" s="29"/>
      <c r="S67" s="29"/>
      <c r="T67" s="29"/>
      <c r="U67" s="29"/>
      <c r="V67" s="29"/>
      <c r="W67" s="29"/>
      <c r="X67" s="29"/>
      <c r="Y67" s="29"/>
      <c r="Z67" s="29"/>
      <c r="AA67" s="29"/>
      <c r="AB67" s="29"/>
      <c r="AC67" s="29"/>
      <c r="AD67" s="28"/>
      <c r="AE67" s="29"/>
      <c r="AF67" s="29"/>
      <c r="AG67" s="29"/>
      <c r="AH67" s="29"/>
      <c r="AI67" s="29"/>
      <c r="AJ67" s="29"/>
      <c r="AK67" s="29"/>
      <c r="AL67" s="29"/>
      <c r="AM67" s="29"/>
      <c r="AN67" s="29"/>
      <c r="AO67" s="29"/>
      <c r="AP67" s="28"/>
      <c r="AQ67" s="29"/>
      <c r="AR67" s="29"/>
      <c r="AS67" s="29"/>
      <c r="AT67" s="29"/>
      <c r="AU67" s="29"/>
      <c r="AV67" s="29"/>
      <c r="AW67" s="29"/>
      <c r="AX67" s="29"/>
      <c r="AY67" s="29"/>
      <c r="AZ67" s="29"/>
      <c r="BA67" s="29"/>
      <c r="BB67" s="29"/>
      <c r="BC67" s="29"/>
      <c r="BD67" s="28"/>
      <c r="BE67" s="29"/>
      <c r="BF67" s="29"/>
      <c r="BG67" s="29"/>
      <c r="BH67" s="29"/>
      <c r="BI67" s="29"/>
      <c r="BJ67" s="29"/>
      <c r="BK67" s="29"/>
      <c r="BL67" s="29"/>
      <c r="BM67" s="29"/>
      <c r="BN67" s="29"/>
      <c r="BO67" s="29"/>
      <c r="BP67" s="29"/>
      <c r="BQ67" s="29"/>
      <c r="BR67" s="28"/>
      <c r="BS67" s="29"/>
      <c r="BT67" s="29"/>
      <c r="BU67" s="29"/>
      <c r="BV67" s="29"/>
      <c r="BW67" s="29"/>
      <c r="BX67" s="29"/>
      <c r="BY67" s="29"/>
      <c r="BZ67" s="29"/>
      <c r="CA67" s="29"/>
      <c r="CB67" s="29"/>
      <c r="CC67" s="29"/>
      <c r="CD67" s="29"/>
      <c r="CE67" s="29"/>
      <c r="CF67" s="28"/>
      <c r="CG67" s="29"/>
      <c r="CH67" s="29"/>
      <c r="CI67" s="29"/>
      <c r="CJ67" s="29"/>
      <c r="CK67" s="29"/>
      <c r="CL67" s="29"/>
      <c r="CM67" s="29"/>
      <c r="CN67" s="29"/>
      <c r="CO67" s="29"/>
      <c r="CQ67" s="29"/>
      <c r="CR67" s="29"/>
      <c r="CS67" s="28"/>
      <c r="CT67" s="29"/>
      <c r="CU67" s="29"/>
      <c r="CV67" s="29"/>
      <c r="CW67" s="29"/>
      <c r="CX67" s="29"/>
      <c r="CY67" s="29"/>
      <c r="CZ67" s="29"/>
      <c r="DA67" s="29"/>
      <c r="DB67" s="29"/>
      <c r="DC67" s="29"/>
      <c r="DD67" s="29"/>
      <c r="DE67" s="29"/>
      <c r="DF67" s="29"/>
      <c r="DG67" s="29"/>
      <c r="DH67" s="29"/>
      <c r="DI67" s="29"/>
      <c r="DJ67" s="29"/>
      <c r="DK67" s="28"/>
      <c r="DL67" s="29"/>
      <c r="DM67" s="29"/>
      <c r="DN67" s="29"/>
      <c r="DO67" s="29"/>
      <c r="DP67" s="29"/>
      <c r="DQ67" s="29"/>
      <c r="DR67" s="29"/>
      <c r="DS67" s="29"/>
      <c r="DT67" s="29"/>
      <c r="DU67" s="29"/>
      <c r="DV67" s="29"/>
      <c r="DW67" s="29"/>
      <c r="DX67" s="29"/>
      <c r="DY67" s="29"/>
      <c r="DZ67" s="29"/>
      <c r="EA67" s="29"/>
      <c r="EB67" s="29"/>
      <c r="EC67" s="28"/>
      <c r="ED67" s="29"/>
      <c r="EE67" s="29"/>
      <c r="EF67" s="29"/>
      <c r="EG67" s="29"/>
      <c r="EH67" s="29"/>
      <c r="EI67" s="29"/>
      <c r="EJ67" s="29"/>
      <c r="EK67" s="29"/>
      <c r="EL67" s="29"/>
      <c r="EM67" s="29"/>
      <c r="EN67" s="29"/>
      <c r="EO67" s="29"/>
      <c r="EP67" s="29"/>
      <c r="EQ67" s="29"/>
      <c r="ER67" s="29"/>
      <c r="ES67" s="29"/>
      <c r="ET67" s="29"/>
      <c r="EU67" s="28"/>
      <c r="EV67" s="29"/>
      <c r="EW67" s="29"/>
      <c r="EX67" s="29"/>
      <c r="EY67" s="29"/>
      <c r="EZ67" s="29"/>
      <c r="FA67" s="29"/>
      <c r="FB67" s="29"/>
      <c r="FC67" s="29"/>
      <c r="FD67" s="29"/>
      <c r="FE67" s="29"/>
      <c r="FF67" s="29"/>
      <c r="FG67" s="29"/>
      <c r="FH67" s="29"/>
      <c r="FI67" s="29"/>
      <c r="FJ67" s="29"/>
      <c r="FK67" s="29"/>
      <c r="FL67" s="29"/>
      <c r="FM67" s="28"/>
      <c r="FN67" s="29"/>
      <c r="FO67" s="29"/>
      <c r="FP67" s="29"/>
      <c r="FQ67" s="29"/>
      <c r="FR67" s="29"/>
      <c r="FS67" s="29"/>
      <c r="FT67" s="29"/>
      <c r="FU67" s="29"/>
      <c r="FV67" s="29"/>
      <c r="FW67" s="29"/>
      <c r="FX67" s="29"/>
      <c r="FY67" s="29"/>
      <c r="FZ67" s="29"/>
      <c r="GA67" s="29"/>
      <c r="GB67" s="29"/>
      <c r="GC67" s="29"/>
      <c r="GD67" s="29"/>
      <c r="GF67" s="29"/>
      <c r="GW67" s="28"/>
      <c r="GX67" s="29"/>
      <c r="GY67" s="29"/>
      <c r="GZ67" s="29"/>
      <c r="HA67" s="29"/>
      <c r="HB67" s="29"/>
      <c r="HC67" s="29"/>
      <c r="HD67" s="29"/>
      <c r="HE67" s="29"/>
      <c r="HF67" s="29"/>
      <c r="HG67" s="29"/>
      <c r="HH67" s="29"/>
      <c r="HI67" s="29"/>
      <c r="HJ67" s="29"/>
      <c r="HK67" s="29"/>
      <c r="HL67" s="29"/>
      <c r="HM67" s="29"/>
      <c r="HN67" s="29"/>
      <c r="HO67" s="28"/>
      <c r="HP67" s="29"/>
      <c r="HQ67" s="29"/>
      <c r="HR67" s="29"/>
      <c r="HS67" s="29"/>
      <c r="HT67" s="29"/>
      <c r="HU67" s="29"/>
      <c r="HV67" s="29"/>
      <c r="HW67" s="29"/>
      <c r="HX67" s="29"/>
      <c r="HY67" s="29"/>
      <c r="HZ67" s="29"/>
      <c r="IA67" s="29"/>
      <c r="IB67" s="29"/>
      <c r="IC67" s="29"/>
      <c r="ID67" s="29"/>
      <c r="IE67" s="29"/>
      <c r="IF67" s="29"/>
      <c r="IG67" s="28"/>
      <c r="IH67" s="29"/>
      <c r="II67" s="29"/>
      <c r="IJ67" s="29"/>
      <c r="IK67" s="29"/>
      <c r="IL67" s="29"/>
      <c r="IM67" s="29"/>
      <c r="IN67" s="29"/>
      <c r="IO67" s="29"/>
      <c r="IP67" s="29"/>
      <c r="IQ67" s="29"/>
      <c r="IR67" s="29"/>
      <c r="IS67" s="29"/>
      <c r="IT67" s="29"/>
      <c r="IU67" s="29"/>
      <c r="IV67" s="29"/>
      <c r="IW67" s="29"/>
      <c r="IX67" s="29"/>
      <c r="IY67" s="28"/>
      <c r="IZ67" s="29"/>
      <c r="JA67" s="29"/>
      <c r="JB67" s="29"/>
      <c r="JC67" s="29"/>
      <c r="JD67" s="29"/>
      <c r="JE67" s="29"/>
      <c r="JF67" s="29"/>
      <c r="JG67" s="29"/>
      <c r="JH67" s="29"/>
      <c r="JI67" s="29"/>
      <c r="JJ67" s="29"/>
      <c r="JK67" s="29"/>
      <c r="JL67" s="29"/>
      <c r="JM67" s="29"/>
      <c r="JN67" s="29"/>
      <c r="JO67" s="29"/>
      <c r="JP67" s="29"/>
      <c r="JR67" s="29"/>
      <c r="KI67" s="28"/>
      <c r="KJ67" s="29"/>
      <c r="KK67" s="29"/>
      <c r="KL67" s="29"/>
      <c r="KM67" s="29"/>
      <c r="KN67" s="29"/>
      <c r="KO67" s="29"/>
      <c r="KP67" s="29"/>
      <c r="KQ67" s="29"/>
      <c r="KR67" s="29"/>
      <c r="KS67" s="29"/>
      <c r="KT67" s="29"/>
      <c r="KU67" s="29"/>
      <c r="KV67" s="29"/>
      <c r="KW67" s="29"/>
      <c r="KX67" s="29"/>
      <c r="KY67" s="29"/>
      <c r="KZ67" s="29"/>
      <c r="LA67" s="28"/>
      <c r="LB67" s="29"/>
      <c r="LC67" s="29"/>
      <c r="LD67" s="29"/>
      <c r="LE67" s="29"/>
      <c r="LF67" s="29"/>
      <c r="LG67" s="29"/>
      <c r="LH67" s="29"/>
      <c r="LI67" s="29"/>
      <c r="LJ67" s="29"/>
      <c r="LK67" s="29"/>
      <c r="LL67" s="29"/>
      <c r="LM67" s="29"/>
      <c r="LN67" s="29"/>
      <c r="LO67" s="29"/>
      <c r="LP67" s="29"/>
      <c r="LQ67" s="29"/>
      <c r="LR67" s="29"/>
      <c r="LS67" s="28"/>
      <c r="LT67" s="29"/>
      <c r="LU67" s="29"/>
      <c r="LV67" s="29"/>
      <c r="LW67" s="29"/>
      <c r="LX67" s="29"/>
      <c r="LY67" s="29"/>
      <c r="LZ67" s="29"/>
      <c r="MA67" s="29"/>
      <c r="MB67" s="29"/>
      <c r="MC67" s="29"/>
      <c r="MD67" s="29"/>
      <c r="ME67" s="29"/>
      <c r="MF67" s="29"/>
      <c r="MG67" s="29"/>
      <c r="MH67" s="29"/>
      <c r="MI67" s="29"/>
      <c r="MJ67" s="29"/>
      <c r="MK67" s="28"/>
      <c r="ML67" s="29"/>
      <c r="MM67" s="29"/>
      <c r="MN67" s="29"/>
      <c r="MO67" s="29"/>
      <c r="MP67" s="29"/>
      <c r="MQ67" s="29"/>
      <c r="MR67" s="29"/>
      <c r="MS67" s="29"/>
      <c r="MT67" s="29"/>
      <c r="MU67" s="29"/>
      <c r="MV67" s="29"/>
      <c r="MW67" s="29"/>
      <c r="MX67" s="29"/>
      <c r="MY67" s="29"/>
      <c r="MZ67" s="29"/>
      <c r="NA67" s="29"/>
      <c r="NB67" s="29"/>
      <c r="NC67" s="28"/>
      <c r="ND67" s="29"/>
      <c r="NE67" s="29"/>
      <c r="NF67" s="29"/>
      <c r="NG67" s="29"/>
      <c r="NH67" s="29"/>
      <c r="NI67" s="29"/>
      <c r="NJ67" s="29"/>
      <c r="NK67" s="29"/>
      <c r="NL67" s="29"/>
      <c r="NM67" s="29"/>
      <c r="NN67" s="29"/>
      <c r="NO67" s="29"/>
      <c r="NP67" s="29"/>
      <c r="NQ67" s="29"/>
      <c r="NR67" s="29"/>
      <c r="NS67" s="29"/>
      <c r="NT67" s="29"/>
      <c r="NU67" s="28"/>
      <c r="NW67" s="29"/>
      <c r="NX67" s="29"/>
      <c r="NY67" s="29"/>
      <c r="NZ67" s="29"/>
      <c r="OA67" s="29"/>
      <c r="OB67" s="29"/>
      <c r="OC67" s="29"/>
      <c r="OD67" s="29"/>
      <c r="OE67" s="29"/>
      <c r="OF67" s="29"/>
      <c r="OG67" s="29"/>
      <c r="OH67" s="29"/>
      <c r="OI67" s="29"/>
      <c r="OJ67" s="29"/>
      <c r="OK67" s="29"/>
      <c r="OL67" s="29"/>
      <c r="OM67" s="28"/>
      <c r="ON67" s="29"/>
      <c r="OO67" s="29"/>
      <c r="OP67" s="29"/>
      <c r="OQ67" s="29"/>
      <c r="OR67" s="29"/>
      <c r="OS67" s="29"/>
      <c r="OT67" s="29"/>
      <c r="OU67" s="29"/>
      <c r="OV67" s="29"/>
      <c r="OW67" s="29"/>
      <c r="OX67" s="29"/>
      <c r="OY67" s="29"/>
      <c r="OZ67" s="29"/>
      <c r="PA67" s="29"/>
      <c r="PB67" s="29"/>
      <c r="PC67" s="29"/>
      <c r="PD67" s="29"/>
      <c r="PE67" s="28"/>
      <c r="PF67" s="29"/>
      <c r="PG67" s="29"/>
      <c r="PH67" s="29"/>
      <c r="PI67" s="29"/>
      <c r="PJ67" s="29"/>
      <c r="PK67" s="29"/>
      <c r="PL67" s="29"/>
      <c r="PM67" s="29"/>
      <c r="PN67" s="29"/>
      <c r="PO67" s="29"/>
      <c r="PP67" s="29"/>
      <c r="PQ67" s="29"/>
      <c r="PR67" s="29"/>
      <c r="PS67" s="29"/>
      <c r="PT67" s="29"/>
      <c r="PU67" s="29"/>
      <c r="PV67" s="29"/>
      <c r="PX67" s="29"/>
      <c r="QO67" s="28"/>
      <c r="QP67" s="29"/>
      <c r="QQ67" s="29"/>
      <c r="QR67" s="29"/>
      <c r="QS67" s="29"/>
      <c r="QT67" s="29"/>
      <c r="QU67" s="29"/>
      <c r="QV67" s="29"/>
      <c r="QW67" s="29"/>
      <c r="QX67" s="29"/>
      <c r="QY67" s="29"/>
      <c r="QZ67" s="29"/>
      <c r="RA67" s="29"/>
      <c r="RB67" s="29"/>
      <c r="RC67" s="29"/>
      <c r="RD67" s="29"/>
      <c r="RE67" s="29"/>
      <c r="RF67" s="29"/>
      <c r="RH67" s="29"/>
    </row>
    <row r="68" spans="2:476" ht="15" x14ac:dyDescent="0.25">
      <c r="B68" s="28"/>
      <c r="C68" s="29"/>
      <c r="D68" s="29"/>
      <c r="E68" s="29"/>
      <c r="F68" s="29"/>
      <c r="G68" s="29"/>
      <c r="H68" s="29"/>
      <c r="I68" s="29"/>
      <c r="J68" s="29"/>
      <c r="K68" s="29"/>
      <c r="L68" s="29"/>
      <c r="M68" s="29"/>
      <c r="N68" s="29"/>
      <c r="O68" s="29"/>
      <c r="P68" s="28"/>
      <c r="Q68" s="29"/>
      <c r="R68" s="29"/>
      <c r="S68" s="29"/>
      <c r="T68" s="29"/>
      <c r="U68" s="29"/>
      <c r="V68" s="29"/>
      <c r="W68" s="29"/>
      <c r="X68" s="29"/>
      <c r="Y68" s="29"/>
      <c r="Z68" s="29"/>
      <c r="AA68" s="29"/>
      <c r="AB68" s="29"/>
      <c r="AC68" s="29"/>
      <c r="AD68" s="28"/>
      <c r="AE68" s="29"/>
      <c r="AF68" s="29"/>
      <c r="AG68" s="29"/>
      <c r="AH68" s="29"/>
      <c r="AI68" s="29"/>
      <c r="AJ68" s="29"/>
      <c r="AK68" s="29"/>
      <c r="AL68" s="29"/>
      <c r="AM68" s="29"/>
      <c r="AN68" s="29"/>
      <c r="AO68" s="29"/>
      <c r="AP68" s="28"/>
      <c r="AQ68" s="29"/>
      <c r="AR68" s="29"/>
      <c r="AS68" s="29"/>
      <c r="AT68" s="29"/>
      <c r="AU68" s="29"/>
      <c r="AV68" s="29"/>
      <c r="AW68" s="29"/>
      <c r="AX68" s="29"/>
      <c r="AY68" s="29"/>
      <c r="AZ68" s="29"/>
      <c r="BA68" s="29"/>
      <c r="BB68" s="29"/>
      <c r="BC68" s="29"/>
      <c r="BD68" s="28"/>
      <c r="BE68" s="29"/>
      <c r="BF68" s="29"/>
      <c r="BG68" s="29"/>
      <c r="BH68" s="29"/>
      <c r="BI68" s="29"/>
      <c r="BJ68" s="29"/>
      <c r="BK68" s="29"/>
      <c r="BL68" s="29"/>
      <c r="BM68" s="29"/>
      <c r="BN68" s="29"/>
      <c r="BO68" s="29"/>
      <c r="BP68" s="29"/>
      <c r="BQ68" s="29"/>
      <c r="BR68" s="28"/>
      <c r="BS68" s="29"/>
      <c r="BT68" s="29"/>
      <c r="BU68" s="29"/>
      <c r="BV68" s="29"/>
      <c r="BW68" s="29"/>
      <c r="BX68" s="29"/>
      <c r="BY68" s="29"/>
      <c r="BZ68" s="29"/>
      <c r="CA68" s="29"/>
      <c r="CB68" s="29"/>
      <c r="CC68" s="29"/>
      <c r="CD68" s="29"/>
      <c r="CE68" s="29"/>
      <c r="CF68" s="28"/>
      <c r="CG68" s="29"/>
      <c r="CH68" s="29"/>
      <c r="CI68" s="29"/>
      <c r="CJ68" s="29"/>
      <c r="CK68" s="29"/>
      <c r="CL68" s="29"/>
      <c r="CM68" s="29"/>
      <c r="CN68" s="29"/>
      <c r="CO68" s="29"/>
      <c r="CQ68" s="29"/>
      <c r="CR68" s="29"/>
      <c r="CS68" s="28"/>
      <c r="CT68" s="29"/>
      <c r="CU68" s="29"/>
      <c r="CV68" s="29"/>
      <c r="CW68" s="29"/>
      <c r="CX68" s="29"/>
      <c r="CY68" s="29"/>
      <c r="CZ68" s="29"/>
      <c r="DA68" s="29"/>
      <c r="DB68" s="29"/>
      <c r="DC68" s="29"/>
      <c r="DD68" s="29"/>
      <c r="DE68" s="29"/>
      <c r="DF68" s="29"/>
      <c r="DG68" s="29"/>
      <c r="DH68" s="29"/>
      <c r="DI68" s="29"/>
      <c r="DJ68" s="29"/>
      <c r="DK68" s="28"/>
      <c r="DL68" s="29"/>
      <c r="DM68" s="29"/>
      <c r="DN68" s="29"/>
      <c r="DO68" s="29"/>
      <c r="DP68" s="29"/>
      <c r="DQ68" s="29"/>
      <c r="DR68" s="29"/>
      <c r="DS68" s="29"/>
      <c r="DT68" s="29"/>
      <c r="DU68" s="29"/>
      <c r="DV68" s="29"/>
      <c r="DW68" s="29"/>
      <c r="DX68" s="29"/>
      <c r="DY68" s="29"/>
      <c r="DZ68" s="29"/>
      <c r="EA68" s="29"/>
      <c r="EB68" s="29"/>
      <c r="EC68" s="28"/>
      <c r="ED68" s="29"/>
      <c r="EE68" s="29"/>
      <c r="EF68" s="29"/>
      <c r="EG68" s="29"/>
      <c r="EH68" s="29"/>
      <c r="EI68" s="29"/>
      <c r="EJ68" s="29"/>
      <c r="EK68" s="29"/>
      <c r="EL68" s="29"/>
      <c r="EM68" s="29"/>
      <c r="EN68" s="29"/>
      <c r="EO68" s="29"/>
      <c r="EP68" s="29"/>
      <c r="EQ68" s="29"/>
      <c r="ER68" s="29"/>
      <c r="ES68" s="29"/>
      <c r="ET68" s="29"/>
      <c r="EU68" s="28"/>
      <c r="EV68" s="29"/>
      <c r="EW68" s="29"/>
      <c r="EX68" s="29"/>
      <c r="EY68" s="29"/>
      <c r="EZ68" s="29"/>
      <c r="FA68" s="29"/>
      <c r="FB68" s="29"/>
      <c r="FC68" s="29"/>
      <c r="FD68" s="29"/>
      <c r="FE68" s="29"/>
      <c r="FF68" s="29"/>
      <c r="FG68" s="29"/>
      <c r="FH68" s="29"/>
      <c r="FI68" s="29"/>
      <c r="FJ68" s="29"/>
      <c r="FK68" s="29"/>
      <c r="FL68" s="29"/>
      <c r="FM68" s="28"/>
      <c r="FN68" s="29"/>
      <c r="FO68" s="29"/>
      <c r="FP68" s="29"/>
      <c r="FQ68" s="29"/>
      <c r="FR68" s="29"/>
      <c r="FS68" s="29"/>
      <c r="FT68" s="29"/>
      <c r="FU68" s="29"/>
      <c r="FV68" s="29"/>
      <c r="FW68" s="29"/>
      <c r="FX68" s="29"/>
      <c r="FY68" s="29"/>
      <c r="FZ68" s="29"/>
      <c r="GA68" s="29"/>
      <c r="GB68" s="29"/>
      <c r="GC68" s="29"/>
      <c r="GD68" s="29"/>
      <c r="GF68" s="29"/>
      <c r="GW68" s="28"/>
      <c r="GX68" s="29"/>
      <c r="GY68" s="29"/>
      <c r="GZ68" s="29"/>
      <c r="HA68" s="29"/>
      <c r="HB68" s="29"/>
      <c r="HC68" s="29"/>
      <c r="HD68" s="29"/>
      <c r="HE68" s="29"/>
      <c r="HF68" s="29"/>
      <c r="HG68" s="29"/>
      <c r="HH68" s="29"/>
      <c r="HI68" s="29"/>
      <c r="HJ68" s="29"/>
      <c r="HK68" s="29"/>
      <c r="HL68" s="29"/>
      <c r="HM68" s="29"/>
      <c r="HN68" s="29"/>
      <c r="HO68" s="28"/>
      <c r="HP68" s="29"/>
      <c r="HQ68" s="29"/>
      <c r="HR68" s="29"/>
      <c r="HS68" s="29"/>
      <c r="HT68" s="29"/>
      <c r="HU68" s="29"/>
      <c r="HV68" s="29"/>
      <c r="HW68" s="29"/>
      <c r="HX68" s="29"/>
      <c r="HY68" s="29"/>
      <c r="HZ68" s="29"/>
      <c r="IA68" s="29"/>
      <c r="IB68" s="29"/>
      <c r="IC68" s="29"/>
      <c r="ID68" s="29"/>
      <c r="IE68" s="29"/>
      <c r="IF68" s="29"/>
      <c r="IG68" s="28"/>
      <c r="IH68" s="29"/>
      <c r="II68" s="29"/>
      <c r="IJ68" s="29"/>
      <c r="IK68" s="29"/>
      <c r="IL68" s="29"/>
      <c r="IM68" s="29"/>
      <c r="IN68" s="29"/>
      <c r="IO68" s="29"/>
      <c r="IP68" s="29"/>
      <c r="IQ68" s="29"/>
      <c r="IR68" s="29"/>
      <c r="IS68" s="29"/>
      <c r="IT68" s="29"/>
      <c r="IU68" s="29"/>
      <c r="IV68" s="29"/>
      <c r="IW68" s="29"/>
      <c r="IX68" s="29"/>
      <c r="IY68" s="28"/>
      <c r="IZ68" s="29"/>
      <c r="JA68" s="29"/>
      <c r="JB68" s="29"/>
      <c r="JC68" s="29"/>
      <c r="JD68" s="29"/>
      <c r="JE68" s="29"/>
      <c r="JF68" s="29"/>
      <c r="JG68" s="29"/>
      <c r="JH68" s="29"/>
      <c r="JI68" s="29"/>
      <c r="JJ68" s="29"/>
      <c r="JK68" s="29"/>
      <c r="JL68" s="29"/>
      <c r="JM68" s="29"/>
      <c r="JN68" s="29"/>
      <c r="JO68" s="29"/>
      <c r="JP68" s="29"/>
      <c r="JR68" s="29"/>
      <c r="KI68" s="28"/>
      <c r="KJ68" s="29"/>
      <c r="KK68" s="29"/>
      <c r="KL68" s="29"/>
      <c r="KM68" s="29"/>
      <c r="KN68" s="29"/>
      <c r="KO68" s="29"/>
      <c r="KP68" s="29"/>
      <c r="KQ68" s="29"/>
      <c r="KR68" s="29"/>
      <c r="KS68" s="29"/>
      <c r="KT68" s="29"/>
      <c r="KU68" s="29"/>
      <c r="KV68" s="29"/>
      <c r="KW68" s="29"/>
      <c r="KX68" s="29"/>
      <c r="KY68" s="29"/>
      <c r="KZ68" s="29"/>
      <c r="LA68" s="28"/>
      <c r="LB68" s="29"/>
      <c r="LC68" s="29"/>
      <c r="LD68" s="29"/>
      <c r="LE68" s="29"/>
      <c r="LF68" s="29"/>
      <c r="LG68" s="29"/>
      <c r="LH68" s="29"/>
      <c r="LI68" s="29"/>
      <c r="LJ68" s="29"/>
      <c r="LK68" s="29"/>
      <c r="LL68" s="29"/>
      <c r="LM68" s="29"/>
      <c r="LN68" s="29"/>
      <c r="LO68" s="29"/>
      <c r="LP68" s="29"/>
      <c r="LQ68" s="29"/>
      <c r="LR68" s="29"/>
      <c r="LS68" s="28"/>
      <c r="LT68" s="29"/>
      <c r="LU68" s="29"/>
      <c r="LV68" s="29"/>
      <c r="LW68" s="29"/>
      <c r="LX68" s="29"/>
      <c r="LY68" s="29"/>
      <c r="LZ68" s="29"/>
      <c r="MA68" s="29"/>
      <c r="MB68" s="29"/>
      <c r="MC68" s="29"/>
      <c r="MD68" s="29"/>
      <c r="ME68" s="29"/>
      <c r="MF68" s="29"/>
      <c r="MG68" s="29"/>
      <c r="MH68" s="29"/>
      <c r="MI68" s="29"/>
      <c r="MJ68" s="29"/>
      <c r="MK68" s="28"/>
      <c r="ML68" s="29"/>
      <c r="MM68" s="29"/>
      <c r="MN68" s="29"/>
      <c r="MO68" s="29"/>
      <c r="MP68" s="29"/>
      <c r="MQ68" s="29"/>
      <c r="MR68" s="29"/>
      <c r="MS68" s="29"/>
      <c r="MT68" s="29"/>
      <c r="MU68" s="29"/>
      <c r="MV68" s="29"/>
      <c r="MW68" s="29"/>
      <c r="MX68" s="29"/>
      <c r="MY68" s="29"/>
      <c r="MZ68" s="29"/>
      <c r="NA68" s="29"/>
      <c r="NB68" s="29"/>
      <c r="NC68" s="28"/>
      <c r="ND68" s="29"/>
      <c r="NE68" s="29"/>
      <c r="NF68" s="29"/>
      <c r="NG68" s="29"/>
      <c r="NH68" s="29"/>
      <c r="NI68" s="29"/>
      <c r="NJ68" s="29"/>
      <c r="NK68" s="29"/>
      <c r="NL68" s="29"/>
      <c r="NM68" s="29"/>
      <c r="NN68" s="29"/>
      <c r="NO68" s="29"/>
      <c r="NP68" s="29"/>
      <c r="NQ68" s="29"/>
      <c r="NR68" s="29"/>
      <c r="NS68" s="29"/>
      <c r="NT68" s="29"/>
      <c r="NU68" s="28"/>
      <c r="NW68" s="29"/>
      <c r="NX68" s="29"/>
      <c r="NY68" s="29"/>
      <c r="NZ68" s="29"/>
      <c r="OA68" s="29"/>
      <c r="OB68" s="29"/>
      <c r="OC68" s="29"/>
      <c r="OD68" s="29"/>
      <c r="OE68" s="29"/>
      <c r="OF68" s="29"/>
      <c r="OG68" s="29"/>
      <c r="OH68" s="29"/>
      <c r="OI68" s="29"/>
      <c r="OJ68" s="29"/>
      <c r="OK68" s="29"/>
      <c r="OL68" s="29"/>
      <c r="OM68" s="28"/>
      <c r="ON68" s="29"/>
      <c r="OO68" s="29"/>
      <c r="OP68" s="29"/>
      <c r="OQ68" s="29"/>
      <c r="OR68" s="29"/>
      <c r="OS68" s="29"/>
      <c r="OT68" s="29"/>
      <c r="OU68" s="29"/>
      <c r="OV68" s="29"/>
      <c r="OW68" s="29"/>
      <c r="OX68" s="29"/>
      <c r="OY68" s="29"/>
      <c r="OZ68" s="29"/>
      <c r="PA68" s="29"/>
      <c r="PB68" s="29"/>
      <c r="PC68" s="29"/>
      <c r="PD68" s="29"/>
      <c r="PE68" s="28"/>
      <c r="PF68" s="29"/>
      <c r="PG68" s="29"/>
      <c r="PH68" s="29"/>
      <c r="PI68" s="29"/>
      <c r="PJ68" s="29"/>
      <c r="PK68" s="29"/>
      <c r="PL68" s="29"/>
      <c r="PM68" s="29"/>
      <c r="PN68" s="29"/>
      <c r="PO68" s="29"/>
      <c r="PP68" s="29"/>
      <c r="PQ68" s="29"/>
      <c r="PR68" s="29"/>
      <c r="PS68" s="29"/>
      <c r="PT68" s="29"/>
      <c r="PU68" s="29"/>
      <c r="PV68" s="29"/>
      <c r="PW68" s="28"/>
      <c r="PX68" s="29"/>
      <c r="PY68" s="29"/>
      <c r="PZ68" s="29"/>
      <c r="QA68" s="29"/>
      <c r="QB68" s="29"/>
      <c r="QC68" s="29"/>
      <c r="QD68" s="29"/>
      <c r="QE68" s="29"/>
      <c r="QF68" s="29"/>
      <c r="QG68" s="29"/>
      <c r="QH68" s="29"/>
      <c r="QI68" s="29"/>
      <c r="QJ68" s="29"/>
      <c r="QK68" s="29"/>
      <c r="QL68" s="29"/>
      <c r="QM68" s="29"/>
      <c r="QN68" s="29"/>
      <c r="QO68" s="28"/>
      <c r="QP68" s="29"/>
      <c r="QQ68" s="29"/>
      <c r="QR68" s="29"/>
      <c r="QS68" s="29"/>
      <c r="QT68" s="29"/>
      <c r="QU68" s="29"/>
      <c r="QV68" s="29"/>
      <c r="QW68" s="29"/>
      <c r="QX68" s="29"/>
      <c r="QY68" s="29"/>
      <c r="QZ68" s="29"/>
      <c r="RA68" s="29"/>
      <c r="RB68" s="29"/>
      <c r="RC68" s="29"/>
      <c r="RD68" s="29"/>
      <c r="RE68" s="29"/>
      <c r="RF68" s="29"/>
      <c r="RH68" s="29"/>
    </row>
    <row r="69" spans="2:476" ht="15" x14ac:dyDescent="0.25">
      <c r="B69" s="28"/>
      <c r="C69" s="29"/>
      <c r="D69" s="29"/>
      <c r="E69" s="29"/>
      <c r="F69" s="29"/>
      <c r="G69" s="29"/>
      <c r="H69" s="29"/>
      <c r="I69" s="29"/>
      <c r="J69" s="29"/>
      <c r="K69" s="29"/>
      <c r="L69" s="29"/>
      <c r="M69" s="29"/>
      <c r="N69" s="29"/>
      <c r="O69" s="29"/>
      <c r="P69" s="28"/>
      <c r="Q69" s="29"/>
      <c r="R69" s="29"/>
      <c r="S69" s="29"/>
      <c r="T69" s="29"/>
      <c r="U69" s="29"/>
      <c r="V69" s="29"/>
      <c r="W69" s="29"/>
      <c r="X69" s="29"/>
      <c r="Y69" s="29"/>
      <c r="Z69" s="29"/>
      <c r="AA69" s="29"/>
      <c r="AB69" s="29"/>
      <c r="AC69" s="29"/>
      <c r="AD69" s="28"/>
      <c r="AE69" s="29"/>
      <c r="AF69" s="29"/>
      <c r="AG69" s="29"/>
      <c r="AH69" s="29"/>
      <c r="AI69" s="29"/>
      <c r="AJ69" s="29"/>
      <c r="AK69" s="29"/>
      <c r="AL69" s="29"/>
      <c r="AM69" s="29"/>
      <c r="AN69" s="29"/>
      <c r="AO69" s="29"/>
      <c r="AP69" s="28"/>
      <c r="AQ69" s="29"/>
      <c r="AR69" s="29"/>
      <c r="AS69" s="29"/>
      <c r="AT69" s="29"/>
      <c r="AU69" s="29"/>
      <c r="AV69" s="29"/>
      <c r="AW69" s="29"/>
      <c r="AX69" s="29"/>
      <c r="AY69" s="29"/>
      <c r="AZ69" s="29"/>
      <c r="BA69" s="29"/>
      <c r="BB69" s="29"/>
      <c r="BC69" s="29"/>
      <c r="BD69" s="28"/>
      <c r="BE69" s="29"/>
      <c r="BF69" s="29"/>
      <c r="BG69" s="29"/>
      <c r="BH69" s="29"/>
      <c r="BI69" s="29"/>
      <c r="BJ69" s="29"/>
      <c r="BK69" s="29"/>
      <c r="BL69" s="29"/>
      <c r="BM69" s="29"/>
      <c r="BN69" s="29"/>
      <c r="BO69" s="29"/>
      <c r="BP69" s="29"/>
      <c r="BQ69" s="29"/>
      <c r="BR69" s="28"/>
      <c r="BS69" s="29"/>
      <c r="BT69" s="29"/>
      <c r="BU69" s="29"/>
      <c r="BV69" s="29"/>
      <c r="BW69" s="29"/>
      <c r="BX69" s="29"/>
      <c r="BY69" s="29"/>
      <c r="BZ69" s="29"/>
      <c r="CA69" s="29"/>
      <c r="CB69" s="29"/>
      <c r="CC69" s="29"/>
      <c r="CD69" s="29"/>
      <c r="CE69" s="29"/>
      <c r="CQ69" s="29"/>
      <c r="CR69" s="29"/>
      <c r="CS69" s="28"/>
      <c r="CT69" s="29"/>
      <c r="CU69" s="29"/>
      <c r="CV69" s="29"/>
      <c r="CW69" s="29"/>
      <c r="CX69" s="29"/>
      <c r="CY69" s="29"/>
      <c r="CZ69" s="29"/>
      <c r="DA69" s="29"/>
      <c r="DB69" s="29"/>
      <c r="DC69" s="29"/>
      <c r="DD69" s="29"/>
      <c r="DE69" s="29"/>
      <c r="DF69" s="29"/>
      <c r="DG69" s="29"/>
      <c r="DH69" s="29"/>
      <c r="DI69" s="29"/>
      <c r="DJ69" s="29"/>
      <c r="DK69" s="28"/>
      <c r="DL69" s="29"/>
      <c r="DM69" s="29"/>
      <c r="DN69" s="29"/>
      <c r="DO69" s="29"/>
      <c r="DP69" s="29"/>
      <c r="DQ69" s="29"/>
      <c r="DR69" s="29"/>
      <c r="DS69" s="29"/>
      <c r="DT69" s="29"/>
      <c r="DU69" s="29"/>
      <c r="DV69" s="29"/>
      <c r="DW69" s="29"/>
      <c r="DX69" s="29"/>
      <c r="DY69" s="29"/>
      <c r="DZ69" s="29"/>
      <c r="EA69" s="29"/>
      <c r="EB69" s="29"/>
      <c r="EC69" s="28"/>
      <c r="ED69" s="29"/>
      <c r="EE69" s="29"/>
      <c r="EF69" s="29"/>
      <c r="EG69" s="29"/>
      <c r="EH69" s="29"/>
      <c r="EI69" s="29"/>
      <c r="EJ69" s="29"/>
      <c r="EK69" s="29"/>
      <c r="EL69" s="29"/>
      <c r="EM69" s="29"/>
      <c r="EN69" s="29"/>
      <c r="EO69" s="29"/>
      <c r="EP69" s="29"/>
      <c r="EQ69" s="29"/>
      <c r="ER69" s="29"/>
      <c r="ES69" s="29"/>
      <c r="ET69" s="29"/>
      <c r="EU69" s="28"/>
      <c r="EV69" s="29"/>
      <c r="EW69" s="29"/>
      <c r="EX69" s="29"/>
      <c r="EY69" s="29"/>
      <c r="EZ69" s="29"/>
      <c r="FA69" s="29"/>
      <c r="FB69" s="29"/>
      <c r="FC69" s="29"/>
      <c r="FD69" s="29"/>
      <c r="FE69" s="29"/>
      <c r="FF69" s="29"/>
      <c r="FG69" s="29"/>
      <c r="FH69" s="29"/>
      <c r="FI69" s="29"/>
      <c r="FJ69" s="29"/>
      <c r="FK69" s="29"/>
      <c r="FL69" s="29"/>
      <c r="FM69" s="28"/>
      <c r="FN69" s="29"/>
      <c r="FO69" s="29"/>
      <c r="FP69" s="29"/>
      <c r="FQ69" s="29"/>
      <c r="FR69" s="29"/>
      <c r="FS69" s="29"/>
      <c r="FT69" s="29"/>
      <c r="FU69" s="29"/>
      <c r="FV69" s="29"/>
      <c r="FW69" s="29"/>
      <c r="FX69" s="29"/>
      <c r="FY69" s="29"/>
      <c r="FZ69" s="29"/>
      <c r="GA69" s="29"/>
      <c r="GB69" s="29"/>
      <c r="GC69" s="29"/>
      <c r="GD69" s="29"/>
      <c r="GF69" s="29"/>
      <c r="GW69" s="28"/>
      <c r="GX69" s="29"/>
      <c r="GY69" s="29"/>
      <c r="GZ69" s="29"/>
      <c r="HA69" s="29"/>
      <c r="HB69" s="29"/>
      <c r="HC69" s="29"/>
      <c r="HD69" s="29"/>
      <c r="HE69" s="29"/>
      <c r="HF69" s="29"/>
      <c r="HG69" s="29"/>
      <c r="HH69" s="29"/>
      <c r="HI69" s="29"/>
      <c r="HJ69" s="29"/>
      <c r="HK69" s="29"/>
      <c r="HL69" s="29"/>
      <c r="HM69" s="29"/>
      <c r="HN69" s="29"/>
      <c r="HO69" s="28"/>
      <c r="HP69" s="29"/>
      <c r="HQ69" s="29"/>
      <c r="HR69" s="29"/>
      <c r="HS69" s="29"/>
      <c r="HT69" s="29"/>
      <c r="HU69" s="29"/>
      <c r="HV69" s="29"/>
      <c r="HW69" s="29"/>
      <c r="HX69" s="29"/>
      <c r="HY69" s="29"/>
      <c r="HZ69" s="29"/>
      <c r="IA69" s="29"/>
      <c r="IB69" s="29"/>
      <c r="IC69" s="29"/>
      <c r="ID69" s="29"/>
      <c r="IE69" s="29"/>
      <c r="IF69" s="29"/>
      <c r="IG69" s="28"/>
      <c r="IH69" s="29"/>
      <c r="II69" s="29"/>
      <c r="IJ69" s="29"/>
      <c r="IK69" s="29"/>
      <c r="IL69" s="29"/>
      <c r="IM69" s="29"/>
      <c r="IN69" s="29"/>
      <c r="IO69" s="29"/>
      <c r="IP69" s="29"/>
      <c r="IQ69" s="29"/>
      <c r="IR69" s="29"/>
      <c r="IS69" s="29"/>
      <c r="IT69" s="29"/>
      <c r="IU69" s="29"/>
      <c r="IV69" s="29"/>
      <c r="IW69" s="29"/>
      <c r="IX69" s="29"/>
      <c r="IY69" s="28"/>
      <c r="IZ69" s="29"/>
      <c r="JA69" s="29"/>
      <c r="JB69" s="29"/>
      <c r="JC69" s="29"/>
      <c r="JD69" s="29"/>
      <c r="JE69" s="29"/>
      <c r="JF69" s="29"/>
      <c r="JG69" s="29"/>
      <c r="JH69" s="29"/>
      <c r="JI69" s="29"/>
      <c r="JJ69" s="29"/>
      <c r="JK69" s="29"/>
      <c r="JL69" s="29"/>
      <c r="JM69" s="29"/>
      <c r="JN69" s="29"/>
      <c r="JO69" s="29"/>
      <c r="JP69" s="29"/>
      <c r="JR69" s="29"/>
      <c r="KI69" s="28"/>
      <c r="KJ69" s="29"/>
      <c r="KK69" s="29"/>
      <c r="KL69" s="29"/>
      <c r="KM69" s="29"/>
      <c r="KN69" s="29"/>
      <c r="KO69" s="29"/>
      <c r="KP69" s="29"/>
      <c r="KQ69" s="29"/>
      <c r="KR69" s="29"/>
      <c r="KS69" s="29"/>
      <c r="KT69" s="29"/>
      <c r="KU69" s="29"/>
      <c r="KV69" s="29"/>
      <c r="KW69" s="29"/>
      <c r="KX69" s="29"/>
      <c r="KY69" s="29"/>
      <c r="KZ69" s="29"/>
      <c r="LA69" s="28"/>
      <c r="LB69" s="29"/>
      <c r="LC69" s="29"/>
      <c r="LD69" s="29"/>
      <c r="LE69" s="29"/>
      <c r="LF69" s="29"/>
      <c r="LG69" s="29"/>
      <c r="LH69" s="29"/>
      <c r="LI69" s="29"/>
      <c r="LJ69" s="29"/>
      <c r="LK69" s="29"/>
      <c r="LL69" s="29"/>
      <c r="LM69" s="29"/>
      <c r="LN69" s="29"/>
      <c r="LO69" s="29"/>
      <c r="LP69" s="29"/>
      <c r="LQ69" s="29"/>
      <c r="LR69" s="29"/>
      <c r="LS69" s="28"/>
      <c r="LT69" s="29"/>
      <c r="LU69" s="29"/>
      <c r="LV69" s="29"/>
      <c r="LW69" s="29"/>
      <c r="LX69" s="29"/>
      <c r="LY69" s="29"/>
      <c r="LZ69" s="29"/>
      <c r="MA69" s="29"/>
      <c r="MB69" s="29"/>
      <c r="MC69" s="29"/>
      <c r="MD69" s="29"/>
      <c r="ME69" s="29"/>
      <c r="MF69" s="29"/>
      <c r="MG69" s="29"/>
      <c r="MH69" s="29"/>
      <c r="MI69" s="29"/>
      <c r="MJ69" s="29"/>
      <c r="MK69" s="28"/>
      <c r="ML69" s="29"/>
      <c r="MM69" s="29"/>
      <c r="MN69" s="29"/>
      <c r="MO69" s="29"/>
      <c r="MP69" s="29"/>
      <c r="MQ69" s="29"/>
      <c r="MR69" s="29"/>
      <c r="MS69" s="29"/>
      <c r="MT69" s="29"/>
      <c r="MU69" s="29"/>
      <c r="MV69" s="29"/>
      <c r="MW69" s="29"/>
      <c r="MX69" s="29"/>
      <c r="MY69" s="29"/>
      <c r="MZ69" s="29"/>
      <c r="NA69" s="29"/>
      <c r="NB69" s="29"/>
      <c r="NC69" s="28"/>
      <c r="ND69" s="29"/>
      <c r="NE69" s="29"/>
      <c r="NF69" s="29"/>
      <c r="NG69" s="29"/>
      <c r="NH69" s="29"/>
      <c r="NI69" s="29"/>
      <c r="NJ69" s="29"/>
      <c r="NK69" s="29"/>
      <c r="NL69" s="29"/>
      <c r="NM69" s="29"/>
      <c r="NN69" s="29"/>
      <c r="NO69" s="29"/>
      <c r="NP69" s="29"/>
      <c r="NQ69" s="29"/>
      <c r="NR69" s="29"/>
      <c r="NS69" s="29"/>
      <c r="NT69" s="29"/>
      <c r="NU69" s="28"/>
      <c r="NW69" s="29"/>
      <c r="NX69" s="29"/>
      <c r="NY69" s="29"/>
      <c r="NZ69" s="29"/>
      <c r="OA69" s="29"/>
      <c r="OB69" s="29"/>
      <c r="OC69" s="29"/>
      <c r="OD69" s="29"/>
      <c r="OE69" s="29"/>
      <c r="OF69" s="29"/>
      <c r="OG69" s="29"/>
      <c r="OH69" s="29"/>
      <c r="OI69" s="29"/>
      <c r="OJ69" s="29"/>
      <c r="OK69" s="29"/>
      <c r="OL69" s="29"/>
      <c r="OM69" s="28"/>
      <c r="ON69" s="29"/>
      <c r="OO69" s="29"/>
      <c r="OP69" s="29"/>
      <c r="OQ69" s="29"/>
      <c r="OR69" s="29"/>
      <c r="OS69" s="29"/>
      <c r="OT69" s="29"/>
      <c r="OU69" s="29"/>
      <c r="OV69" s="29"/>
      <c r="OW69" s="29"/>
      <c r="OX69" s="29"/>
      <c r="OY69" s="29"/>
      <c r="OZ69" s="29"/>
      <c r="PA69" s="29"/>
      <c r="PB69" s="29"/>
      <c r="PC69" s="29"/>
      <c r="PD69" s="29"/>
      <c r="PE69" s="28"/>
      <c r="PF69" s="29"/>
      <c r="PG69" s="29"/>
      <c r="PH69" s="29"/>
      <c r="PI69" s="29"/>
      <c r="PJ69" s="29"/>
      <c r="PK69" s="29"/>
      <c r="PL69" s="29"/>
      <c r="PM69" s="29"/>
      <c r="PN69" s="29"/>
      <c r="PO69" s="29"/>
      <c r="PP69" s="29"/>
      <c r="PQ69" s="29"/>
      <c r="PR69" s="29"/>
      <c r="PS69" s="29"/>
      <c r="PT69" s="29"/>
      <c r="PU69" s="29"/>
      <c r="PV69" s="29"/>
      <c r="PW69" s="28"/>
      <c r="PX69" s="29"/>
      <c r="PY69" s="29"/>
      <c r="PZ69" s="29"/>
      <c r="QA69" s="29"/>
      <c r="QB69" s="29"/>
      <c r="QC69" s="29"/>
      <c r="QD69" s="29"/>
      <c r="QE69" s="29"/>
      <c r="QF69" s="29"/>
      <c r="QG69" s="29"/>
      <c r="QH69" s="29"/>
      <c r="QI69" s="29"/>
      <c r="QJ69" s="29"/>
      <c r="QK69" s="29"/>
      <c r="QL69" s="29"/>
      <c r="QM69" s="29"/>
      <c r="QN69" s="29"/>
      <c r="QO69" s="28"/>
      <c r="QP69" s="29"/>
      <c r="QQ69" s="29"/>
      <c r="QR69" s="29"/>
      <c r="QS69" s="29"/>
      <c r="QT69" s="29"/>
      <c r="QU69" s="29"/>
      <c r="QV69" s="29"/>
      <c r="QW69" s="29"/>
      <c r="QX69" s="29"/>
      <c r="QY69" s="29"/>
      <c r="QZ69" s="29"/>
      <c r="RA69" s="29"/>
      <c r="RB69" s="29"/>
      <c r="RC69" s="29"/>
      <c r="RD69" s="29"/>
      <c r="RE69" s="29"/>
      <c r="RF69" s="29"/>
      <c r="RH69" s="29"/>
    </row>
    <row r="70" spans="2:476" ht="15" x14ac:dyDescent="0.25">
      <c r="B70" s="28"/>
      <c r="C70" s="29"/>
      <c r="D70" s="29"/>
      <c r="E70" s="29"/>
      <c r="F70" s="29"/>
      <c r="G70" s="29"/>
      <c r="H70" s="29"/>
      <c r="I70" s="29"/>
      <c r="J70" s="29"/>
      <c r="K70" s="29"/>
      <c r="L70" s="29"/>
      <c r="M70" s="29"/>
      <c r="N70" s="29"/>
      <c r="O70" s="29"/>
      <c r="P70" s="28"/>
      <c r="Q70" s="29"/>
      <c r="R70" s="29"/>
      <c r="S70" s="29"/>
      <c r="T70" s="29"/>
      <c r="U70" s="29"/>
      <c r="V70" s="29"/>
      <c r="W70" s="29"/>
      <c r="X70" s="29"/>
      <c r="Y70" s="29"/>
      <c r="Z70" s="29"/>
      <c r="AA70" s="29"/>
      <c r="AB70" s="29"/>
      <c r="AC70" s="29"/>
      <c r="AD70" s="28"/>
      <c r="AE70" s="29"/>
      <c r="AF70" s="29"/>
      <c r="AG70" s="29"/>
      <c r="AH70" s="29"/>
      <c r="AI70" s="29"/>
      <c r="AJ70" s="29"/>
      <c r="AK70" s="29"/>
      <c r="AL70" s="29"/>
      <c r="AM70" s="29"/>
      <c r="AN70" s="29"/>
      <c r="AO70" s="29"/>
      <c r="AP70" s="28"/>
      <c r="AQ70" s="29"/>
      <c r="AR70" s="29"/>
      <c r="AS70" s="29"/>
      <c r="AT70" s="29"/>
      <c r="AU70" s="29"/>
      <c r="AV70" s="29"/>
      <c r="AW70" s="29"/>
      <c r="AX70" s="29"/>
      <c r="AY70" s="29"/>
      <c r="AZ70" s="29"/>
      <c r="BA70" s="29"/>
      <c r="BB70" s="29"/>
      <c r="BC70" s="29"/>
      <c r="BD70" s="28"/>
      <c r="BE70" s="29"/>
      <c r="BF70" s="29"/>
      <c r="BG70" s="29"/>
      <c r="BH70" s="29"/>
      <c r="BI70" s="29"/>
      <c r="BJ70" s="29"/>
      <c r="BK70" s="29"/>
      <c r="BL70" s="29"/>
      <c r="BM70" s="29"/>
      <c r="BN70" s="29"/>
      <c r="BO70" s="29"/>
      <c r="BP70" s="29"/>
      <c r="BQ70" s="29"/>
      <c r="BR70" s="28"/>
      <c r="BS70" s="29"/>
      <c r="BT70" s="29"/>
      <c r="BU70" s="29"/>
      <c r="BV70" s="29"/>
      <c r="BW70" s="29"/>
      <c r="BX70" s="29"/>
      <c r="BY70" s="29"/>
      <c r="BZ70" s="29"/>
      <c r="CA70" s="29"/>
      <c r="CB70" s="29"/>
      <c r="CC70" s="29"/>
      <c r="CD70" s="29"/>
      <c r="CE70" s="29"/>
      <c r="CQ70" s="29"/>
      <c r="CR70" s="29"/>
      <c r="CS70" s="28"/>
      <c r="CT70" s="29"/>
      <c r="CU70" s="29"/>
      <c r="CV70" s="29"/>
      <c r="CW70" s="29"/>
      <c r="CX70" s="29"/>
      <c r="CY70" s="29"/>
      <c r="CZ70" s="29"/>
      <c r="DA70" s="29"/>
      <c r="DB70" s="29"/>
      <c r="DC70" s="29"/>
      <c r="DD70" s="29"/>
      <c r="DE70" s="29"/>
      <c r="DF70" s="29"/>
      <c r="DG70" s="29"/>
      <c r="DH70" s="29"/>
      <c r="DI70" s="29"/>
      <c r="DJ70" s="29"/>
      <c r="DK70" s="28"/>
      <c r="DL70" s="29"/>
      <c r="DM70" s="29"/>
      <c r="DN70" s="29"/>
      <c r="DO70" s="29"/>
      <c r="DP70" s="29"/>
      <c r="DQ70" s="29"/>
      <c r="DR70" s="29"/>
      <c r="DS70" s="29"/>
      <c r="DT70" s="29"/>
      <c r="DU70" s="29"/>
      <c r="DV70" s="29"/>
      <c r="DW70" s="29"/>
      <c r="DX70" s="29"/>
      <c r="DY70" s="29"/>
      <c r="DZ70" s="29"/>
      <c r="EA70" s="29"/>
      <c r="EB70" s="29"/>
      <c r="EC70" s="28"/>
      <c r="ED70" s="29"/>
      <c r="EE70" s="29"/>
      <c r="EF70" s="29"/>
      <c r="EG70" s="29"/>
      <c r="EH70" s="29"/>
      <c r="EI70" s="29"/>
      <c r="EJ70" s="29"/>
      <c r="EK70" s="29"/>
      <c r="EL70" s="29"/>
      <c r="EM70" s="29"/>
      <c r="EN70" s="29"/>
      <c r="EO70" s="29"/>
      <c r="EP70" s="29"/>
      <c r="EQ70" s="29"/>
      <c r="ER70" s="29"/>
      <c r="ES70" s="29"/>
      <c r="ET70" s="29"/>
      <c r="EU70" s="28"/>
      <c r="EV70" s="29"/>
      <c r="EW70" s="29"/>
      <c r="EX70" s="29"/>
      <c r="EY70" s="29"/>
      <c r="EZ70" s="29"/>
      <c r="FA70" s="29"/>
      <c r="FB70" s="29"/>
      <c r="FC70" s="29"/>
      <c r="FD70" s="29"/>
      <c r="FE70" s="29"/>
      <c r="FF70" s="29"/>
      <c r="FG70" s="29"/>
      <c r="FH70" s="29"/>
      <c r="FI70" s="29"/>
      <c r="FJ70" s="29"/>
      <c r="FK70" s="29"/>
      <c r="FL70" s="29"/>
      <c r="FM70" s="28"/>
      <c r="FN70" s="29"/>
      <c r="FO70" s="29"/>
      <c r="FP70" s="29"/>
      <c r="FQ70" s="29"/>
      <c r="FR70" s="29"/>
      <c r="FS70" s="29"/>
      <c r="FT70" s="29"/>
      <c r="FU70" s="29"/>
      <c r="FV70" s="29"/>
      <c r="FW70" s="29"/>
      <c r="FX70" s="29"/>
      <c r="FY70" s="29"/>
      <c r="FZ70" s="29"/>
      <c r="GA70" s="29"/>
      <c r="GB70" s="29"/>
      <c r="GC70" s="29"/>
      <c r="GD70" s="29"/>
      <c r="GF70" s="29"/>
      <c r="GW70" s="28"/>
      <c r="GX70" s="29"/>
      <c r="GY70" s="29"/>
      <c r="GZ70" s="29"/>
      <c r="HA70" s="29"/>
      <c r="HB70" s="29"/>
      <c r="HC70" s="29"/>
      <c r="HD70" s="29"/>
      <c r="HE70" s="29"/>
      <c r="HF70" s="29"/>
      <c r="HG70" s="29"/>
      <c r="HH70" s="29"/>
      <c r="HI70" s="29"/>
      <c r="HJ70" s="29"/>
      <c r="HK70" s="29"/>
      <c r="HL70" s="29"/>
      <c r="HM70" s="29"/>
      <c r="HN70" s="29"/>
      <c r="HO70" s="28"/>
      <c r="HP70" s="29"/>
      <c r="HQ70" s="29"/>
      <c r="HR70" s="29"/>
      <c r="HS70" s="29"/>
      <c r="HT70" s="29"/>
      <c r="HU70" s="29"/>
      <c r="HV70" s="29"/>
      <c r="HW70" s="29"/>
      <c r="HX70" s="29"/>
      <c r="HY70" s="29"/>
      <c r="HZ70" s="29"/>
      <c r="IA70" s="29"/>
      <c r="IB70" s="29"/>
      <c r="IC70" s="29"/>
      <c r="ID70" s="29"/>
      <c r="IE70" s="29"/>
      <c r="IF70" s="29"/>
      <c r="IG70" s="28"/>
      <c r="IH70" s="29"/>
      <c r="II70" s="29"/>
      <c r="IJ70" s="29"/>
      <c r="IK70" s="29"/>
      <c r="IL70" s="29"/>
      <c r="IM70" s="29"/>
      <c r="IN70" s="29"/>
      <c r="IO70" s="29"/>
      <c r="IP70" s="29"/>
      <c r="IQ70" s="29"/>
      <c r="IR70" s="29"/>
      <c r="IS70" s="29"/>
      <c r="IT70" s="29"/>
      <c r="IU70" s="29"/>
      <c r="IV70" s="29"/>
      <c r="IW70" s="29"/>
      <c r="IX70" s="29"/>
      <c r="IY70" s="28"/>
      <c r="IZ70" s="29"/>
      <c r="JA70" s="29"/>
      <c r="JB70" s="29"/>
      <c r="JC70" s="29"/>
      <c r="JD70" s="29"/>
      <c r="JE70" s="29"/>
      <c r="JF70" s="29"/>
      <c r="JG70" s="29"/>
      <c r="JH70" s="29"/>
      <c r="JI70" s="29"/>
      <c r="JJ70" s="29"/>
      <c r="JK70" s="29"/>
      <c r="JL70" s="29"/>
      <c r="JM70" s="29"/>
      <c r="JN70" s="29"/>
      <c r="JO70" s="29"/>
      <c r="JP70" s="29"/>
      <c r="JR70" s="29"/>
      <c r="KI70" s="28"/>
      <c r="KJ70" s="29"/>
      <c r="KK70" s="29"/>
      <c r="KL70" s="29"/>
      <c r="KM70" s="29"/>
      <c r="KN70" s="29"/>
      <c r="KO70" s="29"/>
      <c r="KP70" s="29"/>
      <c r="KQ70" s="29"/>
      <c r="KR70" s="29"/>
      <c r="KS70" s="29"/>
      <c r="KT70" s="29"/>
      <c r="KU70" s="29"/>
      <c r="KV70" s="29"/>
      <c r="KW70" s="29"/>
      <c r="KX70" s="29"/>
      <c r="KY70" s="29"/>
      <c r="KZ70" s="29"/>
      <c r="LA70" s="28"/>
      <c r="LB70" s="29"/>
      <c r="LC70" s="29"/>
      <c r="LD70" s="29"/>
      <c r="LE70" s="29"/>
      <c r="LF70" s="29"/>
      <c r="LG70" s="29"/>
      <c r="LH70" s="29"/>
      <c r="LI70" s="29"/>
      <c r="LJ70" s="29"/>
      <c r="LK70" s="29"/>
      <c r="LL70" s="29"/>
      <c r="LM70" s="29"/>
      <c r="LN70" s="29"/>
      <c r="LO70" s="29"/>
      <c r="LP70" s="29"/>
      <c r="LQ70" s="29"/>
      <c r="LR70" s="29"/>
      <c r="LS70" s="28"/>
      <c r="LT70" s="29"/>
      <c r="LU70" s="29"/>
      <c r="LV70" s="29"/>
      <c r="LW70" s="29"/>
      <c r="LX70" s="29"/>
      <c r="LY70" s="29"/>
      <c r="LZ70" s="29"/>
      <c r="MA70" s="29"/>
      <c r="MB70" s="29"/>
      <c r="MC70" s="29"/>
      <c r="MD70" s="29"/>
      <c r="ME70" s="29"/>
      <c r="MF70" s="29"/>
      <c r="MG70" s="29"/>
      <c r="MH70" s="29"/>
      <c r="MI70" s="29"/>
      <c r="MJ70" s="29"/>
      <c r="MK70" s="28"/>
      <c r="ML70" s="29"/>
      <c r="MM70" s="29"/>
      <c r="MN70" s="29"/>
      <c r="MO70" s="29"/>
      <c r="MP70" s="29"/>
      <c r="MQ70" s="29"/>
      <c r="MR70" s="29"/>
      <c r="MS70" s="29"/>
      <c r="MT70" s="29"/>
      <c r="MU70" s="29"/>
      <c r="MV70" s="29"/>
      <c r="MW70" s="29"/>
      <c r="MX70" s="29"/>
      <c r="MY70" s="29"/>
      <c r="MZ70" s="29"/>
      <c r="NA70" s="29"/>
      <c r="NB70" s="29"/>
      <c r="NC70" s="28"/>
      <c r="ND70" s="29"/>
      <c r="NE70" s="29"/>
      <c r="NF70" s="29"/>
      <c r="NG70" s="29"/>
      <c r="NH70" s="29"/>
      <c r="NI70" s="29"/>
      <c r="NJ70" s="29"/>
      <c r="NK70" s="29"/>
      <c r="NL70" s="29"/>
      <c r="NM70" s="29"/>
      <c r="NN70" s="29"/>
      <c r="NO70" s="29"/>
      <c r="NP70" s="29"/>
      <c r="NQ70" s="29"/>
      <c r="NR70" s="29"/>
      <c r="NS70" s="29"/>
      <c r="NT70" s="29"/>
      <c r="NU70" s="28"/>
      <c r="NW70" s="29"/>
      <c r="NX70" s="29"/>
      <c r="NY70" s="29"/>
      <c r="NZ70" s="29"/>
      <c r="OA70" s="29"/>
      <c r="OB70" s="29"/>
      <c r="OC70" s="29"/>
      <c r="OD70" s="29"/>
      <c r="OE70" s="29"/>
      <c r="OF70" s="29"/>
      <c r="OG70" s="29"/>
      <c r="OH70" s="29"/>
      <c r="OI70" s="29"/>
      <c r="OJ70" s="29"/>
      <c r="OK70" s="29"/>
      <c r="OL70" s="29"/>
      <c r="OM70" s="28"/>
      <c r="ON70" s="29"/>
      <c r="OO70" s="29"/>
      <c r="OP70" s="29"/>
      <c r="OQ70" s="29"/>
      <c r="OR70" s="29"/>
      <c r="OS70" s="29"/>
      <c r="OT70" s="29"/>
      <c r="OU70" s="29"/>
      <c r="OV70" s="29"/>
      <c r="OW70" s="29"/>
      <c r="OX70" s="29"/>
      <c r="OY70" s="29"/>
      <c r="OZ70" s="29"/>
      <c r="PA70" s="29"/>
      <c r="PB70" s="29"/>
      <c r="PC70" s="29"/>
      <c r="PD70" s="29"/>
      <c r="PE70" s="28"/>
      <c r="PF70" s="29"/>
      <c r="PG70" s="29"/>
      <c r="PH70" s="29"/>
      <c r="PI70" s="29"/>
      <c r="PJ70" s="29"/>
      <c r="PK70" s="29"/>
      <c r="PL70" s="29"/>
      <c r="PM70" s="29"/>
      <c r="PN70" s="29"/>
      <c r="PO70" s="29"/>
      <c r="PP70" s="29"/>
      <c r="PQ70" s="29"/>
      <c r="PR70" s="29"/>
      <c r="PS70" s="29"/>
      <c r="PT70" s="29"/>
      <c r="PU70" s="29"/>
      <c r="PV70" s="29"/>
      <c r="PW70" s="28"/>
      <c r="PX70" s="29"/>
      <c r="PY70" s="29"/>
      <c r="PZ70" s="29"/>
      <c r="QA70" s="29"/>
      <c r="QB70" s="29"/>
      <c r="QC70" s="29"/>
      <c r="QD70" s="29"/>
      <c r="QE70" s="29"/>
      <c r="QF70" s="29"/>
      <c r="QG70" s="29"/>
      <c r="QH70" s="29"/>
      <c r="QI70" s="29"/>
      <c r="QJ70" s="29"/>
      <c r="QK70" s="29"/>
      <c r="QL70" s="29"/>
      <c r="QM70" s="29"/>
      <c r="QN70" s="29"/>
      <c r="QO70" s="28"/>
      <c r="QP70" s="29"/>
      <c r="QQ70" s="29"/>
      <c r="QR70" s="29"/>
      <c r="QS70" s="29"/>
      <c r="QT70" s="29"/>
      <c r="QU70" s="29"/>
      <c r="QV70" s="29"/>
      <c r="QW70" s="29"/>
      <c r="QX70" s="29"/>
      <c r="QY70" s="29"/>
      <c r="QZ70" s="29"/>
      <c r="RA70" s="29"/>
      <c r="RB70" s="29"/>
      <c r="RC70" s="29"/>
      <c r="RD70" s="29"/>
      <c r="RE70" s="29"/>
      <c r="RF70" s="29"/>
      <c r="RH70" s="29"/>
    </row>
    <row r="71" spans="2:476" ht="15" x14ac:dyDescent="0.25">
      <c r="B71" s="28"/>
      <c r="C71" s="29"/>
      <c r="D71" s="29"/>
      <c r="E71" s="29"/>
      <c r="F71" s="29"/>
      <c r="G71" s="29"/>
      <c r="H71" s="29"/>
      <c r="I71" s="29"/>
      <c r="J71" s="29"/>
      <c r="K71" s="29"/>
      <c r="L71" s="29"/>
      <c r="M71" s="29"/>
      <c r="N71" s="29"/>
      <c r="O71" s="29"/>
      <c r="P71" s="28"/>
      <c r="Q71" s="29"/>
      <c r="R71" s="29"/>
      <c r="S71" s="29"/>
      <c r="T71" s="29"/>
      <c r="U71" s="29"/>
      <c r="V71" s="29"/>
      <c r="W71" s="29"/>
      <c r="X71" s="29"/>
      <c r="Y71" s="29"/>
      <c r="Z71" s="29"/>
      <c r="AA71" s="29"/>
      <c r="AB71" s="29"/>
      <c r="AC71" s="29"/>
      <c r="AD71" s="28"/>
      <c r="AE71" s="29"/>
      <c r="AF71" s="29"/>
      <c r="AG71" s="29"/>
      <c r="AH71" s="29"/>
      <c r="AI71" s="29"/>
      <c r="AJ71" s="29"/>
      <c r="AK71" s="29"/>
      <c r="AL71" s="29"/>
      <c r="AM71" s="29"/>
      <c r="AN71" s="29"/>
      <c r="AO71" s="29"/>
      <c r="AP71" s="28"/>
      <c r="AQ71" s="29"/>
      <c r="AR71" s="29"/>
      <c r="AS71" s="29"/>
      <c r="AT71" s="29"/>
      <c r="AU71" s="29"/>
      <c r="AV71" s="29"/>
      <c r="AW71" s="29"/>
      <c r="AX71" s="29"/>
      <c r="AY71" s="29"/>
      <c r="AZ71" s="29"/>
      <c r="BA71" s="29"/>
      <c r="BB71" s="29"/>
      <c r="BC71" s="29"/>
      <c r="BD71" s="28"/>
      <c r="BE71" s="29"/>
      <c r="BF71" s="29"/>
      <c r="BG71" s="29"/>
      <c r="BH71" s="29"/>
      <c r="BI71" s="29"/>
      <c r="BJ71" s="29"/>
      <c r="BK71" s="29"/>
      <c r="BL71" s="29"/>
      <c r="BM71" s="29"/>
      <c r="BN71" s="29"/>
      <c r="BO71" s="29"/>
      <c r="BP71" s="29"/>
      <c r="BQ71" s="29"/>
      <c r="BR71" s="28"/>
      <c r="BS71" s="29"/>
      <c r="BT71" s="29"/>
      <c r="BU71" s="29"/>
      <c r="BV71" s="29"/>
      <c r="BW71" s="29"/>
      <c r="BX71" s="29"/>
      <c r="BY71" s="29"/>
      <c r="BZ71" s="29"/>
      <c r="CA71" s="29"/>
      <c r="CB71" s="29"/>
      <c r="CC71" s="29"/>
      <c r="CD71" s="29"/>
      <c r="CE71" s="29"/>
      <c r="CQ71" s="29"/>
      <c r="CR71" s="29"/>
      <c r="CS71" s="28"/>
      <c r="CT71" s="29"/>
      <c r="CU71" s="29"/>
      <c r="CV71" s="29"/>
      <c r="CW71" s="29"/>
      <c r="CX71" s="29"/>
      <c r="CY71" s="29"/>
      <c r="CZ71" s="29"/>
      <c r="DA71" s="29"/>
      <c r="DB71" s="29"/>
      <c r="DC71" s="29"/>
      <c r="DD71" s="29"/>
      <c r="DE71" s="29"/>
      <c r="DF71" s="29"/>
      <c r="DG71" s="29"/>
      <c r="DH71" s="29"/>
      <c r="DI71" s="29"/>
      <c r="DJ71" s="29"/>
      <c r="DK71" s="28"/>
      <c r="DL71" s="29"/>
      <c r="DM71" s="29"/>
      <c r="DN71" s="29"/>
      <c r="DO71" s="29"/>
      <c r="DP71" s="29"/>
      <c r="DQ71" s="29"/>
      <c r="DR71" s="29"/>
      <c r="DS71" s="29"/>
      <c r="DT71" s="29"/>
      <c r="DU71" s="29"/>
      <c r="DV71" s="29"/>
      <c r="DW71" s="29"/>
      <c r="DX71" s="29"/>
      <c r="DY71" s="29"/>
      <c r="DZ71" s="29"/>
      <c r="EA71" s="29"/>
      <c r="EB71" s="29"/>
      <c r="EC71" s="28"/>
      <c r="ED71" s="29"/>
      <c r="EE71" s="29"/>
      <c r="EF71" s="29"/>
      <c r="EG71" s="29"/>
      <c r="EH71" s="29"/>
      <c r="EI71" s="29"/>
      <c r="EJ71" s="29"/>
      <c r="EK71" s="29"/>
      <c r="EL71" s="29"/>
      <c r="EM71" s="29"/>
      <c r="EN71" s="29"/>
      <c r="EO71" s="29"/>
      <c r="EP71" s="29"/>
      <c r="EQ71" s="29"/>
      <c r="ER71" s="29"/>
      <c r="ES71" s="29"/>
      <c r="ET71" s="29"/>
      <c r="EU71" s="28"/>
      <c r="EV71" s="29"/>
      <c r="EW71" s="29"/>
      <c r="EX71" s="29"/>
      <c r="EY71" s="29"/>
      <c r="EZ71" s="29"/>
      <c r="FA71" s="29"/>
      <c r="FB71" s="29"/>
      <c r="FC71" s="29"/>
      <c r="FD71" s="29"/>
      <c r="FE71" s="29"/>
      <c r="FF71" s="29"/>
      <c r="FG71" s="29"/>
      <c r="FH71" s="29"/>
      <c r="FI71" s="29"/>
      <c r="FJ71" s="29"/>
      <c r="FK71" s="29"/>
      <c r="FL71" s="29"/>
      <c r="FM71" s="28"/>
      <c r="FN71" s="29"/>
      <c r="FO71" s="29"/>
      <c r="FP71" s="29"/>
      <c r="FQ71" s="29"/>
      <c r="FR71" s="29"/>
      <c r="FS71" s="29"/>
      <c r="FT71" s="29"/>
      <c r="FU71" s="29"/>
      <c r="FV71" s="29"/>
      <c r="FW71" s="29"/>
      <c r="FX71" s="29"/>
      <c r="FY71" s="29"/>
      <c r="FZ71" s="29"/>
      <c r="GA71" s="29"/>
      <c r="GB71" s="29"/>
      <c r="GC71" s="29"/>
      <c r="GD71" s="29"/>
      <c r="GF71" s="29"/>
      <c r="GW71" s="28"/>
      <c r="GX71" s="29"/>
      <c r="GY71" s="29"/>
      <c r="GZ71" s="29"/>
      <c r="HA71" s="29"/>
      <c r="HB71" s="29"/>
      <c r="HC71" s="29"/>
      <c r="HD71" s="29"/>
      <c r="HE71" s="29"/>
      <c r="HF71" s="29"/>
      <c r="HG71" s="29"/>
      <c r="HH71" s="29"/>
      <c r="HI71" s="29"/>
      <c r="HJ71" s="29"/>
      <c r="HK71" s="29"/>
      <c r="HL71" s="29"/>
      <c r="HM71" s="29"/>
      <c r="HN71" s="29"/>
      <c r="HO71" s="28"/>
      <c r="HP71" s="29"/>
      <c r="HQ71" s="29"/>
      <c r="HR71" s="29"/>
      <c r="HS71" s="29"/>
      <c r="HT71" s="29"/>
      <c r="HU71" s="29"/>
      <c r="HV71" s="29"/>
      <c r="HW71" s="29"/>
      <c r="HX71" s="29"/>
      <c r="HY71" s="29"/>
      <c r="HZ71" s="29"/>
      <c r="IA71" s="29"/>
      <c r="IB71" s="29"/>
      <c r="IC71" s="29"/>
      <c r="ID71" s="29"/>
      <c r="IE71" s="29"/>
      <c r="IF71" s="29"/>
      <c r="IG71" s="28"/>
      <c r="IH71" s="29"/>
      <c r="II71" s="29"/>
      <c r="IJ71" s="29"/>
      <c r="IK71" s="29"/>
      <c r="IL71" s="29"/>
      <c r="IM71" s="29"/>
      <c r="IN71" s="29"/>
      <c r="IO71" s="29"/>
      <c r="IP71" s="29"/>
      <c r="IQ71" s="29"/>
      <c r="IR71" s="29"/>
      <c r="IS71" s="29"/>
      <c r="IT71" s="29"/>
      <c r="IU71" s="29"/>
      <c r="IV71" s="29"/>
      <c r="IW71" s="29"/>
      <c r="IX71" s="29"/>
      <c r="IY71" s="28"/>
      <c r="IZ71" s="29"/>
      <c r="JA71" s="29"/>
      <c r="JB71" s="29"/>
      <c r="JC71" s="29"/>
      <c r="JD71" s="29"/>
      <c r="JE71" s="29"/>
      <c r="JF71" s="29"/>
      <c r="JG71" s="29"/>
      <c r="JH71" s="29"/>
      <c r="JI71" s="29"/>
      <c r="JJ71" s="29"/>
      <c r="JK71" s="29"/>
      <c r="JL71" s="29"/>
      <c r="JM71" s="29"/>
      <c r="JN71" s="29"/>
      <c r="JO71" s="29"/>
      <c r="JP71" s="29"/>
      <c r="JR71" s="29"/>
      <c r="KI71" s="28"/>
      <c r="KJ71" s="29"/>
      <c r="KK71" s="29"/>
      <c r="KL71" s="29"/>
      <c r="KM71" s="29"/>
      <c r="KN71" s="29"/>
      <c r="KO71" s="29"/>
      <c r="KP71" s="29"/>
      <c r="KQ71" s="29"/>
      <c r="KR71" s="29"/>
      <c r="KS71" s="29"/>
      <c r="KT71" s="29"/>
      <c r="KU71" s="29"/>
      <c r="KV71" s="29"/>
      <c r="KW71" s="29"/>
      <c r="KX71" s="29"/>
      <c r="KY71" s="29"/>
      <c r="KZ71" s="29"/>
      <c r="LA71" s="28"/>
      <c r="LB71" s="29"/>
      <c r="LC71" s="29"/>
      <c r="LD71" s="29"/>
      <c r="LE71" s="29"/>
      <c r="LF71" s="29"/>
      <c r="LG71" s="29"/>
      <c r="LH71" s="29"/>
      <c r="LI71" s="29"/>
      <c r="LJ71" s="29"/>
      <c r="LK71" s="29"/>
      <c r="LL71" s="29"/>
      <c r="LM71" s="29"/>
      <c r="LN71" s="29"/>
      <c r="LO71" s="29"/>
      <c r="LP71" s="29"/>
      <c r="LQ71" s="29"/>
      <c r="LR71" s="29"/>
      <c r="LS71" s="28"/>
      <c r="LT71" s="29"/>
      <c r="LU71" s="29"/>
      <c r="LV71" s="29"/>
      <c r="LW71" s="29"/>
      <c r="LX71" s="29"/>
      <c r="LY71" s="29"/>
      <c r="LZ71" s="29"/>
      <c r="MA71" s="29"/>
      <c r="MB71" s="29"/>
      <c r="MC71" s="29"/>
      <c r="MD71" s="29"/>
      <c r="ME71" s="29"/>
      <c r="MF71" s="29"/>
      <c r="MG71" s="29"/>
      <c r="MH71" s="29"/>
      <c r="MI71" s="29"/>
      <c r="MJ71" s="29"/>
      <c r="MK71" s="28"/>
      <c r="ML71" s="29"/>
      <c r="MM71" s="29"/>
      <c r="MN71" s="29"/>
      <c r="MO71" s="29"/>
      <c r="MP71" s="29"/>
      <c r="MQ71" s="29"/>
      <c r="MR71" s="29"/>
      <c r="MS71" s="29"/>
      <c r="MT71" s="29"/>
      <c r="MU71" s="29"/>
      <c r="MV71" s="29"/>
      <c r="MW71" s="29"/>
      <c r="MX71" s="29"/>
      <c r="MY71" s="29"/>
      <c r="MZ71" s="29"/>
      <c r="NA71" s="29"/>
      <c r="NB71" s="29"/>
      <c r="NC71" s="28"/>
      <c r="ND71" s="29"/>
      <c r="NE71" s="29"/>
      <c r="NF71" s="29"/>
      <c r="NG71" s="29"/>
      <c r="NH71" s="29"/>
      <c r="NI71" s="29"/>
      <c r="NJ71" s="29"/>
      <c r="NK71" s="29"/>
      <c r="NL71" s="29"/>
      <c r="NM71" s="29"/>
      <c r="NN71" s="29"/>
      <c r="NO71" s="29"/>
      <c r="NP71" s="29"/>
      <c r="NQ71" s="29"/>
      <c r="NR71" s="29"/>
      <c r="NS71" s="29"/>
      <c r="NT71" s="29"/>
      <c r="NU71" s="28"/>
      <c r="NW71" s="29"/>
      <c r="NX71" s="29"/>
      <c r="NY71" s="29"/>
      <c r="NZ71" s="29"/>
      <c r="OA71" s="29"/>
      <c r="OB71" s="29"/>
      <c r="OC71" s="29"/>
      <c r="OD71" s="29"/>
      <c r="OE71" s="29"/>
      <c r="OF71" s="29"/>
      <c r="OG71" s="29"/>
      <c r="OH71" s="29"/>
      <c r="OI71" s="29"/>
      <c r="OJ71" s="29"/>
      <c r="OK71" s="29"/>
      <c r="OL71" s="29"/>
      <c r="OM71" s="28"/>
      <c r="ON71" s="29"/>
      <c r="OO71" s="29"/>
      <c r="OP71" s="29"/>
      <c r="OQ71" s="29"/>
      <c r="OR71" s="29"/>
      <c r="OS71" s="29"/>
      <c r="OT71" s="29"/>
      <c r="OU71" s="29"/>
      <c r="OV71" s="29"/>
      <c r="OW71" s="29"/>
      <c r="OX71" s="29"/>
      <c r="OY71" s="29"/>
      <c r="OZ71" s="29"/>
      <c r="PA71" s="29"/>
      <c r="PB71" s="29"/>
      <c r="PC71" s="29"/>
      <c r="PD71" s="29"/>
      <c r="PE71" s="28"/>
      <c r="PF71" s="29"/>
      <c r="PG71" s="29"/>
      <c r="PH71" s="29"/>
      <c r="PI71" s="29"/>
      <c r="PJ71" s="29"/>
      <c r="PK71" s="29"/>
      <c r="PL71" s="29"/>
      <c r="PM71" s="29"/>
      <c r="PN71" s="29"/>
      <c r="PO71" s="29"/>
      <c r="PP71" s="29"/>
      <c r="PQ71" s="29"/>
      <c r="PR71" s="29"/>
      <c r="PS71" s="29"/>
      <c r="PT71" s="29"/>
      <c r="PU71" s="29"/>
      <c r="PV71" s="29"/>
      <c r="PW71" s="28"/>
      <c r="PX71" s="29"/>
      <c r="PY71" s="29"/>
      <c r="PZ71" s="29"/>
      <c r="QA71" s="29"/>
      <c r="QB71" s="29"/>
      <c r="QC71" s="29"/>
      <c r="QD71" s="29"/>
      <c r="QE71" s="29"/>
      <c r="QF71" s="29"/>
      <c r="QG71" s="29"/>
      <c r="QH71" s="29"/>
      <c r="QI71" s="29"/>
      <c r="QJ71" s="29"/>
      <c r="QK71" s="29"/>
      <c r="QL71" s="29"/>
      <c r="QM71" s="29"/>
      <c r="QN71" s="29"/>
      <c r="QO71" s="28"/>
      <c r="QP71" s="29"/>
      <c r="QQ71" s="29"/>
      <c r="QR71" s="29"/>
      <c r="QS71" s="29"/>
      <c r="QT71" s="29"/>
      <c r="QU71" s="29"/>
      <c r="QV71" s="29"/>
      <c r="QW71" s="29"/>
      <c r="QX71" s="29"/>
      <c r="QY71" s="29"/>
      <c r="QZ71" s="29"/>
      <c r="RA71" s="29"/>
      <c r="RB71" s="29"/>
      <c r="RC71" s="29"/>
      <c r="RD71" s="29"/>
      <c r="RE71" s="29"/>
      <c r="RF71" s="29"/>
      <c r="RH71" s="29"/>
    </row>
    <row r="72" spans="2:476" ht="15" x14ac:dyDescent="0.25">
      <c r="B72" s="28"/>
      <c r="C72" s="29"/>
      <c r="D72" s="29"/>
      <c r="E72" s="29"/>
      <c r="F72" s="29"/>
      <c r="G72" s="29"/>
      <c r="H72" s="29"/>
      <c r="I72" s="29"/>
      <c r="J72" s="29"/>
      <c r="K72" s="29"/>
      <c r="L72" s="29"/>
      <c r="M72" s="29"/>
      <c r="N72" s="29"/>
      <c r="O72" s="29"/>
      <c r="P72" s="28"/>
      <c r="Q72" s="29"/>
      <c r="R72" s="29"/>
      <c r="S72" s="29"/>
      <c r="T72" s="29"/>
      <c r="U72" s="29"/>
      <c r="V72" s="29"/>
      <c r="W72" s="29"/>
      <c r="X72" s="29"/>
      <c r="Y72" s="29"/>
      <c r="Z72" s="29"/>
      <c r="AA72" s="29"/>
      <c r="AB72" s="29"/>
      <c r="AC72" s="29"/>
      <c r="AD72" s="28"/>
      <c r="AE72" s="29"/>
      <c r="AF72" s="29"/>
      <c r="AG72" s="29"/>
      <c r="AH72" s="29"/>
      <c r="AI72" s="29"/>
      <c r="AJ72" s="29"/>
      <c r="AK72" s="29"/>
      <c r="AL72" s="29"/>
      <c r="AM72" s="29"/>
      <c r="AN72" s="29"/>
      <c r="AO72" s="29"/>
      <c r="AP72" s="28"/>
      <c r="AQ72" s="29"/>
      <c r="AR72" s="29"/>
      <c r="AS72" s="29"/>
      <c r="AT72" s="29"/>
      <c r="AU72" s="29"/>
      <c r="AV72" s="29"/>
      <c r="AW72" s="29"/>
      <c r="AX72" s="29"/>
      <c r="AY72" s="29"/>
      <c r="AZ72" s="29"/>
      <c r="BA72" s="29"/>
      <c r="BB72" s="29"/>
      <c r="BC72" s="29"/>
      <c r="BD72" s="28"/>
      <c r="BE72" s="29"/>
      <c r="BF72" s="29"/>
      <c r="BG72" s="29"/>
      <c r="BH72" s="29"/>
      <c r="BI72" s="29"/>
      <c r="BJ72" s="29"/>
      <c r="BK72" s="29"/>
      <c r="BL72" s="29"/>
      <c r="BM72" s="29"/>
      <c r="BN72" s="29"/>
      <c r="BO72" s="29"/>
      <c r="BP72" s="29"/>
      <c r="BQ72" s="29"/>
      <c r="BR72" s="28"/>
      <c r="BS72" s="29"/>
      <c r="BT72" s="29"/>
      <c r="BU72" s="29"/>
      <c r="BV72" s="29"/>
      <c r="BW72" s="29"/>
      <c r="BX72" s="29"/>
      <c r="BY72" s="29"/>
      <c r="BZ72" s="29"/>
      <c r="CA72" s="29"/>
      <c r="CB72" s="29"/>
      <c r="CC72" s="29"/>
      <c r="CD72" s="29"/>
      <c r="CE72" s="29"/>
      <c r="CQ72" s="29"/>
      <c r="CR72" s="29"/>
      <c r="CS72" s="28"/>
      <c r="CT72" s="29"/>
      <c r="CU72" s="29"/>
      <c r="CV72" s="29"/>
      <c r="CW72" s="29"/>
      <c r="CX72" s="29"/>
      <c r="CY72" s="29"/>
      <c r="CZ72" s="29"/>
      <c r="DA72" s="29"/>
      <c r="DB72" s="29"/>
      <c r="DC72" s="29"/>
      <c r="DD72" s="29"/>
      <c r="DE72" s="29"/>
      <c r="DF72" s="29"/>
      <c r="DG72" s="29"/>
      <c r="DH72" s="29"/>
      <c r="DI72" s="29"/>
      <c r="DJ72" s="29"/>
      <c r="DK72" s="28"/>
      <c r="DL72" s="29"/>
      <c r="DM72" s="29"/>
      <c r="DN72" s="29"/>
      <c r="DO72" s="29"/>
      <c r="DP72" s="29"/>
      <c r="DQ72" s="29"/>
      <c r="DR72" s="29"/>
      <c r="DS72" s="29"/>
      <c r="DT72" s="29"/>
      <c r="DU72" s="29"/>
      <c r="DV72" s="29"/>
      <c r="DW72" s="29"/>
      <c r="DX72" s="29"/>
      <c r="DY72" s="29"/>
      <c r="DZ72" s="29"/>
      <c r="EA72" s="29"/>
      <c r="EB72" s="29"/>
      <c r="EC72" s="28"/>
      <c r="ED72" s="29"/>
      <c r="EE72" s="29"/>
      <c r="EF72" s="29"/>
      <c r="EG72" s="29"/>
      <c r="EH72" s="29"/>
      <c r="EI72" s="29"/>
      <c r="EJ72" s="29"/>
      <c r="EK72" s="29"/>
      <c r="EL72" s="29"/>
      <c r="EM72" s="29"/>
      <c r="EN72" s="29"/>
      <c r="EO72" s="29"/>
      <c r="EP72" s="29"/>
      <c r="EQ72" s="29"/>
      <c r="ER72" s="29"/>
      <c r="ES72" s="29"/>
      <c r="ET72" s="29"/>
      <c r="EU72" s="28"/>
      <c r="EV72" s="29"/>
      <c r="EW72" s="29"/>
      <c r="EX72" s="29"/>
      <c r="EY72" s="29"/>
      <c r="EZ72" s="29"/>
      <c r="FA72" s="29"/>
      <c r="FB72" s="29"/>
      <c r="FC72" s="29"/>
      <c r="FD72" s="29"/>
      <c r="FE72" s="29"/>
      <c r="FF72" s="29"/>
      <c r="FG72" s="29"/>
      <c r="FH72" s="29"/>
      <c r="FI72" s="29"/>
      <c r="FJ72" s="29"/>
      <c r="FK72" s="29"/>
      <c r="FL72" s="29"/>
      <c r="FM72" s="28"/>
      <c r="FN72" s="29"/>
      <c r="FO72" s="29"/>
      <c r="FP72" s="29"/>
      <c r="FQ72" s="29"/>
      <c r="FR72" s="29"/>
      <c r="FS72" s="29"/>
      <c r="FT72" s="29"/>
      <c r="FU72" s="29"/>
      <c r="FV72" s="29"/>
      <c r="FW72" s="29"/>
      <c r="FX72" s="29"/>
      <c r="FY72" s="29"/>
      <c r="FZ72" s="29"/>
      <c r="GA72" s="29"/>
      <c r="GB72" s="29"/>
      <c r="GC72" s="29"/>
      <c r="GD72" s="29"/>
      <c r="GF72" s="29"/>
      <c r="GW72" s="28"/>
      <c r="GX72" s="29"/>
      <c r="GY72" s="29"/>
      <c r="GZ72" s="29"/>
      <c r="HA72" s="29"/>
      <c r="HB72" s="29"/>
      <c r="HC72" s="29"/>
      <c r="HD72" s="29"/>
      <c r="HE72" s="29"/>
      <c r="HF72" s="29"/>
      <c r="HG72" s="29"/>
      <c r="HH72" s="29"/>
      <c r="HI72" s="29"/>
      <c r="HJ72" s="29"/>
      <c r="HK72" s="29"/>
      <c r="HL72" s="29"/>
      <c r="HM72" s="29"/>
      <c r="HN72" s="29"/>
      <c r="HO72" s="28"/>
      <c r="HP72" s="29"/>
      <c r="HQ72" s="29"/>
      <c r="HR72" s="29"/>
      <c r="HS72" s="29"/>
      <c r="HT72" s="29"/>
      <c r="HU72" s="29"/>
      <c r="HV72" s="29"/>
      <c r="HW72" s="29"/>
      <c r="HX72" s="29"/>
      <c r="HY72" s="29"/>
      <c r="HZ72" s="29"/>
      <c r="IA72" s="29"/>
      <c r="IB72" s="29"/>
      <c r="IC72" s="29"/>
      <c r="ID72" s="29"/>
      <c r="IE72" s="29"/>
      <c r="IF72" s="29"/>
      <c r="IG72" s="28"/>
      <c r="IH72" s="29"/>
      <c r="II72" s="29"/>
      <c r="IJ72" s="29"/>
      <c r="IK72" s="29"/>
      <c r="IL72" s="29"/>
      <c r="IM72" s="29"/>
      <c r="IN72" s="29"/>
      <c r="IO72" s="29"/>
      <c r="IP72" s="29"/>
      <c r="IQ72" s="29"/>
      <c r="IR72" s="29"/>
      <c r="IS72" s="29"/>
      <c r="IT72" s="29"/>
      <c r="IU72" s="29"/>
      <c r="IV72" s="29"/>
      <c r="IW72" s="29"/>
      <c r="IX72" s="29"/>
      <c r="IY72" s="28"/>
      <c r="IZ72" s="29"/>
      <c r="JA72" s="29"/>
      <c r="JB72" s="29"/>
      <c r="JC72" s="29"/>
      <c r="JD72" s="29"/>
      <c r="JE72" s="29"/>
      <c r="JF72" s="29"/>
      <c r="JG72" s="29"/>
      <c r="JH72" s="29"/>
      <c r="JI72" s="29"/>
      <c r="JJ72" s="29"/>
      <c r="JK72" s="29"/>
      <c r="JL72" s="29"/>
      <c r="JM72" s="29"/>
      <c r="JN72" s="29"/>
      <c r="JO72" s="29"/>
      <c r="JP72" s="29"/>
      <c r="JR72" s="29"/>
      <c r="KI72" s="28"/>
      <c r="KJ72" s="29"/>
      <c r="KK72" s="29"/>
      <c r="KL72" s="29"/>
      <c r="KM72" s="29"/>
      <c r="KN72" s="29"/>
      <c r="KO72" s="29"/>
      <c r="KP72" s="29"/>
      <c r="KQ72" s="29"/>
      <c r="KR72" s="29"/>
      <c r="KS72" s="29"/>
      <c r="KT72" s="29"/>
      <c r="KU72" s="29"/>
      <c r="KV72" s="29"/>
      <c r="KW72" s="29"/>
      <c r="KX72" s="29"/>
      <c r="KY72" s="29"/>
      <c r="KZ72" s="29"/>
      <c r="LA72" s="28"/>
      <c r="LB72" s="29"/>
      <c r="LC72" s="29"/>
      <c r="LD72" s="29"/>
      <c r="LE72" s="29"/>
      <c r="LF72" s="29"/>
      <c r="LG72" s="29"/>
      <c r="LH72" s="29"/>
      <c r="LI72" s="29"/>
      <c r="LJ72" s="29"/>
      <c r="LK72" s="29"/>
      <c r="LL72" s="29"/>
      <c r="LM72" s="29"/>
      <c r="LN72" s="29"/>
      <c r="LO72" s="29"/>
      <c r="LP72" s="29"/>
      <c r="LQ72" s="29"/>
      <c r="LR72" s="29"/>
      <c r="LS72" s="28"/>
      <c r="LT72" s="29"/>
      <c r="LU72" s="29"/>
      <c r="LV72" s="29"/>
      <c r="LW72" s="29"/>
      <c r="LX72" s="29"/>
      <c r="LY72" s="29"/>
      <c r="LZ72" s="29"/>
      <c r="MA72" s="29"/>
      <c r="MB72" s="29"/>
      <c r="MC72" s="29"/>
      <c r="MD72" s="29"/>
      <c r="ME72" s="29"/>
      <c r="MF72" s="29"/>
      <c r="MG72" s="29"/>
      <c r="MH72" s="29"/>
      <c r="MI72" s="29"/>
      <c r="MJ72" s="29"/>
      <c r="MK72" s="28"/>
      <c r="ML72" s="29"/>
      <c r="MM72" s="29"/>
      <c r="MN72" s="29"/>
      <c r="MO72" s="29"/>
      <c r="MP72" s="29"/>
      <c r="MQ72" s="29"/>
      <c r="MR72" s="29"/>
      <c r="MS72" s="29"/>
      <c r="MT72" s="29"/>
      <c r="MU72" s="29"/>
      <c r="MV72" s="29"/>
      <c r="MW72" s="29"/>
      <c r="MX72" s="29"/>
      <c r="MY72" s="29"/>
      <c r="MZ72" s="29"/>
      <c r="NA72" s="29"/>
      <c r="NB72" s="29"/>
      <c r="NC72" s="28"/>
      <c r="ND72" s="29"/>
      <c r="NE72" s="29"/>
      <c r="NF72" s="29"/>
      <c r="NG72" s="29"/>
      <c r="NH72" s="29"/>
      <c r="NI72" s="29"/>
      <c r="NJ72" s="29"/>
      <c r="NK72" s="29"/>
      <c r="NL72" s="29"/>
      <c r="NM72" s="29"/>
      <c r="NN72" s="29"/>
      <c r="NO72" s="29"/>
      <c r="NP72" s="29"/>
      <c r="NQ72" s="29"/>
      <c r="NR72" s="29"/>
      <c r="NS72" s="29"/>
      <c r="NT72" s="29"/>
      <c r="NU72" s="28"/>
      <c r="NW72" s="29"/>
      <c r="NX72" s="29"/>
      <c r="NY72" s="29"/>
      <c r="NZ72" s="29"/>
      <c r="OA72" s="29"/>
      <c r="OB72" s="29"/>
      <c r="OC72" s="29"/>
      <c r="OD72" s="29"/>
      <c r="OE72" s="29"/>
      <c r="OF72" s="29"/>
      <c r="OG72" s="29"/>
      <c r="OH72" s="29"/>
      <c r="OI72" s="29"/>
      <c r="OJ72" s="29"/>
      <c r="OK72" s="29"/>
      <c r="OL72" s="29"/>
      <c r="OM72" s="28"/>
      <c r="ON72" s="29"/>
      <c r="OO72" s="29"/>
      <c r="OP72" s="29"/>
      <c r="OQ72" s="29"/>
      <c r="OR72" s="29"/>
      <c r="OS72" s="29"/>
      <c r="OT72" s="29"/>
      <c r="OU72" s="29"/>
      <c r="OV72" s="29"/>
      <c r="OW72" s="29"/>
      <c r="OX72" s="29"/>
      <c r="OY72" s="29"/>
      <c r="OZ72" s="29"/>
      <c r="PA72" s="29"/>
      <c r="PB72" s="29"/>
      <c r="PC72" s="29"/>
      <c r="PD72" s="29"/>
      <c r="PE72" s="28"/>
      <c r="PF72" s="29"/>
      <c r="PG72" s="29"/>
      <c r="PH72" s="29"/>
      <c r="PI72" s="29"/>
      <c r="PJ72" s="29"/>
      <c r="PK72" s="29"/>
      <c r="PL72" s="29"/>
      <c r="PM72" s="29"/>
      <c r="PN72" s="29"/>
      <c r="PO72" s="29"/>
      <c r="PP72" s="29"/>
      <c r="PQ72" s="29"/>
      <c r="PR72" s="29"/>
      <c r="PS72" s="29"/>
      <c r="PT72" s="29"/>
      <c r="PU72" s="29"/>
      <c r="PV72" s="29"/>
      <c r="PW72" s="28"/>
      <c r="PX72" s="29"/>
      <c r="PY72" s="29"/>
      <c r="PZ72" s="29"/>
      <c r="QA72" s="29"/>
      <c r="QB72" s="29"/>
      <c r="QC72" s="29"/>
      <c r="QD72" s="29"/>
      <c r="QE72" s="29"/>
      <c r="QF72" s="29"/>
      <c r="QG72" s="29"/>
      <c r="QH72" s="29"/>
      <c r="QI72" s="29"/>
      <c r="QJ72" s="29"/>
      <c r="QK72" s="29"/>
      <c r="QL72" s="29"/>
      <c r="QM72" s="29"/>
      <c r="QN72" s="29"/>
      <c r="QO72" s="28"/>
      <c r="QP72" s="29"/>
      <c r="QQ72" s="29"/>
      <c r="QR72" s="29"/>
      <c r="QS72" s="29"/>
      <c r="QT72" s="29"/>
      <c r="QU72" s="29"/>
      <c r="QV72" s="29"/>
      <c r="QW72" s="29"/>
      <c r="QX72" s="29"/>
      <c r="QY72" s="29"/>
      <c r="QZ72" s="29"/>
      <c r="RA72" s="29"/>
      <c r="RB72" s="29"/>
      <c r="RC72" s="29"/>
      <c r="RD72" s="29"/>
      <c r="RE72" s="29"/>
      <c r="RF72" s="29"/>
      <c r="RH72" s="29"/>
    </row>
    <row r="73" spans="2:476" ht="15" x14ac:dyDescent="0.25">
      <c r="B73" s="28"/>
      <c r="C73" s="29"/>
      <c r="D73" s="29"/>
      <c r="E73" s="29"/>
      <c r="F73" s="29"/>
      <c r="G73" s="29"/>
      <c r="H73" s="29"/>
      <c r="I73" s="29"/>
      <c r="J73" s="29"/>
      <c r="K73" s="29"/>
      <c r="L73" s="29"/>
      <c r="M73" s="29"/>
      <c r="N73" s="29"/>
      <c r="O73" s="29"/>
      <c r="P73" s="28"/>
      <c r="Q73" s="29"/>
      <c r="R73" s="29"/>
      <c r="S73" s="29"/>
      <c r="T73" s="29"/>
      <c r="U73" s="29"/>
      <c r="V73" s="29"/>
      <c r="W73" s="29"/>
      <c r="X73" s="29"/>
      <c r="Y73" s="29"/>
      <c r="Z73" s="29"/>
      <c r="AA73" s="29"/>
      <c r="AB73" s="29"/>
      <c r="AC73" s="29"/>
      <c r="AD73" s="28"/>
      <c r="AE73" s="29"/>
      <c r="AF73" s="29"/>
      <c r="AG73" s="29"/>
      <c r="AH73" s="29"/>
      <c r="AI73" s="29"/>
      <c r="AJ73" s="29"/>
      <c r="AK73" s="29"/>
      <c r="AL73" s="29"/>
      <c r="AM73" s="29"/>
      <c r="AN73" s="29"/>
      <c r="AO73" s="29"/>
      <c r="AP73" s="28"/>
      <c r="AQ73" s="29"/>
      <c r="AR73" s="29"/>
      <c r="AS73" s="29"/>
      <c r="AT73" s="29"/>
      <c r="AU73" s="29"/>
      <c r="AV73" s="29"/>
      <c r="AW73" s="29"/>
      <c r="AX73" s="29"/>
      <c r="AY73" s="29"/>
      <c r="AZ73" s="29"/>
      <c r="BA73" s="29"/>
      <c r="BB73" s="29"/>
      <c r="BC73" s="29"/>
      <c r="BD73" s="28"/>
      <c r="BE73" s="29"/>
      <c r="BF73" s="29"/>
      <c r="BG73" s="29"/>
      <c r="BH73" s="29"/>
      <c r="BI73" s="29"/>
      <c r="BJ73" s="29"/>
      <c r="BK73" s="29"/>
      <c r="BL73" s="29"/>
      <c r="BM73" s="29"/>
      <c r="BN73" s="29"/>
      <c r="BO73" s="29"/>
      <c r="BP73" s="29"/>
      <c r="BQ73" s="29"/>
      <c r="BR73" s="28"/>
      <c r="BS73" s="29"/>
      <c r="BT73" s="29"/>
      <c r="BU73" s="29"/>
      <c r="BV73" s="29"/>
      <c r="BW73" s="29"/>
      <c r="BX73" s="29"/>
      <c r="BY73" s="29"/>
      <c r="BZ73" s="29"/>
      <c r="CA73" s="29"/>
      <c r="CB73" s="29"/>
      <c r="CC73" s="29"/>
      <c r="CD73" s="29"/>
      <c r="CE73" s="29"/>
      <c r="CF73" s="28"/>
      <c r="CG73" s="29"/>
      <c r="CH73" s="29"/>
      <c r="CI73" s="29"/>
      <c r="CJ73" s="29"/>
      <c r="CK73" s="29"/>
      <c r="CL73" s="29"/>
      <c r="CM73" s="29"/>
      <c r="CN73" s="29"/>
      <c r="CO73" s="29"/>
      <c r="CQ73" s="29"/>
      <c r="CR73" s="29"/>
      <c r="CS73" s="28"/>
      <c r="CT73" s="29"/>
      <c r="CU73" s="29"/>
      <c r="CV73" s="29"/>
      <c r="CW73" s="29"/>
      <c r="CX73" s="29"/>
      <c r="CY73" s="29"/>
      <c r="CZ73" s="29"/>
      <c r="DA73" s="29"/>
      <c r="DB73" s="29"/>
      <c r="DC73" s="29"/>
      <c r="DD73" s="29"/>
      <c r="DE73" s="29"/>
      <c r="DF73" s="29"/>
      <c r="DG73" s="29"/>
      <c r="DH73" s="29"/>
      <c r="DI73" s="29"/>
      <c r="DJ73" s="29"/>
      <c r="DK73" s="28"/>
      <c r="DL73" s="29"/>
      <c r="DM73" s="29"/>
      <c r="DN73" s="29"/>
      <c r="DO73" s="29"/>
      <c r="DP73" s="29"/>
      <c r="DQ73" s="29"/>
      <c r="DR73" s="29"/>
      <c r="DS73" s="29"/>
      <c r="DT73" s="29"/>
      <c r="DU73" s="29"/>
      <c r="DV73" s="29"/>
      <c r="DW73" s="29"/>
      <c r="DX73" s="29"/>
      <c r="DY73" s="29"/>
      <c r="DZ73" s="29"/>
      <c r="EA73" s="29"/>
      <c r="EB73" s="29"/>
      <c r="EC73" s="28"/>
      <c r="ED73" s="29"/>
      <c r="EE73" s="29"/>
      <c r="EF73" s="29"/>
      <c r="EG73" s="29"/>
      <c r="EH73" s="29"/>
      <c r="EI73" s="29"/>
      <c r="EJ73" s="29"/>
      <c r="EK73" s="29"/>
      <c r="EL73" s="29"/>
      <c r="EM73" s="29"/>
      <c r="EN73" s="29"/>
      <c r="EO73" s="29"/>
      <c r="EP73" s="29"/>
      <c r="EQ73" s="29"/>
      <c r="ER73" s="29"/>
      <c r="ES73" s="29"/>
      <c r="ET73" s="29"/>
      <c r="EU73" s="28"/>
      <c r="EV73" s="29"/>
      <c r="EW73" s="29"/>
      <c r="EX73" s="29"/>
      <c r="EY73" s="29"/>
      <c r="EZ73" s="29"/>
      <c r="FA73" s="29"/>
      <c r="FB73" s="29"/>
      <c r="FC73" s="29"/>
      <c r="FD73" s="29"/>
      <c r="FE73" s="29"/>
      <c r="FF73" s="29"/>
      <c r="FG73" s="29"/>
      <c r="FH73" s="29"/>
      <c r="FI73" s="29"/>
      <c r="FJ73" s="29"/>
      <c r="FK73" s="29"/>
      <c r="FL73" s="29"/>
      <c r="FM73" s="28"/>
      <c r="FN73" s="29"/>
      <c r="FO73" s="29"/>
      <c r="FP73" s="29"/>
      <c r="FQ73" s="29"/>
      <c r="FR73" s="29"/>
      <c r="FS73" s="29"/>
      <c r="FT73" s="29"/>
      <c r="FU73" s="29"/>
      <c r="FV73" s="29"/>
      <c r="FW73" s="29"/>
      <c r="FX73" s="29"/>
      <c r="FY73" s="29"/>
      <c r="FZ73" s="29"/>
      <c r="GA73" s="29"/>
      <c r="GB73" s="29"/>
      <c r="GC73" s="29"/>
      <c r="GD73" s="29"/>
      <c r="GF73" s="29"/>
      <c r="GW73" s="28"/>
      <c r="GX73" s="29"/>
      <c r="GY73" s="29"/>
      <c r="GZ73" s="29"/>
      <c r="HA73" s="29"/>
      <c r="HB73" s="29"/>
      <c r="HC73" s="29"/>
      <c r="HD73" s="29"/>
      <c r="HE73" s="29"/>
      <c r="HF73" s="29"/>
      <c r="HG73" s="29"/>
      <c r="HH73" s="29"/>
      <c r="HI73" s="29"/>
      <c r="HJ73" s="29"/>
      <c r="HK73" s="29"/>
      <c r="HL73" s="29"/>
      <c r="HM73" s="29"/>
      <c r="HN73" s="29"/>
      <c r="HO73" s="28"/>
      <c r="HP73" s="29"/>
      <c r="HQ73" s="29"/>
      <c r="HR73" s="29"/>
      <c r="HS73" s="29"/>
      <c r="HT73" s="29"/>
      <c r="HU73" s="29"/>
      <c r="HV73" s="29"/>
      <c r="HW73" s="29"/>
      <c r="HX73" s="29"/>
      <c r="HY73" s="29"/>
      <c r="HZ73" s="29"/>
      <c r="IA73" s="29"/>
      <c r="IB73" s="29"/>
      <c r="IC73" s="29"/>
      <c r="ID73" s="29"/>
      <c r="IE73" s="29"/>
      <c r="IF73" s="29"/>
      <c r="IG73" s="28"/>
      <c r="IH73" s="29"/>
      <c r="II73" s="29"/>
      <c r="IJ73" s="29"/>
      <c r="IK73" s="29"/>
      <c r="IL73" s="29"/>
      <c r="IM73" s="29"/>
      <c r="IN73" s="29"/>
      <c r="IO73" s="29"/>
      <c r="IP73" s="29"/>
      <c r="IQ73" s="29"/>
      <c r="IR73" s="29"/>
      <c r="IS73" s="29"/>
      <c r="IT73" s="29"/>
      <c r="IU73" s="29"/>
      <c r="IV73" s="29"/>
      <c r="IW73" s="29"/>
      <c r="IX73" s="29"/>
      <c r="IY73" s="28"/>
      <c r="IZ73" s="29"/>
      <c r="JA73" s="29"/>
      <c r="JB73" s="29"/>
      <c r="JC73" s="29"/>
      <c r="JD73" s="29"/>
      <c r="JE73" s="29"/>
      <c r="JF73" s="29"/>
      <c r="JG73" s="29"/>
      <c r="JH73" s="29"/>
      <c r="JI73" s="29"/>
      <c r="JJ73" s="29"/>
      <c r="JK73" s="29"/>
      <c r="JL73" s="29"/>
      <c r="JM73" s="29"/>
      <c r="JN73" s="29"/>
      <c r="JO73" s="29"/>
      <c r="JP73" s="29"/>
      <c r="JR73" s="29"/>
      <c r="KI73" s="28"/>
      <c r="KJ73" s="29"/>
      <c r="KK73" s="29"/>
      <c r="KL73" s="29"/>
      <c r="KM73" s="29"/>
      <c r="KN73" s="29"/>
      <c r="KO73" s="29"/>
      <c r="KP73" s="29"/>
      <c r="KQ73" s="29"/>
      <c r="KR73" s="29"/>
      <c r="KS73" s="29"/>
      <c r="KT73" s="29"/>
      <c r="KU73" s="29"/>
      <c r="KV73" s="29"/>
      <c r="KW73" s="29"/>
      <c r="KX73" s="29"/>
      <c r="KY73" s="29"/>
      <c r="KZ73" s="29"/>
      <c r="LA73" s="28"/>
      <c r="LB73" s="29"/>
      <c r="LC73" s="29"/>
      <c r="LD73" s="29"/>
      <c r="LE73" s="29"/>
      <c r="LF73" s="29"/>
      <c r="LG73" s="29"/>
      <c r="LH73" s="29"/>
      <c r="LI73" s="29"/>
      <c r="LJ73" s="29"/>
      <c r="LK73" s="29"/>
      <c r="LL73" s="29"/>
      <c r="LM73" s="29"/>
      <c r="LN73" s="29"/>
      <c r="LO73" s="29"/>
      <c r="LP73" s="29"/>
      <c r="LQ73" s="29"/>
      <c r="LR73" s="29"/>
      <c r="LS73" s="28"/>
      <c r="LT73" s="29"/>
      <c r="LU73" s="29"/>
      <c r="LV73" s="29"/>
      <c r="LW73" s="29"/>
      <c r="LX73" s="29"/>
      <c r="LY73" s="29"/>
      <c r="LZ73" s="29"/>
      <c r="MA73" s="29"/>
      <c r="MB73" s="29"/>
      <c r="MC73" s="29"/>
      <c r="MD73" s="29"/>
      <c r="ME73" s="29"/>
      <c r="MF73" s="29"/>
      <c r="MG73" s="29"/>
      <c r="MH73" s="29"/>
      <c r="MI73" s="29"/>
      <c r="MJ73" s="29"/>
      <c r="MK73" s="28"/>
      <c r="ML73" s="29"/>
      <c r="MM73" s="29"/>
      <c r="MN73" s="29"/>
      <c r="MO73" s="29"/>
      <c r="MP73" s="29"/>
      <c r="MQ73" s="29"/>
      <c r="MR73" s="29"/>
      <c r="MS73" s="29"/>
      <c r="MT73" s="29"/>
      <c r="MU73" s="29"/>
      <c r="MV73" s="29"/>
      <c r="MW73" s="29"/>
      <c r="MX73" s="29"/>
      <c r="MY73" s="29"/>
      <c r="MZ73" s="29"/>
      <c r="NA73" s="29"/>
      <c r="NB73" s="29"/>
      <c r="NC73" s="28"/>
      <c r="ND73" s="29"/>
      <c r="NE73" s="29"/>
      <c r="NF73" s="29"/>
      <c r="NG73" s="29"/>
      <c r="NH73" s="29"/>
      <c r="NI73" s="29"/>
      <c r="NJ73" s="29"/>
      <c r="NK73" s="29"/>
      <c r="NL73" s="29"/>
      <c r="NM73" s="29"/>
      <c r="NN73" s="29"/>
      <c r="NO73" s="29"/>
      <c r="NP73" s="29"/>
      <c r="NQ73" s="29"/>
      <c r="NR73" s="29"/>
      <c r="NS73" s="29"/>
      <c r="NT73" s="29"/>
      <c r="NU73" s="28"/>
      <c r="NW73" s="29"/>
      <c r="NX73" s="29"/>
      <c r="NY73" s="29"/>
      <c r="NZ73" s="29"/>
      <c r="OA73" s="29"/>
      <c r="OB73" s="29"/>
      <c r="OC73" s="29"/>
      <c r="OD73" s="29"/>
      <c r="OE73" s="29"/>
      <c r="OF73" s="29"/>
      <c r="OG73" s="29"/>
      <c r="OH73" s="29"/>
      <c r="OI73" s="29"/>
      <c r="OJ73" s="29"/>
      <c r="OK73" s="29"/>
      <c r="OL73" s="29"/>
      <c r="OM73" s="28"/>
      <c r="ON73" s="29"/>
      <c r="OO73" s="29"/>
      <c r="OP73" s="29"/>
      <c r="OQ73" s="29"/>
      <c r="OR73" s="29"/>
      <c r="OS73" s="29"/>
      <c r="OT73" s="29"/>
      <c r="OU73" s="29"/>
      <c r="OV73" s="29"/>
      <c r="OW73" s="29"/>
      <c r="OX73" s="29"/>
      <c r="OY73" s="29"/>
      <c r="OZ73" s="29"/>
      <c r="PA73" s="29"/>
      <c r="PB73" s="29"/>
      <c r="PC73" s="29"/>
      <c r="PD73" s="29"/>
      <c r="PE73" s="28"/>
      <c r="PF73" s="29"/>
      <c r="PG73" s="29"/>
      <c r="PH73" s="29"/>
      <c r="PI73" s="29"/>
      <c r="PJ73" s="29"/>
      <c r="PK73" s="29"/>
      <c r="PL73" s="29"/>
      <c r="PM73" s="29"/>
      <c r="PN73" s="29"/>
      <c r="PO73" s="29"/>
      <c r="PP73" s="29"/>
      <c r="PQ73" s="29"/>
      <c r="PR73" s="29"/>
      <c r="PS73" s="29"/>
      <c r="PT73" s="29"/>
      <c r="PU73" s="29"/>
      <c r="PV73" s="29"/>
      <c r="PW73" s="28"/>
      <c r="PX73" s="29"/>
      <c r="PY73" s="29"/>
      <c r="PZ73" s="29"/>
      <c r="QA73" s="29"/>
      <c r="QB73" s="29"/>
      <c r="QC73" s="29"/>
      <c r="QD73" s="29"/>
      <c r="QE73" s="29"/>
      <c r="QF73" s="29"/>
      <c r="QG73" s="29"/>
      <c r="QH73" s="29"/>
      <c r="QI73" s="29"/>
      <c r="QJ73" s="29"/>
      <c r="QK73" s="29"/>
      <c r="QL73" s="29"/>
      <c r="QM73" s="29"/>
      <c r="QN73" s="29"/>
      <c r="QO73" s="28"/>
      <c r="QP73" s="29"/>
      <c r="QQ73" s="29"/>
      <c r="QR73" s="29"/>
      <c r="QS73" s="29"/>
      <c r="QT73" s="29"/>
      <c r="QU73" s="29"/>
      <c r="QV73" s="29"/>
      <c r="QW73" s="29"/>
      <c r="QX73" s="29"/>
      <c r="QY73" s="29"/>
      <c r="QZ73" s="29"/>
      <c r="RA73" s="29"/>
      <c r="RB73" s="29"/>
      <c r="RC73" s="29"/>
      <c r="RD73" s="29"/>
      <c r="RE73" s="29"/>
      <c r="RF73" s="29"/>
      <c r="RH73" s="29"/>
    </row>
    <row r="74" spans="2:476" ht="15" x14ac:dyDescent="0.25">
      <c r="B74" s="28"/>
      <c r="C74" s="29"/>
      <c r="D74" s="29"/>
      <c r="E74" s="29"/>
      <c r="F74" s="29"/>
      <c r="G74" s="29"/>
      <c r="H74" s="29"/>
      <c r="I74" s="29"/>
      <c r="J74" s="29"/>
      <c r="K74" s="29"/>
      <c r="L74" s="29"/>
      <c r="M74" s="29"/>
      <c r="N74" s="29"/>
      <c r="O74" s="29"/>
      <c r="P74" s="28"/>
      <c r="Q74" s="29"/>
      <c r="R74" s="29"/>
      <c r="S74" s="29"/>
      <c r="T74" s="29"/>
      <c r="U74" s="29"/>
      <c r="V74" s="29"/>
      <c r="W74" s="29"/>
      <c r="X74" s="29"/>
      <c r="Y74" s="29"/>
      <c r="Z74" s="29"/>
      <c r="AA74" s="29"/>
      <c r="AB74" s="29"/>
      <c r="AC74" s="29"/>
      <c r="AD74" s="28"/>
      <c r="AE74" s="29"/>
      <c r="AF74" s="29"/>
      <c r="AG74" s="29"/>
      <c r="AH74" s="29"/>
      <c r="AI74" s="29"/>
      <c r="AJ74" s="29"/>
      <c r="AK74" s="29"/>
      <c r="AL74" s="29"/>
      <c r="AM74" s="29"/>
      <c r="AN74" s="29"/>
      <c r="AO74" s="29"/>
      <c r="AP74" s="28"/>
      <c r="AQ74" s="29"/>
      <c r="AR74" s="29"/>
      <c r="AS74" s="29"/>
      <c r="AT74" s="29"/>
      <c r="AU74" s="29"/>
      <c r="AV74" s="29"/>
      <c r="AW74" s="29"/>
      <c r="AX74" s="29"/>
      <c r="AY74" s="29"/>
      <c r="AZ74" s="29"/>
      <c r="BA74" s="29"/>
      <c r="BB74" s="29"/>
      <c r="BC74" s="29"/>
      <c r="BD74" s="28"/>
      <c r="BE74" s="29"/>
      <c r="BF74" s="29"/>
      <c r="BG74" s="29"/>
      <c r="BH74" s="29"/>
      <c r="BI74" s="29"/>
      <c r="BJ74" s="29"/>
      <c r="BK74" s="29"/>
      <c r="BL74" s="29"/>
      <c r="BM74" s="29"/>
      <c r="BN74" s="29"/>
      <c r="BO74" s="29"/>
      <c r="BP74" s="29"/>
      <c r="BQ74" s="29"/>
      <c r="BR74" s="28"/>
      <c r="BS74" s="29"/>
      <c r="BT74" s="29"/>
      <c r="BU74" s="29"/>
      <c r="BV74" s="29"/>
      <c r="BW74" s="29"/>
      <c r="BX74" s="29"/>
      <c r="BY74" s="29"/>
      <c r="BZ74" s="29"/>
      <c r="CA74" s="29"/>
      <c r="CB74" s="29"/>
      <c r="CC74" s="29"/>
      <c r="CD74" s="29"/>
      <c r="CE74" s="29"/>
      <c r="CF74" s="28"/>
      <c r="CG74" s="29"/>
      <c r="CH74" s="29"/>
      <c r="CI74" s="29"/>
      <c r="CJ74" s="29"/>
      <c r="CK74" s="29"/>
      <c r="CL74" s="29"/>
      <c r="CM74" s="29"/>
      <c r="CN74" s="29"/>
      <c r="CO74" s="29"/>
      <c r="CQ74" s="29"/>
      <c r="CR74" s="29"/>
      <c r="CS74" s="28"/>
      <c r="CT74" s="29"/>
      <c r="CU74" s="29"/>
      <c r="CV74" s="29"/>
      <c r="CW74" s="29"/>
      <c r="CX74" s="29"/>
      <c r="CY74" s="29"/>
      <c r="CZ74" s="29"/>
      <c r="DA74" s="29"/>
      <c r="DB74" s="29"/>
      <c r="DC74" s="29"/>
      <c r="DD74" s="29"/>
      <c r="DE74" s="29"/>
      <c r="DF74" s="29"/>
      <c r="DG74" s="29"/>
      <c r="DH74" s="29"/>
      <c r="DI74" s="29"/>
      <c r="DJ74" s="29"/>
      <c r="DK74" s="28"/>
      <c r="DL74" s="29"/>
      <c r="DM74" s="29"/>
      <c r="DN74" s="29"/>
      <c r="DO74" s="29"/>
      <c r="DP74" s="29"/>
      <c r="DQ74" s="29"/>
      <c r="DR74" s="29"/>
      <c r="DS74" s="29"/>
      <c r="DT74" s="29"/>
      <c r="DU74" s="29"/>
      <c r="DV74" s="29"/>
      <c r="DW74" s="29"/>
      <c r="DX74" s="29"/>
      <c r="DY74" s="29"/>
      <c r="DZ74" s="29"/>
      <c r="EA74" s="29"/>
      <c r="EB74" s="29"/>
      <c r="EC74" s="28"/>
      <c r="ED74" s="29"/>
      <c r="EE74" s="29"/>
      <c r="EF74" s="29"/>
      <c r="EG74" s="29"/>
      <c r="EH74" s="29"/>
      <c r="EI74" s="29"/>
      <c r="EJ74" s="29"/>
      <c r="EK74" s="29"/>
      <c r="EL74" s="29"/>
      <c r="EM74" s="29"/>
      <c r="EN74" s="29"/>
      <c r="EO74" s="29"/>
      <c r="EP74" s="29"/>
      <c r="EQ74" s="29"/>
      <c r="ER74" s="29"/>
      <c r="ES74" s="29"/>
      <c r="ET74" s="29"/>
      <c r="EU74" s="28"/>
      <c r="EV74" s="29"/>
      <c r="EW74" s="29"/>
      <c r="EX74" s="29"/>
      <c r="EY74" s="29"/>
      <c r="EZ74" s="29"/>
      <c r="FA74" s="29"/>
      <c r="FB74" s="29"/>
      <c r="FC74" s="29"/>
      <c r="FD74" s="29"/>
      <c r="FE74" s="29"/>
      <c r="FF74" s="29"/>
      <c r="FG74" s="29"/>
      <c r="FH74" s="29"/>
      <c r="FI74" s="29"/>
      <c r="FJ74" s="29"/>
      <c r="FK74" s="29"/>
      <c r="FL74" s="29"/>
      <c r="FM74" s="28"/>
      <c r="FN74" s="29"/>
      <c r="FO74" s="29"/>
      <c r="FP74" s="29"/>
      <c r="FQ74" s="29"/>
      <c r="FR74" s="29"/>
      <c r="FS74" s="29"/>
      <c r="FT74" s="29"/>
      <c r="FU74" s="29"/>
      <c r="FV74" s="29"/>
      <c r="FW74" s="29"/>
      <c r="FX74" s="29"/>
      <c r="FY74" s="29"/>
      <c r="FZ74" s="29"/>
      <c r="GA74" s="29"/>
      <c r="GB74" s="29"/>
      <c r="GC74" s="29"/>
      <c r="GD74" s="29"/>
      <c r="GF74" s="29"/>
      <c r="GW74" s="28"/>
      <c r="GX74" s="29"/>
      <c r="GY74" s="29"/>
      <c r="GZ74" s="29"/>
      <c r="HA74" s="29"/>
      <c r="HB74" s="29"/>
      <c r="HC74" s="29"/>
      <c r="HD74" s="29"/>
      <c r="HE74" s="29"/>
      <c r="HF74" s="29"/>
      <c r="HG74" s="29"/>
      <c r="HH74" s="29"/>
      <c r="HI74" s="29"/>
      <c r="HJ74" s="29"/>
      <c r="HK74" s="29"/>
      <c r="HL74" s="29"/>
      <c r="HM74" s="29"/>
      <c r="HN74" s="29"/>
      <c r="HO74" s="28"/>
      <c r="HP74" s="29"/>
      <c r="HQ74" s="29"/>
      <c r="HR74" s="29"/>
      <c r="HS74" s="29"/>
      <c r="HT74" s="29"/>
      <c r="HU74" s="29"/>
      <c r="HV74" s="29"/>
      <c r="HW74" s="29"/>
      <c r="HX74" s="29"/>
      <c r="HY74" s="29"/>
      <c r="HZ74" s="29"/>
      <c r="IA74" s="29"/>
      <c r="IB74" s="29"/>
      <c r="IC74" s="29"/>
      <c r="ID74" s="29"/>
      <c r="IE74" s="29"/>
      <c r="IF74" s="29"/>
      <c r="IG74" s="28"/>
      <c r="IH74" s="29"/>
      <c r="II74" s="29"/>
      <c r="IJ74" s="29"/>
      <c r="IK74" s="29"/>
      <c r="IL74" s="29"/>
      <c r="IM74" s="29"/>
      <c r="IN74" s="29"/>
      <c r="IO74" s="29"/>
      <c r="IP74" s="29"/>
      <c r="IQ74" s="29"/>
      <c r="IR74" s="29"/>
      <c r="IS74" s="29"/>
      <c r="IT74" s="29"/>
      <c r="IU74" s="29"/>
      <c r="IV74" s="29"/>
      <c r="IW74" s="29"/>
      <c r="IX74" s="29"/>
      <c r="IY74" s="28"/>
      <c r="IZ74" s="29"/>
      <c r="JA74" s="29"/>
      <c r="JB74" s="29"/>
      <c r="JC74" s="29"/>
      <c r="JD74" s="29"/>
      <c r="JE74" s="29"/>
      <c r="JF74" s="29"/>
      <c r="JG74" s="29"/>
      <c r="JH74" s="29"/>
      <c r="JI74" s="29"/>
      <c r="JJ74" s="29"/>
      <c r="JK74" s="29"/>
      <c r="JL74" s="29"/>
      <c r="JM74" s="29"/>
      <c r="JN74" s="29"/>
      <c r="JO74" s="29"/>
      <c r="JP74" s="29"/>
      <c r="JR74" s="29"/>
      <c r="KI74" s="28"/>
      <c r="KJ74" s="29"/>
      <c r="KK74" s="29"/>
      <c r="KL74" s="29"/>
      <c r="KM74" s="29"/>
      <c r="KN74" s="29"/>
      <c r="KO74" s="29"/>
      <c r="KP74" s="29"/>
      <c r="KQ74" s="29"/>
      <c r="KR74" s="29"/>
      <c r="KS74" s="29"/>
      <c r="KT74" s="29"/>
      <c r="KU74" s="29"/>
      <c r="KV74" s="29"/>
      <c r="KW74" s="29"/>
      <c r="KX74" s="29"/>
      <c r="KY74" s="29"/>
      <c r="KZ74" s="29"/>
      <c r="LA74" s="28"/>
      <c r="LB74" s="29"/>
      <c r="LC74" s="29"/>
      <c r="LD74" s="29"/>
      <c r="LE74" s="29"/>
      <c r="LF74" s="29"/>
      <c r="LG74" s="29"/>
      <c r="LH74" s="29"/>
      <c r="LI74" s="29"/>
      <c r="LJ74" s="29"/>
      <c r="LK74" s="29"/>
      <c r="LL74" s="29"/>
      <c r="LM74" s="29"/>
      <c r="LN74" s="29"/>
      <c r="LO74" s="29"/>
      <c r="LP74" s="29"/>
      <c r="LQ74" s="29"/>
      <c r="LR74" s="29"/>
      <c r="LS74" s="28"/>
      <c r="LT74" s="29"/>
      <c r="LU74" s="29"/>
      <c r="LV74" s="29"/>
      <c r="LW74" s="29"/>
      <c r="LX74" s="29"/>
      <c r="LY74" s="29"/>
      <c r="LZ74" s="29"/>
      <c r="MA74" s="29"/>
      <c r="MB74" s="29"/>
      <c r="MC74" s="29"/>
      <c r="MD74" s="29"/>
      <c r="ME74" s="29"/>
      <c r="MF74" s="29"/>
      <c r="MG74" s="29"/>
      <c r="MH74" s="29"/>
      <c r="MI74" s="29"/>
      <c r="MJ74" s="29"/>
      <c r="MK74" s="28"/>
      <c r="ML74" s="29"/>
      <c r="MM74" s="29"/>
      <c r="MN74" s="29"/>
      <c r="MO74" s="29"/>
      <c r="MP74" s="29"/>
      <c r="MQ74" s="29"/>
      <c r="MR74" s="29"/>
      <c r="MS74" s="29"/>
      <c r="MT74" s="29"/>
      <c r="MU74" s="29"/>
      <c r="MV74" s="29"/>
      <c r="MW74" s="29"/>
      <c r="MX74" s="29"/>
      <c r="MY74" s="29"/>
      <c r="MZ74" s="29"/>
      <c r="NA74" s="29"/>
      <c r="NB74" s="29"/>
      <c r="NC74" s="28"/>
      <c r="ND74" s="29"/>
      <c r="NE74" s="29"/>
      <c r="NF74" s="29"/>
      <c r="NG74" s="29"/>
      <c r="NH74" s="29"/>
      <c r="NI74" s="29"/>
      <c r="NJ74" s="29"/>
      <c r="NK74" s="29"/>
      <c r="NL74" s="29"/>
      <c r="NM74" s="29"/>
      <c r="NN74" s="29"/>
      <c r="NO74" s="29"/>
      <c r="NP74" s="29"/>
      <c r="NQ74" s="29"/>
      <c r="NR74" s="29"/>
      <c r="NS74" s="29"/>
      <c r="NT74" s="29"/>
      <c r="NU74" s="28"/>
      <c r="NW74" s="29"/>
      <c r="NX74" s="29"/>
      <c r="NY74" s="29"/>
      <c r="NZ74" s="29"/>
      <c r="OA74" s="29"/>
      <c r="OB74" s="29"/>
      <c r="OC74" s="29"/>
      <c r="OD74" s="29"/>
      <c r="OE74" s="29"/>
      <c r="OF74" s="29"/>
      <c r="OG74" s="29"/>
      <c r="OH74" s="29"/>
      <c r="OI74" s="29"/>
      <c r="OJ74" s="29"/>
      <c r="OK74" s="29"/>
      <c r="OL74" s="29"/>
      <c r="OM74" s="28"/>
      <c r="ON74" s="29"/>
      <c r="OO74" s="29"/>
      <c r="OP74" s="29"/>
      <c r="OQ74" s="29"/>
      <c r="OR74" s="29"/>
      <c r="OS74" s="29"/>
      <c r="OT74" s="29"/>
      <c r="OU74" s="29"/>
      <c r="OV74" s="29"/>
      <c r="OW74" s="29"/>
      <c r="OX74" s="29"/>
      <c r="OY74" s="29"/>
      <c r="OZ74" s="29"/>
      <c r="PA74" s="29"/>
      <c r="PB74" s="29"/>
      <c r="PC74" s="29"/>
      <c r="PD74" s="29"/>
      <c r="PE74" s="28"/>
      <c r="PF74" s="29"/>
      <c r="PG74" s="29"/>
      <c r="PH74" s="29"/>
      <c r="PI74" s="29"/>
      <c r="PJ74" s="29"/>
      <c r="PK74" s="29"/>
      <c r="PL74" s="29"/>
      <c r="PM74" s="29"/>
      <c r="PN74" s="29"/>
      <c r="PO74" s="29"/>
      <c r="PP74" s="29"/>
      <c r="PQ74" s="29"/>
      <c r="PR74" s="29"/>
      <c r="PS74" s="29"/>
      <c r="PT74" s="29"/>
      <c r="PU74" s="29"/>
      <c r="PV74" s="29"/>
      <c r="PW74" s="28"/>
      <c r="PX74" s="29"/>
      <c r="PY74" s="29"/>
      <c r="PZ74" s="29"/>
      <c r="QA74" s="29"/>
      <c r="QB74" s="29"/>
      <c r="QC74" s="29"/>
      <c r="QD74" s="29"/>
      <c r="QE74" s="29"/>
      <c r="QF74" s="29"/>
      <c r="QG74" s="29"/>
      <c r="QH74" s="29"/>
      <c r="QI74" s="29"/>
      <c r="QJ74" s="29"/>
      <c r="QK74" s="29"/>
      <c r="QL74" s="29"/>
      <c r="QM74" s="29"/>
      <c r="QN74" s="29"/>
      <c r="QO74" s="28"/>
      <c r="QP74" s="29"/>
      <c r="QQ74" s="29"/>
      <c r="QR74" s="29"/>
      <c r="QS74" s="29"/>
      <c r="QT74" s="29"/>
      <c r="QU74" s="29"/>
      <c r="QV74" s="29"/>
      <c r="QW74" s="29"/>
      <c r="QX74" s="29"/>
      <c r="QY74" s="29"/>
      <c r="QZ74" s="29"/>
      <c r="RA74" s="29"/>
      <c r="RB74" s="29"/>
      <c r="RC74" s="29"/>
      <c r="RD74" s="29"/>
      <c r="RE74" s="29"/>
      <c r="RF74" s="29"/>
      <c r="RH74" s="29"/>
    </row>
    <row r="75" spans="2:476" ht="15" x14ac:dyDescent="0.25">
      <c r="B75" s="28"/>
      <c r="C75" s="29"/>
      <c r="D75" s="29"/>
      <c r="E75" s="29"/>
      <c r="F75" s="29"/>
      <c r="G75" s="29"/>
      <c r="H75" s="29"/>
      <c r="I75" s="29"/>
      <c r="J75" s="29"/>
      <c r="K75" s="29"/>
      <c r="L75" s="29"/>
      <c r="M75" s="29"/>
      <c r="N75" s="29"/>
      <c r="O75" s="29"/>
      <c r="P75" s="28"/>
      <c r="Q75" s="29"/>
      <c r="R75" s="29"/>
      <c r="S75" s="29"/>
      <c r="T75" s="29"/>
      <c r="U75" s="29"/>
      <c r="V75" s="29"/>
      <c r="W75" s="29"/>
      <c r="X75" s="29"/>
      <c r="Y75" s="29"/>
      <c r="Z75" s="29"/>
      <c r="AA75" s="29"/>
      <c r="AB75" s="29"/>
      <c r="AC75" s="29"/>
      <c r="AD75" s="28"/>
      <c r="AE75" s="29"/>
      <c r="AF75" s="29"/>
      <c r="AG75" s="29"/>
      <c r="AH75" s="29"/>
      <c r="AI75" s="29"/>
      <c r="AJ75" s="29"/>
      <c r="AK75" s="29"/>
      <c r="AL75" s="29"/>
      <c r="AM75" s="29"/>
      <c r="AN75" s="29"/>
      <c r="AO75" s="29"/>
      <c r="AP75" s="28"/>
      <c r="AQ75" s="29"/>
      <c r="AR75" s="29"/>
      <c r="AS75" s="29"/>
      <c r="AT75" s="29"/>
      <c r="AU75" s="29"/>
      <c r="AV75" s="29"/>
      <c r="AW75" s="29"/>
      <c r="AX75" s="29"/>
      <c r="AY75" s="29"/>
      <c r="AZ75" s="29"/>
      <c r="BA75" s="29"/>
      <c r="BB75" s="29"/>
      <c r="BC75" s="29"/>
      <c r="BD75" s="28"/>
      <c r="BE75" s="29"/>
      <c r="BF75" s="29"/>
      <c r="BG75" s="29"/>
      <c r="BH75" s="29"/>
      <c r="BI75" s="29"/>
      <c r="BJ75" s="29"/>
      <c r="BK75" s="29"/>
      <c r="BL75" s="29"/>
      <c r="BM75" s="29"/>
      <c r="BN75" s="29"/>
      <c r="BO75" s="29"/>
      <c r="BP75" s="29"/>
      <c r="BQ75" s="29"/>
      <c r="BR75" s="28"/>
      <c r="BS75" s="29"/>
      <c r="BT75" s="29"/>
      <c r="BU75" s="29"/>
      <c r="BV75" s="29"/>
      <c r="BW75" s="29"/>
      <c r="BX75" s="29"/>
      <c r="BY75" s="29"/>
      <c r="BZ75" s="29"/>
      <c r="CA75" s="29"/>
      <c r="CB75" s="29"/>
      <c r="CC75" s="29"/>
      <c r="CD75" s="29"/>
      <c r="CE75" s="29"/>
      <c r="CF75" s="28"/>
      <c r="CG75" s="29"/>
      <c r="CH75" s="29"/>
      <c r="CI75" s="29"/>
      <c r="CJ75" s="29"/>
      <c r="CK75" s="29"/>
      <c r="CL75" s="29"/>
      <c r="CM75" s="29"/>
      <c r="CN75" s="29"/>
      <c r="CO75" s="29"/>
      <c r="CQ75" s="29"/>
      <c r="CR75" s="29"/>
      <c r="CS75" s="28"/>
      <c r="CT75" s="29"/>
      <c r="CU75" s="29"/>
      <c r="CV75" s="29"/>
      <c r="CW75" s="29"/>
      <c r="CX75" s="29"/>
      <c r="CY75" s="29"/>
      <c r="CZ75" s="29"/>
      <c r="DA75" s="29"/>
      <c r="DB75" s="29"/>
      <c r="DC75" s="29"/>
      <c r="DD75" s="29"/>
      <c r="DE75" s="29"/>
      <c r="DF75" s="29"/>
      <c r="DG75" s="29"/>
      <c r="DH75" s="29"/>
      <c r="DI75" s="29"/>
      <c r="DJ75" s="29"/>
      <c r="DK75" s="28"/>
      <c r="DL75" s="29"/>
      <c r="DM75" s="29"/>
      <c r="DN75" s="29"/>
      <c r="DO75" s="29"/>
      <c r="DP75" s="29"/>
      <c r="DQ75" s="29"/>
      <c r="DR75" s="29"/>
      <c r="DS75" s="29"/>
      <c r="DT75" s="29"/>
      <c r="DU75" s="29"/>
      <c r="DV75" s="29"/>
      <c r="DW75" s="29"/>
      <c r="DX75" s="29"/>
      <c r="DY75" s="29"/>
      <c r="DZ75" s="29"/>
      <c r="EA75" s="29"/>
      <c r="EB75" s="29"/>
      <c r="EC75" s="28"/>
      <c r="ED75" s="29"/>
      <c r="EE75" s="29"/>
      <c r="EF75" s="29"/>
      <c r="EG75" s="29"/>
      <c r="EH75" s="29"/>
      <c r="EI75" s="29"/>
      <c r="EJ75" s="29"/>
      <c r="EK75" s="29"/>
      <c r="EL75" s="29"/>
      <c r="EM75" s="29"/>
      <c r="EN75" s="29"/>
      <c r="EO75" s="29"/>
      <c r="EP75" s="29"/>
      <c r="EQ75" s="29"/>
      <c r="ER75" s="29"/>
      <c r="ES75" s="29"/>
      <c r="ET75" s="29"/>
      <c r="EU75" s="28"/>
      <c r="EV75" s="29"/>
      <c r="EW75" s="29"/>
      <c r="EX75" s="29"/>
      <c r="EY75" s="29"/>
      <c r="EZ75" s="29"/>
      <c r="FA75" s="29"/>
      <c r="FB75" s="29"/>
      <c r="FC75" s="29"/>
      <c r="FD75" s="29"/>
      <c r="FE75" s="29"/>
      <c r="FF75" s="29"/>
      <c r="FG75" s="29"/>
      <c r="FH75" s="29"/>
      <c r="FI75" s="29"/>
      <c r="FJ75" s="29"/>
      <c r="FK75" s="29"/>
      <c r="FL75" s="29"/>
      <c r="FM75" s="28"/>
      <c r="FN75" s="29"/>
      <c r="FO75" s="29"/>
      <c r="FP75" s="29"/>
      <c r="FQ75" s="29"/>
      <c r="FR75" s="29"/>
      <c r="FS75" s="29"/>
      <c r="FT75" s="29"/>
      <c r="FU75" s="29"/>
      <c r="FV75" s="29"/>
      <c r="FW75" s="29"/>
      <c r="FX75" s="29"/>
      <c r="FY75" s="29"/>
      <c r="FZ75" s="29"/>
      <c r="GA75" s="29"/>
      <c r="GB75" s="29"/>
      <c r="GC75" s="29"/>
      <c r="GD75" s="29"/>
      <c r="GF75" s="29"/>
      <c r="GW75" s="28"/>
      <c r="GX75" s="29"/>
      <c r="GY75" s="29"/>
      <c r="GZ75" s="29"/>
      <c r="HA75" s="29"/>
      <c r="HB75" s="29"/>
      <c r="HC75" s="29"/>
      <c r="HD75" s="29"/>
      <c r="HE75" s="29"/>
      <c r="HF75" s="29"/>
      <c r="HG75" s="29"/>
      <c r="HH75" s="29"/>
      <c r="HI75" s="29"/>
      <c r="HJ75" s="29"/>
      <c r="HK75" s="29"/>
      <c r="HL75" s="29"/>
      <c r="HM75" s="29"/>
      <c r="HN75" s="29"/>
      <c r="HO75" s="28"/>
      <c r="HP75" s="29"/>
      <c r="HQ75" s="29"/>
      <c r="HR75" s="29"/>
      <c r="HS75" s="29"/>
      <c r="HT75" s="29"/>
      <c r="HU75" s="29"/>
      <c r="HV75" s="29"/>
      <c r="HW75" s="29"/>
      <c r="HX75" s="29"/>
      <c r="HY75" s="29"/>
      <c r="HZ75" s="29"/>
      <c r="IA75" s="29"/>
      <c r="IB75" s="29"/>
      <c r="IC75" s="29"/>
      <c r="ID75" s="29"/>
      <c r="IE75" s="29"/>
      <c r="IF75" s="29"/>
      <c r="IG75" s="28"/>
      <c r="IH75" s="29"/>
      <c r="II75" s="29"/>
      <c r="IJ75" s="29"/>
      <c r="IK75" s="29"/>
      <c r="IL75" s="29"/>
      <c r="IM75" s="29"/>
      <c r="IN75" s="29"/>
      <c r="IO75" s="29"/>
      <c r="IP75" s="29"/>
      <c r="IQ75" s="29"/>
      <c r="IR75" s="29"/>
      <c r="IS75" s="29"/>
      <c r="IT75" s="29"/>
      <c r="IU75" s="29"/>
      <c r="IV75" s="29"/>
      <c r="IW75" s="29"/>
      <c r="IX75" s="29"/>
      <c r="IY75" s="28"/>
      <c r="IZ75" s="29"/>
      <c r="JA75" s="29"/>
      <c r="JB75" s="29"/>
      <c r="JC75" s="29"/>
      <c r="JD75" s="29"/>
      <c r="JE75" s="29"/>
      <c r="JF75" s="29"/>
      <c r="JG75" s="29"/>
      <c r="JH75" s="29"/>
      <c r="JI75" s="29"/>
      <c r="JJ75" s="29"/>
      <c r="JK75" s="29"/>
      <c r="JL75" s="29"/>
      <c r="JM75" s="29"/>
      <c r="JN75" s="29"/>
      <c r="JO75" s="29"/>
      <c r="JP75" s="29"/>
      <c r="JR75" s="29"/>
      <c r="KI75" s="28"/>
      <c r="KJ75" s="29"/>
      <c r="KK75" s="29"/>
      <c r="KL75" s="29"/>
      <c r="KM75" s="29"/>
      <c r="KN75" s="29"/>
      <c r="KO75" s="29"/>
      <c r="KP75" s="29"/>
      <c r="KQ75" s="29"/>
      <c r="KR75" s="29"/>
      <c r="KS75" s="29"/>
      <c r="KT75" s="29"/>
      <c r="KU75" s="29"/>
      <c r="KV75" s="29"/>
      <c r="KW75" s="29"/>
      <c r="KX75" s="29"/>
      <c r="KY75" s="29"/>
      <c r="KZ75" s="29"/>
      <c r="LA75" s="28"/>
      <c r="LB75" s="29"/>
      <c r="LC75" s="29"/>
      <c r="LD75" s="29"/>
      <c r="LE75" s="29"/>
      <c r="LF75" s="29"/>
      <c r="LG75" s="29"/>
      <c r="LH75" s="29"/>
      <c r="LI75" s="29"/>
      <c r="LJ75" s="29"/>
      <c r="LK75" s="29"/>
      <c r="LL75" s="29"/>
      <c r="LM75" s="29"/>
      <c r="LN75" s="29"/>
      <c r="LO75" s="29"/>
      <c r="LP75" s="29"/>
      <c r="LQ75" s="29"/>
      <c r="LR75" s="29"/>
      <c r="LS75" s="28"/>
      <c r="LT75" s="29"/>
      <c r="LU75" s="29"/>
      <c r="LV75" s="29"/>
      <c r="LW75" s="29"/>
      <c r="LX75" s="29"/>
      <c r="LY75" s="29"/>
      <c r="LZ75" s="29"/>
      <c r="MA75" s="29"/>
      <c r="MB75" s="29"/>
      <c r="MC75" s="29"/>
      <c r="MD75" s="29"/>
      <c r="ME75" s="29"/>
      <c r="MF75" s="29"/>
      <c r="MG75" s="29"/>
      <c r="MH75" s="29"/>
      <c r="MI75" s="29"/>
      <c r="MJ75" s="29"/>
      <c r="ML75" s="29"/>
      <c r="NC75" s="28"/>
      <c r="ND75" s="29"/>
      <c r="NE75" s="29"/>
      <c r="NF75" s="29"/>
      <c r="NG75" s="29"/>
      <c r="NH75" s="29"/>
      <c r="NI75" s="29"/>
      <c r="NJ75" s="29"/>
      <c r="NK75" s="29"/>
      <c r="NL75" s="29"/>
      <c r="NM75" s="29"/>
      <c r="NN75" s="29"/>
      <c r="NO75" s="29"/>
      <c r="NP75" s="29"/>
      <c r="NQ75" s="29"/>
      <c r="NR75" s="29"/>
      <c r="NS75" s="29"/>
      <c r="NT75" s="29"/>
      <c r="NU75" s="28"/>
      <c r="NW75" s="29"/>
      <c r="NX75" s="29"/>
      <c r="NY75" s="29"/>
      <c r="NZ75" s="29"/>
      <c r="OA75" s="29"/>
      <c r="OB75" s="29"/>
      <c r="OC75" s="29"/>
      <c r="OD75" s="29"/>
      <c r="OE75" s="29"/>
      <c r="OF75" s="29"/>
      <c r="OG75" s="29"/>
      <c r="OH75" s="29"/>
      <c r="OI75" s="29"/>
      <c r="OJ75" s="29"/>
      <c r="OK75" s="29"/>
      <c r="OL75" s="29"/>
      <c r="OM75" s="28"/>
      <c r="ON75" s="29"/>
      <c r="OO75" s="29"/>
      <c r="OP75" s="29"/>
      <c r="OQ75" s="29"/>
      <c r="OR75" s="29"/>
      <c r="OS75" s="29"/>
      <c r="OT75" s="29"/>
      <c r="OU75" s="29"/>
      <c r="OV75" s="29"/>
      <c r="OW75" s="29"/>
      <c r="OX75" s="29"/>
      <c r="OY75" s="29"/>
      <c r="OZ75" s="29"/>
      <c r="PA75" s="29"/>
      <c r="PB75" s="29"/>
      <c r="PC75" s="29"/>
      <c r="PD75" s="29"/>
      <c r="PE75" s="28"/>
      <c r="PF75" s="29"/>
      <c r="PG75" s="29"/>
      <c r="PH75" s="29"/>
      <c r="PI75" s="29"/>
      <c r="PJ75" s="29"/>
      <c r="PK75" s="29"/>
      <c r="PL75" s="29"/>
      <c r="PM75" s="29"/>
      <c r="PN75" s="29"/>
      <c r="PO75" s="29"/>
      <c r="PP75" s="29"/>
      <c r="PQ75" s="29"/>
      <c r="PR75" s="29"/>
      <c r="PS75" s="29"/>
      <c r="PT75" s="29"/>
      <c r="PU75" s="29"/>
      <c r="PV75" s="29"/>
      <c r="PW75" s="28"/>
      <c r="PX75" s="29"/>
      <c r="PY75" s="29"/>
      <c r="PZ75" s="29"/>
      <c r="QA75" s="29"/>
      <c r="QB75" s="29"/>
      <c r="QC75" s="29"/>
      <c r="QD75" s="29"/>
      <c r="QE75" s="29"/>
      <c r="QF75" s="29"/>
      <c r="QG75" s="29"/>
      <c r="QH75" s="29"/>
      <c r="QI75" s="29"/>
      <c r="QJ75" s="29"/>
      <c r="QK75" s="29"/>
      <c r="QL75" s="29"/>
      <c r="QM75" s="29"/>
      <c r="QN75" s="29"/>
      <c r="QO75" s="28"/>
      <c r="QP75" s="29"/>
      <c r="QQ75" s="29"/>
      <c r="QR75" s="29"/>
      <c r="QS75" s="29"/>
      <c r="QT75" s="29"/>
      <c r="QU75" s="29"/>
      <c r="QV75" s="29"/>
      <c r="QW75" s="29"/>
      <c r="QX75" s="29"/>
      <c r="QY75" s="29"/>
      <c r="QZ75" s="29"/>
      <c r="RA75" s="29"/>
      <c r="RB75" s="29"/>
      <c r="RC75" s="29"/>
      <c r="RD75" s="29"/>
      <c r="RE75" s="29"/>
      <c r="RF75" s="29"/>
      <c r="RH75" s="29"/>
    </row>
    <row r="76" spans="2:476" ht="15" x14ac:dyDescent="0.25">
      <c r="B76" s="28"/>
      <c r="C76" s="29"/>
      <c r="D76" s="29"/>
      <c r="E76" s="29"/>
      <c r="F76" s="29"/>
      <c r="G76" s="29"/>
      <c r="H76" s="29"/>
      <c r="I76" s="29"/>
      <c r="J76" s="29"/>
      <c r="K76" s="29"/>
      <c r="L76" s="29"/>
      <c r="M76" s="29"/>
      <c r="N76" s="29"/>
      <c r="O76" s="29"/>
      <c r="P76" s="28"/>
      <c r="Q76" s="29"/>
      <c r="R76" s="29"/>
      <c r="S76" s="29"/>
      <c r="T76" s="29"/>
      <c r="U76" s="29"/>
      <c r="V76" s="29"/>
      <c r="W76" s="29"/>
      <c r="X76" s="29"/>
      <c r="Y76" s="29"/>
      <c r="Z76" s="29"/>
      <c r="AA76" s="29"/>
      <c r="AB76" s="29"/>
      <c r="AC76" s="29"/>
      <c r="AD76" s="28"/>
      <c r="AE76" s="29"/>
      <c r="AF76" s="29"/>
      <c r="AG76" s="29"/>
      <c r="AH76" s="29"/>
      <c r="AI76" s="29"/>
      <c r="AJ76" s="29"/>
      <c r="AK76" s="29"/>
      <c r="AL76" s="29"/>
      <c r="AM76" s="29"/>
      <c r="AN76" s="29"/>
      <c r="AO76" s="29"/>
      <c r="AP76" s="28"/>
      <c r="AQ76" s="29"/>
      <c r="AR76" s="29"/>
      <c r="AS76" s="29"/>
      <c r="AT76" s="29"/>
      <c r="AU76" s="29"/>
      <c r="AV76" s="29"/>
      <c r="AW76" s="29"/>
      <c r="AX76" s="29"/>
      <c r="AY76" s="29"/>
      <c r="AZ76" s="29"/>
      <c r="BA76" s="29"/>
      <c r="BB76" s="29"/>
      <c r="BC76" s="29"/>
      <c r="BD76" s="28"/>
      <c r="BE76" s="29"/>
      <c r="BF76" s="29"/>
      <c r="BG76" s="29"/>
      <c r="BH76" s="29"/>
      <c r="BI76" s="29"/>
      <c r="BJ76" s="29"/>
      <c r="BK76" s="29"/>
      <c r="BL76" s="29"/>
      <c r="BM76" s="29"/>
      <c r="BN76" s="29"/>
      <c r="BO76" s="29"/>
      <c r="BP76" s="29"/>
      <c r="BQ76" s="29"/>
      <c r="BR76" s="28"/>
      <c r="BS76" s="29"/>
      <c r="BT76" s="29"/>
      <c r="BU76" s="29"/>
      <c r="BV76" s="29"/>
      <c r="BW76" s="29"/>
      <c r="BX76" s="29"/>
      <c r="BY76" s="29"/>
      <c r="BZ76" s="29"/>
      <c r="CA76" s="29"/>
      <c r="CB76" s="29"/>
      <c r="CC76" s="29"/>
      <c r="CD76" s="29"/>
      <c r="CE76" s="29"/>
      <c r="CF76" s="28"/>
      <c r="CG76" s="29"/>
      <c r="CH76" s="29"/>
      <c r="CI76" s="29"/>
      <c r="CJ76" s="29"/>
      <c r="CK76" s="29"/>
      <c r="CL76" s="29"/>
      <c r="CM76" s="29"/>
      <c r="CN76" s="29"/>
      <c r="CO76" s="29"/>
      <c r="CQ76" s="29"/>
      <c r="CR76" s="29"/>
      <c r="CS76" s="28"/>
      <c r="CT76" s="29"/>
      <c r="CU76" s="29"/>
      <c r="CV76" s="29"/>
      <c r="CW76" s="29"/>
      <c r="CX76" s="29"/>
      <c r="CY76" s="29"/>
      <c r="CZ76" s="29"/>
      <c r="DA76" s="29"/>
      <c r="DB76" s="29"/>
      <c r="DC76" s="29"/>
      <c r="DD76" s="29"/>
      <c r="DE76" s="29"/>
      <c r="DF76" s="29"/>
      <c r="DG76" s="29"/>
      <c r="DH76" s="29"/>
      <c r="DI76" s="29"/>
      <c r="DJ76" s="29"/>
      <c r="DK76" s="28"/>
      <c r="DL76" s="29"/>
      <c r="DM76" s="29"/>
      <c r="DN76" s="29"/>
      <c r="DO76" s="29"/>
      <c r="DP76" s="29"/>
      <c r="DQ76" s="29"/>
      <c r="DR76" s="29"/>
      <c r="DS76" s="29"/>
      <c r="DT76" s="29"/>
      <c r="DU76" s="29"/>
      <c r="DV76" s="29"/>
      <c r="DW76" s="29"/>
      <c r="DX76" s="29"/>
      <c r="DY76" s="29"/>
      <c r="DZ76" s="29"/>
      <c r="EA76" s="29"/>
      <c r="EB76" s="29"/>
      <c r="EC76" s="28"/>
      <c r="ED76" s="29"/>
      <c r="EE76" s="29"/>
      <c r="EF76" s="29"/>
      <c r="EG76" s="29"/>
      <c r="EH76" s="29"/>
      <c r="EI76" s="29"/>
      <c r="EJ76" s="29"/>
      <c r="EK76" s="29"/>
      <c r="EL76" s="29"/>
      <c r="EM76" s="29"/>
      <c r="EN76" s="29"/>
      <c r="EO76" s="29"/>
      <c r="EP76" s="29"/>
      <c r="EQ76" s="29"/>
      <c r="ER76" s="29"/>
      <c r="ES76" s="29"/>
      <c r="ET76" s="29"/>
      <c r="EU76" s="28"/>
      <c r="EV76" s="29"/>
      <c r="EW76" s="29"/>
      <c r="EX76" s="29"/>
      <c r="EY76" s="29"/>
      <c r="EZ76" s="29"/>
      <c r="FA76" s="29"/>
      <c r="FB76" s="29"/>
      <c r="FC76" s="29"/>
      <c r="FD76" s="29"/>
      <c r="FE76" s="29"/>
      <c r="FF76" s="29"/>
      <c r="FG76" s="29"/>
      <c r="FH76" s="29"/>
      <c r="FI76" s="29"/>
      <c r="FJ76" s="29"/>
      <c r="FK76" s="29"/>
      <c r="FL76" s="29"/>
      <c r="FM76" s="28"/>
      <c r="FN76" s="29"/>
      <c r="FO76" s="29"/>
      <c r="FP76" s="29"/>
      <c r="FQ76" s="29"/>
      <c r="FR76" s="29"/>
      <c r="FS76" s="29"/>
      <c r="FT76" s="29"/>
      <c r="FU76" s="29"/>
      <c r="FV76" s="29"/>
      <c r="FW76" s="29"/>
      <c r="FX76" s="29"/>
      <c r="FY76" s="29"/>
      <c r="FZ76" s="29"/>
      <c r="GA76" s="29"/>
      <c r="GB76" s="29"/>
      <c r="GC76" s="29"/>
      <c r="GD76" s="29"/>
      <c r="GF76" s="29"/>
      <c r="GW76" s="28"/>
      <c r="GX76" s="29"/>
      <c r="GY76" s="29"/>
      <c r="GZ76" s="29"/>
      <c r="HA76" s="29"/>
      <c r="HB76" s="29"/>
      <c r="HC76" s="29"/>
      <c r="HD76" s="29"/>
      <c r="HE76" s="29"/>
      <c r="HF76" s="29"/>
      <c r="HG76" s="29"/>
      <c r="HH76" s="29"/>
      <c r="HI76" s="29"/>
      <c r="HJ76" s="29"/>
      <c r="HK76" s="29"/>
      <c r="HL76" s="29"/>
      <c r="HM76" s="29"/>
      <c r="HN76" s="29"/>
      <c r="HO76" s="28"/>
      <c r="HP76" s="29"/>
      <c r="HQ76" s="29"/>
      <c r="HR76" s="29"/>
      <c r="HS76" s="29"/>
      <c r="HT76" s="29"/>
      <c r="HU76" s="29"/>
      <c r="HV76" s="29"/>
      <c r="HW76" s="29"/>
      <c r="HX76" s="29"/>
      <c r="HY76" s="29"/>
      <c r="HZ76" s="29"/>
      <c r="IA76" s="29"/>
      <c r="IB76" s="29"/>
      <c r="IC76" s="29"/>
      <c r="ID76" s="29"/>
      <c r="IE76" s="29"/>
      <c r="IF76" s="29"/>
      <c r="IG76" s="28"/>
      <c r="IH76" s="29"/>
      <c r="II76" s="29"/>
      <c r="IJ76" s="29"/>
      <c r="IK76" s="29"/>
      <c r="IL76" s="29"/>
      <c r="IM76" s="29"/>
      <c r="IN76" s="29"/>
      <c r="IO76" s="29"/>
      <c r="IP76" s="29"/>
      <c r="IQ76" s="29"/>
      <c r="IR76" s="29"/>
      <c r="IS76" s="29"/>
      <c r="IT76" s="29"/>
      <c r="IU76" s="29"/>
      <c r="IV76" s="29"/>
      <c r="IW76" s="29"/>
      <c r="IX76" s="29"/>
      <c r="IY76" s="28"/>
      <c r="IZ76" s="29"/>
      <c r="JA76" s="29"/>
      <c r="JB76" s="29"/>
      <c r="JC76" s="29"/>
      <c r="JD76" s="29"/>
      <c r="JE76" s="29"/>
      <c r="JF76" s="29"/>
      <c r="JG76" s="29"/>
      <c r="JH76" s="29"/>
      <c r="JI76" s="29"/>
      <c r="JJ76" s="29"/>
      <c r="JK76" s="29"/>
      <c r="JL76" s="29"/>
      <c r="JM76" s="29"/>
      <c r="JN76" s="29"/>
      <c r="JO76" s="29"/>
      <c r="JP76" s="29"/>
      <c r="JR76" s="29"/>
      <c r="KI76" s="28"/>
      <c r="KJ76" s="29"/>
      <c r="KK76" s="29"/>
      <c r="KL76" s="29"/>
      <c r="KM76" s="29"/>
      <c r="KN76" s="29"/>
      <c r="KO76" s="29"/>
      <c r="KP76" s="29"/>
      <c r="KQ76" s="29"/>
      <c r="KR76" s="29"/>
      <c r="KS76" s="29"/>
      <c r="KT76" s="29"/>
      <c r="KU76" s="29"/>
      <c r="KV76" s="29"/>
      <c r="KW76" s="29"/>
      <c r="KX76" s="29"/>
      <c r="KY76" s="29"/>
      <c r="KZ76" s="29"/>
      <c r="LA76" s="28"/>
      <c r="LB76" s="29"/>
      <c r="LC76" s="29"/>
      <c r="LD76" s="29"/>
      <c r="LE76" s="29"/>
      <c r="LF76" s="29"/>
      <c r="LG76" s="29"/>
      <c r="LH76" s="29"/>
      <c r="LI76" s="29"/>
      <c r="LJ76" s="29"/>
      <c r="LK76" s="29"/>
      <c r="LL76" s="29"/>
      <c r="LM76" s="29"/>
      <c r="LN76" s="29"/>
      <c r="LO76" s="29"/>
      <c r="LP76" s="29"/>
      <c r="LQ76" s="29"/>
      <c r="LR76" s="29"/>
      <c r="LS76" s="28"/>
      <c r="LT76" s="29"/>
      <c r="LU76" s="29"/>
      <c r="LV76" s="29"/>
      <c r="LW76" s="29"/>
      <c r="LX76" s="29"/>
      <c r="LY76" s="29"/>
      <c r="LZ76" s="29"/>
      <c r="MA76" s="29"/>
      <c r="MB76" s="29"/>
      <c r="MC76" s="29"/>
      <c r="MD76" s="29"/>
      <c r="ME76" s="29"/>
      <c r="MF76" s="29"/>
      <c r="MG76" s="29"/>
      <c r="MH76" s="29"/>
      <c r="MI76" s="29"/>
      <c r="MJ76" s="29"/>
      <c r="ML76" s="29"/>
      <c r="NC76" s="28"/>
      <c r="ND76" s="29"/>
      <c r="NE76" s="29"/>
      <c r="NF76" s="29"/>
      <c r="NG76" s="29"/>
      <c r="NH76" s="29"/>
      <c r="NI76" s="29"/>
      <c r="NJ76" s="29"/>
      <c r="NK76" s="29"/>
      <c r="NL76" s="29"/>
      <c r="NM76" s="29"/>
      <c r="NN76" s="29"/>
      <c r="NO76" s="29"/>
      <c r="NP76" s="29"/>
      <c r="NQ76" s="29"/>
      <c r="NR76" s="29"/>
      <c r="NS76" s="29"/>
      <c r="NT76" s="29"/>
      <c r="NU76" s="28"/>
      <c r="NW76" s="29"/>
      <c r="NX76" s="29"/>
      <c r="NY76" s="29"/>
      <c r="NZ76" s="29"/>
      <c r="OA76" s="29"/>
      <c r="OB76" s="29"/>
      <c r="OC76" s="29"/>
      <c r="OD76" s="29"/>
      <c r="OE76" s="29"/>
      <c r="OF76" s="29"/>
      <c r="OG76" s="29"/>
      <c r="OH76" s="29"/>
      <c r="OI76" s="29"/>
      <c r="OJ76" s="29"/>
      <c r="OK76" s="29"/>
      <c r="OL76" s="29"/>
      <c r="OM76" s="28"/>
      <c r="ON76" s="29"/>
      <c r="OO76" s="29"/>
      <c r="OP76" s="29"/>
      <c r="OQ76" s="29"/>
      <c r="OR76" s="29"/>
      <c r="OS76" s="29"/>
      <c r="OT76" s="29"/>
      <c r="OU76" s="29"/>
      <c r="OV76" s="29"/>
      <c r="OW76" s="29"/>
      <c r="OX76" s="29"/>
      <c r="OY76" s="29"/>
      <c r="OZ76" s="29"/>
      <c r="PA76" s="29"/>
      <c r="PB76" s="29"/>
      <c r="PC76" s="29"/>
      <c r="PD76" s="29"/>
      <c r="PE76" s="28"/>
      <c r="PF76" s="29"/>
      <c r="PG76" s="29"/>
      <c r="PH76" s="29"/>
      <c r="PI76" s="29"/>
      <c r="PJ76" s="29"/>
      <c r="PK76" s="29"/>
      <c r="PL76" s="29"/>
      <c r="PM76" s="29"/>
      <c r="PN76" s="29"/>
      <c r="PO76" s="29"/>
      <c r="PP76" s="29"/>
      <c r="PQ76" s="29"/>
      <c r="PR76" s="29"/>
      <c r="PS76" s="29"/>
      <c r="PT76" s="29"/>
      <c r="PU76" s="29"/>
      <c r="PV76" s="29"/>
      <c r="PW76" s="28"/>
      <c r="PX76" s="29"/>
      <c r="PY76" s="29"/>
      <c r="PZ76" s="29"/>
      <c r="QA76" s="29"/>
      <c r="QB76" s="29"/>
      <c r="QC76" s="29"/>
      <c r="QD76" s="29"/>
      <c r="QE76" s="29"/>
      <c r="QF76" s="29"/>
      <c r="QG76" s="29"/>
      <c r="QH76" s="29"/>
      <c r="QI76" s="29"/>
      <c r="QJ76" s="29"/>
      <c r="QK76" s="29"/>
      <c r="QL76" s="29"/>
      <c r="QM76" s="29"/>
      <c r="QN76" s="29"/>
      <c r="QO76" s="28"/>
      <c r="QP76" s="29"/>
      <c r="QQ76" s="29"/>
      <c r="QR76" s="29"/>
      <c r="QS76" s="29"/>
      <c r="QT76" s="29"/>
      <c r="QU76" s="29"/>
      <c r="QV76" s="29"/>
      <c r="QW76" s="29"/>
      <c r="QX76" s="29"/>
      <c r="QY76" s="29"/>
      <c r="QZ76" s="29"/>
      <c r="RA76" s="29"/>
      <c r="RB76" s="29"/>
      <c r="RC76" s="29"/>
      <c r="RD76" s="29"/>
      <c r="RE76" s="29"/>
      <c r="RF76" s="29"/>
      <c r="RH76" s="29"/>
    </row>
    <row r="77" spans="2:476" ht="15" x14ac:dyDescent="0.25">
      <c r="B77" s="28"/>
      <c r="C77" s="29"/>
      <c r="D77" s="29"/>
      <c r="E77" s="29"/>
      <c r="F77" s="29"/>
      <c r="G77" s="29"/>
      <c r="H77" s="29"/>
      <c r="I77" s="29"/>
      <c r="J77" s="29"/>
      <c r="K77" s="29"/>
      <c r="L77" s="29"/>
      <c r="M77" s="29"/>
      <c r="N77" s="29"/>
      <c r="O77" s="29"/>
      <c r="P77" s="28"/>
      <c r="Q77" s="29"/>
      <c r="R77" s="29"/>
      <c r="S77" s="29"/>
      <c r="T77" s="29"/>
      <c r="U77" s="29"/>
      <c r="V77" s="29"/>
      <c r="W77" s="29"/>
      <c r="X77" s="29"/>
      <c r="Y77" s="29"/>
      <c r="Z77" s="29"/>
      <c r="AA77" s="29"/>
      <c r="AB77" s="29"/>
      <c r="AC77" s="29"/>
      <c r="AD77" s="28"/>
      <c r="AE77" s="29"/>
      <c r="AF77" s="29"/>
      <c r="AG77" s="29"/>
      <c r="AH77" s="29"/>
      <c r="AI77" s="29"/>
      <c r="AJ77" s="29"/>
      <c r="AK77" s="29"/>
      <c r="AL77" s="29"/>
      <c r="AM77" s="29"/>
      <c r="AN77" s="29"/>
      <c r="AO77" s="29"/>
      <c r="AP77" s="28"/>
      <c r="AQ77" s="29"/>
      <c r="AR77" s="29"/>
      <c r="AS77" s="29"/>
      <c r="AT77" s="29"/>
      <c r="AU77" s="29"/>
      <c r="AV77" s="29"/>
      <c r="AW77" s="29"/>
      <c r="AX77" s="29"/>
      <c r="AY77" s="29"/>
      <c r="AZ77" s="29"/>
      <c r="BA77" s="28"/>
      <c r="BB77" s="29"/>
      <c r="BC77" s="29"/>
      <c r="BD77" s="28"/>
      <c r="BE77" s="29"/>
      <c r="BF77" s="29"/>
      <c r="BG77" s="29"/>
      <c r="BH77" s="29"/>
      <c r="BI77" s="29"/>
      <c r="BJ77" s="29"/>
      <c r="BK77" s="29"/>
      <c r="BL77" s="29"/>
      <c r="BM77" s="29"/>
      <c r="BN77" s="29"/>
      <c r="BO77" s="29"/>
      <c r="BP77" s="29"/>
      <c r="BQ77" s="29"/>
      <c r="BR77" s="28"/>
      <c r="BS77" s="29"/>
      <c r="BT77" s="29"/>
      <c r="BU77" s="29"/>
      <c r="BV77" s="29"/>
      <c r="BW77" s="29"/>
      <c r="BX77" s="29"/>
      <c r="BY77" s="29"/>
      <c r="BZ77" s="29"/>
      <c r="CA77" s="29"/>
      <c r="CB77" s="29"/>
      <c r="CC77" s="29"/>
      <c r="CD77" s="29"/>
      <c r="CE77" s="29"/>
      <c r="CF77" s="28"/>
      <c r="CG77" s="29"/>
      <c r="CH77" s="29"/>
      <c r="CI77" s="29"/>
      <c r="CJ77" s="29"/>
      <c r="CK77" s="29"/>
      <c r="CL77" s="29"/>
      <c r="CM77" s="29"/>
      <c r="CN77" s="29"/>
      <c r="CO77" s="29"/>
      <c r="CQ77" s="29"/>
      <c r="CR77" s="29"/>
      <c r="CS77" s="28"/>
      <c r="CT77" s="29"/>
      <c r="CU77" s="29"/>
      <c r="CV77" s="29"/>
      <c r="CW77" s="29"/>
      <c r="CX77" s="29"/>
      <c r="CY77" s="29"/>
      <c r="CZ77" s="29"/>
      <c r="DA77" s="29"/>
      <c r="DB77" s="29"/>
      <c r="DC77" s="29"/>
      <c r="DD77" s="29"/>
      <c r="DE77" s="29"/>
      <c r="DF77" s="29"/>
      <c r="DG77" s="29"/>
      <c r="DH77" s="29"/>
      <c r="DI77" s="29"/>
      <c r="DJ77" s="29"/>
      <c r="DK77" s="28"/>
      <c r="DL77" s="29"/>
      <c r="DM77" s="29"/>
      <c r="DN77" s="29"/>
      <c r="DO77" s="29"/>
      <c r="DP77" s="29"/>
      <c r="DQ77" s="29"/>
      <c r="DR77" s="29"/>
      <c r="DS77" s="29"/>
      <c r="DT77" s="29"/>
      <c r="DU77" s="29"/>
      <c r="DV77" s="29"/>
      <c r="DW77" s="29"/>
      <c r="DX77" s="29"/>
      <c r="DY77" s="29"/>
      <c r="DZ77" s="29"/>
      <c r="EA77" s="29"/>
      <c r="EB77" s="29"/>
      <c r="EC77" s="28"/>
      <c r="ED77" s="29"/>
      <c r="EE77" s="29"/>
      <c r="EF77" s="29"/>
      <c r="EG77" s="29"/>
      <c r="EH77" s="29"/>
      <c r="EI77" s="29"/>
      <c r="EJ77" s="29"/>
      <c r="EK77" s="29"/>
      <c r="EL77" s="29"/>
      <c r="EM77" s="29"/>
      <c r="EN77" s="29"/>
      <c r="EO77" s="29"/>
      <c r="EP77" s="29"/>
      <c r="EQ77" s="29"/>
      <c r="ER77" s="29"/>
      <c r="ES77" s="29"/>
      <c r="ET77" s="29"/>
      <c r="EU77" s="28"/>
      <c r="EV77" s="29"/>
      <c r="EW77" s="29"/>
      <c r="EX77" s="29"/>
      <c r="EY77" s="29"/>
      <c r="EZ77" s="29"/>
      <c r="FA77" s="29"/>
      <c r="FB77" s="29"/>
      <c r="FC77" s="29"/>
      <c r="FD77" s="29"/>
      <c r="FE77" s="29"/>
      <c r="FF77" s="29"/>
      <c r="FG77" s="29"/>
      <c r="FH77" s="29"/>
      <c r="FI77" s="29"/>
      <c r="FJ77" s="29"/>
      <c r="FK77" s="29"/>
      <c r="FL77" s="29"/>
      <c r="FM77" s="28"/>
      <c r="FN77" s="29"/>
      <c r="FO77" s="29"/>
      <c r="FP77" s="29"/>
      <c r="FQ77" s="29"/>
      <c r="FR77" s="29"/>
      <c r="FS77" s="29"/>
      <c r="FT77" s="29"/>
      <c r="FU77" s="29"/>
      <c r="FV77" s="29"/>
      <c r="FW77" s="29"/>
      <c r="FX77" s="29"/>
      <c r="FY77" s="29"/>
      <c r="FZ77" s="29"/>
      <c r="GA77" s="29"/>
      <c r="GB77" s="29"/>
      <c r="GC77" s="29"/>
      <c r="GD77" s="29"/>
      <c r="GF77" s="29"/>
      <c r="GW77" s="28"/>
      <c r="GX77" s="29"/>
      <c r="GY77" s="29"/>
      <c r="GZ77" s="29"/>
      <c r="HA77" s="29"/>
      <c r="HB77" s="29"/>
      <c r="HC77" s="29"/>
      <c r="HD77" s="29"/>
      <c r="HE77" s="29"/>
      <c r="HF77" s="29"/>
      <c r="HG77" s="29"/>
      <c r="HH77" s="29"/>
      <c r="HI77" s="29"/>
      <c r="HJ77" s="29"/>
      <c r="HK77" s="29"/>
      <c r="HL77" s="29"/>
      <c r="HM77" s="29"/>
      <c r="HN77" s="29"/>
      <c r="HO77" s="28"/>
      <c r="HP77" s="29"/>
      <c r="HQ77" s="29"/>
      <c r="HR77" s="29"/>
      <c r="HS77" s="29"/>
      <c r="HT77" s="29"/>
      <c r="HU77" s="29"/>
      <c r="HV77" s="29"/>
      <c r="HW77" s="29"/>
      <c r="HX77" s="29"/>
      <c r="HY77" s="29"/>
      <c r="HZ77" s="29"/>
      <c r="IA77" s="29"/>
      <c r="IB77" s="29"/>
      <c r="IC77" s="29"/>
      <c r="ID77" s="29"/>
      <c r="IE77" s="29"/>
      <c r="IF77" s="29"/>
      <c r="IG77" s="28"/>
      <c r="IH77" s="29"/>
      <c r="II77" s="29"/>
      <c r="IJ77" s="29"/>
      <c r="IK77" s="29"/>
      <c r="IL77" s="29"/>
      <c r="IM77" s="29"/>
      <c r="IN77" s="29"/>
      <c r="IO77" s="29"/>
      <c r="IP77" s="29"/>
      <c r="IQ77" s="29"/>
      <c r="IR77" s="29"/>
      <c r="IS77" s="29"/>
      <c r="IT77" s="29"/>
      <c r="IU77" s="29"/>
      <c r="IV77" s="29"/>
      <c r="IW77" s="29"/>
      <c r="IX77" s="29"/>
      <c r="IY77" s="28"/>
      <c r="IZ77" s="29"/>
      <c r="JA77" s="29"/>
      <c r="JB77" s="29"/>
      <c r="JC77" s="29"/>
      <c r="JD77" s="29"/>
      <c r="JE77" s="29"/>
      <c r="JF77" s="29"/>
      <c r="JG77" s="29"/>
      <c r="JH77" s="29"/>
      <c r="JI77" s="29"/>
      <c r="JJ77" s="29"/>
      <c r="JK77" s="29"/>
      <c r="JL77" s="29"/>
      <c r="JM77" s="29"/>
      <c r="JN77" s="29"/>
      <c r="JO77" s="29"/>
      <c r="JP77" s="29"/>
      <c r="JR77" s="29"/>
      <c r="KI77" s="28"/>
      <c r="KJ77" s="29"/>
      <c r="KK77" s="29"/>
      <c r="KL77" s="29"/>
      <c r="KM77" s="29"/>
      <c r="KN77" s="29"/>
      <c r="KO77" s="29"/>
      <c r="KP77" s="29"/>
      <c r="KQ77" s="29"/>
      <c r="KR77" s="29"/>
      <c r="KS77" s="29"/>
      <c r="KT77" s="29"/>
      <c r="KU77" s="29"/>
      <c r="KV77" s="29"/>
      <c r="KW77" s="29"/>
      <c r="KX77" s="29"/>
      <c r="KY77" s="29"/>
      <c r="KZ77" s="29"/>
      <c r="LA77" s="28"/>
      <c r="LB77" s="29"/>
      <c r="LC77" s="29"/>
      <c r="LD77" s="29"/>
      <c r="LE77" s="29"/>
      <c r="LF77" s="29"/>
      <c r="LG77" s="29"/>
      <c r="LH77" s="29"/>
      <c r="LI77" s="29"/>
      <c r="LJ77" s="29"/>
      <c r="LK77" s="29"/>
      <c r="LL77" s="29"/>
      <c r="LM77" s="29"/>
      <c r="LN77" s="29"/>
      <c r="LO77" s="29"/>
      <c r="LP77" s="29"/>
      <c r="LQ77" s="29"/>
      <c r="LR77" s="29"/>
      <c r="LS77" s="28"/>
      <c r="LT77" s="29"/>
      <c r="LU77" s="29"/>
      <c r="LV77" s="29"/>
      <c r="LW77" s="29"/>
      <c r="LX77" s="29"/>
      <c r="LY77" s="29"/>
      <c r="LZ77" s="29"/>
      <c r="MA77" s="29"/>
      <c r="MB77" s="29"/>
      <c r="MC77" s="29"/>
      <c r="MD77" s="29"/>
      <c r="ME77" s="29"/>
      <c r="MF77" s="29"/>
      <c r="MG77" s="29"/>
      <c r="MH77" s="29"/>
      <c r="MI77" s="29"/>
      <c r="MJ77" s="29"/>
      <c r="ML77" s="29"/>
      <c r="NC77" s="28"/>
      <c r="ND77" s="29"/>
      <c r="NE77" s="29"/>
      <c r="NF77" s="29"/>
      <c r="NG77" s="29"/>
      <c r="NH77" s="29"/>
      <c r="NI77" s="29"/>
      <c r="NJ77" s="29"/>
      <c r="NK77" s="29"/>
      <c r="NL77" s="29"/>
      <c r="NM77" s="29"/>
      <c r="NN77" s="29"/>
      <c r="NO77" s="29"/>
      <c r="NP77" s="29"/>
      <c r="NQ77" s="29"/>
      <c r="NR77" s="29"/>
      <c r="NS77" s="29"/>
      <c r="NT77" s="29"/>
      <c r="NU77" s="28"/>
      <c r="NW77" s="29"/>
      <c r="NX77" s="29"/>
      <c r="NY77" s="29"/>
      <c r="NZ77" s="29"/>
      <c r="OA77" s="29"/>
      <c r="OB77" s="29"/>
      <c r="OC77" s="29"/>
      <c r="OD77" s="29"/>
      <c r="OE77" s="29"/>
      <c r="OF77" s="29"/>
      <c r="OG77" s="29"/>
      <c r="OH77" s="29"/>
      <c r="OI77" s="29"/>
      <c r="OJ77" s="29"/>
      <c r="OK77" s="29"/>
      <c r="OL77" s="29"/>
      <c r="OM77" s="28"/>
      <c r="ON77" s="29"/>
      <c r="OO77" s="29"/>
      <c r="OP77" s="29"/>
      <c r="OQ77" s="29"/>
      <c r="OR77" s="29"/>
      <c r="OS77" s="29"/>
      <c r="OT77" s="29"/>
      <c r="OU77" s="29"/>
      <c r="OV77" s="29"/>
      <c r="OW77" s="29"/>
      <c r="OX77" s="29"/>
      <c r="OY77" s="29"/>
      <c r="OZ77" s="29"/>
      <c r="PA77" s="29"/>
      <c r="PB77" s="29"/>
      <c r="PC77" s="29"/>
      <c r="PD77" s="29"/>
      <c r="PE77" s="28"/>
      <c r="PF77" s="29"/>
      <c r="PG77" s="29"/>
      <c r="PH77" s="29"/>
      <c r="PI77" s="29"/>
      <c r="PJ77" s="29"/>
      <c r="PK77" s="29"/>
      <c r="PL77" s="29"/>
      <c r="PM77" s="29"/>
      <c r="PN77" s="29"/>
      <c r="PO77" s="29"/>
      <c r="PP77" s="29"/>
      <c r="PQ77" s="29"/>
      <c r="PR77" s="29"/>
      <c r="PS77" s="29"/>
      <c r="PT77" s="29"/>
      <c r="PU77" s="29"/>
      <c r="PV77" s="29"/>
      <c r="PW77" s="28"/>
      <c r="PX77" s="29"/>
      <c r="PY77" s="29"/>
      <c r="PZ77" s="29"/>
      <c r="QA77" s="29"/>
      <c r="QB77" s="29"/>
      <c r="QC77" s="29"/>
      <c r="QD77" s="29"/>
      <c r="QE77" s="29"/>
      <c r="QF77" s="29"/>
      <c r="QG77" s="29"/>
      <c r="QH77" s="29"/>
      <c r="QI77" s="29"/>
      <c r="QJ77" s="29"/>
      <c r="QK77" s="29"/>
      <c r="QL77" s="29"/>
      <c r="QM77" s="29"/>
      <c r="QN77" s="29"/>
      <c r="QO77" s="28"/>
      <c r="QP77" s="29"/>
      <c r="QQ77" s="29"/>
      <c r="QR77" s="29"/>
      <c r="QS77" s="29"/>
      <c r="QT77" s="29"/>
      <c r="QU77" s="29"/>
      <c r="QV77" s="29"/>
      <c r="QW77" s="29"/>
      <c r="QX77" s="29"/>
      <c r="QY77" s="29"/>
      <c r="QZ77" s="29"/>
      <c r="RA77" s="29"/>
      <c r="RB77" s="29"/>
      <c r="RC77" s="29"/>
      <c r="RD77" s="29"/>
      <c r="RE77" s="29"/>
      <c r="RF77" s="29"/>
      <c r="RH77" s="29"/>
    </row>
    <row r="78" spans="2:476" ht="15" x14ac:dyDescent="0.25">
      <c r="B78" s="28"/>
      <c r="C78" s="29"/>
      <c r="D78" s="29"/>
      <c r="E78" s="29"/>
      <c r="F78" s="29"/>
      <c r="G78" s="29"/>
      <c r="H78" s="29"/>
      <c r="I78" s="29"/>
      <c r="J78" s="29"/>
      <c r="K78" s="29"/>
      <c r="L78" s="29"/>
      <c r="M78" s="29"/>
      <c r="N78" s="29"/>
      <c r="O78" s="29"/>
      <c r="P78" s="28"/>
      <c r="Q78" s="29"/>
      <c r="R78" s="29"/>
      <c r="S78" s="29"/>
      <c r="T78" s="29"/>
      <c r="U78" s="29"/>
      <c r="V78" s="29"/>
      <c r="W78" s="29"/>
      <c r="X78" s="29"/>
      <c r="Y78" s="29"/>
      <c r="Z78" s="29"/>
      <c r="AA78" s="29"/>
      <c r="AB78" s="29"/>
      <c r="AC78" s="29"/>
      <c r="AD78" s="28"/>
      <c r="AE78" s="29"/>
      <c r="AF78" s="29"/>
      <c r="AG78" s="29"/>
      <c r="AH78" s="29"/>
      <c r="AI78" s="29"/>
      <c r="AJ78" s="29"/>
      <c r="AK78" s="29"/>
      <c r="AL78" s="29"/>
      <c r="AM78" s="29"/>
      <c r="AN78" s="29"/>
      <c r="AO78" s="29"/>
      <c r="AP78" s="28"/>
      <c r="AQ78" s="29"/>
      <c r="AR78" s="29"/>
      <c r="AS78" s="29"/>
      <c r="AT78" s="29"/>
      <c r="AU78" s="29"/>
      <c r="AV78" s="29"/>
      <c r="AW78" s="29"/>
      <c r="AX78" s="29"/>
      <c r="AY78" s="29"/>
      <c r="AZ78" s="29"/>
      <c r="BA78" s="28"/>
      <c r="BB78" s="29"/>
      <c r="BC78" s="29"/>
      <c r="BD78" s="28"/>
      <c r="BE78" s="29"/>
      <c r="BF78" s="29"/>
      <c r="BG78" s="29"/>
      <c r="BH78" s="29"/>
      <c r="BI78" s="29"/>
      <c r="BJ78" s="29"/>
      <c r="BK78" s="29"/>
      <c r="BL78" s="29"/>
      <c r="BM78" s="29"/>
      <c r="BN78" s="29"/>
      <c r="BO78" s="29"/>
      <c r="BP78" s="29"/>
      <c r="BQ78" s="29"/>
      <c r="BR78" s="28"/>
      <c r="BS78" s="29"/>
      <c r="BT78" s="29"/>
      <c r="BU78" s="29"/>
      <c r="BV78" s="29"/>
      <c r="BW78" s="29"/>
      <c r="BX78" s="29"/>
      <c r="BY78" s="29"/>
      <c r="BZ78" s="29"/>
      <c r="CA78" s="29"/>
      <c r="CB78" s="29"/>
      <c r="CC78" s="29"/>
      <c r="CD78" s="29"/>
      <c r="CE78" s="29"/>
      <c r="CF78" s="28"/>
      <c r="CG78" s="29"/>
      <c r="CH78" s="29"/>
      <c r="CI78" s="29"/>
      <c r="CJ78" s="29"/>
      <c r="CK78" s="29"/>
      <c r="CL78" s="29"/>
      <c r="CM78" s="29"/>
      <c r="CN78" s="29"/>
      <c r="CO78" s="29"/>
      <c r="CQ78" s="29"/>
      <c r="CR78" s="29"/>
      <c r="CS78" s="28"/>
      <c r="CT78" s="29"/>
      <c r="CU78" s="29"/>
      <c r="CV78" s="29"/>
      <c r="CW78" s="29"/>
      <c r="CX78" s="29"/>
      <c r="CY78" s="29"/>
      <c r="CZ78" s="29"/>
      <c r="DA78" s="29"/>
      <c r="DB78" s="29"/>
      <c r="DC78" s="29"/>
      <c r="DD78" s="29"/>
      <c r="DE78" s="29"/>
      <c r="DF78" s="29"/>
      <c r="DG78" s="29"/>
      <c r="DH78" s="29"/>
      <c r="DI78" s="29"/>
      <c r="DJ78" s="29"/>
      <c r="DK78" s="28"/>
      <c r="DL78" s="29"/>
      <c r="DM78" s="29"/>
      <c r="DN78" s="29"/>
      <c r="DO78" s="29"/>
      <c r="DP78" s="29"/>
      <c r="DQ78" s="29"/>
      <c r="DR78" s="29"/>
      <c r="DS78" s="29"/>
      <c r="DT78" s="29"/>
      <c r="DU78" s="29"/>
      <c r="DV78" s="29"/>
      <c r="DW78" s="29"/>
      <c r="DX78" s="29"/>
      <c r="DY78" s="29"/>
      <c r="DZ78" s="29"/>
      <c r="EA78" s="29"/>
      <c r="EB78" s="29"/>
      <c r="EC78" s="28"/>
      <c r="ED78" s="29"/>
      <c r="EE78" s="29"/>
      <c r="EF78" s="29"/>
      <c r="EG78" s="29"/>
      <c r="EH78" s="29"/>
      <c r="EI78" s="29"/>
      <c r="EJ78" s="29"/>
      <c r="EK78" s="29"/>
      <c r="EL78" s="29"/>
      <c r="EM78" s="29"/>
      <c r="EN78" s="29"/>
      <c r="EO78" s="29"/>
      <c r="EP78" s="29"/>
      <c r="EQ78" s="29"/>
      <c r="ER78" s="29"/>
      <c r="ES78" s="29"/>
      <c r="ET78" s="29"/>
      <c r="EU78" s="28"/>
      <c r="EV78" s="29"/>
      <c r="EW78" s="29"/>
      <c r="EX78" s="29"/>
      <c r="EY78" s="29"/>
      <c r="EZ78" s="29"/>
      <c r="FA78" s="29"/>
      <c r="FB78" s="29"/>
      <c r="FC78" s="29"/>
      <c r="FD78" s="29"/>
      <c r="FE78" s="29"/>
      <c r="FF78" s="29"/>
      <c r="FG78" s="29"/>
      <c r="FH78" s="29"/>
      <c r="FI78" s="29"/>
      <c r="FJ78" s="29"/>
      <c r="FK78" s="29"/>
      <c r="FL78" s="29"/>
      <c r="FM78" s="28"/>
      <c r="FN78" s="29"/>
      <c r="FO78" s="29"/>
      <c r="FP78" s="29"/>
      <c r="FQ78" s="29"/>
      <c r="FR78" s="29"/>
      <c r="FS78" s="29"/>
      <c r="FT78" s="29"/>
      <c r="FU78" s="29"/>
      <c r="FV78" s="29"/>
      <c r="FW78" s="29"/>
      <c r="FX78" s="29"/>
      <c r="FY78" s="29"/>
      <c r="FZ78" s="29"/>
      <c r="GA78" s="29"/>
      <c r="GB78" s="29"/>
      <c r="GC78" s="29"/>
      <c r="GD78" s="29"/>
      <c r="GF78" s="29"/>
      <c r="GW78" s="28"/>
      <c r="GX78" s="29"/>
      <c r="GY78" s="29"/>
      <c r="GZ78" s="29"/>
      <c r="HA78" s="29"/>
      <c r="HB78" s="29"/>
      <c r="HC78" s="29"/>
      <c r="HD78" s="29"/>
      <c r="HE78" s="29"/>
      <c r="HF78" s="29"/>
      <c r="HG78" s="29"/>
      <c r="HH78" s="29"/>
      <c r="HI78" s="29"/>
      <c r="HJ78" s="29"/>
      <c r="HK78" s="29"/>
      <c r="HL78" s="29"/>
      <c r="HM78" s="29"/>
      <c r="HN78" s="29"/>
      <c r="HO78" s="28"/>
      <c r="HP78" s="29"/>
      <c r="HQ78" s="29"/>
      <c r="HR78" s="29"/>
      <c r="HS78" s="29"/>
      <c r="HT78" s="29"/>
      <c r="HU78" s="29"/>
      <c r="HV78" s="29"/>
      <c r="HW78" s="29"/>
      <c r="HX78" s="29"/>
      <c r="HY78" s="29"/>
      <c r="HZ78" s="29"/>
      <c r="IA78" s="29"/>
      <c r="IB78" s="29"/>
      <c r="IC78" s="29"/>
      <c r="ID78" s="29"/>
      <c r="IE78" s="29"/>
      <c r="IF78" s="29"/>
      <c r="IG78" s="28"/>
      <c r="IH78" s="29"/>
      <c r="II78" s="29"/>
      <c r="IJ78" s="29"/>
      <c r="IK78" s="29"/>
      <c r="IL78" s="29"/>
      <c r="IM78" s="29"/>
      <c r="IN78" s="29"/>
      <c r="IO78" s="29"/>
      <c r="IP78" s="29"/>
      <c r="IQ78" s="29"/>
      <c r="IR78" s="29"/>
      <c r="IS78" s="29"/>
      <c r="IT78" s="29"/>
      <c r="IU78" s="29"/>
      <c r="IV78" s="29"/>
      <c r="IW78" s="29"/>
      <c r="IX78" s="29"/>
      <c r="IY78" s="28"/>
      <c r="IZ78" s="29"/>
      <c r="JA78" s="29"/>
      <c r="JB78" s="29"/>
      <c r="JC78" s="29"/>
      <c r="JD78" s="29"/>
      <c r="JE78" s="29"/>
      <c r="JF78" s="29"/>
      <c r="JG78" s="29"/>
      <c r="JH78" s="29"/>
      <c r="JI78" s="29"/>
      <c r="JJ78" s="29"/>
      <c r="JK78" s="29"/>
      <c r="JL78" s="29"/>
      <c r="JM78" s="29"/>
      <c r="JN78" s="29"/>
      <c r="JO78" s="29"/>
      <c r="JP78" s="29"/>
      <c r="JR78" s="29"/>
      <c r="KI78" s="28"/>
      <c r="KJ78" s="29"/>
      <c r="KK78" s="29"/>
      <c r="KL78" s="29"/>
      <c r="KM78" s="29"/>
      <c r="KN78" s="29"/>
      <c r="KO78" s="29"/>
      <c r="KP78" s="29"/>
      <c r="KQ78" s="29"/>
      <c r="KR78" s="29"/>
      <c r="KS78" s="29"/>
      <c r="KT78" s="29"/>
      <c r="KU78" s="29"/>
      <c r="KV78" s="29"/>
      <c r="KW78" s="29"/>
      <c r="KX78" s="29"/>
      <c r="KY78" s="29"/>
      <c r="KZ78" s="29"/>
      <c r="LA78" s="28"/>
      <c r="LB78" s="29"/>
      <c r="LC78" s="29"/>
      <c r="LD78" s="29"/>
      <c r="LE78" s="29"/>
      <c r="LF78" s="29"/>
      <c r="LG78" s="29"/>
      <c r="LH78" s="29"/>
      <c r="LI78" s="29"/>
      <c r="LJ78" s="29"/>
      <c r="LK78" s="29"/>
      <c r="LL78" s="29"/>
      <c r="LM78" s="29"/>
      <c r="LN78" s="29"/>
      <c r="LO78" s="29"/>
      <c r="LP78" s="29"/>
      <c r="LQ78" s="29"/>
      <c r="LR78" s="29"/>
      <c r="LS78" s="28"/>
      <c r="LT78" s="29"/>
      <c r="LU78" s="29"/>
      <c r="LV78" s="29"/>
      <c r="LW78" s="29"/>
      <c r="LX78" s="29"/>
      <c r="LY78" s="29"/>
      <c r="LZ78" s="29"/>
      <c r="MA78" s="29"/>
      <c r="MB78" s="29"/>
      <c r="MC78" s="29"/>
      <c r="MD78" s="29"/>
      <c r="ME78" s="29"/>
      <c r="MF78" s="29"/>
      <c r="MG78" s="29"/>
      <c r="MH78" s="29"/>
      <c r="MI78" s="29"/>
      <c r="MJ78" s="29"/>
      <c r="MK78" s="28"/>
      <c r="ML78" s="29"/>
      <c r="MM78" s="29"/>
      <c r="MN78" s="29"/>
      <c r="MO78" s="29"/>
      <c r="MP78" s="29"/>
      <c r="MQ78" s="29"/>
      <c r="MR78" s="29"/>
      <c r="MS78" s="29"/>
      <c r="MT78" s="29"/>
      <c r="MU78" s="29"/>
      <c r="MV78" s="29"/>
      <c r="MW78" s="29"/>
      <c r="MX78" s="29"/>
      <c r="MY78" s="29"/>
      <c r="MZ78" s="29"/>
      <c r="NA78" s="29"/>
      <c r="NB78" s="29"/>
      <c r="NC78" s="28"/>
      <c r="ND78" s="29"/>
      <c r="NE78" s="29"/>
      <c r="NF78" s="29"/>
      <c r="NG78" s="29"/>
      <c r="NH78" s="29"/>
      <c r="NI78" s="29"/>
      <c r="NJ78" s="29"/>
      <c r="NK78" s="29"/>
      <c r="NL78" s="29"/>
      <c r="NM78" s="29"/>
      <c r="NN78" s="29"/>
      <c r="NO78" s="29"/>
      <c r="NP78" s="29"/>
      <c r="NQ78" s="29"/>
      <c r="NR78" s="29"/>
      <c r="NS78" s="29"/>
      <c r="NT78" s="29"/>
      <c r="NU78" s="28"/>
      <c r="NW78" s="29"/>
      <c r="NX78" s="29"/>
      <c r="NY78" s="29"/>
      <c r="NZ78" s="29"/>
      <c r="OA78" s="29"/>
      <c r="OB78" s="29"/>
      <c r="OC78" s="29"/>
      <c r="OD78" s="29"/>
      <c r="OE78" s="29"/>
      <c r="OF78" s="29"/>
      <c r="OG78" s="29"/>
      <c r="OH78" s="29"/>
      <c r="OI78" s="29"/>
      <c r="OJ78" s="29"/>
      <c r="OK78" s="29"/>
      <c r="OL78" s="29"/>
      <c r="OM78" s="28"/>
      <c r="ON78" s="29"/>
      <c r="OO78" s="29"/>
      <c r="OP78" s="29"/>
      <c r="OQ78" s="29"/>
      <c r="OR78" s="29"/>
      <c r="OS78" s="29"/>
      <c r="OT78" s="29"/>
      <c r="OU78" s="29"/>
      <c r="OV78" s="29"/>
      <c r="OW78" s="29"/>
      <c r="OX78" s="29"/>
      <c r="OY78" s="29"/>
      <c r="OZ78" s="29"/>
      <c r="PA78" s="29"/>
      <c r="PB78" s="29"/>
      <c r="PC78" s="29"/>
      <c r="PD78" s="29"/>
      <c r="PE78" s="28"/>
      <c r="PF78" s="29"/>
      <c r="PG78" s="29"/>
      <c r="PH78" s="29"/>
      <c r="PI78" s="29"/>
      <c r="PJ78" s="29"/>
      <c r="PK78" s="29"/>
      <c r="PL78" s="29"/>
      <c r="PM78" s="29"/>
      <c r="PN78" s="29"/>
      <c r="PO78" s="29"/>
      <c r="PP78" s="29"/>
      <c r="PQ78" s="29"/>
      <c r="PR78" s="29"/>
      <c r="PS78" s="29"/>
      <c r="PT78" s="29"/>
      <c r="PU78" s="29"/>
      <c r="PV78" s="29"/>
      <c r="PW78" s="28"/>
      <c r="PX78" s="29"/>
      <c r="PY78" s="29"/>
      <c r="PZ78" s="29"/>
      <c r="QA78" s="29"/>
      <c r="QB78" s="29"/>
      <c r="QC78" s="29"/>
      <c r="QD78" s="29"/>
      <c r="QE78" s="29"/>
      <c r="QF78" s="29"/>
      <c r="QG78" s="29"/>
      <c r="QH78" s="29"/>
      <c r="QI78" s="29"/>
      <c r="QJ78" s="29"/>
      <c r="QK78" s="29"/>
      <c r="QL78" s="29"/>
      <c r="QM78" s="29"/>
      <c r="QN78" s="29"/>
      <c r="QO78" s="28"/>
      <c r="QP78" s="29"/>
      <c r="QQ78" s="29"/>
      <c r="QR78" s="29"/>
      <c r="QS78" s="29"/>
      <c r="QT78" s="29"/>
      <c r="QU78" s="29"/>
      <c r="QV78" s="29"/>
      <c r="QW78" s="29"/>
      <c r="QX78" s="29"/>
      <c r="QY78" s="29"/>
      <c r="QZ78" s="29"/>
      <c r="RA78" s="29"/>
      <c r="RB78" s="29"/>
      <c r="RC78" s="29"/>
      <c r="RD78" s="29"/>
      <c r="RE78" s="29"/>
      <c r="RF78" s="29"/>
      <c r="RH78" s="29"/>
    </row>
    <row r="79" spans="2:476" ht="15" x14ac:dyDescent="0.25">
      <c r="B79" s="28"/>
      <c r="C79" s="29"/>
      <c r="D79" s="29"/>
      <c r="E79" s="29"/>
      <c r="F79" s="29"/>
      <c r="G79" s="29"/>
      <c r="H79" s="29"/>
      <c r="I79" s="29"/>
      <c r="J79" s="29"/>
      <c r="K79" s="29"/>
      <c r="L79" s="29"/>
      <c r="M79" s="29"/>
      <c r="N79" s="29"/>
      <c r="O79" s="29"/>
      <c r="P79" s="28"/>
      <c r="Q79" s="29"/>
      <c r="R79" s="29"/>
      <c r="S79" s="29"/>
      <c r="T79" s="29"/>
      <c r="U79" s="29"/>
      <c r="V79" s="29"/>
      <c r="W79" s="29"/>
      <c r="X79" s="29"/>
      <c r="Y79" s="29"/>
      <c r="Z79" s="29"/>
      <c r="AA79" s="29"/>
      <c r="AB79" s="29"/>
      <c r="AC79" s="29"/>
      <c r="AD79" s="28"/>
      <c r="AE79" s="29"/>
      <c r="AF79" s="29"/>
      <c r="AG79" s="29"/>
      <c r="AH79" s="29"/>
      <c r="AI79" s="29"/>
      <c r="AJ79" s="29"/>
      <c r="AK79" s="29"/>
      <c r="AL79" s="29"/>
      <c r="AM79" s="29"/>
      <c r="AN79" s="29"/>
      <c r="AO79" s="29"/>
      <c r="AP79" s="28"/>
      <c r="AQ79" s="29"/>
      <c r="AR79" s="29"/>
      <c r="AS79" s="29"/>
      <c r="AT79" s="29"/>
      <c r="AU79" s="29"/>
      <c r="AV79" s="29"/>
      <c r="AW79" s="29"/>
      <c r="AX79" s="29"/>
      <c r="AY79" s="29"/>
      <c r="AZ79" s="29"/>
      <c r="BA79" s="28"/>
      <c r="BB79" s="29"/>
      <c r="BC79" s="29"/>
      <c r="BD79" s="28"/>
      <c r="BE79" s="29"/>
      <c r="BF79" s="29"/>
      <c r="BG79" s="29"/>
      <c r="BH79" s="29"/>
      <c r="BI79" s="29"/>
      <c r="BJ79" s="29"/>
      <c r="BK79" s="29"/>
      <c r="BL79" s="29"/>
      <c r="BM79" s="29"/>
      <c r="BN79" s="29"/>
      <c r="BO79" s="29"/>
      <c r="BP79" s="29"/>
      <c r="BQ79" s="29"/>
      <c r="BR79" s="28"/>
      <c r="BS79" s="29"/>
      <c r="BT79" s="29"/>
      <c r="BU79" s="29"/>
      <c r="BV79" s="29"/>
      <c r="BW79" s="29"/>
      <c r="BX79" s="29"/>
      <c r="BY79" s="29"/>
      <c r="BZ79" s="29"/>
      <c r="CA79" s="29"/>
      <c r="CB79" s="29"/>
      <c r="CC79" s="29"/>
      <c r="CD79" s="29"/>
      <c r="CE79" s="29"/>
      <c r="CF79" s="28"/>
      <c r="CG79" s="29"/>
      <c r="CH79" s="29"/>
      <c r="CI79" s="29"/>
      <c r="CJ79" s="29"/>
      <c r="CK79" s="29"/>
      <c r="CL79" s="29"/>
      <c r="CM79" s="29"/>
      <c r="CN79" s="29"/>
      <c r="CO79" s="29"/>
      <c r="CQ79" s="29"/>
      <c r="CR79" s="29"/>
      <c r="CS79" s="28"/>
      <c r="CT79" s="29"/>
      <c r="CU79" s="29"/>
      <c r="CV79" s="29"/>
      <c r="CW79" s="29"/>
      <c r="CX79" s="29"/>
      <c r="CY79" s="29"/>
      <c r="CZ79" s="29"/>
      <c r="DA79" s="29"/>
      <c r="DB79" s="29"/>
      <c r="DC79" s="29"/>
      <c r="DD79" s="29"/>
      <c r="DE79" s="29"/>
      <c r="DF79" s="29"/>
      <c r="DG79" s="29"/>
      <c r="DH79" s="29"/>
      <c r="DI79" s="29"/>
      <c r="DJ79" s="29"/>
      <c r="DK79" s="28"/>
      <c r="DL79" s="29"/>
      <c r="DM79" s="29"/>
      <c r="DN79" s="29"/>
      <c r="DO79" s="29"/>
      <c r="DP79" s="29"/>
      <c r="DQ79" s="29"/>
      <c r="DR79" s="29"/>
      <c r="DS79" s="29"/>
      <c r="DT79" s="29"/>
      <c r="DU79" s="29"/>
      <c r="DV79" s="29"/>
      <c r="DW79" s="29"/>
      <c r="DX79" s="29"/>
      <c r="DY79" s="29"/>
      <c r="DZ79" s="29"/>
      <c r="EA79" s="29"/>
      <c r="EB79" s="29"/>
      <c r="EC79" s="28"/>
      <c r="ED79" s="29"/>
      <c r="EE79" s="29"/>
      <c r="EF79" s="29"/>
      <c r="EG79" s="29"/>
      <c r="EH79" s="29"/>
      <c r="EI79" s="29"/>
      <c r="EJ79" s="29"/>
      <c r="EK79" s="29"/>
      <c r="EL79" s="29"/>
      <c r="EM79" s="29"/>
      <c r="EN79" s="29"/>
      <c r="EO79" s="29"/>
      <c r="EP79" s="29"/>
      <c r="EQ79" s="29"/>
      <c r="ER79" s="29"/>
      <c r="ES79" s="29"/>
      <c r="ET79" s="29"/>
      <c r="EU79" s="28"/>
      <c r="EV79" s="29"/>
      <c r="EW79" s="29"/>
      <c r="EX79" s="29"/>
      <c r="EY79" s="29"/>
      <c r="EZ79" s="29"/>
      <c r="FA79" s="29"/>
      <c r="FB79" s="29"/>
      <c r="FC79" s="29"/>
      <c r="FD79" s="29"/>
      <c r="FE79" s="29"/>
      <c r="FF79" s="29"/>
      <c r="FG79" s="29"/>
      <c r="FH79" s="29"/>
      <c r="FI79" s="29"/>
      <c r="FJ79" s="29"/>
      <c r="FK79" s="29"/>
      <c r="FL79" s="29"/>
      <c r="FM79" s="28"/>
      <c r="FN79" s="29"/>
      <c r="FO79" s="29"/>
      <c r="FP79" s="29"/>
      <c r="FQ79" s="29"/>
      <c r="FR79" s="29"/>
      <c r="FS79" s="29"/>
      <c r="FT79" s="29"/>
      <c r="FU79" s="29"/>
      <c r="FV79" s="29"/>
      <c r="FW79" s="29"/>
      <c r="FX79" s="29"/>
      <c r="FY79" s="29"/>
      <c r="FZ79" s="29"/>
      <c r="GA79" s="29"/>
      <c r="GB79" s="29"/>
      <c r="GC79" s="29"/>
      <c r="GD79" s="29"/>
      <c r="GF79" s="29"/>
      <c r="GW79" s="28"/>
      <c r="GX79" s="29"/>
      <c r="GY79" s="29"/>
      <c r="GZ79" s="29"/>
      <c r="HA79" s="29"/>
      <c r="HB79" s="29"/>
      <c r="HC79" s="29"/>
      <c r="HD79" s="29"/>
      <c r="HE79" s="29"/>
      <c r="HF79" s="29"/>
      <c r="HG79" s="29"/>
      <c r="HH79" s="29"/>
      <c r="HI79" s="29"/>
      <c r="HJ79" s="29"/>
      <c r="HK79" s="29"/>
      <c r="HL79" s="29"/>
      <c r="HM79" s="29"/>
      <c r="HN79" s="29"/>
      <c r="HO79" s="28"/>
      <c r="HP79" s="29"/>
      <c r="HQ79" s="29"/>
      <c r="HR79" s="29"/>
      <c r="HS79" s="29"/>
      <c r="HT79" s="29"/>
      <c r="HU79" s="29"/>
      <c r="HV79" s="29"/>
      <c r="HW79" s="29"/>
      <c r="HX79" s="29"/>
      <c r="HY79" s="29"/>
      <c r="HZ79" s="29"/>
      <c r="IA79" s="29"/>
      <c r="IB79" s="29"/>
      <c r="IC79" s="29"/>
      <c r="ID79" s="29"/>
      <c r="IE79" s="29"/>
      <c r="IF79" s="29"/>
      <c r="IG79" s="28"/>
      <c r="IH79" s="29"/>
      <c r="II79" s="29"/>
      <c r="IJ79" s="29"/>
      <c r="IK79" s="29"/>
      <c r="IL79" s="29"/>
      <c r="IM79" s="29"/>
      <c r="IN79" s="29"/>
      <c r="IO79" s="29"/>
      <c r="IP79" s="29"/>
      <c r="IQ79" s="29"/>
      <c r="IR79" s="29"/>
      <c r="IS79" s="29"/>
      <c r="IT79" s="29"/>
      <c r="IU79" s="29"/>
      <c r="IV79" s="29"/>
      <c r="IW79" s="29"/>
      <c r="IX79" s="29"/>
      <c r="IY79" s="28"/>
      <c r="IZ79" s="29"/>
      <c r="JA79" s="29"/>
      <c r="JB79" s="29"/>
      <c r="JC79" s="29"/>
      <c r="JD79" s="29"/>
      <c r="JE79" s="29"/>
      <c r="JF79" s="29"/>
      <c r="JG79" s="29"/>
      <c r="JH79" s="29"/>
      <c r="JI79" s="29"/>
      <c r="JJ79" s="29"/>
      <c r="JK79" s="29"/>
      <c r="JL79" s="29"/>
      <c r="JM79" s="29"/>
      <c r="JN79" s="29"/>
      <c r="JO79" s="29"/>
      <c r="JP79" s="29"/>
      <c r="JR79" s="29"/>
      <c r="KI79" s="28"/>
      <c r="KJ79" s="29"/>
      <c r="KK79" s="29"/>
      <c r="KL79" s="29"/>
      <c r="KM79" s="29"/>
      <c r="KN79" s="29"/>
      <c r="KO79" s="29"/>
      <c r="KP79" s="29"/>
      <c r="KQ79" s="29"/>
      <c r="KR79" s="29"/>
      <c r="KS79" s="29"/>
      <c r="KT79" s="29"/>
      <c r="KU79" s="29"/>
      <c r="KV79" s="29"/>
      <c r="KW79" s="29"/>
      <c r="KX79" s="29"/>
      <c r="KY79" s="29"/>
      <c r="KZ79" s="29"/>
      <c r="LA79" s="28"/>
      <c r="LB79" s="29"/>
      <c r="LC79" s="29"/>
      <c r="LD79" s="29"/>
      <c r="LE79" s="29"/>
      <c r="LF79" s="29"/>
      <c r="LG79" s="29"/>
      <c r="LH79" s="29"/>
      <c r="LI79" s="29"/>
      <c r="LJ79" s="29"/>
      <c r="LK79" s="29"/>
      <c r="LL79" s="29"/>
      <c r="LM79" s="29"/>
      <c r="LN79" s="29"/>
      <c r="LO79" s="29"/>
      <c r="LP79" s="29"/>
      <c r="LQ79" s="29"/>
      <c r="LR79" s="29"/>
      <c r="LS79" s="28"/>
      <c r="LT79" s="29"/>
      <c r="LU79" s="29"/>
      <c r="LV79" s="29"/>
      <c r="LW79" s="29"/>
      <c r="LX79" s="29"/>
      <c r="LY79" s="29"/>
      <c r="LZ79" s="29"/>
      <c r="MA79" s="29"/>
      <c r="MB79" s="29"/>
      <c r="MC79" s="29"/>
      <c r="MD79" s="29"/>
      <c r="ME79" s="29"/>
      <c r="MF79" s="29"/>
      <c r="MG79" s="29"/>
      <c r="MH79" s="29"/>
      <c r="MI79" s="29"/>
      <c r="MJ79" s="29"/>
      <c r="MK79" s="28"/>
      <c r="ML79" s="29"/>
      <c r="MM79" s="29"/>
      <c r="MN79" s="29"/>
      <c r="MO79" s="29"/>
      <c r="MP79" s="29"/>
      <c r="MQ79" s="29"/>
      <c r="MR79" s="29"/>
      <c r="MS79" s="29"/>
      <c r="MT79" s="29"/>
      <c r="MU79" s="29"/>
      <c r="MV79" s="29"/>
      <c r="MW79" s="29"/>
      <c r="MX79" s="29"/>
      <c r="MY79" s="29"/>
      <c r="MZ79" s="29"/>
      <c r="NA79" s="29"/>
      <c r="NB79" s="29"/>
      <c r="NC79" s="28"/>
      <c r="ND79" s="29"/>
      <c r="NE79" s="29"/>
      <c r="NF79" s="29"/>
      <c r="NG79" s="29"/>
      <c r="NH79" s="29"/>
      <c r="NI79" s="29"/>
      <c r="NJ79" s="29"/>
      <c r="NK79" s="29"/>
      <c r="NL79" s="29"/>
      <c r="NM79" s="29"/>
      <c r="NN79" s="29"/>
      <c r="NO79" s="29"/>
      <c r="NP79" s="29"/>
      <c r="NQ79" s="29"/>
      <c r="NR79" s="29"/>
      <c r="NS79" s="29"/>
      <c r="NT79" s="29"/>
      <c r="NU79" s="28"/>
      <c r="NW79" s="29"/>
      <c r="NX79" s="29"/>
      <c r="NY79" s="29"/>
      <c r="NZ79" s="29"/>
      <c r="OA79" s="29"/>
      <c r="OB79" s="29"/>
      <c r="OC79" s="29"/>
      <c r="OD79" s="29"/>
      <c r="OE79" s="29"/>
      <c r="OF79" s="29"/>
      <c r="OG79" s="29"/>
      <c r="OH79" s="29"/>
      <c r="OI79" s="29"/>
      <c r="OJ79" s="29"/>
      <c r="OK79" s="29"/>
      <c r="OL79" s="29"/>
      <c r="OM79" s="28"/>
      <c r="ON79" s="29"/>
      <c r="OO79" s="29"/>
      <c r="OP79" s="29"/>
      <c r="OQ79" s="29"/>
      <c r="OR79" s="29"/>
      <c r="OS79" s="29"/>
      <c r="OT79" s="29"/>
      <c r="OU79" s="29"/>
      <c r="OV79" s="29"/>
      <c r="OW79" s="29"/>
      <c r="OX79" s="29"/>
      <c r="OY79" s="29"/>
      <c r="OZ79" s="29"/>
      <c r="PA79" s="29"/>
      <c r="PB79" s="29"/>
      <c r="PC79" s="29"/>
      <c r="PD79" s="29"/>
      <c r="PE79" s="28"/>
      <c r="PF79" s="29"/>
      <c r="PG79" s="29"/>
      <c r="PH79" s="29"/>
      <c r="PI79" s="29"/>
      <c r="PJ79" s="29"/>
      <c r="PK79" s="29"/>
      <c r="PL79" s="29"/>
      <c r="PM79" s="29"/>
      <c r="PN79" s="29"/>
      <c r="PO79" s="29"/>
      <c r="PP79" s="29"/>
      <c r="PQ79" s="29"/>
      <c r="PR79" s="29"/>
      <c r="PS79" s="29"/>
      <c r="PT79" s="29"/>
      <c r="PU79" s="29"/>
      <c r="PV79" s="29"/>
      <c r="PW79" s="28"/>
      <c r="PX79" s="29"/>
      <c r="PY79" s="29"/>
      <c r="PZ79" s="29"/>
      <c r="QA79" s="29"/>
      <c r="QB79" s="29"/>
      <c r="QC79" s="29"/>
      <c r="QD79" s="29"/>
      <c r="QE79" s="29"/>
      <c r="QF79" s="29"/>
      <c r="QG79" s="29"/>
      <c r="QH79" s="29"/>
      <c r="QI79" s="29"/>
      <c r="QJ79" s="29"/>
      <c r="QK79" s="29"/>
      <c r="QL79" s="29"/>
      <c r="QM79" s="29"/>
      <c r="QN79" s="29"/>
      <c r="QO79" s="28"/>
      <c r="QP79" s="29"/>
      <c r="QQ79" s="29"/>
      <c r="QR79" s="29"/>
      <c r="QS79" s="29"/>
      <c r="QT79" s="29"/>
      <c r="QU79" s="29"/>
      <c r="QV79" s="29"/>
      <c r="QW79" s="29"/>
      <c r="QX79" s="29"/>
      <c r="QY79" s="29"/>
      <c r="QZ79" s="29"/>
      <c r="RA79" s="29"/>
      <c r="RB79" s="29"/>
      <c r="RC79" s="29"/>
      <c r="RD79" s="29"/>
      <c r="RE79" s="29"/>
      <c r="RF79" s="29"/>
      <c r="RH79" s="29"/>
    </row>
    <row r="80" spans="2:476" ht="15" x14ac:dyDescent="0.25">
      <c r="B80" s="28"/>
      <c r="C80" s="29"/>
      <c r="D80" s="29"/>
      <c r="E80" s="29"/>
      <c r="F80" s="29"/>
      <c r="G80" s="29"/>
      <c r="H80" s="29"/>
      <c r="I80" s="29"/>
      <c r="J80" s="29"/>
      <c r="K80" s="29"/>
      <c r="L80" s="29"/>
      <c r="M80" s="29"/>
      <c r="N80" s="29"/>
      <c r="O80" s="29"/>
      <c r="P80" s="28"/>
      <c r="Q80" s="29"/>
      <c r="R80" s="29"/>
      <c r="S80" s="29"/>
      <c r="T80" s="29"/>
      <c r="U80" s="29"/>
      <c r="V80" s="29"/>
      <c r="W80" s="29"/>
      <c r="X80" s="29"/>
      <c r="Y80" s="29"/>
      <c r="Z80" s="29"/>
      <c r="AA80" s="29"/>
      <c r="AB80" s="29"/>
      <c r="AC80" s="29"/>
      <c r="AD80" s="28"/>
      <c r="AE80" s="29"/>
      <c r="AF80" s="29"/>
      <c r="AG80" s="29"/>
      <c r="AH80" s="29"/>
      <c r="AI80" s="29"/>
      <c r="AJ80" s="29"/>
      <c r="AK80" s="29"/>
      <c r="AL80" s="29"/>
      <c r="AM80" s="29"/>
      <c r="AN80" s="29"/>
      <c r="AO80" s="29"/>
      <c r="AP80" s="28"/>
      <c r="AQ80" s="29"/>
      <c r="AR80" s="29"/>
      <c r="AS80" s="29"/>
      <c r="AT80" s="29"/>
      <c r="AU80" s="29"/>
      <c r="AV80" s="29"/>
      <c r="AW80" s="29"/>
      <c r="AX80" s="29"/>
      <c r="AY80" s="29"/>
      <c r="AZ80" s="29"/>
      <c r="BA80" s="28"/>
      <c r="BB80" s="29"/>
      <c r="BC80" s="29"/>
      <c r="BD80" s="28"/>
      <c r="BE80" s="29"/>
      <c r="BF80" s="29"/>
      <c r="BG80" s="29"/>
      <c r="BH80" s="29"/>
      <c r="BI80" s="29"/>
      <c r="BJ80" s="29"/>
      <c r="BK80" s="29"/>
      <c r="BL80" s="29"/>
      <c r="BM80" s="29"/>
      <c r="BN80" s="29"/>
      <c r="BO80" s="29"/>
      <c r="BP80" s="29"/>
      <c r="BQ80" s="29"/>
      <c r="BR80" s="28"/>
      <c r="BS80" s="29"/>
      <c r="BT80" s="29"/>
      <c r="BU80" s="29"/>
      <c r="BV80" s="29"/>
      <c r="BW80" s="29"/>
      <c r="BX80" s="29"/>
      <c r="BY80" s="29"/>
      <c r="BZ80" s="29"/>
      <c r="CA80" s="29"/>
      <c r="CB80" s="29"/>
      <c r="CC80" s="29"/>
      <c r="CD80" s="29"/>
      <c r="CE80" s="29"/>
      <c r="CF80" s="28"/>
      <c r="CG80" s="29"/>
      <c r="CH80" s="29"/>
      <c r="CI80" s="29"/>
      <c r="CJ80" s="29"/>
      <c r="CK80" s="29"/>
      <c r="CL80" s="29"/>
      <c r="CM80" s="29"/>
      <c r="CN80" s="29"/>
      <c r="CO80" s="29"/>
      <c r="CQ80" s="29"/>
      <c r="CR80" s="29"/>
      <c r="CS80" s="28"/>
      <c r="CT80" s="29"/>
      <c r="CU80" s="29"/>
      <c r="CV80" s="29"/>
      <c r="CW80" s="29"/>
      <c r="CX80" s="29"/>
      <c r="CY80" s="29"/>
      <c r="CZ80" s="29"/>
      <c r="DA80" s="29"/>
      <c r="DB80" s="29"/>
      <c r="DC80" s="29"/>
      <c r="DD80" s="29"/>
      <c r="DE80" s="29"/>
      <c r="DF80" s="29"/>
      <c r="DG80" s="29"/>
      <c r="DH80" s="29"/>
      <c r="DI80" s="29"/>
      <c r="DJ80" s="29"/>
      <c r="DK80" s="28"/>
      <c r="DL80" s="29"/>
      <c r="DM80" s="29"/>
      <c r="DN80" s="29"/>
      <c r="DO80" s="29"/>
      <c r="DP80" s="29"/>
      <c r="DQ80" s="29"/>
      <c r="DR80" s="29"/>
      <c r="DS80" s="29"/>
      <c r="DT80" s="29"/>
      <c r="DU80" s="29"/>
      <c r="DV80" s="29"/>
      <c r="DW80" s="29"/>
      <c r="DX80" s="29"/>
      <c r="DY80" s="29"/>
      <c r="DZ80" s="29"/>
      <c r="EA80" s="29"/>
      <c r="EB80" s="29"/>
      <c r="EC80" s="28"/>
      <c r="ED80" s="29"/>
      <c r="EE80" s="29"/>
      <c r="EF80" s="29"/>
      <c r="EG80" s="29"/>
      <c r="EH80" s="29"/>
      <c r="EI80" s="29"/>
      <c r="EJ80" s="29"/>
      <c r="EK80" s="29"/>
      <c r="EL80" s="29"/>
      <c r="EM80" s="29"/>
      <c r="EN80" s="29"/>
      <c r="EO80" s="29"/>
      <c r="EP80" s="29"/>
      <c r="EQ80" s="29"/>
      <c r="ER80" s="29"/>
      <c r="ES80" s="29"/>
      <c r="ET80" s="29"/>
      <c r="EU80" s="28"/>
      <c r="EV80" s="29"/>
      <c r="EW80" s="29"/>
      <c r="EX80" s="29"/>
      <c r="EY80" s="29"/>
      <c r="EZ80" s="29"/>
      <c r="FA80" s="29"/>
      <c r="FB80" s="29"/>
      <c r="FC80" s="29"/>
      <c r="FD80" s="29"/>
      <c r="FE80" s="29"/>
      <c r="FF80" s="29"/>
      <c r="FG80" s="29"/>
      <c r="FH80" s="29"/>
      <c r="FI80" s="29"/>
      <c r="FJ80" s="29"/>
      <c r="FK80" s="29"/>
      <c r="FL80" s="29"/>
      <c r="FM80" s="28"/>
      <c r="FN80" s="29"/>
      <c r="FO80" s="29"/>
      <c r="FP80" s="29"/>
      <c r="FQ80" s="29"/>
      <c r="FR80" s="29"/>
      <c r="FS80" s="29"/>
      <c r="FT80" s="29"/>
      <c r="FU80" s="29"/>
      <c r="FV80" s="29"/>
      <c r="FW80" s="29"/>
      <c r="FX80" s="29"/>
      <c r="FY80" s="29"/>
      <c r="FZ80" s="29"/>
      <c r="GA80" s="29"/>
      <c r="GB80" s="29"/>
      <c r="GC80" s="29"/>
      <c r="GD80" s="29"/>
      <c r="GF80" s="29"/>
      <c r="GW80" s="28"/>
      <c r="GX80" s="29"/>
      <c r="GY80" s="29"/>
      <c r="GZ80" s="29"/>
      <c r="HA80" s="29"/>
      <c r="HB80" s="29"/>
      <c r="HC80" s="29"/>
      <c r="HD80" s="29"/>
      <c r="HE80" s="29"/>
      <c r="HF80" s="29"/>
      <c r="HG80" s="29"/>
      <c r="HH80" s="29"/>
      <c r="HI80" s="29"/>
      <c r="HJ80" s="29"/>
      <c r="HK80" s="29"/>
      <c r="HL80" s="29"/>
      <c r="HM80" s="29"/>
      <c r="HN80" s="29"/>
      <c r="HO80" s="28"/>
      <c r="HP80" s="29"/>
      <c r="HQ80" s="29"/>
      <c r="HR80" s="29"/>
      <c r="HS80" s="29"/>
      <c r="HT80" s="29"/>
      <c r="HU80" s="29"/>
      <c r="HV80" s="29"/>
      <c r="HW80" s="29"/>
      <c r="HX80" s="29"/>
      <c r="HY80" s="29"/>
      <c r="HZ80" s="29"/>
      <c r="IA80" s="29"/>
      <c r="IB80" s="29"/>
      <c r="IC80" s="29"/>
      <c r="ID80" s="29"/>
      <c r="IE80" s="29"/>
      <c r="IF80" s="29"/>
      <c r="IG80" s="28"/>
      <c r="IH80" s="29"/>
      <c r="II80" s="29"/>
      <c r="IJ80" s="29"/>
      <c r="IK80" s="29"/>
      <c r="IL80" s="29"/>
      <c r="IM80" s="29"/>
      <c r="IN80" s="29"/>
      <c r="IO80" s="29"/>
      <c r="IP80" s="29"/>
      <c r="IQ80" s="29"/>
      <c r="IR80" s="29"/>
      <c r="IS80" s="29"/>
      <c r="IT80" s="29"/>
      <c r="IU80" s="29"/>
      <c r="IV80" s="29"/>
      <c r="IW80" s="29"/>
      <c r="IX80" s="29"/>
      <c r="IY80" s="28"/>
      <c r="IZ80" s="29"/>
      <c r="JA80" s="29"/>
      <c r="JB80" s="29"/>
      <c r="JC80" s="29"/>
      <c r="JD80" s="29"/>
      <c r="JE80" s="29"/>
      <c r="JF80" s="29"/>
      <c r="JG80" s="29"/>
      <c r="JH80" s="29"/>
      <c r="JI80" s="29"/>
      <c r="JJ80" s="29"/>
      <c r="JK80" s="29"/>
      <c r="JL80" s="29"/>
      <c r="JM80" s="29"/>
      <c r="JN80" s="29"/>
      <c r="JO80" s="29"/>
      <c r="JP80" s="29"/>
      <c r="JR80" s="29"/>
      <c r="KI80" s="28"/>
      <c r="KJ80" s="29"/>
      <c r="KK80" s="29"/>
      <c r="KL80" s="29"/>
      <c r="KM80" s="29"/>
      <c r="KN80" s="29"/>
      <c r="KO80" s="29"/>
      <c r="KP80" s="29"/>
      <c r="KQ80" s="29"/>
      <c r="KR80" s="29"/>
      <c r="KS80" s="29"/>
      <c r="KT80" s="29"/>
      <c r="KU80" s="29"/>
      <c r="KV80" s="29"/>
      <c r="KW80" s="29"/>
      <c r="KX80" s="29"/>
      <c r="KY80" s="29"/>
      <c r="KZ80" s="29"/>
      <c r="LA80" s="28"/>
      <c r="LB80" s="29"/>
      <c r="LC80" s="29"/>
      <c r="LD80" s="29"/>
      <c r="LE80" s="29"/>
      <c r="LF80" s="29"/>
      <c r="LG80" s="29"/>
      <c r="LH80" s="29"/>
      <c r="LI80" s="29"/>
      <c r="LJ80" s="29"/>
      <c r="LK80" s="29"/>
      <c r="LL80" s="29"/>
      <c r="LM80" s="29"/>
      <c r="LN80" s="29"/>
      <c r="LO80" s="29"/>
      <c r="LP80" s="29"/>
      <c r="LQ80" s="29"/>
      <c r="LR80" s="29"/>
      <c r="LS80" s="28"/>
      <c r="LT80" s="29"/>
      <c r="LU80" s="29"/>
      <c r="LV80" s="29"/>
      <c r="LW80" s="29"/>
      <c r="LX80" s="29"/>
      <c r="LY80" s="29"/>
      <c r="LZ80" s="29"/>
      <c r="MA80" s="29"/>
      <c r="MB80" s="29"/>
      <c r="MC80" s="29"/>
      <c r="MD80" s="29"/>
      <c r="ME80" s="29"/>
      <c r="MF80" s="29"/>
      <c r="MG80" s="29"/>
      <c r="MH80" s="29"/>
      <c r="MI80" s="29"/>
      <c r="MJ80" s="29"/>
      <c r="MK80" s="28"/>
      <c r="ML80" s="29"/>
      <c r="MM80" s="29"/>
      <c r="MN80" s="29"/>
      <c r="MO80" s="29"/>
      <c r="MP80" s="29"/>
      <c r="MQ80" s="29"/>
      <c r="MR80" s="29"/>
      <c r="MS80" s="29"/>
      <c r="MT80" s="29"/>
      <c r="MU80" s="29"/>
      <c r="MV80" s="29"/>
      <c r="MW80" s="29"/>
      <c r="MX80" s="29"/>
      <c r="MY80" s="29"/>
      <c r="MZ80" s="29"/>
      <c r="NA80" s="29"/>
      <c r="NB80" s="29"/>
      <c r="NC80" s="28"/>
      <c r="ND80" s="29"/>
      <c r="NE80" s="29"/>
      <c r="NF80" s="29"/>
      <c r="NG80" s="29"/>
      <c r="NH80" s="29"/>
      <c r="NI80" s="29"/>
      <c r="NJ80" s="29"/>
      <c r="NK80" s="29"/>
      <c r="NL80" s="29"/>
      <c r="NM80" s="29"/>
      <c r="NN80" s="29"/>
      <c r="NO80" s="29"/>
      <c r="NP80" s="29"/>
      <c r="NQ80" s="29"/>
      <c r="NR80" s="29"/>
      <c r="NS80" s="29"/>
      <c r="NT80" s="29"/>
      <c r="NU80" s="28"/>
      <c r="NW80" s="29"/>
      <c r="NX80" s="29"/>
      <c r="NY80" s="29"/>
      <c r="NZ80" s="29"/>
      <c r="OA80" s="29"/>
      <c r="OB80" s="29"/>
      <c r="OC80" s="29"/>
      <c r="OD80" s="29"/>
      <c r="OE80" s="29"/>
      <c r="OF80" s="29"/>
      <c r="OG80" s="29"/>
      <c r="OH80" s="29"/>
      <c r="OI80" s="29"/>
      <c r="OJ80" s="29"/>
      <c r="OK80" s="29"/>
      <c r="OL80" s="29"/>
      <c r="OM80" s="28"/>
      <c r="ON80" s="29"/>
      <c r="OO80" s="29"/>
      <c r="OP80" s="29"/>
      <c r="OQ80" s="29"/>
      <c r="OR80" s="29"/>
      <c r="OS80" s="29"/>
      <c r="OT80" s="29"/>
      <c r="OU80" s="29"/>
      <c r="OV80" s="29"/>
      <c r="OW80" s="29"/>
      <c r="OX80" s="29"/>
      <c r="OY80" s="29"/>
      <c r="OZ80" s="29"/>
      <c r="PA80" s="29"/>
      <c r="PB80" s="29"/>
      <c r="PC80" s="29"/>
      <c r="PD80" s="29"/>
      <c r="PE80" s="28"/>
      <c r="PF80" s="29"/>
      <c r="PG80" s="29"/>
      <c r="PH80" s="29"/>
      <c r="PI80" s="29"/>
      <c r="PJ80" s="29"/>
      <c r="PK80" s="29"/>
      <c r="PL80" s="29"/>
      <c r="PM80" s="29"/>
      <c r="PN80" s="29"/>
      <c r="PO80" s="29"/>
      <c r="PP80" s="29"/>
      <c r="PQ80" s="29"/>
      <c r="PR80" s="29"/>
      <c r="PS80" s="29"/>
      <c r="PT80" s="29"/>
      <c r="PU80" s="29"/>
      <c r="PV80" s="29"/>
      <c r="PW80" s="28"/>
      <c r="PX80" s="29"/>
      <c r="PY80" s="29"/>
      <c r="PZ80" s="29"/>
      <c r="QA80" s="29"/>
      <c r="QB80" s="29"/>
      <c r="QC80" s="29"/>
      <c r="QD80" s="29"/>
      <c r="QE80" s="29"/>
      <c r="QF80" s="29"/>
      <c r="QG80" s="29"/>
      <c r="QH80" s="29"/>
      <c r="QI80" s="29"/>
      <c r="QJ80" s="29"/>
      <c r="QK80" s="29"/>
      <c r="QL80" s="29"/>
      <c r="QM80" s="29"/>
      <c r="QN80" s="29"/>
      <c r="QO80" s="28"/>
      <c r="QP80" s="29"/>
      <c r="QQ80" s="29"/>
      <c r="QR80" s="29"/>
      <c r="QS80" s="29"/>
      <c r="QT80" s="29"/>
      <c r="QU80" s="29"/>
      <c r="QV80" s="29"/>
      <c r="QW80" s="29"/>
      <c r="QX80" s="29"/>
      <c r="QY80" s="29"/>
      <c r="QZ80" s="29"/>
      <c r="RA80" s="29"/>
      <c r="RB80" s="29"/>
      <c r="RC80" s="29"/>
      <c r="RD80" s="29"/>
      <c r="RE80" s="29"/>
      <c r="RF80" s="29"/>
      <c r="RH80" s="29"/>
    </row>
    <row r="81" spans="2:476" ht="15" x14ac:dyDescent="0.25">
      <c r="B81" s="28"/>
      <c r="C81" s="29"/>
      <c r="D81" s="29"/>
      <c r="E81" s="29"/>
      <c r="F81" s="29"/>
      <c r="G81" s="29"/>
      <c r="H81" s="29"/>
      <c r="I81" s="29"/>
      <c r="J81" s="29"/>
      <c r="K81" s="29"/>
      <c r="L81" s="29"/>
      <c r="M81" s="29"/>
      <c r="N81" s="29"/>
      <c r="O81" s="29"/>
      <c r="P81" s="28"/>
      <c r="Q81" s="29"/>
      <c r="R81" s="29"/>
      <c r="S81" s="29"/>
      <c r="T81" s="29"/>
      <c r="U81" s="29"/>
      <c r="V81" s="29"/>
      <c r="W81" s="29"/>
      <c r="X81" s="29"/>
      <c r="Y81" s="29"/>
      <c r="Z81" s="29"/>
      <c r="AA81" s="29"/>
      <c r="AB81" s="29"/>
      <c r="AC81" s="29"/>
      <c r="AD81" s="28"/>
      <c r="AE81" s="29"/>
      <c r="AF81" s="29"/>
      <c r="AG81" s="29"/>
      <c r="AH81" s="29"/>
      <c r="AI81" s="29"/>
      <c r="AJ81" s="29"/>
      <c r="AK81" s="29"/>
      <c r="AL81" s="29"/>
      <c r="AM81" s="29"/>
      <c r="AN81" s="29"/>
      <c r="AO81" s="29"/>
      <c r="AP81" s="28"/>
      <c r="AQ81" s="29"/>
      <c r="AR81" s="29"/>
      <c r="AS81" s="29"/>
      <c r="AT81" s="29"/>
      <c r="AU81" s="29"/>
      <c r="AV81" s="29"/>
      <c r="AW81" s="29"/>
      <c r="AX81" s="29"/>
      <c r="AY81" s="29"/>
      <c r="AZ81" s="29"/>
      <c r="BA81" s="28"/>
      <c r="BD81" s="28"/>
      <c r="BE81" s="29"/>
      <c r="BF81" s="29"/>
      <c r="BG81" s="29"/>
      <c r="BH81" s="29"/>
      <c r="BI81" s="29"/>
      <c r="BJ81" s="29"/>
      <c r="BK81" s="29"/>
      <c r="BL81" s="29"/>
      <c r="BM81" s="29"/>
      <c r="BN81" s="29"/>
      <c r="BO81" s="29"/>
      <c r="BP81" s="29"/>
      <c r="BQ81" s="29"/>
      <c r="BR81" s="28"/>
      <c r="BS81" s="29"/>
      <c r="BT81" s="29"/>
      <c r="BU81" s="29"/>
      <c r="BV81" s="29"/>
      <c r="BW81" s="29"/>
      <c r="BX81" s="29"/>
      <c r="BY81" s="29"/>
      <c r="BZ81" s="29"/>
      <c r="CA81" s="29"/>
      <c r="CB81" s="29"/>
      <c r="CC81" s="29"/>
      <c r="CD81" s="29"/>
      <c r="CE81" s="29"/>
      <c r="CF81" s="28"/>
      <c r="CG81" s="29"/>
      <c r="CH81" s="29"/>
      <c r="CI81" s="29"/>
      <c r="CJ81" s="29"/>
      <c r="CK81" s="29"/>
      <c r="CL81" s="29"/>
      <c r="CM81" s="29"/>
      <c r="CN81" s="29"/>
      <c r="CO81" s="29"/>
      <c r="CQ81" s="29"/>
      <c r="CR81" s="29"/>
      <c r="CS81" s="28"/>
      <c r="CT81" s="29"/>
      <c r="CU81" s="29"/>
      <c r="CV81" s="29"/>
      <c r="CW81" s="29"/>
      <c r="CX81" s="29"/>
      <c r="CY81" s="29"/>
      <c r="CZ81" s="29"/>
      <c r="DA81" s="29"/>
      <c r="DB81" s="29"/>
      <c r="DC81" s="29"/>
      <c r="DD81" s="29"/>
      <c r="DE81" s="29"/>
      <c r="DF81" s="29"/>
      <c r="DG81" s="29"/>
      <c r="DH81" s="29"/>
      <c r="DI81" s="29"/>
      <c r="DJ81" s="29"/>
      <c r="DK81" s="28"/>
      <c r="DL81" s="29"/>
      <c r="DM81" s="29"/>
      <c r="DN81" s="29"/>
      <c r="DO81" s="29"/>
      <c r="DP81" s="29"/>
      <c r="DQ81" s="29"/>
      <c r="DR81" s="29"/>
      <c r="DS81" s="29"/>
      <c r="DT81" s="29"/>
      <c r="DU81" s="29"/>
      <c r="DV81" s="29"/>
      <c r="DW81" s="29"/>
      <c r="DX81" s="29"/>
      <c r="DY81" s="29"/>
      <c r="DZ81" s="29"/>
      <c r="EA81" s="29"/>
      <c r="EB81" s="29"/>
      <c r="EC81" s="28"/>
      <c r="ED81" s="29"/>
      <c r="EE81" s="29"/>
      <c r="EF81" s="29"/>
      <c r="EG81" s="29"/>
      <c r="EH81" s="29"/>
      <c r="EI81" s="29"/>
      <c r="EJ81" s="29"/>
      <c r="EK81" s="29"/>
      <c r="EL81" s="29"/>
      <c r="EM81" s="29"/>
      <c r="EN81" s="29"/>
      <c r="EO81" s="29"/>
      <c r="EP81" s="29"/>
      <c r="EQ81" s="29"/>
      <c r="ER81" s="29"/>
      <c r="ES81" s="29"/>
      <c r="ET81" s="29"/>
      <c r="EU81" s="28"/>
      <c r="EV81" s="29"/>
      <c r="EW81" s="29"/>
      <c r="EX81" s="29"/>
      <c r="EY81" s="29"/>
      <c r="EZ81" s="29"/>
      <c r="FA81" s="29"/>
      <c r="FB81" s="29"/>
      <c r="FC81" s="29"/>
      <c r="FD81" s="29"/>
      <c r="FE81" s="29"/>
      <c r="FF81" s="29"/>
      <c r="FG81" s="29"/>
      <c r="FH81" s="29"/>
      <c r="FI81" s="29"/>
      <c r="FJ81" s="29"/>
      <c r="FK81" s="29"/>
      <c r="FL81" s="29"/>
      <c r="FM81" s="28"/>
      <c r="FN81" s="29"/>
      <c r="FO81" s="29"/>
      <c r="FP81" s="29"/>
      <c r="FQ81" s="29"/>
      <c r="FR81" s="29"/>
      <c r="FS81" s="29"/>
      <c r="FT81" s="29"/>
      <c r="FU81" s="29"/>
      <c r="FV81" s="29"/>
      <c r="FW81" s="29"/>
      <c r="FX81" s="29"/>
      <c r="FY81" s="29"/>
      <c r="FZ81" s="29"/>
      <c r="GA81" s="29"/>
      <c r="GB81" s="29"/>
      <c r="GC81" s="29"/>
      <c r="GD81" s="29"/>
      <c r="GF81" s="29"/>
      <c r="GW81" s="28"/>
      <c r="GX81" s="29"/>
      <c r="GY81" s="29"/>
      <c r="GZ81" s="29"/>
      <c r="HA81" s="29"/>
      <c r="HB81" s="29"/>
      <c r="HC81" s="29"/>
      <c r="HD81" s="29"/>
      <c r="HE81" s="29"/>
      <c r="HF81" s="29"/>
      <c r="HG81" s="29"/>
      <c r="HH81" s="29"/>
      <c r="HI81" s="29"/>
      <c r="HJ81" s="29"/>
      <c r="HK81" s="29"/>
      <c r="HL81" s="29"/>
      <c r="HM81" s="29"/>
      <c r="HN81" s="29"/>
      <c r="HO81" s="28"/>
      <c r="HP81" s="29"/>
      <c r="HQ81" s="29"/>
      <c r="HR81" s="29"/>
      <c r="HS81" s="29"/>
      <c r="HT81" s="29"/>
      <c r="HU81" s="29"/>
      <c r="HV81" s="29"/>
      <c r="HW81" s="29"/>
      <c r="HX81" s="29"/>
      <c r="HY81" s="29"/>
      <c r="HZ81" s="29"/>
      <c r="IA81" s="29"/>
      <c r="IB81" s="29"/>
      <c r="IC81" s="29"/>
      <c r="ID81" s="29"/>
      <c r="IE81" s="29"/>
      <c r="IF81" s="29"/>
      <c r="IG81" s="28"/>
      <c r="IH81" s="29"/>
      <c r="II81" s="29"/>
      <c r="IJ81" s="29"/>
      <c r="IK81" s="29"/>
      <c r="IL81" s="29"/>
      <c r="IM81" s="29"/>
      <c r="IN81" s="29"/>
      <c r="IO81" s="29"/>
      <c r="IP81" s="29"/>
      <c r="IQ81" s="29"/>
      <c r="IR81" s="29"/>
      <c r="IS81" s="29"/>
      <c r="IT81" s="29"/>
      <c r="IU81" s="29"/>
      <c r="IV81" s="29"/>
      <c r="IW81" s="29"/>
      <c r="IX81" s="29"/>
      <c r="IY81" s="28"/>
      <c r="IZ81" s="29"/>
      <c r="JA81" s="29"/>
      <c r="JB81" s="29"/>
      <c r="JC81" s="29"/>
      <c r="JD81" s="29"/>
      <c r="JE81" s="29"/>
      <c r="JF81" s="29"/>
      <c r="JG81" s="29"/>
      <c r="JH81" s="29"/>
      <c r="JI81" s="29"/>
      <c r="JJ81" s="29"/>
      <c r="JK81" s="29"/>
      <c r="JL81" s="29"/>
      <c r="JM81" s="29"/>
      <c r="JN81" s="29"/>
      <c r="JO81" s="29"/>
      <c r="JP81" s="29"/>
      <c r="JR81" s="29"/>
      <c r="KI81" s="28"/>
      <c r="KJ81" s="29"/>
      <c r="KK81" s="29"/>
      <c r="KL81" s="29"/>
      <c r="KM81" s="29"/>
      <c r="KN81" s="29"/>
      <c r="KO81" s="29"/>
      <c r="KP81" s="29"/>
      <c r="KQ81" s="29"/>
      <c r="KR81" s="29"/>
      <c r="KS81" s="29"/>
      <c r="KT81" s="29"/>
      <c r="KU81" s="29"/>
      <c r="KV81" s="29"/>
      <c r="KW81" s="29"/>
      <c r="KX81" s="29"/>
      <c r="KY81" s="29"/>
      <c r="KZ81" s="29"/>
      <c r="LA81" s="28"/>
      <c r="LB81" s="29"/>
      <c r="LC81" s="29"/>
      <c r="LD81" s="29"/>
      <c r="LE81" s="29"/>
      <c r="LF81" s="29"/>
      <c r="LG81" s="29"/>
      <c r="LH81" s="29"/>
      <c r="LI81" s="29"/>
      <c r="LJ81" s="29"/>
      <c r="LK81" s="29"/>
      <c r="LL81" s="29"/>
      <c r="LM81" s="29"/>
      <c r="LN81" s="29"/>
      <c r="LO81" s="29"/>
      <c r="LP81" s="29"/>
      <c r="LQ81" s="29"/>
      <c r="LR81" s="29"/>
      <c r="LS81" s="28"/>
      <c r="LT81" s="29"/>
      <c r="LU81" s="29"/>
      <c r="LV81" s="29"/>
      <c r="LW81" s="29"/>
      <c r="LX81" s="29"/>
      <c r="LY81" s="29"/>
      <c r="LZ81" s="29"/>
      <c r="MA81" s="29"/>
      <c r="MB81" s="29"/>
      <c r="MC81" s="29"/>
      <c r="MD81" s="29"/>
      <c r="ME81" s="29"/>
      <c r="MF81" s="29"/>
      <c r="MG81" s="29"/>
      <c r="MH81" s="29"/>
      <c r="MI81" s="29"/>
      <c r="MJ81" s="29"/>
      <c r="MK81" s="28"/>
      <c r="ML81" s="29"/>
      <c r="MM81" s="29"/>
      <c r="MN81" s="29"/>
      <c r="MO81" s="29"/>
      <c r="MP81" s="29"/>
      <c r="MQ81" s="29"/>
      <c r="MR81" s="29"/>
      <c r="MS81" s="29"/>
      <c r="MT81" s="29"/>
      <c r="MU81" s="29"/>
      <c r="MV81" s="29"/>
      <c r="MW81" s="29"/>
      <c r="MX81" s="29"/>
      <c r="MY81" s="29"/>
      <c r="MZ81" s="29"/>
      <c r="NA81" s="29"/>
      <c r="NB81" s="29"/>
      <c r="NC81" s="28"/>
      <c r="ND81" s="29"/>
      <c r="NE81" s="29"/>
      <c r="NF81" s="29"/>
      <c r="NG81" s="29"/>
      <c r="NH81" s="29"/>
      <c r="NI81" s="29"/>
      <c r="NJ81" s="29"/>
      <c r="NK81" s="29"/>
      <c r="NL81" s="29"/>
      <c r="NM81" s="29"/>
      <c r="NN81" s="29"/>
      <c r="NO81" s="29"/>
      <c r="NP81" s="29"/>
      <c r="NQ81" s="29"/>
      <c r="NR81" s="29"/>
      <c r="NS81" s="29"/>
      <c r="NT81" s="29"/>
      <c r="NU81" s="28"/>
      <c r="NW81" s="29"/>
      <c r="NX81" s="29"/>
      <c r="NY81" s="29"/>
      <c r="NZ81" s="29"/>
      <c r="OA81" s="29"/>
      <c r="OB81" s="29"/>
      <c r="OC81" s="29"/>
      <c r="OD81" s="29"/>
      <c r="OE81" s="29"/>
      <c r="OF81" s="29"/>
      <c r="OG81" s="29"/>
      <c r="OH81" s="29"/>
      <c r="OI81" s="29"/>
      <c r="OJ81" s="29"/>
      <c r="OK81" s="29"/>
      <c r="OL81" s="29"/>
      <c r="OM81" s="28"/>
      <c r="ON81" s="29"/>
      <c r="OO81" s="29"/>
      <c r="OP81" s="29"/>
      <c r="OQ81" s="29"/>
      <c r="OR81" s="29"/>
      <c r="OS81" s="29"/>
      <c r="OT81" s="29"/>
      <c r="OU81" s="29"/>
      <c r="OV81" s="29"/>
      <c r="OW81" s="29"/>
      <c r="OX81" s="29"/>
      <c r="OY81" s="29"/>
      <c r="OZ81" s="29"/>
      <c r="PA81" s="29"/>
      <c r="PB81" s="29"/>
      <c r="PC81" s="29"/>
      <c r="PD81" s="29"/>
      <c r="PE81" s="28"/>
      <c r="PF81" s="29"/>
      <c r="PG81" s="29"/>
      <c r="PH81" s="29"/>
      <c r="PI81" s="29"/>
      <c r="PJ81" s="29"/>
      <c r="PK81" s="29"/>
      <c r="PL81" s="29"/>
      <c r="PM81" s="29"/>
      <c r="PN81" s="29"/>
      <c r="PO81" s="29"/>
      <c r="PP81" s="29"/>
      <c r="PQ81" s="29"/>
      <c r="PR81" s="29"/>
      <c r="PS81" s="29"/>
      <c r="PT81" s="29"/>
      <c r="PU81" s="29"/>
      <c r="PV81" s="29"/>
      <c r="PW81" s="28"/>
      <c r="PX81" s="29"/>
      <c r="PY81" s="29"/>
      <c r="PZ81" s="29"/>
      <c r="QA81" s="29"/>
      <c r="QB81" s="29"/>
      <c r="QC81" s="29"/>
      <c r="QD81" s="29"/>
      <c r="QE81" s="29"/>
      <c r="QF81" s="29"/>
      <c r="QG81" s="29"/>
      <c r="QH81" s="29"/>
      <c r="QI81" s="29"/>
      <c r="QJ81" s="29"/>
      <c r="QK81" s="29"/>
      <c r="QL81" s="29"/>
      <c r="QM81" s="29"/>
      <c r="QN81" s="29"/>
      <c r="QO81" s="28"/>
      <c r="QP81" s="29"/>
      <c r="QQ81" s="29"/>
      <c r="QR81" s="29"/>
      <c r="QS81" s="29"/>
      <c r="QT81" s="29"/>
      <c r="QU81" s="29"/>
      <c r="QV81" s="29"/>
      <c r="QW81" s="29"/>
      <c r="QX81" s="29"/>
      <c r="QY81" s="29"/>
      <c r="QZ81" s="29"/>
      <c r="RA81" s="29"/>
      <c r="RB81" s="29"/>
      <c r="RC81" s="29"/>
      <c r="RD81" s="29"/>
      <c r="RE81" s="29"/>
      <c r="RF81" s="29"/>
      <c r="RH81" s="29"/>
    </row>
    <row r="82" spans="2:476" ht="15" x14ac:dyDescent="0.25">
      <c r="B82" s="28"/>
      <c r="C82" s="29"/>
      <c r="D82" s="29"/>
      <c r="E82" s="29"/>
      <c r="F82" s="29"/>
      <c r="G82" s="29"/>
      <c r="H82" s="29"/>
      <c r="I82" s="29"/>
      <c r="J82" s="29"/>
      <c r="K82" s="29"/>
      <c r="L82" s="29"/>
      <c r="M82" s="29"/>
      <c r="N82" s="29"/>
      <c r="O82" s="29"/>
      <c r="P82" s="28"/>
      <c r="Q82" s="29"/>
      <c r="R82" s="29"/>
      <c r="S82" s="29"/>
      <c r="T82" s="29"/>
      <c r="U82" s="29"/>
      <c r="V82" s="29"/>
      <c r="W82" s="29"/>
      <c r="X82" s="29"/>
      <c r="Y82" s="29"/>
      <c r="Z82" s="29"/>
      <c r="AA82" s="29"/>
      <c r="AB82" s="29"/>
      <c r="AC82" s="29"/>
      <c r="AD82" s="28"/>
      <c r="AE82" s="29"/>
      <c r="AF82" s="29"/>
      <c r="AG82" s="29"/>
      <c r="AH82" s="29"/>
      <c r="AI82" s="29"/>
      <c r="AJ82" s="29"/>
      <c r="AK82" s="29"/>
      <c r="AL82" s="29"/>
      <c r="AM82" s="29"/>
      <c r="AN82" s="29"/>
      <c r="AO82" s="29"/>
      <c r="AP82" s="28"/>
      <c r="AQ82" s="29"/>
      <c r="AR82" s="29"/>
      <c r="AS82" s="29"/>
      <c r="AT82" s="29"/>
      <c r="AU82" s="29"/>
      <c r="AV82" s="29"/>
      <c r="AW82" s="29"/>
      <c r="AX82" s="29"/>
      <c r="AY82" s="29"/>
      <c r="AZ82" s="29"/>
      <c r="BA82" s="28"/>
      <c r="BD82" s="28"/>
      <c r="BE82" s="29"/>
      <c r="BF82" s="29"/>
      <c r="BG82" s="29"/>
      <c r="BH82" s="29"/>
      <c r="BI82" s="29"/>
      <c r="BJ82" s="29"/>
      <c r="BK82" s="29"/>
      <c r="BL82" s="29"/>
      <c r="BM82" s="29"/>
      <c r="BN82" s="29"/>
      <c r="BO82" s="29"/>
      <c r="BP82" s="29"/>
      <c r="BQ82" s="29"/>
      <c r="BR82" s="28"/>
      <c r="BS82" s="29"/>
      <c r="BT82" s="29"/>
      <c r="BU82" s="29"/>
      <c r="BV82" s="29"/>
      <c r="BW82" s="29"/>
      <c r="BX82" s="29"/>
      <c r="BY82" s="29"/>
      <c r="BZ82" s="29"/>
      <c r="CA82" s="29"/>
      <c r="CB82" s="29"/>
      <c r="CC82" s="29"/>
      <c r="CD82" s="29"/>
      <c r="CE82" s="29"/>
      <c r="CF82" s="28"/>
      <c r="CG82" s="29"/>
      <c r="CH82" s="29"/>
      <c r="CI82" s="29"/>
      <c r="CJ82" s="29"/>
      <c r="CK82" s="29"/>
      <c r="CL82" s="29"/>
      <c r="CM82" s="29"/>
      <c r="CN82" s="29"/>
      <c r="CO82" s="29"/>
      <c r="CQ82" s="29"/>
      <c r="CR82" s="29"/>
      <c r="CS82" s="28"/>
      <c r="CT82" s="29"/>
      <c r="CU82" s="29"/>
      <c r="CV82" s="29"/>
      <c r="CW82" s="29"/>
      <c r="CX82" s="29"/>
      <c r="CY82" s="29"/>
      <c r="CZ82" s="29"/>
      <c r="DA82" s="29"/>
      <c r="DB82" s="29"/>
      <c r="DC82" s="29"/>
      <c r="DD82" s="29"/>
      <c r="DE82" s="29"/>
      <c r="DF82" s="29"/>
      <c r="DG82" s="29"/>
      <c r="DH82" s="29"/>
      <c r="DI82" s="29"/>
      <c r="DJ82" s="29"/>
      <c r="DK82" s="28"/>
      <c r="DL82" s="29"/>
      <c r="DM82" s="29"/>
      <c r="DN82" s="29"/>
      <c r="DO82" s="29"/>
      <c r="DP82" s="29"/>
      <c r="DQ82" s="29"/>
      <c r="DR82" s="29"/>
      <c r="DS82" s="29"/>
      <c r="DT82" s="29"/>
      <c r="DU82" s="29"/>
      <c r="DV82" s="29"/>
      <c r="DW82" s="29"/>
      <c r="DX82" s="29"/>
      <c r="DY82" s="29"/>
      <c r="DZ82" s="29"/>
      <c r="EA82" s="29"/>
      <c r="EB82" s="29"/>
      <c r="EC82" s="28"/>
      <c r="ED82" s="29"/>
      <c r="EE82" s="29"/>
      <c r="EF82" s="29"/>
      <c r="EG82" s="29"/>
      <c r="EH82" s="29"/>
      <c r="EI82" s="29"/>
      <c r="EJ82" s="29"/>
      <c r="EK82" s="29"/>
      <c r="EL82" s="29"/>
      <c r="EM82" s="29"/>
      <c r="EN82" s="29"/>
      <c r="EO82" s="29"/>
      <c r="EP82" s="29"/>
      <c r="EQ82" s="29"/>
      <c r="ER82" s="29"/>
      <c r="ES82" s="29"/>
      <c r="ET82" s="29"/>
      <c r="EU82" s="28"/>
      <c r="EV82" s="29"/>
      <c r="EW82" s="29"/>
      <c r="EX82" s="29"/>
      <c r="EY82" s="29"/>
      <c r="EZ82" s="29"/>
      <c r="FA82" s="29"/>
      <c r="FB82" s="29"/>
      <c r="FC82" s="29"/>
      <c r="FD82" s="29"/>
      <c r="FE82" s="29"/>
      <c r="FF82" s="29"/>
      <c r="FG82" s="29"/>
      <c r="FH82" s="29"/>
      <c r="FI82" s="29"/>
      <c r="FJ82" s="29"/>
      <c r="FK82" s="29"/>
      <c r="FL82" s="29"/>
      <c r="FM82" s="28"/>
      <c r="FN82" s="29"/>
      <c r="FO82" s="29"/>
      <c r="FP82" s="29"/>
      <c r="FQ82" s="29"/>
      <c r="FR82" s="29"/>
      <c r="FS82" s="29"/>
      <c r="FT82" s="29"/>
      <c r="FU82" s="29"/>
      <c r="FV82" s="29"/>
      <c r="FW82" s="29"/>
      <c r="FX82" s="29"/>
      <c r="FY82" s="29"/>
      <c r="FZ82" s="29"/>
      <c r="GA82" s="29"/>
      <c r="GB82" s="29"/>
      <c r="GC82" s="29"/>
      <c r="GD82" s="29"/>
      <c r="GF82" s="29"/>
      <c r="GW82" s="28"/>
      <c r="GX82" s="29"/>
      <c r="GY82" s="29"/>
      <c r="GZ82" s="29"/>
      <c r="HA82" s="29"/>
      <c r="HB82" s="29"/>
      <c r="HC82" s="29"/>
      <c r="HD82" s="29"/>
      <c r="HE82" s="29"/>
      <c r="HF82" s="29"/>
      <c r="HG82" s="29"/>
      <c r="HH82" s="29"/>
      <c r="HI82" s="29"/>
      <c r="HJ82" s="29"/>
      <c r="HK82" s="29"/>
      <c r="HL82" s="29"/>
      <c r="HM82" s="29"/>
      <c r="HN82" s="29"/>
      <c r="HO82" s="28"/>
      <c r="HP82" s="29"/>
      <c r="HQ82" s="29"/>
      <c r="HR82" s="29"/>
      <c r="HS82" s="29"/>
      <c r="HT82" s="29"/>
      <c r="HU82" s="29"/>
      <c r="HV82" s="29"/>
      <c r="HW82" s="29"/>
      <c r="HX82" s="29"/>
      <c r="HY82" s="29"/>
      <c r="HZ82" s="29"/>
      <c r="IA82" s="29"/>
      <c r="IB82" s="29"/>
      <c r="IC82" s="29"/>
      <c r="ID82" s="29"/>
      <c r="IE82" s="29"/>
      <c r="IF82" s="29"/>
      <c r="IG82" s="28"/>
      <c r="IH82" s="29"/>
      <c r="II82" s="29"/>
      <c r="IJ82" s="29"/>
      <c r="IK82" s="29"/>
      <c r="IL82" s="29"/>
      <c r="IM82" s="29"/>
      <c r="IN82" s="29"/>
      <c r="IO82" s="29"/>
      <c r="IP82" s="29"/>
      <c r="IQ82" s="29"/>
      <c r="IR82" s="29"/>
      <c r="IS82" s="29"/>
      <c r="IT82" s="29"/>
      <c r="IU82" s="29"/>
      <c r="IV82" s="29"/>
      <c r="IW82" s="29"/>
      <c r="IX82" s="29"/>
      <c r="IY82" s="28"/>
      <c r="IZ82" s="29"/>
      <c r="JA82" s="29"/>
      <c r="JB82" s="29"/>
      <c r="JC82" s="29"/>
      <c r="JD82" s="29"/>
      <c r="JE82" s="29"/>
      <c r="JF82" s="29"/>
      <c r="JG82" s="29"/>
      <c r="JH82" s="29"/>
      <c r="JI82" s="29"/>
      <c r="JJ82" s="29"/>
      <c r="JK82" s="29"/>
      <c r="JL82" s="29"/>
      <c r="JM82" s="29"/>
      <c r="JN82" s="29"/>
      <c r="JO82" s="29"/>
      <c r="JP82" s="29"/>
      <c r="JR82" s="29"/>
      <c r="KI82" s="28"/>
      <c r="KJ82" s="29"/>
      <c r="KK82" s="29"/>
      <c r="KL82" s="29"/>
      <c r="KM82" s="29"/>
      <c r="KN82" s="29"/>
      <c r="KO82" s="29"/>
      <c r="KP82" s="29"/>
      <c r="KQ82" s="29"/>
      <c r="KR82" s="29"/>
      <c r="KS82" s="29"/>
      <c r="KT82" s="29"/>
      <c r="KU82" s="29"/>
      <c r="KV82" s="29"/>
      <c r="KW82" s="29"/>
      <c r="KX82" s="29"/>
      <c r="KY82" s="29"/>
      <c r="KZ82" s="29"/>
      <c r="LA82" s="28"/>
      <c r="LB82" s="29"/>
      <c r="LC82" s="29"/>
      <c r="LD82" s="29"/>
      <c r="LE82" s="29"/>
      <c r="LF82" s="29"/>
      <c r="LG82" s="29"/>
      <c r="LH82" s="29"/>
      <c r="LI82" s="29"/>
      <c r="LJ82" s="29"/>
      <c r="LK82" s="29"/>
      <c r="LL82" s="29"/>
      <c r="LM82" s="29"/>
      <c r="LN82" s="29"/>
      <c r="LO82" s="29"/>
      <c r="LP82" s="29"/>
      <c r="LQ82" s="29"/>
      <c r="LR82" s="29"/>
      <c r="LS82" s="28"/>
      <c r="LT82" s="29"/>
      <c r="LU82" s="29"/>
      <c r="LV82" s="29"/>
      <c r="LW82" s="29"/>
      <c r="LX82" s="29"/>
      <c r="LY82" s="29"/>
      <c r="LZ82" s="29"/>
      <c r="MA82" s="29"/>
      <c r="MB82" s="29"/>
      <c r="MC82" s="29"/>
      <c r="MD82" s="29"/>
      <c r="ME82" s="29"/>
      <c r="MF82" s="29"/>
      <c r="MG82" s="29"/>
      <c r="MH82" s="29"/>
      <c r="MI82" s="29"/>
      <c r="MJ82" s="29"/>
      <c r="MK82" s="28"/>
      <c r="ML82" s="29"/>
      <c r="MM82" s="29"/>
      <c r="MN82" s="29"/>
      <c r="MO82" s="29"/>
      <c r="MP82" s="29"/>
      <c r="MQ82" s="29"/>
      <c r="MR82" s="29"/>
      <c r="MS82" s="29"/>
      <c r="MT82" s="29"/>
      <c r="MU82" s="29"/>
      <c r="MV82" s="29"/>
      <c r="MW82" s="29"/>
      <c r="MX82" s="29"/>
      <c r="MY82" s="29"/>
      <c r="MZ82" s="29"/>
      <c r="NA82" s="29"/>
      <c r="NB82" s="29"/>
      <c r="NC82" s="28"/>
      <c r="ND82" s="29"/>
      <c r="NE82" s="29"/>
      <c r="NF82" s="29"/>
      <c r="NG82" s="29"/>
      <c r="NH82" s="29"/>
      <c r="NI82" s="29"/>
      <c r="NJ82" s="29"/>
      <c r="NK82" s="29"/>
      <c r="NL82" s="29"/>
      <c r="NM82" s="29"/>
      <c r="NN82" s="29"/>
      <c r="NO82" s="29"/>
      <c r="NP82" s="29"/>
      <c r="NQ82" s="29"/>
      <c r="NR82" s="29"/>
      <c r="NS82" s="29"/>
      <c r="NT82" s="29"/>
      <c r="NU82" s="28"/>
      <c r="NW82" s="29"/>
      <c r="NX82" s="29"/>
      <c r="NY82" s="29"/>
      <c r="NZ82" s="29"/>
      <c r="OA82" s="29"/>
      <c r="OB82" s="29"/>
      <c r="OC82" s="29"/>
      <c r="OD82" s="29"/>
      <c r="OE82" s="29"/>
      <c r="OF82" s="29"/>
      <c r="OG82" s="29"/>
      <c r="OH82" s="29"/>
      <c r="OI82" s="29"/>
      <c r="OJ82" s="29"/>
      <c r="OK82" s="29"/>
      <c r="OL82" s="29"/>
      <c r="OM82" s="28"/>
      <c r="ON82" s="29"/>
      <c r="OO82" s="29"/>
      <c r="OP82" s="29"/>
      <c r="OQ82" s="29"/>
      <c r="OR82" s="29"/>
      <c r="OS82" s="29"/>
      <c r="OT82" s="29"/>
      <c r="OU82" s="29"/>
      <c r="OV82" s="29"/>
      <c r="OW82" s="29"/>
      <c r="OX82" s="29"/>
      <c r="OY82" s="29"/>
      <c r="OZ82" s="29"/>
      <c r="PA82" s="29"/>
      <c r="PB82" s="29"/>
      <c r="PC82" s="29"/>
      <c r="PD82" s="29"/>
      <c r="PE82" s="28"/>
      <c r="PF82" s="29"/>
      <c r="PG82" s="29"/>
      <c r="PH82" s="29"/>
      <c r="PI82" s="29"/>
      <c r="PJ82" s="29"/>
      <c r="PK82" s="29"/>
      <c r="PL82" s="29"/>
      <c r="PM82" s="29"/>
      <c r="PN82" s="29"/>
      <c r="PO82" s="29"/>
      <c r="PP82" s="29"/>
      <c r="PQ82" s="29"/>
      <c r="PR82" s="29"/>
      <c r="PS82" s="29"/>
      <c r="PT82" s="29"/>
      <c r="PU82" s="29"/>
      <c r="PV82" s="29"/>
      <c r="PW82" s="28"/>
      <c r="PX82" s="29"/>
      <c r="PY82" s="29"/>
      <c r="PZ82" s="29"/>
      <c r="QA82" s="29"/>
      <c r="QB82" s="29"/>
      <c r="QC82" s="29"/>
      <c r="QD82" s="29"/>
      <c r="QE82" s="29"/>
      <c r="QF82" s="29"/>
      <c r="QG82" s="29"/>
      <c r="QH82" s="29"/>
      <c r="QI82" s="29"/>
      <c r="QJ82" s="29"/>
      <c r="QK82" s="29"/>
      <c r="QL82" s="29"/>
      <c r="QM82" s="29"/>
      <c r="QN82" s="29"/>
      <c r="QO82" s="28"/>
      <c r="QP82" s="29"/>
      <c r="QQ82" s="29"/>
      <c r="QR82" s="29"/>
      <c r="QS82" s="29"/>
      <c r="QT82" s="29"/>
      <c r="QU82" s="29"/>
      <c r="QV82" s="29"/>
      <c r="QW82" s="29"/>
      <c r="QX82" s="29"/>
      <c r="QY82" s="29"/>
      <c r="QZ82" s="29"/>
      <c r="RA82" s="29"/>
      <c r="RB82" s="29"/>
      <c r="RC82" s="29"/>
      <c r="RD82" s="29"/>
      <c r="RE82" s="29"/>
      <c r="RF82" s="29"/>
      <c r="RH82" s="29"/>
    </row>
    <row r="83" spans="2:476" ht="15" x14ac:dyDescent="0.25">
      <c r="B83" s="28"/>
      <c r="C83" s="29"/>
      <c r="D83" s="29"/>
      <c r="E83" s="29"/>
      <c r="F83" s="29"/>
      <c r="G83" s="29"/>
      <c r="H83" s="29"/>
      <c r="I83" s="29"/>
      <c r="J83" s="29"/>
      <c r="K83" s="29"/>
      <c r="L83" s="29"/>
      <c r="M83" s="29"/>
      <c r="N83" s="29"/>
      <c r="O83" s="29"/>
      <c r="P83" s="28"/>
      <c r="Q83" s="29"/>
      <c r="R83" s="29"/>
      <c r="S83" s="29"/>
      <c r="T83" s="29"/>
      <c r="U83" s="29"/>
      <c r="V83" s="29"/>
      <c r="W83" s="29"/>
      <c r="X83" s="29"/>
      <c r="Y83" s="29"/>
      <c r="Z83" s="29"/>
      <c r="AA83" s="29"/>
      <c r="AB83" s="29"/>
      <c r="AC83" s="29"/>
      <c r="AD83" s="28"/>
      <c r="AE83" s="29"/>
      <c r="AF83" s="29"/>
      <c r="AG83" s="29"/>
      <c r="AH83" s="29"/>
      <c r="AI83" s="29"/>
      <c r="AJ83" s="29"/>
      <c r="AK83" s="29"/>
      <c r="AL83" s="29"/>
      <c r="AM83" s="29"/>
      <c r="AN83" s="29"/>
      <c r="AO83" s="29"/>
      <c r="AP83" s="28"/>
      <c r="AQ83" s="29"/>
      <c r="AR83" s="29"/>
      <c r="AS83" s="29"/>
      <c r="AT83" s="29"/>
      <c r="AU83" s="29"/>
      <c r="AV83" s="29"/>
      <c r="AW83" s="29"/>
      <c r="AX83" s="29"/>
      <c r="AY83" s="29"/>
      <c r="AZ83" s="29"/>
      <c r="BA83" s="28"/>
      <c r="BD83" s="28"/>
      <c r="BE83" s="29"/>
      <c r="BF83" s="29"/>
      <c r="BG83" s="29"/>
      <c r="BH83" s="29"/>
      <c r="BI83" s="29"/>
      <c r="BJ83" s="29"/>
      <c r="BK83" s="29"/>
      <c r="BL83" s="29"/>
      <c r="BM83" s="29"/>
      <c r="BN83" s="29"/>
      <c r="BO83" s="29"/>
      <c r="BP83" s="29"/>
      <c r="BQ83" s="29"/>
      <c r="BR83" s="28"/>
      <c r="BS83" s="29"/>
      <c r="BT83" s="29"/>
      <c r="BU83" s="29"/>
      <c r="BV83" s="29"/>
      <c r="BW83" s="29"/>
      <c r="BX83" s="29"/>
      <c r="BY83" s="29"/>
      <c r="BZ83" s="29"/>
      <c r="CA83" s="29"/>
      <c r="CB83" s="29"/>
      <c r="CC83" s="29"/>
      <c r="CD83" s="29"/>
      <c r="CE83" s="29"/>
      <c r="CF83" s="28"/>
      <c r="CG83" s="29"/>
      <c r="CH83" s="29"/>
      <c r="CI83" s="29"/>
      <c r="CJ83" s="29"/>
      <c r="CK83" s="29"/>
      <c r="CL83" s="29"/>
      <c r="CM83" s="29"/>
      <c r="CN83" s="29"/>
      <c r="CO83" s="29"/>
      <c r="CQ83" s="29"/>
      <c r="CR83" s="29"/>
      <c r="CS83" s="28"/>
      <c r="CT83" s="29"/>
      <c r="CU83" s="29"/>
      <c r="CV83" s="29"/>
      <c r="CW83" s="29"/>
      <c r="CX83" s="29"/>
      <c r="CY83" s="29"/>
      <c r="CZ83" s="29"/>
      <c r="DA83" s="29"/>
      <c r="DB83" s="29"/>
      <c r="DC83" s="29"/>
      <c r="DD83" s="29"/>
      <c r="DE83" s="29"/>
      <c r="DF83" s="29"/>
      <c r="DG83" s="29"/>
      <c r="DH83" s="29"/>
      <c r="DI83" s="29"/>
      <c r="DJ83" s="29"/>
      <c r="DK83" s="28"/>
      <c r="DL83" s="29"/>
      <c r="DM83" s="29"/>
      <c r="DN83" s="29"/>
      <c r="DO83" s="29"/>
      <c r="DP83" s="29"/>
      <c r="DQ83" s="29"/>
      <c r="DR83" s="29"/>
      <c r="DS83" s="29"/>
      <c r="DT83" s="29"/>
      <c r="DU83" s="29"/>
      <c r="DV83" s="29"/>
      <c r="DW83" s="29"/>
      <c r="DX83" s="29"/>
      <c r="DY83" s="29"/>
      <c r="DZ83" s="29"/>
      <c r="EA83" s="29"/>
      <c r="EB83" s="29"/>
      <c r="EC83" s="28"/>
      <c r="ED83" s="29"/>
      <c r="EE83" s="29"/>
      <c r="EF83" s="29"/>
      <c r="EG83" s="29"/>
      <c r="EH83" s="29"/>
      <c r="EI83" s="29"/>
      <c r="EJ83" s="29"/>
      <c r="EK83" s="29"/>
      <c r="EL83" s="29"/>
      <c r="EM83" s="29"/>
      <c r="EN83" s="29"/>
      <c r="EO83" s="29"/>
      <c r="EP83" s="29"/>
      <c r="EQ83" s="29"/>
      <c r="ER83" s="29"/>
      <c r="ES83" s="29"/>
      <c r="ET83" s="29"/>
      <c r="EU83" s="28"/>
      <c r="EV83" s="29"/>
      <c r="EW83" s="29"/>
      <c r="EX83" s="29"/>
      <c r="EY83" s="29"/>
      <c r="EZ83" s="29"/>
      <c r="FA83" s="29"/>
      <c r="FB83" s="29"/>
      <c r="FC83" s="29"/>
      <c r="FD83" s="29"/>
      <c r="FE83" s="29"/>
      <c r="FF83" s="29"/>
      <c r="FG83" s="29"/>
      <c r="FH83" s="29"/>
      <c r="FI83" s="29"/>
      <c r="FJ83" s="29"/>
      <c r="FK83" s="29"/>
      <c r="FL83" s="29"/>
      <c r="FM83" s="28"/>
      <c r="FN83" s="29"/>
      <c r="FO83" s="29"/>
      <c r="FP83" s="29"/>
      <c r="FQ83" s="29"/>
      <c r="FR83" s="29"/>
      <c r="FS83" s="29"/>
      <c r="FT83" s="29"/>
      <c r="FU83" s="29"/>
      <c r="FV83" s="29"/>
      <c r="FW83" s="29"/>
      <c r="FX83" s="29"/>
      <c r="FY83" s="29"/>
      <c r="FZ83" s="29"/>
      <c r="GA83" s="29"/>
      <c r="GB83" s="29"/>
      <c r="GC83" s="29"/>
      <c r="GD83" s="29"/>
      <c r="GF83" s="29"/>
      <c r="GW83" s="28"/>
      <c r="GX83" s="29"/>
      <c r="GY83" s="29"/>
      <c r="GZ83" s="29"/>
      <c r="HA83" s="29"/>
      <c r="HB83" s="29"/>
      <c r="HC83" s="29"/>
      <c r="HD83" s="29"/>
      <c r="HE83" s="29"/>
      <c r="HF83" s="29"/>
      <c r="HG83" s="29"/>
      <c r="HH83" s="29"/>
      <c r="HI83" s="29"/>
      <c r="HJ83" s="29"/>
      <c r="HK83" s="29"/>
      <c r="HL83" s="29"/>
      <c r="HM83" s="29"/>
      <c r="HN83" s="29"/>
      <c r="HO83" s="28"/>
      <c r="HP83" s="29"/>
      <c r="HQ83" s="29"/>
      <c r="HR83" s="29"/>
      <c r="HS83" s="29"/>
      <c r="HT83" s="29"/>
      <c r="HU83" s="29"/>
      <c r="HV83" s="29"/>
      <c r="HW83" s="29"/>
      <c r="HX83" s="29"/>
      <c r="HY83" s="29"/>
      <c r="HZ83" s="29"/>
      <c r="IA83" s="29"/>
      <c r="IB83" s="29"/>
      <c r="IC83" s="29"/>
      <c r="ID83" s="29"/>
      <c r="IE83" s="29"/>
      <c r="IF83" s="29"/>
      <c r="IG83" s="28"/>
      <c r="IH83" s="29"/>
      <c r="II83" s="29"/>
      <c r="IJ83" s="29"/>
      <c r="IK83" s="29"/>
      <c r="IL83" s="29"/>
      <c r="IM83" s="29"/>
      <c r="IN83" s="29"/>
      <c r="IO83" s="29"/>
      <c r="IP83" s="29"/>
      <c r="IQ83" s="29"/>
      <c r="IR83" s="29"/>
      <c r="IS83" s="29"/>
      <c r="IT83" s="29"/>
      <c r="IU83" s="29"/>
      <c r="IV83" s="29"/>
      <c r="IW83" s="29"/>
      <c r="IX83" s="29"/>
      <c r="IY83" s="28"/>
      <c r="IZ83" s="29"/>
      <c r="JA83" s="29"/>
      <c r="JB83" s="29"/>
      <c r="JC83" s="29"/>
      <c r="JD83" s="29"/>
      <c r="JE83" s="29"/>
      <c r="JF83" s="29"/>
      <c r="JG83" s="29"/>
      <c r="JH83" s="29"/>
      <c r="JI83" s="29"/>
      <c r="JJ83" s="29"/>
      <c r="JK83" s="29"/>
      <c r="JL83" s="29"/>
      <c r="JM83" s="29"/>
      <c r="JN83" s="29"/>
      <c r="JO83" s="29"/>
      <c r="JP83" s="29"/>
      <c r="JR83" s="29"/>
      <c r="KI83" s="28"/>
      <c r="KJ83" s="29"/>
      <c r="KK83" s="29"/>
      <c r="KL83" s="29"/>
      <c r="KM83" s="29"/>
      <c r="KN83" s="29"/>
      <c r="KO83" s="29"/>
      <c r="KP83" s="29"/>
      <c r="KQ83" s="29"/>
      <c r="KR83" s="29"/>
      <c r="KS83" s="29"/>
      <c r="KT83" s="29"/>
      <c r="KU83" s="29"/>
      <c r="KV83" s="29"/>
      <c r="KW83" s="29"/>
      <c r="KX83" s="29"/>
      <c r="KY83" s="29"/>
      <c r="KZ83" s="29"/>
      <c r="LA83" s="28"/>
      <c r="LB83" s="29"/>
      <c r="LC83" s="29"/>
      <c r="LD83" s="29"/>
      <c r="LE83" s="29"/>
      <c r="LF83" s="29"/>
      <c r="LG83" s="29"/>
      <c r="LH83" s="29"/>
      <c r="LI83" s="29"/>
      <c r="LJ83" s="29"/>
      <c r="LK83" s="29"/>
      <c r="LL83" s="29"/>
      <c r="LM83" s="29"/>
      <c r="LN83" s="29"/>
      <c r="LO83" s="29"/>
      <c r="LP83" s="29"/>
      <c r="LQ83" s="29"/>
      <c r="LR83" s="29"/>
      <c r="LS83" s="28"/>
      <c r="LT83" s="29"/>
      <c r="LU83" s="29"/>
      <c r="LV83" s="29"/>
      <c r="LW83" s="29"/>
      <c r="LX83" s="29"/>
      <c r="LY83" s="29"/>
      <c r="LZ83" s="29"/>
      <c r="MA83" s="29"/>
      <c r="MB83" s="29"/>
      <c r="MC83" s="29"/>
      <c r="MD83" s="29"/>
      <c r="ME83" s="29"/>
      <c r="MF83" s="29"/>
      <c r="MG83" s="29"/>
      <c r="MH83" s="29"/>
      <c r="MI83" s="29"/>
      <c r="MJ83" s="29"/>
      <c r="MK83" s="28"/>
      <c r="ML83" s="29"/>
      <c r="MM83" s="29"/>
      <c r="MN83" s="29"/>
      <c r="MO83" s="29"/>
      <c r="MP83" s="29"/>
      <c r="MQ83" s="29"/>
      <c r="MR83" s="29"/>
      <c r="MS83" s="29"/>
      <c r="MT83" s="29"/>
      <c r="MU83" s="29"/>
      <c r="MV83" s="29"/>
      <c r="MW83" s="29"/>
      <c r="MX83" s="29"/>
      <c r="MY83" s="29"/>
      <c r="MZ83" s="29"/>
      <c r="NA83" s="29"/>
      <c r="NB83" s="29"/>
      <c r="NC83" s="28"/>
      <c r="ND83" s="29"/>
      <c r="NE83" s="29"/>
      <c r="NF83" s="29"/>
      <c r="NG83" s="29"/>
      <c r="NH83" s="29"/>
      <c r="NI83" s="29"/>
      <c r="NJ83" s="29"/>
      <c r="NK83" s="29"/>
      <c r="NL83" s="29"/>
      <c r="NM83" s="29"/>
      <c r="NN83" s="29"/>
      <c r="NO83" s="29"/>
      <c r="NP83" s="29"/>
      <c r="NQ83" s="29"/>
      <c r="NR83" s="29"/>
      <c r="NS83" s="29"/>
      <c r="NT83" s="29"/>
      <c r="NU83" s="28"/>
      <c r="NW83" s="29"/>
      <c r="NX83" s="29"/>
      <c r="NY83" s="29"/>
      <c r="NZ83" s="29"/>
      <c r="OA83" s="29"/>
      <c r="OB83" s="29"/>
      <c r="OC83" s="29"/>
      <c r="OD83" s="29"/>
      <c r="OE83" s="29"/>
      <c r="OF83" s="29"/>
      <c r="OG83" s="29"/>
      <c r="OH83" s="29"/>
      <c r="OI83" s="29"/>
      <c r="OJ83" s="29"/>
      <c r="OK83" s="29"/>
      <c r="OL83" s="29"/>
      <c r="OM83" s="28"/>
      <c r="ON83" s="29"/>
      <c r="OO83" s="29"/>
      <c r="OP83" s="29"/>
      <c r="OQ83" s="29"/>
      <c r="OR83" s="29"/>
      <c r="OS83" s="29"/>
      <c r="OT83" s="29"/>
      <c r="OU83" s="29"/>
      <c r="OV83" s="29"/>
      <c r="OW83" s="29"/>
      <c r="OX83" s="29"/>
      <c r="OY83" s="29"/>
      <c r="OZ83" s="29"/>
      <c r="PA83" s="29"/>
      <c r="PB83" s="29"/>
      <c r="PC83" s="29"/>
      <c r="PD83" s="29"/>
      <c r="PE83" s="28"/>
      <c r="PF83" s="29"/>
      <c r="PG83" s="29"/>
      <c r="PH83" s="29"/>
      <c r="PI83" s="29"/>
      <c r="PJ83" s="29"/>
      <c r="PK83" s="29"/>
      <c r="PL83" s="29"/>
      <c r="PM83" s="29"/>
      <c r="PN83" s="29"/>
      <c r="PO83" s="29"/>
      <c r="PP83" s="29"/>
      <c r="PQ83" s="29"/>
      <c r="PR83" s="29"/>
      <c r="PS83" s="29"/>
      <c r="PT83" s="29"/>
      <c r="PU83" s="29"/>
      <c r="PV83" s="29"/>
      <c r="PW83" s="28"/>
      <c r="PX83" s="29"/>
      <c r="PY83" s="29"/>
      <c r="PZ83" s="29"/>
      <c r="QA83" s="29"/>
      <c r="QB83" s="29"/>
      <c r="QC83" s="29"/>
      <c r="QD83" s="29"/>
      <c r="QE83" s="29"/>
      <c r="QF83" s="29"/>
      <c r="QG83" s="29"/>
      <c r="QH83" s="29"/>
      <c r="QI83" s="29"/>
      <c r="QJ83" s="29"/>
      <c r="QK83" s="29"/>
      <c r="QL83" s="29"/>
      <c r="QM83" s="29"/>
      <c r="QN83" s="29"/>
      <c r="QO83" s="28"/>
      <c r="QP83" s="29"/>
      <c r="QQ83" s="29"/>
      <c r="QR83" s="29"/>
      <c r="QS83" s="29"/>
      <c r="QT83" s="29"/>
      <c r="QU83" s="29"/>
      <c r="QV83" s="29"/>
      <c r="QW83" s="29"/>
      <c r="QX83" s="29"/>
      <c r="QY83" s="29"/>
      <c r="QZ83" s="29"/>
      <c r="RA83" s="29"/>
      <c r="RB83" s="29"/>
      <c r="RC83" s="29"/>
      <c r="RD83" s="29"/>
      <c r="RE83" s="29"/>
      <c r="RF83" s="29"/>
      <c r="RH83" s="29"/>
    </row>
    <row r="84" spans="2:476" ht="15" x14ac:dyDescent="0.25">
      <c r="B84" s="28"/>
      <c r="C84" s="29"/>
      <c r="D84" s="29"/>
      <c r="E84" s="29"/>
      <c r="F84" s="29"/>
      <c r="G84" s="29"/>
      <c r="H84" s="29"/>
      <c r="I84" s="29"/>
      <c r="J84" s="29"/>
      <c r="K84" s="29"/>
      <c r="L84" s="29"/>
      <c r="M84" s="29"/>
      <c r="N84" s="29"/>
      <c r="O84" s="29"/>
      <c r="P84" s="28"/>
      <c r="Q84" s="29"/>
      <c r="R84" s="29"/>
      <c r="S84" s="29"/>
      <c r="T84" s="29"/>
      <c r="U84" s="29"/>
      <c r="V84" s="29"/>
      <c r="W84" s="29"/>
      <c r="X84" s="29"/>
      <c r="Y84" s="29"/>
      <c r="Z84" s="29"/>
      <c r="AA84" s="29"/>
      <c r="AB84" s="29"/>
      <c r="AC84" s="29"/>
      <c r="AD84" s="28"/>
      <c r="AE84" s="29"/>
      <c r="AF84" s="29"/>
      <c r="AG84" s="29"/>
      <c r="AH84" s="29"/>
      <c r="AI84" s="29"/>
      <c r="AJ84" s="29"/>
      <c r="AK84" s="29"/>
      <c r="AL84" s="29"/>
      <c r="AM84" s="29"/>
      <c r="AN84" s="29"/>
      <c r="AO84" s="29"/>
      <c r="AP84" s="28"/>
      <c r="AQ84" s="29"/>
      <c r="AR84" s="29"/>
      <c r="AS84" s="29"/>
      <c r="AT84" s="29"/>
      <c r="AU84" s="29"/>
      <c r="AV84" s="29"/>
      <c r="AW84" s="29"/>
      <c r="AX84" s="29"/>
      <c r="AY84" s="29"/>
      <c r="AZ84" s="29"/>
      <c r="BA84" s="28"/>
      <c r="BD84" s="28"/>
      <c r="BE84" s="29"/>
      <c r="BF84" s="29"/>
      <c r="BG84" s="29"/>
      <c r="BH84" s="29"/>
      <c r="BI84" s="29"/>
      <c r="BJ84" s="29"/>
      <c r="BK84" s="29"/>
      <c r="BL84" s="29"/>
      <c r="BM84" s="29"/>
      <c r="BN84" s="29"/>
      <c r="BO84" s="29"/>
      <c r="BP84" s="29"/>
      <c r="BQ84" s="29"/>
      <c r="BR84" s="28"/>
      <c r="BS84" s="29"/>
      <c r="BT84" s="29"/>
      <c r="BU84" s="29"/>
      <c r="BV84" s="29"/>
      <c r="BW84" s="29"/>
      <c r="BX84" s="29"/>
      <c r="BY84" s="29"/>
      <c r="BZ84" s="29"/>
      <c r="CA84" s="29"/>
      <c r="CB84" s="29"/>
      <c r="CC84" s="29"/>
      <c r="CD84" s="29"/>
      <c r="CE84" s="29"/>
      <c r="CF84" s="28"/>
      <c r="CG84" s="29"/>
      <c r="CH84" s="29"/>
      <c r="CI84" s="29"/>
      <c r="CJ84" s="29"/>
      <c r="CK84" s="29"/>
      <c r="CL84" s="29"/>
      <c r="CM84" s="29"/>
      <c r="CN84" s="29"/>
      <c r="CO84" s="29"/>
      <c r="CQ84" s="29"/>
      <c r="CR84" s="29"/>
      <c r="CS84" s="28"/>
      <c r="CT84" s="29"/>
      <c r="CU84" s="29"/>
      <c r="CV84" s="29"/>
      <c r="CW84" s="29"/>
      <c r="CX84" s="29"/>
      <c r="CY84" s="29"/>
      <c r="CZ84" s="29"/>
      <c r="DA84" s="29"/>
      <c r="DB84" s="29"/>
      <c r="DC84" s="29"/>
      <c r="DD84" s="29"/>
      <c r="DE84" s="29"/>
      <c r="DF84" s="29"/>
      <c r="DG84" s="29"/>
      <c r="DH84" s="29"/>
      <c r="DI84" s="29"/>
      <c r="DJ84" s="29"/>
      <c r="DK84" s="28"/>
      <c r="DL84" s="29"/>
      <c r="DM84" s="29"/>
      <c r="DN84" s="29"/>
      <c r="DO84" s="29"/>
      <c r="DP84" s="29"/>
      <c r="DQ84" s="29"/>
      <c r="DR84" s="29"/>
      <c r="DS84" s="29"/>
      <c r="DT84" s="29"/>
      <c r="DU84" s="29"/>
      <c r="DV84" s="29"/>
      <c r="DW84" s="29"/>
      <c r="DX84" s="29"/>
      <c r="DY84" s="29"/>
      <c r="DZ84" s="29"/>
      <c r="EA84" s="29"/>
      <c r="EB84" s="29"/>
      <c r="EC84" s="28"/>
      <c r="ED84" s="29"/>
      <c r="EE84" s="29"/>
      <c r="EF84" s="29"/>
      <c r="EG84" s="29"/>
      <c r="EH84" s="29"/>
      <c r="EI84" s="29"/>
      <c r="EJ84" s="29"/>
      <c r="EK84" s="29"/>
      <c r="EL84" s="29"/>
      <c r="EM84" s="29"/>
      <c r="EN84" s="29"/>
      <c r="EO84" s="29"/>
      <c r="EP84" s="29"/>
      <c r="EQ84" s="29"/>
      <c r="ER84" s="29"/>
      <c r="ES84" s="29"/>
      <c r="ET84" s="29"/>
      <c r="EU84" s="28"/>
      <c r="EV84" s="29"/>
      <c r="EW84" s="29"/>
      <c r="EX84" s="29"/>
      <c r="EY84" s="29"/>
      <c r="EZ84" s="29"/>
      <c r="FA84" s="29"/>
      <c r="FB84" s="29"/>
      <c r="FC84" s="29"/>
      <c r="FD84" s="29"/>
      <c r="FE84" s="29"/>
      <c r="FF84" s="29"/>
      <c r="FG84" s="29"/>
      <c r="FH84" s="29"/>
      <c r="FI84" s="29"/>
      <c r="FJ84" s="29"/>
      <c r="FK84" s="29"/>
      <c r="FL84" s="29"/>
      <c r="FM84" s="28"/>
      <c r="FN84" s="29"/>
      <c r="FO84" s="29"/>
      <c r="FP84" s="29"/>
      <c r="FQ84" s="29"/>
      <c r="FR84" s="29"/>
      <c r="FS84" s="29"/>
      <c r="FT84" s="29"/>
      <c r="FU84" s="29"/>
      <c r="FV84" s="29"/>
      <c r="FW84" s="29"/>
      <c r="FX84" s="29"/>
      <c r="FY84" s="29"/>
      <c r="FZ84" s="29"/>
      <c r="GA84" s="29"/>
      <c r="GB84" s="29"/>
      <c r="GC84" s="29"/>
      <c r="GD84" s="29"/>
      <c r="GF84" s="29"/>
      <c r="GW84" s="28"/>
      <c r="GX84" s="29"/>
      <c r="GY84" s="29"/>
      <c r="GZ84" s="29"/>
      <c r="HA84" s="29"/>
      <c r="HB84" s="29"/>
      <c r="HC84" s="29"/>
      <c r="HD84" s="29"/>
      <c r="HE84" s="29"/>
      <c r="HF84" s="29"/>
      <c r="HG84" s="29"/>
      <c r="HH84" s="29"/>
      <c r="HI84" s="29"/>
      <c r="HJ84" s="29"/>
      <c r="HK84" s="29"/>
      <c r="HL84" s="29"/>
      <c r="HM84" s="29"/>
      <c r="HN84" s="29"/>
      <c r="HO84" s="28"/>
      <c r="HP84" s="29"/>
      <c r="HQ84" s="29"/>
      <c r="HR84" s="29"/>
      <c r="HS84" s="29"/>
      <c r="HT84" s="29"/>
      <c r="HU84" s="29"/>
      <c r="HV84" s="29"/>
      <c r="HW84" s="29"/>
      <c r="HX84" s="29"/>
      <c r="HY84" s="29"/>
      <c r="HZ84" s="29"/>
      <c r="IA84" s="29"/>
      <c r="IB84" s="29"/>
      <c r="IC84" s="29"/>
      <c r="ID84" s="29"/>
      <c r="IE84" s="29"/>
      <c r="IF84" s="29"/>
      <c r="IG84" s="28"/>
      <c r="IH84" s="29"/>
      <c r="II84" s="29"/>
      <c r="IJ84" s="29"/>
      <c r="IK84" s="29"/>
      <c r="IL84" s="29"/>
      <c r="IM84" s="29"/>
      <c r="IN84" s="29"/>
      <c r="IO84" s="29"/>
      <c r="IP84" s="29"/>
      <c r="IQ84" s="29"/>
      <c r="IR84" s="29"/>
      <c r="IS84" s="29"/>
      <c r="IT84" s="29"/>
      <c r="IU84" s="29"/>
      <c r="IV84" s="29"/>
      <c r="IW84" s="29"/>
      <c r="IX84" s="29"/>
      <c r="IY84" s="28"/>
      <c r="IZ84" s="29"/>
      <c r="JA84" s="29"/>
      <c r="JB84" s="29"/>
      <c r="JC84" s="29"/>
      <c r="JD84" s="29"/>
      <c r="JE84" s="29"/>
      <c r="JF84" s="29"/>
      <c r="JG84" s="29"/>
      <c r="JH84" s="29"/>
      <c r="JI84" s="29"/>
      <c r="JJ84" s="29"/>
      <c r="JK84" s="29"/>
      <c r="JL84" s="29"/>
      <c r="JM84" s="29"/>
      <c r="JN84" s="29"/>
      <c r="JO84" s="29"/>
      <c r="JP84" s="29"/>
      <c r="JR84" s="29"/>
      <c r="KI84" s="28"/>
      <c r="KJ84" s="29"/>
      <c r="KK84" s="29"/>
      <c r="KL84" s="29"/>
      <c r="KM84" s="29"/>
      <c r="KN84" s="29"/>
      <c r="KO84" s="29"/>
      <c r="KP84" s="29"/>
      <c r="KQ84" s="29"/>
      <c r="KR84" s="29"/>
      <c r="KS84" s="29"/>
      <c r="KT84" s="29"/>
      <c r="KU84" s="29"/>
      <c r="KV84" s="29"/>
      <c r="KW84" s="29"/>
      <c r="KX84" s="29"/>
      <c r="KY84" s="29"/>
      <c r="KZ84" s="29"/>
      <c r="LA84" s="28"/>
      <c r="LB84" s="29"/>
      <c r="LC84" s="29"/>
      <c r="LD84" s="29"/>
      <c r="LE84" s="29"/>
      <c r="LF84" s="29"/>
      <c r="LG84" s="29"/>
      <c r="LH84" s="29"/>
      <c r="LI84" s="29"/>
      <c r="LJ84" s="29"/>
      <c r="LK84" s="29"/>
      <c r="LL84" s="29"/>
      <c r="LM84" s="29"/>
      <c r="LN84" s="29"/>
      <c r="LO84" s="29"/>
      <c r="LP84" s="29"/>
      <c r="LQ84" s="29"/>
      <c r="LR84" s="29"/>
      <c r="LS84" s="28"/>
      <c r="LT84" s="29"/>
      <c r="LU84" s="29"/>
      <c r="LV84" s="29"/>
      <c r="LW84" s="29"/>
      <c r="LX84" s="29"/>
      <c r="LY84" s="29"/>
      <c r="LZ84" s="29"/>
      <c r="MA84" s="29"/>
      <c r="MB84" s="29"/>
      <c r="MC84" s="29"/>
      <c r="MD84" s="29"/>
      <c r="ME84" s="29"/>
      <c r="MF84" s="29"/>
      <c r="MG84" s="29"/>
      <c r="MH84" s="29"/>
      <c r="MI84" s="29"/>
      <c r="MJ84" s="29"/>
      <c r="MK84" s="28"/>
      <c r="ML84" s="29"/>
      <c r="MM84" s="29"/>
      <c r="MN84" s="29"/>
      <c r="MO84" s="29"/>
      <c r="MP84" s="29"/>
      <c r="MQ84" s="29"/>
      <c r="MR84" s="29"/>
      <c r="MS84" s="29"/>
      <c r="MT84" s="29"/>
      <c r="MU84" s="29"/>
      <c r="MV84" s="29"/>
      <c r="MW84" s="29"/>
      <c r="MX84" s="29"/>
      <c r="MY84" s="29"/>
      <c r="MZ84" s="29"/>
      <c r="NA84" s="29"/>
      <c r="NB84" s="29"/>
      <c r="NC84" s="28"/>
      <c r="ND84" s="29"/>
      <c r="NE84" s="29"/>
      <c r="NF84" s="29"/>
      <c r="NG84" s="29"/>
      <c r="NH84" s="29"/>
      <c r="NI84" s="29"/>
      <c r="NJ84" s="29"/>
      <c r="NK84" s="29"/>
      <c r="NL84" s="29"/>
      <c r="NM84" s="29"/>
      <c r="NN84" s="29"/>
      <c r="NO84" s="29"/>
      <c r="NP84" s="29"/>
      <c r="NQ84" s="29"/>
      <c r="NR84" s="29"/>
      <c r="NS84" s="29"/>
      <c r="NT84" s="29"/>
      <c r="NU84" s="28"/>
      <c r="NW84" s="29"/>
      <c r="NX84" s="29"/>
      <c r="NY84" s="29"/>
      <c r="NZ84" s="29"/>
      <c r="OA84" s="29"/>
      <c r="OB84" s="29"/>
      <c r="OC84" s="29"/>
      <c r="OD84" s="29"/>
      <c r="OE84" s="29"/>
      <c r="OF84" s="29"/>
      <c r="OG84" s="29"/>
      <c r="OH84" s="29"/>
      <c r="OI84" s="29"/>
      <c r="OJ84" s="29"/>
      <c r="OK84" s="29"/>
      <c r="OL84" s="29"/>
      <c r="OM84" s="28"/>
      <c r="ON84" s="29"/>
      <c r="OO84" s="29"/>
      <c r="OP84" s="29"/>
      <c r="OQ84" s="29"/>
      <c r="OR84" s="29"/>
      <c r="OS84" s="29"/>
      <c r="OT84" s="29"/>
      <c r="OU84" s="29"/>
      <c r="OV84" s="29"/>
      <c r="OW84" s="29"/>
      <c r="OX84" s="29"/>
      <c r="OY84" s="29"/>
      <c r="OZ84" s="29"/>
      <c r="PA84" s="29"/>
      <c r="PB84" s="29"/>
      <c r="PC84" s="29"/>
      <c r="PD84" s="29"/>
      <c r="PE84" s="28"/>
      <c r="PF84" s="29"/>
      <c r="PG84" s="29"/>
      <c r="PH84" s="29"/>
      <c r="PI84" s="29"/>
      <c r="PJ84" s="29"/>
      <c r="PK84" s="29"/>
      <c r="PL84" s="29"/>
      <c r="PM84" s="29"/>
      <c r="PN84" s="29"/>
      <c r="PO84" s="29"/>
      <c r="PP84" s="29"/>
      <c r="PQ84" s="29"/>
      <c r="PR84" s="29"/>
      <c r="PS84" s="29"/>
      <c r="PT84" s="29"/>
      <c r="PU84" s="29"/>
      <c r="PV84" s="29"/>
      <c r="PW84" s="28"/>
      <c r="PX84" s="29"/>
      <c r="PY84" s="29"/>
      <c r="PZ84" s="29"/>
      <c r="QA84" s="29"/>
      <c r="QB84" s="29"/>
      <c r="QC84" s="29"/>
      <c r="QD84" s="29"/>
      <c r="QE84" s="29"/>
      <c r="QF84" s="29"/>
      <c r="QG84" s="29"/>
      <c r="QH84" s="29"/>
      <c r="QI84" s="29"/>
      <c r="QJ84" s="29"/>
      <c r="QK84" s="29"/>
      <c r="QL84" s="29"/>
      <c r="QM84" s="29"/>
      <c r="QN84" s="29"/>
      <c r="QO84" s="28"/>
      <c r="QP84" s="29"/>
      <c r="QQ84" s="29"/>
      <c r="QR84" s="29"/>
      <c r="QS84" s="29"/>
      <c r="QT84" s="29"/>
      <c r="QU84" s="29"/>
      <c r="QV84" s="29"/>
      <c r="QW84" s="29"/>
      <c r="QX84" s="29"/>
      <c r="QY84" s="29"/>
      <c r="QZ84" s="29"/>
      <c r="RA84" s="29"/>
      <c r="RB84" s="29"/>
      <c r="RC84" s="29"/>
      <c r="RD84" s="29"/>
      <c r="RE84" s="29"/>
      <c r="RF84" s="29"/>
      <c r="RH84" s="29"/>
    </row>
    <row r="85" spans="2:476" ht="15" x14ac:dyDescent="0.25">
      <c r="B85" s="28"/>
      <c r="C85" s="29"/>
      <c r="D85" s="29"/>
      <c r="E85" s="29"/>
      <c r="F85" s="29"/>
      <c r="G85" s="29"/>
      <c r="H85" s="29"/>
      <c r="I85" s="29"/>
      <c r="J85" s="29"/>
      <c r="K85" s="29"/>
      <c r="L85" s="29"/>
      <c r="M85" s="29"/>
      <c r="N85" s="29"/>
      <c r="O85" s="29"/>
      <c r="P85" s="28"/>
      <c r="Q85" s="29"/>
      <c r="R85" s="29"/>
      <c r="S85" s="29"/>
      <c r="T85" s="29"/>
      <c r="U85" s="29"/>
      <c r="V85" s="29"/>
      <c r="W85" s="29"/>
      <c r="X85" s="29"/>
      <c r="Y85" s="29"/>
      <c r="Z85" s="29"/>
      <c r="AA85" s="29"/>
      <c r="AB85" s="29"/>
      <c r="AC85" s="29"/>
      <c r="AD85" s="28"/>
      <c r="AE85" s="29"/>
      <c r="AF85" s="29"/>
      <c r="AG85" s="29"/>
      <c r="AH85" s="29"/>
      <c r="AI85" s="29"/>
      <c r="AJ85" s="29"/>
      <c r="AK85" s="29"/>
      <c r="AL85" s="29"/>
      <c r="AM85" s="29"/>
      <c r="AN85" s="29"/>
      <c r="AO85" s="29"/>
      <c r="AP85" s="28"/>
      <c r="AQ85" s="29"/>
      <c r="AR85" s="29"/>
      <c r="AS85" s="29"/>
      <c r="AT85" s="29"/>
      <c r="AU85" s="29"/>
      <c r="AV85" s="29"/>
      <c r="AW85" s="29"/>
      <c r="AX85" s="29"/>
      <c r="AY85" s="29"/>
      <c r="AZ85" s="29"/>
      <c r="BA85" s="28"/>
      <c r="BD85" s="28"/>
      <c r="BE85" s="29"/>
      <c r="BF85" s="29"/>
      <c r="BG85" s="29"/>
      <c r="BH85" s="29"/>
      <c r="BI85" s="29"/>
      <c r="BJ85" s="29"/>
      <c r="BK85" s="29"/>
      <c r="BL85" s="29"/>
      <c r="BM85" s="29"/>
      <c r="BN85" s="29"/>
      <c r="BO85" s="29"/>
      <c r="BP85" s="29"/>
      <c r="BQ85" s="29"/>
      <c r="BR85" s="28"/>
      <c r="BS85" s="29"/>
      <c r="BT85" s="29"/>
      <c r="BU85" s="29"/>
      <c r="BV85" s="29"/>
      <c r="BW85" s="29"/>
      <c r="BX85" s="29"/>
      <c r="BY85" s="29"/>
      <c r="BZ85" s="29"/>
      <c r="CA85" s="29"/>
      <c r="CB85" s="29"/>
      <c r="CC85" s="29"/>
      <c r="CD85" s="29"/>
      <c r="CE85" s="29"/>
      <c r="CF85" s="28"/>
      <c r="CG85" s="29"/>
      <c r="CH85" s="29"/>
      <c r="CI85" s="29"/>
      <c r="CJ85" s="29"/>
      <c r="CK85" s="29"/>
      <c r="CL85" s="29"/>
      <c r="CM85" s="29"/>
      <c r="CN85" s="29"/>
      <c r="CO85" s="29"/>
      <c r="CQ85" s="29"/>
      <c r="CR85" s="29"/>
      <c r="CS85" s="28"/>
      <c r="CT85" s="29"/>
      <c r="CU85" s="29"/>
      <c r="CV85" s="29"/>
      <c r="CW85" s="29"/>
      <c r="CX85" s="29"/>
      <c r="CY85" s="29"/>
      <c r="CZ85" s="29"/>
      <c r="DA85" s="29"/>
      <c r="DB85" s="29"/>
      <c r="DC85" s="29"/>
      <c r="DD85" s="29"/>
      <c r="DE85" s="29"/>
      <c r="DF85" s="29"/>
      <c r="DG85" s="29"/>
      <c r="DH85" s="29"/>
      <c r="DI85" s="29"/>
      <c r="DJ85" s="29"/>
      <c r="DK85" s="28"/>
      <c r="DL85" s="29"/>
      <c r="DM85" s="29"/>
      <c r="DN85" s="29"/>
      <c r="DO85" s="29"/>
      <c r="DP85" s="29"/>
      <c r="DQ85" s="29"/>
      <c r="DR85" s="29"/>
      <c r="DS85" s="29"/>
      <c r="DT85" s="29"/>
      <c r="DU85" s="29"/>
      <c r="DV85" s="29"/>
      <c r="DW85" s="29"/>
      <c r="DX85" s="29"/>
      <c r="DY85" s="29"/>
      <c r="DZ85" s="29"/>
      <c r="EA85" s="29"/>
      <c r="EB85" s="29"/>
      <c r="EC85" s="28"/>
      <c r="ED85" s="29"/>
      <c r="EE85" s="29"/>
      <c r="EF85" s="29"/>
      <c r="EG85" s="29"/>
      <c r="EH85" s="29"/>
      <c r="EI85" s="29"/>
      <c r="EJ85" s="29"/>
      <c r="EK85" s="29"/>
      <c r="EL85" s="29"/>
      <c r="EM85" s="29"/>
      <c r="EN85" s="29"/>
      <c r="EO85" s="29"/>
      <c r="EP85" s="29"/>
      <c r="EQ85" s="29"/>
      <c r="ER85" s="29"/>
      <c r="ES85" s="29"/>
      <c r="ET85" s="29"/>
      <c r="EU85" s="28"/>
      <c r="EV85" s="29"/>
      <c r="EW85" s="29"/>
      <c r="EX85" s="29"/>
      <c r="EY85" s="29"/>
      <c r="EZ85" s="29"/>
      <c r="FA85" s="29"/>
      <c r="FB85" s="29"/>
      <c r="FC85" s="29"/>
      <c r="FD85" s="29"/>
      <c r="FE85" s="29"/>
      <c r="FF85" s="29"/>
      <c r="FG85" s="29"/>
      <c r="FH85" s="29"/>
      <c r="FI85" s="29"/>
      <c r="FJ85" s="29"/>
      <c r="FK85" s="29"/>
      <c r="FL85" s="29"/>
      <c r="FM85" s="28"/>
      <c r="FN85" s="29"/>
      <c r="FO85" s="29"/>
      <c r="FP85" s="29"/>
      <c r="FQ85" s="29"/>
      <c r="FR85" s="29"/>
      <c r="FS85" s="29"/>
      <c r="FT85" s="29"/>
      <c r="FU85" s="29"/>
      <c r="FV85" s="29"/>
      <c r="FW85" s="29"/>
      <c r="FX85" s="29"/>
      <c r="FY85" s="29"/>
      <c r="FZ85" s="29"/>
      <c r="GA85" s="29"/>
      <c r="GB85" s="29"/>
      <c r="GC85" s="29"/>
      <c r="GD85" s="29"/>
      <c r="GF85" s="29"/>
      <c r="GW85" s="28"/>
      <c r="GX85" s="29"/>
      <c r="GY85" s="29"/>
      <c r="GZ85" s="29"/>
      <c r="HA85" s="29"/>
      <c r="HB85" s="29"/>
      <c r="HC85" s="29"/>
      <c r="HD85" s="29"/>
      <c r="HE85" s="29"/>
      <c r="HF85" s="29"/>
      <c r="HG85" s="29"/>
      <c r="HH85" s="29"/>
      <c r="HI85" s="29"/>
      <c r="HJ85" s="29"/>
      <c r="HK85" s="29"/>
      <c r="HL85" s="29"/>
      <c r="HM85" s="29"/>
      <c r="HN85" s="29"/>
      <c r="HO85" s="28"/>
      <c r="HP85" s="29"/>
      <c r="HQ85" s="29"/>
      <c r="HR85" s="29"/>
      <c r="HS85" s="29"/>
      <c r="HT85" s="29"/>
      <c r="HU85" s="29"/>
      <c r="HV85" s="29"/>
      <c r="HW85" s="29"/>
      <c r="HX85" s="29"/>
      <c r="HY85" s="29"/>
      <c r="HZ85" s="29"/>
      <c r="IA85" s="29"/>
      <c r="IB85" s="29"/>
      <c r="IC85" s="29"/>
      <c r="ID85" s="29"/>
      <c r="IE85" s="29"/>
      <c r="IF85" s="29"/>
      <c r="IG85" s="28"/>
      <c r="IH85" s="29"/>
      <c r="II85" s="29"/>
      <c r="IJ85" s="29"/>
      <c r="IK85" s="29"/>
      <c r="IL85" s="29"/>
      <c r="IM85" s="29"/>
      <c r="IN85" s="29"/>
      <c r="IO85" s="29"/>
      <c r="IP85" s="29"/>
      <c r="IQ85" s="29"/>
      <c r="IR85" s="29"/>
      <c r="IS85" s="29"/>
      <c r="IT85" s="29"/>
      <c r="IU85" s="29"/>
      <c r="IV85" s="29"/>
      <c r="IW85" s="29"/>
      <c r="IX85" s="29"/>
      <c r="IY85" s="28"/>
      <c r="IZ85" s="29"/>
      <c r="JA85" s="29"/>
      <c r="JB85" s="29"/>
      <c r="JC85" s="29"/>
      <c r="JD85" s="29"/>
      <c r="JE85" s="29"/>
      <c r="JF85" s="29"/>
      <c r="JG85" s="29"/>
      <c r="JH85" s="29"/>
      <c r="JI85" s="29"/>
      <c r="JJ85" s="29"/>
      <c r="JK85" s="29"/>
      <c r="JL85" s="29"/>
      <c r="JM85" s="29"/>
      <c r="JN85" s="29"/>
      <c r="JO85" s="29"/>
      <c r="JP85" s="29"/>
      <c r="JR85" s="29"/>
      <c r="KI85" s="28"/>
      <c r="KJ85" s="29"/>
      <c r="KK85" s="29"/>
      <c r="KL85" s="29"/>
      <c r="KM85" s="29"/>
      <c r="KN85" s="29"/>
      <c r="KO85" s="29"/>
      <c r="KP85" s="29"/>
      <c r="KQ85" s="29"/>
      <c r="KR85" s="29"/>
      <c r="KS85" s="29"/>
      <c r="KT85" s="29"/>
      <c r="KU85" s="29"/>
      <c r="KV85" s="29"/>
      <c r="KW85" s="29"/>
      <c r="KX85" s="29"/>
      <c r="KY85" s="29"/>
      <c r="KZ85" s="29"/>
      <c r="LA85" s="28"/>
      <c r="LB85" s="29"/>
      <c r="LC85" s="29"/>
      <c r="LD85" s="29"/>
      <c r="LE85" s="29"/>
      <c r="LF85" s="29"/>
      <c r="LG85" s="29"/>
      <c r="LH85" s="29"/>
      <c r="LI85" s="29"/>
      <c r="LJ85" s="29"/>
      <c r="LK85" s="29"/>
      <c r="LL85" s="29"/>
      <c r="LM85" s="29"/>
      <c r="LN85" s="29"/>
      <c r="LO85" s="29"/>
      <c r="LP85" s="29"/>
      <c r="LQ85" s="29"/>
      <c r="LR85" s="29"/>
      <c r="LS85" s="28"/>
      <c r="LT85" s="29"/>
      <c r="LU85" s="29"/>
      <c r="LV85" s="29"/>
      <c r="LW85" s="29"/>
      <c r="LX85" s="29"/>
      <c r="LY85" s="29"/>
      <c r="LZ85" s="29"/>
      <c r="MA85" s="29"/>
      <c r="MB85" s="29"/>
      <c r="MC85" s="29"/>
      <c r="MD85" s="29"/>
      <c r="ME85" s="29"/>
      <c r="MF85" s="29"/>
      <c r="MG85" s="29"/>
      <c r="MH85" s="29"/>
      <c r="MI85" s="29"/>
      <c r="MJ85" s="29"/>
      <c r="MK85" s="28"/>
      <c r="ML85" s="29"/>
      <c r="MM85" s="29"/>
      <c r="MN85" s="29"/>
      <c r="MO85" s="29"/>
      <c r="MP85" s="29"/>
      <c r="MQ85" s="29"/>
      <c r="MR85" s="29"/>
      <c r="MS85" s="29"/>
      <c r="MT85" s="29"/>
      <c r="MU85" s="29"/>
      <c r="MV85" s="29"/>
      <c r="MW85" s="29"/>
      <c r="MX85" s="29"/>
      <c r="MY85" s="29"/>
      <c r="MZ85" s="29"/>
      <c r="NA85" s="29"/>
      <c r="NB85" s="29"/>
      <c r="NC85" s="28"/>
      <c r="ND85" s="29"/>
      <c r="NE85" s="29"/>
      <c r="NF85" s="29"/>
      <c r="NG85" s="29"/>
      <c r="NH85" s="29"/>
      <c r="NI85" s="29"/>
      <c r="NJ85" s="29"/>
      <c r="NK85" s="29"/>
      <c r="NL85" s="29"/>
      <c r="NM85" s="29"/>
      <c r="NN85" s="29"/>
      <c r="NO85" s="29"/>
      <c r="NP85" s="29"/>
      <c r="NQ85" s="29"/>
      <c r="NR85" s="29"/>
      <c r="NS85" s="29"/>
      <c r="NT85" s="29"/>
      <c r="NU85" s="28"/>
      <c r="NW85" s="29"/>
      <c r="NX85" s="29"/>
      <c r="NY85" s="29"/>
      <c r="NZ85" s="29"/>
      <c r="OA85" s="29"/>
      <c r="OB85" s="29"/>
      <c r="OC85" s="29"/>
      <c r="OD85" s="29"/>
      <c r="OE85" s="29"/>
      <c r="OF85" s="29"/>
      <c r="OG85" s="29"/>
      <c r="OH85" s="29"/>
      <c r="OI85" s="29"/>
      <c r="OJ85" s="29"/>
      <c r="OK85" s="29"/>
      <c r="OL85" s="29"/>
      <c r="OM85" s="28"/>
      <c r="ON85" s="29"/>
      <c r="OO85" s="29"/>
      <c r="OP85" s="29"/>
      <c r="OQ85" s="29"/>
      <c r="OR85" s="29"/>
      <c r="OS85" s="29"/>
      <c r="OT85" s="29"/>
      <c r="OU85" s="29"/>
      <c r="OV85" s="29"/>
      <c r="OW85" s="29"/>
      <c r="OX85" s="29"/>
      <c r="OY85" s="29"/>
      <c r="OZ85" s="29"/>
      <c r="PA85" s="29"/>
      <c r="PB85" s="29"/>
      <c r="PC85" s="29"/>
      <c r="PD85" s="29"/>
      <c r="PE85" s="28"/>
      <c r="PF85" s="29"/>
      <c r="PG85" s="29"/>
      <c r="PH85" s="29"/>
      <c r="PI85" s="29"/>
      <c r="PJ85" s="29"/>
      <c r="PK85" s="29"/>
      <c r="PL85" s="29"/>
      <c r="PM85" s="29"/>
      <c r="PN85" s="29"/>
      <c r="PO85" s="29"/>
      <c r="PP85" s="29"/>
      <c r="PQ85" s="29"/>
      <c r="PR85" s="29"/>
      <c r="PS85" s="29"/>
      <c r="PT85" s="29"/>
      <c r="PU85" s="29"/>
      <c r="PV85" s="29"/>
      <c r="PW85" s="28"/>
      <c r="PX85" s="29"/>
      <c r="PY85" s="29"/>
      <c r="PZ85" s="29"/>
      <c r="QA85" s="29"/>
      <c r="QB85" s="29"/>
      <c r="QC85" s="29"/>
      <c r="QD85" s="29"/>
      <c r="QE85" s="29"/>
      <c r="QF85" s="29"/>
      <c r="QG85" s="29"/>
      <c r="QH85" s="29"/>
      <c r="QI85" s="29"/>
      <c r="QJ85" s="29"/>
      <c r="QK85" s="29"/>
      <c r="QL85" s="29"/>
      <c r="QM85" s="29"/>
      <c r="QN85" s="29"/>
      <c r="QO85" s="28"/>
      <c r="QP85" s="29"/>
      <c r="QQ85" s="29"/>
      <c r="QR85" s="29"/>
      <c r="QS85" s="29"/>
      <c r="QT85" s="29"/>
      <c r="QU85" s="29"/>
      <c r="QV85" s="29"/>
      <c r="QW85" s="29"/>
      <c r="QX85" s="29"/>
      <c r="QY85" s="29"/>
      <c r="QZ85" s="29"/>
      <c r="RA85" s="29"/>
      <c r="RB85" s="29"/>
      <c r="RC85" s="29"/>
      <c r="RD85" s="29"/>
      <c r="RE85" s="29"/>
      <c r="RF85" s="29"/>
      <c r="RH85" s="29"/>
    </row>
    <row r="86" spans="2:476" ht="15" x14ac:dyDescent="0.25">
      <c r="B86" s="28"/>
      <c r="C86" s="29"/>
      <c r="D86" s="29"/>
      <c r="E86" s="29"/>
      <c r="F86" s="29"/>
      <c r="G86" s="29"/>
      <c r="H86" s="29"/>
      <c r="I86" s="29"/>
      <c r="J86" s="29"/>
      <c r="K86" s="29"/>
      <c r="L86" s="29"/>
      <c r="M86" s="29"/>
      <c r="N86" s="29"/>
      <c r="O86" s="29"/>
      <c r="P86" s="28"/>
      <c r="Q86" s="29"/>
      <c r="R86" s="29"/>
      <c r="S86" s="29"/>
      <c r="T86" s="29"/>
      <c r="U86" s="29"/>
      <c r="V86" s="29"/>
      <c r="W86" s="29"/>
      <c r="X86" s="29"/>
      <c r="Y86" s="29"/>
      <c r="Z86" s="29"/>
      <c r="AA86" s="29"/>
      <c r="AB86" s="29"/>
      <c r="AC86" s="29"/>
      <c r="AD86" s="28"/>
      <c r="AE86" s="29"/>
      <c r="AF86" s="29"/>
      <c r="AG86" s="29"/>
      <c r="AH86" s="29"/>
      <c r="AI86" s="29"/>
      <c r="AJ86" s="29"/>
      <c r="AK86" s="29"/>
      <c r="AL86" s="29"/>
      <c r="AM86" s="29"/>
      <c r="AN86" s="29"/>
      <c r="AO86" s="29"/>
      <c r="AP86" s="28"/>
      <c r="AQ86" s="29"/>
      <c r="AR86" s="29"/>
      <c r="AS86" s="29"/>
      <c r="AT86" s="29"/>
      <c r="AU86" s="29"/>
      <c r="AV86" s="29"/>
      <c r="AW86" s="29"/>
      <c r="AX86" s="29"/>
      <c r="AY86" s="29"/>
      <c r="AZ86" s="29"/>
      <c r="BA86" s="28"/>
      <c r="BB86" s="29"/>
      <c r="BC86" s="29"/>
      <c r="BD86" s="28"/>
      <c r="BE86" s="29"/>
      <c r="BF86" s="29"/>
      <c r="BG86" s="29"/>
      <c r="BH86" s="29"/>
      <c r="BI86" s="29"/>
      <c r="BJ86" s="29"/>
      <c r="BK86" s="29"/>
      <c r="BL86" s="29"/>
      <c r="BM86" s="29"/>
      <c r="BN86" s="29"/>
      <c r="BO86" s="29"/>
      <c r="BP86" s="29"/>
      <c r="BQ86" s="29"/>
      <c r="BR86" s="28"/>
      <c r="BS86" s="29"/>
      <c r="BT86" s="29"/>
      <c r="BU86" s="29"/>
      <c r="BV86" s="29"/>
      <c r="BW86" s="29"/>
      <c r="BX86" s="29"/>
      <c r="BY86" s="29"/>
      <c r="BZ86" s="29"/>
      <c r="CA86" s="29"/>
      <c r="CB86" s="29"/>
      <c r="CC86" s="29"/>
      <c r="CD86" s="29"/>
      <c r="CE86" s="29"/>
      <c r="CF86" s="28"/>
      <c r="CG86" s="29"/>
      <c r="CH86" s="29"/>
      <c r="CI86" s="29"/>
      <c r="CJ86" s="29"/>
      <c r="CK86" s="29"/>
      <c r="CL86" s="29"/>
      <c r="CM86" s="29"/>
      <c r="CN86" s="29"/>
      <c r="CO86" s="29"/>
      <c r="CQ86" s="29"/>
      <c r="CR86" s="29"/>
      <c r="CS86" s="28"/>
      <c r="CT86" s="29"/>
      <c r="CU86" s="29"/>
      <c r="CV86" s="29"/>
      <c r="CW86" s="29"/>
      <c r="CX86" s="29"/>
      <c r="CY86" s="29"/>
      <c r="CZ86" s="29"/>
      <c r="DA86" s="29"/>
      <c r="DB86" s="29"/>
      <c r="DC86" s="29"/>
      <c r="DD86" s="29"/>
      <c r="DE86" s="29"/>
      <c r="DF86" s="29"/>
      <c r="DG86" s="29"/>
      <c r="DH86" s="29"/>
      <c r="DI86" s="29"/>
      <c r="DJ86" s="29"/>
      <c r="DK86" s="28"/>
      <c r="DL86" s="29"/>
      <c r="DM86" s="29"/>
      <c r="DN86" s="29"/>
      <c r="DO86" s="29"/>
      <c r="DP86" s="29"/>
      <c r="DQ86" s="29"/>
      <c r="DR86" s="29"/>
      <c r="DS86" s="29"/>
      <c r="DT86" s="29"/>
      <c r="DU86" s="29"/>
      <c r="DV86" s="29"/>
      <c r="DW86" s="29"/>
      <c r="DX86" s="29"/>
      <c r="DY86" s="29"/>
      <c r="DZ86" s="29"/>
      <c r="EA86" s="29"/>
      <c r="EB86" s="29"/>
      <c r="EC86" s="28"/>
      <c r="ED86" s="29"/>
      <c r="EE86" s="29"/>
      <c r="EF86" s="29"/>
      <c r="EG86" s="29"/>
      <c r="EH86" s="29"/>
      <c r="EI86" s="29"/>
      <c r="EJ86" s="29"/>
      <c r="EK86" s="29"/>
      <c r="EL86" s="29"/>
      <c r="EM86" s="29"/>
      <c r="EN86" s="29"/>
      <c r="EO86" s="29"/>
      <c r="EP86" s="29"/>
      <c r="EQ86" s="29"/>
      <c r="ER86" s="29"/>
      <c r="ES86" s="29"/>
      <c r="ET86" s="29"/>
      <c r="EU86" s="28"/>
      <c r="EV86" s="29"/>
      <c r="EW86" s="29"/>
      <c r="EX86" s="29"/>
      <c r="EY86" s="29"/>
      <c r="EZ86" s="29"/>
      <c r="FA86" s="29"/>
      <c r="FB86" s="29"/>
      <c r="FC86" s="29"/>
      <c r="FD86" s="29"/>
      <c r="FE86" s="29"/>
      <c r="FF86" s="29"/>
      <c r="FG86" s="29"/>
      <c r="FH86" s="29"/>
      <c r="FI86" s="29"/>
      <c r="FJ86" s="29"/>
      <c r="FK86" s="29"/>
      <c r="FL86" s="29"/>
      <c r="FM86" s="28"/>
      <c r="FN86" s="29"/>
      <c r="FO86" s="29"/>
      <c r="FP86" s="29"/>
      <c r="FQ86" s="29"/>
      <c r="FR86" s="29"/>
      <c r="FS86" s="29"/>
      <c r="FT86" s="29"/>
      <c r="FU86" s="29"/>
      <c r="FV86" s="29"/>
      <c r="FW86" s="29"/>
      <c r="FX86" s="29"/>
      <c r="FY86" s="29"/>
      <c r="FZ86" s="29"/>
      <c r="GA86" s="29"/>
      <c r="GB86" s="29"/>
      <c r="GC86" s="29"/>
      <c r="GD86" s="29"/>
      <c r="GF86" s="29"/>
      <c r="GW86" s="28"/>
      <c r="GX86" s="29"/>
      <c r="GY86" s="29"/>
      <c r="GZ86" s="29"/>
      <c r="HA86" s="29"/>
      <c r="HB86" s="29"/>
      <c r="HC86" s="29"/>
      <c r="HD86" s="29"/>
      <c r="HE86" s="29"/>
      <c r="HF86" s="29"/>
      <c r="HG86" s="29"/>
      <c r="HH86" s="29"/>
      <c r="HI86" s="29"/>
      <c r="HJ86" s="29"/>
      <c r="HK86" s="29"/>
      <c r="HL86" s="29"/>
      <c r="HM86" s="29"/>
      <c r="HN86" s="29"/>
      <c r="HO86" s="28"/>
      <c r="HP86" s="29"/>
      <c r="HQ86" s="29"/>
      <c r="HR86" s="29"/>
      <c r="HS86" s="29"/>
      <c r="HT86" s="29"/>
      <c r="HU86" s="29"/>
      <c r="HV86" s="29"/>
      <c r="HW86" s="29"/>
      <c r="HX86" s="29"/>
      <c r="HY86" s="29"/>
      <c r="HZ86" s="29"/>
      <c r="IA86" s="29"/>
      <c r="IB86" s="29"/>
      <c r="IC86" s="29"/>
      <c r="ID86" s="29"/>
      <c r="IE86" s="29"/>
      <c r="IF86" s="29"/>
      <c r="IG86" s="28"/>
      <c r="IH86" s="29"/>
      <c r="II86" s="29"/>
      <c r="IJ86" s="29"/>
      <c r="IK86" s="29"/>
      <c r="IL86" s="29"/>
      <c r="IM86" s="29"/>
      <c r="IN86" s="29"/>
      <c r="IO86" s="29"/>
      <c r="IP86" s="29"/>
      <c r="IQ86" s="29"/>
      <c r="IR86" s="29"/>
      <c r="IS86" s="29"/>
      <c r="IT86" s="29"/>
      <c r="IU86" s="29"/>
      <c r="IV86" s="29"/>
      <c r="IW86" s="29"/>
      <c r="IX86" s="29"/>
      <c r="IY86" s="28"/>
      <c r="IZ86" s="29"/>
      <c r="JA86" s="29"/>
      <c r="JB86" s="29"/>
      <c r="JC86" s="29"/>
      <c r="JD86" s="29"/>
      <c r="JE86" s="29"/>
      <c r="JF86" s="29"/>
      <c r="JG86" s="29"/>
      <c r="JH86" s="29"/>
      <c r="JI86" s="29"/>
      <c r="JJ86" s="29"/>
      <c r="JK86" s="29"/>
      <c r="JL86" s="29"/>
      <c r="JM86" s="29"/>
      <c r="JN86" s="29"/>
      <c r="JO86" s="29"/>
      <c r="JP86" s="29"/>
      <c r="JR86" s="29"/>
      <c r="KI86" s="28"/>
      <c r="KJ86" s="29"/>
      <c r="KK86" s="29"/>
      <c r="KL86" s="29"/>
      <c r="KM86" s="29"/>
      <c r="KN86" s="29"/>
      <c r="KO86" s="29"/>
      <c r="KP86" s="29"/>
      <c r="KQ86" s="29"/>
      <c r="KR86" s="29"/>
      <c r="KS86" s="29"/>
      <c r="KT86" s="29"/>
      <c r="KU86" s="29"/>
      <c r="KV86" s="29"/>
      <c r="KW86" s="29"/>
      <c r="KX86" s="29"/>
      <c r="KY86" s="29"/>
      <c r="KZ86" s="29"/>
      <c r="LA86" s="28"/>
      <c r="LB86" s="29"/>
      <c r="LC86" s="29"/>
      <c r="LD86" s="29"/>
      <c r="LE86" s="29"/>
      <c r="LF86" s="29"/>
      <c r="LG86" s="29"/>
      <c r="LH86" s="29"/>
      <c r="LI86" s="29"/>
      <c r="LJ86" s="29"/>
      <c r="LK86" s="29"/>
      <c r="LL86" s="29"/>
      <c r="LM86" s="29"/>
      <c r="LN86" s="29"/>
      <c r="LO86" s="29"/>
      <c r="LP86" s="29"/>
      <c r="LQ86" s="29"/>
      <c r="LR86" s="29"/>
      <c r="LS86" s="28"/>
      <c r="LT86" s="29"/>
      <c r="LU86" s="29"/>
      <c r="LV86" s="29"/>
      <c r="LW86" s="29"/>
      <c r="LX86" s="29"/>
      <c r="LY86" s="29"/>
      <c r="LZ86" s="29"/>
      <c r="MA86" s="29"/>
      <c r="MB86" s="29"/>
      <c r="MC86" s="29"/>
      <c r="MD86" s="29"/>
      <c r="ME86" s="29"/>
      <c r="MF86" s="29"/>
      <c r="MG86" s="29"/>
      <c r="MH86" s="29"/>
      <c r="MI86" s="29"/>
      <c r="MJ86" s="29"/>
      <c r="MK86" s="28"/>
      <c r="ML86" s="29"/>
      <c r="MM86" s="29"/>
      <c r="MN86" s="29"/>
      <c r="MO86" s="29"/>
      <c r="MP86" s="29"/>
      <c r="MQ86" s="29"/>
      <c r="MR86" s="29"/>
      <c r="MS86" s="29"/>
      <c r="MT86" s="29"/>
      <c r="MU86" s="29"/>
      <c r="MV86" s="29"/>
      <c r="MW86" s="29"/>
      <c r="MX86" s="29"/>
      <c r="MY86" s="29"/>
      <c r="MZ86" s="29"/>
      <c r="NA86" s="29"/>
      <c r="NB86" s="29"/>
      <c r="NC86" s="28"/>
      <c r="ND86" s="29"/>
      <c r="NE86" s="29"/>
      <c r="NF86" s="29"/>
      <c r="NG86" s="29"/>
      <c r="NH86" s="29"/>
      <c r="NI86" s="29"/>
      <c r="NJ86" s="29"/>
      <c r="NK86" s="29"/>
      <c r="NL86" s="29"/>
      <c r="NM86" s="29"/>
      <c r="NN86" s="29"/>
      <c r="NO86" s="29"/>
      <c r="NP86" s="29"/>
      <c r="NQ86" s="29"/>
      <c r="NR86" s="29"/>
      <c r="NS86" s="29"/>
      <c r="NT86" s="29"/>
      <c r="NU86" s="28"/>
      <c r="NW86" s="29"/>
      <c r="NX86" s="29"/>
      <c r="NY86" s="29"/>
      <c r="NZ86" s="29"/>
      <c r="OA86" s="29"/>
      <c r="OB86" s="29"/>
      <c r="OC86" s="29"/>
      <c r="OD86" s="29"/>
      <c r="OE86" s="29"/>
      <c r="OF86" s="29"/>
      <c r="OG86" s="29"/>
      <c r="OH86" s="29"/>
      <c r="OI86" s="29"/>
      <c r="OJ86" s="29"/>
      <c r="OK86" s="29"/>
      <c r="OL86" s="29"/>
      <c r="OM86" s="28"/>
      <c r="ON86" s="29"/>
      <c r="OO86" s="29"/>
      <c r="OP86" s="29"/>
      <c r="OQ86" s="29"/>
      <c r="OR86" s="29"/>
      <c r="OS86" s="29"/>
      <c r="OT86" s="29"/>
      <c r="OU86" s="29"/>
      <c r="OV86" s="29"/>
      <c r="OW86" s="29"/>
      <c r="OX86" s="29"/>
      <c r="OY86" s="29"/>
      <c r="OZ86" s="29"/>
      <c r="PA86" s="29"/>
      <c r="PB86" s="29"/>
      <c r="PC86" s="29"/>
      <c r="PD86" s="29"/>
      <c r="PE86" s="28"/>
      <c r="PF86" s="29"/>
      <c r="PG86" s="29"/>
      <c r="PH86" s="29"/>
      <c r="PI86" s="29"/>
      <c r="PJ86" s="29"/>
      <c r="PK86" s="29"/>
      <c r="PL86" s="29"/>
      <c r="PM86" s="29"/>
      <c r="PN86" s="29"/>
      <c r="PO86" s="29"/>
      <c r="PP86" s="29"/>
      <c r="PQ86" s="29"/>
      <c r="PR86" s="29"/>
      <c r="PS86" s="29"/>
      <c r="PT86" s="29"/>
      <c r="PU86" s="29"/>
      <c r="PV86" s="29"/>
      <c r="PW86" s="28"/>
      <c r="PX86" s="29"/>
      <c r="PY86" s="29"/>
      <c r="PZ86" s="29"/>
      <c r="QA86" s="29"/>
      <c r="QB86" s="29"/>
      <c r="QC86" s="29"/>
      <c r="QD86" s="29"/>
      <c r="QE86" s="29"/>
      <c r="QF86" s="29"/>
      <c r="QG86" s="29"/>
      <c r="QH86" s="29"/>
      <c r="QI86" s="29"/>
      <c r="QJ86" s="29"/>
      <c r="QK86" s="29"/>
      <c r="QL86" s="29"/>
      <c r="QM86" s="29"/>
      <c r="QN86" s="29"/>
      <c r="QO86" s="28"/>
      <c r="QP86" s="29"/>
      <c r="QQ86" s="29"/>
      <c r="QR86" s="29"/>
      <c r="QS86" s="29"/>
      <c r="QT86" s="29"/>
      <c r="QU86" s="29"/>
      <c r="QV86" s="29"/>
      <c r="QW86" s="29"/>
      <c r="QX86" s="29"/>
      <c r="QY86" s="29"/>
      <c r="QZ86" s="29"/>
      <c r="RA86" s="29"/>
      <c r="RB86" s="29"/>
      <c r="RC86" s="29"/>
      <c r="RD86" s="29"/>
      <c r="RE86" s="29"/>
      <c r="RF86" s="29"/>
      <c r="RH86" s="29"/>
    </row>
    <row r="87" spans="2:476" ht="15" x14ac:dyDescent="0.25">
      <c r="B87" s="28"/>
      <c r="C87" s="29"/>
      <c r="D87" s="29"/>
      <c r="E87" s="29"/>
      <c r="F87" s="29"/>
      <c r="G87" s="29"/>
      <c r="H87" s="29"/>
      <c r="I87" s="29"/>
      <c r="J87" s="29"/>
      <c r="K87" s="29"/>
      <c r="L87" s="29"/>
      <c r="M87" s="29"/>
      <c r="N87" s="29"/>
      <c r="O87" s="29"/>
      <c r="P87" s="28"/>
      <c r="Q87" s="29"/>
      <c r="R87" s="29"/>
      <c r="S87" s="29"/>
      <c r="T87" s="29"/>
      <c r="U87" s="29"/>
      <c r="V87" s="29"/>
      <c r="W87" s="29"/>
      <c r="X87" s="29"/>
      <c r="Y87" s="29"/>
      <c r="Z87" s="29"/>
      <c r="AA87" s="29"/>
      <c r="AB87" s="29"/>
      <c r="AC87" s="29"/>
      <c r="AD87" s="28"/>
      <c r="AE87" s="29"/>
      <c r="AF87" s="29"/>
      <c r="AG87" s="29"/>
      <c r="AH87" s="29"/>
      <c r="AI87" s="29"/>
      <c r="AJ87" s="29"/>
      <c r="AK87" s="29"/>
      <c r="AL87" s="29"/>
      <c r="AM87" s="29"/>
      <c r="AN87" s="29"/>
      <c r="AO87" s="29"/>
      <c r="AP87" s="28"/>
      <c r="AQ87" s="29"/>
      <c r="AR87" s="29"/>
      <c r="AS87" s="29"/>
      <c r="AT87" s="29"/>
      <c r="AU87" s="29"/>
      <c r="AV87" s="29"/>
      <c r="AW87" s="29"/>
      <c r="AX87" s="29"/>
      <c r="AY87" s="29"/>
      <c r="AZ87" s="29"/>
      <c r="BA87" s="28"/>
      <c r="BB87" s="29"/>
      <c r="BC87" s="29"/>
      <c r="BD87" s="28"/>
      <c r="BE87" s="29"/>
      <c r="BF87" s="29"/>
      <c r="BG87" s="29"/>
      <c r="BH87" s="29"/>
      <c r="BI87" s="29"/>
      <c r="BJ87" s="29"/>
      <c r="BK87" s="29"/>
      <c r="BL87" s="29"/>
      <c r="BM87" s="29"/>
      <c r="BN87" s="29"/>
      <c r="BO87" s="29"/>
      <c r="BP87" s="29"/>
      <c r="BQ87" s="29"/>
      <c r="BR87" s="28"/>
      <c r="BS87" s="29"/>
      <c r="BT87" s="29"/>
      <c r="BU87" s="29"/>
      <c r="BV87" s="29"/>
      <c r="BW87" s="29"/>
      <c r="BX87" s="29"/>
      <c r="BY87" s="29"/>
      <c r="BZ87" s="29"/>
      <c r="CA87" s="29"/>
      <c r="CB87" s="29"/>
      <c r="CC87" s="29"/>
      <c r="CD87" s="29"/>
      <c r="CE87" s="29"/>
      <c r="CF87" s="28"/>
      <c r="CG87" s="29"/>
      <c r="CH87" s="29"/>
      <c r="CI87" s="29"/>
      <c r="CJ87" s="29"/>
      <c r="CK87" s="29"/>
      <c r="CL87" s="29"/>
      <c r="CM87" s="29"/>
      <c r="CN87" s="29"/>
      <c r="CO87" s="29"/>
      <c r="CQ87" s="29"/>
      <c r="CR87" s="29"/>
      <c r="CS87" s="28"/>
      <c r="CT87" s="29"/>
      <c r="CU87" s="29"/>
      <c r="CV87" s="29"/>
      <c r="CW87" s="29"/>
      <c r="CX87" s="29"/>
      <c r="CY87" s="29"/>
      <c r="CZ87" s="29"/>
      <c r="DA87" s="29"/>
      <c r="DB87" s="29"/>
      <c r="DC87" s="29"/>
      <c r="DD87" s="29"/>
      <c r="DE87" s="29"/>
      <c r="DF87" s="29"/>
      <c r="DG87" s="29"/>
      <c r="DH87" s="29"/>
      <c r="DI87" s="29"/>
      <c r="DJ87" s="29"/>
      <c r="DK87" s="28"/>
      <c r="DL87" s="29"/>
      <c r="DM87" s="29"/>
      <c r="DN87" s="29"/>
      <c r="DO87" s="29"/>
      <c r="DP87" s="29"/>
      <c r="DQ87" s="29"/>
      <c r="DR87" s="29"/>
      <c r="DS87" s="29"/>
      <c r="DT87" s="29"/>
      <c r="DU87" s="29"/>
      <c r="DV87" s="29"/>
      <c r="DW87" s="29"/>
      <c r="DX87" s="29"/>
      <c r="DY87" s="29"/>
      <c r="DZ87" s="29"/>
      <c r="EA87" s="29"/>
      <c r="EB87" s="29"/>
      <c r="EC87" s="28"/>
      <c r="ED87" s="29"/>
      <c r="EE87" s="29"/>
      <c r="EF87" s="29"/>
      <c r="EG87" s="29"/>
      <c r="EH87" s="29"/>
      <c r="EI87" s="29"/>
      <c r="EJ87" s="29"/>
      <c r="EK87" s="29"/>
      <c r="EL87" s="29"/>
      <c r="EM87" s="29"/>
      <c r="EN87" s="29"/>
      <c r="EO87" s="29"/>
      <c r="EP87" s="29"/>
      <c r="EQ87" s="29"/>
      <c r="ER87" s="29"/>
      <c r="ES87" s="29"/>
      <c r="ET87" s="29"/>
      <c r="EU87" s="28"/>
      <c r="EV87" s="29"/>
      <c r="EW87" s="29"/>
      <c r="EX87" s="29"/>
      <c r="EY87" s="29"/>
      <c r="EZ87" s="29"/>
      <c r="FA87" s="29"/>
      <c r="FB87" s="29"/>
      <c r="FC87" s="29"/>
      <c r="FD87" s="29"/>
      <c r="FE87" s="29"/>
      <c r="FF87" s="29"/>
      <c r="FG87" s="29"/>
      <c r="FH87" s="29"/>
      <c r="FI87" s="29"/>
      <c r="FJ87" s="29"/>
      <c r="FK87" s="29"/>
      <c r="FL87" s="29"/>
      <c r="FM87" s="28"/>
      <c r="FN87" s="29"/>
      <c r="FO87" s="29"/>
      <c r="FP87" s="29"/>
      <c r="FQ87" s="29"/>
      <c r="FR87" s="29"/>
      <c r="FS87" s="29"/>
      <c r="FT87" s="29"/>
      <c r="FU87" s="29"/>
      <c r="FV87" s="29"/>
      <c r="FW87" s="29"/>
      <c r="FX87" s="29"/>
      <c r="FY87" s="29"/>
      <c r="FZ87" s="29"/>
      <c r="GA87" s="29"/>
      <c r="GB87" s="29"/>
      <c r="GC87" s="29"/>
      <c r="GD87" s="29"/>
      <c r="GF87" s="29"/>
      <c r="GW87" s="28"/>
      <c r="GX87" s="29"/>
      <c r="GY87" s="29"/>
      <c r="GZ87" s="29"/>
      <c r="HA87" s="29"/>
      <c r="HB87" s="29"/>
      <c r="HC87" s="29"/>
      <c r="HD87" s="29"/>
      <c r="HE87" s="29"/>
      <c r="HF87" s="29"/>
      <c r="HG87" s="29"/>
      <c r="HH87" s="29"/>
      <c r="HI87" s="29"/>
      <c r="HJ87" s="29"/>
      <c r="HK87" s="29"/>
      <c r="HL87" s="29"/>
      <c r="HM87" s="29"/>
      <c r="HN87" s="29"/>
      <c r="HO87" s="28"/>
      <c r="HP87" s="29"/>
      <c r="HQ87" s="29"/>
      <c r="HR87" s="29"/>
      <c r="HS87" s="29"/>
      <c r="HT87" s="29"/>
      <c r="HU87" s="29"/>
      <c r="HV87" s="29"/>
      <c r="HW87" s="29"/>
      <c r="HX87" s="29"/>
      <c r="HY87" s="29"/>
      <c r="HZ87" s="29"/>
      <c r="IA87" s="29"/>
      <c r="IB87" s="29"/>
      <c r="IC87" s="29"/>
      <c r="ID87" s="29"/>
      <c r="IE87" s="29"/>
      <c r="IF87" s="29"/>
      <c r="IG87" s="28"/>
      <c r="IH87" s="29"/>
      <c r="II87" s="29"/>
      <c r="IJ87" s="29"/>
      <c r="IK87" s="29"/>
      <c r="IL87" s="29"/>
      <c r="IM87" s="29"/>
      <c r="IN87" s="29"/>
      <c r="IO87" s="29"/>
      <c r="IP87" s="29"/>
      <c r="IQ87" s="29"/>
      <c r="IR87" s="29"/>
      <c r="IS87" s="29"/>
      <c r="IT87" s="29"/>
      <c r="IU87" s="29"/>
      <c r="IV87" s="29"/>
      <c r="IW87" s="29"/>
      <c r="IX87" s="29"/>
      <c r="IY87" s="28"/>
      <c r="IZ87" s="29"/>
      <c r="JA87" s="29"/>
      <c r="JB87" s="29"/>
      <c r="JC87" s="29"/>
      <c r="JD87" s="29"/>
      <c r="JE87" s="29"/>
      <c r="JF87" s="29"/>
      <c r="JG87" s="29"/>
      <c r="JH87" s="29"/>
      <c r="JI87" s="29"/>
      <c r="JJ87" s="29"/>
      <c r="JK87" s="29"/>
      <c r="JL87" s="29"/>
      <c r="JM87" s="29"/>
      <c r="JN87" s="29"/>
      <c r="JO87" s="29"/>
      <c r="JP87" s="29"/>
      <c r="JR87" s="29"/>
      <c r="KI87" s="28"/>
      <c r="KJ87" s="29"/>
      <c r="KK87" s="29"/>
      <c r="KL87" s="29"/>
      <c r="KM87" s="29"/>
      <c r="KN87" s="29"/>
      <c r="KO87" s="29"/>
      <c r="KP87" s="29"/>
      <c r="KQ87" s="29"/>
      <c r="KR87" s="29"/>
      <c r="KS87" s="29"/>
      <c r="KT87" s="29"/>
      <c r="KU87" s="29"/>
      <c r="KV87" s="29"/>
      <c r="KW87" s="29"/>
      <c r="KX87" s="29"/>
      <c r="KY87" s="29"/>
      <c r="KZ87" s="29"/>
      <c r="LA87" s="28"/>
      <c r="LB87" s="29"/>
      <c r="LC87" s="29"/>
      <c r="LD87" s="29"/>
      <c r="LE87" s="29"/>
      <c r="LF87" s="29"/>
      <c r="LG87" s="29"/>
      <c r="LH87" s="29"/>
      <c r="LI87" s="29"/>
      <c r="LJ87" s="29"/>
      <c r="LK87" s="29"/>
      <c r="LL87" s="29"/>
      <c r="LM87" s="29"/>
      <c r="LN87" s="29"/>
      <c r="LO87" s="29"/>
      <c r="LP87" s="29"/>
      <c r="LQ87" s="29"/>
      <c r="LR87" s="29"/>
      <c r="LS87" s="28"/>
      <c r="LT87" s="29"/>
      <c r="LU87" s="29"/>
      <c r="LV87" s="29"/>
      <c r="LW87" s="29"/>
      <c r="LX87" s="29"/>
      <c r="LY87" s="29"/>
      <c r="LZ87" s="29"/>
      <c r="MA87" s="29"/>
      <c r="MB87" s="29"/>
      <c r="MC87" s="29"/>
      <c r="MD87" s="29"/>
      <c r="ME87" s="29"/>
      <c r="MF87" s="29"/>
      <c r="MG87" s="29"/>
      <c r="MH87" s="29"/>
      <c r="MI87" s="29"/>
      <c r="MJ87" s="29"/>
      <c r="MK87" s="28"/>
      <c r="ML87" s="29"/>
      <c r="MM87" s="29"/>
      <c r="MN87" s="29"/>
      <c r="MO87" s="29"/>
      <c r="MP87" s="29"/>
      <c r="MQ87" s="29"/>
      <c r="MR87" s="29"/>
      <c r="MS87" s="29"/>
      <c r="MT87" s="29"/>
      <c r="MU87" s="29"/>
      <c r="MV87" s="29"/>
      <c r="MW87" s="29"/>
      <c r="MX87" s="29"/>
      <c r="MY87" s="29"/>
      <c r="MZ87" s="29"/>
      <c r="NA87" s="29"/>
      <c r="NB87" s="29"/>
      <c r="NC87" s="28"/>
      <c r="ND87" s="29"/>
      <c r="NE87" s="29"/>
      <c r="NF87" s="29"/>
      <c r="NG87" s="29"/>
      <c r="NH87" s="29"/>
      <c r="NI87" s="29"/>
      <c r="NJ87" s="29"/>
      <c r="NK87" s="29"/>
      <c r="NL87" s="29"/>
      <c r="NM87" s="29"/>
      <c r="NN87" s="29"/>
      <c r="NO87" s="29"/>
      <c r="NP87" s="29"/>
      <c r="NQ87" s="29"/>
      <c r="NR87" s="29"/>
      <c r="NS87" s="29"/>
      <c r="NT87" s="29"/>
      <c r="NU87" s="28"/>
      <c r="NW87" s="29"/>
      <c r="NX87" s="29"/>
      <c r="NY87" s="29"/>
      <c r="NZ87" s="29"/>
      <c r="OA87" s="29"/>
      <c r="OB87" s="29"/>
      <c r="OC87" s="29"/>
      <c r="OD87" s="29"/>
      <c r="OE87" s="29"/>
      <c r="OF87" s="29"/>
      <c r="OG87" s="29"/>
      <c r="OH87" s="29"/>
      <c r="OI87" s="29"/>
      <c r="OJ87" s="29"/>
      <c r="OK87" s="29"/>
      <c r="OL87" s="29"/>
      <c r="OM87" s="28"/>
      <c r="ON87" s="29"/>
      <c r="OO87" s="29"/>
      <c r="OP87" s="29"/>
      <c r="OQ87" s="29"/>
      <c r="OR87" s="29"/>
      <c r="OS87" s="29"/>
      <c r="OT87" s="29"/>
      <c r="OU87" s="29"/>
      <c r="OV87" s="29"/>
      <c r="OW87" s="29"/>
      <c r="OX87" s="29"/>
      <c r="OY87" s="29"/>
      <c r="OZ87" s="29"/>
      <c r="PA87" s="29"/>
      <c r="PB87" s="29"/>
      <c r="PC87" s="29"/>
      <c r="PD87" s="29"/>
      <c r="PE87" s="28"/>
      <c r="PF87" s="29"/>
      <c r="PG87" s="29"/>
      <c r="PH87" s="29"/>
      <c r="PI87" s="29"/>
      <c r="PJ87" s="29"/>
      <c r="PK87" s="29"/>
      <c r="PL87" s="29"/>
      <c r="PM87" s="29"/>
      <c r="PN87" s="29"/>
      <c r="PO87" s="29"/>
      <c r="PP87" s="29"/>
      <c r="PQ87" s="29"/>
      <c r="PR87" s="29"/>
      <c r="PS87" s="29"/>
      <c r="PT87" s="29"/>
      <c r="PU87" s="29"/>
      <c r="PV87" s="29"/>
      <c r="PW87" s="28"/>
      <c r="PX87" s="29"/>
      <c r="PY87" s="29"/>
      <c r="PZ87" s="29"/>
      <c r="QA87" s="29"/>
      <c r="QB87" s="29"/>
      <c r="QC87" s="29"/>
      <c r="QD87" s="29"/>
      <c r="QE87" s="29"/>
      <c r="QF87" s="29"/>
      <c r="QG87" s="29"/>
      <c r="QH87" s="29"/>
      <c r="QI87" s="29"/>
      <c r="QJ87" s="29"/>
      <c r="QK87" s="29"/>
      <c r="QL87" s="29"/>
      <c r="QM87" s="29"/>
      <c r="QN87" s="29"/>
      <c r="QO87" s="28"/>
      <c r="QP87" s="29"/>
      <c r="QQ87" s="29"/>
      <c r="QR87" s="29"/>
      <c r="QS87" s="29"/>
      <c r="QT87" s="29"/>
      <c r="QU87" s="29"/>
      <c r="QV87" s="29"/>
      <c r="QW87" s="29"/>
      <c r="QX87" s="29"/>
      <c r="QY87" s="29"/>
      <c r="QZ87" s="29"/>
      <c r="RA87" s="29"/>
      <c r="RB87" s="29"/>
      <c r="RC87" s="29"/>
      <c r="RD87" s="29"/>
      <c r="RE87" s="29"/>
      <c r="RF87" s="29"/>
      <c r="RH87" s="29"/>
    </row>
    <row r="88" spans="2:476" ht="15" x14ac:dyDescent="0.25">
      <c r="B88" s="28"/>
      <c r="C88" s="29"/>
      <c r="D88" s="29"/>
      <c r="E88" s="29"/>
      <c r="F88" s="29"/>
      <c r="G88" s="29"/>
      <c r="H88" s="29"/>
      <c r="I88" s="29"/>
      <c r="J88" s="29"/>
      <c r="K88" s="29"/>
      <c r="L88" s="29"/>
      <c r="M88" s="29"/>
      <c r="N88" s="29"/>
      <c r="O88" s="29"/>
      <c r="P88" s="28"/>
      <c r="Q88" s="29"/>
      <c r="R88" s="29"/>
      <c r="S88" s="29"/>
      <c r="T88" s="29"/>
      <c r="U88" s="29"/>
      <c r="V88" s="29"/>
      <c r="W88" s="29"/>
      <c r="X88" s="29"/>
      <c r="Y88" s="29"/>
      <c r="Z88" s="29"/>
      <c r="AA88" s="29"/>
      <c r="AB88" s="29"/>
      <c r="AC88" s="29"/>
      <c r="AD88" s="28"/>
      <c r="AE88" s="29"/>
      <c r="AF88" s="29"/>
      <c r="AG88" s="29"/>
      <c r="AH88" s="29"/>
      <c r="AI88" s="29"/>
      <c r="AJ88" s="29"/>
      <c r="AK88" s="29"/>
      <c r="AL88" s="29"/>
      <c r="AM88" s="29"/>
      <c r="AN88" s="29"/>
      <c r="AO88" s="29"/>
      <c r="AP88" s="28"/>
      <c r="AQ88" s="29"/>
      <c r="AR88" s="29"/>
      <c r="AS88" s="29"/>
      <c r="AT88" s="29"/>
      <c r="AU88" s="29"/>
      <c r="AV88" s="29"/>
      <c r="AW88" s="29"/>
      <c r="AX88" s="29"/>
      <c r="AY88" s="29"/>
      <c r="AZ88" s="29"/>
      <c r="BA88" s="28"/>
      <c r="BB88" s="29"/>
      <c r="BC88" s="29"/>
      <c r="BD88" s="28"/>
      <c r="BE88" s="29"/>
      <c r="BF88" s="29"/>
      <c r="BG88" s="29"/>
      <c r="BH88" s="29"/>
      <c r="BI88" s="29"/>
      <c r="BJ88" s="29"/>
      <c r="BK88" s="29"/>
      <c r="BL88" s="29"/>
      <c r="BM88" s="29"/>
      <c r="BN88" s="29"/>
      <c r="BO88" s="29"/>
      <c r="BP88" s="29"/>
      <c r="BQ88" s="29"/>
      <c r="BR88" s="28"/>
      <c r="BS88" s="29"/>
      <c r="BT88" s="29"/>
      <c r="BU88" s="29"/>
      <c r="BV88" s="29"/>
      <c r="BW88" s="29"/>
      <c r="BX88" s="29"/>
      <c r="BY88" s="29"/>
      <c r="BZ88" s="29"/>
      <c r="CA88" s="29"/>
      <c r="CB88" s="29"/>
      <c r="CC88" s="29"/>
      <c r="CD88" s="29"/>
      <c r="CE88" s="29"/>
      <c r="CF88" s="28"/>
      <c r="CG88" s="29"/>
      <c r="CH88" s="29"/>
      <c r="CI88" s="29"/>
      <c r="CJ88" s="29"/>
      <c r="CK88" s="29"/>
      <c r="CL88" s="29"/>
      <c r="CM88" s="29"/>
      <c r="CN88" s="29"/>
      <c r="CO88" s="29"/>
      <c r="CQ88" s="29"/>
      <c r="CR88" s="29"/>
      <c r="CS88" s="28"/>
      <c r="CT88" s="29"/>
      <c r="CU88" s="29"/>
      <c r="CV88" s="29"/>
      <c r="CW88" s="29"/>
      <c r="CX88" s="29"/>
      <c r="CY88" s="29"/>
      <c r="CZ88" s="29"/>
      <c r="DA88" s="29"/>
      <c r="DB88" s="29"/>
      <c r="DC88" s="29"/>
      <c r="DD88" s="29"/>
      <c r="DE88" s="29"/>
      <c r="DF88" s="29"/>
      <c r="DG88" s="29"/>
      <c r="DH88" s="29"/>
      <c r="DI88" s="29"/>
      <c r="DJ88" s="29"/>
      <c r="DK88" s="28"/>
      <c r="DL88" s="29"/>
      <c r="DM88" s="29"/>
      <c r="DN88" s="29"/>
      <c r="DO88" s="29"/>
      <c r="DP88" s="29"/>
      <c r="DQ88" s="29"/>
      <c r="DR88" s="29"/>
      <c r="DS88" s="29"/>
      <c r="DT88" s="29"/>
      <c r="DU88" s="29"/>
      <c r="DV88" s="29"/>
      <c r="DW88" s="29"/>
      <c r="DX88" s="29"/>
      <c r="DY88" s="29"/>
      <c r="DZ88" s="29"/>
      <c r="EA88" s="29"/>
      <c r="EB88" s="29"/>
      <c r="EC88" s="28"/>
      <c r="ED88" s="29"/>
      <c r="EE88" s="29"/>
      <c r="EF88" s="29"/>
      <c r="EG88" s="29"/>
      <c r="EH88" s="29"/>
      <c r="EI88" s="29"/>
      <c r="EJ88" s="29"/>
      <c r="EK88" s="29"/>
      <c r="EL88" s="29"/>
      <c r="EM88" s="29"/>
      <c r="EN88" s="29"/>
      <c r="EO88" s="29"/>
      <c r="EP88" s="29"/>
      <c r="EQ88" s="29"/>
      <c r="ER88" s="29"/>
      <c r="ES88" s="29"/>
      <c r="ET88" s="29"/>
      <c r="EU88" s="28"/>
      <c r="EV88" s="29"/>
      <c r="EW88" s="29"/>
      <c r="EX88" s="29"/>
      <c r="EY88" s="29"/>
      <c r="EZ88" s="29"/>
      <c r="FA88" s="29"/>
      <c r="FB88" s="29"/>
      <c r="FC88" s="29"/>
      <c r="FD88" s="29"/>
      <c r="FE88" s="29"/>
      <c r="FF88" s="29"/>
      <c r="FG88" s="29"/>
      <c r="FH88" s="29"/>
      <c r="FI88" s="29"/>
      <c r="FJ88" s="29"/>
      <c r="FK88" s="29"/>
      <c r="FL88" s="29"/>
      <c r="FM88" s="28"/>
      <c r="FN88" s="29"/>
      <c r="FO88" s="29"/>
      <c r="FP88" s="29"/>
      <c r="FQ88" s="29"/>
      <c r="FR88" s="29"/>
      <c r="FS88" s="29"/>
      <c r="FT88" s="29"/>
      <c r="FU88" s="29"/>
      <c r="FV88" s="29"/>
      <c r="FW88" s="29"/>
      <c r="FX88" s="29"/>
      <c r="FY88" s="29"/>
      <c r="FZ88" s="29"/>
      <c r="GA88" s="29"/>
      <c r="GB88" s="29"/>
      <c r="GC88" s="29"/>
      <c r="GD88" s="29"/>
      <c r="GF88" s="29"/>
      <c r="GW88" s="28"/>
      <c r="GX88" s="29"/>
      <c r="GY88" s="29"/>
      <c r="GZ88" s="29"/>
      <c r="HA88" s="29"/>
      <c r="HB88" s="29"/>
      <c r="HC88" s="29"/>
      <c r="HD88" s="29"/>
      <c r="HE88" s="29"/>
      <c r="HF88" s="29"/>
      <c r="HG88" s="29"/>
      <c r="HH88" s="29"/>
      <c r="HI88" s="29"/>
      <c r="HJ88" s="29"/>
      <c r="HK88" s="29"/>
      <c r="HL88" s="29"/>
      <c r="HM88" s="29"/>
      <c r="HN88" s="29"/>
      <c r="HO88" s="28"/>
      <c r="HP88" s="29"/>
      <c r="HQ88" s="29"/>
      <c r="HR88" s="29"/>
      <c r="HS88" s="29"/>
      <c r="HT88" s="29"/>
      <c r="HU88" s="29"/>
      <c r="HV88" s="29"/>
      <c r="HW88" s="29"/>
      <c r="HX88" s="29"/>
      <c r="HY88" s="29"/>
      <c r="HZ88" s="29"/>
      <c r="IA88" s="29"/>
      <c r="IB88" s="29"/>
      <c r="IC88" s="29"/>
      <c r="ID88" s="29"/>
      <c r="IE88" s="29"/>
      <c r="IF88" s="29"/>
      <c r="IG88" s="28"/>
      <c r="IH88" s="29"/>
      <c r="II88" s="29"/>
      <c r="IJ88" s="29"/>
      <c r="IK88" s="29"/>
      <c r="IL88" s="29"/>
      <c r="IM88" s="29"/>
      <c r="IN88" s="29"/>
      <c r="IO88" s="29"/>
      <c r="IP88" s="29"/>
      <c r="IQ88" s="29"/>
      <c r="IR88" s="29"/>
      <c r="IS88" s="29"/>
      <c r="IT88" s="29"/>
      <c r="IU88" s="29"/>
      <c r="IV88" s="29"/>
      <c r="IW88" s="29"/>
      <c r="IX88" s="29"/>
      <c r="IY88" s="28"/>
      <c r="IZ88" s="29"/>
      <c r="JA88" s="29"/>
      <c r="JB88" s="29"/>
      <c r="JC88" s="29"/>
      <c r="JD88" s="29"/>
      <c r="JE88" s="29"/>
      <c r="JF88" s="29"/>
      <c r="JG88" s="29"/>
      <c r="JH88" s="29"/>
      <c r="JI88" s="29"/>
      <c r="JJ88" s="29"/>
      <c r="JK88" s="29"/>
      <c r="JL88" s="29"/>
      <c r="JM88" s="29"/>
      <c r="JN88" s="29"/>
      <c r="JO88" s="29"/>
      <c r="JP88" s="29"/>
      <c r="JR88" s="29"/>
      <c r="KI88" s="28"/>
      <c r="KJ88" s="29"/>
      <c r="KK88" s="29"/>
      <c r="KL88" s="29"/>
      <c r="KM88" s="29"/>
      <c r="KN88" s="29"/>
      <c r="KO88" s="29"/>
      <c r="KP88" s="29"/>
      <c r="KQ88" s="29"/>
      <c r="KR88" s="29"/>
      <c r="KS88" s="29"/>
      <c r="KT88" s="29"/>
      <c r="KU88" s="29"/>
      <c r="KV88" s="29"/>
      <c r="KW88" s="29"/>
      <c r="KX88" s="29"/>
      <c r="KY88" s="29"/>
      <c r="KZ88" s="29"/>
      <c r="LA88" s="28"/>
      <c r="LB88" s="29"/>
      <c r="LC88" s="29"/>
      <c r="LD88" s="29"/>
      <c r="LE88" s="29"/>
      <c r="LF88" s="29"/>
      <c r="LG88" s="29"/>
      <c r="LH88" s="29"/>
      <c r="LI88" s="29"/>
      <c r="LJ88" s="29"/>
      <c r="LK88" s="29"/>
      <c r="LL88" s="29"/>
      <c r="LM88" s="29"/>
      <c r="LN88" s="29"/>
      <c r="LO88" s="29"/>
      <c r="LP88" s="29"/>
      <c r="LQ88" s="29"/>
      <c r="LR88" s="29"/>
      <c r="LS88" s="28"/>
      <c r="LT88" s="29"/>
      <c r="LU88" s="29"/>
      <c r="LV88" s="29"/>
      <c r="LW88" s="29"/>
      <c r="LX88" s="29"/>
      <c r="LY88" s="29"/>
      <c r="LZ88" s="29"/>
      <c r="MA88" s="29"/>
      <c r="MB88" s="29"/>
      <c r="MC88" s="29"/>
      <c r="MD88" s="29"/>
      <c r="ME88" s="29"/>
      <c r="MF88" s="29"/>
      <c r="MG88" s="29"/>
      <c r="MH88" s="29"/>
      <c r="MI88" s="29"/>
      <c r="MJ88" s="29"/>
      <c r="MK88" s="28"/>
      <c r="ML88" s="29"/>
      <c r="MM88" s="29"/>
      <c r="MN88" s="29"/>
      <c r="MO88" s="29"/>
      <c r="MP88" s="29"/>
      <c r="MQ88" s="29"/>
      <c r="MR88" s="29"/>
      <c r="MS88" s="29"/>
      <c r="MT88" s="29"/>
      <c r="MU88" s="29"/>
      <c r="MV88" s="29"/>
      <c r="MW88" s="29"/>
      <c r="MX88" s="29"/>
      <c r="MY88" s="29"/>
      <c r="MZ88" s="29"/>
      <c r="NA88" s="29"/>
      <c r="NB88" s="29"/>
      <c r="NC88" s="28"/>
      <c r="ND88" s="29"/>
      <c r="NE88" s="29"/>
      <c r="NF88" s="29"/>
      <c r="NG88" s="29"/>
      <c r="NH88" s="29"/>
      <c r="NI88" s="29"/>
      <c r="NJ88" s="29"/>
      <c r="NK88" s="29"/>
      <c r="NL88" s="29"/>
      <c r="NM88" s="29"/>
      <c r="NN88" s="29"/>
      <c r="NO88" s="29"/>
      <c r="NP88" s="29"/>
      <c r="NQ88" s="29"/>
      <c r="NR88" s="29"/>
      <c r="NS88" s="29"/>
      <c r="NT88" s="29"/>
      <c r="NU88" s="28"/>
      <c r="NW88" s="29"/>
      <c r="NX88" s="29"/>
      <c r="NY88" s="29"/>
      <c r="NZ88" s="29"/>
      <c r="OA88" s="29"/>
      <c r="OB88" s="29"/>
      <c r="OC88" s="29"/>
      <c r="OD88" s="29"/>
      <c r="OE88" s="29"/>
      <c r="OF88" s="29"/>
      <c r="OG88" s="29"/>
      <c r="OH88" s="29"/>
      <c r="OI88" s="29"/>
      <c r="OJ88" s="29"/>
      <c r="OK88" s="29"/>
      <c r="OL88" s="29"/>
      <c r="OM88" s="28"/>
      <c r="ON88" s="29"/>
      <c r="OO88" s="29"/>
      <c r="OP88" s="29"/>
      <c r="OQ88" s="29"/>
      <c r="OR88" s="29"/>
      <c r="OS88" s="29"/>
      <c r="OT88" s="29"/>
      <c r="OU88" s="29"/>
      <c r="OV88" s="29"/>
      <c r="OW88" s="29"/>
      <c r="OX88" s="29"/>
      <c r="OY88" s="29"/>
      <c r="OZ88" s="29"/>
      <c r="PA88" s="29"/>
      <c r="PB88" s="29"/>
      <c r="PC88" s="29"/>
      <c r="PD88" s="29"/>
      <c r="PE88" s="28"/>
      <c r="PF88" s="29"/>
      <c r="PG88" s="29"/>
      <c r="PH88" s="29"/>
      <c r="PI88" s="29"/>
      <c r="PJ88" s="29"/>
      <c r="PK88" s="29"/>
      <c r="PL88" s="29"/>
      <c r="PM88" s="29"/>
      <c r="PN88" s="29"/>
      <c r="PO88" s="29"/>
      <c r="PP88" s="29"/>
      <c r="PQ88" s="29"/>
      <c r="PR88" s="29"/>
      <c r="PS88" s="29"/>
      <c r="PT88" s="29"/>
      <c r="PU88" s="29"/>
      <c r="PV88" s="29"/>
      <c r="PW88" s="28"/>
      <c r="PX88" s="29"/>
      <c r="PY88" s="29"/>
      <c r="PZ88" s="29"/>
      <c r="QA88" s="29"/>
      <c r="QB88" s="29"/>
      <c r="QC88" s="29"/>
      <c r="QD88" s="29"/>
      <c r="QE88" s="29"/>
      <c r="QF88" s="29"/>
      <c r="QG88" s="29"/>
      <c r="QH88" s="29"/>
      <c r="QI88" s="29"/>
      <c r="QJ88" s="29"/>
      <c r="QK88" s="29"/>
      <c r="QL88" s="29"/>
      <c r="QM88" s="29"/>
      <c r="QN88" s="29"/>
      <c r="QO88" s="28"/>
      <c r="QP88" s="29"/>
      <c r="QQ88" s="29"/>
      <c r="QR88" s="29"/>
      <c r="QS88" s="29"/>
      <c r="QT88" s="29"/>
      <c r="QU88" s="29"/>
      <c r="QV88" s="29"/>
      <c r="QW88" s="29"/>
      <c r="QX88" s="29"/>
      <c r="QY88" s="29"/>
      <c r="QZ88" s="29"/>
      <c r="RA88" s="29"/>
      <c r="RB88" s="29"/>
      <c r="RC88" s="29"/>
      <c r="RD88" s="29"/>
      <c r="RE88" s="29"/>
      <c r="RF88" s="29"/>
      <c r="RH88" s="29"/>
    </row>
    <row r="89" spans="2:476" ht="15" x14ac:dyDescent="0.25">
      <c r="B89" s="28"/>
      <c r="C89" s="29"/>
      <c r="D89" s="29"/>
      <c r="E89" s="29"/>
      <c r="F89" s="29"/>
      <c r="G89" s="29"/>
      <c r="H89" s="29"/>
      <c r="I89" s="29"/>
      <c r="J89" s="29"/>
      <c r="K89" s="29"/>
      <c r="L89" s="29"/>
      <c r="M89" s="29"/>
      <c r="N89" s="29"/>
      <c r="O89" s="29"/>
      <c r="P89" s="28"/>
      <c r="Q89" s="29"/>
      <c r="R89" s="29"/>
      <c r="S89" s="29"/>
      <c r="T89" s="29"/>
      <c r="U89" s="29"/>
      <c r="V89" s="29"/>
      <c r="W89" s="29"/>
      <c r="X89" s="29"/>
      <c r="Y89" s="29"/>
      <c r="Z89" s="29"/>
      <c r="AA89" s="29"/>
      <c r="AB89" s="29"/>
      <c r="AC89" s="29"/>
      <c r="AD89" s="28"/>
      <c r="AE89" s="29"/>
      <c r="AF89" s="29"/>
      <c r="AG89" s="29"/>
      <c r="AH89" s="29"/>
      <c r="AI89" s="29"/>
      <c r="AJ89" s="29"/>
      <c r="AK89" s="29"/>
      <c r="AL89" s="29"/>
      <c r="AM89" s="29"/>
      <c r="AN89" s="29"/>
      <c r="AO89" s="29"/>
      <c r="AP89" s="28"/>
      <c r="AQ89" s="29"/>
      <c r="AR89" s="29"/>
      <c r="AS89" s="29"/>
      <c r="AT89" s="29"/>
      <c r="AU89" s="29"/>
      <c r="AV89" s="29"/>
      <c r="AW89" s="29"/>
      <c r="AX89" s="29"/>
      <c r="AY89" s="29"/>
      <c r="AZ89" s="29"/>
      <c r="BA89" s="28"/>
      <c r="BB89" s="29"/>
      <c r="BC89" s="29"/>
      <c r="BD89" s="28"/>
      <c r="BE89" s="29"/>
      <c r="BF89" s="29"/>
      <c r="BG89" s="29"/>
      <c r="BH89" s="29"/>
      <c r="BI89" s="29"/>
      <c r="BJ89" s="29"/>
      <c r="BK89" s="29"/>
      <c r="BL89" s="29"/>
      <c r="BM89" s="29"/>
      <c r="BN89" s="29"/>
      <c r="BO89" s="29"/>
      <c r="BP89" s="29"/>
      <c r="BQ89" s="29"/>
      <c r="BR89" s="28"/>
      <c r="BS89" s="29"/>
      <c r="BT89" s="29"/>
      <c r="BU89" s="29"/>
      <c r="BV89" s="29"/>
      <c r="BW89" s="29"/>
      <c r="BX89" s="29"/>
      <c r="BY89" s="29"/>
      <c r="BZ89" s="29"/>
      <c r="CA89" s="29"/>
      <c r="CB89" s="29"/>
      <c r="CC89" s="29"/>
      <c r="CD89" s="29"/>
      <c r="CE89" s="29"/>
      <c r="CF89" s="28"/>
      <c r="CG89" s="29"/>
      <c r="CH89" s="29"/>
      <c r="CI89" s="29"/>
      <c r="CJ89" s="29"/>
      <c r="CK89" s="29"/>
      <c r="CL89" s="29"/>
      <c r="CM89" s="29"/>
      <c r="CN89" s="29"/>
      <c r="CO89" s="29"/>
      <c r="CQ89" s="29"/>
      <c r="CR89" s="29"/>
      <c r="CS89" s="28"/>
      <c r="CT89" s="29"/>
      <c r="CU89" s="29"/>
      <c r="CV89" s="29"/>
      <c r="CW89" s="29"/>
      <c r="CX89" s="29"/>
      <c r="CY89" s="29"/>
      <c r="CZ89" s="29"/>
      <c r="DA89" s="29"/>
      <c r="DB89" s="29"/>
      <c r="DC89" s="29"/>
      <c r="DD89" s="29"/>
      <c r="DE89" s="29"/>
      <c r="DF89" s="29"/>
      <c r="DG89" s="29"/>
      <c r="DH89" s="29"/>
      <c r="DI89" s="29"/>
      <c r="DJ89" s="29"/>
      <c r="DK89" s="28"/>
      <c r="DL89" s="29"/>
      <c r="DM89" s="29"/>
      <c r="DN89" s="29"/>
      <c r="DO89" s="29"/>
      <c r="DP89" s="29"/>
      <c r="DQ89" s="29"/>
      <c r="DR89" s="29"/>
      <c r="DS89" s="29"/>
      <c r="DT89" s="29"/>
      <c r="DU89" s="29"/>
      <c r="DV89" s="29"/>
      <c r="DW89" s="29"/>
      <c r="DX89" s="29"/>
      <c r="DY89" s="29"/>
      <c r="DZ89" s="29"/>
      <c r="EA89" s="29"/>
      <c r="EB89" s="29"/>
      <c r="EC89" s="28"/>
      <c r="ED89" s="29"/>
      <c r="EE89" s="29"/>
      <c r="EF89" s="29"/>
      <c r="EG89" s="29"/>
      <c r="EH89" s="29"/>
      <c r="EI89" s="29"/>
      <c r="EJ89" s="29"/>
      <c r="EK89" s="29"/>
      <c r="EL89" s="29"/>
      <c r="EM89" s="29"/>
      <c r="EN89" s="29"/>
      <c r="EO89" s="29"/>
      <c r="EP89" s="29"/>
      <c r="EQ89" s="29"/>
      <c r="ER89" s="29"/>
      <c r="ES89" s="29"/>
      <c r="ET89" s="29"/>
      <c r="EU89" s="28"/>
      <c r="EV89" s="29"/>
      <c r="EW89" s="29"/>
      <c r="EX89" s="29"/>
      <c r="EY89" s="29"/>
      <c r="EZ89" s="29"/>
      <c r="FA89" s="29"/>
      <c r="FB89" s="29"/>
      <c r="FC89" s="29"/>
      <c r="FD89" s="29"/>
      <c r="FE89" s="29"/>
      <c r="FF89" s="29"/>
      <c r="FG89" s="29"/>
      <c r="FH89" s="29"/>
      <c r="FI89" s="29"/>
      <c r="FJ89" s="29"/>
      <c r="FK89" s="29"/>
      <c r="FL89" s="29"/>
      <c r="FM89" s="28"/>
      <c r="FN89" s="29"/>
      <c r="FO89" s="29"/>
      <c r="FP89" s="29"/>
      <c r="FQ89" s="29"/>
      <c r="FR89" s="29"/>
      <c r="FS89" s="29"/>
      <c r="FT89" s="29"/>
      <c r="FU89" s="29"/>
      <c r="FV89" s="29"/>
      <c r="FW89" s="29"/>
      <c r="FX89" s="29"/>
      <c r="FY89" s="29"/>
      <c r="FZ89" s="29"/>
      <c r="GA89" s="29"/>
      <c r="GB89" s="29"/>
      <c r="GC89" s="29"/>
      <c r="GD89" s="29"/>
      <c r="GF89" s="29"/>
      <c r="GW89" s="28"/>
      <c r="GX89" s="29"/>
      <c r="GY89" s="29"/>
      <c r="GZ89" s="29"/>
      <c r="HA89" s="29"/>
      <c r="HB89" s="29"/>
      <c r="HC89" s="29"/>
      <c r="HD89" s="29"/>
      <c r="HE89" s="29"/>
      <c r="HF89" s="29"/>
      <c r="HG89" s="29"/>
      <c r="HH89" s="29"/>
      <c r="HI89" s="29"/>
      <c r="HJ89" s="29"/>
      <c r="HK89" s="29"/>
      <c r="HL89" s="29"/>
      <c r="HM89" s="29"/>
      <c r="HN89" s="29"/>
      <c r="HO89" s="28"/>
      <c r="HP89" s="29"/>
      <c r="HQ89" s="29"/>
      <c r="HR89" s="29"/>
      <c r="HS89" s="29"/>
      <c r="HT89" s="29"/>
      <c r="HU89" s="29"/>
      <c r="HV89" s="29"/>
      <c r="HW89" s="29"/>
      <c r="HX89" s="29"/>
      <c r="HY89" s="29"/>
      <c r="HZ89" s="29"/>
      <c r="IA89" s="29"/>
      <c r="IB89" s="29"/>
      <c r="IC89" s="29"/>
      <c r="ID89" s="29"/>
      <c r="IE89" s="29"/>
      <c r="IF89" s="29"/>
      <c r="IG89" s="28"/>
      <c r="IH89" s="29"/>
      <c r="II89" s="29"/>
      <c r="IJ89" s="29"/>
      <c r="IK89" s="29"/>
      <c r="IL89" s="29"/>
      <c r="IM89" s="29"/>
      <c r="IN89" s="29"/>
      <c r="IO89" s="29"/>
      <c r="IP89" s="29"/>
      <c r="IQ89" s="29"/>
      <c r="IR89" s="29"/>
      <c r="IS89" s="29"/>
      <c r="IT89" s="29"/>
      <c r="IU89" s="29"/>
      <c r="IV89" s="29"/>
      <c r="IW89" s="29"/>
      <c r="IX89" s="29"/>
      <c r="IY89" s="28"/>
      <c r="IZ89" s="29"/>
      <c r="JA89" s="29"/>
      <c r="JB89" s="29"/>
      <c r="JC89" s="29"/>
      <c r="JD89" s="29"/>
      <c r="JE89" s="29"/>
      <c r="JF89" s="29"/>
      <c r="JG89" s="29"/>
      <c r="JH89" s="29"/>
      <c r="JI89" s="29"/>
      <c r="JJ89" s="29"/>
      <c r="JK89" s="29"/>
      <c r="JL89" s="29"/>
      <c r="JM89" s="29"/>
      <c r="JN89" s="29"/>
      <c r="JO89" s="29"/>
      <c r="JP89" s="29"/>
      <c r="JR89" s="29"/>
      <c r="KI89" s="28"/>
      <c r="KJ89" s="29"/>
      <c r="KK89" s="29"/>
      <c r="KL89" s="29"/>
      <c r="KM89" s="29"/>
      <c r="KN89" s="29"/>
      <c r="KO89" s="29"/>
      <c r="KP89" s="29"/>
      <c r="KQ89" s="29"/>
      <c r="KR89" s="29"/>
      <c r="KS89" s="29"/>
      <c r="KT89" s="29"/>
      <c r="KU89" s="29"/>
      <c r="KV89" s="29"/>
      <c r="KW89" s="29"/>
      <c r="KX89" s="29"/>
      <c r="KY89" s="29"/>
      <c r="KZ89" s="29"/>
      <c r="LA89" s="28"/>
      <c r="LB89" s="29"/>
      <c r="LC89" s="29"/>
      <c r="LD89" s="29"/>
      <c r="LE89" s="29"/>
      <c r="LF89" s="29"/>
      <c r="LG89" s="29"/>
      <c r="LH89" s="29"/>
      <c r="LI89" s="29"/>
      <c r="LJ89" s="29"/>
      <c r="LK89" s="29"/>
      <c r="LL89" s="29"/>
      <c r="LM89" s="29"/>
      <c r="LN89" s="29"/>
      <c r="LO89" s="29"/>
      <c r="LP89" s="29"/>
      <c r="LQ89" s="29"/>
      <c r="LR89" s="29"/>
      <c r="LS89" s="28"/>
      <c r="LT89" s="29"/>
      <c r="LU89" s="29"/>
      <c r="LV89" s="29"/>
      <c r="LW89" s="29"/>
      <c r="LX89" s="29"/>
      <c r="LY89" s="29"/>
      <c r="LZ89" s="29"/>
      <c r="MA89" s="29"/>
      <c r="MB89" s="29"/>
      <c r="MC89" s="29"/>
      <c r="MD89" s="29"/>
      <c r="ME89" s="29"/>
      <c r="MF89" s="29"/>
      <c r="MG89" s="29"/>
      <c r="MH89" s="29"/>
      <c r="MI89" s="29"/>
      <c r="MJ89" s="29"/>
      <c r="MK89" s="28"/>
      <c r="ML89" s="29"/>
      <c r="MM89" s="29"/>
      <c r="MN89" s="29"/>
      <c r="MO89" s="29"/>
      <c r="MP89" s="29"/>
      <c r="MQ89" s="29"/>
      <c r="MR89" s="29"/>
      <c r="MS89" s="29"/>
      <c r="MT89" s="29"/>
      <c r="MU89" s="29"/>
      <c r="MV89" s="29"/>
      <c r="MW89" s="29"/>
      <c r="MX89" s="29"/>
      <c r="MY89" s="29"/>
      <c r="MZ89" s="29"/>
      <c r="NA89" s="29"/>
      <c r="NB89" s="29"/>
      <c r="NC89" s="28"/>
      <c r="ND89" s="29"/>
      <c r="NE89" s="29"/>
      <c r="NF89" s="29"/>
      <c r="NG89" s="29"/>
      <c r="NH89" s="29"/>
      <c r="NI89" s="29"/>
      <c r="NJ89" s="29"/>
      <c r="NK89" s="29"/>
      <c r="NL89" s="29"/>
      <c r="NM89" s="29"/>
      <c r="NN89" s="29"/>
      <c r="NO89" s="29"/>
      <c r="NP89" s="29"/>
      <c r="NQ89" s="29"/>
      <c r="NR89" s="29"/>
      <c r="NS89" s="29"/>
      <c r="NT89" s="29"/>
      <c r="NU89" s="28"/>
      <c r="NW89" s="29"/>
      <c r="NX89" s="29"/>
      <c r="NY89" s="29"/>
      <c r="NZ89" s="29"/>
      <c r="OA89" s="29"/>
      <c r="OB89" s="29"/>
      <c r="OC89" s="29"/>
      <c r="OD89" s="29"/>
      <c r="OE89" s="29"/>
      <c r="OF89" s="29"/>
      <c r="OG89" s="29"/>
      <c r="OH89" s="29"/>
      <c r="OI89" s="29"/>
      <c r="OJ89" s="29"/>
      <c r="OK89" s="29"/>
      <c r="OL89" s="29"/>
      <c r="OM89" s="28"/>
      <c r="ON89" s="29"/>
      <c r="OO89" s="29"/>
      <c r="OP89" s="29"/>
      <c r="OQ89" s="29"/>
      <c r="OR89" s="29"/>
      <c r="OS89" s="29"/>
      <c r="OT89" s="29"/>
      <c r="OU89" s="29"/>
      <c r="OV89" s="29"/>
      <c r="OW89" s="29"/>
      <c r="OX89" s="29"/>
      <c r="OY89" s="29"/>
      <c r="OZ89" s="29"/>
      <c r="PA89" s="29"/>
      <c r="PB89" s="29"/>
      <c r="PC89" s="29"/>
      <c r="PD89" s="29"/>
      <c r="PE89" s="28"/>
      <c r="PF89" s="29"/>
      <c r="PG89" s="29"/>
      <c r="PH89" s="29"/>
      <c r="PI89" s="29"/>
      <c r="PJ89" s="29"/>
      <c r="PK89" s="29"/>
      <c r="PL89" s="29"/>
      <c r="PM89" s="29"/>
      <c r="PN89" s="29"/>
      <c r="PO89" s="29"/>
      <c r="PP89" s="29"/>
      <c r="PQ89" s="29"/>
      <c r="PR89" s="29"/>
      <c r="PS89" s="29"/>
      <c r="PT89" s="29"/>
      <c r="PU89" s="29"/>
      <c r="PV89" s="29"/>
      <c r="PW89" s="28"/>
      <c r="PX89" s="29"/>
      <c r="PY89" s="29"/>
      <c r="PZ89" s="29"/>
      <c r="QA89" s="29"/>
      <c r="QB89" s="29"/>
      <c r="QC89" s="29"/>
      <c r="QD89" s="29"/>
      <c r="QE89" s="29"/>
      <c r="QF89" s="29"/>
      <c r="QG89" s="29"/>
      <c r="QH89" s="29"/>
      <c r="QI89" s="29"/>
      <c r="QJ89" s="29"/>
      <c r="QK89" s="29"/>
      <c r="QL89" s="29"/>
      <c r="QM89" s="29"/>
      <c r="QN89" s="29"/>
      <c r="QO89" s="28"/>
      <c r="QP89" s="29"/>
      <c r="QQ89" s="29"/>
      <c r="QR89" s="29"/>
      <c r="QS89" s="29"/>
      <c r="QT89" s="29"/>
      <c r="QU89" s="29"/>
      <c r="QV89" s="29"/>
      <c r="QW89" s="29"/>
      <c r="QX89" s="29"/>
      <c r="QY89" s="29"/>
      <c r="QZ89" s="29"/>
      <c r="RA89" s="29"/>
      <c r="RB89" s="29"/>
      <c r="RC89" s="29"/>
      <c r="RD89" s="29"/>
      <c r="RE89" s="29"/>
      <c r="RF89" s="29"/>
      <c r="RH89" s="29"/>
    </row>
    <row r="90" spans="2:476" ht="15" x14ac:dyDescent="0.25">
      <c r="B90" s="28"/>
      <c r="C90" s="29"/>
      <c r="D90" s="29"/>
      <c r="E90" s="29"/>
      <c r="F90" s="29"/>
      <c r="G90" s="29"/>
      <c r="H90" s="29"/>
      <c r="I90" s="29"/>
      <c r="J90" s="29"/>
      <c r="K90" s="29"/>
      <c r="L90" s="29"/>
      <c r="M90" s="29"/>
      <c r="N90" s="29"/>
      <c r="O90" s="29"/>
      <c r="P90" s="28"/>
      <c r="Q90" s="29"/>
      <c r="R90" s="29"/>
      <c r="S90" s="29"/>
      <c r="T90" s="29"/>
      <c r="U90" s="29"/>
      <c r="V90" s="29"/>
      <c r="W90" s="29"/>
      <c r="X90" s="29"/>
      <c r="Y90" s="29"/>
      <c r="Z90" s="29"/>
      <c r="AA90" s="29"/>
      <c r="AB90" s="29"/>
      <c r="AC90" s="29"/>
      <c r="AD90" s="28"/>
      <c r="AE90" s="29"/>
      <c r="AF90" s="29"/>
      <c r="AG90" s="29"/>
      <c r="AH90" s="29"/>
      <c r="AI90" s="29"/>
      <c r="AJ90" s="29"/>
      <c r="AK90" s="29"/>
      <c r="AL90" s="29"/>
      <c r="AM90" s="29"/>
      <c r="AN90" s="29"/>
      <c r="AO90" s="29"/>
      <c r="AP90" s="28"/>
      <c r="AQ90" s="29"/>
      <c r="AR90" s="29"/>
      <c r="AS90" s="29"/>
      <c r="AT90" s="29"/>
      <c r="AU90" s="29"/>
      <c r="AV90" s="29"/>
      <c r="AW90" s="29"/>
      <c r="AX90" s="29"/>
      <c r="AY90" s="29"/>
      <c r="AZ90" s="29"/>
      <c r="BA90" s="28"/>
      <c r="BB90" s="29"/>
      <c r="BC90" s="29"/>
      <c r="BD90" s="28"/>
      <c r="BE90" s="29"/>
      <c r="BF90" s="29"/>
      <c r="BG90" s="29"/>
      <c r="BH90" s="29"/>
      <c r="BI90" s="29"/>
      <c r="BJ90" s="29"/>
      <c r="BK90" s="29"/>
      <c r="BL90" s="29"/>
      <c r="BM90" s="29"/>
      <c r="BN90" s="29"/>
      <c r="BO90" s="29"/>
      <c r="BP90" s="29"/>
      <c r="BQ90" s="29"/>
      <c r="BR90" s="28"/>
      <c r="BS90" s="29"/>
      <c r="BT90" s="29"/>
      <c r="BU90" s="29"/>
      <c r="BV90" s="29"/>
      <c r="BW90" s="29"/>
      <c r="BX90" s="29"/>
      <c r="BY90" s="29"/>
      <c r="BZ90" s="29"/>
      <c r="CA90" s="29"/>
      <c r="CB90" s="29"/>
      <c r="CC90" s="29"/>
      <c r="CD90" s="29"/>
      <c r="CE90" s="29"/>
      <c r="CF90" s="28"/>
      <c r="CG90" s="29"/>
      <c r="CH90" s="29"/>
      <c r="CI90" s="29"/>
      <c r="CJ90" s="29"/>
      <c r="CK90" s="29"/>
      <c r="CL90" s="29"/>
      <c r="CM90" s="29"/>
      <c r="CN90" s="29"/>
      <c r="CO90" s="29"/>
      <c r="CQ90" s="29"/>
      <c r="CR90" s="29"/>
      <c r="CS90" s="28"/>
      <c r="CT90" s="29"/>
      <c r="CU90" s="29"/>
      <c r="CV90" s="29"/>
      <c r="CW90" s="29"/>
      <c r="CX90" s="29"/>
      <c r="CY90" s="29"/>
      <c r="CZ90" s="29"/>
      <c r="DA90" s="29"/>
      <c r="DB90" s="29"/>
      <c r="DC90" s="29"/>
      <c r="DD90" s="29"/>
      <c r="DE90" s="29"/>
      <c r="DF90" s="29"/>
      <c r="DG90" s="29"/>
      <c r="DH90" s="29"/>
      <c r="DI90" s="29"/>
      <c r="DJ90" s="29"/>
      <c r="DK90" s="28"/>
      <c r="DL90" s="29"/>
      <c r="DM90" s="29"/>
      <c r="DN90" s="29"/>
      <c r="DO90" s="29"/>
      <c r="DP90" s="29"/>
      <c r="DQ90" s="29"/>
      <c r="DR90" s="29"/>
      <c r="DS90" s="29"/>
      <c r="DT90" s="29"/>
      <c r="DU90" s="29"/>
      <c r="DV90" s="29"/>
      <c r="DW90" s="29"/>
      <c r="DX90" s="29"/>
      <c r="DY90" s="29"/>
      <c r="DZ90" s="29"/>
      <c r="EA90" s="29"/>
      <c r="EB90" s="29"/>
      <c r="EC90" s="28"/>
      <c r="ED90" s="29"/>
      <c r="EE90" s="29"/>
      <c r="EF90" s="29"/>
      <c r="EG90" s="29"/>
      <c r="EH90" s="29"/>
      <c r="EI90" s="29"/>
      <c r="EJ90" s="29"/>
      <c r="EK90" s="29"/>
      <c r="EL90" s="29"/>
      <c r="EM90" s="29"/>
      <c r="EN90" s="29"/>
      <c r="EO90" s="29"/>
      <c r="EP90" s="29"/>
      <c r="EQ90" s="29"/>
      <c r="ER90" s="29"/>
      <c r="ES90" s="29"/>
      <c r="ET90" s="29"/>
      <c r="EU90" s="28"/>
      <c r="EV90" s="29"/>
      <c r="EW90" s="29"/>
      <c r="EX90" s="29"/>
      <c r="EY90" s="29"/>
      <c r="EZ90" s="29"/>
      <c r="FA90" s="29"/>
      <c r="FB90" s="29"/>
      <c r="FC90" s="29"/>
      <c r="FD90" s="29"/>
      <c r="FE90" s="29"/>
      <c r="FF90" s="29"/>
      <c r="FG90" s="29"/>
      <c r="FH90" s="29"/>
      <c r="FI90" s="29"/>
      <c r="FJ90" s="29"/>
      <c r="FK90" s="29"/>
      <c r="FL90" s="29"/>
      <c r="FM90" s="28"/>
      <c r="FN90" s="29"/>
      <c r="FO90" s="29"/>
      <c r="FP90" s="29"/>
      <c r="FQ90" s="29"/>
      <c r="FR90" s="29"/>
      <c r="FS90" s="29"/>
      <c r="FT90" s="29"/>
      <c r="FU90" s="29"/>
      <c r="FV90" s="29"/>
      <c r="FW90" s="29"/>
      <c r="FX90" s="29"/>
      <c r="FY90" s="29"/>
      <c r="FZ90" s="29"/>
      <c r="GA90" s="29"/>
      <c r="GB90" s="29"/>
      <c r="GC90" s="29"/>
      <c r="GD90" s="29"/>
      <c r="GF90" s="29"/>
      <c r="GW90" s="28"/>
      <c r="GX90" s="29"/>
      <c r="GY90" s="29"/>
      <c r="GZ90" s="29"/>
      <c r="HA90" s="29"/>
      <c r="HB90" s="29"/>
      <c r="HC90" s="29"/>
      <c r="HD90" s="29"/>
      <c r="HE90" s="29"/>
      <c r="HF90" s="29"/>
      <c r="HG90" s="29"/>
      <c r="HH90" s="29"/>
      <c r="HI90" s="29"/>
      <c r="HJ90" s="29"/>
      <c r="HK90" s="29"/>
      <c r="HL90" s="29"/>
      <c r="HM90" s="29"/>
      <c r="HN90" s="29"/>
      <c r="HO90" s="28"/>
      <c r="HP90" s="29"/>
      <c r="HQ90" s="29"/>
      <c r="HR90" s="29"/>
      <c r="HS90" s="29"/>
      <c r="HT90" s="29"/>
      <c r="HU90" s="29"/>
      <c r="HV90" s="29"/>
      <c r="HW90" s="29"/>
      <c r="HX90" s="29"/>
      <c r="HY90" s="29"/>
      <c r="HZ90" s="29"/>
      <c r="IA90" s="29"/>
      <c r="IB90" s="29"/>
      <c r="IC90" s="29"/>
      <c r="ID90" s="29"/>
      <c r="IE90" s="29"/>
      <c r="IF90" s="29"/>
      <c r="IG90" s="28"/>
      <c r="IH90" s="29"/>
      <c r="II90" s="29"/>
      <c r="IJ90" s="29"/>
      <c r="IK90" s="29"/>
      <c r="IL90" s="29"/>
      <c r="IM90" s="29"/>
      <c r="IN90" s="29"/>
      <c r="IO90" s="29"/>
      <c r="IP90" s="29"/>
      <c r="IQ90" s="29"/>
      <c r="IR90" s="29"/>
      <c r="IS90" s="29"/>
      <c r="IT90" s="29"/>
      <c r="IU90" s="29"/>
      <c r="IV90" s="29"/>
      <c r="IW90" s="29"/>
      <c r="IX90" s="29"/>
      <c r="IY90" s="28"/>
      <c r="IZ90" s="29"/>
      <c r="JA90" s="29"/>
      <c r="JB90" s="29"/>
      <c r="JC90" s="29"/>
      <c r="JD90" s="29"/>
      <c r="JE90" s="29"/>
      <c r="JF90" s="29"/>
      <c r="JG90" s="29"/>
      <c r="JH90" s="29"/>
      <c r="JI90" s="29"/>
      <c r="JJ90" s="29"/>
      <c r="JK90" s="29"/>
      <c r="JL90" s="29"/>
      <c r="JM90" s="29"/>
      <c r="JN90" s="29"/>
      <c r="JO90" s="29"/>
      <c r="JP90" s="29"/>
      <c r="JR90" s="29"/>
      <c r="KI90" s="28"/>
      <c r="KJ90" s="29"/>
      <c r="KK90" s="29"/>
      <c r="KL90" s="29"/>
      <c r="KM90" s="29"/>
      <c r="KN90" s="29"/>
      <c r="KO90" s="29"/>
      <c r="KP90" s="29"/>
      <c r="KQ90" s="29"/>
      <c r="KR90" s="29"/>
      <c r="KS90" s="29"/>
      <c r="KT90" s="29"/>
      <c r="KU90" s="29"/>
      <c r="KV90" s="29"/>
      <c r="KW90" s="29"/>
      <c r="KX90" s="29"/>
      <c r="KY90" s="29"/>
      <c r="KZ90" s="29"/>
      <c r="LA90" s="28"/>
      <c r="LB90" s="29"/>
      <c r="LC90" s="29"/>
      <c r="LD90" s="29"/>
      <c r="LE90" s="29"/>
      <c r="LF90" s="29"/>
      <c r="LG90" s="29"/>
      <c r="LH90" s="29"/>
      <c r="LI90" s="29"/>
      <c r="LJ90" s="29"/>
      <c r="LK90" s="29"/>
      <c r="LL90" s="29"/>
      <c r="LM90" s="29"/>
      <c r="LN90" s="29"/>
      <c r="LO90" s="29"/>
      <c r="LP90" s="29"/>
      <c r="LQ90" s="29"/>
      <c r="LR90" s="29"/>
      <c r="LS90" s="28"/>
      <c r="LT90" s="29"/>
      <c r="LU90" s="29"/>
      <c r="LV90" s="29"/>
      <c r="LW90" s="29"/>
      <c r="LX90" s="29"/>
      <c r="LY90" s="29"/>
      <c r="LZ90" s="29"/>
      <c r="MA90" s="29"/>
      <c r="MB90" s="29"/>
      <c r="MC90" s="29"/>
      <c r="MD90" s="29"/>
      <c r="ME90" s="29"/>
      <c r="MF90" s="29"/>
      <c r="MG90" s="29"/>
      <c r="MH90" s="29"/>
      <c r="MI90" s="29"/>
      <c r="MJ90" s="29"/>
      <c r="MK90" s="28"/>
      <c r="ML90" s="29"/>
      <c r="MM90" s="29"/>
      <c r="MN90" s="29"/>
      <c r="MO90" s="29"/>
      <c r="MP90" s="29"/>
      <c r="MQ90" s="29"/>
      <c r="MR90" s="29"/>
      <c r="MS90" s="29"/>
      <c r="MT90" s="29"/>
      <c r="MU90" s="29"/>
      <c r="MV90" s="29"/>
      <c r="MW90" s="29"/>
      <c r="MX90" s="29"/>
      <c r="MY90" s="29"/>
      <c r="MZ90" s="29"/>
      <c r="NA90" s="29"/>
      <c r="NB90" s="29"/>
      <c r="NC90" s="28"/>
      <c r="ND90" s="29"/>
      <c r="NE90" s="29"/>
      <c r="NF90" s="29"/>
      <c r="NG90" s="29"/>
      <c r="NH90" s="29"/>
      <c r="NI90" s="29"/>
      <c r="NJ90" s="29"/>
      <c r="NK90" s="29"/>
      <c r="NL90" s="29"/>
      <c r="NM90" s="29"/>
      <c r="NN90" s="29"/>
      <c r="NO90" s="29"/>
      <c r="NP90" s="29"/>
      <c r="NQ90" s="29"/>
      <c r="NR90" s="29"/>
      <c r="NS90" s="29"/>
      <c r="NT90" s="29"/>
      <c r="NU90" s="28"/>
      <c r="NW90" s="29"/>
      <c r="NX90" s="29"/>
      <c r="NY90" s="29"/>
      <c r="NZ90" s="29"/>
      <c r="OA90" s="29"/>
      <c r="OB90" s="29"/>
      <c r="OC90" s="29"/>
      <c r="OD90" s="29"/>
      <c r="OE90" s="29"/>
      <c r="OF90" s="29"/>
      <c r="OG90" s="29"/>
      <c r="OH90" s="29"/>
      <c r="OI90" s="29"/>
      <c r="OJ90" s="29"/>
      <c r="OK90" s="29"/>
      <c r="OL90" s="29"/>
      <c r="OM90" s="28"/>
      <c r="ON90" s="29"/>
      <c r="OO90" s="29"/>
      <c r="OP90" s="29"/>
      <c r="OQ90" s="29"/>
      <c r="OR90" s="29"/>
      <c r="OS90" s="29"/>
      <c r="OT90" s="29"/>
      <c r="OU90" s="29"/>
      <c r="OV90" s="29"/>
      <c r="OW90" s="29"/>
      <c r="OX90" s="29"/>
      <c r="OY90" s="29"/>
      <c r="OZ90" s="29"/>
      <c r="PA90" s="29"/>
      <c r="PB90" s="29"/>
      <c r="PC90" s="29"/>
      <c r="PD90" s="29"/>
      <c r="PE90" s="28"/>
      <c r="PF90" s="29"/>
      <c r="PG90" s="29"/>
      <c r="PH90" s="29"/>
      <c r="PI90" s="29"/>
      <c r="PJ90" s="29"/>
      <c r="PK90" s="29"/>
      <c r="PL90" s="29"/>
      <c r="PM90" s="29"/>
      <c r="PN90" s="29"/>
      <c r="PO90" s="29"/>
      <c r="PP90" s="29"/>
      <c r="PQ90" s="29"/>
      <c r="PR90" s="29"/>
      <c r="PS90" s="29"/>
      <c r="PT90" s="29"/>
      <c r="PU90" s="29"/>
      <c r="PV90" s="29"/>
      <c r="PW90" s="28"/>
      <c r="PX90" s="29"/>
      <c r="PY90" s="29"/>
      <c r="PZ90" s="29"/>
      <c r="QA90" s="29"/>
      <c r="QB90" s="29"/>
      <c r="QC90" s="29"/>
      <c r="QD90" s="29"/>
      <c r="QE90" s="29"/>
      <c r="QF90" s="29"/>
      <c r="QG90" s="29"/>
      <c r="QH90" s="29"/>
      <c r="QI90" s="29"/>
      <c r="QJ90" s="29"/>
      <c r="QK90" s="29"/>
      <c r="QL90" s="29"/>
      <c r="QM90" s="29"/>
      <c r="QN90" s="29"/>
      <c r="QO90" s="28"/>
      <c r="QP90" s="29"/>
      <c r="QQ90" s="29"/>
      <c r="QR90" s="29"/>
      <c r="QS90" s="29"/>
      <c r="QT90" s="29"/>
      <c r="QU90" s="29"/>
      <c r="QV90" s="29"/>
      <c r="QW90" s="29"/>
      <c r="QX90" s="29"/>
      <c r="QY90" s="29"/>
      <c r="QZ90" s="29"/>
      <c r="RA90" s="29"/>
      <c r="RB90" s="29"/>
      <c r="RC90" s="29"/>
      <c r="RD90" s="29"/>
      <c r="RE90" s="29"/>
      <c r="RF90" s="29"/>
      <c r="RH90" s="29"/>
    </row>
    <row r="91" spans="2:476" ht="15" x14ac:dyDescent="0.25">
      <c r="B91" s="28"/>
      <c r="C91" s="29"/>
      <c r="D91" s="29"/>
      <c r="E91" s="29"/>
      <c r="F91" s="29"/>
      <c r="G91" s="29"/>
      <c r="H91" s="29"/>
      <c r="I91" s="29"/>
      <c r="J91" s="29"/>
      <c r="K91" s="29"/>
      <c r="L91" s="29"/>
      <c r="M91" s="29"/>
      <c r="N91" s="29"/>
      <c r="O91" s="29"/>
      <c r="P91" s="28"/>
      <c r="Q91" s="29"/>
      <c r="R91" s="29"/>
      <c r="S91" s="29"/>
      <c r="T91" s="29"/>
      <c r="U91" s="29"/>
      <c r="V91" s="29"/>
      <c r="W91" s="29"/>
      <c r="X91" s="29"/>
      <c r="Y91" s="29"/>
      <c r="Z91" s="29"/>
      <c r="AA91" s="29"/>
      <c r="AB91" s="29"/>
      <c r="AC91" s="29"/>
      <c r="AD91" s="28"/>
      <c r="AE91" s="29"/>
      <c r="AF91" s="29"/>
      <c r="AG91" s="29"/>
      <c r="AH91" s="29"/>
      <c r="AI91" s="29"/>
      <c r="AJ91" s="29"/>
      <c r="AK91" s="29"/>
      <c r="AL91" s="29"/>
      <c r="AM91" s="29"/>
      <c r="AN91" s="29"/>
      <c r="AO91" s="29"/>
      <c r="AP91" s="28"/>
      <c r="AQ91" s="29"/>
      <c r="AR91" s="29"/>
      <c r="AS91" s="29"/>
      <c r="AT91" s="29"/>
      <c r="AU91" s="29"/>
      <c r="AV91" s="29"/>
      <c r="AW91" s="29"/>
      <c r="AX91" s="29"/>
      <c r="AY91" s="29"/>
      <c r="AZ91" s="29"/>
      <c r="BA91" s="28"/>
      <c r="BB91" s="29"/>
      <c r="BC91" s="29"/>
      <c r="BD91" s="28"/>
      <c r="BE91" s="29"/>
      <c r="BF91" s="29"/>
      <c r="BG91" s="29"/>
      <c r="BH91" s="29"/>
      <c r="BI91" s="29"/>
      <c r="BJ91" s="29"/>
      <c r="BK91" s="29"/>
      <c r="BL91" s="29"/>
      <c r="BM91" s="29"/>
      <c r="BN91" s="29"/>
      <c r="BO91" s="29"/>
      <c r="BP91" s="29"/>
      <c r="BQ91" s="29"/>
      <c r="BR91" s="28"/>
      <c r="BS91" s="29"/>
      <c r="BT91" s="29"/>
      <c r="BU91" s="29"/>
      <c r="BV91" s="29"/>
      <c r="BW91" s="29"/>
      <c r="BX91" s="29"/>
      <c r="BY91" s="29"/>
      <c r="BZ91" s="29"/>
      <c r="CA91" s="29"/>
      <c r="CB91" s="29"/>
      <c r="CC91" s="29"/>
      <c r="CD91" s="29"/>
      <c r="CE91" s="29"/>
      <c r="CF91" s="28"/>
      <c r="CG91" s="29"/>
      <c r="CH91" s="29"/>
      <c r="CI91" s="29"/>
      <c r="CJ91" s="29"/>
      <c r="CK91" s="29"/>
      <c r="CL91" s="29"/>
      <c r="CM91" s="29"/>
      <c r="CN91" s="29"/>
      <c r="CO91" s="29"/>
      <c r="CQ91" s="29"/>
      <c r="CR91" s="29"/>
      <c r="CS91" s="28"/>
      <c r="CT91" s="29"/>
      <c r="CU91" s="29"/>
      <c r="CV91" s="29"/>
      <c r="CW91" s="29"/>
      <c r="CX91" s="29"/>
      <c r="CY91" s="29"/>
      <c r="CZ91" s="29"/>
      <c r="DA91" s="29"/>
      <c r="DB91" s="29"/>
      <c r="DC91" s="29"/>
      <c r="DD91" s="29"/>
      <c r="DE91" s="29"/>
      <c r="DF91" s="29"/>
      <c r="DG91" s="29"/>
      <c r="DH91" s="29"/>
      <c r="DI91" s="29"/>
      <c r="DJ91" s="29"/>
      <c r="DK91" s="28"/>
      <c r="DL91" s="29"/>
      <c r="DM91" s="29"/>
      <c r="DN91" s="29"/>
      <c r="DO91" s="29"/>
      <c r="DP91" s="29"/>
      <c r="DQ91" s="29"/>
      <c r="DR91" s="29"/>
      <c r="DS91" s="29"/>
      <c r="DT91" s="29"/>
      <c r="DU91" s="29"/>
      <c r="DV91" s="29"/>
      <c r="DW91" s="29"/>
      <c r="DX91" s="29"/>
      <c r="DY91" s="29"/>
      <c r="DZ91" s="29"/>
      <c r="EA91" s="29"/>
      <c r="EB91" s="29"/>
      <c r="EC91" s="28"/>
      <c r="ED91" s="29"/>
      <c r="EE91" s="29"/>
      <c r="EF91" s="29"/>
      <c r="EG91" s="29"/>
      <c r="EH91" s="29"/>
      <c r="EI91" s="29"/>
      <c r="EJ91" s="29"/>
      <c r="EK91" s="29"/>
      <c r="EL91" s="29"/>
      <c r="EM91" s="29"/>
      <c r="EN91" s="29"/>
      <c r="EO91" s="29"/>
      <c r="EP91" s="29"/>
      <c r="EQ91" s="29"/>
      <c r="ER91" s="29"/>
      <c r="ES91" s="29"/>
      <c r="ET91" s="29"/>
      <c r="EU91" s="28"/>
      <c r="EV91" s="29"/>
      <c r="EW91" s="29"/>
      <c r="EX91" s="29"/>
      <c r="EY91" s="29"/>
      <c r="EZ91" s="29"/>
      <c r="FA91" s="29"/>
      <c r="FB91" s="29"/>
      <c r="FC91" s="29"/>
      <c r="FD91" s="29"/>
      <c r="FE91" s="29"/>
      <c r="FF91" s="29"/>
      <c r="FG91" s="29"/>
      <c r="FH91" s="29"/>
      <c r="FI91" s="29"/>
      <c r="FJ91" s="29"/>
      <c r="FK91" s="29"/>
      <c r="FL91" s="29"/>
      <c r="FM91" s="28"/>
      <c r="FN91" s="29"/>
      <c r="FO91" s="29"/>
      <c r="FP91" s="29"/>
      <c r="FQ91" s="29"/>
      <c r="FR91" s="29"/>
      <c r="FS91" s="29"/>
      <c r="FT91" s="29"/>
      <c r="FU91" s="29"/>
      <c r="FV91" s="29"/>
      <c r="FW91" s="29"/>
      <c r="FX91" s="29"/>
      <c r="FY91" s="29"/>
      <c r="FZ91" s="29"/>
      <c r="GA91" s="29"/>
      <c r="GB91" s="29"/>
      <c r="GC91" s="29"/>
      <c r="GD91" s="29"/>
      <c r="GF91" s="29"/>
      <c r="GW91" s="28"/>
      <c r="GX91" s="29"/>
      <c r="GY91" s="29"/>
      <c r="GZ91" s="29"/>
      <c r="HA91" s="29"/>
      <c r="HB91" s="29"/>
      <c r="HC91" s="29"/>
      <c r="HD91" s="29"/>
      <c r="HE91" s="29"/>
      <c r="HF91" s="29"/>
      <c r="HG91" s="29"/>
      <c r="HH91" s="29"/>
      <c r="HI91" s="29"/>
      <c r="HJ91" s="29"/>
      <c r="HK91" s="29"/>
      <c r="HL91" s="29"/>
      <c r="HM91" s="29"/>
      <c r="HN91" s="29"/>
      <c r="HO91" s="28"/>
      <c r="HP91" s="29"/>
      <c r="HQ91" s="29"/>
      <c r="HR91" s="29"/>
      <c r="HS91" s="29"/>
      <c r="HT91" s="29"/>
      <c r="HU91" s="29"/>
      <c r="HV91" s="29"/>
      <c r="HW91" s="29"/>
      <c r="HX91" s="29"/>
      <c r="HY91" s="29"/>
      <c r="HZ91" s="29"/>
      <c r="IA91" s="29"/>
      <c r="IB91" s="29"/>
      <c r="IC91" s="29"/>
      <c r="ID91" s="29"/>
      <c r="IE91" s="29"/>
      <c r="IF91" s="29"/>
      <c r="IG91" s="28"/>
      <c r="IH91" s="29"/>
      <c r="II91" s="29"/>
      <c r="IJ91" s="29"/>
      <c r="IK91" s="29"/>
      <c r="IL91" s="29"/>
      <c r="IM91" s="29"/>
      <c r="IN91" s="29"/>
      <c r="IO91" s="29"/>
      <c r="IP91" s="29"/>
      <c r="IQ91" s="29"/>
      <c r="IR91" s="29"/>
      <c r="IS91" s="29"/>
      <c r="IT91" s="29"/>
      <c r="IU91" s="29"/>
      <c r="IV91" s="29"/>
      <c r="IW91" s="29"/>
      <c r="IX91" s="29"/>
      <c r="IY91" s="28"/>
      <c r="IZ91" s="29"/>
      <c r="JA91" s="29"/>
      <c r="JB91" s="29"/>
      <c r="JC91" s="29"/>
      <c r="JD91" s="29"/>
      <c r="JE91" s="29"/>
      <c r="JF91" s="29"/>
      <c r="JG91" s="29"/>
      <c r="JH91" s="29"/>
      <c r="JI91" s="29"/>
      <c r="JJ91" s="29"/>
      <c r="JK91" s="29"/>
      <c r="JL91" s="29"/>
      <c r="JM91" s="29"/>
      <c r="JN91" s="29"/>
      <c r="JO91" s="29"/>
      <c r="JP91" s="29"/>
      <c r="JR91" s="29"/>
      <c r="KI91" s="28"/>
      <c r="KJ91" s="29"/>
      <c r="KK91" s="29"/>
      <c r="KL91" s="29"/>
      <c r="KM91" s="29"/>
      <c r="KN91" s="29"/>
      <c r="KO91" s="29"/>
      <c r="KP91" s="29"/>
      <c r="KQ91" s="29"/>
      <c r="KR91" s="29"/>
      <c r="KS91" s="29"/>
      <c r="KT91" s="29"/>
      <c r="KU91" s="29"/>
      <c r="KV91" s="29"/>
      <c r="KW91" s="29"/>
      <c r="KX91" s="29"/>
      <c r="KY91" s="29"/>
      <c r="KZ91" s="29"/>
      <c r="LA91" s="28"/>
      <c r="LB91" s="29"/>
      <c r="LC91" s="29"/>
      <c r="LD91" s="29"/>
      <c r="LE91" s="29"/>
      <c r="LF91" s="29"/>
      <c r="LG91" s="29"/>
      <c r="LH91" s="29"/>
      <c r="LI91" s="29"/>
      <c r="LJ91" s="29"/>
      <c r="LK91" s="29"/>
      <c r="LL91" s="29"/>
      <c r="LM91" s="29"/>
      <c r="LN91" s="29"/>
      <c r="LO91" s="29"/>
      <c r="LP91" s="29"/>
      <c r="LQ91" s="29"/>
      <c r="LR91" s="29"/>
      <c r="LS91" s="28"/>
      <c r="LT91" s="29"/>
      <c r="LU91" s="29"/>
      <c r="LV91" s="29"/>
      <c r="LW91" s="29"/>
      <c r="LX91" s="29"/>
      <c r="LY91" s="29"/>
      <c r="LZ91" s="29"/>
      <c r="MA91" s="29"/>
      <c r="MB91" s="29"/>
      <c r="MC91" s="29"/>
      <c r="MD91" s="29"/>
      <c r="ME91" s="29"/>
      <c r="MF91" s="29"/>
      <c r="MG91" s="29"/>
      <c r="MH91" s="29"/>
      <c r="MI91" s="29"/>
      <c r="MJ91" s="29"/>
      <c r="MK91" s="28"/>
      <c r="ML91" s="29"/>
      <c r="MM91" s="29"/>
      <c r="MN91" s="29"/>
      <c r="MO91" s="29"/>
      <c r="MP91" s="29"/>
      <c r="MQ91" s="29"/>
      <c r="MR91" s="29"/>
      <c r="MS91" s="29"/>
      <c r="MT91" s="29"/>
      <c r="MU91" s="29"/>
      <c r="MV91" s="29"/>
      <c r="MW91" s="29"/>
      <c r="MX91" s="29"/>
      <c r="MY91" s="29"/>
      <c r="MZ91" s="29"/>
      <c r="NA91" s="29"/>
      <c r="NB91" s="29"/>
      <c r="NC91" s="28"/>
      <c r="ND91" s="29"/>
      <c r="NE91" s="29"/>
      <c r="NF91" s="29"/>
      <c r="NG91" s="29"/>
      <c r="NH91" s="29"/>
      <c r="NI91" s="29"/>
      <c r="NJ91" s="29"/>
      <c r="NK91" s="29"/>
      <c r="NL91" s="29"/>
      <c r="NM91" s="29"/>
      <c r="NN91" s="29"/>
      <c r="NO91" s="29"/>
      <c r="NP91" s="29"/>
      <c r="NQ91" s="29"/>
      <c r="NR91" s="29"/>
      <c r="NS91" s="29"/>
      <c r="NT91" s="29"/>
      <c r="NU91" s="28"/>
      <c r="NW91" s="29"/>
      <c r="NX91" s="29"/>
      <c r="NY91" s="29"/>
      <c r="NZ91" s="29"/>
      <c r="OA91" s="29"/>
      <c r="OB91" s="29"/>
      <c r="OC91" s="29"/>
      <c r="OD91" s="29"/>
      <c r="OE91" s="29"/>
      <c r="OF91" s="29"/>
      <c r="OG91" s="29"/>
      <c r="OH91" s="29"/>
      <c r="OI91" s="29"/>
      <c r="OJ91" s="29"/>
      <c r="OK91" s="29"/>
      <c r="OL91" s="29"/>
      <c r="OM91" s="28"/>
      <c r="ON91" s="29"/>
      <c r="OO91" s="29"/>
      <c r="OP91" s="29"/>
      <c r="OQ91" s="29"/>
      <c r="OR91" s="29"/>
      <c r="OS91" s="29"/>
      <c r="OT91" s="29"/>
      <c r="OU91" s="29"/>
      <c r="OV91" s="29"/>
      <c r="OW91" s="29"/>
      <c r="OX91" s="29"/>
      <c r="OY91" s="29"/>
      <c r="OZ91" s="29"/>
      <c r="PA91" s="29"/>
      <c r="PB91" s="29"/>
      <c r="PC91" s="29"/>
      <c r="PD91" s="29"/>
      <c r="PE91" s="28"/>
      <c r="PF91" s="29"/>
      <c r="PG91" s="29"/>
      <c r="PH91" s="29"/>
      <c r="PI91" s="29"/>
      <c r="PJ91" s="29"/>
      <c r="PK91" s="29"/>
      <c r="PL91" s="29"/>
      <c r="PM91" s="29"/>
      <c r="PN91" s="29"/>
      <c r="PO91" s="29"/>
      <c r="PP91" s="29"/>
      <c r="PQ91" s="29"/>
      <c r="PR91" s="29"/>
      <c r="PS91" s="29"/>
      <c r="PT91" s="29"/>
      <c r="PU91" s="29"/>
      <c r="PV91" s="29"/>
      <c r="PW91" s="28"/>
      <c r="PX91" s="29"/>
      <c r="PY91" s="29"/>
      <c r="PZ91" s="29"/>
      <c r="QA91" s="29"/>
      <c r="QB91" s="29"/>
      <c r="QC91" s="29"/>
      <c r="QD91" s="29"/>
      <c r="QE91" s="29"/>
      <c r="QF91" s="29"/>
      <c r="QG91" s="29"/>
      <c r="QH91" s="29"/>
      <c r="QI91" s="29"/>
      <c r="QJ91" s="29"/>
      <c r="QK91" s="29"/>
      <c r="QL91" s="29"/>
      <c r="QM91" s="29"/>
      <c r="QN91" s="29"/>
      <c r="QO91" s="28"/>
      <c r="QP91" s="29"/>
      <c r="QQ91" s="29"/>
      <c r="QR91" s="29"/>
      <c r="QS91" s="29"/>
      <c r="QT91" s="29"/>
      <c r="QU91" s="29"/>
      <c r="QV91" s="29"/>
      <c r="QW91" s="29"/>
      <c r="QX91" s="29"/>
      <c r="QY91" s="29"/>
      <c r="QZ91" s="29"/>
      <c r="RA91" s="29"/>
      <c r="RB91" s="29"/>
      <c r="RC91" s="29"/>
      <c r="RD91" s="29"/>
      <c r="RE91" s="29"/>
      <c r="RF91" s="29"/>
      <c r="RH91" s="29"/>
    </row>
    <row r="92" spans="2:476" ht="15" x14ac:dyDescent="0.25">
      <c r="B92" s="28"/>
      <c r="C92" s="29"/>
      <c r="D92" s="29"/>
      <c r="E92" s="29"/>
      <c r="F92" s="29"/>
      <c r="G92" s="29"/>
      <c r="H92" s="29"/>
      <c r="I92" s="29"/>
      <c r="J92" s="29"/>
      <c r="K92" s="29"/>
      <c r="L92" s="29"/>
      <c r="M92" s="29"/>
      <c r="N92" s="29"/>
      <c r="O92" s="29"/>
      <c r="P92" s="28"/>
      <c r="Q92" s="29"/>
      <c r="R92" s="29"/>
      <c r="S92" s="29"/>
      <c r="T92" s="29"/>
      <c r="U92" s="29"/>
      <c r="V92" s="29"/>
      <c r="W92" s="29"/>
      <c r="X92" s="29"/>
      <c r="Y92" s="29"/>
      <c r="Z92" s="29"/>
      <c r="AA92" s="29"/>
      <c r="AB92" s="29"/>
      <c r="AC92" s="29"/>
      <c r="AD92" s="28"/>
      <c r="AE92" s="29"/>
      <c r="AF92" s="29"/>
      <c r="AG92" s="29"/>
      <c r="AH92" s="29"/>
      <c r="AI92" s="29"/>
      <c r="AJ92" s="29"/>
      <c r="AK92" s="29"/>
      <c r="AL92" s="29"/>
      <c r="AM92" s="29"/>
      <c r="AN92" s="29"/>
      <c r="AO92" s="29"/>
      <c r="AP92" s="28"/>
      <c r="AQ92" s="29"/>
      <c r="AR92" s="29"/>
      <c r="AS92" s="29"/>
      <c r="AT92" s="29"/>
      <c r="AU92" s="29"/>
      <c r="AV92" s="29"/>
      <c r="AW92" s="29"/>
      <c r="AX92" s="29"/>
      <c r="AY92" s="29"/>
      <c r="AZ92" s="29"/>
      <c r="BA92" s="28"/>
      <c r="BB92" s="29"/>
      <c r="BC92" s="29"/>
      <c r="BD92" s="28"/>
      <c r="BE92" s="29"/>
      <c r="BF92" s="29"/>
      <c r="BG92" s="29"/>
      <c r="BH92" s="29"/>
      <c r="BI92" s="29"/>
      <c r="BJ92" s="29"/>
      <c r="BK92" s="29"/>
      <c r="BL92" s="29"/>
      <c r="BM92" s="29"/>
      <c r="BN92" s="29"/>
      <c r="BO92" s="29"/>
      <c r="BP92" s="29"/>
      <c r="BQ92" s="29"/>
      <c r="BR92" s="28"/>
      <c r="BS92" s="29"/>
      <c r="BT92" s="29"/>
      <c r="BU92" s="29"/>
      <c r="BV92" s="29"/>
      <c r="BW92" s="29"/>
      <c r="BX92" s="29"/>
      <c r="BY92" s="29"/>
      <c r="BZ92" s="29"/>
      <c r="CA92" s="29"/>
      <c r="CB92" s="29"/>
      <c r="CC92" s="29"/>
      <c r="CD92" s="29"/>
      <c r="CE92" s="29"/>
      <c r="CF92" s="28"/>
      <c r="CG92" s="29"/>
      <c r="CH92" s="29"/>
      <c r="CI92" s="29"/>
      <c r="CJ92" s="29"/>
      <c r="CK92" s="29"/>
      <c r="CL92" s="29"/>
      <c r="CM92" s="29"/>
      <c r="CN92" s="29"/>
      <c r="CO92" s="29"/>
      <c r="CQ92" s="29"/>
      <c r="CR92" s="29"/>
      <c r="CS92" s="28"/>
      <c r="CT92" s="29"/>
      <c r="CU92" s="29"/>
      <c r="CV92" s="29"/>
      <c r="CW92" s="29"/>
      <c r="CX92" s="29"/>
      <c r="CY92" s="29"/>
      <c r="CZ92" s="29"/>
      <c r="DA92" s="29"/>
      <c r="DB92" s="29"/>
      <c r="DC92" s="29"/>
      <c r="DD92" s="29"/>
      <c r="DE92" s="29"/>
      <c r="DF92" s="29"/>
      <c r="DG92" s="29"/>
      <c r="DH92" s="29"/>
      <c r="DI92" s="29"/>
      <c r="DJ92" s="29"/>
      <c r="DK92" s="28"/>
      <c r="DL92" s="29"/>
      <c r="DM92" s="29"/>
      <c r="DN92" s="29"/>
      <c r="DO92" s="29"/>
      <c r="DP92" s="29"/>
      <c r="DQ92" s="29"/>
      <c r="DR92" s="29"/>
      <c r="DS92" s="29"/>
      <c r="DT92" s="29"/>
      <c r="DU92" s="29"/>
      <c r="DV92" s="29"/>
      <c r="DW92" s="29"/>
      <c r="DX92" s="29"/>
      <c r="DY92" s="29"/>
      <c r="DZ92" s="29"/>
      <c r="EA92" s="29"/>
      <c r="EB92" s="29"/>
      <c r="EC92" s="28"/>
      <c r="ED92" s="29"/>
      <c r="EE92" s="29"/>
      <c r="EF92" s="29"/>
      <c r="EG92" s="29"/>
      <c r="EH92" s="29"/>
      <c r="EI92" s="29"/>
      <c r="EJ92" s="29"/>
      <c r="EK92" s="29"/>
      <c r="EL92" s="29"/>
      <c r="EM92" s="29"/>
      <c r="EN92" s="29"/>
      <c r="EO92" s="29"/>
      <c r="EP92" s="29"/>
      <c r="EQ92" s="29"/>
      <c r="ER92" s="29"/>
      <c r="ES92" s="29"/>
      <c r="ET92" s="29"/>
      <c r="EU92" s="28"/>
      <c r="EV92" s="29"/>
      <c r="EW92" s="29"/>
      <c r="EX92" s="29"/>
      <c r="EY92" s="29"/>
      <c r="EZ92" s="29"/>
      <c r="FA92" s="29"/>
      <c r="FB92" s="29"/>
      <c r="FC92" s="29"/>
      <c r="FD92" s="29"/>
      <c r="FE92" s="29"/>
      <c r="FF92" s="29"/>
      <c r="FG92" s="29"/>
      <c r="FH92" s="29"/>
      <c r="FI92" s="29"/>
      <c r="FJ92" s="29"/>
      <c r="FK92" s="29"/>
      <c r="FL92" s="29"/>
      <c r="FM92" s="28"/>
      <c r="FN92" s="29"/>
      <c r="FO92" s="29"/>
      <c r="FP92" s="29"/>
      <c r="FQ92" s="29"/>
      <c r="FR92" s="29"/>
      <c r="FS92" s="29"/>
      <c r="FT92" s="29"/>
      <c r="FU92" s="29"/>
      <c r="FV92" s="29"/>
      <c r="FW92" s="29"/>
      <c r="FX92" s="29"/>
      <c r="FY92" s="29"/>
      <c r="FZ92" s="29"/>
      <c r="GA92" s="29"/>
      <c r="GB92" s="29"/>
      <c r="GC92" s="29"/>
      <c r="GD92" s="29"/>
      <c r="GF92" s="29"/>
      <c r="GW92" s="28"/>
      <c r="GX92" s="29"/>
      <c r="GY92" s="29"/>
      <c r="GZ92" s="29"/>
      <c r="HA92" s="29"/>
      <c r="HB92" s="29"/>
      <c r="HC92" s="29"/>
      <c r="HD92" s="29"/>
      <c r="HE92" s="29"/>
      <c r="HF92" s="29"/>
      <c r="HG92" s="29"/>
      <c r="HH92" s="29"/>
      <c r="HI92" s="29"/>
      <c r="HJ92" s="29"/>
      <c r="HK92" s="29"/>
      <c r="HL92" s="29"/>
      <c r="HM92" s="29"/>
      <c r="HN92" s="29"/>
      <c r="HO92" s="28"/>
      <c r="HP92" s="29"/>
      <c r="HQ92" s="29"/>
      <c r="HR92" s="29"/>
      <c r="HS92" s="29"/>
      <c r="HT92" s="29"/>
      <c r="HU92" s="29"/>
      <c r="HV92" s="29"/>
      <c r="HW92" s="29"/>
      <c r="HX92" s="29"/>
      <c r="HY92" s="29"/>
      <c r="HZ92" s="29"/>
      <c r="IA92" s="29"/>
      <c r="IB92" s="29"/>
      <c r="IC92" s="29"/>
      <c r="ID92" s="29"/>
      <c r="IE92" s="29"/>
      <c r="IF92" s="29"/>
      <c r="IG92" s="28"/>
      <c r="IH92" s="29"/>
      <c r="II92" s="29"/>
      <c r="IJ92" s="29"/>
      <c r="IK92" s="29"/>
      <c r="IL92" s="29"/>
      <c r="IM92" s="29"/>
      <c r="IN92" s="29"/>
      <c r="IO92" s="29"/>
      <c r="IP92" s="29"/>
      <c r="IQ92" s="29"/>
      <c r="IR92" s="29"/>
      <c r="IS92" s="29"/>
      <c r="IT92" s="29"/>
      <c r="IU92" s="29"/>
      <c r="IV92" s="29"/>
      <c r="IW92" s="29"/>
      <c r="IX92" s="29"/>
      <c r="IY92" s="28"/>
      <c r="IZ92" s="29"/>
      <c r="JA92" s="29"/>
      <c r="JB92" s="29"/>
      <c r="JC92" s="29"/>
      <c r="JD92" s="29"/>
      <c r="JE92" s="29"/>
      <c r="JF92" s="29"/>
      <c r="JG92" s="29"/>
      <c r="JH92" s="29"/>
      <c r="JI92" s="29"/>
      <c r="JJ92" s="29"/>
      <c r="JK92" s="29"/>
      <c r="JL92" s="29"/>
      <c r="JM92" s="29"/>
      <c r="JN92" s="29"/>
      <c r="JO92" s="29"/>
      <c r="JP92" s="29"/>
      <c r="JR92" s="29"/>
      <c r="KI92" s="28"/>
      <c r="KJ92" s="29"/>
      <c r="KK92" s="29"/>
      <c r="KL92" s="29"/>
      <c r="KM92" s="29"/>
      <c r="KN92" s="29"/>
      <c r="KO92" s="29"/>
      <c r="KP92" s="29"/>
      <c r="KQ92" s="29"/>
      <c r="KR92" s="29"/>
      <c r="KS92" s="29"/>
      <c r="KT92" s="29"/>
      <c r="KU92" s="29"/>
      <c r="KV92" s="29"/>
      <c r="KW92" s="29"/>
      <c r="KX92" s="29"/>
      <c r="KY92" s="29"/>
      <c r="KZ92" s="29"/>
      <c r="LA92" s="28"/>
      <c r="LB92" s="29"/>
      <c r="LC92" s="29"/>
      <c r="LD92" s="29"/>
      <c r="LE92" s="29"/>
      <c r="LF92" s="29"/>
      <c r="LG92" s="29"/>
      <c r="LH92" s="29"/>
      <c r="LI92" s="29"/>
      <c r="LJ92" s="29"/>
      <c r="LK92" s="29"/>
      <c r="LL92" s="29"/>
      <c r="LM92" s="29"/>
      <c r="LN92" s="29"/>
      <c r="LO92" s="29"/>
      <c r="LP92" s="29"/>
      <c r="LQ92" s="29"/>
      <c r="LR92" s="29"/>
      <c r="LS92" s="28"/>
      <c r="LT92" s="29"/>
      <c r="LU92" s="29"/>
      <c r="LV92" s="29"/>
      <c r="LW92" s="29"/>
      <c r="LX92" s="29"/>
      <c r="LY92" s="29"/>
      <c r="LZ92" s="29"/>
      <c r="MA92" s="29"/>
      <c r="MB92" s="29"/>
      <c r="MC92" s="29"/>
      <c r="MD92" s="29"/>
      <c r="ME92" s="29"/>
      <c r="MF92" s="29"/>
      <c r="MG92" s="29"/>
      <c r="MH92" s="29"/>
      <c r="MI92" s="29"/>
      <c r="MJ92" s="29"/>
      <c r="MK92" s="28"/>
      <c r="ML92" s="29"/>
      <c r="MM92" s="29"/>
      <c r="MN92" s="29"/>
      <c r="MO92" s="29"/>
      <c r="MP92" s="29"/>
      <c r="MQ92" s="29"/>
      <c r="MR92" s="29"/>
      <c r="MS92" s="29"/>
      <c r="MT92" s="29"/>
      <c r="MU92" s="29"/>
      <c r="MV92" s="29"/>
      <c r="MW92" s="29"/>
      <c r="MX92" s="29"/>
      <c r="MY92" s="29"/>
      <c r="MZ92" s="29"/>
      <c r="NA92" s="29"/>
      <c r="NB92" s="29"/>
      <c r="NC92" s="28"/>
      <c r="ND92" s="29"/>
      <c r="NE92" s="29"/>
      <c r="NF92" s="29"/>
      <c r="NG92" s="29"/>
      <c r="NH92" s="29"/>
      <c r="NI92" s="29"/>
      <c r="NJ92" s="29"/>
      <c r="NK92" s="29"/>
      <c r="NL92" s="29"/>
      <c r="NM92" s="29"/>
      <c r="NN92" s="29"/>
      <c r="NO92" s="29"/>
      <c r="NP92" s="29"/>
      <c r="NQ92" s="29"/>
      <c r="NR92" s="29"/>
      <c r="NS92" s="29"/>
      <c r="NT92" s="29"/>
      <c r="NU92" s="28"/>
      <c r="NW92" s="29"/>
      <c r="NX92" s="29"/>
      <c r="NY92" s="29"/>
      <c r="NZ92" s="29"/>
      <c r="OA92" s="29"/>
      <c r="OB92" s="29"/>
      <c r="OC92" s="29"/>
      <c r="OD92" s="29"/>
      <c r="OE92" s="29"/>
      <c r="OF92" s="29"/>
      <c r="OG92" s="29"/>
      <c r="OH92" s="29"/>
      <c r="OI92" s="29"/>
      <c r="OJ92" s="29"/>
      <c r="OK92" s="29"/>
      <c r="OL92" s="29"/>
      <c r="OM92" s="28"/>
      <c r="ON92" s="29"/>
      <c r="OO92" s="29"/>
      <c r="OP92" s="29"/>
      <c r="OQ92" s="29"/>
      <c r="OR92" s="29"/>
      <c r="OS92" s="29"/>
      <c r="OT92" s="29"/>
      <c r="OU92" s="29"/>
      <c r="OV92" s="29"/>
      <c r="OW92" s="29"/>
      <c r="OX92" s="29"/>
      <c r="OY92" s="29"/>
      <c r="OZ92" s="29"/>
      <c r="PA92" s="29"/>
      <c r="PB92" s="29"/>
      <c r="PC92" s="29"/>
      <c r="PD92" s="29"/>
      <c r="PE92" s="28"/>
      <c r="PF92" s="29"/>
      <c r="PG92" s="29"/>
      <c r="PH92" s="29"/>
      <c r="PI92" s="29"/>
      <c r="PJ92" s="29"/>
      <c r="PK92" s="29"/>
      <c r="PL92" s="29"/>
      <c r="PM92" s="29"/>
      <c r="PN92" s="29"/>
      <c r="PO92" s="29"/>
      <c r="PP92" s="29"/>
      <c r="PQ92" s="29"/>
      <c r="PR92" s="29"/>
      <c r="PS92" s="29"/>
      <c r="PT92" s="29"/>
      <c r="PU92" s="29"/>
      <c r="PV92" s="29"/>
      <c r="PW92" s="28"/>
      <c r="PX92" s="29"/>
      <c r="PY92" s="29"/>
      <c r="PZ92" s="29"/>
      <c r="QA92" s="29"/>
      <c r="QB92" s="29"/>
      <c r="QC92" s="29"/>
      <c r="QD92" s="29"/>
      <c r="QE92" s="29"/>
      <c r="QF92" s="29"/>
      <c r="QG92" s="29"/>
      <c r="QH92" s="29"/>
      <c r="QI92" s="29"/>
      <c r="QJ92" s="29"/>
      <c r="QK92" s="29"/>
      <c r="QL92" s="29"/>
      <c r="QM92" s="29"/>
      <c r="QN92" s="29"/>
      <c r="QO92" s="28"/>
      <c r="QP92" s="29"/>
      <c r="QQ92" s="29"/>
      <c r="QR92" s="29"/>
      <c r="QS92" s="29"/>
      <c r="QT92" s="29"/>
      <c r="QU92" s="29"/>
      <c r="QV92" s="29"/>
      <c r="QW92" s="29"/>
      <c r="QX92" s="29"/>
      <c r="QY92" s="29"/>
      <c r="QZ92" s="29"/>
      <c r="RA92" s="29"/>
      <c r="RB92" s="29"/>
      <c r="RC92" s="29"/>
      <c r="RD92" s="29"/>
      <c r="RE92" s="29"/>
      <c r="RF92" s="29"/>
      <c r="RH92" s="29"/>
    </row>
    <row r="93" spans="2:476" ht="15" x14ac:dyDescent="0.25">
      <c r="B93" s="28"/>
      <c r="C93" s="29"/>
      <c r="D93" s="29"/>
      <c r="E93" s="29"/>
      <c r="F93" s="29"/>
      <c r="G93" s="29"/>
      <c r="H93" s="29"/>
      <c r="I93" s="29"/>
      <c r="J93" s="29"/>
      <c r="K93" s="29"/>
      <c r="L93" s="29"/>
      <c r="M93" s="29"/>
      <c r="N93" s="29"/>
      <c r="O93" s="29"/>
      <c r="P93" s="28"/>
      <c r="Q93" s="29"/>
      <c r="R93" s="29"/>
      <c r="S93" s="29"/>
      <c r="T93" s="29"/>
      <c r="U93" s="29"/>
      <c r="V93" s="29"/>
      <c r="W93" s="29"/>
      <c r="X93" s="29"/>
      <c r="Y93" s="29"/>
      <c r="Z93" s="29"/>
      <c r="AA93" s="29"/>
      <c r="AB93" s="29"/>
      <c r="AC93" s="29"/>
      <c r="AD93" s="28"/>
      <c r="AE93" s="29"/>
      <c r="AF93" s="29"/>
      <c r="AG93" s="29"/>
      <c r="AH93" s="29"/>
      <c r="AI93" s="29"/>
      <c r="AJ93" s="29"/>
      <c r="AK93" s="29"/>
      <c r="AL93" s="29"/>
      <c r="AM93" s="29"/>
      <c r="AN93" s="29"/>
      <c r="AO93" s="29"/>
      <c r="AP93" s="28"/>
      <c r="AQ93" s="29"/>
      <c r="AR93" s="29"/>
      <c r="AS93" s="29"/>
      <c r="AT93" s="29"/>
      <c r="AU93" s="29"/>
      <c r="AV93" s="29"/>
      <c r="AW93" s="29"/>
      <c r="AX93" s="29"/>
      <c r="AY93" s="29"/>
      <c r="AZ93" s="29"/>
      <c r="BA93" s="28"/>
      <c r="BB93" s="29"/>
      <c r="BC93" s="29"/>
      <c r="BD93" s="28"/>
      <c r="BE93" s="29"/>
      <c r="BF93" s="29"/>
      <c r="BG93" s="29"/>
      <c r="BH93" s="29"/>
      <c r="BI93" s="29"/>
      <c r="BJ93" s="29"/>
      <c r="BK93" s="29"/>
      <c r="BL93" s="29"/>
      <c r="BM93" s="29"/>
      <c r="BN93" s="29"/>
      <c r="BO93" s="29"/>
      <c r="BP93" s="29"/>
      <c r="BQ93" s="29"/>
      <c r="BR93" s="28"/>
      <c r="BS93" s="29"/>
      <c r="BT93" s="29"/>
      <c r="BU93" s="29"/>
      <c r="BV93" s="29"/>
      <c r="BW93" s="29"/>
      <c r="BX93" s="29"/>
      <c r="BY93" s="29"/>
      <c r="BZ93" s="29"/>
      <c r="CA93" s="29"/>
      <c r="CB93" s="29"/>
      <c r="CC93" s="29"/>
      <c r="CD93" s="29"/>
      <c r="CE93" s="29"/>
      <c r="CF93" s="28"/>
      <c r="CG93" s="29"/>
      <c r="CH93" s="29"/>
      <c r="CI93" s="29"/>
      <c r="CJ93" s="29"/>
      <c r="CK93" s="29"/>
      <c r="CL93" s="29"/>
      <c r="CM93" s="29"/>
      <c r="CN93" s="29"/>
      <c r="CO93" s="29"/>
      <c r="CQ93" s="29"/>
      <c r="CR93" s="29"/>
      <c r="CS93" s="28"/>
      <c r="CT93" s="29"/>
      <c r="CU93" s="29"/>
      <c r="CV93" s="29"/>
      <c r="CW93" s="29"/>
      <c r="CX93" s="29"/>
      <c r="CY93" s="29"/>
      <c r="CZ93" s="29"/>
      <c r="DA93" s="29"/>
      <c r="DB93" s="29"/>
      <c r="DC93" s="29"/>
      <c r="DD93" s="29"/>
      <c r="DE93" s="29"/>
      <c r="DF93" s="29"/>
      <c r="DG93" s="29"/>
      <c r="DH93" s="29"/>
      <c r="DI93" s="29"/>
      <c r="DJ93" s="29"/>
      <c r="DK93" s="28"/>
      <c r="DL93" s="29"/>
      <c r="DM93" s="29"/>
      <c r="DN93" s="29"/>
      <c r="DO93" s="29"/>
      <c r="DP93" s="29"/>
      <c r="DQ93" s="29"/>
      <c r="DR93" s="29"/>
      <c r="DS93" s="29"/>
      <c r="DT93" s="29"/>
      <c r="DU93" s="29"/>
      <c r="DV93" s="29"/>
      <c r="DW93" s="29"/>
      <c r="DX93" s="29"/>
      <c r="DY93" s="29"/>
      <c r="DZ93" s="29"/>
      <c r="EA93" s="29"/>
      <c r="EB93" s="29"/>
      <c r="EC93" s="28"/>
      <c r="ED93" s="29"/>
      <c r="EE93" s="29"/>
      <c r="EF93" s="29"/>
      <c r="EG93" s="29"/>
      <c r="EH93" s="29"/>
      <c r="EI93" s="29"/>
      <c r="EJ93" s="29"/>
      <c r="EK93" s="29"/>
      <c r="EL93" s="29"/>
      <c r="EM93" s="29"/>
      <c r="EN93" s="29"/>
      <c r="EO93" s="29"/>
      <c r="EP93" s="29"/>
      <c r="EQ93" s="29"/>
      <c r="ER93" s="29"/>
      <c r="ES93" s="29"/>
      <c r="ET93" s="29"/>
      <c r="EU93" s="28"/>
      <c r="EV93" s="29"/>
      <c r="EW93" s="29"/>
      <c r="EX93" s="29"/>
      <c r="EY93" s="29"/>
      <c r="EZ93" s="29"/>
      <c r="FA93" s="29"/>
      <c r="FB93" s="29"/>
      <c r="FC93" s="29"/>
      <c r="FD93" s="29"/>
      <c r="FE93" s="29"/>
      <c r="FF93" s="29"/>
      <c r="FG93" s="29"/>
      <c r="FH93" s="29"/>
      <c r="FI93" s="29"/>
      <c r="FJ93" s="29"/>
      <c r="FK93" s="29"/>
      <c r="FL93" s="29"/>
      <c r="FM93" s="28"/>
      <c r="FN93" s="29"/>
      <c r="FO93" s="29"/>
      <c r="FP93" s="29"/>
      <c r="FQ93" s="29"/>
      <c r="FR93" s="29"/>
      <c r="FS93" s="29"/>
      <c r="FT93" s="29"/>
      <c r="FU93" s="29"/>
      <c r="FV93" s="29"/>
      <c r="FW93" s="29"/>
      <c r="FX93" s="29"/>
      <c r="FY93" s="29"/>
      <c r="FZ93" s="29"/>
      <c r="GA93" s="29"/>
      <c r="GB93" s="29"/>
      <c r="GC93" s="29"/>
      <c r="GD93" s="29"/>
      <c r="GF93" s="29"/>
      <c r="GW93" s="28"/>
      <c r="GX93" s="29"/>
      <c r="GY93" s="29"/>
      <c r="GZ93" s="29"/>
      <c r="HA93" s="29"/>
      <c r="HB93" s="29"/>
      <c r="HC93" s="29"/>
      <c r="HD93" s="29"/>
      <c r="HE93" s="29"/>
      <c r="HF93" s="29"/>
      <c r="HG93" s="29"/>
      <c r="HH93" s="29"/>
      <c r="HI93" s="29"/>
      <c r="HJ93" s="29"/>
      <c r="HK93" s="29"/>
      <c r="HL93" s="29"/>
      <c r="HM93" s="29"/>
      <c r="HN93" s="29"/>
      <c r="HO93" s="28"/>
      <c r="HP93" s="29"/>
      <c r="HQ93" s="29"/>
      <c r="HR93" s="29"/>
      <c r="HS93" s="29"/>
      <c r="HT93" s="29"/>
      <c r="HU93" s="29"/>
      <c r="HV93" s="29"/>
      <c r="HW93" s="29"/>
      <c r="HX93" s="29"/>
      <c r="HY93" s="29"/>
      <c r="HZ93" s="29"/>
      <c r="IA93" s="29"/>
      <c r="IB93" s="29"/>
      <c r="IC93" s="29"/>
      <c r="ID93" s="29"/>
      <c r="IE93" s="29"/>
      <c r="IF93" s="29"/>
      <c r="IG93" s="28"/>
      <c r="IH93" s="29"/>
      <c r="II93" s="29"/>
      <c r="IJ93" s="29"/>
      <c r="IK93" s="29"/>
      <c r="IL93" s="29"/>
      <c r="IM93" s="29"/>
      <c r="IN93" s="29"/>
      <c r="IO93" s="29"/>
      <c r="IP93" s="29"/>
      <c r="IQ93" s="29"/>
      <c r="IR93" s="29"/>
      <c r="IS93" s="29"/>
      <c r="IT93" s="29"/>
      <c r="IU93" s="29"/>
      <c r="IV93" s="29"/>
      <c r="IW93" s="29"/>
      <c r="IX93" s="29"/>
      <c r="IY93" s="28"/>
      <c r="IZ93" s="29"/>
      <c r="JA93" s="29"/>
      <c r="JB93" s="29"/>
      <c r="JC93" s="29"/>
      <c r="JD93" s="29"/>
      <c r="JE93" s="29"/>
      <c r="JF93" s="29"/>
      <c r="JG93" s="29"/>
      <c r="JH93" s="29"/>
      <c r="JI93" s="29"/>
      <c r="JJ93" s="29"/>
      <c r="JK93" s="29"/>
      <c r="JL93" s="29"/>
      <c r="JM93" s="29"/>
      <c r="JN93" s="29"/>
      <c r="JO93" s="29"/>
      <c r="JP93" s="29"/>
      <c r="JR93" s="29"/>
      <c r="KI93" s="28"/>
      <c r="KJ93" s="29"/>
      <c r="KK93" s="29"/>
      <c r="KL93" s="29"/>
      <c r="KM93" s="29"/>
      <c r="KN93" s="29"/>
      <c r="KO93" s="29"/>
      <c r="KP93" s="29"/>
      <c r="KQ93" s="29"/>
      <c r="KR93" s="29"/>
      <c r="KS93" s="29"/>
      <c r="KT93" s="29"/>
      <c r="KU93" s="29"/>
      <c r="KV93" s="29"/>
      <c r="KW93" s="29"/>
      <c r="KX93" s="29"/>
      <c r="KY93" s="29"/>
      <c r="KZ93" s="29"/>
      <c r="LA93" s="28"/>
      <c r="LB93" s="29"/>
      <c r="LC93" s="29"/>
      <c r="LD93" s="29"/>
      <c r="LE93" s="29"/>
      <c r="LF93" s="29"/>
      <c r="LG93" s="29"/>
      <c r="LH93" s="29"/>
      <c r="LI93" s="29"/>
      <c r="LJ93" s="29"/>
      <c r="LK93" s="29"/>
      <c r="LL93" s="29"/>
      <c r="LM93" s="29"/>
      <c r="LN93" s="29"/>
      <c r="LO93" s="29"/>
      <c r="LP93" s="29"/>
      <c r="LQ93" s="29"/>
      <c r="LR93" s="29"/>
      <c r="LS93" s="28"/>
      <c r="LT93" s="29"/>
      <c r="LU93" s="29"/>
      <c r="LV93" s="29"/>
      <c r="LW93" s="29"/>
      <c r="LX93" s="29"/>
      <c r="LY93" s="29"/>
      <c r="LZ93" s="29"/>
      <c r="MA93" s="29"/>
      <c r="MB93" s="29"/>
      <c r="MC93" s="29"/>
      <c r="MD93" s="29"/>
      <c r="ME93" s="29"/>
      <c r="MF93" s="29"/>
      <c r="MG93" s="29"/>
      <c r="MH93" s="29"/>
      <c r="MI93" s="29"/>
      <c r="MJ93" s="29"/>
      <c r="MK93" s="28"/>
      <c r="ML93" s="29"/>
      <c r="MM93" s="29"/>
      <c r="MN93" s="29"/>
      <c r="MO93" s="29"/>
      <c r="MP93" s="29"/>
      <c r="MQ93" s="29"/>
      <c r="MR93" s="29"/>
      <c r="MS93" s="29"/>
      <c r="MT93" s="29"/>
      <c r="MU93" s="29"/>
      <c r="MV93" s="29"/>
      <c r="MW93" s="29"/>
      <c r="MX93" s="29"/>
      <c r="MY93" s="29"/>
      <c r="MZ93" s="29"/>
      <c r="NA93" s="29"/>
      <c r="NB93" s="29"/>
      <c r="NC93" s="28"/>
      <c r="ND93" s="29"/>
      <c r="NE93" s="29"/>
      <c r="NF93" s="29"/>
      <c r="NG93" s="29"/>
      <c r="NH93" s="29"/>
      <c r="NI93" s="29"/>
      <c r="NJ93" s="29"/>
      <c r="NK93" s="29"/>
      <c r="NL93" s="29"/>
      <c r="NM93" s="29"/>
      <c r="NN93" s="29"/>
      <c r="NO93" s="29"/>
      <c r="NP93" s="29"/>
      <c r="NQ93" s="29"/>
      <c r="NR93" s="29"/>
      <c r="NS93" s="29"/>
      <c r="NT93" s="29"/>
      <c r="NU93" s="28"/>
      <c r="NW93" s="29"/>
      <c r="NX93" s="29"/>
      <c r="NY93" s="29"/>
      <c r="NZ93" s="29"/>
      <c r="OA93" s="29"/>
      <c r="OB93" s="29"/>
      <c r="OC93" s="29"/>
      <c r="OD93" s="29"/>
      <c r="OE93" s="29"/>
      <c r="OF93" s="29"/>
      <c r="OG93" s="29"/>
      <c r="OH93" s="29"/>
      <c r="OI93" s="29"/>
      <c r="OJ93" s="29"/>
      <c r="OK93" s="29"/>
      <c r="OL93" s="29"/>
      <c r="OM93" s="28"/>
      <c r="ON93" s="29"/>
      <c r="OO93" s="29"/>
      <c r="OP93" s="29"/>
      <c r="OQ93" s="29"/>
      <c r="OR93" s="29"/>
      <c r="OS93" s="29"/>
      <c r="OT93" s="29"/>
      <c r="OU93" s="29"/>
      <c r="OV93" s="29"/>
      <c r="OW93" s="29"/>
      <c r="OX93" s="29"/>
      <c r="OY93" s="29"/>
      <c r="OZ93" s="29"/>
      <c r="PA93" s="29"/>
      <c r="PB93" s="29"/>
      <c r="PC93" s="29"/>
      <c r="PD93" s="29"/>
      <c r="PE93" s="28"/>
      <c r="PF93" s="29"/>
      <c r="PG93" s="29"/>
      <c r="PH93" s="29"/>
      <c r="PI93" s="29"/>
      <c r="PJ93" s="29"/>
      <c r="PK93" s="29"/>
      <c r="PL93" s="29"/>
      <c r="PM93" s="29"/>
      <c r="PN93" s="29"/>
      <c r="PO93" s="29"/>
      <c r="PP93" s="29"/>
      <c r="PQ93" s="29"/>
      <c r="PR93" s="29"/>
      <c r="PS93" s="29"/>
      <c r="PT93" s="29"/>
      <c r="PU93" s="29"/>
      <c r="PV93" s="29"/>
      <c r="PW93" s="28"/>
      <c r="PX93" s="29"/>
      <c r="PY93" s="29"/>
      <c r="PZ93" s="29"/>
      <c r="QA93" s="29"/>
      <c r="QB93" s="29"/>
      <c r="QC93" s="29"/>
      <c r="QD93" s="29"/>
      <c r="QE93" s="29"/>
      <c r="QF93" s="29"/>
      <c r="QG93" s="29"/>
      <c r="QH93" s="29"/>
      <c r="QI93" s="29"/>
      <c r="QJ93" s="29"/>
      <c r="QK93" s="29"/>
      <c r="QL93" s="29"/>
      <c r="QM93" s="29"/>
      <c r="QN93" s="29"/>
      <c r="QO93" s="28"/>
      <c r="QP93" s="29"/>
      <c r="QQ93" s="29"/>
      <c r="QR93" s="29"/>
      <c r="QS93" s="29"/>
      <c r="QT93" s="29"/>
      <c r="QU93" s="29"/>
      <c r="QV93" s="29"/>
      <c r="QW93" s="29"/>
      <c r="QX93" s="29"/>
      <c r="QY93" s="29"/>
      <c r="QZ93" s="29"/>
      <c r="RA93" s="29"/>
      <c r="RB93" s="29"/>
      <c r="RC93" s="29"/>
      <c r="RD93" s="29"/>
      <c r="RE93" s="29"/>
      <c r="RF93" s="29"/>
      <c r="RH93" s="29"/>
    </row>
    <row r="94" spans="2:476" ht="15" x14ac:dyDescent="0.25">
      <c r="B94" s="28"/>
      <c r="C94" s="29"/>
      <c r="D94" s="29"/>
      <c r="E94" s="29"/>
      <c r="F94" s="29"/>
      <c r="G94" s="29"/>
      <c r="H94" s="29"/>
      <c r="I94" s="29"/>
      <c r="J94" s="29"/>
      <c r="K94" s="29"/>
      <c r="L94" s="29"/>
      <c r="M94" s="29"/>
      <c r="N94" s="29"/>
      <c r="O94" s="29"/>
      <c r="P94" s="28"/>
      <c r="Q94" s="29"/>
      <c r="R94" s="29"/>
      <c r="S94" s="29"/>
      <c r="T94" s="29"/>
      <c r="U94" s="29"/>
      <c r="V94" s="29"/>
      <c r="W94" s="29"/>
      <c r="X94" s="29"/>
      <c r="Y94" s="29"/>
      <c r="Z94" s="29"/>
      <c r="AA94" s="29"/>
      <c r="AB94" s="29"/>
      <c r="AC94" s="29"/>
      <c r="AD94" s="28"/>
      <c r="AE94" s="29"/>
      <c r="AF94" s="29"/>
      <c r="AG94" s="29"/>
      <c r="AH94" s="29"/>
      <c r="AI94" s="29"/>
      <c r="AJ94" s="29"/>
      <c r="AK94" s="29"/>
      <c r="AL94" s="29"/>
      <c r="AM94" s="29"/>
      <c r="AN94" s="29"/>
      <c r="AO94" s="29"/>
      <c r="AP94" s="28"/>
      <c r="AQ94" s="29"/>
      <c r="AR94" s="29"/>
      <c r="AS94" s="29"/>
      <c r="AT94" s="29"/>
      <c r="AU94" s="29"/>
      <c r="AV94" s="29"/>
      <c r="AW94" s="29"/>
      <c r="AX94" s="29"/>
      <c r="AY94" s="29"/>
      <c r="AZ94" s="29"/>
      <c r="BA94" s="28"/>
      <c r="BB94" s="29"/>
      <c r="BC94" s="29"/>
      <c r="BD94" s="28"/>
      <c r="BE94" s="29"/>
      <c r="BF94" s="29"/>
      <c r="BG94" s="29"/>
      <c r="BH94" s="29"/>
      <c r="BI94" s="29"/>
      <c r="BJ94" s="29"/>
      <c r="BK94" s="29"/>
      <c r="BL94" s="29"/>
      <c r="BM94" s="29"/>
      <c r="BN94" s="29"/>
      <c r="BO94" s="29"/>
      <c r="BP94" s="29"/>
      <c r="BQ94" s="29"/>
      <c r="BR94" s="28"/>
      <c r="BS94" s="29"/>
      <c r="BT94" s="29"/>
      <c r="BU94" s="29"/>
      <c r="BV94" s="29"/>
      <c r="BW94" s="29"/>
      <c r="BX94" s="29"/>
      <c r="BY94" s="29"/>
      <c r="BZ94" s="29"/>
      <c r="CA94" s="29"/>
      <c r="CB94" s="29"/>
      <c r="CC94" s="29"/>
      <c r="CD94" s="29"/>
      <c r="CE94" s="29"/>
      <c r="CF94" s="28"/>
      <c r="CG94" s="29"/>
      <c r="CH94" s="29"/>
      <c r="CI94" s="29"/>
      <c r="CJ94" s="29"/>
      <c r="CK94" s="29"/>
      <c r="CL94" s="29"/>
      <c r="CM94" s="29"/>
      <c r="CN94" s="29"/>
      <c r="CO94" s="29"/>
      <c r="CQ94" s="29"/>
      <c r="CR94" s="29"/>
      <c r="CS94" s="28"/>
      <c r="CT94" s="29"/>
      <c r="CU94" s="29"/>
      <c r="CV94" s="29"/>
      <c r="CW94" s="29"/>
      <c r="CX94" s="29"/>
      <c r="CY94" s="29"/>
      <c r="CZ94" s="29"/>
      <c r="DA94" s="29"/>
      <c r="DB94" s="29"/>
      <c r="DC94" s="29"/>
      <c r="DD94" s="29"/>
      <c r="DE94" s="29"/>
      <c r="DF94" s="29"/>
      <c r="DG94" s="29"/>
      <c r="DH94" s="29"/>
      <c r="DI94" s="29"/>
      <c r="DJ94" s="29"/>
      <c r="DK94" s="28"/>
      <c r="DL94" s="29"/>
      <c r="DM94" s="29"/>
      <c r="DN94" s="29"/>
      <c r="DO94" s="29"/>
      <c r="DP94" s="29"/>
      <c r="DQ94" s="29"/>
      <c r="DR94" s="29"/>
      <c r="DS94" s="29"/>
      <c r="DT94" s="29"/>
      <c r="DU94" s="29"/>
      <c r="DV94" s="29"/>
      <c r="DW94" s="29"/>
      <c r="DX94" s="29"/>
      <c r="DY94" s="29"/>
      <c r="DZ94" s="29"/>
      <c r="EA94" s="29"/>
      <c r="EB94" s="29"/>
      <c r="EC94" s="28"/>
      <c r="ED94" s="29"/>
      <c r="EE94" s="29"/>
      <c r="EF94" s="29"/>
      <c r="EG94" s="29"/>
      <c r="EH94" s="29"/>
      <c r="EI94" s="29"/>
      <c r="EJ94" s="29"/>
      <c r="EK94" s="29"/>
      <c r="EL94" s="29"/>
      <c r="EM94" s="29"/>
      <c r="EN94" s="29"/>
      <c r="EO94" s="29"/>
      <c r="EP94" s="29"/>
      <c r="EQ94" s="29"/>
      <c r="ER94" s="29"/>
      <c r="ES94" s="29"/>
      <c r="ET94" s="29"/>
      <c r="EU94" s="28"/>
      <c r="EV94" s="29"/>
      <c r="EW94" s="29"/>
      <c r="EX94" s="29"/>
      <c r="EY94" s="29"/>
      <c r="EZ94" s="29"/>
      <c r="FA94" s="29"/>
      <c r="FB94" s="29"/>
      <c r="FC94" s="29"/>
      <c r="FD94" s="29"/>
      <c r="FE94" s="29"/>
      <c r="FF94" s="29"/>
      <c r="FG94" s="29"/>
      <c r="FH94" s="29"/>
      <c r="FI94" s="29"/>
      <c r="FJ94" s="29"/>
      <c r="FK94" s="29"/>
      <c r="FL94" s="29"/>
      <c r="FM94" s="28"/>
      <c r="FN94" s="29"/>
      <c r="FO94" s="29"/>
      <c r="FP94" s="29"/>
      <c r="FQ94" s="29"/>
      <c r="FR94" s="29"/>
      <c r="FS94" s="29"/>
      <c r="FT94" s="29"/>
      <c r="FU94" s="29"/>
      <c r="FV94" s="29"/>
      <c r="FW94" s="29"/>
      <c r="FX94" s="29"/>
      <c r="FY94" s="29"/>
      <c r="FZ94" s="29"/>
      <c r="GA94" s="29"/>
      <c r="GB94" s="29"/>
      <c r="GC94" s="29"/>
      <c r="GD94" s="29"/>
      <c r="GF94" s="29"/>
      <c r="GW94" s="28"/>
      <c r="GX94" s="29"/>
      <c r="GY94" s="29"/>
      <c r="GZ94" s="29"/>
      <c r="HA94" s="29"/>
      <c r="HB94" s="29"/>
      <c r="HC94" s="29"/>
      <c r="HD94" s="29"/>
      <c r="HE94" s="29"/>
      <c r="HF94" s="29"/>
      <c r="HG94" s="29"/>
      <c r="HH94" s="29"/>
      <c r="HI94" s="29"/>
      <c r="HJ94" s="29"/>
      <c r="HK94" s="29"/>
      <c r="HL94" s="29"/>
      <c r="HM94" s="29"/>
      <c r="HN94" s="29"/>
      <c r="HO94" s="28"/>
      <c r="HP94" s="29"/>
      <c r="HQ94" s="29"/>
      <c r="HR94" s="29"/>
      <c r="HS94" s="29"/>
      <c r="HT94" s="29"/>
      <c r="HU94" s="29"/>
      <c r="HV94" s="29"/>
      <c r="HW94" s="29"/>
      <c r="HX94" s="29"/>
      <c r="HY94" s="29"/>
      <c r="HZ94" s="29"/>
      <c r="IA94" s="29"/>
      <c r="IB94" s="29"/>
      <c r="IC94" s="29"/>
      <c r="ID94" s="29"/>
      <c r="IE94" s="29"/>
      <c r="IF94" s="29"/>
      <c r="IG94" s="28"/>
      <c r="IH94" s="29"/>
      <c r="II94" s="29"/>
      <c r="IJ94" s="29"/>
      <c r="IK94" s="29"/>
      <c r="IL94" s="29"/>
      <c r="IM94" s="29"/>
      <c r="IN94" s="29"/>
      <c r="IO94" s="29"/>
      <c r="IP94" s="29"/>
      <c r="IQ94" s="29"/>
      <c r="IR94" s="29"/>
      <c r="IS94" s="29"/>
      <c r="IT94" s="29"/>
      <c r="IU94" s="29"/>
      <c r="IV94" s="29"/>
      <c r="IW94" s="29"/>
      <c r="IX94" s="29"/>
      <c r="IY94" s="28"/>
      <c r="IZ94" s="29"/>
      <c r="JA94" s="29"/>
      <c r="JB94" s="29"/>
      <c r="JC94" s="29"/>
      <c r="JD94" s="29"/>
      <c r="JE94" s="29"/>
      <c r="JF94" s="29"/>
      <c r="JG94" s="29"/>
      <c r="JH94" s="29"/>
      <c r="JI94" s="29"/>
      <c r="JJ94" s="29"/>
      <c r="JK94" s="29"/>
      <c r="JL94" s="29"/>
      <c r="JM94" s="29"/>
      <c r="JN94" s="29"/>
      <c r="JO94" s="29"/>
      <c r="JP94" s="29"/>
      <c r="JR94" s="29"/>
      <c r="KI94" s="28"/>
      <c r="KJ94" s="29"/>
      <c r="KK94" s="29"/>
      <c r="KL94" s="29"/>
      <c r="KM94" s="29"/>
      <c r="KN94" s="29"/>
      <c r="KO94" s="29"/>
      <c r="KP94" s="29"/>
      <c r="KQ94" s="29"/>
      <c r="KR94" s="29"/>
      <c r="KS94" s="29"/>
      <c r="KT94" s="29"/>
      <c r="KU94" s="29"/>
      <c r="KV94" s="29"/>
      <c r="KW94" s="29"/>
      <c r="KX94" s="29"/>
      <c r="KY94" s="29"/>
      <c r="KZ94" s="29"/>
      <c r="LA94" s="28"/>
      <c r="LB94" s="29"/>
      <c r="LC94" s="29"/>
      <c r="LD94" s="29"/>
      <c r="LE94" s="29"/>
      <c r="LF94" s="29"/>
      <c r="LG94" s="29"/>
      <c r="LH94" s="29"/>
      <c r="LI94" s="29"/>
      <c r="LJ94" s="29"/>
      <c r="LK94" s="29"/>
      <c r="LL94" s="29"/>
      <c r="LM94" s="29"/>
      <c r="LN94" s="29"/>
      <c r="LO94" s="29"/>
      <c r="LP94" s="29"/>
      <c r="LQ94" s="29"/>
      <c r="LR94" s="29"/>
      <c r="LS94" s="28"/>
      <c r="LT94" s="29"/>
      <c r="LU94" s="29"/>
      <c r="LV94" s="29"/>
      <c r="LW94" s="29"/>
      <c r="LX94" s="29"/>
      <c r="LY94" s="29"/>
      <c r="LZ94" s="29"/>
      <c r="MA94" s="29"/>
      <c r="MB94" s="29"/>
      <c r="MC94" s="29"/>
      <c r="MD94" s="29"/>
      <c r="ME94" s="29"/>
      <c r="MF94" s="29"/>
      <c r="MG94" s="29"/>
      <c r="MH94" s="29"/>
      <c r="MI94" s="29"/>
      <c r="MJ94" s="29"/>
      <c r="MK94" s="28"/>
      <c r="ML94" s="29"/>
      <c r="MM94" s="29"/>
      <c r="MN94" s="29"/>
      <c r="MO94" s="29"/>
      <c r="MP94" s="29"/>
      <c r="MQ94" s="29"/>
      <c r="MR94" s="29"/>
      <c r="MS94" s="29"/>
      <c r="MT94" s="29"/>
      <c r="MU94" s="29"/>
      <c r="MV94" s="29"/>
      <c r="MW94" s="29"/>
      <c r="MX94" s="29"/>
      <c r="MY94" s="29"/>
      <c r="MZ94" s="29"/>
      <c r="NA94" s="29"/>
      <c r="NB94" s="29"/>
      <c r="NC94" s="28"/>
      <c r="ND94" s="29"/>
      <c r="NE94" s="29"/>
      <c r="NF94" s="29"/>
      <c r="NG94" s="29"/>
      <c r="NH94" s="29"/>
      <c r="NI94" s="29"/>
      <c r="NJ94" s="29"/>
      <c r="NK94" s="29"/>
      <c r="NL94" s="29"/>
      <c r="NM94" s="29"/>
      <c r="NN94" s="29"/>
      <c r="NO94" s="29"/>
      <c r="NP94" s="29"/>
      <c r="NQ94" s="29"/>
      <c r="NR94" s="29"/>
      <c r="NS94" s="29"/>
      <c r="NT94" s="29"/>
      <c r="NU94" s="28"/>
      <c r="NW94" s="29"/>
      <c r="NX94" s="29"/>
      <c r="NY94" s="29"/>
      <c r="NZ94" s="29"/>
      <c r="OA94" s="29"/>
      <c r="OB94" s="29"/>
      <c r="OC94" s="29"/>
      <c r="OD94" s="29"/>
      <c r="OE94" s="29"/>
      <c r="OF94" s="29"/>
      <c r="OG94" s="29"/>
      <c r="OH94" s="29"/>
      <c r="OI94" s="29"/>
      <c r="OJ94" s="29"/>
      <c r="OK94" s="29"/>
      <c r="OL94" s="29"/>
      <c r="OM94" s="28"/>
      <c r="ON94" s="29"/>
      <c r="OO94" s="29"/>
      <c r="OP94" s="29"/>
      <c r="OQ94" s="29"/>
      <c r="OR94" s="29"/>
      <c r="OS94" s="29"/>
      <c r="OT94" s="29"/>
      <c r="OU94" s="29"/>
      <c r="OV94" s="29"/>
      <c r="OW94" s="29"/>
      <c r="OX94" s="29"/>
      <c r="OY94" s="29"/>
      <c r="OZ94" s="29"/>
      <c r="PA94" s="29"/>
      <c r="PB94" s="29"/>
      <c r="PC94" s="29"/>
      <c r="PD94" s="29"/>
      <c r="PE94" s="28"/>
      <c r="PF94" s="29"/>
      <c r="PG94" s="29"/>
      <c r="PH94" s="29"/>
      <c r="PI94" s="29"/>
      <c r="PJ94" s="29"/>
      <c r="PK94" s="29"/>
      <c r="PL94" s="29"/>
      <c r="PM94" s="29"/>
      <c r="PN94" s="29"/>
      <c r="PO94" s="29"/>
      <c r="PP94" s="29"/>
      <c r="PQ94" s="29"/>
      <c r="PR94" s="29"/>
      <c r="PS94" s="29"/>
      <c r="PT94" s="29"/>
      <c r="PU94" s="29"/>
      <c r="PV94" s="29"/>
      <c r="PW94" s="28"/>
      <c r="PX94" s="29"/>
      <c r="PY94" s="29"/>
      <c r="PZ94" s="29"/>
      <c r="QA94" s="29"/>
      <c r="QB94" s="29"/>
      <c r="QC94" s="29"/>
      <c r="QD94" s="29"/>
      <c r="QE94" s="29"/>
      <c r="QF94" s="29"/>
      <c r="QG94" s="29"/>
      <c r="QH94" s="29"/>
      <c r="QI94" s="29"/>
      <c r="QJ94" s="29"/>
      <c r="QK94" s="29"/>
      <c r="QL94" s="29"/>
      <c r="QM94" s="29"/>
      <c r="QN94" s="29"/>
      <c r="QP94" s="29"/>
      <c r="RH94" s="29"/>
    </row>
    <row r="95" spans="2:476" ht="15" x14ac:dyDescent="0.25">
      <c r="B95" s="28"/>
      <c r="C95" s="29"/>
      <c r="D95" s="29"/>
      <c r="E95" s="29"/>
      <c r="F95" s="29"/>
      <c r="G95" s="29"/>
      <c r="H95" s="29"/>
      <c r="I95" s="29"/>
      <c r="J95" s="29"/>
      <c r="K95" s="29"/>
      <c r="L95" s="29"/>
      <c r="M95" s="29"/>
      <c r="N95" s="29"/>
      <c r="O95" s="29"/>
      <c r="P95" s="28"/>
      <c r="Q95" s="29"/>
      <c r="R95" s="29"/>
      <c r="S95" s="29"/>
      <c r="T95" s="29"/>
      <c r="U95" s="29"/>
      <c r="V95" s="29"/>
      <c r="W95" s="29"/>
      <c r="X95" s="29"/>
      <c r="Y95" s="29"/>
      <c r="Z95" s="29"/>
      <c r="AA95" s="29"/>
      <c r="AB95" s="29"/>
      <c r="AC95" s="29"/>
      <c r="AD95" s="28"/>
      <c r="AE95" s="29"/>
      <c r="AF95" s="29"/>
      <c r="AG95" s="29"/>
      <c r="AH95" s="29"/>
      <c r="AI95" s="29"/>
      <c r="AJ95" s="29"/>
      <c r="AK95" s="29"/>
      <c r="AL95" s="29"/>
      <c r="AM95" s="29"/>
      <c r="AN95" s="29"/>
      <c r="AO95" s="29"/>
      <c r="AP95" s="28"/>
      <c r="AQ95" s="29"/>
      <c r="AR95" s="29"/>
      <c r="AS95" s="29"/>
      <c r="AT95" s="29"/>
      <c r="AU95" s="29"/>
      <c r="AV95" s="29"/>
      <c r="AW95" s="29"/>
      <c r="AX95" s="29"/>
      <c r="AY95" s="29"/>
      <c r="AZ95" s="29"/>
      <c r="BA95" s="28"/>
      <c r="BB95" s="29"/>
      <c r="BC95" s="29"/>
      <c r="BD95" s="28"/>
      <c r="BE95" s="29"/>
      <c r="BF95" s="29"/>
      <c r="BG95" s="29"/>
      <c r="BH95" s="29"/>
      <c r="BI95" s="29"/>
      <c r="BJ95" s="29"/>
      <c r="BK95" s="29"/>
      <c r="BL95" s="29"/>
      <c r="BM95" s="29"/>
      <c r="BN95" s="29"/>
      <c r="BO95" s="29"/>
      <c r="BP95" s="29"/>
      <c r="BQ95" s="29"/>
      <c r="BR95" s="28"/>
      <c r="BS95" s="29"/>
      <c r="BT95" s="29"/>
      <c r="BU95" s="29"/>
      <c r="BV95" s="29"/>
      <c r="BW95" s="29"/>
      <c r="BX95" s="29"/>
      <c r="BY95" s="29"/>
      <c r="BZ95" s="29"/>
      <c r="CA95" s="29"/>
      <c r="CB95" s="29"/>
      <c r="CC95" s="29"/>
      <c r="CD95" s="29"/>
      <c r="CE95" s="29"/>
      <c r="CF95" s="28"/>
      <c r="CG95" s="29"/>
      <c r="CH95" s="29"/>
      <c r="CI95" s="29"/>
      <c r="CJ95" s="29"/>
      <c r="CK95" s="29"/>
      <c r="CL95" s="29"/>
      <c r="CM95" s="29"/>
      <c r="CN95" s="29"/>
      <c r="CO95" s="29"/>
      <c r="CQ95" s="29"/>
      <c r="CR95" s="29"/>
      <c r="CS95" s="28"/>
      <c r="CT95" s="29"/>
      <c r="CU95" s="29"/>
      <c r="CV95" s="29"/>
      <c r="CW95" s="29"/>
      <c r="CX95" s="29"/>
      <c r="CY95" s="29"/>
      <c r="CZ95" s="29"/>
      <c r="DA95" s="29"/>
      <c r="DB95" s="29"/>
      <c r="DC95" s="29"/>
      <c r="DD95" s="29"/>
      <c r="DE95" s="29"/>
      <c r="DF95" s="29"/>
      <c r="DG95" s="29"/>
      <c r="DH95" s="29"/>
      <c r="DI95" s="29"/>
      <c r="DJ95" s="29"/>
      <c r="DK95" s="28"/>
      <c r="DL95" s="29"/>
      <c r="DM95" s="29"/>
      <c r="DN95" s="29"/>
      <c r="DO95" s="29"/>
      <c r="DP95" s="29"/>
      <c r="DQ95" s="29"/>
      <c r="DR95" s="29"/>
      <c r="DS95" s="29"/>
      <c r="DT95" s="29"/>
      <c r="DU95" s="29"/>
      <c r="DV95" s="29"/>
      <c r="DW95" s="29"/>
      <c r="DX95" s="29"/>
      <c r="DY95" s="29"/>
      <c r="DZ95" s="29"/>
      <c r="EA95" s="29"/>
      <c r="EB95" s="29"/>
      <c r="EC95" s="28"/>
      <c r="ED95" s="29"/>
      <c r="EE95" s="29"/>
      <c r="EF95" s="29"/>
      <c r="EG95" s="29"/>
      <c r="EH95" s="29"/>
      <c r="EI95" s="29"/>
      <c r="EJ95" s="29"/>
      <c r="EK95" s="29"/>
      <c r="EL95" s="29"/>
      <c r="EM95" s="29"/>
      <c r="EN95" s="29"/>
      <c r="EO95" s="29"/>
      <c r="EP95" s="29"/>
      <c r="EQ95" s="29"/>
      <c r="ER95" s="29"/>
      <c r="ES95" s="29"/>
      <c r="ET95" s="29"/>
      <c r="EU95" s="28"/>
      <c r="EV95" s="29"/>
      <c r="EW95" s="29"/>
      <c r="EX95" s="29"/>
      <c r="EY95" s="29"/>
      <c r="EZ95" s="29"/>
      <c r="FA95" s="29"/>
      <c r="FB95" s="29"/>
      <c r="FC95" s="29"/>
      <c r="FD95" s="29"/>
      <c r="FE95" s="29"/>
      <c r="FF95" s="29"/>
      <c r="FG95" s="29"/>
      <c r="FH95" s="29"/>
      <c r="FI95" s="29"/>
      <c r="FJ95" s="29"/>
      <c r="FK95" s="29"/>
      <c r="FL95" s="29"/>
      <c r="FM95" s="28"/>
      <c r="FN95" s="29"/>
      <c r="FO95" s="29"/>
      <c r="FP95" s="29"/>
      <c r="FQ95" s="29"/>
      <c r="FR95" s="29"/>
      <c r="FS95" s="29"/>
      <c r="FT95" s="29"/>
      <c r="FU95" s="29"/>
      <c r="FV95" s="29"/>
      <c r="FW95" s="29"/>
      <c r="FX95" s="29"/>
      <c r="FY95" s="29"/>
      <c r="FZ95" s="29"/>
      <c r="GA95" s="29"/>
      <c r="GB95" s="29"/>
      <c r="GC95" s="29"/>
      <c r="GD95" s="29"/>
      <c r="GF95" s="29"/>
      <c r="GW95" s="28"/>
      <c r="GX95" s="29"/>
      <c r="GY95" s="29"/>
      <c r="GZ95" s="29"/>
      <c r="HA95" s="29"/>
      <c r="HB95" s="29"/>
      <c r="HC95" s="29"/>
      <c r="HD95" s="29"/>
      <c r="HE95" s="29"/>
      <c r="HF95" s="29"/>
      <c r="HG95" s="29"/>
      <c r="HH95" s="29"/>
      <c r="HI95" s="29"/>
      <c r="HJ95" s="29"/>
      <c r="HK95" s="29"/>
      <c r="HL95" s="29"/>
      <c r="HM95" s="29"/>
      <c r="HN95" s="29"/>
      <c r="HO95" s="28"/>
      <c r="HP95" s="29"/>
      <c r="HQ95" s="29"/>
      <c r="HR95" s="29"/>
      <c r="HS95" s="29"/>
      <c r="HT95" s="29"/>
      <c r="HU95" s="29"/>
      <c r="HV95" s="29"/>
      <c r="HW95" s="29"/>
      <c r="HX95" s="29"/>
      <c r="HY95" s="29"/>
      <c r="HZ95" s="29"/>
      <c r="IA95" s="29"/>
      <c r="IB95" s="29"/>
      <c r="IC95" s="29"/>
      <c r="ID95" s="29"/>
      <c r="IE95" s="29"/>
      <c r="IF95" s="29"/>
      <c r="IG95" s="28"/>
      <c r="IH95" s="29"/>
      <c r="II95" s="29"/>
      <c r="IJ95" s="29"/>
      <c r="IK95" s="29"/>
      <c r="IL95" s="29"/>
      <c r="IM95" s="29"/>
      <c r="IN95" s="29"/>
      <c r="IO95" s="29"/>
      <c r="IP95" s="29"/>
      <c r="IQ95" s="29"/>
      <c r="IR95" s="29"/>
      <c r="IS95" s="29"/>
      <c r="IT95" s="29"/>
      <c r="IU95" s="29"/>
      <c r="IV95" s="29"/>
      <c r="IW95" s="29"/>
      <c r="IX95" s="29"/>
      <c r="IY95" s="28"/>
      <c r="IZ95" s="29"/>
      <c r="JA95" s="29"/>
      <c r="JB95" s="29"/>
      <c r="JC95" s="29"/>
      <c r="JD95" s="29"/>
      <c r="JE95" s="29"/>
      <c r="JF95" s="29"/>
      <c r="JG95" s="29"/>
      <c r="JH95" s="29"/>
      <c r="JI95" s="29"/>
      <c r="JJ95" s="29"/>
      <c r="JK95" s="29"/>
      <c r="JL95" s="29"/>
      <c r="JM95" s="29"/>
      <c r="JN95" s="29"/>
      <c r="JO95" s="29"/>
      <c r="JP95" s="29"/>
      <c r="JR95" s="29"/>
      <c r="KI95" s="28"/>
      <c r="KJ95" s="29"/>
      <c r="KK95" s="29"/>
      <c r="KL95" s="29"/>
      <c r="KM95" s="29"/>
      <c r="KN95" s="29"/>
      <c r="KO95" s="29"/>
      <c r="KP95" s="29"/>
      <c r="KQ95" s="29"/>
      <c r="KR95" s="29"/>
      <c r="KS95" s="29"/>
      <c r="KT95" s="29"/>
      <c r="KU95" s="29"/>
      <c r="KV95" s="29"/>
      <c r="KW95" s="29"/>
      <c r="KX95" s="29"/>
      <c r="KY95" s="29"/>
      <c r="KZ95" s="29"/>
      <c r="LA95" s="28"/>
      <c r="LB95" s="29"/>
      <c r="LC95" s="29"/>
      <c r="LD95" s="29"/>
      <c r="LE95" s="29"/>
      <c r="LF95" s="29"/>
      <c r="LG95" s="29"/>
      <c r="LH95" s="29"/>
      <c r="LI95" s="29"/>
      <c r="LJ95" s="29"/>
      <c r="LK95" s="29"/>
      <c r="LL95" s="29"/>
      <c r="LM95" s="29"/>
      <c r="LN95" s="29"/>
      <c r="LO95" s="29"/>
      <c r="LP95" s="29"/>
      <c r="LQ95" s="29"/>
      <c r="LR95" s="29"/>
      <c r="LS95" s="28"/>
      <c r="LT95" s="29"/>
      <c r="LU95" s="29"/>
      <c r="LV95" s="29"/>
      <c r="LW95" s="29"/>
      <c r="LX95" s="29"/>
      <c r="LY95" s="29"/>
      <c r="LZ95" s="29"/>
      <c r="MA95" s="29"/>
      <c r="MB95" s="29"/>
      <c r="MC95" s="29"/>
      <c r="MD95" s="29"/>
      <c r="ME95" s="29"/>
      <c r="MF95" s="29"/>
      <c r="MG95" s="29"/>
      <c r="MH95" s="29"/>
      <c r="MI95" s="29"/>
      <c r="MJ95" s="29"/>
      <c r="MK95" s="28"/>
      <c r="ML95" s="29"/>
      <c r="MM95" s="29"/>
      <c r="MN95" s="29"/>
      <c r="MO95" s="29"/>
      <c r="MP95" s="29"/>
      <c r="MQ95" s="29"/>
      <c r="MR95" s="29"/>
      <c r="MS95" s="29"/>
      <c r="MT95" s="29"/>
      <c r="MU95" s="29"/>
      <c r="MV95" s="29"/>
      <c r="MW95" s="29"/>
      <c r="MX95" s="29"/>
      <c r="MY95" s="29"/>
      <c r="MZ95" s="29"/>
      <c r="NA95" s="29"/>
      <c r="NB95" s="29"/>
      <c r="NC95" s="28"/>
      <c r="ND95" s="29"/>
      <c r="NE95" s="29"/>
      <c r="NF95" s="29"/>
      <c r="NG95" s="29"/>
      <c r="NH95" s="29"/>
      <c r="NI95" s="29"/>
      <c r="NJ95" s="29"/>
      <c r="NK95" s="29"/>
      <c r="NL95" s="29"/>
      <c r="NM95" s="29"/>
      <c r="NN95" s="29"/>
      <c r="NO95" s="29"/>
      <c r="NP95" s="29"/>
      <c r="NQ95" s="29"/>
      <c r="NR95" s="29"/>
      <c r="NS95" s="29"/>
      <c r="NT95" s="29"/>
      <c r="NU95" s="28"/>
      <c r="NW95" s="29"/>
      <c r="NX95" s="29"/>
      <c r="NY95" s="29"/>
      <c r="NZ95" s="29"/>
      <c r="OA95" s="29"/>
      <c r="OB95" s="29"/>
      <c r="OC95" s="29"/>
      <c r="OD95" s="29"/>
      <c r="OE95" s="29"/>
      <c r="OF95" s="29"/>
      <c r="OG95" s="29"/>
      <c r="OH95" s="29"/>
      <c r="OI95" s="29"/>
      <c r="OJ95" s="29"/>
      <c r="OK95" s="29"/>
      <c r="OL95" s="29"/>
      <c r="OM95" s="28"/>
      <c r="ON95" s="29"/>
      <c r="OO95" s="29"/>
      <c r="OP95" s="29"/>
      <c r="OQ95" s="29"/>
      <c r="OR95" s="29"/>
      <c r="OS95" s="29"/>
      <c r="OT95" s="29"/>
      <c r="OU95" s="29"/>
      <c r="OV95" s="29"/>
      <c r="OW95" s="29"/>
      <c r="OX95" s="29"/>
      <c r="OY95" s="29"/>
      <c r="OZ95" s="29"/>
      <c r="PA95" s="29"/>
      <c r="PB95" s="29"/>
      <c r="PC95" s="29"/>
      <c r="PD95" s="29"/>
      <c r="PE95" s="28"/>
      <c r="PF95" s="29"/>
      <c r="PG95" s="29"/>
      <c r="PH95" s="29"/>
      <c r="PI95" s="29"/>
      <c r="PJ95" s="29"/>
      <c r="PK95" s="29"/>
      <c r="PL95" s="29"/>
      <c r="PM95" s="29"/>
      <c r="PN95" s="29"/>
      <c r="PO95" s="29"/>
      <c r="PP95" s="29"/>
      <c r="PQ95" s="29"/>
      <c r="PR95" s="29"/>
      <c r="PS95" s="29"/>
      <c r="PT95" s="29"/>
      <c r="PU95" s="29"/>
      <c r="PV95" s="29"/>
      <c r="PW95" s="28"/>
      <c r="PX95" s="29"/>
      <c r="PY95" s="29"/>
      <c r="PZ95" s="29"/>
      <c r="QA95" s="29"/>
      <c r="QB95" s="29"/>
      <c r="QC95" s="29"/>
      <c r="QD95" s="29"/>
      <c r="QE95" s="29"/>
      <c r="QF95" s="29"/>
      <c r="QG95" s="29"/>
      <c r="QH95" s="29"/>
      <c r="QI95" s="29"/>
      <c r="QJ95" s="29"/>
      <c r="QK95" s="29"/>
      <c r="QL95" s="29"/>
      <c r="QM95" s="29"/>
      <c r="QN95" s="29"/>
      <c r="QO95" s="28"/>
      <c r="QP95" s="29"/>
      <c r="QQ95" s="29"/>
      <c r="QR95" s="29"/>
      <c r="QS95" s="29"/>
      <c r="QT95" s="29"/>
      <c r="QU95" s="29"/>
      <c r="QV95" s="29"/>
      <c r="QW95" s="29"/>
      <c r="QX95" s="29"/>
      <c r="QY95" s="29"/>
      <c r="QZ95" s="29"/>
      <c r="RA95" s="29"/>
      <c r="RB95" s="29"/>
      <c r="RC95" s="29"/>
      <c r="RD95" s="29"/>
      <c r="RE95" s="29"/>
      <c r="RF95" s="29"/>
      <c r="RH95" s="29"/>
    </row>
    <row r="96" spans="2:476" ht="15" x14ac:dyDescent="0.25">
      <c r="B96" s="28"/>
      <c r="C96" s="29"/>
      <c r="D96" s="29"/>
      <c r="E96" s="29"/>
      <c r="F96" s="29"/>
      <c r="G96" s="29"/>
      <c r="H96" s="29"/>
      <c r="I96" s="29"/>
      <c r="J96" s="29"/>
      <c r="K96" s="29"/>
      <c r="L96" s="29"/>
      <c r="M96" s="29"/>
      <c r="N96" s="29"/>
      <c r="O96" s="29"/>
      <c r="P96" s="28"/>
      <c r="Q96" s="29"/>
      <c r="R96" s="29"/>
      <c r="S96" s="29"/>
      <c r="T96" s="29"/>
      <c r="U96" s="29"/>
      <c r="V96" s="29"/>
      <c r="W96" s="29"/>
      <c r="X96" s="29"/>
      <c r="Y96" s="29"/>
      <c r="Z96" s="29"/>
      <c r="AA96" s="29"/>
      <c r="AB96" s="29"/>
      <c r="AC96" s="29"/>
      <c r="AD96" s="28"/>
      <c r="AE96" s="29"/>
      <c r="AF96" s="29"/>
      <c r="AG96" s="29"/>
      <c r="AH96" s="29"/>
      <c r="AI96" s="29"/>
      <c r="AJ96" s="29"/>
      <c r="AK96" s="29"/>
      <c r="AL96" s="29"/>
      <c r="AM96" s="29"/>
      <c r="AN96" s="29"/>
      <c r="AO96" s="29"/>
      <c r="AP96" s="28"/>
      <c r="AQ96" s="29"/>
      <c r="AR96" s="29"/>
      <c r="AS96" s="29"/>
      <c r="AT96" s="29"/>
      <c r="AU96" s="29"/>
      <c r="AV96" s="29"/>
      <c r="AW96" s="29"/>
      <c r="AX96" s="29"/>
      <c r="AY96" s="29"/>
      <c r="AZ96" s="29"/>
      <c r="BA96" s="28"/>
      <c r="BB96" s="29"/>
      <c r="BC96" s="29"/>
      <c r="BD96" s="28"/>
      <c r="BE96" s="29"/>
      <c r="BF96" s="29"/>
      <c r="BG96" s="29"/>
      <c r="BH96" s="29"/>
      <c r="BI96" s="29"/>
      <c r="BJ96" s="29"/>
      <c r="BK96" s="29"/>
      <c r="BL96" s="29"/>
      <c r="BM96" s="29"/>
      <c r="BN96" s="29"/>
      <c r="BO96" s="29"/>
      <c r="BP96" s="29"/>
      <c r="BQ96" s="29"/>
      <c r="BR96" s="28"/>
      <c r="BS96" s="29"/>
      <c r="BT96" s="29"/>
      <c r="BU96" s="29"/>
      <c r="BV96" s="29"/>
      <c r="BW96" s="29"/>
      <c r="BX96" s="29"/>
      <c r="BY96" s="29"/>
      <c r="BZ96" s="29"/>
      <c r="CA96" s="29"/>
      <c r="CB96" s="29"/>
      <c r="CC96" s="29"/>
      <c r="CD96" s="29"/>
      <c r="CE96" s="29"/>
      <c r="CF96" s="28"/>
      <c r="CG96" s="29"/>
      <c r="CH96" s="29"/>
      <c r="CI96" s="29"/>
      <c r="CJ96" s="29"/>
      <c r="CK96" s="29"/>
      <c r="CL96" s="29"/>
      <c r="CM96" s="29"/>
      <c r="CN96" s="29"/>
      <c r="CO96" s="29"/>
      <c r="CQ96" s="29"/>
      <c r="CR96" s="29"/>
      <c r="CS96" s="28"/>
      <c r="CT96" s="29"/>
      <c r="CU96" s="29"/>
      <c r="CV96" s="29"/>
      <c r="CW96" s="29"/>
      <c r="CX96" s="29"/>
      <c r="CY96" s="29"/>
      <c r="CZ96" s="29"/>
      <c r="DA96" s="29"/>
      <c r="DB96" s="29"/>
      <c r="DC96" s="29"/>
      <c r="DD96" s="29"/>
      <c r="DE96" s="29"/>
      <c r="DF96" s="29"/>
      <c r="DG96" s="29"/>
      <c r="DH96" s="29"/>
      <c r="DI96" s="29"/>
      <c r="DJ96" s="29"/>
      <c r="DK96" s="28"/>
      <c r="DL96" s="29"/>
      <c r="DM96" s="29"/>
      <c r="DN96" s="29"/>
      <c r="DO96" s="29"/>
      <c r="DP96" s="29"/>
      <c r="DQ96" s="29"/>
      <c r="DR96" s="29"/>
      <c r="DS96" s="29"/>
      <c r="DT96" s="29"/>
      <c r="DU96" s="29"/>
      <c r="DV96" s="29"/>
      <c r="DW96" s="29"/>
      <c r="DX96" s="29"/>
      <c r="DY96" s="29"/>
      <c r="DZ96" s="29"/>
      <c r="EA96" s="29"/>
      <c r="EB96" s="29"/>
      <c r="EC96" s="28"/>
      <c r="ED96" s="29"/>
      <c r="EE96" s="29"/>
      <c r="EF96" s="29"/>
      <c r="EG96" s="29"/>
      <c r="EH96" s="29"/>
      <c r="EI96" s="29"/>
      <c r="EJ96" s="29"/>
      <c r="EK96" s="29"/>
      <c r="EL96" s="29"/>
      <c r="EM96" s="29"/>
      <c r="EN96" s="29"/>
      <c r="EO96" s="29"/>
      <c r="EP96" s="29"/>
      <c r="EQ96" s="29"/>
      <c r="ER96" s="29"/>
      <c r="ES96" s="29"/>
      <c r="ET96" s="29"/>
      <c r="EV96" s="29"/>
      <c r="FM96" s="28"/>
      <c r="FN96" s="29"/>
      <c r="FO96" s="29"/>
      <c r="FP96" s="29"/>
      <c r="FQ96" s="29"/>
      <c r="FR96" s="29"/>
      <c r="FS96" s="29"/>
      <c r="FT96" s="29"/>
      <c r="FU96" s="29"/>
      <c r="FV96" s="29"/>
      <c r="FW96" s="29"/>
      <c r="FX96" s="29"/>
      <c r="FY96" s="29"/>
      <c r="FZ96" s="29"/>
      <c r="GA96" s="29"/>
      <c r="GB96" s="29"/>
      <c r="GC96" s="29"/>
      <c r="GD96" s="29"/>
      <c r="GF96" s="29"/>
      <c r="GW96" s="28"/>
      <c r="GX96" s="29"/>
      <c r="GY96" s="29"/>
      <c r="GZ96" s="29"/>
      <c r="HA96" s="29"/>
      <c r="HB96" s="29"/>
      <c r="HC96" s="29"/>
      <c r="HD96" s="29"/>
      <c r="HE96" s="29"/>
      <c r="HF96" s="29"/>
      <c r="HG96" s="29"/>
      <c r="HH96" s="29"/>
      <c r="HI96" s="29"/>
      <c r="HJ96" s="29"/>
      <c r="HK96" s="29"/>
      <c r="HL96" s="29"/>
      <c r="HM96" s="29"/>
      <c r="HN96" s="29"/>
      <c r="HP96" s="29"/>
      <c r="IG96" s="28"/>
      <c r="IH96" s="29"/>
      <c r="II96" s="29"/>
      <c r="IJ96" s="29"/>
      <c r="IK96" s="29"/>
      <c r="IL96" s="29"/>
      <c r="IM96" s="29"/>
      <c r="IN96" s="29"/>
      <c r="IO96" s="29"/>
      <c r="IP96" s="29"/>
      <c r="IQ96" s="29"/>
      <c r="IR96" s="29"/>
      <c r="IS96" s="29"/>
      <c r="IT96" s="29"/>
      <c r="IU96" s="29"/>
      <c r="IV96" s="29"/>
      <c r="IW96" s="29"/>
      <c r="IX96" s="29"/>
      <c r="IY96" s="28"/>
      <c r="IZ96" s="29"/>
      <c r="JA96" s="29"/>
      <c r="JB96" s="29"/>
      <c r="JC96" s="29"/>
      <c r="JD96" s="29"/>
      <c r="JE96" s="29"/>
      <c r="JF96" s="29"/>
      <c r="JG96" s="29"/>
      <c r="JH96" s="29"/>
      <c r="JI96" s="29"/>
      <c r="JJ96" s="29"/>
      <c r="JK96" s="29"/>
      <c r="JL96" s="29"/>
      <c r="JM96" s="29"/>
      <c r="JN96" s="29"/>
      <c r="JO96" s="29"/>
      <c r="JP96" s="29"/>
      <c r="JR96" s="29"/>
      <c r="KI96" s="28"/>
      <c r="KJ96" s="29"/>
      <c r="KK96" s="29"/>
      <c r="KL96" s="29"/>
      <c r="KM96" s="29"/>
      <c r="KN96" s="29"/>
      <c r="KO96" s="29"/>
      <c r="KP96" s="29"/>
      <c r="KQ96" s="29"/>
      <c r="KR96" s="29"/>
      <c r="KS96" s="29"/>
      <c r="KT96" s="29"/>
      <c r="KU96" s="29"/>
      <c r="KV96" s="29"/>
      <c r="KW96" s="29"/>
      <c r="KX96" s="29"/>
      <c r="KY96" s="29"/>
      <c r="KZ96" s="29"/>
      <c r="LA96" s="28"/>
      <c r="LB96" s="29"/>
      <c r="LC96" s="29"/>
      <c r="LD96" s="29"/>
      <c r="LE96" s="29"/>
      <c r="LF96" s="29"/>
      <c r="LG96" s="29"/>
      <c r="LH96" s="29"/>
      <c r="LI96" s="29"/>
      <c r="LJ96" s="29"/>
      <c r="LK96" s="29"/>
      <c r="LL96" s="29"/>
      <c r="LM96" s="29"/>
      <c r="LN96" s="29"/>
      <c r="LO96" s="29"/>
      <c r="LP96" s="29"/>
      <c r="LQ96" s="29"/>
      <c r="LR96" s="29"/>
      <c r="LS96" s="28"/>
      <c r="LT96" s="29"/>
      <c r="LU96" s="29"/>
      <c r="LV96" s="29"/>
      <c r="LW96" s="29"/>
      <c r="LX96" s="29"/>
      <c r="LY96" s="29"/>
      <c r="LZ96" s="29"/>
      <c r="MA96" s="29"/>
      <c r="MB96" s="29"/>
      <c r="MC96" s="29"/>
      <c r="MD96" s="29"/>
      <c r="ME96" s="29"/>
      <c r="MF96" s="29"/>
      <c r="MG96" s="29"/>
      <c r="MH96" s="29"/>
      <c r="MI96" s="29"/>
      <c r="MJ96" s="29"/>
      <c r="MK96" s="28"/>
      <c r="ML96" s="29"/>
      <c r="MM96" s="29"/>
      <c r="MN96" s="29"/>
      <c r="MO96" s="29"/>
      <c r="MP96" s="29"/>
      <c r="MQ96" s="29"/>
      <c r="MR96" s="29"/>
      <c r="MS96" s="29"/>
      <c r="MT96" s="29"/>
      <c r="MU96" s="29"/>
      <c r="MV96" s="29"/>
      <c r="MW96" s="29"/>
      <c r="MX96" s="29"/>
      <c r="MY96" s="29"/>
      <c r="MZ96" s="29"/>
      <c r="NA96" s="29"/>
      <c r="NB96" s="29"/>
      <c r="NC96" s="28"/>
      <c r="ND96" s="29"/>
      <c r="NE96" s="29"/>
      <c r="NF96" s="29"/>
      <c r="NG96" s="29"/>
      <c r="NH96" s="29"/>
      <c r="NI96" s="29"/>
      <c r="NJ96" s="29"/>
      <c r="NK96" s="29"/>
      <c r="NL96" s="29"/>
      <c r="NM96" s="29"/>
      <c r="NN96" s="29"/>
      <c r="NO96" s="29"/>
      <c r="NP96" s="29"/>
      <c r="NQ96" s="29"/>
      <c r="NR96" s="29"/>
      <c r="NS96" s="29"/>
      <c r="NT96" s="29"/>
      <c r="NU96" s="28"/>
      <c r="NW96" s="29"/>
      <c r="NX96" s="29"/>
      <c r="NY96" s="29"/>
      <c r="NZ96" s="29"/>
      <c r="OA96" s="29"/>
      <c r="OB96" s="29"/>
      <c r="OC96" s="29"/>
      <c r="OD96" s="29"/>
      <c r="OE96" s="29"/>
      <c r="OF96" s="29"/>
      <c r="OG96" s="29"/>
      <c r="OH96" s="29"/>
      <c r="OI96" s="29"/>
      <c r="OJ96" s="29"/>
      <c r="OK96" s="29"/>
      <c r="OL96" s="29"/>
      <c r="OM96" s="28"/>
      <c r="ON96" s="29"/>
      <c r="OO96" s="29"/>
      <c r="OP96" s="29"/>
      <c r="OQ96" s="29"/>
      <c r="OR96" s="29"/>
      <c r="OS96" s="29"/>
      <c r="OT96" s="29"/>
      <c r="OU96" s="29"/>
      <c r="OV96" s="29"/>
      <c r="OW96" s="29"/>
      <c r="OX96" s="29"/>
      <c r="OY96" s="29"/>
      <c r="OZ96" s="29"/>
      <c r="PA96" s="29"/>
      <c r="PB96" s="29"/>
      <c r="PC96" s="29"/>
      <c r="PD96" s="29"/>
      <c r="PE96" s="28"/>
      <c r="PF96" s="29"/>
      <c r="PG96" s="29"/>
      <c r="PH96" s="29"/>
      <c r="PI96" s="29"/>
      <c r="PJ96" s="29"/>
      <c r="PK96" s="29"/>
      <c r="PL96" s="29"/>
      <c r="PM96" s="29"/>
      <c r="PN96" s="29"/>
      <c r="PO96" s="29"/>
      <c r="PP96" s="29"/>
      <c r="PQ96" s="29"/>
      <c r="PR96" s="29"/>
      <c r="PS96" s="29"/>
      <c r="PT96" s="29"/>
      <c r="PU96" s="29"/>
      <c r="PV96" s="29"/>
      <c r="PW96" s="28"/>
      <c r="PX96" s="29"/>
      <c r="PY96" s="29"/>
      <c r="PZ96" s="29"/>
      <c r="QA96" s="29"/>
      <c r="QB96" s="29"/>
      <c r="QC96" s="29"/>
      <c r="QD96" s="29"/>
      <c r="QE96" s="29"/>
      <c r="QF96" s="29"/>
      <c r="QG96" s="29"/>
      <c r="QH96" s="29"/>
      <c r="QI96" s="29"/>
      <c r="QJ96" s="29"/>
      <c r="QK96" s="29"/>
      <c r="QL96" s="29"/>
      <c r="QM96" s="29"/>
      <c r="QN96" s="29"/>
      <c r="QO96" s="28"/>
      <c r="QP96" s="29"/>
      <c r="QQ96" s="29"/>
      <c r="QR96" s="29"/>
      <c r="QS96" s="29"/>
      <c r="QT96" s="29"/>
      <c r="QU96" s="29"/>
      <c r="QV96" s="29"/>
      <c r="QW96" s="29"/>
      <c r="QX96" s="29"/>
      <c r="QY96" s="29"/>
      <c r="QZ96" s="29"/>
      <c r="RA96" s="29"/>
      <c r="RB96" s="29"/>
      <c r="RC96" s="29"/>
      <c r="RD96" s="29"/>
      <c r="RE96" s="29"/>
      <c r="RF96" s="29"/>
      <c r="RH96" s="29"/>
    </row>
    <row r="97" spans="2:476" ht="15" x14ac:dyDescent="0.25">
      <c r="B97" s="28"/>
      <c r="C97" s="29"/>
      <c r="D97" s="29"/>
      <c r="E97" s="29"/>
      <c r="F97" s="29"/>
      <c r="G97" s="29"/>
      <c r="H97" s="29"/>
      <c r="I97" s="29"/>
      <c r="J97" s="29"/>
      <c r="K97" s="29"/>
      <c r="L97" s="29"/>
      <c r="M97" s="29"/>
      <c r="N97" s="29"/>
      <c r="O97" s="29"/>
      <c r="P97" s="28"/>
      <c r="Q97" s="29"/>
      <c r="R97" s="29"/>
      <c r="S97" s="29"/>
      <c r="T97" s="29"/>
      <c r="U97" s="29"/>
      <c r="V97" s="29"/>
      <c r="W97" s="29"/>
      <c r="X97" s="29"/>
      <c r="Y97" s="29"/>
      <c r="Z97" s="29"/>
      <c r="AA97" s="29"/>
      <c r="AB97" s="29"/>
      <c r="AC97" s="29"/>
      <c r="AD97" s="28"/>
      <c r="AE97" s="29"/>
      <c r="AF97" s="29"/>
      <c r="AG97" s="29"/>
      <c r="AH97" s="29"/>
      <c r="AI97" s="29"/>
      <c r="AJ97" s="29"/>
      <c r="AK97" s="29"/>
      <c r="AL97" s="29"/>
      <c r="AM97" s="29"/>
      <c r="AN97" s="29"/>
      <c r="AO97" s="29"/>
      <c r="AP97" s="28"/>
      <c r="AQ97" s="29"/>
      <c r="AR97" s="29"/>
      <c r="AS97" s="29"/>
      <c r="AT97" s="29"/>
      <c r="AU97" s="29"/>
      <c r="AV97" s="29"/>
      <c r="AW97" s="29"/>
      <c r="AX97" s="29"/>
      <c r="AY97" s="29"/>
      <c r="AZ97" s="29"/>
      <c r="BA97" s="28"/>
      <c r="BB97" s="29"/>
      <c r="BC97" s="29"/>
      <c r="BD97" s="28"/>
      <c r="BE97" s="29"/>
      <c r="BF97" s="29"/>
      <c r="BG97" s="29"/>
      <c r="BH97" s="29"/>
      <c r="BI97" s="29"/>
      <c r="BJ97" s="29"/>
      <c r="BK97" s="29"/>
      <c r="BL97" s="29"/>
      <c r="BM97" s="29"/>
      <c r="BN97" s="29"/>
      <c r="BO97" s="29"/>
      <c r="BP97" s="29"/>
      <c r="BQ97" s="29"/>
      <c r="BR97" s="28"/>
      <c r="BS97" s="29"/>
      <c r="BT97" s="29"/>
      <c r="BU97" s="29"/>
      <c r="BV97" s="29"/>
      <c r="BW97" s="29"/>
      <c r="BX97" s="29"/>
      <c r="BY97" s="29"/>
      <c r="BZ97" s="29"/>
      <c r="CA97" s="29"/>
      <c r="CB97" s="29"/>
      <c r="CC97" s="29"/>
      <c r="CD97" s="29"/>
      <c r="CE97" s="29"/>
      <c r="CF97" s="28"/>
      <c r="CG97" s="29"/>
      <c r="CH97" s="29"/>
      <c r="CI97" s="29"/>
      <c r="CJ97" s="29"/>
      <c r="CK97" s="29"/>
      <c r="CL97" s="29"/>
      <c r="CM97" s="29"/>
      <c r="CN97" s="29"/>
      <c r="CO97" s="29"/>
      <c r="CQ97" s="29"/>
      <c r="CR97" s="29"/>
      <c r="CS97" s="28"/>
      <c r="CT97" s="29"/>
      <c r="CU97" s="29"/>
      <c r="CV97" s="29"/>
      <c r="CW97" s="29"/>
      <c r="CX97" s="29"/>
      <c r="CY97" s="29"/>
      <c r="CZ97" s="29"/>
      <c r="DA97" s="29"/>
      <c r="DB97" s="29"/>
      <c r="DC97" s="29"/>
      <c r="DD97" s="29"/>
      <c r="DE97" s="29"/>
      <c r="DF97" s="29"/>
      <c r="DG97" s="29"/>
      <c r="DH97" s="29"/>
      <c r="DI97" s="29"/>
      <c r="DJ97" s="29"/>
      <c r="DK97" s="28"/>
      <c r="DL97" s="29"/>
      <c r="DM97" s="29"/>
      <c r="DN97" s="29"/>
      <c r="DO97" s="29"/>
      <c r="DP97" s="29"/>
      <c r="DQ97" s="29"/>
      <c r="DR97" s="29"/>
      <c r="DS97" s="29"/>
      <c r="DT97" s="29"/>
      <c r="DU97" s="29"/>
      <c r="DV97" s="29"/>
      <c r="DW97" s="29"/>
      <c r="DX97" s="29"/>
      <c r="DY97" s="29"/>
      <c r="DZ97" s="29"/>
      <c r="EA97" s="29"/>
      <c r="EB97" s="29"/>
      <c r="EC97" s="28"/>
      <c r="ED97" s="29"/>
      <c r="EE97" s="29"/>
      <c r="EF97" s="29"/>
      <c r="EG97" s="29"/>
      <c r="EH97" s="29"/>
      <c r="EI97" s="29"/>
      <c r="EJ97" s="29"/>
      <c r="EK97" s="29"/>
      <c r="EL97" s="29"/>
      <c r="EM97" s="29"/>
      <c r="EN97" s="29"/>
      <c r="EO97" s="29"/>
      <c r="EP97" s="29"/>
      <c r="EQ97" s="29"/>
      <c r="ER97" s="29"/>
      <c r="ES97" s="29"/>
      <c r="ET97" s="29"/>
      <c r="EV97" s="29"/>
      <c r="FM97" s="28"/>
      <c r="FN97" s="29"/>
      <c r="FO97" s="29"/>
      <c r="FP97" s="29"/>
      <c r="FQ97" s="29"/>
      <c r="FR97" s="29"/>
      <c r="FS97" s="29"/>
      <c r="FT97" s="29"/>
      <c r="FU97" s="29"/>
      <c r="FV97" s="29"/>
      <c r="FW97" s="29"/>
      <c r="FX97" s="29"/>
      <c r="FY97" s="29"/>
      <c r="FZ97" s="29"/>
      <c r="GA97" s="29"/>
      <c r="GB97" s="29"/>
      <c r="GC97" s="29"/>
      <c r="GD97" s="29"/>
      <c r="GF97" s="29"/>
      <c r="GW97" s="28"/>
      <c r="GX97" s="29"/>
      <c r="GY97" s="29"/>
      <c r="GZ97" s="29"/>
      <c r="HA97" s="29"/>
      <c r="HB97" s="29"/>
      <c r="HC97" s="29"/>
      <c r="HD97" s="29"/>
      <c r="HE97" s="29"/>
      <c r="HF97" s="29"/>
      <c r="HG97" s="29"/>
      <c r="HH97" s="29"/>
      <c r="HI97" s="29"/>
      <c r="HJ97" s="29"/>
      <c r="HK97" s="29"/>
      <c r="HL97" s="29"/>
      <c r="HM97" s="29"/>
      <c r="HN97" s="29"/>
      <c r="HP97" s="29"/>
      <c r="IG97" s="28"/>
      <c r="IH97" s="29"/>
      <c r="II97" s="29"/>
      <c r="IJ97" s="29"/>
      <c r="IK97" s="29"/>
      <c r="IL97" s="29"/>
      <c r="IM97" s="29"/>
      <c r="IN97" s="29"/>
      <c r="IO97" s="29"/>
      <c r="IP97" s="29"/>
      <c r="IQ97" s="29"/>
      <c r="IR97" s="29"/>
      <c r="IS97" s="29"/>
      <c r="IT97" s="29"/>
      <c r="IU97" s="29"/>
      <c r="IV97" s="29"/>
      <c r="IW97" s="29"/>
      <c r="IX97" s="29"/>
      <c r="IY97" s="28"/>
      <c r="IZ97" s="29"/>
      <c r="JA97" s="29"/>
      <c r="JB97" s="29"/>
      <c r="JC97" s="29"/>
      <c r="JD97" s="29"/>
      <c r="JE97" s="29"/>
      <c r="JF97" s="29"/>
      <c r="JG97" s="29"/>
      <c r="JH97" s="29"/>
      <c r="JI97" s="29"/>
      <c r="JJ97" s="29"/>
      <c r="JK97" s="29"/>
      <c r="JL97" s="29"/>
      <c r="JM97" s="29"/>
      <c r="JN97" s="29"/>
      <c r="JO97" s="29"/>
      <c r="JP97" s="29"/>
      <c r="JR97" s="29"/>
      <c r="KI97" s="28"/>
      <c r="KJ97" s="29"/>
      <c r="KK97" s="29"/>
      <c r="KL97" s="29"/>
      <c r="KM97" s="29"/>
      <c r="KN97" s="29"/>
      <c r="KO97" s="29"/>
      <c r="KP97" s="29"/>
      <c r="KQ97" s="29"/>
      <c r="KR97" s="29"/>
      <c r="KS97" s="29"/>
      <c r="KT97" s="29"/>
      <c r="KU97" s="29"/>
      <c r="KV97" s="29"/>
      <c r="KW97" s="29"/>
      <c r="KX97" s="29"/>
      <c r="KY97" s="29"/>
      <c r="KZ97" s="29"/>
      <c r="LA97" s="28"/>
      <c r="LB97" s="29"/>
      <c r="LC97" s="29"/>
      <c r="LD97" s="29"/>
      <c r="LE97" s="29"/>
      <c r="LF97" s="29"/>
      <c r="LG97" s="29"/>
      <c r="LH97" s="29"/>
      <c r="LI97" s="29"/>
      <c r="LJ97" s="29"/>
      <c r="LK97" s="29"/>
      <c r="LL97" s="29"/>
      <c r="LM97" s="29"/>
      <c r="LN97" s="29"/>
      <c r="LO97" s="29"/>
      <c r="LP97" s="29"/>
      <c r="LQ97" s="29"/>
      <c r="LR97" s="29"/>
      <c r="LS97" s="28"/>
      <c r="LT97" s="29"/>
      <c r="LU97" s="29"/>
      <c r="LV97" s="29"/>
      <c r="LW97" s="29"/>
      <c r="LX97" s="29"/>
      <c r="LY97" s="29"/>
      <c r="LZ97" s="29"/>
      <c r="MA97" s="29"/>
      <c r="MB97" s="29"/>
      <c r="MC97" s="29"/>
      <c r="MD97" s="29"/>
      <c r="ME97" s="29"/>
      <c r="MF97" s="29"/>
      <c r="MG97" s="29"/>
      <c r="MH97" s="29"/>
      <c r="MI97" s="29"/>
      <c r="MJ97" s="29"/>
      <c r="MK97" s="28"/>
      <c r="ML97" s="29"/>
      <c r="MM97" s="29"/>
      <c r="MN97" s="29"/>
      <c r="MO97" s="29"/>
      <c r="MP97" s="29"/>
      <c r="MQ97" s="29"/>
      <c r="MR97" s="29"/>
      <c r="MS97" s="29"/>
      <c r="MT97" s="29"/>
      <c r="MU97" s="29"/>
      <c r="MV97" s="29"/>
      <c r="MW97" s="29"/>
      <c r="MX97" s="29"/>
      <c r="MY97" s="29"/>
      <c r="MZ97" s="29"/>
      <c r="NA97" s="29"/>
      <c r="NB97" s="29"/>
      <c r="NC97" s="28"/>
      <c r="ND97" s="29"/>
      <c r="NE97" s="29"/>
      <c r="NF97" s="29"/>
      <c r="NG97" s="29"/>
      <c r="NH97" s="29"/>
      <c r="NI97" s="29"/>
      <c r="NJ97" s="29"/>
      <c r="NK97" s="29"/>
      <c r="NL97" s="29"/>
      <c r="NM97" s="29"/>
      <c r="NN97" s="29"/>
      <c r="NO97" s="29"/>
      <c r="NP97" s="29"/>
      <c r="NQ97" s="29"/>
      <c r="NR97" s="29"/>
      <c r="NS97" s="29"/>
      <c r="NT97" s="29"/>
      <c r="NU97" s="28"/>
      <c r="NW97" s="29"/>
      <c r="NX97" s="29"/>
      <c r="NY97" s="29"/>
      <c r="NZ97" s="29"/>
      <c r="OA97" s="29"/>
      <c r="OB97" s="29"/>
      <c r="OC97" s="29"/>
      <c r="OD97" s="29"/>
      <c r="OE97" s="29"/>
      <c r="OF97" s="29"/>
      <c r="OG97" s="29"/>
      <c r="OH97" s="29"/>
      <c r="OI97" s="29"/>
      <c r="OJ97" s="29"/>
      <c r="OK97" s="29"/>
      <c r="OL97" s="29"/>
      <c r="OM97" s="28"/>
      <c r="ON97" s="29"/>
      <c r="OO97" s="29"/>
      <c r="OP97" s="29"/>
      <c r="OQ97" s="29"/>
      <c r="OR97" s="29"/>
      <c r="OS97" s="29"/>
      <c r="OT97" s="29"/>
      <c r="OU97" s="29"/>
      <c r="OV97" s="29"/>
      <c r="OW97" s="29"/>
      <c r="OX97" s="29"/>
      <c r="OY97" s="29"/>
      <c r="OZ97" s="29"/>
      <c r="PA97" s="29"/>
      <c r="PB97" s="29"/>
      <c r="PC97" s="29"/>
      <c r="PD97" s="29"/>
      <c r="PE97" s="28"/>
      <c r="PF97" s="29"/>
      <c r="PG97" s="29"/>
      <c r="PH97" s="29"/>
      <c r="PI97" s="29"/>
      <c r="PJ97" s="29"/>
      <c r="PK97" s="29"/>
      <c r="PL97" s="29"/>
      <c r="PM97" s="29"/>
      <c r="PN97" s="29"/>
      <c r="PO97" s="29"/>
      <c r="PP97" s="29"/>
      <c r="PQ97" s="29"/>
      <c r="PR97" s="29"/>
      <c r="PS97" s="29"/>
      <c r="PT97" s="29"/>
      <c r="PU97" s="29"/>
      <c r="PV97" s="29"/>
      <c r="PW97" s="28"/>
      <c r="PX97" s="29"/>
      <c r="PY97" s="29"/>
      <c r="PZ97" s="29"/>
      <c r="QA97" s="29"/>
      <c r="QB97" s="29"/>
      <c r="QC97" s="29"/>
      <c r="QD97" s="29"/>
      <c r="QE97" s="29"/>
      <c r="QF97" s="29"/>
      <c r="QG97" s="29"/>
      <c r="QH97" s="29"/>
      <c r="QI97" s="29"/>
      <c r="QJ97" s="29"/>
      <c r="QK97" s="29"/>
      <c r="QL97" s="29"/>
      <c r="QM97" s="29"/>
      <c r="QN97" s="29"/>
      <c r="QO97" s="28"/>
      <c r="QP97" s="29"/>
      <c r="QQ97" s="29"/>
      <c r="QR97" s="29"/>
      <c r="QS97" s="29"/>
      <c r="QT97" s="29"/>
      <c r="QU97" s="29"/>
      <c r="QV97" s="29"/>
      <c r="QW97" s="29"/>
      <c r="QX97" s="29"/>
      <c r="QY97" s="29"/>
      <c r="QZ97" s="29"/>
      <c r="RA97" s="29"/>
      <c r="RB97" s="29"/>
      <c r="RC97" s="29"/>
      <c r="RD97" s="29"/>
      <c r="RE97" s="29"/>
      <c r="RF97" s="29"/>
      <c r="RH97" s="29"/>
    </row>
    <row r="98" spans="2:476" ht="15" x14ac:dyDescent="0.25">
      <c r="B98" s="28"/>
      <c r="C98" s="29"/>
      <c r="D98" s="29"/>
      <c r="E98" s="29"/>
      <c r="F98" s="29"/>
      <c r="G98" s="29"/>
      <c r="H98" s="29"/>
      <c r="I98" s="29"/>
      <c r="J98" s="29"/>
      <c r="K98" s="29"/>
      <c r="L98" s="29"/>
      <c r="M98" s="29"/>
      <c r="N98" s="29"/>
      <c r="O98" s="29"/>
      <c r="P98" s="28"/>
      <c r="Q98" s="29"/>
      <c r="R98" s="29"/>
      <c r="S98" s="29"/>
      <c r="T98" s="29"/>
      <c r="U98" s="29"/>
      <c r="V98" s="29"/>
      <c r="W98" s="29"/>
      <c r="X98" s="29"/>
      <c r="Y98" s="29"/>
      <c r="Z98" s="29"/>
      <c r="AA98" s="29"/>
      <c r="AB98" s="29"/>
      <c r="AC98" s="29"/>
      <c r="AD98" s="28"/>
      <c r="AE98" s="29"/>
      <c r="AF98" s="29"/>
      <c r="AG98" s="29"/>
      <c r="AH98" s="29"/>
      <c r="AI98" s="29"/>
      <c r="AJ98" s="29"/>
      <c r="AK98" s="29"/>
      <c r="AL98" s="29"/>
      <c r="AM98" s="29"/>
      <c r="AN98" s="29"/>
      <c r="AO98" s="29"/>
      <c r="AP98" s="28"/>
      <c r="AQ98" s="29"/>
      <c r="AR98" s="29"/>
      <c r="AS98" s="29"/>
      <c r="AT98" s="29"/>
      <c r="AU98" s="29"/>
      <c r="AV98" s="29"/>
      <c r="AW98" s="29"/>
      <c r="AX98" s="29"/>
      <c r="AY98" s="29"/>
      <c r="AZ98" s="29"/>
      <c r="BA98" s="28"/>
      <c r="BB98" s="29"/>
      <c r="BC98" s="29"/>
      <c r="BD98" s="28"/>
      <c r="BE98" s="29"/>
      <c r="BF98" s="29"/>
      <c r="BG98" s="29"/>
      <c r="BH98" s="29"/>
      <c r="BI98" s="29"/>
      <c r="BJ98" s="29"/>
      <c r="BK98" s="29"/>
      <c r="BL98" s="29"/>
      <c r="BM98" s="29"/>
      <c r="BN98" s="29"/>
      <c r="BO98" s="29"/>
      <c r="BP98" s="29"/>
      <c r="BQ98" s="29"/>
      <c r="BR98" s="28"/>
      <c r="BS98" s="29"/>
      <c r="BT98" s="29"/>
      <c r="BU98" s="29"/>
      <c r="BV98" s="29"/>
      <c r="BW98" s="29"/>
      <c r="BX98" s="29"/>
      <c r="BY98" s="29"/>
      <c r="BZ98" s="29"/>
      <c r="CA98" s="29"/>
      <c r="CB98" s="29"/>
      <c r="CC98" s="29"/>
      <c r="CD98" s="29"/>
      <c r="CE98" s="29"/>
      <c r="CF98" s="28"/>
      <c r="CG98" s="29"/>
      <c r="CH98" s="29"/>
      <c r="CI98" s="29"/>
      <c r="CJ98" s="29"/>
      <c r="CK98" s="29"/>
      <c r="CL98" s="29"/>
      <c r="CM98" s="29"/>
      <c r="CN98" s="29"/>
      <c r="CO98" s="29"/>
      <c r="CQ98" s="29"/>
      <c r="CR98" s="29"/>
      <c r="CS98" s="28"/>
      <c r="CT98" s="29"/>
      <c r="CU98" s="29"/>
      <c r="CV98" s="29"/>
      <c r="CW98" s="29"/>
      <c r="CX98" s="29"/>
      <c r="CY98" s="29"/>
      <c r="CZ98" s="29"/>
      <c r="DA98" s="29"/>
      <c r="DB98" s="29"/>
      <c r="DC98" s="29"/>
      <c r="DD98" s="29"/>
      <c r="DE98" s="29"/>
      <c r="DF98" s="29"/>
      <c r="DG98" s="29"/>
      <c r="DH98" s="29"/>
      <c r="DI98" s="29"/>
      <c r="DJ98" s="29"/>
      <c r="DK98" s="28"/>
      <c r="DL98" s="29"/>
      <c r="DM98" s="29"/>
      <c r="DN98" s="29"/>
      <c r="DO98" s="29"/>
      <c r="DP98" s="29"/>
      <c r="DQ98" s="29"/>
      <c r="DR98" s="29"/>
      <c r="DS98" s="29"/>
      <c r="DT98" s="29"/>
      <c r="DU98" s="29"/>
      <c r="DV98" s="29"/>
      <c r="DW98" s="29"/>
      <c r="DX98" s="29"/>
      <c r="DY98" s="29"/>
      <c r="DZ98" s="29"/>
      <c r="EA98" s="29"/>
      <c r="EB98" s="29"/>
      <c r="EC98" s="28"/>
      <c r="ED98" s="29"/>
      <c r="EE98" s="29"/>
      <c r="EF98" s="29"/>
      <c r="EG98" s="29"/>
      <c r="EH98" s="29"/>
      <c r="EI98" s="29"/>
      <c r="EJ98" s="29"/>
      <c r="EK98" s="29"/>
      <c r="EL98" s="29"/>
      <c r="EM98" s="29"/>
      <c r="EN98" s="29"/>
      <c r="EO98" s="29"/>
      <c r="EP98" s="29"/>
      <c r="EQ98" s="29"/>
      <c r="ER98" s="29"/>
      <c r="ES98" s="29"/>
      <c r="ET98" s="29"/>
      <c r="EV98" s="29"/>
      <c r="FM98" s="28"/>
      <c r="FN98" s="29"/>
      <c r="FO98" s="29"/>
      <c r="FP98" s="29"/>
      <c r="FQ98" s="29"/>
      <c r="FR98" s="29"/>
      <c r="FS98" s="29"/>
      <c r="FT98" s="29"/>
      <c r="FU98" s="29"/>
      <c r="FV98" s="29"/>
      <c r="FW98" s="29"/>
      <c r="FX98" s="29"/>
      <c r="FY98" s="29"/>
      <c r="FZ98" s="29"/>
      <c r="GA98" s="29"/>
      <c r="GB98" s="29"/>
      <c r="GC98" s="29"/>
      <c r="GD98" s="29"/>
      <c r="GF98" s="29"/>
      <c r="GW98" s="28"/>
      <c r="GX98" s="29"/>
      <c r="GY98" s="29"/>
      <c r="GZ98" s="29"/>
      <c r="HA98" s="29"/>
      <c r="HB98" s="29"/>
      <c r="HC98" s="29"/>
      <c r="HD98" s="29"/>
      <c r="HE98" s="29"/>
      <c r="HF98" s="29"/>
      <c r="HG98" s="29"/>
      <c r="HH98" s="29"/>
      <c r="HI98" s="29"/>
      <c r="HJ98" s="29"/>
      <c r="HK98" s="29"/>
      <c r="HL98" s="29"/>
      <c r="HM98" s="29"/>
      <c r="HN98" s="29"/>
      <c r="HO98" s="28"/>
      <c r="HP98" s="29"/>
      <c r="HQ98" s="29"/>
      <c r="HR98" s="29"/>
      <c r="HS98" s="29"/>
      <c r="HT98" s="29"/>
      <c r="HU98" s="29"/>
      <c r="HV98" s="29"/>
      <c r="HW98" s="29"/>
      <c r="HX98" s="29"/>
      <c r="HY98" s="29"/>
      <c r="HZ98" s="29"/>
      <c r="IA98" s="29"/>
      <c r="IB98" s="29"/>
      <c r="IC98" s="29"/>
      <c r="ID98" s="29"/>
      <c r="IE98" s="29"/>
      <c r="IF98" s="29"/>
      <c r="IG98" s="28"/>
      <c r="IH98" s="29"/>
      <c r="II98" s="29"/>
      <c r="IJ98" s="29"/>
      <c r="IK98" s="29"/>
      <c r="IL98" s="29"/>
      <c r="IM98" s="29"/>
      <c r="IN98" s="29"/>
      <c r="IO98" s="29"/>
      <c r="IP98" s="29"/>
      <c r="IQ98" s="29"/>
      <c r="IR98" s="29"/>
      <c r="IS98" s="29"/>
      <c r="IT98" s="29"/>
      <c r="IU98" s="29"/>
      <c r="IV98" s="29"/>
      <c r="IW98" s="29"/>
      <c r="IX98" s="29"/>
      <c r="IY98" s="28"/>
      <c r="IZ98" s="29"/>
      <c r="JA98" s="29"/>
      <c r="JB98" s="29"/>
      <c r="JC98" s="29"/>
      <c r="JD98" s="29"/>
      <c r="JE98" s="29"/>
      <c r="JF98" s="29"/>
      <c r="JG98" s="29"/>
      <c r="JH98" s="29"/>
      <c r="JI98" s="29"/>
      <c r="JJ98" s="29"/>
      <c r="JK98" s="29"/>
      <c r="JL98" s="29"/>
      <c r="JM98" s="29"/>
      <c r="JN98" s="29"/>
      <c r="JO98" s="29"/>
      <c r="JP98" s="29"/>
      <c r="JR98" s="29"/>
      <c r="KI98" s="28"/>
      <c r="KJ98" s="29"/>
      <c r="KK98" s="29"/>
      <c r="KL98" s="29"/>
      <c r="KM98" s="29"/>
      <c r="KN98" s="29"/>
      <c r="KO98" s="29"/>
      <c r="KP98" s="29"/>
      <c r="KQ98" s="29"/>
      <c r="KR98" s="29"/>
      <c r="KS98" s="29"/>
      <c r="KT98" s="29"/>
      <c r="KU98" s="29"/>
      <c r="KV98" s="29"/>
      <c r="KW98" s="29"/>
      <c r="KX98" s="29"/>
      <c r="KY98" s="29"/>
      <c r="KZ98" s="29"/>
      <c r="LA98" s="28"/>
      <c r="LB98" s="29"/>
      <c r="LC98" s="29"/>
      <c r="LD98" s="29"/>
      <c r="LE98" s="29"/>
      <c r="LF98" s="29"/>
      <c r="LG98" s="29"/>
      <c r="LH98" s="29"/>
      <c r="LI98" s="29"/>
      <c r="LJ98" s="29"/>
      <c r="LK98" s="29"/>
      <c r="LL98" s="29"/>
      <c r="LM98" s="29"/>
      <c r="LN98" s="29"/>
      <c r="LO98" s="29"/>
      <c r="LP98" s="29"/>
      <c r="LQ98" s="29"/>
      <c r="LR98" s="29"/>
      <c r="LS98" s="28"/>
      <c r="LT98" s="29"/>
      <c r="LU98" s="29"/>
      <c r="LV98" s="29"/>
      <c r="LW98" s="29"/>
      <c r="LX98" s="29"/>
      <c r="LY98" s="29"/>
      <c r="LZ98" s="29"/>
      <c r="MA98" s="29"/>
      <c r="MB98" s="29"/>
      <c r="MC98" s="29"/>
      <c r="MD98" s="29"/>
      <c r="ME98" s="29"/>
      <c r="MF98" s="29"/>
      <c r="MG98" s="29"/>
      <c r="MH98" s="29"/>
      <c r="MI98" s="29"/>
      <c r="MJ98" s="29"/>
      <c r="MK98" s="28"/>
      <c r="ML98" s="29"/>
      <c r="MM98" s="29"/>
      <c r="MN98" s="29"/>
      <c r="MO98" s="29"/>
      <c r="MP98" s="29"/>
      <c r="MQ98" s="29"/>
      <c r="MR98" s="29"/>
      <c r="MS98" s="29"/>
      <c r="MT98" s="29"/>
      <c r="MU98" s="29"/>
      <c r="MV98" s="29"/>
      <c r="MW98" s="29"/>
      <c r="MX98" s="29"/>
      <c r="MY98" s="29"/>
      <c r="MZ98" s="29"/>
      <c r="NA98" s="29"/>
      <c r="NB98" s="29"/>
      <c r="NC98" s="28"/>
      <c r="ND98" s="29"/>
      <c r="NE98" s="29"/>
      <c r="NF98" s="29"/>
      <c r="NG98" s="29"/>
      <c r="NH98" s="29"/>
      <c r="NI98" s="29"/>
      <c r="NJ98" s="29"/>
      <c r="NK98" s="29"/>
      <c r="NL98" s="29"/>
      <c r="NM98" s="29"/>
      <c r="NN98" s="29"/>
      <c r="NO98" s="29"/>
      <c r="NP98" s="29"/>
      <c r="NQ98" s="29"/>
      <c r="NR98" s="29"/>
      <c r="NS98" s="29"/>
      <c r="NT98" s="29"/>
      <c r="NU98" s="28"/>
      <c r="NW98" s="29"/>
      <c r="NX98" s="29"/>
      <c r="NY98" s="29"/>
      <c r="NZ98" s="29"/>
      <c r="OA98" s="29"/>
      <c r="OB98" s="29"/>
      <c r="OC98" s="29"/>
      <c r="OD98" s="29"/>
      <c r="OE98" s="29"/>
      <c r="OF98" s="29"/>
      <c r="OG98" s="29"/>
      <c r="OH98" s="29"/>
      <c r="OI98" s="29"/>
      <c r="OJ98" s="29"/>
      <c r="OK98" s="29"/>
      <c r="OL98" s="29"/>
      <c r="OM98" s="28"/>
      <c r="ON98" s="29"/>
      <c r="OO98" s="29"/>
      <c r="OP98" s="29"/>
      <c r="OQ98" s="29"/>
      <c r="OR98" s="29"/>
      <c r="OS98" s="29"/>
      <c r="OT98" s="29"/>
      <c r="OU98" s="29"/>
      <c r="OV98" s="29"/>
      <c r="OW98" s="29"/>
      <c r="OX98" s="29"/>
      <c r="OY98" s="29"/>
      <c r="OZ98" s="29"/>
      <c r="PA98" s="29"/>
      <c r="PB98" s="29"/>
      <c r="PC98" s="29"/>
      <c r="PD98" s="29"/>
      <c r="PE98" s="28"/>
      <c r="PF98" s="29"/>
      <c r="PG98" s="29"/>
      <c r="PH98" s="29"/>
      <c r="PI98" s="29"/>
      <c r="PJ98" s="29"/>
      <c r="PK98" s="29"/>
      <c r="PL98" s="29"/>
      <c r="PM98" s="29"/>
      <c r="PN98" s="29"/>
      <c r="PO98" s="29"/>
      <c r="PP98" s="29"/>
      <c r="PQ98" s="29"/>
      <c r="PR98" s="29"/>
      <c r="PS98" s="29"/>
      <c r="PT98" s="29"/>
      <c r="PU98" s="29"/>
      <c r="PV98" s="29"/>
      <c r="PW98" s="28"/>
      <c r="PX98" s="29"/>
      <c r="PY98" s="29"/>
      <c r="PZ98" s="29"/>
      <c r="QA98" s="29"/>
      <c r="QB98" s="29"/>
      <c r="QC98" s="29"/>
      <c r="QD98" s="29"/>
      <c r="QE98" s="29"/>
      <c r="QF98" s="29"/>
      <c r="QG98" s="29"/>
      <c r="QH98" s="29"/>
      <c r="QI98" s="29"/>
      <c r="QJ98" s="29"/>
      <c r="QK98" s="29"/>
      <c r="QL98" s="29"/>
      <c r="QM98" s="29"/>
      <c r="QN98" s="29"/>
      <c r="QO98" s="28"/>
      <c r="QP98" s="29"/>
      <c r="QQ98" s="29"/>
      <c r="QR98" s="29"/>
      <c r="QS98" s="29"/>
      <c r="QT98" s="29"/>
      <c r="QU98" s="29"/>
      <c r="QV98" s="29"/>
      <c r="QW98" s="29"/>
      <c r="QX98" s="29"/>
      <c r="QY98" s="29"/>
      <c r="QZ98" s="29"/>
      <c r="RA98" s="29"/>
      <c r="RB98" s="29"/>
      <c r="RC98" s="29"/>
      <c r="RD98" s="29"/>
      <c r="RE98" s="29"/>
      <c r="RF98" s="29"/>
      <c r="RH98" s="29"/>
    </row>
    <row r="99" spans="2:476" ht="15" x14ac:dyDescent="0.25">
      <c r="B99" s="28"/>
      <c r="C99" s="29"/>
      <c r="D99" s="29"/>
      <c r="E99" s="29"/>
      <c r="F99" s="29"/>
      <c r="G99" s="29"/>
      <c r="H99" s="29"/>
      <c r="I99" s="29"/>
      <c r="J99" s="29"/>
      <c r="K99" s="29"/>
      <c r="L99" s="29"/>
      <c r="M99" s="29"/>
      <c r="N99" s="29"/>
      <c r="O99" s="29"/>
      <c r="P99" s="28"/>
      <c r="Q99" s="29"/>
      <c r="R99" s="29"/>
      <c r="S99" s="29"/>
      <c r="T99" s="29"/>
      <c r="U99" s="29"/>
      <c r="V99" s="29"/>
      <c r="W99" s="29"/>
      <c r="X99" s="29"/>
      <c r="Y99" s="29"/>
      <c r="Z99" s="29"/>
      <c r="AA99" s="29"/>
      <c r="AB99" s="29"/>
      <c r="AC99" s="29"/>
      <c r="AD99" s="28"/>
      <c r="AE99" s="29"/>
      <c r="AF99" s="29"/>
      <c r="AG99" s="29"/>
      <c r="AH99" s="29"/>
      <c r="AI99" s="29"/>
      <c r="AJ99" s="29"/>
      <c r="AK99" s="29"/>
      <c r="AL99" s="29"/>
      <c r="AM99" s="29"/>
      <c r="AN99" s="29"/>
      <c r="AO99" s="29"/>
      <c r="AP99" s="28"/>
      <c r="AQ99" s="29"/>
      <c r="AR99" s="29"/>
      <c r="AS99" s="29"/>
      <c r="AT99" s="29"/>
      <c r="AU99" s="29"/>
      <c r="AV99" s="29"/>
      <c r="AW99" s="29"/>
      <c r="AX99" s="29"/>
      <c r="AY99" s="29"/>
      <c r="AZ99" s="29"/>
      <c r="BA99" s="28"/>
      <c r="BB99" s="29"/>
      <c r="BC99" s="29"/>
      <c r="BD99" s="28"/>
      <c r="BE99" s="29"/>
      <c r="BF99" s="29"/>
      <c r="BG99" s="29"/>
      <c r="BH99" s="29"/>
      <c r="BI99" s="29"/>
      <c r="BJ99" s="29"/>
      <c r="BK99" s="29"/>
      <c r="BL99" s="29"/>
      <c r="BM99" s="29"/>
      <c r="BN99" s="29"/>
      <c r="BO99" s="29"/>
      <c r="BP99" s="29"/>
      <c r="BQ99" s="29"/>
      <c r="BR99" s="28"/>
      <c r="BS99" s="29"/>
      <c r="BT99" s="29"/>
      <c r="BU99" s="29"/>
      <c r="BV99" s="29"/>
      <c r="BW99" s="29"/>
      <c r="BX99" s="29"/>
      <c r="BY99" s="29"/>
      <c r="BZ99" s="29"/>
      <c r="CA99" s="29"/>
      <c r="CB99" s="29"/>
      <c r="CC99" s="29"/>
      <c r="CD99" s="29"/>
      <c r="CE99" s="29"/>
      <c r="CF99" s="28"/>
      <c r="CG99" s="29"/>
      <c r="CH99" s="29"/>
      <c r="CI99" s="29"/>
      <c r="CJ99" s="29"/>
      <c r="CK99" s="29"/>
      <c r="CL99" s="29"/>
      <c r="CM99" s="29"/>
      <c r="CN99" s="29"/>
      <c r="CO99" s="29"/>
      <c r="CQ99" s="29"/>
      <c r="CR99" s="29"/>
      <c r="CS99" s="28"/>
      <c r="CT99" s="29"/>
      <c r="CU99" s="29"/>
      <c r="CV99" s="29"/>
      <c r="CW99" s="29"/>
      <c r="CX99" s="29"/>
      <c r="CY99" s="29"/>
      <c r="CZ99" s="29"/>
      <c r="DA99" s="29"/>
      <c r="DB99" s="29"/>
      <c r="DC99" s="29"/>
      <c r="DD99" s="29"/>
      <c r="DE99" s="29"/>
      <c r="DF99" s="29"/>
      <c r="DG99" s="29"/>
      <c r="DH99" s="29"/>
      <c r="DI99" s="29"/>
      <c r="DJ99" s="29"/>
      <c r="DK99" s="28"/>
      <c r="DL99" s="29"/>
      <c r="DM99" s="29"/>
      <c r="DN99" s="29"/>
      <c r="DO99" s="29"/>
      <c r="DP99" s="29"/>
      <c r="DQ99" s="29"/>
      <c r="DR99" s="29"/>
      <c r="DS99" s="29"/>
      <c r="DT99" s="29"/>
      <c r="DU99" s="29"/>
      <c r="DV99" s="29"/>
      <c r="DW99" s="29"/>
      <c r="DX99" s="29"/>
      <c r="DY99" s="29"/>
      <c r="DZ99" s="29"/>
      <c r="EA99" s="29"/>
      <c r="EB99" s="29"/>
      <c r="EC99" s="28"/>
      <c r="ED99" s="29"/>
      <c r="EE99" s="29"/>
      <c r="EF99" s="29"/>
      <c r="EG99" s="29"/>
      <c r="EH99" s="29"/>
      <c r="EI99" s="29"/>
      <c r="EJ99" s="29"/>
      <c r="EK99" s="29"/>
      <c r="EL99" s="29"/>
      <c r="EM99" s="29"/>
      <c r="EN99" s="29"/>
      <c r="EO99" s="29"/>
      <c r="EP99" s="29"/>
      <c r="EQ99" s="29"/>
      <c r="ER99" s="29"/>
      <c r="ES99" s="29"/>
      <c r="ET99" s="29"/>
      <c r="EU99" s="28"/>
      <c r="EV99" s="29"/>
      <c r="EW99" s="29"/>
      <c r="EX99" s="29"/>
      <c r="EY99" s="29"/>
      <c r="EZ99" s="29"/>
      <c r="FA99" s="29"/>
      <c r="FB99" s="29"/>
      <c r="FC99" s="29"/>
      <c r="FD99" s="29"/>
      <c r="FE99" s="29"/>
      <c r="FF99" s="29"/>
      <c r="FG99" s="29"/>
      <c r="FH99" s="29"/>
      <c r="FI99" s="29"/>
      <c r="FJ99" s="29"/>
      <c r="FK99" s="29"/>
      <c r="FL99" s="29"/>
      <c r="FM99" s="28"/>
      <c r="FN99" s="29"/>
      <c r="FO99" s="29"/>
      <c r="FP99" s="29"/>
      <c r="FQ99" s="29"/>
      <c r="FR99" s="29"/>
      <c r="FS99" s="29"/>
      <c r="FT99" s="29"/>
      <c r="FU99" s="29"/>
      <c r="FV99" s="29"/>
      <c r="FW99" s="29"/>
      <c r="FX99" s="29"/>
      <c r="FY99" s="29"/>
      <c r="FZ99" s="29"/>
      <c r="GA99" s="29"/>
      <c r="GB99" s="29"/>
      <c r="GC99" s="29"/>
      <c r="GD99" s="29"/>
      <c r="GF99" s="29"/>
      <c r="GW99" s="28"/>
      <c r="GX99" s="29"/>
      <c r="GY99" s="29"/>
      <c r="GZ99" s="29"/>
      <c r="HA99" s="29"/>
      <c r="HB99" s="29"/>
      <c r="HC99" s="29"/>
      <c r="HD99" s="29"/>
      <c r="HE99" s="29"/>
      <c r="HF99" s="29"/>
      <c r="HG99" s="29"/>
      <c r="HH99" s="29"/>
      <c r="HI99" s="29"/>
      <c r="HJ99" s="29"/>
      <c r="HK99" s="29"/>
      <c r="HL99" s="29"/>
      <c r="HM99" s="29"/>
      <c r="HN99" s="29"/>
      <c r="HO99" s="28"/>
      <c r="HP99" s="29"/>
      <c r="HQ99" s="29"/>
      <c r="HR99" s="29"/>
      <c r="HS99" s="29"/>
      <c r="HT99" s="29"/>
      <c r="HU99" s="29"/>
      <c r="HV99" s="29"/>
      <c r="HW99" s="29"/>
      <c r="HX99" s="29"/>
      <c r="HY99" s="29"/>
      <c r="HZ99" s="29"/>
      <c r="IA99" s="29"/>
      <c r="IB99" s="29"/>
      <c r="IC99" s="29"/>
      <c r="ID99" s="29"/>
      <c r="IE99" s="29"/>
      <c r="IF99" s="29"/>
      <c r="IG99" s="28"/>
      <c r="IH99" s="29"/>
      <c r="II99" s="29"/>
      <c r="IJ99" s="29"/>
      <c r="IK99" s="29"/>
      <c r="IL99" s="29"/>
      <c r="IM99" s="29"/>
      <c r="IN99" s="29"/>
      <c r="IO99" s="29"/>
      <c r="IP99" s="29"/>
      <c r="IQ99" s="29"/>
      <c r="IR99" s="29"/>
      <c r="IS99" s="29"/>
      <c r="IT99" s="29"/>
      <c r="IU99" s="29"/>
      <c r="IV99" s="29"/>
      <c r="IW99" s="29"/>
      <c r="IX99" s="29"/>
      <c r="IY99" s="28"/>
      <c r="IZ99" s="29"/>
      <c r="JA99" s="29"/>
      <c r="JB99" s="29"/>
      <c r="JC99" s="29"/>
      <c r="JD99" s="29"/>
      <c r="JE99" s="29"/>
      <c r="JF99" s="29"/>
      <c r="JG99" s="29"/>
      <c r="JH99" s="29"/>
      <c r="JI99" s="29"/>
      <c r="JJ99" s="29"/>
      <c r="JK99" s="29"/>
      <c r="JL99" s="29"/>
      <c r="JM99" s="29"/>
      <c r="JN99" s="29"/>
      <c r="JO99" s="29"/>
      <c r="JP99" s="29"/>
      <c r="JR99" s="29"/>
      <c r="KI99" s="28"/>
      <c r="KJ99" s="29"/>
      <c r="KK99" s="29"/>
      <c r="KL99" s="29"/>
      <c r="KM99" s="29"/>
      <c r="KN99" s="29"/>
      <c r="KO99" s="29"/>
      <c r="KP99" s="29"/>
      <c r="KQ99" s="29"/>
      <c r="KR99" s="29"/>
      <c r="KS99" s="29"/>
      <c r="KT99" s="29"/>
      <c r="KU99" s="29"/>
      <c r="KV99" s="29"/>
      <c r="KW99" s="29"/>
      <c r="KX99" s="29"/>
      <c r="KY99" s="29"/>
      <c r="KZ99" s="29"/>
      <c r="LA99" s="28"/>
      <c r="LB99" s="29"/>
      <c r="LC99" s="29"/>
      <c r="LD99" s="29"/>
      <c r="LE99" s="29"/>
      <c r="LF99" s="29"/>
      <c r="LG99" s="29"/>
      <c r="LH99" s="29"/>
      <c r="LI99" s="29"/>
      <c r="LJ99" s="29"/>
      <c r="LK99" s="29"/>
      <c r="LL99" s="29"/>
      <c r="LM99" s="29"/>
      <c r="LN99" s="29"/>
      <c r="LO99" s="29"/>
      <c r="LP99" s="29"/>
      <c r="LQ99" s="29"/>
      <c r="LR99" s="29"/>
      <c r="LS99" s="28"/>
      <c r="LT99" s="29"/>
      <c r="LU99" s="29"/>
      <c r="LV99" s="29"/>
      <c r="LW99" s="29"/>
      <c r="LX99" s="29"/>
      <c r="LY99" s="29"/>
      <c r="LZ99" s="29"/>
      <c r="MA99" s="29"/>
      <c r="MB99" s="29"/>
      <c r="MC99" s="29"/>
      <c r="MD99" s="29"/>
      <c r="ME99" s="29"/>
      <c r="MF99" s="29"/>
      <c r="MG99" s="29"/>
      <c r="MH99" s="29"/>
      <c r="MI99" s="29"/>
      <c r="MJ99" s="29"/>
      <c r="MK99" s="28"/>
      <c r="ML99" s="29"/>
      <c r="MM99" s="29"/>
      <c r="MN99" s="29"/>
      <c r="MO99" s="29"/>
      <c r="MP99" s="29"/>
      <c r="MQ99" s="29"/>
      <c r="MR99" s="29"/>
      <c r="MS99" s="29"/>
      <c r="MT99" s="29"/>
      <c r="MU99" s="29"/>
      <c r="MV99" s="29"/>
      <c r="MW99" s="29"/>
      <c r="MX99" s="29"/>
      <c r="MY99" s="29"/>
      <c r="MZ99" s="29"/>
      <c r="NA99" s="29"/>
      <c r="NB99" s="29"/>
      <c r="NC99" s="28"/>
      <c r="ND99" s="29"/>
      <c r="NE99" s="29"/>
      <c r="NF99" s="29"/>
      <c r="NG99" s="29"/>
      <c r="NH99" s="29"/>
      <c r="NI99" s="29"/>
      <c r="NJ99" s="29"/>
      <c r="NK99" s="29"/>
      <c r="NL99" s="29"/>
      <c r="NM99" s="29"/>
      <c r="NN99" s="29"/>
      <c r="NO99" s="29"/>
      <c r="NP99" s="29"/>
      <c r="NQ99" s="29"/>
      <c r="NR99" s="29"/>
      <c r="NS99" s="29"/>
      <c r="NT99" s="29"/>
      <c r="NU99" s="28"/>
      <c r="NW99" s="29"/>
      <c r="NX99" s="29"/>
      <c r="NY99" s="29"/>
      <c r="NZ99" s="29"/>
      <c r="OA99" s="29"/>
      <c r="OB99" s="29"/>
      <c r="OC99" s="29"/>
      <c r="OD99" s="29"/>
      <c r="OE99" s="29"/>
      <c r="OF99" s="29"/>
      <c r="OG99" s="29"/>
      <c r="OH99" s="29"/>
      <c r="OI99" s="29"/>
      <c r="OJ99" s="29"/>
      <c r="OK99" s="29"/>
      <c r="OL99" s="29"/>
      <c r="OM99" s="28"/>
      <c r="ON99" s="29"/>
      <c r="OO99" s="29"/>
      <c r="OP99" s="29"/>
      <c r="OQ99" s="29"/>
      <c r="OR99" s="29"/>
      <c r="OS99" s="29"/>
      <c r="OT99" s="29"/>
      <c r="OU99" s="29"/>
      <c r="OV99" s="29"/>
      <c r="OW99" s="29"/>
      <c r="OX99" s="29"/>
      <c r="OY99" s="29"/>
      <c r="OZ99" s="29"/>
      <c r="PA99" s="29"/>
      <c r="PB99" s="29"/>
      <c r="PC99" s="29"/>
      <c r="PD99" s="29"/>
      <c r="PE99" s="28"/>
      <c r="PF99" s="29"/>
      <c r="PG99" s="29"/>
      <c r="PH99" s="29"/>
      <c r="PI99" s="29"/>
      <c r="PJ99" s="29"/>
      <c r="PK99" s="29"/>
      <c r="PL99" s="29"/>
      <c r="PM99" s="29"/>
      <c r="PN99" s="29"/>
      <c r="PO99" s="29"/>
      <c r="PP99" s="29"/>
      <c r="PQ99" s="29"/>
      <c r="PR99" s="29"/>
      <c r="PS99" s="29"/>
      <c r="PT99" s="29"/>
      <c r="PU99" s="29"/>
      <c r="PV99" s="29"/>
      <c r="PW99" s="28"/>
      <c r="PX99" s="29"/>
      <c r="PY99" s="29"/>
      <c r="PZ99" s="29"/>
      <c r="QA99" s="29"/>
      <c r="QB99" s="29"/>
      <c r="QC99" s="29"/>
      <c r="QD99" s="29"/>
      <c r="QE99" s="29"/>
      <c r="QF99" s="29"/>
      <c r="QG99" s="29"/>
      <c r="QH99" s="29"/>
      <c r="QI99" s="29"/>
      <c r="QJ99" s="29"/>
      <c r="QK99" s="29"/>
      <c r="QL99" s="29"/>
      <c r="QM99" s="29"/>
      <c r="QN99" s="29"/>
      <c r="QO99" s="28"/>
      <c r="QP99" s="29"/>
      <c r="QQ99" s="29"/>
      <c r="QR99" s="29"/>
      <c r="QS99" s="29"/>
      <c r="QT99" s="29"/>
      <c r="QU99" s="29"/>
      <c r="QV99" s="29"/>
      <c r="QW99" s="29"/>
      <c r="QX99" s="29"/>
      <c r="QY99" s="29"/>
      <c r="QZ99" s="29"/>
      <c r="RA99" s="29"/>
      <c r="RB99" s="29"/>
      <c r="RC99" s="29"/>
      <c r="RD99" s="29"/>
      <c r="RE99" s="29"/>
      <c r="RF99" s="29"/>
      <c r="RH99" s="29"/>
    </row>
    <row r="100" spans="2:476" ht="15" x14ac:dyDescent="0.25">
      <c r="B100" s="28"/>
      <c r="C100" s="29"/>
      <c r="D100" s="29"/>
      <c r="E100" s="29"/>
      <c r="F100" s="29"/>
      <c r="G100" s="29"/>
      <c r="H100" s="29"/>
      <c r="I100" s="29"/>
      <c r="J100" s="29"/>
      <c r="K100" s="29"/>
      <c r="L100" s="29"/>
      <c r="M100" s="29"/>
      <c r="N100" s="29"/>
      <c r="O100" s="29"/>
      <c r="P100" s="28"/>
      <c r="Q100" s="29"/>
      <c r="R100" s="29"/>
      <c r="S100" s="29"/>
      <c r="T100" s="29"/>
      <c r="U100" s="29"/>
      <c r="V100" s="29"/>
      <c r="W100" s="29"/>
      <c r="X100" s="29"/>
      <c r="Y100" s="29"/>
      <c r="Z100" s="29"/>
      <c r="AA100" s="29"/>
      <c r="AB100" s="29"/>
      <c r="AC100" s="29"/>
      <c r="AD100" s="28"/>
      <c r="AE100" s="29"/>
      <c r="AF100" s="29"/>
      <c r="AG100" s="29"/>
      <c r="AH100" s="29"/>
      <c r="AI100" s="29"/>
      <c r="AJ100" s="29"/>
      <c r="AK100" s="29"/>
      <c r="AL100" s="29"/>
      <c r="AM100" s="29"/>
      <c r="AN100" s="29"/>
      <c r="AO100" s="29"/>
      <c r="AP100" s="28"/>
      <c r="AQ100" s="29"/>
      <c r="AR100" s="29"/>
      <c r="AS100" s="29"/>
      <c r="AT100" s="29"/>
      <c r="AU100" s="29"/>
      <c r="AV100" s="29"/>
      <c r="AW100" s="29"/>
      <c r="AX100" s="29"/>
      <c r="AY100" s="29"/>
      <c r="AZ100" s="29"/>
      <c r="BA100" s="28"/>
      <c r="BB100" s="29"/>
      <c r="BC100" s="29"/>
      <c r="BD100" s="28"/>
      <c r="BE100" s="29"/>
      <c r="BF100" s="29"/>
      <c r="BG100" s="29"/>
      <c r="BH100" s="29"/>
      <c r="BI100" s="29"/>
      <c r="BJ100" s="29"/>
      <c r="BK100" s="29"/>
      <c r="BL100" s="29"/>
      <c r="BM100" s="29"/>
      <c r="BN100" s="29"/>
      <c r="BO100" s="29"/>
      <c r="BP100" s="29"/>
      <c r="BQ100" s="29"/>
      <c r="BR100" s="28"/>
      <c r="BS100" s="29"/>
      <c r="BT100" s="29"/>
      <c r="BU100" s="29"/>
      <c r="BV100" s="29"/>
      <c r="BW100" s="29"/>
      <c r="BX100" s="29"/>
      <c r="BY100" s="29"/>
      <c r="BZ100" s="29"/>
      <c r="CA100" s="29"/>
      <c r="CB100" s="29"/>
      <c r="CC100" s="29"/>
      <c r="CD100" s="29"/>
      <c r="CE100" s="29"/>
      <c r="CF100" s="28"/>
      <c r="CG100" s="29"/>
      <c r="CH100" s="29"/>
      <c r="CI100" s="29"/>
      <c r="CJ100" s="29"/>
      <c r="CK100" s="29"/>
      <c r="CL100" s="29"/>
      <c r="CM100" s="29"/>
      <c r="CN100" s="29"/>
      <c r="CO100" s="29"/>
      <c r="CQ100" s="29"/>
      <c r="CR100" s="29"/>
      <c r="CS100" s="28"/>
      <c r="CT100" s="29"/>
      <c r="CU100" s="29"/>
      <c r="CV100" s="29"/>
      <c r="CW100" s="29"/>
      <c r="CX100" s="29"/>
      <c r="CY100" s="29"/>
      <c r="CZ100" s="29"/>
      <c r="DA100" s="29"/>
      <c r="DB100" s="29"/>
      <c r="DC100" s="29"/>
      <c r="DD100" s="29"/>
      <c r="DE100" s="29"/>
      <c r="DF100" s="29"/>
      <c r="DG100" s="29"/>
      <c r="DH100" s="29"/>
      <c r="DI100" s="29"/>
      <c r="DJ100" s="29"/>
      <c r="DK100" s="28"/>
      <c r="DL100" s="29"/>
      <c r="DM100" s="29"/>
      <c r="DN100" s="29"/>
      <c r="DO100" s="29"/>
      <c r="DP100" s="29"/>
      <c r="DQ100" s="29"/>
      <c r="DR100" s="29"/>
      <c r="DS100" s="29"/>
      <c r="DT100" s="29"/>
      <c r="DU100" s="29"/>
      <c r="DV100" s="29"/>
      <c r="DW100" s="29"/>
      <c r="DX100" s="29"/>
      <c r="DY100" s="29"/>
      <c r="DZ100" s="29"/>
      <c r="EA100" s="29"/>
      <c r="EB100" s="29"/>
      <c r="EC100" s="28"/>
      <c r="ED100" s="29"/>
      <c r="EE100" s="29"/>
      <c r="EF100" s="29"/>
      <c r="EG100" s="29"/>
      <c r="EH100" s="29"/>
      <c r="EI100" s="29"/>
      <c r="EJ100" s="29"/>
      <c r="EK100" s="29"/>
      <c r="EL100" s="29"/>
      <c r="EM100" s="29"/>
      <c r="EN100" s="29"/>
      <c r="EO100" s="29"/>
      <c r="EP100" s="29"/>
      <c r="EQ100" s="29"/>
      <c r="ER100" s="29"/>
      <c r="ES100" s="29"/>
      <c r="ET100" s="29"/>
      <c r="EU100" s="28"/>
      <c r="EV100" s="29"/>
      <c r="EW100" s="29"/>
      <c r="EX100" s="29"/>
      <c r="EY100" s="29"/>
      <c r="EZ100" s="29"/>
      <c r="FA100" s="29"/>
      <c r="FB100" s="29"/>
      <c r="FC100" s="29"/>
      <c r="FD100" s="29"/>
      <c r="FE100" s="29"/>
      <c r="FF100" s="29"/>
      <c r="FG100" s="29"/>
      <c r="FH100" s="29"/>
      <c r="FI100" s="29"/>
      <c r="FJ100" s="29"/>
      <c r="FK100" s="29"/>
      <c r="FL100" s="29"/>
      <c r="FM100" s="28"/>
      <c r="FN100" s="29"/>
      <c r="FO100" s="29"/>
      <c r="FP100" s="29"/>
      <c r="FQ100" s="29"/>
      <c r="FR100" s="29"/>
      <c r="FS100" s="29"/>
      <c r="FT100" s="29"/>
      <c r="FU100" s="29"/>
      <c r="FV100" s="29"/>
      <c r="FW100" s="29"/>
      <c r="FX100" s="29"/>
      <c r="FY100" s="29"/>
      <c r="FZ100" s="29"/>
      <c r="GA100" s="29"/>
      <c r="GB100" s="29"/>
      <c r="GC100" s="29"/>
      <c r="GD100" s="29"/>
      <c r="GF100" s="29"/>
      <c r="GW100" s="28"/>
      <c r="GX100" s="29"/>
      <c r="GY100" s="29"/>
      <c r="GZ100" s="29"/>
      <c r="HA100" s="29"/>
      <c r="HB100" s="29"/>
      <c r="HC100" s="29"/>
      <c r="HD100" s="29"/>
      <c r="HE100" s="29"/>
      <c r="HF100" s="29"/>
      <c r="HG100" s="29"/>
      <c r="HH100" s="29"/>
      <c r="HI100" s="29"/>
      <c r="HJ100" s="29"/>
      <c r="HK100" s="29"/>
      <c r="HL100" s="29"/>
      <c r="HM100" s="29"/>
      <c r="HN100" s="29"/>
      <c r="HO100" s="28"/>
      <c r="HP100" s="29"/>
      <c r="HQ100" s="29"/>
      <c r="HR100" s="29"/>
      <c r="HS100" s="29"/>
      <c r="HT100" s="29"/>
      <c r="HU100" s="29"/>
      <c r="HV100" s="29"/>
      <c r="HW100" s="29"/>
      <c r="HX100" s="29"/>
      <c r="HY100" s="29"/>
      <c r="HZ100" s="29"/>
      <c r="IA100" s="29"/>
      <c r="IB100" s="29"/>
      <c r="IC100" s="29"/>
      <c r="ID100" s="29"/>
      <c r="IE100" s="29"/>
      <c r="IF100" s="29"/>
      <c r="IG100" s="28"/>
      <c r="IH100" s="29"/>
      <c r="II100" s="29"/>
      <c r="IJ100" s="29"/>
      <c r="IK100" s="29"/>
      <c r="IL100" s="29"/>
      <c r="IM100" s="29"/>
      <c r="IN100" s="29"/>
      <c r="IO100" s="29"/>
      <c r="IP100" s="29"/>
      <c r="IQ100" s="29"/>
      <c r="IR100" s="29"/>
      <c r="IS100" s="29"/>
      <c r="IT100" s="29"/>
      <c r="IU100" s="29"/>
      <c r="IV100" s="29"/>
      <c r="IW100" s="29"/>
      <c r="IX100" s="29"/>
      <c r="IY100" s="28"/>
      <c r="IZ100" s="29"/>
      <c r="JA100" s="29"/>
      <c r="JB100" s="29"/>
      <c r="JC100" s="29"/>
      <c r="JD100" s="29"/>
      <c r="JE100" s="29"/>
      <c r="JF100" s="29"/>
      <c r="JG100" s="29"/>
      <c r="JH100" s="29"/>
      <c r="JI100" s="29"/>
      <c r="JJ100" s="29"/>
      <c r="JK100" s="29"/>
      <c r="JL100" s="29"/>
      <c r="JM100" s="29"/>
      <c r="JN100" s="29"/>
      <c r="JO100" s="29"/>
      <c r="JP100" s="29"/>
      <c r="JR100" s="29"/>
      <c r="KI100" s="28"/>
      <c r="KJ100" s="29"/>
      <c r="KK100" s="29"/>
      <c r="KL100" s="29"/>
      <c r="KM100" s="29"/>
      <c r="KN100" s="29"/>
      <c r="KO100" s="29"/>
      <c r="KP100" s="29"/>
      <c r="KQ100" s="29"/>
      <c r="KR100" s="29"/>
      <c r="KS100" s="29"/>
      <c r="KT100" s="29"/>
      <c r="KU100" s="29"/>
      <c r="KV100" s="29"/>
      <c r="KW100" s="29"/>
      <c r="KX100" s="29"/>
      <c r="KY100" s="29"/>
      <c r="KZ100" s="29"/>
      <c r="LA100" s="28"/>
      <c r="LB100" s="29"/>
      <c r="LC100" s="29"/>
      <c r="LD100" s="29"/>
      <c r="LE100" s="29"/>
      <c r="LF100" s="29"/>
      <c r="LG100" s="29"/>
      <c r="LH100" s="29"/>
      <c r="LI100" s="29"/>
      <c r="LJ100" s="29"/>
      <c r="LK100" s="29"/>
      <c r="LL100" s="29"/>
      <c r="LM100" s="29"/>
      <c r="LN100" s="29"/>
      <c r="LO100" s="29"/>
      <c r="LP100" s="29"/>
      <c r="LQ100" s="29"/>
      <c r="LR100" s="29"/>
      <c r="LS100" s="28"/>
      <c r="LT100" s="29"/>
      <c r="LU100" s="29"/>
      <c r="LV100" s="29"/>
      <c r="LW100" s="29"/>
      <c r="LX100" s="29"/>
      <c r="LY100" s="29"/>
      <c r="LZ100" s="29"/>
      <c r="MA100" s="29"/>
      <c r="MB100" s="29"/>
      <c r="MC100" s="29"/>
      <c r="MD100" s="29"/>
      <c r="ME100" s="29"/>
      <c r="MF100" s="29"/>
      <c r="MG100" s="29"/>
      <c r="MH100" s="29"/>
      <c r="MI100" s="29"/>
      <c r="MJ100" s="29"/>
      <c r="MK100" s="28"/>
      <c r="ML100" s="29"/>
      <c r="MM100" s="29"/>
      <c r="MN100" s="29"/>
      <c r="MO100" s="29"/>
      <c r="MP100" s="29"/>
      <c r="MQ100" s="29"/>
      <c r="MR100" s="29"/>
      <c r="MS100" s="29"/>
      <c r="MT100" s="29"/>
      <c r="MU100" s="29"/>
      <c r="MV100" s="29"/>
      <c r="MW100" s="29"/>
      <c r="MX100" s="29"/>
      <c r="MY100" s="29"/>
      <c r="MZ100" s="29"/>
      <c r="NA100" s="29"/>
      <c r="NB100" s="29"/>
      <c r="NC100" s="28"/>
      <c r="ND100" s="29"/>
      <c r="NE100" s="29"/>
      <c r="NF100" s="29"/>
      <c r="NG100" s="29"/>
      <c r="NH100" s="29"/>
      <c r="NI100" s="29"/>
      <c r="NJ100" s="29"/>
      <c r="NK100" s="29"/>
      <c r="NL100" s="29"/>
      <c r="NM100" s="29"/>
      <c r="NN100" s="29"/>
      <c r="NO100" s="29"/>
      <c r="NP100" s="29"/>
      <c r="NQ100" s="29"/>
      <c r="NR100" s="29"/>
      <c r="NS100" s="29"/>
      <c r="NT100" s="29"/>
      <c r="NU100" s="28"/>
      <c r="NW100" s="29"/>
      <c r="NX100" s="29"/>
      <c r="NY100" s="29"/>
      <c r="NZ100" s="29"/>
      <c r="OA100" s="29"/>
      <c r="OB100" s="29"/>
      <c r="OC100" s="29"/>
      <c r="OD100" s="29"/>
      <c r="OE100" s="29"/>
      <c r="OF100" s="29"/>
      <c r="OG100" s="29"/>
      <c r="OH100" s="29"/>
      <c r="OI100" s="29"/>
      <c r="OJ100" s="29"/>
      <c r="OK100" s="29"/>
      <c r="OL100" s="29"/>
      <c r="OM100" s="28"/>
      <c r="ON100" s="29"/>
      <c r="OO100" s="29"/>
      <c r="OP100" s="29"/>
      <c r="OQ100" s="29"/>
      <c r="OR100" s="29"/>
      <c r="OS100" s="29"/>
      <c r="OT100" s="29"/>
      <c r="OU100" s="29"/>
      <c r="OV100" s="29"/>
      <c r="OW100" s="29"/>
      <c r="OX100" s="29"/>
      <c r="OY100" s="29"/>
      <c r="OZ100" s="29"/>
      <c r="PA100" s="29"/>
      <c r="PB100" s="29"/>
      <c r="PC100" s="29"/>
      <c r="PD100" s="29"/>
      <c r="PE100" s="28"/>
      <c r="PF100" s="29"/>
      <c r="PG100" s="29"/>
      <c r="PH100" s="29"/>
      <c r="PI100" s="29"/>
      <c r="PJ100" s="29"/>
      <c r="PK100" s="29"/>
      <c r="PL100" s="29"/>
      <c r="PM100" s="29"/>
      <c r="PN100" s="29"/>
      <c r="PO100" s="29"/>
      <c r="PP100" s="29"/>
      <c r="PQ100" s="29"/>
      <c r="PR100" s="29"/>
      <c r="PS100" s="29"/>
      <c r="PT100" s="29"/>
      <c r="PU100" s="29"/>
      <c r="PV100" s="29"/>
      <c r="PW100" s="28"/>
      <c r="PX100" s="29"/>
      <c r="PY100" s="29"/>
      <c r="PZ100" s="29"/>
      <c r="QA100" s="29"/>
      <c r="QB100" s="29"/>
      <c r="QC100" s="29"/>
      <c r="QD100" s="29"/>
      <c r="QE100" s="29"/>
      <c r="QF100" s="29"/>
      <c r="QG100" s="29"/>
      <c r="QH100" s="29"/>
      <c r="QI100" s="29"/>
      <c r="QJ100" s="29"/>
      <c r="QK100" s="29"/>
      <c r="QL100" s="29"/>
      <c r="QM100" s="29"/>
      <c r="QN100" s="29"/>
      <c r="QO100" s="28"/>
      <c r="QP100" s="29"/>
      <c r="QQ100" s="29"/>
      <c r="QR100" s="29"/>
      <c r="QS100" s="29"/>
      <c r="QT100" s="29"/>
      <c r="QU100" s="29"/>
      <c r="QV100" s="29"/>
      <c r="QW100" s="29"/>
      <c r="QX100" s="29"/>
      <c r="QY100" s="29"/>
      <c r="QZ100" s="29"/>
      <c r="RA100" s="29"/>
      <c r="RB100" s="29"/>
      <c r="RC100" s="29"/>
      <c r="RD100" s="29"/>
      <c r="RE100" s="29"/>
      <c r="RF100" s="29"/>
      <c r="RH100" s="29"/>
    </row>
    <row r="101" spans="2:476" ht="15" x14ac:dyDescent="0.25">
      <c r="B101" s="28"/>
      <c r="C101" s="29"/>
      <c r="D101" s="29"/>
      <c r="E101" s="29"/>
      <c r="F101" s="29"/>
      <c r="G101" s="29"/>
      <c r="H101" s="29"/>
      <c r="I101" s="29"/>
      <c r="J101" s="29"/>
      <c r="K101" s="29"/>
      <c r="L101" s="29"/>
      <c r="M101" s="29"/>
      <c r="N101" s="29"/>
      <c r="O101" s="29"/>
      <c r="P101" s="28"/>
      <c r="Q101" s="29"/>
      <c r="R101" s="29"/>
      <c r="S101" s="29"/>
      <c r="T101" s="29"/>
      <c r="U101" s="29"/>
      <c r="V101" s="29"/>
      <c r="W101" s="29"/>
      <c r="X101" s="29"/>
      <c r="Y101" s="29"/>
      <c r="Z101" s="29"/>
      <c r="AA101" s="29"/>
      <c r="AB101" s="29"/>
      <c r="AC101" s="29"/>
      <c r="AD101" s="28"/>
      <c r="AE101" s="29"/>
      <c r="AF101" s="29"/>
      <c r="AG101" s="29"/>
      <c r="AH101" s="29"/>
      <c r="AI101" s="29"/>
      <c r="AJ101" s="29"/>
      <c r="AK101" s="29"/>
      <c r="AL101" s="29"/>
      <c r="AM101" s="29"/>
      <c r="AN101" s="29"/>
      <c r="AO101" s="29"/>
      <c r="AP101" s="28"/>
      <c r="AQ101" s="29"/>
      <c r="AR101" s="29"/>
      <c r="AS101" s="29"/>
      <c r="AT101" s="29"/>
      <c r="AU101" s="29"/>
      <c r="AV101" s="29"/>
      <c r="AW101" s="29"/>
      <c r="AX101" s="29"/>
      <c r="AY101" s="29"/>
      <c r="AZ101" s="29"/>
      <c r="BA101" s="28"/>
      <c r="BB101" s="29"/>
      <c r="BC101" s="29"/>
      <c r="BD101" s="28"/>
      <c r="BE101" s="29"/>
      <c r="BF101" s="29"/>
      <c r="BG101" s="29"/>
      <c r="BH101" s="29"/>
      <c r="BI101" s="29"/>
      <c r="BJ101" s="29"/>
      <c r="BK101" s="29"/>
      <c r="BL101" s="29"/>
      <c r="BM101" s="29"/>
      <c r="BN101" s="29"/>
      <c r="BO101" s="29"/>
      <c r="BP101" s="29"/>
      <c r="BQ101" s="29"/>
      <c r="BR101" s="28"/>
      <c r="BS101" s="29"/>
      <c r="BT101" s="29"/>
      <c r="BU101" s="29"/>
      <c r="BV101" s="29"/>
      <c r="BW101" s="29"/>
      <c r="BX101" s="29"/>
      <c r="BY101" s="29"/>
      <c r="BZ101" s="29"/>
      <c r="CA101" s="29"/>
      <c r="CB101" s="29"/>
      <c r="CC101" s="29"/>
      <c r="CD101" s="29"/>
      <c r="CE101" s="29"/>
      <c r="CF101" s="28"/>
      <c r="CG101" s="29"/>
      <c r="CH101" s="29"/>
      <c r="CI101" s="29"/>
      <c r="CJ101" s="29"/>
      <c r="CK101" s="29"/>
      <c r="CL101" s="29"/>
      <c r="CM101" s="29"/>
      <c r="CN101" s="29"/>
      <c r="CO101" s="29"/>
      <c r="CQ101" s="29"/>
      <c r="CR101" s="29"/>
      <c r="CS101" s="28"/>
      <c r="CT101" s="29"/>
      <c r="CU101" s="29"/>
      <c r="CV101" s="29"/>
      <c r="CW101" s="29"/>
      <c r="CX101" s="29"/>
      <c r="CY101" s="29"/>
      <c r="CZ101" s="29"/>
      <c r="DA101" s="29"/>
      <c r="DB101" s="29"/>
      <c r="DC101" s="29"/>
      <c r="DD101" s="29"/>
      <c r="DE101" s="29"/>
      <c r="DF101" s="29"/>
      <c r="DG101" s="29"/>
      <c r="DH101" s="29"/>
      <c r="DI101" s="29"/>
      <c r="DJ101" s="29"/>
      <c r="DK101" s="28"/>
      <c r="DL101" s="29"/>
      <c r="DM101" s="29"/>
      <c r="DN101" s="29"/>
      <c r="DO101" s="29"/>
      <c r="DP101" s="29"/>
      <c r="DQ101" s="29"/>
      <c r="DR101" s="29"/>
      <c r="DS101" s="29"/>
      <c r="DT101" s="29"/>
      <c r="DU101" s="29"/>
      <c r="DV101" s="29"/>
      <c r="DW101" s="29"/>
      <c r="DX101" s="29"/>
      <c r="DY101" s="29"/>
      <c r="DZ101" s="29"/>
      <c r="EA101" s="29"/>
      <c r="EB101" s="29"/>
      <c r="EC101" s="28"/>
      <c r="ED101" s="29"/>
      <c r="EE101" s="29"/>
      <c r="EF101" s="29"/>
      <c r="EG101" s="29"/>
      <c r="EH101" s="29"/>
      <c r="EI101" s="29"/>
      <c r="EJ101" s="29"/>
      <c r="EK101" s="29"/>
      <c r="EL101" s="29"/>
      <c r="EM101" s="29"/>
      <c r="EN101" s="29"/>
      <c r="EO101" s="29"/>
      <c r="EP101" s="29"/>
      <c r="EQ101" s="29"/>
      <c r="ER101" s="29"/>
      <c r="ES101" s="29"/>
      <c r="ET101" s="29"/>
      <c r="EU101" s="28"/>
      <c r="EV101" s="29"/>
      <c r="EW101" s="29"/>
      <c r="EX101" s="29"/>
      <c r="EY101" s="29"/>
      <c r="EZ101" s="29"/>
      <c r="FA101" s="29"/>
      <c r="FB101" s="29"/>
      <c r="FC101" s="29"/>
      <c r="FD101" s="29"/>
      <c r="FE101" s="29"/>
      <c r="FF101" s="29"/>
      <c r="FG101" s="29"/>
      <c r="FH101" s="29"/>
      <c r="FI101" s="29"/>
      <c r="FJ101" s="29"/>
      <c r="FK101" s="29"/>
      <c r="FL101" s="29"/>
      <c r="FM101" s="28"/>
      <c r="FN101" s="29"/>
      <c r="FO101" s="29"/>
      <c r="FP101" s="29"/>
      <c r="FQ101" s="29"/>
      <c r="FR101" s="29"/>
      <c r="FS101" s="29"/>
      <c r="FT101" s="29"/>
      <c r="FU101" s="29"/>
      <c r="FV101" s="29"/>
      <c r="FW101" s="29"/>
      <c r="FX101" s="29"/>
      <c r="FY101" s="29"/>
      <c r="FZ101" s="29"/>
      <c r="GA101" s="29"/>
      <c r="GB101" s="29"/>
      <c r="GC101" s="29"/>
      <c r="GD101" s="29"/>
      <c r="GF101" s="29"/>
      <c r="GW101" s="28"/>
      <c r="GX101" s="29"/>
      <c r="GY101" s="29"/>
      <c r="GZ101" s="29"/>
      <c r="HA101" s="29"/>
      <c r="HB101" s="29"/>
      <c r="HC101" s="29"/>
      <c r="HD101" s="29"/>
      <c r="HE101" s="29"/>
      <c r="HF101" s="29"/>
      <c r="HG101" s="29"/>
      <c r="HH101" s="29"/>
      <c r="HI101" s="29"/>
      <c r="HJ101" s="29"/>
      <c r="HK101" s="29"/>
      <c r="HL101" s="29"/>
      <c r="HM101" s="29"/>
      <c r="HN101" s="29"/>
      <c r="HO101" s="28"/>
      <c r="HP101" s="29"/>
      <c r="HQ101" s="29"/>
      <c r="HR101" s="29"/>
      <c r="HS101" s="29"/>
      <c r="HT101" s="29"/>
      <c r="HU101" s="29"/>
      <c r="HV101" s="29"/>
      <c r="HW101" s="29"/>
      <c r="HX101" s="29"/>
      <c r="HY101" s="29"/>
      <c r="HZ101" s="29"/>
      <c r="IA101" s="29"/>
      <c r="IB101" s="29"/>
      <c r="IC101" s="29"/>
      <c r="ID101" s="29"/>
      <c r="IE101" s="29"/>
      <c r="IF101" s="29"/>
      <c r="IG101" s="28"/>
      <c r="IH101" s="29"/>
      <c r="II101" s="29"/>
      <c r="IJ101" s="29"/>
      <c r="IK101" s="29"/>
      <c r="IL101" s="29"/>
      <c r="IM101" s="29"/>
      <c r="IN101" s="29"/>
      <c r="IO101" s="29"/>
      <c r="IP101" s="29"/>
      <c r="IQ101" s="29"/>
      <c r="IR101" s="29"/>
      <c r="IS101" s="29"/>
      <c r="IT101" s="29"/>
      <c r="IU101" s="29"/>
      <c r="IV101" s="29"/>
      <c r="IW101" s="29"/>
      <c r="IX101" s="29"/>
      <c r="IY101" s="28"/>
      <c r="IZ101" s="29"/>
      <c r="JA101" s="29"/>
      <c r="JB101" s="29"/>
      <c r="JC101" s="29"/>
      <c r="JD101" s="29"/>
      <c r="JE101" s="29"/>
      <c r="JF101" s="29"/>
      <c r="JG101" s="29"/>
      <c r="JH101" s="29"/>
      <c r="JI101" s="29"/>
      <c r="JJ101" s="29"/>
      <c r="JK101" s="29"/>
      <c r="JL101" s="29"/>
      <c r="JM101" s="29"/>
      <c r="JN101" s="29"/>
      <c r="JO101" s="29"/>
      <c r="JP101" s="29"/>
      <c r="JR101" s="29"/>
      <c r="KI101" s="28"/>
      <c r="KJ101" s="29"/>
      <c r="KK101" s="29"/>
      <c r="KL101" s="29"/>
      <c r="KM101" s="29"/>
      <c r="KN101" s="29"/>
      <c r="KO101" s="29"/>
      <c r="KP101" s="29"/>
      <c r="KQ101" s="29"/>
      <c r="KR101" s="29"/>
      <c r="KS101" s="29"/>
      <c r="KT101" s="29"/>
      <c r="KU101" s="29"/>
      <c r="KV101" s="29"/>
      <c r="KW101" s="29"/>
      <c r="KX101" s="29"/>
      <c r="KY101" s="29"/>
      <c r="KZ101" s="29"/>
      <c r="LA101" s="28"/>
      <c r="LB101" s="29"/>
      <c r="LC101" s="29"/>
      <c r="LD101" s="29"/>
      <c r="LE101" s="29"/>
      <c r="LF101" s="29"/>
      <c r="LG101" s="29"/>
      <c r="LH101" s="29"/>
      <c r="LI101" s="29"/>
      <c r="LJ101" s="29"/>
      <c r="LK101" s="29"/>
      <c r="LL101" s="29"/>
      <c r="LM101" s="29"/>
      <c r="LN101" s="29"/>
      <c r="LO101" s="29"/>
      <c r="LP101" s="29"/>
      <c r="LQ101" s="29"/>
      <c r="LR101" s="29"/>
      <c r="LS101" s="28"/>
      <c r="LT101" s="29"/>
      <c r="LU101" s="29"/>
      <c r="LV101" s="29"/>
      <c r="LW101" s="29"/>
      <c r="LX101" s="29"/>
      <c r="LY101" s="29"/>
      <c r="LZ101" s="29"/>
      <c r="MA101" s="29"/>
      <c r="MB101" s="29"/>
      <c r="MC101" s="29"/>
      <c r="MD101" s="29"/>
      <c r="ME101" s="29"/>
      <c r="MF101" s="29"/>
      <c r="MG101" s="29"/>
      <c r="MH101" s="29"/>
      <c r="MI101" s="29"/>
      <c r="MJ101" s="29"/>
      <c r="MK101" s="28"/>
      <c r="ML101" s="29"/>
      <c r="MM101" s="29"/>
      <c r="MN101" s="29"/>
      <c r="MO101" s="29"/>
      <c r="MP101" s="29"/>
      <c r="MQ101" s="29"/>
      <c r="MR101" s="29"/>
      <c r="MS101" s="29"/>
      <c r="MT101" s="29"/>
      <c r="MU101" s="29"/>
      <c r="MV101" s="29"/>
      <c r="MW101" s="29"/>
      <c r="MX101" s="29"/>
      <c r="MY101" s="29"/>
      <c r="MZ101" s="29"/>
      <c r="NA101" s="29"/>
      <c r="NB101" s="29"/>
      <c r="NC101" s="28"/>
      <c r="ND101" s="29"/>
      <c r="NE101" s="29"/>
      <c r="NF101" s="29"/>
      <c r="NG101" s="29"/>
      <c r="NH101" s="29"/>
      <c r="NI101" s="29"/>
      <c r="NJ101" s="29"/>
      <c r="NK101" s="29"/>
      <c r="NL101" s="29"/>
      <c r="NM101" s="29"/>
      <c r="NN101" s="29"/>
      <c r="NO101" s="29"/>
      <c r="NP101" s="29"/>
      <c r="NQ101" s="29"/>
      <c r="NR101" s="29"/>
      <c r="NS101" s="29"/>
      <c r="NT101" s="29"/>
      <c r="NU101" s="28"/>
      <c r="NW101" s="29"/>
      <c r="NX101" s="29"/>
      <c r="NY101" s="29"/>
      <c r="NZ101" s="29"/>
      <c r="OA101" s="29"/>
      <c r="OB101" s="29"/>
      <c r="OC101" s="29"/>
      <c r="OD101" s="29"/>
      <c r="OE101" s="29"/>
      <c r="OF101" s="29"/>
      <c r="OG101" s="29"/>
      <c r="OH101" s="29"/>
      <c r="OI101" s="29"/>
      <c r="OJ101" s="29"/>
      <c r="OK101" s="29"/>
      <c r="OL101" s="29"/>
      <c r="OM101" s="28"/>
      <c r="ON101" s="29"/>
      <c r="OO101" s="29"/>
      <c r="OP101" s="29"/>
      <c r="OQ101" s="29"/>
      <c r="OR101" s="29"/>
      <c r="OS101" s="29"/>
      <c r="OT101" s="29"/>
      <c r="OU101" s="29"/>
      <c r="OV101" s="29"/>
      <c r="OW101" s="29"/>
      <c r="OX101" s="29"/>
      <c r="OY101" s="29"/>
      <c r="OZ101" s="29"/>
      <c r="PA101" s="29"/>
      <c r="PB101" s="29"/>
      <c r="PC101" s="29"/>
      <c r="PD101" s="29"/>
      <c r="PE101" s="28"/>
      <c r="PF101" s="29"/>
      <c r="PG101" s="29"/>
      <c r="PH101" s="29"/>
      <c r="PI101" s="29"/>
      <c r="PJ101" s="29"/>
      <c r="PK101" s="29"/>
      <c r="PL101" s="29"/>
      <c r="PM101" s="29"/>
      <c r="PN101" s="29"/>
      <c r="PO101" s="29"/>
      <c r="PP101" s="29"/>
      <c r="PQ101" s="29"/>
      <c r="PR101" s="29"/>
      <c r="PS101" s="29"/>
      <c r="PT101" s="29"/>
      <c r="PU101" s="29"/>
      <c r="PV101" s="29"/>
      <c r="PW101" s="28"/>
      <c r="PX101" s="29"/>
      <c r="PY101" s="29"/>
      <c r="PZ101" s="29"/>
      <c r="QA101" s="29"/>
      <c r="QB101" s="29"/>
      <c r="QC101" s="29"/>
      <c r="QD101" s="29"/>
      <c r="QE101" s="29"/>
      <c r="QF101" s="29"/>
      <c r="QG101" s="29"/>
      <c r="QH101" s="29"/>
      <c r="QI101" s="29"/>
      <c r="QJ101" s="29"/>
      <c r="QK101" s="29"/>
      <c r="QL101" s="29"/>
      <c r="QM101" s="29"/>
      <c r="QN101" s="29"/>
      <c r="QO101" s="28"/>
      <c r="QP101" s="29"/>
      <c r="QQ101" s="29"/>
      <c r="QR101" s="29"/>
      <c r="QS101" s="29"/>
      <c r="QT101" s="29"/>
      <c r="QU101" s="29"/>
      <c r="QV101" s="29"/>
      <c r="QW101" s="29"/>
      <c r="QX101" s="29"/>
      <c r="QY101" s="29"/>
      <c r="QZ101" s="29"/>
      <c r="RA101" s="29"/>
      <c r="RB101" s="29"/>
      <c r="RC101" s="29"/>
      <c r="RD101" s="29"/>
      <c r="RE101" s="29"/>
      <c r="RF101" s="29"/>
      <c r="RH101" s="29"/>
    </row>
    <row r="102" spans="2:476" ht="15" x14ac:dyDescent="0.25">
      <c r="B102" s="28"/>
      <c r="C102" s="29"/>
      <c r="D102" s="29"/>
      <c r="E102" s="29"/>
      <c r="F102" s="29"/>
      <c r="G102" s="29"/>
      <c r="H102" s="29"/>
      <c r="I102" s="29"/>
      <c r="J102" s="29"/>
      <c r="K102" s="29"/>
      <c r="L102" s="29"/>
      <c r="M102" s="29"/>
      <c r="N102" s="29"/>
      <c r="O102" s="29"/>
      <c r="P102" s="28"/>
      <c r="Q102" s="29"/>
      <c r="R102" s="29"/>
      <c r="S102" s="29"/>
      <c r="T102" s="29"/>
      <c r="U102" s="29"/>
      <c r="V102" s="29"/>
      <c r="W102" s="29"/>
      <c r="X102" s="29"/>
      <c r="Y102" s="29"/>
      <c r="Z102" s="29"/>
      <c r="AA102" s="29"/>
      <c r="AB102" s="29"/>
      <c r="AC102" s="29"/>
      <c r="AD102" s="28"/>
      <c r="AE102" s="29"/>
      <c r="AF102" s="29"/>
      <c r="AG102" s="29"/>
      <c r="AH102" s="29"/>
      <c r="AI102" s="29"/>
      <c r="AJ102" s="29"/>
      <c r="AK102" s="29"/>
      <c r="AL102" s="29"/>
      <c r="AM102" s="29"/>
      <c r="AN102" s="29"/>
      <c r="AO102" s="29"/>
      <c r="AP102" s="28"/>
      <c r="AQ102" s="29"/>
      <c r="AR102" s="29"/>
      <c r="AS102" s="29"/>
      <c r="AT102" s="29"/>
      <c r="AU102" s="29"/>
      <c r="AV102" s="29"/>
      <c r="AW102" s="29"/>
      <c r="AX102" s="29"/>
      <c r="AY102" s="29"/>
      <c r="AZ102" s="29"/>
      <c r="BA102" s="28"/>
      <c r="BB102" s="29"/>
      <c r="BC102" s="29"/>
      <c r="BD102" s="28"/>
      <c r="BE102" s="29"/>
      <c r="BF102" s="29"/>
      <c r="BG102" s="29"/>
      <c r="BH102" s="29"/>
      <c r="BI102" s="29"/>
      <c r="BJ102" s="29"/>
      <c r="BK102" s="29"/>
      <c r="BL102" s="29"/>
      <c r="BM102" s="29"/>
      <c r="BN102" s="29"/>
      <c r="BO102" s="29"/>
      <c r="BP102" s="29"/>
      <c r="BQ102" s="29"/>
      <c r="BR102" s="28"/>
      <c r="BS102" s="29"/>
      <c r="BT102" s="29"/>
      <c r="BU102" s="29"/>
      <c r="BV102" s="29"/>
      <c r="BW102" s="29"/>
      <c r="BX102" s="29"/>
      <c r="BY102" s="29"/>
      <c r="BZ102" s="29"/>
      <c r="CA102" s="29"/>
      <c r="CB102" s="29"/>
      <c r="CC102" s="29"/>
      <c r="CD102" s="29"/>
      <c r="CE102" s="29"/>
      <c r="CF102" s="28"/>
      <c r="CG102" s="29"/>
      <c r="CH102" s="29"/>
      <c r="CI102" s="29"/>
      <c r="CJ102" s="29"/>
      <c r="CK102" s="29"/>
      <c r="CL102" s="29"/>
      <c r="CM102" s="29"/>
      <c r="CN102" s="29"/>
      <c r="CO102" s="29"/>
      <c r="CQ102" s="29"/>
      <c r="CR102" s="29"/>
      <c r="CS102" s="28"/>
      <c r="CT102" s="29"/>
      <c r="CU102" s="29"/>
      <c r="CV102" s="29"/>
      <c r="CW102" s="29"/>
      <c r="CX102" s="29"/>
      <c r="CY102" s="29"/>
      <c r="CZ102" s="29"/>
      <c r="DA102" s="29"/>
      <c r="DB102" s="29"/>
      <c r="DC102" s="29"/>
      <c r="DD102" s="29"/>
      <c r="DE102" s="29"/>
      <c r="DF102" s="29"/>
      <c r="DG102" s="29"/>
      <c r="DH102" s="29"/>
      <c r="DI102" s="29"/>
      <c r="DJ102" s="29"/>
      <c r="DK102" s="28"/>
      <c r="DL102" s="29"/>
      <c r="DM102" s="29"/>
      <c r="DN102" s="29"/>
      <c r="DO102" s="29"/>
      <c r="DP102" s="29"/>
      <c r="DQ102" s="29"/>
      <c r="DR102" s="29"/>
      <c r="DS102" s="29"/>
      <c r="DT102" s="29"/>
      <c r="DU102" s="29"/>
      <c r="DV102" s="29"/>
      <c r="DW102" s="29"/>
      <c r="DX102" s="29"/>
      <c r="DY102" s="29"/>
      <c r="DZ102" s="29"/>
      <c r="EA102" s="29"/>
      <c r="EB102" s="29"/>
      <c r="EC102" s="28"/>
      <c r="ED102" s="29"/>
      <c r="EE102" s="29"/>
      <c r="EF102" s="29"/>
      <c r="EG102" s="29"/>
      <c r="EH102" s="29"/>
      <c r="EI102" s="29"/>
      <c r="EJ102" s="29"/>
      <c r="EK102" s="29"/>
      <c r="EL102" s="29"/>
      <c r="EM102" s="29"/>
      <c r="EN102" s="29"/>
      <c r="EO102" s="29"/>
      <c r="EP102" s="29"/>
      <c r="EQ102" s="29"/>
      <c r="ER102" s="29"/>
      <c r="ES102" s="29"/>
      <c r="ET102" s="29"/>
      <c r="EU102" s="28"/>
      <c r="EV102" s="29"/>
      <c r="EW102" s="29"/>
      <c r="EX102" s="29"/>
      <c r="EY102" s="29"/>
      <c r="EZ102" s="29"/>
      <c r="FA102" s="29"/>
      <c r="FB102" s="29"/>
      <c r="FC102" s="29"/>
      <c r="FD102" s="29"/>
      <c r="FE102" s="29"/>
      <c r="FF102" s="29"/>
      <c r="FG102" s="29"/>
      <c r="FH102" s="29"/>
      <c r="FI102" s="29"/>
      <c r="FJ102" s="29"/>
      <c r="FK102" s="29"/>
      <c r="FL102" s="29"/>
      <c r="FM102" s="28"/>
      <c r="FN102" s="29"/>
      <c r="FO102" s="29"/>
      <c r="FP102" s="29"/>
      <c r="FQ102" s="29"/>
      <c r="FR102" s="29"/>
      <c r="FS102" s="29"/>
      <c r="FT102" s="29"/>
      <c r="FU102" s="29"/>
      <c r="FV102" s="29"/>
      <c r="FW102" s="29"/>
      <c r="FX102" s="29"/>
      <c r="FY102" s="29"/>
      <c r="FZ102" s="29"/>
      <c r="GA102" s="29"/>
      <c r="GB102" s="29"/>
      <c r="GC102" s="29"/>
      <c r="GD102" s="29"/>
      <c r="GW102" s="28"/>
      <c r="GX102" s="29"/>
      <c r="GY102" s="29"/>
      <c r="GZ102" s="29"/>
      <c r="HA102" s="29"/>
      <c r="HB102" s="29"/>
      <c r="HC102" s="29"/>
      <c r="HD102" s="29"/>
      <c r="HE102" s="29"/>
      <c r="HF102" s="29"/>
      <c r="HG102" s="29"/>
      <c r="HH102" s="29"/>
      <c r="HI102" s="29"/>
      <c r="HJ102" s="29"/>
      <c r="HK102" s="29"/>
      <c r="HL102" s="29"/>
      <c r="HM102" s="29"/>
      <c r="HN102" s="29"/>
      <c r="HO102" s="28"/>
      <c r="HP102" s="29"/>
      <c r="HQ102" s="29"/>
      <c r="HR102" s="29"/>
      <c r="HS102" s="29"/>
      <c r="HT102" s="29"/>
      <c r="HU102" s="29"/>
      <c r="HV102" s="29"/>
      <c r="HW102" s="29"/>
      <c r="HX102" s="29"/>
      <c r="HY102" s="29"/>
      <c r="HZ102" s="29"/>
      <c r="IA102" s="29"/>
      <c r="IB102" s="29"/>
      <c r="IC102" s="29"/>
      <c r="ID102" s="29"/>
      <c r="IE102" s="29"/>
      <c r="IF102" s="29"/>
      <c r="IG102" s="28"/>
      <c r="IH102" s="29"/>
      <c r="II102" s="29"/>
      <c r="IJ102" s="29"/>
      <c r="IK102" s="29"/>
      <c r="IL102" s="29"/>
      <c r="IM102" s="29"/>
      <c r="IN102" s="29"/>
      <c r="IO102" s="29"/>
      <c r="IP102" s="29"/>
      <c r="IQ102" s="29"/>
      <c r="IR102" s="29"/>
      <c r="IS102" s="29"/>
      <c r="IT102" s="29"/>
      <c r="IU102" s="29"/>
      <c r="IV102" s="29"/>
      <c r="IW102" s="29"/>
      <c r="IX102" s="29"/>
      <c r="IY102" s="28"/>
      <c r="IZ102" s="29"/>
      <c r="JA102" s="29"/>
      <c r="JB102" s="29"/>
      <c r="JC102" s="29"/>
      <c r="JD102" s="29"/>
      <c r="JE102" s="29"/>
      <c r="JF102" s="29"/>
      <c r="JG102" s="29"/>
      <c r="JH102" s="29"/>
      <c r="JI102" s="29"/>
      <c r="JJ102" s="29"/>
      <c r="JK102" s="29"/>
      <c r="JL102" s="29"/>
      <c r="JM102" s="29"/>
      <c r="JN102" s="29"/>
      <c r="JO102" s="29"/>
      <c r="JP102" s="29"/>
      <c r="JR102" s="29"/>
      <c r="KI102" s="28"/>
      <c r="KJ102" s="29"/>
      <c r="KK102" s="29"/>
      <c r="KL102" s="29"/>
      <c r="KM102" s="29"/>
      <c r="KN102" s="29"/>
      <c r="KO102" s="29"/>
      <c r="KP102" s="29"/>
      <c r="KQ102" s="29"/>
      <c r="KR102" s="29"/>
      <c r="KS102" s="29"/>
      <c r="KT102" s="29"/>
      <c r="KU102" s="29"/>
      <c r="KV102" s="29"/>
      <c r="KW102" s="29"/>
      <c r="KX102" s="29"/>
      <c r="KY102" s="29"/>
      <c r="KZ102" s="29"/>
      <c r="LA102" s="28"/>
      <c r="LB102" s="29"/>
      <c r="LC102" s="29"/>
      <c r="LD102" s="29"/>
      <c r="LE102" s="29"/>
      <c r="LF102" s="29"/>
      <c r="LG102" s="29"/>
      <c r="LH102" s="29"/>
      <c r="LI102" s="29"/>
      <c r="LJ102" s="29"/>
      <c r="LK102" s="29"/>
      <c r="LL102" s="29"/>
      <c r="LM102" s="29"/>
      <c r="LN102" s="29"/>
      <c r="LO102" s="29"/>
      <c r="LP102" s="29"/>
      <c r="LQ102" s="29"/>
      <c r="LR102" s="29"/>
      <c r="LS102" s="28"/>
      <c r="LT102" s="29"/>
      <c r="LU102" s="29"/>
      <c r="LV102" s="29"/>
      <c r="LW102" s="29"/>
      <c r="LX102" s="29"/>
      <c r="LY102" s="29"/>
      <c r="LZ102" s="29"/>
      <c r="MA102" s="29"/>
      <c r="MB102" s="29"/>
      <c r="MC102" s="29"/>
      <c r="MD102" s="29"/>
      <c r="ME102" s="29"/>
      <c r="MF102" s="29"/>
      <c r="MG102" s="29"/>
      <c r="MH102" s="29"/>
      <c r="MI102" s="29"/>
      <c r="MJ102" s="29"/>
      <c r="MK102" s="28"/>
      <c r="ML102" s="29"/>
      <c r="MM102" s="29"/>
      <c r="MN102" s="29"/>
      <c r="MO102" s="29"/>
      <c r="MP102" s="29"/>
      <c r="MQ102" s="29"/>
      <c r="MR102" s="29"/>
      <c r="MS102" s="29"/>
      <c r="MT102" s="29"/>
      <c r="MU102" s="29"/>
      <c r="MV102" s="29"/>
      <c r="MW102" s="29"/>
      <c r="MX102" s="29"/>
      <c r="MY102" s="29"/>
      <c r="MZ102" s="29"/>
      <c r="NA102" s="29"/>
      <c r="NB102" s="29"/>
      <c r="NC102" s="28"/>
      <c r="ND102" s="29"/>
      <c r="NE102" s="29"/>
      <c r="NF102" s="29"/>
      <c r="NG102" s="29"/>
      <c r="NH102" s="29"/>
      <c r="NI102" s="29"/>
      <c r="NJ102" s="29"/>
      <c r="NK102" s="29"/>
      <c r="NL102" s="29"/>
      <c r="NM102" s="29"/>
      <c r="NN102" s="29"/>
      <c r="NO102" s="29"/>
      <c r="NP102" s="29"/>
      <c r="NQ102" s="29"/>
      <c r="NR102" s="29"/>
      <c r="NS102" s="29"/>
      <c r="NT102" s="29"/>
      <c r="NU102" s="28"/>
      <c r="NW102" s="29"/>
      <c r="NX102" s="29"/>
      <c r="NY102" s="29"/>
      <c r="NZ102" s="29"/>
      <c r="OA102" s="29"/>
      <c r="OB102" s="29"/>
      <c r="OC102" s="29"/>
      <c r="OD102" s="29"/>
      <c r="OE102" s="29"/>
      <c r="OF102" s="29"/>
      <c r="OG102" s="29"/>
      <c r="OH102" s="29"/>
      <c r="OI102" s="29"/>
      <c r="OJ102" s="29"/>
      <c r="OK102" s="29"/>
      <c r="OL102" s="29"/>
      <c r="OM102" s="28"/>
      <c r="ON102" s="29"/>
      <c r="OO102" s="29"/>
      <c r="OP102" s="29"/>
      <c r="OQ102" s="29"/>
      <c r="OR102" s="29"/>
      <c r="OS102" s="29"/>
      <c r="OT102" s="29"/>
      <c r="OU102" s="29"/>
      <c r="OV102" s="29"/>
      <c r="OW102" s="29"/>
      <c r="OX102" s="29"/>
      <c r="OY102" s="29"/>
      <c r="OZ102" s="29"/>
      <c r="PA102" s="29"/>
      <c r="PB102" s="29"/>
      <c r="PC102" s="29"/>
      <c r="PD102" s="29"/>
      <c r="PE102" s="28"/>
      <c r="PF102" s="29"/>
      <c r="PG102" s="29"/>
      <c r="PH102" s="29"/>
      <c r="PI102" s="29"/>
      <c r="PJ102" s="29"/>
      <c r="PK102" s="29"/>
      <c r="PL102" s="29"/>
      <c r="PM102" s="29"/>
      <c r="PN102" s="29"/>
      <c r="PO102" s="29"/>
      <c r="PP102" s="29"/>
      <c r="PQ102" s="29"/>
      <c r="PR102" s="29"/>
      <c r="PS102" s="29"/>
      <c r="PT102" s="29"/>
      <c r="PU102" s="29"/>
      <c r="PV102" s="29"/>
      <c r="PW102" s="28"/>
      <c r="PX102" s="29"/>
      <c r="PY102" s="29"/>
      <c r="PZ102" s="29"/>
      <c r="QA102" s="29"/>
      <c r="QB102" s="29"/>
      <c r="QC102" s="29"/>
      <c r="QD102" s="29"/>
      <c r="QE102" s="29"/>
      <c r="QF102" s="29"/>
      <c r="QG102" s="29"/>
      <c r="QH102" s="29"/>
      <c r="QI102" s="29"/>
      <c r="QJ102" s="29"/>
      <c r="QK102" s="29"/>
      <c r="QL102" s="29"/>
      <c r="QM102" s="29"/>
      <c r="QN102" s="29"/>
      <c r="QO102" s="28"/>
      <c r="QP102" s="29"/>
      <c r="QQ102" s="29"/>
      <c r="QR102" s="29"/>
      <c r="QS102" s="29"/>
      <c r="QT102" s="29"/>
      <c r="QU102" s="29"/>
      <c r="QV102" s="29"/>
      <c r="QW102" s="29"/>
      <c r="QX102" s="29"/>
      <c r="QY102" s="29"/>
      <c r="QZ102" s="29"/>
      <c r="RA102" s="29"/>
      <c r="RB102" s="29"/>
      <c r="RC102" s="29"/>
      <c r="RD102" s="29"/>
      <c r="RE102" s="29"/>
      <c r="RF102" s="29"/>
      <c r="RH102" s="29"/>
    </row>
    <row r="103" spans="2:476" ht="15" x14ac:dyDescent="0.25">
      <c r="B103" s="28"/>
      <c r="C103" s="29"/>
      <c r="D103" s="29"/>
      <c r="E103" s="29"/>
      <c r="F103" s="29"/>
      <c r="G103" s="29"/>
      <c r="H103" s="29"/>
      <c r="I103" s="29"/>
      <c r="J103" s="29"/>
      <c r="K103" s="29"/>
      <c r="L103" s="29"/>
      <c r="M103" s="29"/>
      <c r="N103" s="29"/>
      <c r="O103" s="29"/>
      <c r="P103" s="28"/>
      <c r="Q103" s="29"/>
      <c r="R103" s="29"/>
      <c r="S103" s="29"/>
      <c r="T103" s="29"/>
      <c r="U103" s="29"/>
      <c r="V103" s="29"/>
      <c r="W103" s="29"/>
      <c r="X103" s="29"/>
      <c r="Y103" s="29"/>
      <c r="Z103" s="29"/>
      <c r="AA103" s="29"/>
      <c r="AB103" s="29"/>
      <c r="AC103" s="29"/>
      <c r="AD103" s="28"/>
      <c r="AE103" s="29"/>
      <c r="AF103" s="29"/>
      <c r="AG103" s="29"/>
      <c r="AH103" s="29"/>
      <c r="AI103" s="29"/>
      <c r="AJ103" s="29"/>
      <c r="AK103" s="29"/>
      <c r="AL103" s="29"/>
      <c r="AM103" s="29"/>
      <c r="AN103" s="29"/>
      <c r="AO103" s="29"/>
      <c r="AP103" s="28"/>
      <c r="AQ103" s="29"/>
      <c r="AR103" s="29"/>
      <c r="AS103" s="29"/>
      <c r="AT103" s="29"/>
      <c r="AU103" s="29"/>
      <c r="AV103" s="29"/>
      <c r="AW103" s="29"/>
      <c r="AX103" s="29"/>
      <c r="AY103" s="29"/>
      <c r="AZ103" s="29"/>
      <c r="BB103" s="29"/>
      <c r="BC103" s="29"/>
      <c r="BD103" s="28"/>
      <c r="BE103" s="29"/>
      <c r="BF103" s="29"/>
      <c r="BG103" s="29"/>
      <c r="BH103" s="29"/>
      <c r="BI103" s="29"/>
      <c r="BJ103" s="29"/>
      <c r="BK103" s="29"/>
      <c r="BL103" s="29"/>
      <c r="BM103" s="29"/>
      <c r="BN103" s="29"/>
      <c r="BO103" s="29"/>
      <c r="BP103" s="29"/>
      <c r="BQ103" s="29"/>
      <c r="BR103" s="28"/>
      <c r="BS103" s="29"/>
      <c r="BT103" s="29"/>
      <c r="BU103" s="29"/>
      <c r="BV103" s="29"/>
      <c r="BW103" s="29"/>
      <c r="BX103" s="29"/>
      <c r="BY103" s="29"/>
      <c r="BZ103" s="29"/>
      <c r="CA103" s="29"/>
      <c r="CB103" s="29"/>
      <c r="CC103" s="29"/>
      <c r="CD103" s="29"/>
      <c r="CE103" s="29"/>
      <c r="CF103" s="28"/>
      <c r="CG103" s="29"/>
      <c r="CH103" s="29"/>
      <c r="CI103" s="29"/>
      <c r="CJ103" s="29"/>
      <c r="CK103" s="29"/>
      <c r="CL103" s="29"/>
      <c r="CM103" s="29"/>
      <c r="CN103" s="29"/>
      <c r="CO103" s="29"/>
      <c r="CQ103" s="29"/>
      <c r="CR103" s="29"/>
      <c r="CS103" s="28"/>
      <c r="CT103" s="29"/>
      <c r="CU103" s="29"/>
      <c r="CV103" s="29"/>
      <c r="CW103" s="29"/>
      <c r="CX103" s="29"/>
      <c r="CY103" s="29"/>
      <c r="CZ103" s="29"/>
      <c r="DA103" s="29"/>
      <c r="DB103" s="29"/>
      <c r="DC103" s="29"/>
      <c r="DD103" s="29"/>
      <c r="DE103" s="29"/>
      <c r="DF103" s="29"/>
      <c r="DG103" s="29"/>
      <c r="DH103" s="29"/>
      <c r="DI103" s="29"/>
      <c r="DJ103" s="29"/>
      <c r="DK103" s="28"/>
      <c r="DL103" s="29"/>
      <c r="DM103" s="29"/>
      <c r="DN103" s="29"/>
      <c r="DO103" s="29"/>
      <c r="DP103" s="29"/>
      <c r="DQ103" s="29"/>
      <c r="DR103" s="29"/>
      <c r="DS103" s="29"/>
      <c r="DT103" s="29"/>
      <c r="DU103" s="29"/>
      <c r="DV103" s="29"/>
      <c r="DW103" s="29"/>
      <c r="DX103" s="29"/>
      <c r="DY103" s="29"/>
      <c r="DZ103" s="29"/>
      <c r="EA103" s="29"/>
      <c r="EB103" s="29"/>
      <c r="EC103" s="28"/>
      <c r="ED103" s="29"/>
      <c r="EE103" s="29"/>
      <c r="EF103" s="29"/>
      <c r="EG103" s="29"/>
      <c r="EH103" s="29"/>
      <c r="EI103" s="29"/>
      <c r="EJ103" s="29"/>
      <c r="EK103" s="29"/>
      <c r="EL103" s="29"/>
      <c r="EM103" s="29"/>
      <c r="EN103" s="29"/>
      <c r="EO103" s="29"/>
      <c r="EP103" s="29"/>
      <c r="EQ103" s="29"/>
      <c r="ER103" s="29"/>
      <c r="ES103" s="29"/>
      <c r="ET103" s="29"/>
      <c r="EU103" s="28"/>
      <c r="EV103" s="29"/>
      <c r="EW103" s="29"/>
      <c r="EX103" s="29"/>
      <c r="EY103" s="29"/>
      <c r="EZ103" s="29"/>
      <c r="FA103" s="29"/>
      <c r="FB103" s="29"/>
      <c r="FC103" s="29"/>
      <c r="FD103" s="29"/>
      <c r="FE103" s="29"/>
      <c r="FF103" s="29"/>
      <c r="FG103" s="29"/>
      <c r="FH103" s="29"/>
      <c r="FI103" s="29"/>
      <c r="FJ103" s="29"/>
      <c r="FK103" s="29"/>
      <c r="FL103" s="29"/>
      <c r="FM103" s="28"/>
      <c r="FN103" s="29"/>
      <c r="FO103" s="29"/>
      <c r="FP103" s="29"/>
      <c r="FQ103" s="29"/>
      <c r="FR103" s="29"/>
      <c r="FS103" s="29"/>
      <c r="FT103" s="29"/>
      <c r="FU103" s="29"/>
      <c r="FV103" s="29"/>
      <c r="FW103" s="29"/>
      <c r="FX103" s="29"/>
      <c r="FY103" s="29"/>
      <c r="FZ103" s="29"/>
      <c r="GA103" s="29"/>
      <c r="GB103" s="29"/>
      <c r="GC103" s="29"/>
      <c r="GD103" s="29"/>
      <c r="GW103" s="28"/>
      <c r="GX103" s="29"/>
      <c r="GY103" s="29"/>
      <c r="GZ103" s="29"/>
      <c r="HA103" s="29"/>
      <c r="HB103" s="29"/>
      <c r="HC103" s="29"/>
      <c r="HD103" s="29"/>
      <c r="HE103" s="29"/>
      <c r="HF103" s="29"/>
      <c r="HG103" s="29"/>
      <c r="HH103" s="29"/>
      <c r="HI103" s="29"/>
      <c r="HJ103" s="29"/>
      <c r="HK103" s="29"/>
      <c r="HL103" s="29"/>
      <c r="HM103" s="29"/>
      <c r="HN103" s="29"/>
      <c r="HO103" s="28"/>
      <c r="HP103" s="29"/>
      <c r="HQ103" s="29"/>
      <c r="HR103" s="29"/>
      <c r="HS103" s="29"/>
      <c r="HT103" s="29"/>
      <c r="HU103" s="29"/>
      <c r="HV103" s="29"/>
      <c r="HW103" s="29"/>
      <c r="HX103" s="29"/>
      <c r="HY103" s="29"/>
      <c r="HZ103" s="29"/>
      <c r="IA103" s="29"/>
      <c r="IB103" s="29"/>
      <c r="IC103" s="29"/>
      <c r="ID103" s="29"/>
      <c r="IE103" s="29"/>
      <c r="IF103" s="29"/>
      <c r="IG103" s="28"/>
      <c r="IH103" s="29"/>
      <c r="II103" s="29"/>
      <c r="IJ103" s="29"/>
      <c r="IK103" s="29"/>
      <c r="IL103" s="29"/>
      <c r="IM103" s="29"/>
      <c r="IN103" s="29"/>
      <c r="IO103" s="29"/>
      <c r="IP103" s="29"/>
      <c r="IQ103" s="29"/>
      <c r="IR103" s="29"/>
      <c r="IS103" s="29"/>
      <c r="IT103" s="29"/>
      <c r="IU103" s="29"/>
      <c r="IV103" s="29"/>
      <c r="IW103" s="29"/>
      <c r="IX103" s="29"/>
      <c r="IY103" s="28"/>
      <c r="IZ103" s="29"/>
      <c r="JA103" s="29"/>
      <c r="JB103" s="29"/>
      <c r="JC103" s="29"/>
      <c r="JD103" s="29"/>
      <c r="JE103" s="29"/>
      <c r="JF103" s="29"/>
      <c r="JG103" s="29"/>
      <c r="JH103" s="29"/>
      <c r="JI103" s="29"/>
      <c r="JJ103" s="29"/>
      <c r="JK103" s="29"/>
      <c r="JL103" s="29"/>
      <c r="JM103" s="29"/>
      <c r="JN103" s="29"/>
      <c r="JO103" s="29"/>
      <c r="JP103" s="29"/>
      <c r="JR103" s="29"/>
      <c r="KJ103" s="29"/>
      <c r="LA103" s="28"/>
      <c r="LB103" s="29"/>
      <c r="LC103" s="29"/>
      <c r="LD103" s="29"/>
      <c r="LE103" s="29"/>
      <c r="LF103" s="29"/>
      <c r="LG103" s="29"/>
      <c r="LH103" s="29"/>
      <c r="LI103" s="29"/>
      <c r="LJ103" s="29"/>
      <c r="LK103" s="29"/>
      <c r="LL103" s="29"/>
      <c r="LM103" s="29"/>
      <c r="LN103" s="29"/>
      <c r="LO103" s="29"/>
      <c r="LP103" s="29"/>
      <c r="LQ103" s="29"/>
      <c r="LR103" s="29"/>
      <c r="LS103" s="28"/>
      <c r="LT103" s="29"/>
      <c r="LU103" s="29"/>
      <c r="LV103" s="29"/>
      <c r="LW103" s="29"/>
      <c r="LX103" s="29"/>
      <c r="LY103" s="29"/>
      <c r="LZ103" s="29"/>
      <c r="MA103" s="29"/>
      <c r="MB103" s="29"/>
      <c r="MC103" s="29"/>
      <c r="MD103" s="29"/>
      <c r="ME103" s="29"/>
      <c r="MF103" s="29"/>
      <c r="MG103" s="29"/>
      <c r="MH103" s="29"/>
      <c r="MI103" s="29"/>
      <c r="MJ103" s="29"/>
      <c r="MK103" s="28"/>
      <c r="ML103" s="29"/>
      <c r="MM103" s="29"/>
      <c r="MN103" s="29"/>
      <c r="MO103" s="29"/>
      <c r="MP103" s="29"/>
      <c r="MQ103" s="29"/>
      <c r="MR103" s="29"/>
      <c r="MS103" s="29"/>
      <c r="MT103" s="29"/>
      <c r="MU103" s="29"/>
      <c r="MV103" s="29"/>
      <c r="MW103" s="29"/>
      <c r="MX103" s="29"/>
      <c r="MY103" s="29"/>
      <c r="MZ103" s="29"/>
      <c r="NA103" s="29"/>
      <c r="NB103" s="29"/>
      <c r="NC103" s="28"/>
      <c r="ND103" s="29"/>
      <c r="NE103" s="29"/>
      <c r="NF103" s="29"/>
      <c r="NG103" s="29"/>
      <c r="NH103" s="29"/>
      <c r="NI103" s="29"/>
      <c r="NJ103" s="29"/>
      <c r="NK103" s="29"/>
      <c r="NL103" s="29"/>
      <c r="NM103" s="29"/>
      <c r="NN103" s="29"/>
      <c r="NO103" s="29"/>
      <c r="NP103" s="29"/>
      <c r="NQ103" s="29"/>
      <c r="NR103" s="29"/>
      <c r="NS103" s="29"/>
      <c r="NT103" s="29"/>
      <c r="NU103" s="28"/>
      <c r="NW103" s="29"/>
      <c r="NX103" s="29"/>
      <c r="NY103" s="29"/>
      <c r="NZ103" s="29"/>
      <c r="OA103" s="29"/>
      <c r="OB103" s="29"/>
      <c r="OC103" s="29"/>
      <c r="OD103" s="29"/>
      <c r="OE103" s="29"/>
      <c r="OF103" s="29"/>
      <c r="OG103" s="29"/>
      <c r="OH103" s="29"/>
      <c r="OI103" s="29"/>
      <c r="OJ103" s="29"/>
      <c r="OK103" s="29"/>
      <c r="OL103" s="29"/>
      <c r="OM103" s="28"/>
      <c r="ON103" s="29"/>
      <c r="OO103" s="29"/>
      <c r="OP103" s="29"/>
      <c r="OQ103" s="29"/>
      <c r="OR103" s="29"/>
      <c r="OS103" s="29"/>
      <c r="OT103" s="29"/>
      <c r="OU103" s="29"/>
      <c r="OV103" s="29"/>
      <c r="OW103" s="29"/>
      <c r="OX103" s="29"/>
      <c r="OY103" s="29"/>
      <c r="OZ103" s="29"/>
      <c r="PA103" s="29"/>
      <c r="PB103" s="29"/>
      <c r="PC103" s="29"/>
      <c r="PD103" s="29"/>
      <c r="PE103" s="28"/>
      <c r="PF103" s="29"/>
      <c r="PG103" s="29"/>
      <c r="PH103" s="29"/>
      <c r="PI103" s="29"/>
      <c r="PJ103" s="29"/>
      <c r="PK103" s="29"/>
      <c r="PL103" s="29"/>
      <c r="PM103" s="29"/>
      <c r="PN103" s="29"/>
      <c r="PO103" s="29"/>
      <c r="PP103" s="29"/>
      <c r="PQ103" s="29"/>
      <c r="PR103" s="29"/>
      <c r="PS103" s="29"/>
      <c r="PT103" s="29"/>
      <c r="PU103" s="29"/>
      <c r="PV103" s="29"/>
      <c r="PW103" s="28"/>
      <c r="PX103" s="29"/>
      <c r="PY103" s="29"/>
      <c r="PZ103" s="29"/>
      <c r="QA103" s="29"/>
      <c r="QB103" s="29"/>
      <c r="QC103" s="29"/>
      <c r="QD103" s="29"/>
      <c r="QE103" s="29"/>
      <c r="QF103" s="29"/>
      <c r="QG103" s="29"/>
      <c r="QH103" s="29"/>
      <c r="QI103" s="29"/>
      <c r="QJ103" s="29"/>
      <c r="QK103" s="29"/>
      <c r="QL103" s="29"/>
      <c r="QM103" s="29"/>
      <c r="QN103" s="29"/>
      <c r="QO103" s="28"/>
      <c r="QP103" s="29"/>
      <c r="QQ103" s="29"/>
      <c r="QR103" s="29"/>
      <c r="QS103" s="29"/>
      <c r="QT103" s="29"/>
      <c r="QU103" s="29"/>
      <c r="QV103" s="29"/>
      <c r="QW103" s="29"/>
      <c r="QX103" s="29"/>
      <c r="QY103" s="29"/>
      <c r="QZ103" s="29"/>
      <c r="RA103" s="29"/>
      <c r="RB103" s="29"/>
      <c r="RC103" s="29"/>
      <c r="RD103" s="29"/>
      <c r="RE103" s="29"/>
      <c r="RF103" s="29"/>
      <c r="RH103" s="29"/>
    </row>
    <row r="104" spans="2:476" ht="15" x14ac:dyDescent="0.25">
      <c r="B104" s="28"/>
      <c r="C104" s="29"/>
      <c r="D104" s="29"/>
      <c r="E104" s="29"/>
      <c r="F104" s="29"/>
      <c r="G104" s="29"/>
      <c r="H104" s="29"/>
      <c r="I104" s="29"/>
      <c r="J104" s="29"/>
      <c r="K104" s="29"/>
      <c r="L104" s="29"/>
      <c r="M104" s="29"/>
      <c r="N104" s="29"/>
      <c r="O104" s="29"/>
      <c r="P104" s="28"/>
      <c r="Q104" s="29"/>
      <c r="R104" s="29"/>
      <c r="S104" s="29"/>
      <c r="T104" s="29"/>
      <c r="U104" s="29"/>
      <c r="V104" s="29"/>
      <c r="W104" s="29"/>
      <c r="X104" s="29"/>
      <c r="Y104" s="29"/>
      <c r="Z104" s="29"/>
      <c r="AA104" s="29"/>
      <c r="AB104" s="29"/>
      <c r="AC104" s="29"/>
      <c r="AD104" s="28"/>
      <c r="AE104" s="29"/>
      <c r="AF104" s="29"/>
      <c r="AG104" s="29"/>
      <c r="AH104" s="29"/>
      <c r="AI104" s="29"/>
      <c r="AJ104" s="29"/>
      <c r="AK104" s="29"/>
      <c r="AL104" s="29"/>
      <c r="AM104" s="29"/>
      <c r="AN104" s="29"/>
      <c r="AO104" s="29"/>
      <c r="AP104" s="28"/>
      <c r="AQ104" s="29"/>
      <c r="AR104" s="29"/>
      <c r="AS104" s="29"/>
      <c r="AT104" s="29"/>
      <c r="AU104" s="29"/>
      <c r="AV104" s="29"/>
      <c r="AW104" s="29"/>
      <c r="AX104" s="29"/>
      <c r="AY104" s="29"/>
      <c r="AZ104" s="29"/>
      <c r="BB104" s="29"/>
      <c r="BC104" s="29"/>
      <c r="BD104" s="28"/>
      <c r="BE104" s="29"/>
      <c r="BF104" s="29"/>
      <c r="BG104" s="29"/>
      <c r="BH104" s="29"/>
      <c r="BI104" s="29"/>
      <c r="BJ104" s="29"/>
      <c r="BK104" s="29"/>
      <c r="BL104" s="29"/>
      <c r="BM104" s="29"/>
      <c r="BN104" s="29"/>
      <c r="BO104" s="29"/>
      <c r="BP104" s="29"/>
      <c r="BQ104" s="29"/>
      <c r="BR104" s="28"/>
      <c r="BS104" s="29"/>
      <c r="BT104" s="29"/>
      <c r="BU104" s="29"/>
      <c r="BV104" s="29"/>
      <c r="BW104" s="29"/>
      <c r="BX104" s="29"/>
      <c r="BY104" s="29"/>
      <c r="BZ104" s="29"/>
      <c r="CA104" s="29"/>
      <c r="CB104" s="29"/>
      <c r="CD104" s="29"/>
      <c r="CE104" s="29"/>
      <c r="CF104" s="28"/>
      <c r="CG104" s="29"/>
      <c r="CH104" s="29"/>
      <c r="CI104" s="29"/>
      <c r="CJ104" s="29"/>
      <c r="CK104" s="29"/>
      <c r="CL104" s="29"/>
      <c r="CM104" s="29"/>
      <c r="CN104" s="29"/>
      <c r="CO104" s="29"/>
      <c r="CQ104" s="29"/>
      <c r="CR104" s="29"/>
      <c r="CS104" s="28"/>
      <c r="CT104" s="29"/>
      <c r="CU104" s="29"/>
      <c r="CV104" s="29"/>
      <c r="CW104" s="29"/>
      <c r="CX104" s="29"/>
      <c r="CY104" s="29"/>
      <c r="CZ104" s="29"/>
      <c r="DA104" s="29"/>
      <c r="DB104" s="29"/>
      <c r="DC104" s="29"/>
      <c r="DD104" s="29"/>
      <c r="DE104" s="29"/>
      <c r="DF104" s="29"/>
      <c r="DG104" s="29"/>
      <c r="DH104" s="29"/>
      <c r="DI104" s="29"/>
      <c r="DJ104" s="29"/>
      <c r="DK104" s="28"/>
      <c r="DL104" s="29"/>
      <c r="DM104" s="29"/>
      <c r="DN104" s="29"/>
      <c r="DO104" s="29"/>
      <c r="DP104" s="29"/>
      <c r="DQ104" s="29"/>
      <c r="DR104" s="29"/>
      <c r="DS104" s="29"/>
      <c r="DT104" s="29"/>
      <c r="DU104" s="29"/>
      <c r="DV104" s="29"/>
      <c r="DW104" s="29"/>
      <c r="DX104" s="29"/>
      <c r="DY104" s="29"/>
      <c r="DZ104" s="29"/>
      <c r="EA104" s="29"/>
      <c r="EB104" s="29"/>
      <c r="EC104" s="28"/>
      <c r="ED104" s="29"/>
      <c r="EE104" s="29"/>
      <c r="EF104" s="29"/>
      <c r="EG104" s="29"/>
      <c r="EH104" s="29"/>
      <c r="EI104" s="29"/>
      <c r="EJ104" s="29"/>
      <c r="EK104" s="29"/>
      <c r="EL104" s="29"/>
      <c r="EM104" s="29"/>
      <c r="EN104" s="29"/>
      <c r="EO104" s="29"/>
      <c r="EP104" s="29"/>
      <c r="EQ104" s="29"/>
      <c r="ER104" s="29"/>
      <c r="ES104" s="29"/>
      <c r="ET104" s="29"/>
      <c r="EU104" s="28"/>
      <c r="EV104" s="29"/>
      <c r="EW104" s="29"/>
      <c r="EX104" s="29"/>
      <c r="EY104" s="29"/>
      <c r="EZ104" s="29"/>
      <c r="FA104" s="29"/>
      <c r="FB104" s="29"/>
      <c r="FC104" s="29"/>
      <c r="FD104" s="29"/>
      <c r="FE104" s="29"/>
      <c r="FF104" s="29"/>
      <c r="FG104" s="29"/>
      <c r="FH104" s="29"/>
      <c r="FI104" s="29"/>
      <c r="FJ104" s="29"/>
      <c r="FK104" s="29"/>
      <c r="FL104" s="29"/>
      <c r="FM104" s="28"/>
      <c r="FN104" s="29"/>
      <c r="FO104" s="29"/>
      <c r="FP104" s="29"/>
      <c r="FQ104" s="29"/>
      <c r="FR104" s="29"/>
      <c r="FS104" s="29"/>
      <c r="FT104" s="29"/>
      <c r="FU104" s="29"/>
      <c r="FV104" s="29"/>
      <c r="FW104" s="29"/>
      <c r="FX104" s="29"/>
      <c r="FY104" s="29"/>
      <c r="FZ104" s="29"/>
      <c r="GA104" s="29"/>
      <c r="GB104" s="29"/>
      <c r="GC104" s="29"/>
      <c r="GD104" s="29"/>
      <c r="GX104" s="29"/>
      <c r="HO104" s="28"/>
      <c r="HP104" s="29"/>
      <c r="HQ104" s="29"/>
      <c r="HR104" s="29"/>
      <c r="HS104" s="29"/>
      <c r="HT104" s="29"/>
      <c r="HU104" s="29"/>
      <c r="HV104" s="29"/>
      <c r="HW104" s="29"/>
      <c r="HX104" s="29"/>
      <c r="HY104" s="29"/>
      <c r="HZ104" s="29"/>
      <c r="IA104" s="29"/>
      <c r="IB104" s="29"/>
      <c r="IC104" s="29"/>
      <c r="ID104" s="29"/>
      <c r="IE104" s="29"/>
      <c r="IF104" s="29"/>
      <c r="IG104" s="28"/>
      <c r="IH104" s="29"/>
      <c r="II104" s="29"/>
      <c r="IJ104" s="29"/>
      <c r="IK104" s="29"/>
      <c r="IL104" s="29"/>
      <c r="IM104" s="29"/>
      <c r="IN104" s="29"/>
      <c r="IO104" s="29"/>
      <c r="IP104" s="29"/>
      <c r="IQ104" s="29"/>
      <c r="IR104" s="29"/>
      <c r="IS104" s="29"/>
      <c r="IT104" s="29"/>
      <c r="IU104" s="29"/>
      <c r="IV104" s="29"/>
      <c r="IW104" s="29"/>
      <c r="IX104" s="29"/>
      <c r="IY104" s="28"/>
      <c r="IZ104" s="29"/>
      <c r="JA104" s="29"/>
      <c r="JB104" s="29"/>
      <c r="JC104" s="29"/>
      <c r="JD104" s="29"/>
      <c r="JE104" s="29"/>
      <c r="JF104" s="29"/>
      <c r="JG104" s="29"/>
      <c r="JH104" s="29"/>
      <c r="JI104" s="29"/>
      <c r="JJ104" s="29"/>
      <c r="JK104" s="29"/>
      <c r="JL104" s="29"/>
      <c r="JM104" s="29"/>
      <c r="JN104" s="29"/>
      <c r="JO104" s="29"/>
      <c r="JP104" s="29"/>
      <c r="JR104" s="29"/>
      <c r="KI104" s="28"/>
      <c r="KJ104" s="29"/>
      <c r="KK104" s="29"/>
      <c r="KL104" s="29"/>
      <c r="KM104" s="29"/>
      <c r="KN104" s="29"/>
      <c r="KO104" s="29"/>
      <c r="KP104" s="29"/>
      <c r="KQ104" s="29"/>
      <c r="KR104" s="29"/>
      <c r="KS104" s="29"/>
      <c r="KT104" s="29"/>
      <c r="KU104" s="29"/>
      <c r="KV104" s="29"/>
      <c r="KW104" s="29"/>
      <c r="KX104" s="29"/>
      <c r="KY104" s="29"/>
      <c r="KZ104" s="29"/>
      <c r="LA104" s="28"/>
      <c r="LB104" s="29"/>
      <c r="LC104" s="29"/>
      <c r="LD104" s="29"/>
      <c r="LE104" s="29"/>
      <c r="LF104" s="29"/>
      <c r="LG104" s="29"/>
      <c r="LH104" s="29"/>
      <c r="LI104" s="29"/>
      <c r="LJ104" s="29"/>
      <c r="LK104" s="29"/>
      <c r="LL104" s="29"/>
      <c r="LM104" s="29"/>
      <c r="LN104" s="29"/>
      <c r="LO104" s="29"/>
      <c r="LP104" s="29"/>
      <c r="LQ104" s="29"/>
      <c r="LR104" s="29"/>
      <c r="LT104" s="29"/>
      <c r="MK104" s="28"/>
      <c r="ML104" s="29"/>
      <c r="MM104" s="29"/>
      <c r="MN104" s="29"/>
      <c r="MO104" s="29"/>
      <c r="MP104" s="29"/>
      <c r="MQ104" s="29"/>
      <c r="MR104" s="29"/>
      <c r="MS104" s="29"/>
      <c r="MT104" s="29"/>
      <c r="MU104" s="29"/>
      <c r="MV104" s="29"/>
      <c r="MW104" s="29"/>
      <c r="MX104" s="29"/>
      <c r="MY104" s="29"/>
      <c r="MZ104" s="29"/>
      <c r="NA104" s="29"/>
      <c r="NB104" s="29"/>
      <c r="ND104" s="29"/>
      <c r="NP104" s="29"/>
      <c r="NQ104" s="29"/>
      <c r="NR104" s="29"/>
      <c r="NS104" s="29"/>
      <c r="NT104" s="29"/>
      <c r="NU104" s="28"/>
      <c r="NW104" s="29"/>
      <c r="NX104" s="29"/>
      <c r="NY104" s="29"/>
      <c r="NZ104" s="29"/>
      <c r="OA104" s="29"/>
      <c r="OB104" s="29"/>
      <c r="OC104" s="29"/>
      <c r="OD104" s="29"/>
      <c r="OE104" s="29"/>
      <c r="OF104" s="29"/>
      <c r="OG104" s="29"/>
      <c r="OM104" s="28"/>
      <c r="ON104" s="29"/>
      <c r="OO104" s="29"/>
      <c r="OP104" s="29"/>
      <c r="OQ104" s="29"/>
      <c r="OR104" s="29"/>
      <c r="OS104" s="29"/>
      <c r="OT104" s="29"/>
      <c r="OU104" s="29"/>
      <c r="OV104" s="29"/>
      <c r="OW104" s="29"/>
      <c r="PE104" s="28"/>
      <c r="PF104" s="29"/>
      <c r="PG104" s="29"/>
      <c r="PH104" s="29"/>
      <c r="PI104" s="29"/>
      <c r="PJ104" s="29"/>
      <c r="PK104" s="29"/>
      <c r="PL104" s="29"/>
      <c r="PM104" s="29"/>
      <c r="PN104" s="29"/>
      <c r="PO104" s="29"/>
      <c r="PP104" s="29"/>
      <c r="PQ104" s="29"/>
      <c r="PR104" s="29"/>
      <c r="PS104" s="29"/>
      <c r="PT104" s="29"/>
      <c r="PU104" s="29"/>
      <c r="PV104" s="29"/>
      <c r="PW104" s="28"/>
      <c r="PX104" s="29"/>
      <c r="PY104" s="29"/>
      <c r="PZ104" s="29"/>
      <c r="QA104" s="29"/>
      <c r="QB104" s="29"/>
      <c r="QC104" s="29"/>
      <c r="QD104" s="29"/>
      <c r="QE104" s="29"/>
      <c r="QF104" s="29"/>
      <c r="QG104" s="29"/>
      <c r="QH104" s="29"/>
      <c r="QI104" s="29"/>
      <c r="QJ104" s="29"/>
      <c r="QK104" s="29"/>
      <c r="QL104" s="29"/>
      <c r="QM104" s="29"/>
      <c r="QN104" s="29"/>
      <c r="QO104" s="28"/>
      <c r="QP104" s="29"/>
      <c r="QQ104" s="29"/>
      <c r="QR104" s="29"/>
      <c r="QS104" s="29"/>
      <c r="QT104" s="29"/>
      <c r="QU104" s="29"/>
      <c r="QV104" s="29"/>
      <c r="QW104" s="29"/>
      <c r="QX104" s="29"/>
      <c r="QY104" s="29"/>
      <c r="QZ104" s="29"/>
      <c r="RA104" s="29"/>
      <c r="RB104" s="29"/>
      <c r="RC104" s="29"/>
      <c r="RD104" s="29"/>
      <c r="RE104" s="29"/>
      <c r="RF104" s="29"/>
      <c r="RH104" s="29"/>
    </row>
    <row r="105" spans="2:476" ht="15" x14ac:dyDescent="0.25">
      <c r="B105" s="28"/>
      <c r="C105" s="29"/>
      <c r="D105" s="29"/>
      <c r="E105" s="29"/>
      <c r="F105" s="29"/>
      <c r="G105" s="29"/>
      <c r="H105" s="29"/>
      <c r="I105" s="29"/>
      <c r="J105" s="29"/>
      <c r="K105" s="29"/>
      <c r="L105" s="29"/>
      <c r="M105" s="29"/>
      <c r="N105" s="29"/>
      <c r="O105" s="29"/>
      <c r="Z105" s="29"/>
      <c r="AA105" s="29"/>
      <c r="AP105" s="28"/>
      <c r="AQ105" s="29"/>
      <c r="AR105" s="29"/>
      <c r="AS105" s="29"/>
      <c r="AT105" s="29"/>
      <c r="AU105" s="29"/>
      <c r="AV105" s="29"/>
      <c r="AW105" s="29"/>
      <c r="AX105" s="29"/>
      <c r="AY105" s="29"/>
      <c r="AZ105" s="29"/>
      <c r="BB105" s="29"/>
      <c r="BC105" s="29"/>
      <c r="BD105" s="28"/>
      <c r="BE105" s="29"/>
      <c r="BF105" s="29"/>
      <c r="BG105" s="29"/>
      <c r="BH105" s="29"/>
      <c r="BI105" s="29"/>
      <c r="BJ105" s="29"/>
      <c r="BK105" s="29"/>
      <c r="BL105" s="29"/>
      <c r="BM105" s="29"/>
      <c r="BN105" s="29"/>
      <c r="CB105" s="29"/>
      <c r="CF105" s="28"/>
      <c r="CG105" s="29"/>
      <c r="CH105" s="29"/>
      <c r="CI105" s="29"/>
      <c r="CJ105" s="29"/>
      <c r="CK105" s="29"/>
      <c r="CL105" s="29"/>
      <c r="CM105" s="29"/>
      <c r="CN105" s="29"/>
      <c r="CO105" s="29"/>
      <c r="CQ105" s="29"/>
      <c r="CR105" s="29"/>
      <c r="CS105" s="28"/>
      <c r="CT105" s="29"/>
      <c r="CU105" s="29"/>
      <c r="CV105" s="29"/>
      <c r="CW105" s="29"/>
      <c r="CX105" s="29"/>
      <c r="CY105" s="29"/>
      <c r="CZ105" s="29"/>
      <c r="DA105" s="29"/>
      <c r="DB105" s="29"/>
      <c r="DC105" s="29"/>
      <c r="DD105" s="29"/>
      <c r="DE105" s="29"/>
      <c r="DF105" s="29"/>
      <c r="DG105" s="29"/>
      <c r="DH105" s="29"/>
      <c r="DI105" s="29"/>
      <c r="DJ105" s="29"/>
      <c r="DK105" s="28"/>
      <c r="DL105" s="29"/>
      <c r="DM105" s="29"/>
      <c r="DN105" s="29"/>
      <c r="DO105" s="29"/>
      <c r="DP105" s="29"/>
      <c r="DQ105" s="29"/>
      <c r="DR105" s="29"/>
      <c r="DS105" s="29"/>
      <c r="DT105" s="29"/>
      <c r="DU105" s="29"/>
      <c r="DV105" s="29"/>
      <c r="DW105" s="29"/>
      <c r="DX105" s="29"/>
      <c r="DY105" s="29"/>
      <c r="DZ105" s="29"/>
      <c r="EA105" s="29"/>
      <c r="EB105" s="29"/>
      <c r="EC105" s="28"/>
      <c r="ED105" s="29"/>
      <c r="EE105" s="29"/>
      <c r="EF105" s="29"/>
      <c r="EG105" s="29"/>
      <c r="EH105" s="29"/>
      <c r="EI105" s="29"/>
      <c r="EJ105" s="29"/>
      <c r="EK105" s="29"/>
      <c r="EL105" s="29"/>
      <c r="EM105" s="29"/>
      <c r="EN105" s="29"/>
      <c r="EO105" s="29"/>
      <c r="EP105" s="29"/>
      <c r="EQ105" s="29"/>
      <c r="ER105" s="29"/>
      <c r="ES105" s="29"/>
      <c r="ET105" s="29"/>
      <c r="EU105" s="28"/>
      <c r="EV105" s="29"/>
      <c r="EW105" s="29"/>
      <c r="EX105" s="29"/>
      <c r="EY105" s="29"/>
      <c r="EZ105" s="29"/>
      <c r="FA105" s="29"/>
      <c r="FB105" s="29"/>
      <c r="FC105" s="29"/>
      <c r="FD105" s="29"/>
      <c r="FE105" s="29"/>
      <c r="FF105" s="29"/>
      <c r="FG105" s="29"/>
      <c r="FH105" s="29"/>
      <c r="FI105" s="29"/>
      <c r="FJ105" s="29"/>
      <c r="FK105" s="29"/>
      <c r="FL105" s="29"/>
      <c r="FM105" s="28"/>
      <c r="FN105" s="29"/>
      <c r="FO105" s="29"/>
      <c r="FP105" s="29"/>
      <c r="FQ105" s="29"/>
      <c r="FR105" s="29"/>
      <c r="FS105" s="29"/>
      <c r="FT105" s="29"/>
      <c r="FU105" s="29"/>
      <c r="FV105" s="29"/>
      <c r="FW105" s="29"/>
      <c r="FX105" s="29"/>
      <c r="FY105" s="29"/>
      <c r="GX105" s="29"/>
      <c r="HO105" s="28"/>
      <c r="HP105" s="29"/>
      <c r="HQ105" s="29"/>
      <c r="HR105" s="29"/>
      <c r="HS105" s="29"/>
      <c r="HT105" s="29"/>
      <c r="HU105" s="29"/>
      <c r="HV105" s="29"/>
      <c r="HW105" s="29"/>
      <c r="HX105" s="29"/>
      <c r="HY105" s="29"/>
      <c r="HZ105" s="29"/>
      <c r="IA105" s="29"/>
      <c r="IB105" s="29"/>
      <c r="IC105" s="29"/>
      <c r="ID105" s="29"/>
      <c r="IE105" s="29"/>
      <c r="IF105" s="29"/>
      <c r="IH105" s="29"/>
      <c r="IY105" s="28"/>
      <c r="IZ105" s="29"/>
      <c r="JA105" s="29"/>
      <c r="JB105" s="29"/>
      <c r="JC105" s="29"/>
      <c r="JD105" s="29"/>
      <c r="JE105" s="29"/>
      <c r="JF105" s="29"/>
      <c r="JG105" s="29"/>
      <c r="JH105" s="29"/>
      <c r="JI105" s="29"/>
      <c r="JJ105" s="29"/>
      <c r="JK105" s="29"/>
      <c r="JL105" s="29"/>
      <c r="JM105" s="29"/>
      <c r="JN105" s="29"/>
      <c r="JO105" s="29"/>
      <c r="JP105" s="29"/>
      <c r="JR105" s="29"/>
      <c r="KI105" s="28"/>
      <c r="KJ105" s="29"/>
      <c r="KK105" s="29"/>
      <c r="KL105" s="29"/>
      <c r="KM105" s="29"/>
      <c r="KN105" s="29"/>
      <c r="KO105" s="29"/>
      <c r="KP105" s="29"/>
      <c r="KQ105" s="29"/>
      <c r="KR105" s="29"/>
      <c r="KS105" s="29"/>
      <c r="KT105" s="29"/>
      <c r="KU105" s="29"/>
      <c r="KV105" s="29"/>
      <c r="KW105" s="29"/>
      <c r="KX105" s="29"/>
      <c r="KY105" s="29"/>
      <c r="KZ105" s="29"/>
      <c r="LA105" s="28"/>
      <c r="LB105" s="29"/>
      <c r="LC105" s="29"/>
      <c r="LD105" s="29"/>
      <c r="LE105" s="29"/>
      <c r="LF105" s="29"/>
      <c r="LG105" s="29"/>
      <c r="LH105" s="29"/>
      <c r="LI105" s="29"/>
      <c r="LJ105" s="29"/>
      <c r="LK105" s="29"/>
      <c r="LL105" s="29"/>
      <c r="LM105" s="29"/>
      <c r="LN105" s="29"/>
      <c r="LO105" s="29"/>
      <c r="LP105" s="29"/>
      <c r="LQ105" s="29"/>
      <c r="LR105" s="29"/>
      <c r="LT105" s="29"/>
      <c r="MK105" s="28"/>
      <c r="ML105" s="29"/>
      <c r="MM105" s="29"/>
      <c r="MN105" s="29"/>
      <c r="MO105" s="29"/>
      <c r="MP105" s="29"/>
      <c r="MQ105" s="29"/>
      <c r="MR105" s="29"/>
      <c r="MS105" s="29"/>
      <c r="MT105" s="29"/>
      <c r="MU105" s="29"/>
      <c r="MV105" s="29"/>
      <c r="MW105" s="29"/>
      <c r="MX105" s="29"/>
      <c r="MY105" s="29"/>
      <c r="MZ105" s="29"/>
      <c r="NA105" s="29"/>
      <c r="NB105" s="29"/>
      <c r="ND105" s="29"/>
      <c r="NP105" s="29"/>
      <c r="NQ105" s="29"/>
      <c r="NR105" s="29"/>
      <c r="NS105" s="29"/>
      <c r="NT105" s="29"/>
      <c r="NU105" s="28"/>
      <c r="NW105" s="29"/>
      <c r="NX105" s="29"/>
      <c r="NY105" s="29"/>
      <c r="NZ105" s="29"/>
      <c r="OA105" s="29"/>
      <c r="OB105" s="29"/>
      <c r="OC105" s="29"/>
      <c r="OD105" s="29"/>
      <c r="OE105" s="29"/>
      <c r="OF105" s="29"/>
      <c r="OG105" s="29"/>
      <c r="ON105" s="29"/>
      <c r="PF105" s="29"/>
      <c r="PW105" s="28"/>
      <c r="PX105" s="29"/>
      <c r="PY105" s="29"/>
      <c r="PZ105" s="29"/>
      <c r="QA105" s="29"/>
      <c r="QB105" s="29"/>
      <c r="QC105" s="29"/>
      <c r="QD105" s="29"/>
      <c r="QE105" s="29"/>
      <c r="QF105" s="29"/>
      <c r="QG105" s="29"/>
      <c r="QH105" s="29"/>
      <c r="QI105" s="29"/>
      <c r="QJ105" s="29"/>
      <c r="QK105" s="29"/>
      <c r="QL105" s="29"/>
      <c r="QM105" s="29"/>
      <c r="QN105" s="29"/>
      <c r="QO105" s="28"/>
      <c r="QP105" s="29"/>
      <c r="QQ105" s="29"/>
      <c r="QR105" s="29"/>
      <c r="QS105" s="29"/>
      <c r="QT105" s="29"/>
      <c r="QU105" s="29"/>
      <c r="QV105" s="29"/>
      <c r="QW105" s="29"/>
      <c r="QX105" s="29"/>
      <c r="QY105" s="29"/>
      <c r="QZ105" s="29"/>
      <c r="RA105" s="29"/>
      <c r="RB105" s="29"/>
      <c r="RC105" s="29"/>
      <c r="RD105" s="29"/>
      <c r="RE105" s="29"/>
      <c r="RF105" s="29"/>
      <c r="RH105" s="29"/>
    </row>
    <row r="106" spans="2:476" ht="15" x14ac:dyDescent="0.25">
      <c r="AP106" s="28"/>
      <c r="AQ106" s="29"/>
      <c r="AS106" s="29"/>
      <c r="AT106" s="29"/>
      <c r="AU106" s="29"/>
      <c r="AV106" s="29"/>
      <c r="AW106" s="29"/>
      <c r="AX106" s="29"/>
      <c r="AY106" s="29"/>
      <c r="AZ106" s="29"/>
      <c r="BB106" s="29"/>
      <c r="BC106" s="29"/>
      <c r="BD106" s="28"/>
      <c r="BE106" s="29"/>
      <c r="BF106" s="29"/>
      <c r="BG106" s="29"/>
      <c r="BH106" s="29"/>
      <c r="BI106" s="29"/>
      <c r="BK106" s="29"/>
      <c r="BL106" s="29"/>
      <c r="BM106" s="29"/>
      <c r="BN106" s="29"/>
      <c r="CF106" s="28"/>
      <c r="CG106" s="29"/>
      <c r="CH106" s="29"/>
      <c r="CI106" s="29"/>
      <c r="CJ106" s="29"/>
      <c r="CK106" s="29"/>
      <c r="CL106" s="29"/>
      <c r="CM106" s="29"/>
      <c r="CN106" s="29"/>
      <c r="CO106" s="29"/>
      <c r="CQ106" s="29"/>
      <c r="CR106" s="29"/>
      <c r="CS106" s="28"/>
      <c r="CU106" s="29"/>
      <c r="CV106" s="29"/>
      <c r="CW106" s="29"/>
      <c r="CX106" s="29"/>
      <c r="CY106" s="29"/>
      <c r="CZ106" s="29"/>
      <c r="DA106" s="29"/>
      <c r="DB106" s="29"/>
      <c r="DC106" s="29"/>
      <c r="DD106" s="29"/>
      <c r="DE106" s="29"/>
      <c r="DF106" s="29"/>
      <c r="DG106" s="29"/>
      <c r="DH106" s="29"/>
      <c r="DI106" s="29"/>
      <c r="DJ106" s="29"/>
      <c r="DK106" s="28"/>
      <c r="DM106" s="29"/>
      <c r="DN106" s="29"/>
      <c r="DO106" s="29"/>
      <c r="DP106" s="29"/>
      <c r="DQ106" s="29"/>
      <c r="DR106" s="29"/>
      <c r="DS106" s="29"/>
      <c r="DT106" s="29"/>
      <c r="DU106" s="29"/>
      <c r="DV106" s="29"/>
      <c r="DW106" s="29"/>
      <c r="DX106" s="29"/>
      <c r="DY106" s="29"/>
      <c r="DZ106" s="29"/>
      <c r="EA106" s="29"/>
      <c r="EB106" s="29"/>
      <c r="EU106" s="28"/>
      <c r="EW106" s="29"/>
      <c r="EX106" s="29"/>
      <c r="EY106" s="29"/>
      <c r="EZ106" s="29"/>
      <c r="FA106" s="29"/>
      <c r="FB106" s="29"/>
      <c r="FC106" s="29"/>
      <c r="FD106" s="29"/>
      <c r="FE106" s="29"/>
      <c r="FF106" s="29"/>
      <c r="FG106" s="29"/>
      <c r="FH106" s="29"/>
      <c r="FI106" s="29"/>
      <c r="FJ106" s="29"/>
      <c r="FK106" s="29"/>
      <c r="FL106" s="29"/>
      <c r="FM106" s="28"/>
      <c r="FO106" s="29"/>
      <c r="FP106" s="29"/>
      <c r="FQ106" s="29"/>
      <c r="FR106" s="29"/>
      <c r="FS106" s="29"/>
      <c r="FT106" s="29"/>
      <c r="FU106" s="29"/>
      <c r="FV106" s="29"/>
      <c r="FW106" s="29"/>
      <c r="FX106" s="29"/>
      <c r="FY106" s="29"/>
      <c r="HO106" s="28"/>
      <c r="HQ106" s="29"/>
      <c r="HR106" s="29"/>
      <c r="HS106" s="29"/>
      <c r="HT106" s="29"/>
      <c r="HU106" s="29"/>
      <c r="HV106" s="29"/>
      <c r="HW106" s="29"/>
      <c r="HX106" s="29"/>
      <c r="HY106" s="29"/>
      <c r="HZ106" s="29"/>
      <c r="IA106" s="29"/>
      <c r="IB106" s="29"/>
      <c r="IC106" s="29"/>
      <c r="ID106" s="29"/>
      <c r="IE106" s="29"/>
      <c r="IF106" s="29"/>
      <c r="IY106" s="28"/>
      <c r="JA106" s="29"/>
      <c r="JB106" s="29"/>
      <c r="JC106" s="29"/>
      <c r="JD106" s="29"/>
      <c r="JE106" s="29"/>
      <c r="JF106" s="29"/>
      <c r="JG106" s="29"/>
      <c r="JH106" s="29"/>
      <c r="JI106" s="29"/>
      <c r="JJ106" s="29"/>
      <c r="JK106" s="29"/>
      <c r="JL106" s="29"/>
      <c r="JM106" s="29"/>
      <c r="JN106" s="29"/>
      <c r="JO106" s="29"/>
      <c r="JP106" s="29"/>
      <c r="KI106" s="28"/>
      <c r="KK106" s="29"/>
      <c r="KL106" s="29"/>
      <c r="KM106" s="29"/>
      <c r="KN106" s="29"/>
      <c r="KO106" s="29"/>
      <c r="KP106" s="29"/>
      <c r="KQ106" s="29"/>
      <c r="KR106" s="29"/>
      <c r="KS106" s="29"/>
      <c r="KT106" s="29"/>
      <c r="KU106" s="29"/>
      <c r="KV106" s="29"/>
      <c r="KW106" s="29"/>
      <c r="KX106" s="29"/>
      <c r="KY106" s="29"/>
      <c r="KZ106" s="29"/>
      <c r="MK106" s="28"/>
      <c r="MM106" s="29"/>
      <c r="MN106" s="29"/>
      <c r="MO106" s="29"/>
      <c r="MP106" s="29"/>
      <c r="MQ106" s="29"/>
      <c r="MR106" s="29"/>
      <c r="MS106" s="29"/>
      <c r="MT106" s="29"/>
      <c r="MU106" s="29"/>
      <c r="MV106" s="29"/>
      <c r="MW106" s="29"/>
      <c r="MX106" s="29"/>
      <c r="MY106" s="29"/>
      <c r="MZ106" s="29"/>
      <c r="NA106" s="29"/>
      <c r="NB106" s="29"/>
      <c r="NP106" s="29"/>
      <c r="NQ106" s="29"/>
      <c r="NR106" s="29"/>
      <c r="NS106" s="29"/>
      <c r="NT106" s="29"/>
      <c r="NU106" s="28"/>
      <c r="NW106" s="29"/>
      <c r="NX106" s="29"/>
      <c r="NY106" s="29"/>
      <c r="NZ106" s="29"/>
      <c r="OA106" s="29"/>
      <c r="OB106" s="29"/>
      <c r="OC106" s="29"/>
      <c r="OD106" s="29"/>
      <c r="OE106" s="29"/>
      <c r="OF106" s="29"/>
      <c r="OG106" s="29"/>
      <c r="PW106" s="28"/>
      <c r="PY106" s="29"/>
      <c r="PZ106" s="29"/>
      <c r="QA106" s="29"/>
      <c r="QB106" s="29"/>
      <c r="QC106" s="29"/>
      <c r="QD106" s="29"/>
      <c r="QE106" s="29"/>
      <c r="QF106" s="29"/>
      <c r="QG106" s="29"/>
      <c r="QH106" s="29"/>
      <c r="QI106" s="29"/>
      <c r="QJ106" s="29"/>
      <c r="QK106" s="29"/>
      <c r="QL106" s="29"/>
      <c r="QM106" s="29"/>
      <c r="QN106" s="29"/>
      <c r="QO106" s="28"/>
      <c r="QQ106" s="29"/>
      <c r="QR106" s="29"/>
      <c r="QS106" s="29"/>
      <c r="QT106" s="29"/>
      <c r="QU106" s="29"/>
      <c r="QV106" s="29"/>
      <c r="QW106" s="29"/>
      <c r="QX106" s="29"/>
      <c r="QY106" s="29"/>
      <c r="QZ106" s="29"/>
      <c r="RA106" s="29"/>
      <c r="RB106" s="29"/>
      <c r="RC106" s="29"/>
      <c r="RD106" s="29"/>
      <c r="RE106" s="29"/>
      <c r="RF106" s="29"/>
    </row>
    <row r="107" spans="2:476" ht="15" x14ac:dyDescent="0.25">
      <c r="AP107" s="28"/>
      <c r="AQ107" s="29"/>
      <c r="AS107" s="29"/>
      <c r="AT107" s="29"/>
      <c r="AU107" s="29"/>
      <c r="AV107" s="29"/>
      <c r="AW107" s="29"/>
      <c r="AX107" s="29"/>
      <c r="AY107" s="29"/>
      <c r="AZ107" s="29"/>
      <c r="BA107" s="28"/>
      <c r="BB107" s="29"/>
      <c r="BC107" s="29"/>
      <c r="BD107" s="28"/>
      <c r="BE107" s="29"/>
      <c r="BF107" s="29"/>
      <c r="BG107" s="29"/>
      <c r="BH107" s="29"/>
      <c r="BI107" s="29"/>
      <c r="BK107" s="29"/>
      <c r="BL107" s="29"/>
      <c r="BM107" s="29"/>
      <c r="BN107" s="29"/>
      <c r="CF107" s="28"/>
      <c r="CG107" s="29"/>
      <c r="CH107" s="29"/>
      <c r="CI107" s="29"/>
      <c r="CJ107" s="29"/>
      <c r="CK107" s="29"/>
      <c r="CL107" s="29"/>
      <c r="CM107" s="29"/>
      <c r="CN107" s="29"/>
      <c r="CO107" s="29"/>
      <c r="CQ107" s="29"/>
      <c r="CR107" s="29"/>
      <c r="CS107" s="28"/>
      <c r="CU107" s="29"/>
      <c r="CV107" s="29"/>
      <c r="CW107" s="29"/>
      <c r="CX107" s="29"/>
      <c r="CY107" s="29"/>
      <c r="CZ107" s="29"/>
      <c r="DA107" s="29"/>
      <c r="DB107" s="29"/>
      <c r="DC107" s="29"/>
      <c r="DD107" s="29"/>
      <c r="DE107" s="29"/>
      <c r="DF107" s="29"/>
      <c r="DG107" s="29"/>
      <c r="DH107" s="29"/>
      <c r="DI107" s="29"/>
      <c r="DJ107" s="29"/>
      <c r="DK107" s="28"/>
      <c r="DM107" s="29"/>
      <c r="DN107" s="29"/>
      <c r="DO107" s="29"/>
      <c r="DP107" s="29"/>
      <c r="DQ107" s="29"/>
      <c r="DR107" s="29"/>
      <c r="DS107" s="29"/>
      <c r="DT107" s="29"/>
      <c r="DU107" s="29"/>
      <c r="DV107" s="29"/>
      <c r="DW107" s="29"/>
      <c r="DX107" s="29"/>
      <c r="DY107" s="29"/>
      <c r="DZ107" s="29"/>
      <c r="EA107" s="29"/>
      <c r="EB107" s="29"/>
      <c r="EU107" s="28"/>
      <c r="EW107" s="29"/>
      <c r="EX107" s="29"/>
      <c r="EY107" s="29"/>
      <c r="EZ107" s="29"/>
      <c r="FA107" s="29"/>
      <c r="FB107" s="29"/>
      <c r="FC107" s="29"/>
      <c r="FD107" s="29"/>
      <c r="FE107" s="29"/>
      <c r="FF107" s="29"/>
      <c r="FG107" s="29"/>
      <c r="FH107" s="29"/>
      <c r="FI107" s="29"/>
      <c r="FJ107" s="29"/>
      <c r="FK107" s="29"/>
      <c r="FL107" s="29"/>
      <c r="FM107" s="28"/>
      <c r="FO107" s="29"/>
      <c r="FP107" s="29"/>
      <c r="FQ107" s="29"/>
      <c r="FR107" s="29"/>
      <c r="FS107" s="29"/>
      <c r="FT107" s="29"/>
      <c r="FU107" s="29"/>
      <c r="FV107" s="29"/>
      <c r="FW107" s="29"/>
      <c r="FX107" s="29"/>
      <c r="FY107" s="29"/>
      <c r="HO107" s="28"/>
      <c r="HQ107" s="29"/>
      <c r="HR107" s="29"/>
      <c r="HS107" s="29"/>
      <c r="HT107" s="29"/>
      <c r="HU107" s="29"/>
      <c r="HV107" s="29"/>
      <c r="HW107" s="29"/>
      <c r="HX107" s="29"/>
      <c r="HY107" s="29"/>
      <c r="HZ107" s="29"/>
      <c r="IA107" s="29"/>
      <c r="IB107" s="29"/>
      <c r="IC107" s="29"/>
      <c r="ID107" s="29"/>
      <c r="IE107" s="29"/>
      <c r="IF107" s="29"/>
      <c r="IY107" s="28"/>
      <c r="JA107" s="29"/>
      <c r="JB107" s="29"/>
      <c r="JC107" s="29"/>
      <c r="JD107" s="29"/>
      <c r="JE107" s="29"/>
      <c r="JF107" s="29"/>
      <c r="JG107" s="29"/>
      <c r="JH107" s="29"/>
      <c r="JI107" s="29"/>
      <c r="JJ107" s="29"/>
      <c r="JK107" s="29"/>
      <c r="JL107" s="29"/>
      <c r="JM107" s="29"/>
      <c r="JN107" s="29"/>
      <c r="JO107" s="29"/>
      <c r="JP107" s="29"/>
      <c r="MK107" s="28"/>
      <c r="MM107" s="29"/>
      <c r="MN107" s="29"/>
      <c r="MO107" s="29"/>
      <c r="MP107" s="29"/>
      <c r="MQ107" s="29"/>
      <c r="MR107" s="29"/>
      <c r="MS107" s="29"/>
      <c r="MT107" s="29"/>
      <c r="MU107" s="29"/>
      <c r="MV107" s="29"/>
      <c r="MW107" s="29"/>
      <c r="MX107" s="29"/>
      <c r="MY107" s="29"/>
      <c r="MZ107" s="29"/>
      <c r="NA107" s="29"/>
      <c r="NB107" s="29"/>
      <c r="NP107" s="29"/>
      <c r="NQ107" s="29"/>
      <c r="NR107" s="29"/>
      <c r="NS107" s="29"/>
      <c r="NT107" s="29"/>
      <c r="NU107" s="28"/>
      <c r="NW107" s="29"/>
      <c r="NX107" s="29"/>
      <c r="NY107" s="29"/>
      <c r="NZ107" s="29"/>
      <c r="OA107" s="29"/>
      <c r="OB107" s="29"/>
      <c r="OC107" s="29"/>
      <c r="OD107" s="29"/>
      <c r="OE107" s="29"/>
      <c r="OF107" s="29"/>
      <c r="OG107" s="29"/>
      <c r="PW107" s="28"/>
      <c r="PY107" s="29"/>
      <c r="PZ107" s="29"/>
      <c r="QA107" s="29"/>
      <c r="QB107" s="29"/>
      <c r="QC107" s="29"/>
      <c r="QD107" s="29"/>
      <c r="QE107" s="29"/>
      <c r="QF107" s="29"/>
      <c r="QG107" s="29"/>
      <c r="QH107" s="29"/>
      <c r="QI107" s="29"/>
      <c r="QJ107" s="29"/>
      <c r="QK107" s="29"/>
      <c r="QL107" s="29"/>
      <c r="QM107" s="29"/>
      <c r="QN107" s="29"/>
    </row>
    <row r="108" spans="2:476" ht="15" x14ac:dyDescent="0.25">
      <c r="AP108" s="28"/>
      <c r="AQ108" s="29"/>
      <c r="AS108" s="29"/>
      <c r="AT108" s="29"/>
      <c r="AU108" s="29"/>
      <c r="AV108" s="29"/>
      <c r="AW108" s="29"/>
      <c r="AX108" s="29"/>
      <c r="AY108" s="29"/>
      <c r="AZ108" s="29"/>
      <c r="BA108" s="28"/>
      <c r="BB108" s="29"/>
      <c r="BC108" s="29"/>
      <c r="BD108" s="28"/>
      <c r="BE108" s="29"/>
      <c r="BF108" s="29"/>
      <c r="BG108" s="29"/>
      <c r="BH108" s="29"/>
      <c r="BI108" s="29"/>
      <c r="BK108" s="29"/>
      <c r="BL108" s="29"/>
      <c r="BM108" s="29"/>
      <c r="BN108" s="29"/>
      <c r="CF108" s="28"/>
      <c r="CG108" s="29"/>
      <c r="CH108" s="29"/>
      <c r="CI108" s="29"/>
      <c r="CJ108" s="29"/>
      <c r="CK108" s="29"/>
      <c r="CL108" s="29"/>
      <c r="CM108" s="29"/>
      <c r="CN108" s="29"/>
      <c r="CO108" s="29"/>
      <c r="CQ108" s="29"/>
      <c r="CR108" s="29"/>
      <c r="CS108" s="28"/>
      <c r="CU108" s="29"/>
      <c r="CV108" s="29"/>
      <c r="CW108" s="29"/>
      <c r="CX108" s="29"/>
      <c r="CY108" s="29"/>
      <c r="CZ108" s="29"/>
      <c r="DA108" s="29"/>
      <c r="DB108" s="29"/>
      <c r="DC108" s="29"/>
      <c r="DD108" s="29"/>
      <c r="DE108" s="29"/>
      <c r="DF108" s="29"/>
      <c r="DG108" s="29"/>
      <c r="DH108" s="29"/>
      <c r="DI108" s="29"/>
      <c r="DJ108" s="29"/>
      <c r="DK108" s="28"/>
      <c r="DM108" s="29"/>
      <c r="DN108" s="29"/>
      <c r="DO108" s="29"/>
      <c r="DP108" s="29"/>
      <c r="DQ108" s="29"/>
      <c r="DR108" s="29"/>
      <c r="DS108" s="29"/>
      <c r="DT108" s="29"/>
      <c r="DU108" s="29"/>
      <c r="DV108" s="29"/>
      <c r="DW108" s="29"/>
      <c r="DX108" s="29"/>
      <c r="DY108" s="29"/>
      <c r="DZ108" s="29"/>
      <c r="EA108" s="29"/>
      <c r="EB108" s="29"/>
      <c r="EU108" s="28"/>
      <c r="EW108" s="29"/>
      <c r="EX108" s="29"/>
      <c r="EY108" s="29"/>
      <c r="EZ108" s="29"/>
      <c r="FA108" s="29"/>
      <c r="FB108" s="29"/>
      <c r="FC108" s="29"/>
      <c r="FD108" s="29"/>
      <c r="FE108" s="29"/>
      <c r="FF108" s="29"/>
      <c r="FG108" s="29"/>
      <c r="FH108" s="29"/>
      <c r="FI108" s="29"/>
      <c r="FJ108" s="29"/>
      <c r="FK108" s="29"/>
      <c r="FL108" s="29"/>
      <c r="FM108" s="28"/>
      <c r="FO108" s="29"/>
      <c r="FP108" s="29"/>
      <c r="FQ108" s="29"/>
      <c r="FR108" s="29"/>
      <c r="FS108" s="29"/>
      <c r="FT108" s="29"/>
      <c r="FU108" s="29"/>
      <c r="FV108" s="29"/>
      <c r="FW108" s="29"/>
      <c r="FX108" s="29"/>
      <c r="FY108" s="29"/>
      <c r="IY108" s="28"/>
      <c r="JA108" s="29"/>
      <c r="JB108" s="29"/>
      <c r="JC108" s="29"/>
      <c r="JD108" s="29"/>
      <c r="JE108" s="29"/>
      <c r="JF108" s="29"/>
      <c r="JG108" s="29"/>
      <c r="JH108" s="29"/>
      <c r="JI108" s="29"/>
      <c r="JJ108" s="29"/>
      <c r="JK108" s="29"/>
      <c r="JL108" s="29"/>
      <c r="JM108" s="29"/>
      <c r="JN108" s="29"/>
      <c r="JO108" s="29"/>
      <c r="JP108" s="29"/>
      <c r="MK108" s="28"/>
      <c r="MM108" s="29"/>
      <c r="MN108" s="29"/>
      <c r="MO108" s="29"/>
      <c r="MP108" s="29"/>
      <c r="MQ108" s="29"/>
      <c r="MR108" s="29"/>
      <c r="MS108" s="29"/>
      <c r="MT108" s="29"/>
      <c r="MU108" s="29"/>
      <c r="MV108" s="29"/>
      <c r="MW108" s="29"/>
      <c r="MX108" s="29"/>
      <c r="MY108" s="29"/>
      <c r="MZ108" s="29"/>
      <c r="NA108" s="29"/>
      <c r="NB108" s="29"/>
    </row>
    <row r="109" spans="2:476" ht="15" x14ac:dyDescent="0.25">
      <c r="AP109" s="28"/>
      <c r="AQ109" s="29"/>
      <c r="AS109" s="29"/>
      <c r="AT109" s="29"/>
      <c r="AU109" s="29"/>
      <c r="AV109" s="29"/>
      <c r="AW109" s="29"/>
      <c r="AX109" s="29"/>
      <c r="AY109" s="29"/>
      <c r="AZ109" s="29"/>
      <c r="BA109" s="28"/>
      <c r="BB109" s="29"/>
      <c r="BC109" s="29"/>
      <c r="BD109" s="28"/>
      <c r="BE109" s="29"/>
      <c r="BF109" s="29"/>
      <c r="BG109" s="29"/>
      <c r="BH109" s="29"/>
      <c r="BI109" s="29"/>
      <c r="BK109" s="29"/>
      <c r="BL109" s="29"/>
      <c r="BM109" s="29"/>
      <c r="BN109" s="29"/>
      <c r="CF109" s="28"/>
      <c r="CG109" s="29"/>
      <c r="CH109" s="29"/>
      <c r="CI109" s="29"/>
      <c r="CJ109" s="29"/>
      <c r="CK109" s="29"/>
      <c r="CL109" s="29"/>
      <c r="CM109" s="29"/>
      <c r="CN109" s="29"/>
      <c r="CO109" s="29"/>
      <c r="CQ109" s="29"/>
      <c r="CR109" s="29"/>
      <c r="DK109" s="28"/>
      <c r="DM109" s="29"/>
      <c r="DN109" s="29"/>
      <c r="DO109" s="29"/>
      <c r="DP109" s="29"/>
      <c r="DQ109" s="29"/>
      <c r="DR109" s="29"/>
      <c r="DS109" s="29"/>
      <c r="DT109" s="29"/>
      <c r="DU109" s="29"/>
      <c r="DV109" s="29"/>
      <c r="DW109" s="29"/>
      <c r="DX109" s="29"/>
      <c r="DY109" s="29"/>
      <c r="DZ109" s="29"/>
      <c r="EA109" s="29"/>
      <c r="EB109" s="29"/>
    </row>
    <row r="110" spans="2:476" ht="15" x14ac:dyDescent="0.25">
      <c r="AP110" s="28"/>
      <c r="AQ110" s="29"/>
      <c r="AS110" s="29"/>
      <c r="AT110" s="29"/>
      <c r="AU110" s="29"/>
      <c r="AV110" s="29"/>
      <c r="AW110" s="29"/>
      <c r="AX110" s="29"/>
      <c r="AY110" s="29"/>
      <c r="AZ110" s="29"/>
      <c r="BB110" s="29"/>
      <c r="BC110" s="29"/>
      <c r="BD110" s="28"/>
      <c r="BE110" s="29"/>
      <c r="BF110" s="29"/>
      <c r="BG110" s="29"/>
      <c r="BH110" s="29"/>
      <c r="BI110" s="29"/>
      <c r="BK110" s="29"/>
      <c r="BL110" s="29"/>
      <c r="BM110" s="29"/>
      <c r="BN110" s="29"/>
      <c r="DK110" s="28"/>
      <c r="DM110" s="29"/>
      <c r="DN110" s="29"/>
      <c r="DO110" s="29"/>
      <c r="DP110" s="29"/>
      <c r="DQ110" s="29"/>
      <c r="DR110" s="29"/>
      <c r="DS110" s="29"/>
      <c r="DT110" s="29"/>
      <c r="DU110" s="29"/>
      <c r="DV110" s="29"/>
      <c r="DW110" s="29"/>
      <c r="DX110" s="29"/>
      <c r="DY110" s="29"/>
      <c r="DZ110" s="29"/>
      <c r="EA110" s="29"/>
      <c r="EB110" s="29"/>
    </row>
    <row r="111" spans="2:476" ht="15" x14ac:dyDescent="0.25">
      <c r="BD111" s="28"/>
      <c r="BE111" s="29"/>
      <c r="BF111" s="29"/>
      <c r="BG111" s="29"/>
      <c r="BH111" s="29"/>
      <c r="BI111" s="29"/>
      <c r="BK111" s="29"/>
      <c r="BL111" s="29"/>
      <c r="BM111" s="29"/>
      <c r="BN111" s="29"/>
      <c r="BO111" s="29"/>
      <c r="DK111" s="28"/>
      <c r="DM111" s="29"/>
      <c r="DN111" s="29"/>
      <c r="DO111" s="29"/>
      <c r="DP111" s="29"/>
      <c r="DQ111" s="29"/>
      <c r="DR111" s="29"/>
      <c r="DS111" s="29"/>
      <c r="DT111" s="29"/>
      <c r="DU111" s="29"/>
      <c r="DV111" s="29"/>
      <c r="DW111" s="29"/>
      <c r="DX111" s="29"/>
      <c r="DY111" s="29"/>
      <c r="DZ111" s="29"/>
      <c r="EA111" s="29"/>
      <c r="EB111" s="29"/>
    </row>
    <row r="112" spans="2:476" ht="15" x14ac:dyDescent="0.25">
      <c r="BD112" s="28"/>
      <c r="BE112" s="29"/>
      <c r="BF112" s="29"/>
      <c r="BG112" s="29"/>
      <c r="BH112" s="29"/>
      <c r="BI112" s="29"/>
      <c r="BK112" s="29"/>
      <c r="BL112" s="29"/>
      <c r="BM112" s="29"/>
      <c r="BN112" s="29"/>
      <c r="BP112" s="29"/>
      <c r="BQ112" s="29"/>
      <c r="NC112" s="28"/>
      <c r="NE112" s="29"/>
      <c r="NF112" s="29"/>
      <c r="NG112" s="29"/>
      <c r="NH112" s="29"/>
      <c r="NI112" s="29"/>
      <c r="NJ112" s="29"/>
      <c r="NK112" s="29"/>
      <c r="NL112" s="29"/>
      <c r="NM112" s="29"/>
      <c r="NN112" s="29"/>
      <c r="NO112" s="29"/>
      <c r="NP112" s="29"/>
      <c r="NQ112" s="29"/>
      <c r="NR112" s="29"/>
      <c r="NS112" s="29"/>
      <c r="NT112" s="29"/>
    </row>
    <row r="113" spans="367:384" ht="15" x14ac:dyDescent="0.25">
      <c r="NC113" s="28"/>
      <c r="NE113" s="29"/>
      <c r="NF113" s="29"/>
      <c r="NG113" s="29"/>
      <c r="NH113" s="29"/>
      <c r="NI113" s="29"/>
      <c r="NJ113" s="29"/>
      <c r="NK113" s="29"/>
      <c r="NL113" s="29"/>
      <c r="NM113" s="29"/>
      <c r="NN113" s="29"/>
      <c r="NO113" s="29"/>
      <c r="NP113" s="29"/>
      <c r="NQ113" s="29"/>
      <c r="NR113" s="29"/>
      <c r="NS113" s="29"/>
      <c r="NT113" s="29"/>
    </row>
  </sheetData>
  <pageMargins left="0.7" right="0.7" top="0.75" bottom="0.75" header="0.3" footer="0.3"/>
  <pageSetup orientation="portrait" horizontalDpi="0"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28793-9FA8-40D1-861B-49E5663A4367}">
  <sheetPr filterMode="1"/>
  <dimension ref="A1:U807"/>
  <sheetViews>
    <sheetView workbookViewId="0"/>
  </sheetViews>
  <sheetFormatPr defaultColWidth="9" defaultRowHeight="12.75" x14ac:dyDescent="0.2"/>
  <cols>
    <col min="1" max="2" width="9" style="384"/>
    <col min="3" max="3" width="9.375" style="384" customWidth="1"/>
    <col min="4" max="4" width="9.625" style="384" customWidth="1"/>
    <col min="5" max="5" width="9.875" style="384" customWidth="1"/>
    <col min="6" max="6" width="9.125" style="384" customWidth="1"/>
    <col min="7" max="7" width="9.75" style="384" customWidth="1"/>
    <col min="8" max="8" width="9.625" style="384" customWidth="1"/>
    <col min="9" max="10" width="8" style="384" customWidth="1"/>
    <col min="11" max="11" width="10.625" style="384" customWidth="1"/>
    <col min="12" max="12" width="10.5" style="384" customWidth="1"/>
    <col min="13" max="13" width="9.125" style="384" customWidth="1"/>
    <col min="14" max="14" width="8.75" style="384" customWidth="1"/>
    <col min="15" max="15" width="9.25" style="384" customWidth="1"/>
    <col min="16" max="16" width="8.125" style="384" bestFit="1" customWidth="1"/>
    <col min="17" max="17" width="12" style="384" customWidth="1"/>
    <col min="18" max="18" width="10.5" style="384" bestFit="1" customWidth="1"/>
    <col min="19" max="19" width="8.125" style="384" bestFit="1" customWidth="1"/>
    <col min="20" max="20" width="12.875" style="384" customWidth="1"/>
    <col min="21" max="16384" width="9" style="384"/>
  </cols>
  <sheetData>
    <row r="1" spans="1:19" x14ac:dyDescent="0.2">
      <c r="A1" s="382" t="s">
        <v>67</v>
      </c>
      <c r="B1" s="382" t="s">
        <v>137</v>
      </c>
      <c r="C1" s="382" t="s">
        <v>303</v>
      </c>
      <c r="D1" s="382" t="s">
        <v>304</v>
      </c>
      <c r="E1" s="382" t="s">
        <v>305</v>
      </c>
      <c r="F1" s="382" t="s">
        <v>306</v>
      </c>
      <c r="G1" s="382" t="s">
        <v>307</v>
      </c>
      <c r="H1" s="382" t="s">
        <v>308</v>
      </c>
      <c r="I1" s="382" t="s">
        <v>309</v>
      </c>
      <c r="J1" s="382" t="s">
        <v>310</v>
      </c>
      <c r="K1" s="469" t="s">
        <v>311</v>
      </c>
      <c r="L1" s="382" t="s">
        <v>312</v>
      </c>
      <c r="M1" s="382" t="s">
        <v>313</v>
      </c>
      <c r="N1" s="382" t="s">
        <v>314</v>
      </c>
      <c r="O1" s="382" t="s">
        <v>315</v>
      </c>
      <c r="P1" s="383" t="s">
        <v>316</v>
      </c>
      <c r="Q1" s="384" t="s">
        <v>317</v>
      </c>
      <c r="R1" s="384" t="s">
        <v>318</v>
      </c>
      <c r="S1" s="384" t="s">
        <v>319</v>
      </c>
    </row>
    <row r="2" spans="1:19" hidden="1" x14ac:dyDescent="0.2">
      <c r="A2" s="382" t="s">
        <v>320</v>
      </c>
      <c r="B2" s="382">
        <v>1990</v>
      </c>
      <c r="C2" s="385">
        <v>13048000</v>
      </c>
      <c r="D2" s="385">
        <v>1112000</v>
      </c>
      <c r="E2" s="385">
        <v>1360000</v>
      </c>
      <c r="F2" s="385">
        <v>1253000</v>
      </c>
      <c r="G2" s="385">
        <f>C2+D2</f>
        <v>14160000</v>
      </c>
      <c r="H2" s="385">
        <f>E2+F2</f>
        <v>2613000</v>
      </c>
      <c r="I2" s="386">
        <f>(C2+E2)/SUM(C2:F2)</f>
        <v>0.85899958266261256</v>
      </c>
      <c r="J2" s="386">
        <f>(D2+F2)/SUM(C2:F2)</f>
        <v>0.14100041733738747</v>
      </c>
      <c r="K2" s="387">
        <f>SUM(C2:F2)</f>
        <v>16773000</v>
      </c>
      <c r="L2" s="387">
        <f>C2/0.88</f>
        <v>14827272.727272727</v>
      </c>
      <c r="M2" s="387">
        <f>D2/0.88</f>
        <v>1263636.3636363635</v>
      </c>
      <c r="N2" s="387">
        <f>E2/0.88</f>
        <v>1545454.5454545454</v>
      </c>
      <c r="O2" s="387">
        <f>F2/0.88</f>
        <v>1423863.6363636365</v>
      </c>
    </row>
    <row r="3" spans="1:19" hidden="1" x14ac:dyDescent="0.2">
      <c r="A3" s="382" t="s">
        <v>320</v>
      </c>
      <c r="B3" s="382">
        <v>1991</v>
      </c>
      <c r="C3" s="385">
        <v>12067000</v>
      </c>
      <c r="D3" s="385">
        <v>1068000</v>
      </c>
      <c r="E3" s="385">
        <v>1249000</v>
      </c>
      <c r="F3" s="385">
        <v>1188000</v>
      </c>
      <c r="G3" s="385">
        <f t="shared" ref="G3:G67" si="0">C3+D3</f>
        <v>13135000</v>
      </c>
      <c r="H3" s="385">
        <f t="shared" ref="H3:H67" si="1">E3+F3</f>
        <v>2437000</v>
      </c>
      <c r="I3" s="386">
        <f t="shared" ref="I3:I67" si="2">(C3+E3)/SUM(C3:F3)</f>
        <v>0.85512458258412538</v>
      </c>
      <c r="J3" s="386">
        <f t="shared" ref="J3:J67" si="3">(D3+F3)/SUM(C3:F3)</f>
        <v>0.14487541741587465</v>
      </c>
      <c r="K3" s="387">
        <f t="shared" ref="K3:K67" si="4">SUM(C3:F3)</f>
        <v>15572000</v>
      </c>
      <c r="L3" s="387">
        <f t="shared" ref="L3:O66" si="5">C3/0.88</f>
        <v>13712500</v>
      </c>
      <c r="M3" s="387">
        <f t="shared" si="5"/>
        <v>1213636.3636363635</v>
      </c>
      <c r="N3" s="387">
        <f t="shared" si="5"/>
        <v>1419318.1818181819</v>
      </c>
      <c r="O3" s="387">
        <f t="shared" si="5"/>
        <v>1350000</v>
      </c>
    </row>
    <row r="4" spans="1:19" hidden="1" x14ac:dyDescent="0.2">
      <c r="A4" s="382" t="s">
        <v>320</v>
      </c>
      <c r="B4" s="382">
        <v>1992</v>
      </c>
      <c r="C4" s="385">
        <v>8857000</v>
      </c>
      <c r="D4" s="385">
        <v>998000</v>
      </c>
      <c r="E4" s="385">
        <v>1609000</v>
      </c>
      <c r="F4" s="385">
        <v>1385000</v>
      </c>
      <c r="G4" s="385">
        <f t="shared" si="0"/>
        <v>9855000</v>
      </c>
      <c r="H4" s="385">
        <f t="shared" si="1"/>
        <v>2994000</v>
      </c>
      <c r="I4" s="386">
        <f t="shared" si="2"/>
        <v>0.81453809634991048</v>
      </c>
      <c r="J4" s="386">
        <f t="shared" si="3"/>
        <v>0.18546190365008949</v>
      </c>
      <c r="K4" s="387">
        <f t="shared" si="4"/>
        <v>12849000</v>
      </c>
      <c r="L4" s="387">
        <f t="shared" si="5"/>
        <v>10064772.727272727</v>
      </c>
      <c r="M4" s="387">
        <f t="shared" si="5"/>
        <v>1134090.9090909092</v>
      </c>
      <c r="N4" s="387">
        <f t="shared" si="5"/>
        <v>1828409.0909090908</v>
      </c>
      <c r="O4" s="387">
        <f t="shared" si="5"/>
        <v>1573863.6363636365</v>
      </c>
    </row>
    <row r="5" spans="1:19" hidden="1" x14ac:dyDescent="0.2">
      <c r="A5" s="382" t="s">
        <v>320</v>
      </c>
      <c r="B5" s="382">
        <v>1993</v>
      </c>
      <c r="C5" s="385">
        <v>8734000</v>
      </c>
      <c r="D5" s="385">
        <v>974000</v>
      </c>
      <c r="E5" s="385">
        <v>1831000</v>
      </c>
      <c r="F5" s="385">
        <v>1318000</v>
      </c>
      <c r="G5" s="385">
        <f t="shared" si="0"/>
        <v>9708000</v>
      </c>
      <c r="H5" s="385">
        <f t="shared" si="1"/>
        <v>3149000</v>
      </c>
      <c r="I5" s="386">
        <f t="shared" si="2"/>
        <v>0.82173135257058416</v>
      </c>
      <c r="J5" s="386">
        <f t="shared" si="3"/>
        <v>0.17826864742941589</v>
      </c>
      <c r="K5" s="387">
        <f t="shared" si="4"/>
        <v>12857000</v>
      </c>
      <c r="L5" s="387">
        <f t="shared" si="5"/>
        <v>9925000</v>
      </c>
      <c r="M5" s="387">
        <f t="shared" si="5"/>
        <v>1106818.1818181819</v>
      </c>
      <c r="N5" s="387">
        <f t="shared" si="5"/>
        <v>2080681.8181818181</v>
      </c>
      <c r="O5" s="387">
        <f t="shared" si="5"/>
        <v>1497727.2727272727</v>
      </c>
    </row>
    <row r="6" spans="1:19" hidden="1" x14ac:dyDescent="0.2">
      <c r="A6" s="382" t="s">
        <v>320</v>
      </c>
      <c r="B6" s="382">
        <v>1994</v>
      </c>
      <c r="C6" s="385">
        <v>10665000</v>
      </c>
      <c r="D6" s="385">
        <v>1036000</v>
      </c>
      <c r="E6" s="385">
        <v>1963000</v>
      </c>
      <c r="F6" s="385">
        <v>1296000</v>
      </c>
      <c r="G6" s="385">
        <f t="shared" si="0"/>
        <v>11701000</v>
      </c>
      <c r="H6" s="385">
        <f t="shared" si="1"/>
        <v>3259000</v>
      </c>
      <c r="I6" s="386">
        <f t="shared" si="2"/>
        <v>0.84411764705882353</v>
      </c>
      <c r="J6" s="386">
        <f t="shared" si="3"/>
        <v>0.15588235294117647</v>
      </c>
      <c r="K6" s="387">
        <f t="shared" si="4"/>
        <v>14960000</v>
      </c>
      <c r="L6" s="387">
        <f t="shared" si="5"/>
        <v>12119318.181818182</v>
      </c>
      <c r="M6" s="387">
        <f t="shared" si="5"/>
        <v>1177272.7272727273</v>
      </c>
      <c r="N6" s="387">
        <f t="shared" si="5"/>
        <v>2230681.8181818184</v>
      </c>
      <c r="O6" s="387">
        <f t="shared" si="5"/>
        <v>1472727.2727272727</v>
      </c>
    </row>
    <row r="7" spans="1:19" hidden="1" x14ac:dyDescent="0.2">
      <c r="A7" s="382" t="s">
        <v>320</v>
      </c>
      <c r="B7" s="382">
        <v>1995</v>
      </c>
      <c r="C7" s="385">
        <v>10326000</v>
      </c>
      <c r="D7" s="385">
        <v>1020000</v>
      </c>
      <c r="E7" s="385">
        <v>1870000</v>
      </c>
      <c r="F7" s="385">
        <v>1189000</v>
      </c>
      <c r="G7" s="385">
        <f t="shared" si="0"/>
        <v>11346000</v>
      </c>
      <c r="H7" s="385">
        <f t="shared" si="1"/>
        <v>3059000</v>
      </c>
      <c r="I7" s="386">
        <f t="shared" si="2"/>
        <v>0.84665046858729609</v>
      </c>
      <c r="J7" s="386">
        <f t="shared" si="3"/>
        <v>0.15334953141270391</v>
      </c>
      <c r="K7" s="387">
        <f t="shared" si="4"/>
        <v>14405000</v>
      </c>
      <c r="L7" s="387">
        <f t="shared" si="5"/>
        <v>11734090.909090908</v>
      </c>
      <c r="M7" s="387">
        <f t="shared" si="5"/>
        <v>1159090.9090909092</v>
      </c>
      <c r="N7" s="387">
        <f t="shared" si="5"/>
        <v>2125000</v>
      </c>
      <c r="O7" s="387">
        <f t="shared" si="5"/>
        <v>1351136.3636363635</v>
      </c>
    </row>
    <row r="8" spans="1:19" hidden="1" x14ac:dyDescent="0.2">
      <c r="A8" s="382" t="s">
        <v>320</v>
      </c>
      <c r="B8" s="382">
        <v>1996</v>
      </c>
      <c r="C8" s="385">
        <v>10825000</v>
      </c>
      <c r="D8" s="385">
        <v>987000</v>
      </c>
      <c r="E8" s="385">
        <v>2601000</v>
      </c>
      <c r="F8" s="385">
        <v>1196000</v>
      </c>
      <c r="G8" s="385">
        <f t="shared" si="0"/>
        <v>11812000</v>
      </c>
      <c r="H8" s="385">
        <f t="shared" si="1"/>
        <v>3797000</v>
      </c>
      <c r="I8" s="386">
        <f t="shared" si="2"/>
        <v>0.86014478826318153</v>
      </c>
      <c r="J8" s="386">
        <f t="shared" si="3"/>
        <v>0.1398552117368185</v>
      </c>
      <c r="K8" s="387">
        <f t="shared" si="4"/>
        <v>15609000</v>
      </c>
      <c r="L8" s="387">
        <f t="shared" si="5"/>
        <v>12301136.363636363</v>
      </c>
      <c r="M8" s="387">
        <f t="shared" si="5"/>
        <v>1121590.9090909092</v>
      </c>
      <c r="N8" s="387">
        <f t="shared" si="5"/>
        <v>2955681.8181818184</v>
      </c>
      <c r="O8" s="387">
        <f t="shared" si="5"/>
        <v>1359090.9090909092</v>
      </c>
    </row>
    <row r="9" spans="1:19" ht="15" hidden="1" x14ac:dyDescent="0.25">
      <c r="A9" s="382" t="s">
        <v>320</v>
      </c>
      <c r="B9" s="382">
        <v>1997</v>
      </c>
      <c r="C9" s="385">
        <v>10917000</v>
      </c>
      <c r="D9" s="385">
        <v>985000</v>
      </c>
      <c r="E9" s="385">
        <v>2131000</v>
      </c>
      <c r="F9" s="385">
        <v>1292000</v>
      </c>
      <c r="G9" s="385">
        <f t="shared" si="0"/>
        <v>11902000</v>
      </c>
      <c r="H9" s="385">
        <f t="shared" si="1"/>
        <v>3423000</v>
      </c>
      <c r="I9" s="386">
        <f t="shared" si="2"/>
        <v>0.85141924959216964</v>
      </c>
      <c r="J9" s="386">
        <f t="shared" si="3"/>
        <v>0.14858075040783034</v>
      </c>
      <c r="K9" s="387">
        <f t="shared" si="4"/>
        <v>15325000</v>
      </c>
      <c r="L9" s="387">
        <f t="shared" si="5"/>
        <v>12405681.818181818</v>
      </c>
      <c r="M9" s="387">
        <f t="shared" si="5"/>
        <v>1119318.1818181819</v>
      </c>
      <c r="N9" s="387">
        <f t="shared" si="5"/>
        <v>2421590.9090909092</v>
      </c>
      <c r="O9" s="387">
        <f t="shared" si="5"/>
        <v>1468181.8181818181</v>
      </c>
      <c r="Q9" s="388"/>
      <c r="S9" s="389"/>
    </row>
    <row r="10" spans="1:19" ht="15" hidden="1" x14ac:dyDescent="0.25">
      <c r="A10" s="382" t="s">
        <v>320</v>
      </c>
      <c r="B10" s="382">
        <v>1998</v>
      </c>
      <c r="C10" s="385">
        <v>10098000</v>
      </c>
      <c r="D10" s="385">
        <v>760000</v>
      </c>
      <c r="E10" s="385">
        <v>1853000</v>
      </c>
      <c r="F10" s="385">
        <v>1322000</v>
      </c>
      <c r="G10" s="385">
        <f t="shared" si="0"/>
        <v>10858000</v>
      </c>
      <c r="H10" s="385">
        <f t="shared" si="1"/>
        <v>3175000</v>
      </c>
      <c r="I10" s="386">
        <f t="shared" si="2"/>
        <v>0.85163543077032711</v>
      </c>
      <c r="J10" s="386">
        <f t="shared" si="3"/>
        <v>0.14836456922967292</v>
      </c>
      <c r="K10" s="387">
        <f>SUM(C10:F10)</f>
        <v>14033000</v>
      </c>
      <c r="L10" s="387">
        <f t="shared" si="5"/>
        <v>11475000</v>
      </c>
      <c r="M10" s="387">
        <f t="shared" si="5"/>
        <v>863636.36363636365</v>
      </c>
      <c r="N10" s="387">
        <f t="shared" si="5"/>
        <v>2105681.8181818184</v>
      </c>
      <c r="O10" s="387">
        <f t="shared" si="5"/>
        <v>1502272.7272727273</v>
      </c>
      <c r="P10" s="390">
        <v>1</v>
      </c>
      <c r="Q10" s="391">
        <v>15802913.279220104</v>
      </c>
      <c r="R10" s="390">
        <f>K10*1.12</f>
        <v>15716960.000000002</v>
      </c>
      <c r="S10" s="392">
        <f>Q10/R10</f>
        <v>1.0054688234378724</v>
      </c>
    </row>
    <row r="11" spans="1:19" ht="15" hidden="1" x14ac:dyDescent="0.25">
      <c r="A11" s="382" t="s">
        <v>320</v>
      </c>
      <c r="B11" s="382">
        <v>1999</v>
      </c>
      <c r="C11" s="385">
        <v>10186000</v>
      </c>
      <c r="D11" s="385">
        <v>802000</v>
      </c>
      <c r="E11" s="385">
        <v>1781000</v>
      </c>
      <c r="F11" s="385">
        <v>1314000</v>
      </c>
      <c r="G11" s="385">
        <f t="shared" si="0"/>
        <v>10988000</v>
      </c>
      <c r="H11" s="385">
        <f t="shared" si="1"/>
        <v>3095000</v>
      </c>
      <c r="I11" s="386">
        <f t="shared" si="2"/>
        <v>0.84974792302776392</v>
      </c>
      <c r="J11" s="386">
        <f t="shared" si="3"/>
        <v>0.15025207697223603</v>
      </c>
      <c r="K11" s="387">
        <f t="shared" si="4"/>
        <v>14083000</v>
      </c>
      <c r="L11" s="387">
        <f t="shared" si="5"/>
        <v>11575000</v>
      </c>
      <c r="M11" s="387">
        <f t="shared" si="5"/>
        <v>911363.63636363635</v>
      </c>
      <c r="N11" s="387">
        <f t="shared" si="5"/>
        <v>2023863.6363636365</v>
      </c>
      <c r="O11" s="387">
        <f t="shared" si="5"/>
        <v>1493181.8181818181</v>
      </c>
      <c r="P11" s="390">
        <v>2</v>
      </c>
      <c r="Q11" s="391">
        <v>15738221.947072737</v>
      </c>
      <c r="R11" s="390">
        <f t="shared" ref="R11:R32" si="6">K11*1.12</f>
        <v>15772960.000000002</v>
      </c>
      <c r="S11" s="392">
        <f t="shared" ref="S11:S32" si="7">Q11/R11</f>
        <v>0.9977976199186922</v>
      </c>
    </row>
    <row r="12" spans="1:19" ht="15" hidden="1" x14ac:dyDescent="0.25">
      <c r="A12" s="382" t="s">
        <v>320</v>
      </c>
      <c r="B12" s="382">
        <v>2000</v>
      </c>
      <c r="C12" s="385">
        <v>9607000</v>
      </c>
      <c r="D12" s="385">
        <v>809000</v>
      </c>
      <c r="E12" s="385">
        <v>1623000</v>
      </c>
      <c r="F12" s="385">
        <v>1237000</v>
      </c>
      <c r="G12" s="385">
        <f t="shared" si="0"/>
        <v>10416000</v>
      </c>
      <c r="H12" s="385">
        <f t="shared" si="1"/>
        <v>2860000</v>
      </c>
      <c r="I12" s="386">
        <f t="shared" si="2"/>
        <v>0.84588731545646278</v>
      </c>
      <c r="J12" s="386">
        <f t="shared" si="3"/>
        <v>0.15411268454353722</v>
      </c>
      <c r="K12" s="387">
        <f>SUM(C12:F12)</f>
        <v>13276000</v>
      </c>
      <c r="L12" s="387">
        <f t="shared" si="5"/>
        <v>10917045.454545455</v>
      </c>
      <c r="M12" s="387">
        <f t="shared" si="5"/>
        <v>919318.18181818177</v>
      </c>
      <c r="N12" s="387">
        <f t="shared" si="5"/>
        <v>1844318.1818181819</v>
      </c>
      <c r="O12" s="387">
        <f t="shared" si="5"/>
        <v>1405681.8181818181</v>
      </c>
      <c r="P12" s="390">
        <v>3</v>
      </c>
      <c r="Q12" s="391">
        <v>15130209.519950055</v>
      </c>
      <c r="R12" s="390">
        <f t="shared" si="6"/>
        <v>14869120.000000002</v>
      </c>
      <c r="S12" s="392">
        <f t="shared" si="7"/>
        <v>1.0175591776749433</v>
      </c>
    </row>
    <row r="13" spans="1:19" ht="15" hidden="1" x14ac:dyDescent="0.25">
      <c r="A13" s="382" t="s">
        <v>320</v>
      </c>
      <c r="B13" s="382">
        <v>2001</v>
      </c>
      <c r="C13" s="385">
        <v>9695000</v>
      </c>
      <c r="D13" s="385">
        <v>867000</v>
      </c>
      <c r="E13" s="385">
        <v>1641000</v>
      </c>
      <c r="F13" s="385">
        <v>1264000</v>
      </c>
      <c r="G13" s="385">
        <f t="shared" si="0"/>
        <v>10562000</v>
      </c>
      <c r="H13" s="385">
        <f t="shared" si="1"/>
        <v>2905000</v>
      </c>
      <c r="I13" s="386">
        <f t="shared" si="2"/>
        <v>0.84176134254102619</v>
      </c>
      <c r="J13" s="386">
        <f t="shared" si="3"/>
        <v>0.15823865745897378</v>
      </c>
      <c r="K13" s="387">
        <f t="shared" si="4"/>
        <v>13467000</v>
      </c>
      <c r="L13" s="387">
        <f t="shared" si="5"/>
        <v>11017045.454545455</v>
      </c>
      <c r="M13" s="387">
        <f t="shared" si="5"/>
        <v>985227.27272727271</v>
      </c>
      <c r="N13" s="387">
        <f t="shared" si="5"/>
        <v>1864772.7272727273</v>
      </c>
      <c r="O13" s="387">
        <f t="shared" si="5"/>
        <v>1436363.6363636365</v>
      </c>
      <c r="P13" s="390">
        <v>4</v>
      </c>
      <c r="Q13" s="391">
        <v>15300340.93062781</v>
      </c>
      <c r="R13" s="390">
        <f t="shared" si="6"/>
        <v>15083040.000000002</v>
      </c>
      <c r="S13" s="392">
        <f t="shared" si="7"/>
        <v>1.0144069717131168</v>
      </c>
    </row>
    <row r="14" spans="1:19" ht="15" hidden="1" x14ac:dyDescent="0.25">
      <c r="A14" s="382" t="s">
        <v>320</v>
      </c>
      <c r="B14" s="382">
        <v>2002</v>
      </c>
      <c r="C14" s="385">
        <v>10900000</v>
      </c>
      <c r="D14" s="385">
        <v>910000</v>
      </c>
      <c r="E14" s="385">
        <v>1770000</v>
      </c>
      <c r="F14" s="385">
        <v>1266000</v>
      </c>
      <c r="G14" s="385">
        <f t="shared" si="0"/>
        <v>11810000</v>
      </c>
      <c r="H14" s="385">
        <f t="shared" si="1"/>
        <v>3036000</v>
      </c>
      <c r="I14" s="386">
        <f t="shared" si="2"/>
        <v>0.85342853293816512</v>
      </c>
      <c r="J14" s="386">
        <f t="shared" si="3"/>
        <v>0.14657146706183483</v>
      </c>
      <c r="K14" s="387">
        <f t="shared" si="4"/>
        <v>14846000</v>
      </c>
      <c r="L14" s="387">
        <f t="shared" si="5"/>
        <v>12386363.636363637</v>
      </c>
      <c r="M14" s="387">
        <f t="shared" si="5"/>
        <v>1034090.9090909091</v>
      </c>
      <c r="N14" s="387">
        <f t="shared" si="5"/>
        <v>2011363.6363636365</v>
      </c>
      <c r="O14" s="387">
        <f t="shared" si="5"/>
        <v>1438636.3636363635</v>
      </c>
      <c r="P14" s="390">
        <v>5</v>
      </c>
      <c r="Q14" s="391">
        <v>16959455.069124065</v>
      </c>
      <c r="R14" s="390">
        <f t="shared" si="6"/>
        <v>16627520.000000002</v>
      </c>
      <c r="S14" s="392">
        <f t="shared" si="7"/>
        <v>1.0199629932259329</v>
      </c>
    </row>
    <row r="15" spans="1:19" ht="15" hidden="1" x14ac:dyDescent="0.25">
      <c r="A15" s="382" t="s">
        <v>320</v>
      </c>
      <c r="B15" s="382">
        <v>2003</v>
      </c>
      <c r="C15" s="385">
        <v>12774000</v>
      </c>
      <c r="D15" s="385">
        <v>945000</v>
      </c>
      <c r="E15" s="385">
        <v>1960000</v>
      </c>
      <c r="F15" s="385">
        <v>1376000</v>
      </c>
      <c r="G15" s="385">
        <f t="shared" si="0"/>
        <v>13719000</v>
      </c>
      <c r="H15" s="385">
        <f t="shared" si="1"/>
        <v>3336000</v>
      </c>
      <c r="I15" s="386">
        <f t="shared" si="2"/>
        <v>0.86391087657578425</v>
      </c>
      <c r="J15" s="386">
        <f t="shared" si="3"/>
        <v>0.13608912342421578</v>
      </c>
      <c r="K15" s="387">
        <f t="shared" si="4"/>
        <v>17055000</v>
      </c>
      <c r="L15" s="387">
        <f t="shared" si="5"/>
        <v>14515909.090909092</v>
      </c>
      <c r="M15" s="387">
        <f t="shared" si="5"/>
        <v>1073863.6363636365</v>
      </c>
      <c r="N15" s="387">
        <f t="shared" si="5"/>
        <v>2227272.7272727271</v>
      </c>
      <c r="O15" s="387">
        <f t="shared" si="5"/>
        <v>1563636.3636363635</v>
      </c>
      <c r="P15" s="390">
        <v>6</v>
      </c>
      <c r="Q15" s="391">
        <v>19227870.157359097</v>
      </c>
      <c r="R15" s="390">
        <f t="shared" si="6"/>
        <v>19101600</v>
      </c>
      <c r="S15" s="392">
        <f t="shared" si="7"/>
        <v>1.0066104492481833</v>
      </c>
    </row>
    <row r="16" spans="1:19" ht="15" hidden="1" x14ac:dyDescent="0.25">
      <c r="A16" s="382" t="s">
        <v>320</v>
      </c>
      <c r="B16" s="382">
        <v>2004</v>
      </c>
      <c r="C16" s="385">
        <v>11973000</v>
      </c>
      <c r="D16" s="385">
        <v>970000</v>
      </c>
      <c r="E16" s="385">
        <v>2097000</v>
      </c>
      <c r="F16" s="385">
        <v>1443000</v>
      </c>
      <c r="G16" s="385">
        <f t="shared" si="0"/>
        <v>12943000</v>
      </c>
      <c r="H16" s="385">
        <f t="shared" si="1"/>
        <v>3540000</v>
      </c>
      <c r="I16" s="386">
        <f t="shared" si="2"/>
        <v>0.85360674634471878</v>
      </c>
      <c r="J16" s="386">
        <f t="shared" si="3"/>
        <v>0.14639325365528119</v>
      </c>
      <c r="K16" s="387">
        <f>SUM(C16:F16)</f>
        <v>16483000</v>
      </c>
      <c r="L16" s="387">
        <f t="shared" si="5"/>
        <v>13605681.818181818</v>
      </c>
      <c r="M16" s="387">
        <f t="shared" si="5"/>
        <v>1102272.7272727273</v>
      </c>
      <c r="N16" s="387">
        <f t="shared" si="5"/>
        <v>2382954.5454545454</v>
      </c>
      <c r="O16" s="387">
        <f t="shared" si="5"/>
        <v>1639772.7272727273</v>
      </c>
      <c r="P16" s="390">
        <v>7</v>
      </c>
      <c r="Q16" s="391">
        <v>18642546.932689983</v>
      </c>
      <c r="R16" s="390">
        <f t="shared" si="6"/>
        <v>18460960</v>
      </c>
      <c r="S16" s="392">
        <f t="shared" si="7"/>
        <v>1.0098362670570753</v>
      </c>
    </row>
    <row r="17" spans="1:19" ht="15" hidden="1" x14ac:dyDescent="0.25">
      <c r="A17" s="382" t="s">
        <v>320</v>
      </c>
      <c r="B17" s="382">
        <v>2005</v>
      </c>
      <c r="C17" s="385">
        <v>11846000</v>
      </c>
      <c r="D17" s="385">
        <v>940000</v>
      </c>
      <c r="E17" s="385">
        <v>2162000</v>
      </c>
      <c r="F17" s="385">
        <v>1523000</v>
      </c>
      <c r="G17" s="385">
        <f t="shared" si="0"/>
        <v>12786000</v>
      </c>
      <c r="H17" s="385">
        <f t="shared" si="1"/>
        <v>3685000</v>
      </c>
      <c r="I17" s="386">
        <f t="shared" si="2"/>
        <v>0.85046445267439741</v>
      </c>
      <c r="J17" s="386">
        <f t="shared" si="3"/>
        <v>0.14953554732560256</v>
      </c>
      <c r="K17" s="387">
        <f t="shared" si="4"/>
        <v>16471000</v>
      </c>
      <c r="L17" s="387">
        <f t="shared" si="5"/>
        <v>13461363.636363637</v>
      </c>
      <c r="M17" s="387">
        <f t="shared" si="5"/>
        <v>1068181.8181818181</v>
      </c>
      <c r="N17" s="387">
        <f t="shared" si="5"/>
        <v>2456818.1818181816</v>
      </c>
      <c r="O17" s="387">
        <f t="shared" si="5"/>
        <v>1730681.8181818181</v>
      </c>
      <c r="P17" s="390">
        <v>8</v>
      </c>
      <c r="Q17" s="391">
        <v>18080904.331946485</v>
      </c>
      <c r="R17" s="390">
        <f t="shared" si="6"/>
        <v>18447520</v>
      </c>
      <c r="S17" s="392">
        <f t="shared" si="7"/>
        <v>0.98012656074889659</v>
      </c>
    </row>
    <row r="18" spans="1:19" ht="15" hidden="1" x14ac:dyDescent="0.25">
      <c r="A18" s="382" t="s">
        <v>320</v>
      </c>
      <c r="B18" s="382">
        <v>2006</v>
      </c>
      <c r="C18" s="385">
        <v>13514000</v>
      </c>
      <c r="D18" s="385">
        <v>916000</v>
      </c>
      <c r="E18" s="385">
        <v>2822000</v>
      </c>
      <c r="F18" s="385">
        <v>1883000</v>
      </c>
      <c r="G18" s="385">
        <f t="shared" si="0"/>
        <v>14430000</v>
      </c>
      <c r="H18" s="385">
        <f t="shared" si="1"/>
        <v>4705000</v>
      </c>
      <c r="I18" s="386">
        <f t="shared" si="2"/>
        <v>0.85372354324536193</v>
      </c>
      <c r="J18" s="386">
        <f t="shared" si="3"/>
        <v>0.1462764567546381</v>
      </c>
      <c r="K18" s="387">
        <f t="shared" si="4"/>
        <v>19135000</v>
      </c>
      <c r="L18" s="387">
        <f t="shared" si="5"/>
        <v>15356818.181818182</v>
      </c>
      <c r="M18" s="387">
        <f t="shared" si="5"/>
        <v>1040909.0909090909</v>
      </c>
      <c r="N18" s="387">
        <f t="shared" si="5"/>
        <v>3206818.1818181816</v>
      </c>
      <c r="O18" s="387">
        <f t="shared" si="5"/>
        <v>2139772.7272727271</v>
      </c>
      <c r="P18" s="390">
        <v>9</v>
      </c>
      <c r="Q18" s="391">
        <v>21662685.56822348</v>
      </c>
      <c r="R18" s="390">
        <f t="shared" si="6"/>
        <v>21431200.000000004</v>
      </c>
      <c r="S18" s="392">
        <f t="shared" si="7"/>
        <v>1.0108013348866829</v>
      </c>
    </row>
    <row r="19" spans="1:19" ht="15" hidden="1" x14ac:dyDescent="0.25">
      <c r="A19" s="382" t="s">
        <v>320</v>
      </c>
      <c r="B19" s="382">
        <v>2007</v>
      </c>
      <c r="C19" s="385">
        <v>15569618</v>
      </c>
      <c r="D19" s="385">
        <v>951346</v>
      </c>
      <c r="E19" s="385">
        <v>3056778</v>
      </c>
      <c r="F19" s="385">
        <v>1739599</v>
      </c>
      <c r="G19" s="385">
        <f t="shared" si="0"/>
        <v>16520964</v>
      </c>
      <c r="H19" s="385">
        <f t="shared" si="1"/>
        <v>4796377</v>
      </c>
      <c r="I19" s="386">
        <f t="shared" si="2"/>
        <v>0.87376732398285506</v>
      </c>
      <c r="J19" s="386">
        <f t="shared" si="3"/>
        <v>0.12623267601714491</v>
      </c>
      <c r="K19" s="387">
        <f>SUM(C19:F19)</f>
        <v>21317341</v>
      </c>
      <c r="L19" s="387">
        <f t="shared" si="5"/>
        <v>17692747.727272727</v>
      </c>
      <c r="M19" s="387">
        <f t="shared" si="5"/>
        <v>1081075</v>
      </c>
      <c r="N19" s="387">
        <f t="shared" si="5"/>
        <v>3473611.3636363638</v>
      </c>
      <c r="O19" s="387">
        <f t="shared" si="5"/>
        <v>1976817.0454545454</v>
      </c>
      <c r="P19" s="390">
        <v>10</v>
      </c>
      <c r="Q19" s="391">
        <v>24041372.71589575</v>
      </c>
      <c r="R19" s="390">
        <f t="shared" si="6"/>
        <v>23875421.920000002</v>
      </c>
      <c r="S19" s="392">
        <f t="shared" si="7"/>
        <v>1.0069506958432737</v>
      </c>
    </row>
    <row r="20" spans="1:19" ht="15" hidden="1" x14ac:dyDescent="0.25">
      <c r="A20" s="382" t="s">
        <v>320</v>
      </c>
      <c r="B20" s="382">
        <v>2008</v>
      </c>
      <c r="C20" s="385">
        <v>15722443</v>
      </c>
      <c r="D20" s="385">
        <v>1049296</v>
      </c>
      <c r="E20" s="385">
        <v>3162038</v>
      </c>
      <c r="F20" s="385">
        <v>1861651</v>
      </c>
      <c r="G20" s="385">
        <f t="shared" si="0"/>
        <v>16771739</v>
      </c>
      <c r="H20" s="385">
        <f t="shared" si="1"/>
        <v>5023689</v>
      </c>
      <c r="I20" s="386">
        <f t="shared" si="2"/>
        <v>0.86644231074517097</v>
      </c>
      <c r="J20" s="386">
        <f t="shared" si="3"/>
        <v>0.13355768925482905</v>
      </c>
      <c r="K20" s="387">
        <f t="shared" si="4"/>
        <v>21795428</v>
      </c>
      <c r="L20" s="387">
        <f t="shared" si="5"/>
        <v>17866412.5</v>
      </c>
      <c r="M20" s="387">
        <f t="shared" si="5"/>
        <v>1192381.8181818181</v>
      </c>
      <c r="N20" s="387">
        <f t="shared" si="5"/>
        <v>3593225</v>
      </c>
      <c r="O20" s="387">
        <f t="shared" si="5"/>
        <v>2115512.5</v>
      </c>
      <c r="P20" s="390">
        <v>11</v>
      </c>
      <c r="Q20" s="391">
        <v>24693815.296348155</v>
      </c>
      <c r="R20" s="390">
        <f t="shared" si="6"/>
        <v>24410879.360000003</v>
      </c>
      <c r="S20" s="392">
        <f t="shared" si="7"/>
        <v>1.0115905671473586</v>
      </c>
    </row>
    <row r="21" spans="1:19" ht="15" hidden="1" x14ac:dyDescent="0.25">
      <c r="A21" s="382" t="s">
        <v>320</v>
      </c>
      <c r="B21" s="382">
        <v>2009</v>
      </c>
      <c r="C21" s="385">
        <v>11343933</v>
      </c>
      <c r="D21" s="385">
        <v>799952</v>
      </c>
      <c r="E21" s="385">
        <v>2735009</v>
      </c>
      <c r="F21" s="385">
        <v>1848544</v>
      </c>
      <c r="G21" s="385">
        <f t="shared" si="0"/>
        <v>12143885</v>
      </c>
      <c r="H21" s="385">
        <f t="shared" si="1"/>
        <v>4583553</v>
      </c>
      <c r="I21" s="386">
        <f t="shared" si="2"/>
        <v>0.84166756439330404</v>
      </c>
      <c r="J21" s="386">
        <f t="shared" si="3"/>
        <v>0.15833243560669602</v>
      </c>
      <c r="K21" s="387">
        <f t="shared" si="4"/>
        <v>16727438</v>
      </c>
      <c r="L21" s="387">
        <f t="shared" si="5"/>
        <v>12890832.954545455</v>
      </c>
      <c r="M21" s="387">
        <f t="shared" si="5"/>
        <v>909036.36363636365</v>
      </c>
      <c r="N21" s="387">
        <f t="shared" si="5"/>
        <v>3107964.7727272729</v>
      </c>
      <c r="O21" s="387">
        <f t="shared" si="5"/>
        <v>2100618.1818181816</v>
      </c>
      <c r="P21" s="390">
        <v>12</v>
      </c>
      <c r="Q21" s="391">
        <v>18647730.60480443</v>
      </c>
      <c r="R21" s="390">
        <f t="shared" si="6"/>
        <v>18734730.560000002</v>
      </c>
      <c r="S21" s="392">
        <f t="shared" si="7"/>
        <v>0.99535622063434825</v>
      </c>
    </row>
    <row r="22" spans="1:19" ht="15" hidden="1" x14ac:dyDescent="0.25">
      <c r="A22" s="382" t="s">
        <v>320</v>
      </c>
      <c r="B22" s="382">
        <v>2010</v>
      </c>
      <c r="C22" s="385">
        <v>12542287</v>
      </c>
      <c r="D22" s="385">
        <v>739157</v>
      </c>
      <c r="E22" s="385">
        <v>2754356</v>
      </c>
      <c r="F22" s="385">
        <v>1795156</v>
      </c>
      <c r="G22" s="385">
        <f t="shared" si="0"/>
        <v>13281444</v>
      </c>
      <c r="H22" s="385">
        <f t="shared" si="1"/>
        <v>4549512</v>
      </c>
      <c r="I22" s="386">
        <f t="shared" si="2"/>
        <v>0.85787004353552332</v>
      </c>
      <c r="J22" s="386">
        <f t="shared" si="3"/>
        <v>0.14212995646447671</v>
      </c>
      <c r="K22" s="387">
        <f t="shared" si="4"/>
        <v>17830956</v>
      </c>
      <c r="L22" s="387">
        <f t="shared" si="5"/>
        <v>14252598.863636363</v>
      </c>
      <c r="M22" s="387">
        <f t="shared" si="5"/>
        <v>839951.13636363635</v>
      </c>
      <c r="N22" s="387">
        <f t="shared" si="5"/>
        <v>3129950</v>
      </c>
      <c r="O22" s="387">
        <f t="shared" si="5"/>
        <v>2039950</v>
      </c>
      <c r="P22" s="390">
        <v>13</v>
      </c>
      <c r="Q22" s="391">
        <v>20075851.62336994</v>
      </c>
      <c r="R22" s="390">
        <f t="shared" si="6"/>
        <v>19970670.720000003</v>
      </c>
      <c r="S22" s="392">
        <f t="shared" si="7"/>
        <v>1.0052667686951846</v>
      </c>
    </row>
    <row r="23" spans="1:19" ht="15" hidden="1" x14ac:dyDescent="0.25">
      <c r="A23" s="382" t="s">
        <v>320</v>
      </c>
      <c r="B23" s="382">
        <v>2011</v>
      </c>
      <c r="C23" s="385">
        <v>12783575</v>
      </c>
      <c r="D23" s="385">
        <v>846957</v>
      </c>
      <c r="E23" s="385">
        <v>2943685</v>
      </c>
      <c r="F23" s="385">
        <v>2121454</v>
      </c>
      <c r="G23" s="385">
        <f t="shared" si="0"/>
        <v>13630532</v>
      </c>
      <c r="H23" s="385">
        <f t="shared" si="1"/>
        <v>5065139</v>
      </c>
      <c r="I23" s="386">
        <f t="shared" si="2"/>
        <v>0.84122468779002368</v>
      </c>
      <c r="J23" s="386">
        <f t="shared" si="3"/>
        <v>0.15877531220997632</v>
      </c>
      <c r="K23" s="387">
        <f t="shared" si="4"/>
        <v>18695671</v>
      </c>
      <c r="L23" s="387">
        <f t="shared" si="5"/>
        <v>14526789.772727273</v>
      </c>
      <c r="M23" s="387">
        <f t="shared" si="5"/>
        <v>962451.13636363635</v>
      </c>
      <c r="N23" s="387">
        <f t="shared" si="5"/>
        <v>3345096.5909090908</v>
      </c>
      <c r="O23" s="387">
        <f t="shared" si="5"/>
        <v>2410743.1818181816</v>
      </c>
      <c r="P23" s="390">
        <v>14</v>
      </c>
      <c r="Q23" s="391">
        <v>20868796.469537713</v>
      </c>
      <c r="R23" s="390">
        <f t="shared" si="6"/>
        <v>20939151.520000003</v>
      </c>
      <c r="S23" s="392">
        <f t="shared" si="7"/>
        <v>0.99664002381399786</v>
      </c>
    </row>
    <row r="24" spans="1:19" ht="15" hidden="1" x14ac:dyDescent="0.25">
      <c r="A24" s="382" t="s">
        <v>320</v>
      </c>
      <c r="B24" s="382">
        <v>2012</v>
      </c>
      <c r="C24" s="385">
        <v>11936747</v>
      </c>
      <c r="D24" s="385">
        <v>894471</v>
      </c>
      <c r="E24" s="385">
        <v>2995787</v>
      </c>
      <c r="F24" s="385">
        <v>2193675</v>
      </c>
      <c r="G24" s="385">
        <f t="shared" si="0"/>
        <v>12831218</v>
      </c>
      <c r="H24" s="385">
        <f t="shared" si="1"/>
        <v>5189462</v>
      </c>
      <c r="I24" s="386">
        <f t="shared" si="2"/>
        <v>0.82863321472885598</v>
      </c>
      <c r="J24" s="386">
        <f t="shared" si="3"/>
        <v>0.17136678527114405</v>
      </c>
      <c r="K24" s="387">
        <f t="shared" si="4"/>
        <v>18020680</v>
      </c>
      <c r="L24" s="387">
        <f t="shared" si="5"/>
        <v>13564485.227272727</v>
      </c>
      <c r="M24" s="387">
        <f t="shared" si="5"/>
        <v>1016444.3181818182</v>
      </c>
      <c r="N24" s="387">
        <f t="shared" si="5"/>
        <v>3404303.4090909092</v>
      </c>
      <c r="O24" s="387">
        <f t="shared" si="5"/>
        <v>2492812.5</v>
      </c>
      <c r="P24" s="390">
        <v>15</v>
      </c>
      <c r="Q24" s="391">
        <v>20612866.787095308</v>
      </c>
      <c r="R24" s="390">
        <f t="shared" si="6"/>
        <v>20183161.600000001</v>
      </c>
      <c r="S24" s="392">
        <f t="shared" si="7"/>
        <v>1.0212902812558022</v>
      </c>
    </row>
    <row r="25" spans="1:19" ht="15" hidden="1" x14ac:dyDescent="0.25">
      <c r="A25" s="382" t="s">
        <v>320</v>
      </c>
      <c r="B25" s="382">
        <v>2013</v>
      </c>
      <c r="C25" s="385">
        <v>11560131</v>
      </c>
      <c r="D25" s="385">
        <v>872632</v>
      </c>
      <c r="E25" s="385">
        <v>2859041</v>
      </c>
      <c r="F25" s="385">
        <v>2097931</v>
      </c>
      <c r="G25" s="385">
        <f t="shared" si="0"/>
        <v>12432763</v>
      </c>
      <c r="H25" s="385">
        <f t="shared" si="1"/>
        <v>4956972</v>
      </c>
      <c r="I25" s="386">
        <f t="shared" si="2"/>
        <v>0.82917721287874713</v>
      </c>
      <c r="J25" s="386">
        <f t="shared" si="3"/>
        <v>0.17082278712125284</v>
      </c>
      <c r="K25" s="387">
        <f t="shared" si="4"/>
        <v>17389735</v>
      </c>
      <c r="L25" s="387">
        <f t="shared" si="5"/>
        <v>13136512.5</v>
      </c>
      <c r="M25" s="387">
        <f t="shared" si="5"/>
        <v>991627.27272727271</v>
      </c>
      <c r="N25" s="387">
        <f t="shared" si="5"/>
        <v>3248910.2272727271</v>
      </c>
      <c r="O25" s="387">
        <f t="shared" si="5"/>
        <v>2384012.5</v>
      </c>
      <c r="P25" s="390">
        <v>16</v>
      </c>
      <c r="Q25" s="391">
        <v>19235804.492589235</v>
      </c>
      <c r="R25" s="390">
        <f t="shared" si="6"/>
        <v>19476503.200000003</v>
      </c>
      <c r="S25" s="392">
        <f t="shared" si="7"/>
        <v>0.98764158509671451</v>
      </c>
    </row>
    <row r="26" spans="1:19" ht="15" hidden="1" x14ac:dyDescent="0.25">
      <c r="A26" s="382" t="s">
        <v>320</v>
      </c>
      <c r="B26" s="382">
        <v>2014</v>
      </c>
      <c r="C26" s="385">
        <v>11067680</v>
      </c>
      <c r="D26" s="385">
        <v>962040</v>
      </c>
      <c r="E26" s="385">
        <v>2854150</v>
      </c>
      <c r="F26" s="385">
        <v>2204690</v>
      </c>
      <c r="G26" s="385">
        <f t="shared" si="0"/>
        <v>12029720</v>
      </c>
      <c r="H26" s="385">
        <f t="shared" si="1"/>
        <v>5058840</v>
      </c>
      <c r="I26" s="386">
        <f t="shared" si="2"/>
        <v>0.81468713572120766</v>
      </c>
      <c r="J26" s="386">
        <f t="shared" si="3"/>
        <v>0.18531286427879237</v>
      </c>
      <c r="K26" s="387">
        <f t="shared" si="4"/>
        <v>17088560</v>
      </c>
      <c r="L26" s="387">
        <f t="shared" si="5"/>
        <v>12576909.090909092</v>
      </c>
      <c r="M26" s="387">
        <f t="shared" si="5"/>
        <v>1093227.2727272727</v>
      </c>
      <c r="N26" s="387">
        <f t="shared" si="5"/>
        <v>3243352.2727272729</v>
      </c>
      <c r="O26" s="387">
        <f t="shared" si="5"/>
        <v>2505329.5454545454</v>
      </c>
      <c r="P26" s="390">
        <v>17</v>
      </c>
      <c r="Q26" s="391">
        <v>18871223.18017178</v>
      </c>
      <c r="R26" s="390">
        <f t="shared" si="6"/>
        <v>19139187.200000003</v>
      </c>
      <c r="S26" s="392">
        <f t="shared" si="7"/>
        <v>0.98599919541890357</v>
      </c>
    </row>
    <row r="27" spans="1:19" ht="15" hidden="1" x14ac:dyDescent="0.25">
      <c r="A27" s="382" t="s">
        <v>320</v>
      </c>
      <c r="B27" s="382">
        <v>2015</v>
      </c>
      <c r="C27" s="385">
        <v>11571481</v>
      </c>
      <c r="D27" s="385">
        <v>998981</v>
      </c>
      <c r="E27" s="385">
        <v>2999342</v>
      </c>
      <c r="F27" s="385">
        <v>1979722</v>
      </c>
      <c r="G27" s="385">
        <f t="shared" si="0"/>
        <v>12570462</v>
      </c>
      <c r="H27" s="385">
        <f t="shared" si="1"/>
        <v>4979064</v>
      </c>
      <c r="I27" s="386">
        <f t="shared" si="2"/>
        <v>0.83026874913886561</v>
      </c>
      <c r="J27" s="386">
        <f t="shared" si="3"/>
        <v>0.16973125086113436</v>
      </c>
      <c r="K27" s="387">
        <f t="shared" si="4"/>
        <v>17549526</v>
      </c>
      <c r="L27" s="387">
        <f t="shared" si="5"/>
        <v>13149410.227272727</v>
      </c>
      <c r="M27" s="387">
        <f t="shared" si="5"/>
        <v>1135205.6818181819</v>
      </c>
      <c r="N27" s="387">
        <f t="shared" si="5"/>
        <v>3408343.1818181816</v>
      </c>
      <c r="O27" s="387">
        <f t="shared" si="5"/>
        <v>2249684.0909090908</v>
      </c>
      <c r="P27" s="390">
        <v>18</v>
      </c>
      <c r="Q27" s="391">
        <v>19560118.651238151</v>
      </c>
      <c r="R27" s="390">
        <f t="shared" si="6"/>
        <v>19655469.120000001</v>
      </c>
      <c r="S27" s="392">
        <f t="shared" si="7"/>
        <v>0.99514890902986242</v>
      </c>
    </row>
    <row r="28" spans="1:19" ht="15" hidden="1" x14ac:dyDescent="0.25">
      <c r="A28" s="382" t="s">
        <v>320</v>
      </c>
      <c r="B28" s="382">
        <v>2016</v>
      </c>
      <c r="C28" s="385">
        <v>11144513</v>
      </c>
      <c r="D28" s="385">
        <v>1028568</v>
      </c>
      <c r="E28" s="385">
        <v>2709688</v>
      </c>
      <c r="F28" s="385">
        <v>1880264</v>
      </c>
      <c r="G28" s="385">
        <f t="shared" si="0"/>
        <v>12173081</v>
      </c>
      <c r="H28" s="385">
        <f t="shared" si="1"/>
        <v>4589952</v>
      </c>
      <c r="I28" s="386">
        <f t="shared" si="2"/>
        <v>0.82647340728852592</v>
      </c>
      <c r="J28" s="386">
        <f t="shared" si="3"/>
        <v>0.17352659271147411</v>
      </c>
      <c r="K28" s="387">
        <f t="shared" si="4"/>
        <v>16763033</v>
      </c>
      <c r="L28" s="387">
        <f t="shared" si="5"/>
        <v>12664219.318181818</v>
      </c>
      <c r="M28" s="387">
        <f t="shared" si="5"/>
        <v>1168827.2727272727</v>
      </c>
      <c r="N28" s="387">
        <f t="shared" si="5"/>
        <v>3079190.9090909092</v>
      </c>
      <c r="O28" s="387">
        <f t="shared" si="5"/>
        <v>2136663.6363636362</v>
      </c>
      <c r="P28" s="390">
        <v>19</v>
      </c>
      <c r="Q28" s="391">
        <v>17853419.059555415</v>
      </c>
      <c r="R28" s="390">
        <f t="shared" si="6"/>
        <v>18774596.960000001</v>
      </c>
      <c r="S28" s="392">
        <f t="shared" si="7"/>
        <v>0.95093487746196681</v>
      </c>
    </row>
    <row r="29" spans="1:19" ht="15" hidden="1" x14ac:dyDescent="0.25">
      <c r="A29" s="382" t="s">
        <v>320</v>
      </c>
      <c r="B29" s="382">
        <v>2017</v>
      </c>
      <c r="C29" s="385">
        <v>11721906</v>
      </c>
      <c r="D29" s="385">
        <v>1016499</v>
      </c>
      <c r="E29" s="385">
        <v>2872955</v>
      </c>
      <c r="F29" s="385">
        <v>2035758</v>
      </c>
      <c r="G29" s="385">
        <f t="shared" si="0"/>
        <v>12738405</v>
      </c>
      <c r="H29" s="385">
        <f t="shared" si="1"/>
        <v>4908713</v>
      </c>
      <c r="I29" s="386">
        <f t="shared" si="2"/>
        <v>0.82703934999471307</v>
      </c>
      <c r="J29" s="386">
        <f t="shared" si="3"/>
        <v>0.17296065000528699</v>
      </c>
      <c r="K29" s="387">
        <f t="shared" si="4"/>
        <v>17647118</v>
      </c>
      <c r="L29" s="387">
        <f t="shared" si="5"/>
        <v>13320347.727272727</v>
      </c>
      <c r="M29" s="387">
        <f t="shared" si="5"/>
        <v>1155112.5</v>
      </c>
      <c r="N29" s="387">
        <f t="shared" si="5"/>
        <v>3264721.5909090908</v>
      </c>
      <c r="O29" s="387">
        <f t="shared" si="5"/>
        <v>2313361.3636363638</v>
      </c>
      <c r="P29" s="390">
        <v>20</v>
      </c>
      <c r="Q29" s="391">
        <v>18951121.534104519</v>
      </c>
      <c r="R29" s="390">
        <f t="shared" si="6"/>
        <v>19764772.16</v>
      </c>
      <c r="S29" s="392">
        <f t="shared" si="7"/>
        <v>0.9588332909021765</v>
      </c>
    </row>
    <row r="30" spans="1:19" ht="15" hidden="1" x14ac:dyDescent="0.25">
      <c r="A30" s="382" t="s">
        <v>320</v>
      </c>
      <c r="B30" s="382">
        <v>2018</v>
      </c>
      <c r="C30" s="385">
        <v>12820998</v>
      </c>
      <c r="D30" s="385">
        <v>1127842</v>
      </c>
      <c r="E30" s="385">
        <v>3217600</v>
      </c>
      <c r="F30" s="385">
        <v>2025620</v>
      </c>
      <c r="G30" s="385">
        <f t="shared" si="0"/>
        <v>13948840</v>
      </c>
      <c r="H30" s="385">
        <f t="shared" si="1"/>
        <v>5243220</v>
      </c>
      <c r="I30" s="386">
        <f t="shared" si="2"/>
        <v>0.83568923815369478</v>
      </c>
      <c r="J30" s="386">
        <f t="shared" si="3"/>
        <v>0.16431076184630519</v>
      </c>
      <c r="K30" s="387">
        <f t="shared" si="4"/>
        <v>19192060</v>
      </c>
      <c r="L30" s="387">
        <f t="shared" si="5"/>
        <v>14569315.909090908</v>
      </c>
      <c r="M30" s="387">
        <f t="shared" si="5"/>
        <v>1281638.6363636365</v>
      </c>
      <c r="N30" s="387">
        <f t="shared" si="5"/>
        <v>3656363.6363636362</v>
      </c>
      <c r="O30" s="387">
        <f t="shared" si="5"/>
        <v>2301840.9090909092</v>
      </c>
      <c r="P30" s="390">
        <v>21</v>
      </c>
      <c r="Q30" s="391">
        <v>20726366.275016192</v>
      </c>
      <c r="R30" s="390">
        <f t="shared" si="6"/>
        <v>21495107.200000003</v>
      </c>
      <c r="S30" s="392">
        <f t="shared" si="7"/>
        <v>0.96423646935876595</v>
      </c>
    </row>
    <row r="31" spans="1:19" ht="15" hidden="1" x14ac:dyDescent="0.25">
      <c r="A31" s="382" t="s">
        <v>320</v>
      </c>
      <c r="B31" s="382">
        <v>2019</v>
      </c>
      <c r="C31" s="385">
        <v>12342524</v>
      </c>
      <c r="D31" s="385">
        <v>982156</v>
      </c>
      <c r="E31" s="385">
        <v>3634197</v>
      </c>
      <c r="F31" s="385">
        <v>1944838</v>
      </c>
      <c r="G31" s="385">
        <f t="shared" si="0"/>
        <v>13324680</v>
      </c>
      <c r="H31" s="385">
        <f t="shared" si="1"/>
        <v>5579035</v>
      </c>
      <c r="I31" s="386">
        <f t="shared" si="2"/>
        <v>0.84516302747899019</v>
      </c>
      <c r="J31" s="386">
        <f t="shared" si="3"/>
        <v>0.15483697252100975</v>
      </c>
      <c r="K31" s="387">
        <f t="shared" si="4"/>
        <v>18903715</v>
      </c>
      <c r="L31" s="387">
        <f t="shared" si="5"/>
        <v>14025595.454545455</v>
      </c>
      <c r="M31" s="387">
        <f t="shared" si="5"/>
        <v>1116086.3636363635</v>
      </c>
      <c r="N31" s="387">
        <f t="shared" si="5"/>
        <v>4129769.3181818184</v>
      </c>
      <c r="O31" s="387">
        <f t="shared" si="5"/>
        <v>2210043.1818181816</v>
      </c>
      <c r="P31" s="390">
        <v>22</v>
      </c>
      <c r="Q31" s="391">
        <v>20112740.264178324</v>
      </c>
      <c r="R31" s="390">
        <f t="shared" si="6"/>
        <v>21172160.800000001</v>
      </c>
      <c r="S31" s="392">
        <f t="shared" si="7"/>
        <v>0.94996162433162346</v>
      </c>
    </row>
    <row r="32" spans="1:19" ht="15" hidden="1" x14ac:dyDescent="0.25">
      <c r="A32" s="382" t="s">
        <v>320</v>
      </c>
      <c r="B32" s="382">
        <v>2020</v>
      </c>
      <c r="C32" s="385">
        <v>10586941</v>
      </c>
      <c r="D32" s="385">
        <v>875514</v>
      </c>
      <c r="E32" s="385">
        <v>3359345</v>
      </c>
      <c r="F32" s="385">
        <v>1967770</v>
      </c>
      <c r="G32" s="385">
        <f t="shared" si="0"/>
        <v>11462455</v>
      </c>
      <c r="H32" s="385">
        <f t="shared" si="1"/>
        <v>5327115</v>
      </c>
      <c r="I32" s="386">
        <f t="shared" si="2"/>
        <v>0.83065176773437321</v>
      </c>
      <c r="J32" s="386">
        <f t="shared" si="3"/>
        <v>0.16934823226562681</v>
      </c>
      <c r="K32" s="387">
        <f t="shared" si="4"/>
        <v>16789570</v>
      </c>
      <c r="L32" s="387">
        <f t="shared" si="5"/>
        <v>12030614.772727273</v>
      </c>
      <c r="M32" s="387">
        <f t="shared" si="5"/>
        <v>994902.27272727271</v>
      </c>
      <c r="N32" s="387">
        <f t="shared" si="5"/>
        <v>3817437.5</v>
      </c>
      <c r="O32" s="387">
        <f t="shared" si="5"/>
        <v>2236102.2727272729</v>
      </c>
      <c r="P32" s="390">
        <v>23</v>
      </c>
      <c r="Q32" s="391">
        <v>17487177.085466035</v>
      </c>
      <c r="R32" s="390">
        <f t="shared" si="6"/>
        <v>18804318.400000002</v>
      </c>
      <c r="S32" s="392">
        <f t="shared" si="7"/>
        <v>0.92995538117808263</v>
      </c>
    </row>
    <row r="33" spans="1:19" ht="15" hidden="1" x14ac:dyDescent="0.25">
      <c r="A33" s="393" t="s">
        <v>321</v>
      </c>
      <c r="B33" s="393">
        <v>1999</v>
      </c>
      <c r="C33" s="394">
        <f>C64*(1-(C521/C34))</f>
        <v>3097380.5467625898</v>
      </c>
      <c r="D33" s="394">
        <f t="shared" ref="D33:F33" si="8">D64*(1-(D521/D34))</f>
        <v>1141459.2491525423</v>
      </c>
      <c r="E33" s="394">
        <f t="shared" si="8"/>
        <v>34888.080000000002</v>
      </c>
      <c r="F33" s="394">
        <f t="shared" si="8"/>
        <v>504679.89</v>
      </c>
      <c r="G33" s="385">
        <f t="shared" si="0"/>
        <v>4238839.7959151324</v>
      </c>
      <c r="H33" s="385">
        <f t="shared" si="1"/>
        <v>539567.97</v>
      </c>
      <c r="I33" s="386">
        <f t="shared" si="2"/>
        <v>0.65550467440334004</v>
      </c>
      <c r="J33" s="386">
        <f t="shared" si="3"/>
        <v>0.34449532559666002</v>
      </c>
      <c r="K33" s="387">
        <f t="shared" si="4"/>
        <v>4778407.7659151321</v>
      </c>
      <c r="L33" s="387">
        <f t="shared" si="5"/>
        <v>3519750.621321125</v>
      </c>
      <c r="M33" s="387">
        <f t="shared" si="5"/>
        <v>1297112.783127889</v>
      </c>
      <c r="N33" s="387">
        <f t="shared" si="5"/>
        <v>39645.545454545456</v>
      </c>
      <c r="O33" s="387">
        <f t="shared" si="5"/>
        <v>573499.875</v>
      </c>
      <c r="P33" s="390">
        <v>1</v>
      </c>
      <c r="Q33" s="395">
        <v>5635190.3257422801</v>
      </c>
      <c r="R33" s="390">
        <f>K33*1.12</f>
        <v>5351816.6978249485</v>
      </c>
      <c r="S33" s="392">
        <f>Q33/R33</f>
        <v>1.0529490533621038</v>
      </c>
    </row>
    <row r="34" spans="1:19" ht="15" hidden="1" x14ac:dyDescent="0.25">
      <c r="A34" s="382" t="s">
        <v>321</v>
      </c>
      <c r="B34" s="382">
        <v>2000</v>
      </c>
      <c r="C34" s="385">
        <v>2780000</v>
      </c>
      <c r="D34" s="385">
        <v>1180000</v>
      </c>
      <c r="E34" s="385">
        <v>50000</v>
      </c>
      <c r="F34" s="385">
        <v>500000</v>
      </c>
      <c r="G34" s="385">
        <f t="shared" si="0"/>
        <v>3960000</v>
      </c>
      <c r="H34" s="385">
        <f t="shared" si="1"/>
        <v>550000</v>
      </c>
      <c r="I34" s="386">
        <f t="shared" si="2"/>
        <v>0.6274944567627494</v>
      </c>
      <c r="J34" s="386">
        <f t="shared" si="3"/>
        <v>0.37250554323725055</v>
      </c>
      <c r="K34" s="387">
        <f t="shared" si="4"/>
        <v>4510000</v>
      </c>
      <c r="L34" s="387">
        <f t="shared" si="5"/>
        <v>3159090.9090909092</v>
      </c>
      <c r="M34" s="387">
        <f t="shared" si="5"/>
        <v>1340909.0909090908</v>
      </c>
      <c r="N34" s="387">
        <f t="shared" si="5"/>
        <v>56818.181818181816</v>
      </c>
      <c r="O34" s="387">
        <f t="shared" si="5"/>
        <v>568181.81818181823</v>
      </c>
      <c r="P34" s="390">
        <v>2</v>
      </c>
      <c r="Q34" s="395">
        <v>5385143.495191846</v>
      </c>
      <c r="R34" s="390">
        <f t="shared" ref="R34:R54" si="9">K34*1.12</f>
        <v>5051200.0000000009</v>
      </c>
      <c r="S34" s="392">
        <f t="shared" ref="S34:S54" si="10">Q34/R34</f>
        <v>1.0661117150759909</v>
      </c>
    </row>
    <row r="35" spans="1:19" ht="15" hidden="1" x14ac:dyDescent="0.25">
      <c r="A35" s="382" t="s">
        <v>321</v>
      </c>
      <c r="B35" s="382">
        <v>2001</v>
      </c>
      <c r="C35" s="385">
        <v>2745000</v>
      </c>
      <c r="D35" s="385">
        <v>920000</v>
      </c>
      <c r="E35" s="385">
        <v>50000</v>
      </c>
      <c r="F35" s="385">
        <v>500000</v>
      </c>
      <c r="G35" s="385">
        <f t="shared" si="0"/>
        <v>3665000</v>
      </c>
      <c r="H35" s="385">
        <f t="shared" si="1"/>
        <v>550000</v>
      </c>
      <c r="I35" s="386">
        <f t="shared" si="2"/>
        <v>0.66310794780545668</v>
      </c>
      <c r="J35" s="386">
        <f t="shared" si="3"/>
        <v>0.33689205219454332</v>
      </c>
      <c r="K35" s="387">
        <f t="shared" si="4"/>
        <v>4215000</v>
      </c>
      <c r="L35" s="387">
        <f t="shared" si="5"/>
        <v>3119318.1818181816</v>
      </c>
      <c r="M35" s="387">
        <f t="shared" si="5"/>
        <v>1045454.5454545454</v>
      </c>
      <c r="N35" s="387">
        <f t="shared" si="5"/>
        <v>56818.181818181816</v>
      </c>
      <c r="O35" s="387">
        <f t="shared" si="5"/>
        <v>568181.81818181823</v>
      </c>
      <c r="P35" s="390">
        <v>3</v>
      </c>
      <c r="Q35" s="395">
        <v>4896735.2541541746</v>
      </c>
      <c r="R35" s="390">
        <f t="shared" si="9"/>
        <v>4720800</v>
      </c>
      <c r="S35" s="392">
        <f t="shared" si="10"/>
        <v>1.0372681016256089</v>
      </c>
    </row>
    <row r="36" spans="1:19" ht="15" hidden="1" x14ac:dyDescent="0.25">
      <c r="A36" s="382" t="s">
        <v>321</v>
      </c>
      <c r="B36" s="382">
        <v>2002</v>
      </c>
      <c r="C36" s="385">
        <v>2950000</v>
      </c>
      <c r="D36" s="385">
        <v>1000000</v>
      </c>
      <c r="E36" s="385">
        <v>50000</v>
      </c>
      <c r="F36" s="385">
        <v>500000</v>
      </c>
      <c r="G36" s="385">
        <f t="shared" si="0"/>
        <v>3950000</v>
      </c>
      <c r="H36" s="385">
        <f t="shared" si="1"/>
        <v>550000</v>
      </c>
      <c r="I36" s="386">
        <f t="shared" si="2"/>
        <v>0.66666666666666663</v>
      </c>
      <c r="J36" s="386">
        <f t="shared" si="3"/>
        <v>0.33333333333333331</v>
      </c>
      <c r="K36" s="387">
        <f t="shared" si="4"/>
        <v>4500000</v>
      </c>
      <c r="L36" s="387">
        <f t="shared" si="5"/>
        <v>3352272.7272727271</v>
      </c>
      <c r="M36" s="387">
        <f t="shared" si="5"/>
        <v>1136363.6363636365</v>
      </c>
      <c r="N36" s="387">
        <f t="shared" si="5"/>
        <v>56818.181818181816</v>
      </c>
      <c r="O36" s="387">
        <f t="shared" si="5"/>
        <v>568181.81818181823</v>
      </c>
      <c r="P36" s="390">
        <v>4</v>
      </c>
      <c r="Q36" s="395">
        <v>5147241.5001868326</v>
      </c>
      <c r="R36" s="390">
        <f t="shared" si="9"/>
        <v>5040000.0000000009</v>
      </c>
      <c r="S36" s="392">
        <f t="shared" si="10"/>
        <v>1.0212780754338953</v>
      </c>
    </row>
    <row r="37" spans="1:19" ht="15" hidden="1" x14ac:dyDescent="0.25">
      <c r="A37" s="382" t="s">
        <v>321</v>
      </c>
      <c r="B37" s="382">
        <v>2003</v>
      </c>
      <c r="C37" s="385">
        <v>3175000</v>
      </c>
      <c r="D37" s="385">
        <v>1040000</v>
      </c>
      <c r="E37" s="385">
        <v>50000</v>
      </c>
      <c r="F37" s="385">
        <v>500000</v>
      </c>
      <c r="G37" s="385">
        <f t="shared" si="0"/>
        <v>4215000</v>
      </c>
      <c r="H37" s="385">
        <f t="shared" si="1"/>
        <v>550000</v>
      </c>
      <c r="I37" s="386">
        <f t="shared" si="2"/>
        <v>0.67681007345225608</v>
      </c>
      <c r="J37" s="386">
        <f t="shared" si="3"/>
        <v>0.32318992654774398</v>
      </c>
      <c r="K37" s="387">
        <f t="shared" si="4"/>
        <v>4765000</v>
      </c>
      <c r="L37" s="387">
        <f t="shared" si="5"/>
        <v>3607954.5454545454</v>
      </c>
      <c r="M37" s="387">
        <f t="shared" si="5"/>
        <v>1181818.1818181819</v>
      </c>
      <c r="N37" s="387">
        <f t="shared" si="5"/>
        <v>56818.181818181816</v>
      </c>
      <c r="O37" s="387">
        <f t="shared" si="5"/>
        <v>568181.81818181823</v>
      </c>
      <c r="P37" s="390">
        <v>5</v>
      </c>
      <c r="Q37" s="395">
        <v>5471321.3338595796</v>
      </c>
      <c r="R37" s="390">
        <f t="shared" si="9"/>
        <v>5336800.0000000009</v>
      </c>
      <c r="S37" s="392">
        <f t="shared" si="10"/>
        <v>1.0252063659607964</v>
      </c>
    </row>
    <row r="38" spans="1:19" ht="15" hidden="1" x14ac:dyDescent="0.25">
      <c r="A38" s="382" t="s">
        <v>321</v>
      </c>
      <c r="B38" s="382">
        <v>2004</v>
      </c>
      <c r="C38" s="385">
        <v>3235000</v>
      </c>
      <c r="D38" s="385">
        <v>1015000</v>
      </c>
      <c r="E38" s="385">
        <v>50000</v>
      </c>
      <c r="F38" s="385">
        <v>550000</v>
      </c>
      <c r="G38" s="385">
        <f t="shared" si="0"/>
        <v>4250000</v>
      </c>
      <c r="H38" s="385">
        <f t="shared" si="1"/>
        <v>600000</v>
      </c>
      <c r="I38" s="386">
        <f t="shared" si="2"/>
        <v>0.67731958762886602</v>
      </c>
      <c r="J38" s="386">
        <f t="shared" si="3"/>
        <v>0.32268041237113404</v>
      </c>
      <c r="K38" s="387">
        <f t="shared" si="4"/>
        <v>4850000</v>
      </c>
      <c r="L38" s="387">
        <f t="shared" si="5"/>
        <v>3676136.3636363638</v>
      </c>
      <c r="M38" s="387">
        <f t="shared" si="5"/>
        <v>1153409.0909090908</v>
      </c>
      <c r="N38" s="387">
        <f t="shared" si="5"/>
        <v>56818.181818181816</v>
      </c>
      <c r="O38" s="387">
        <f t="shared" si="5"/>
        <v>625000</v>
      </c>
      <c r="P38" s="390">
        <v>6</v>
      </c>
      <c r="Q38" s="395">
        <v>5594611.6283462578</v>
      </c>
      <c r="R38" s="390">
        <f t="shared" si="9"/>
        <v>5432000.0000000009</v>
      </c>
      <c r="S38" s="392">
        <f t="shared" si="10"/>
        <v>1.0299358667795024</v>
      </c>
    </row>
    <row r="39" spans="1:19" ht="15" hidden="1" x14ac:dyDescent="0.25">
      <c r="A39" s="382" t="s">
        <v>321</v>
      </c>
      <c r="B39" s="382">
        <v>2005</v>
      </c>
      <c r="C39" s="385">
        <v>3285000</v>
      </c>
      <c r="D39" s="385">
        <v>1015000</v>
      </c>
      <c r="E39" s="385">
        <v>50000</v>
      </c>
      <c r="F39" s="385">
        <v>600000</v>
      </c>
      <c r="G39" s="385">
        <f t="shared" si="0"/>
        <v>4300000</v>
      </c>
      <c r="H39" s="385">
        <f t="shared" si="1"/>
        <v>650000</v>
      </c>
      <c r="I39" s="386">
        <f t="shared" si="2"/>
        <v>0.67373737373737375</v>
      </c>
      <c r="J39" s="386">
        <f t="shared" si="3"/>
        <v>0.32626262626262625</v>
      </c>
      <c r="K39" s="387">
        <f t="shared" si="4"/>
        <v>4950000</v>
      </c>
      <c r="L39" s="387">
        <f t="shared" si="5"/>
        <v>3732954.5454545454</v>
      </c>
      <c r="M39" s="387">
        <f t="shared" si="5"/>
        <v>1153409.0909090908</v>
      </c>
      <c r="N39" s="387">
        <f t="shared" si="5"/>
        <v>56818.181818181816</v>
      </c>
      <c r="O39" s="387">
        <f t="shared" si="5"/>
        <v>681818.18181818177</v>
      </c>
      <c r="P39" s="390">
        <v>7</v>
      </c>
      <c r="Q39" s="395">
        <v>5731634.3919376759</v>
      </c>
      <c r="R39" s="390">
        <f t="shared" si="9"/>
        <v>5544000.0000000009</v>
      </c>
      <c r="S39" s="392">
        <f t="shared" si="10"/>
        <v>1.0338445872903455</v>
      </c>
    </row>
    <row r="40" spans="1:19" ht="15" hidden="1" x14ac:dyDescent="0.25">
      <c r="A40" s="382" t="s">
        <v>321</v>
      </c>
      <c r="B40" s="382">
        <v>2006</v>
      </c>
      <c r="C40" s="385">
        <v>3375000</v>
      </c>
      <c r="D40" s="385">
        <v>1030000</v>
      </c>
      <c r="E40" s="385">
        <v>50000</v>
      </c>
      <c r="F40" s="385">
        <v>620000</v>
      </c>
      <c r="G40" s="385">
        <f t="shared" si="0"/>
        <v>4405000</v>
      </c>
      <c r="H40" s="385">
        <f t="shared" si="1"/>
        <v>670000</v>
      </c>
      <c r="I40" s="386">
        <f t="shared" si="2"/>
        <v>0.67487684729064035</v>
      </c>
      <c r="J40" s="386">
        <f t="shared" si="3"/>
        <v>0.3251231527093596</v>
      </c>
      <c r="K40" s="387">
        <f t="shared" si="4"/>
        <v>5075000</v>
      </c>
      <c r="L40" s="387">
        <f t="shared" si="5"/>
        <v>3835227.2727272729</v>
      </c>
      <c r="M40" s="387">
        <f t="shared" si="5"/>
        <v>1170454.5454545454</v>
      </c>
      <c r="N40" s="387">
        <f t="shared" si="5"/>
        <v>56818.181818181816</v>
      </c>
      <c r="O40" s="387">
        <f t="shared" si="5"/>
        <v>704545.45454545459</v>
      </c>
      <c r="P40" s="390">
        <v>8</v>
      </c>
      <c r="Q40" s="395">
        <v>5890924.2004045174</v>
      </c>
      <c r="R40" s="390">
        <f t="shared" si="9"/>
        <v>5684000.0000000009</v>
      </c>
      <c r="S40" s="392">
        <f t="shared" si="10"/>
        <v>1.0364046798741233</v>
      </c>
    </row>
    <row r="41" spans="1:19" ht="15" hidden="1" x14ac:dyDescent="0.25">
      <c r="A41" s="382" t="s">
        <v>321</v>
      </c>
      <c r="B41" s="382">
        <v>2007</v>
      </c>
      <c r="C41" s="385">
        <v>3275000</v>
      </c>
      <c r="D41" s="385">
        <v>1000000</v>
      </c>
      <c r="E41" s="385">
        <v>50000</v>
      </c>
      <c r="F41" s="385">
        <v>690000</v>
      </c>
      <c r="G41" s="385">
        <f t="shared" si="0"/>
        <v>4275000</v>
      </c>
      <c r="H41" s="385">
        <f t="shared" si="1"/>
        <v>740000</v>
      </c>
      <c r="I41" s="386">
        <f t="shared" si="2"/>
        <v>0.66301096709870389</v>
      </c>
      <c r="J41" s="386">
        <f t="shared" si="3"/>
        <v>0.33698903290129611</v>
      </c>
      <c r="K41" s="387">
        <f t="shared" si="4"/>
        <v>5015000</v>
      </c>
      <c r="L41" s="387">
        <f t="shared" si="5"/>
        <v>3721590.9090909092</v>
      </c>
      <c r="M41" s="387">
        <f t="shared" si="5"/>
        <v>1136363.6363636365</v>
      </c>
      <c r="N41" s="387">
        <f t="shared" si="5"/>
        <v>56818.181818181816</v>
      </c>
      <c r="O41" s="387">
        <f t="shared" si="5"/>
        <v>784090.90909090906</v>
      </c>
      <c r="P41" s="390">
        <v>9</v>
      </c>
      <c r="Q41" s="395">
        <v>5791768.1892114822</v>
      </c>
      <c r="R41" s="390">
        <f t="shared" si="9"/>
        <v>5616800.0000000009</v>
      </c>
      <c r="S41" s="392">
        <f t="shared" si="10"/>
        <v>1.0311508669013463</v>
      </c>
    </row>
    <row r="42" spans="1:19" ht="15" hidden="1" x14ac:dyDescent="0.25">
      <c r="A42" s="382" t="s">
        <v>321</v>
      </c>
      <c r="B42" s="382">
        <v>2008</v>
      </c>
      <c r="C42" s="385">
        <v>3060000</v>
      </c>
      <c r="D42" s="385">
        <v>940000</v>
      </c>
      <c r="E42" s="385">
        <v>50000</v>
      </c>
      <c r="F42" s="385">
        <v>650000</v>
      </c>
      <c r="G42" s="385">
        <f t="shared" si="0"/>
        <v>4000000</v>
      </c>
      <c r="H42" s="385">
        <f t="shared" si="1"/>
        <v>700000</v>
      </c>
      <c r="I42" s="386">
        <f t="shared" si="2"/>
        <v>0.66170212765957448</v>
      </c>
      <c r="J42" s="386">
        <f t="shared" si="3"/>
        <v>0.33829787234042552</v>
      </c>
      <c r="K42" s="387">
        <f t="shared" si="4"/>
        <v>4700000</v>
      </c>
      <c r="L42" s="387">
        <f t="shared" si="5"/>
        <v>3477272.7272727271</v>
      </c>
      <c r="M42" s="387">
        <f t="shared" si="5"/>
        <v>1068181.8181818181</v>
      </c>
      <c r="N42" s="387">
        <f t="shared" si="5"/>
        <v>56818.181818181816</v>
      </c>
      <c r="O42" s="387">
        <f t="shared" si="5"/>
        <v>738636.36363636365</v>
      </c>
      <c r="P42" s="390">
        <v>10</v>
      </c>
      <c r="Q42" s="395">
        <v>5430007.220882955</v>
      </c>
      <c r="R42" s="390">
        <f t="shared" si="9"/>
        <v>5264000.0000000009</v>
      </c>
      <c r="S42" s="392">
        <f t="shared" si="10"/>
        <v>1.0315363261555763</v>
      </c>
    </row>
    <row r="43" spans="1:19" ht="15" hidden="1" x14ac:dyDescent="0.25">
      <c r="A43" s="382" t="s">
        <v>321</v>
      </c>
      <c r="B43" s="382">
        <v>2009</v>
      </c>
      <c r="C43" s="385">
        <v>2800000</v>
      </c>
      <c r="D43" s="385">
        <v>870000</v>
      </c>
      <c r="E43" s="385">
        <v>50000</v>
      </c>
      <c r="F43" s="385">
        <v>675000</v>
      </c>
      <c r="G43" s="385">
        <f t="shared" si="0"/>
        <v>3670000</v>
      </c>
      <c r="H43" s="385">
        <f t="shared" si="1"/>
        <v>725000</v>
      </c>
      <c r="I43" s="386">
        <f t="shared" si="2"/>
        <v>0.64846416382252559</v>
      </c>
      <c r="J43" s="386">
        <f t="shared" si="3"/>
        <v>0.35153583617747441</v>
      </c>
      <c r="K43" s="387">
        <f t="shared" si="4"/>
        <v>4395000</v>
      </c>
      <c r="L43" s="387">
        <f t="shared" si="5"/>
        <v>3181818.1818181816</v>
      </c>
      <c r="M43" s="387">
        <f t="shared" si="5"/>
        <v>988636.36363636365</v>
      </c>
      <c r="N43" s="387">
        <f t="shared" si="5"/>
        <v>56818.181818181816</v>
      </c>
      <c r="O43" s="387">
        <f t="shared" si="5"/>
        <v>767045.45454545459</v>
      </c>
      <c r="P43" s="390">
        <v>11</v>
      </c>
      <c r="Q43" s="395">
        <v>5053677.6905842554</v>
      </c>
      <c r="R43" s="390">
        <f t="shared" si="9"/>
        <v>4922400.0000000009</v>
      </c>
      <c r="S43" s="392">
        <f t="shared" si="10"/>
        <v>1.0266694479490197</v>
      </c>
    </row>
    <row r="44" spans="1:19" ht="15" hidden="1" x14ac:dyDescent="0.25">
      <c r="A44" s="382" t="s">
        <v>321</v>
      </c>
      <c r="B44" s="382">
        <v>2010</v>
      </c>
      <c r="C44" s="385">
        <v>3138670</v>
      </c>
      <c r="D44" s="385">
        <v>975230</v>
      </c>
      <c r="E44" s="385">
        <v>49209</v>
      </c>
      <c r="F44" s="385">
        <v>664316</v>
      </c>
      <c r="G44" s="385">
        <f t="shared" si="0"/>
        <v>4113900</v>
      </c>
      <c r="H44" s="385">
        <f t="shared" si="1"/>
        <v>713525</v>
      </c>
      <c r="I44" s="386">
        <f t="shared" si="2"/>
        <v>0.66036841587388717</v>
      </c>
      <c r="J44" s="386">
        <f t="shared" si="3"/>
        <v>0.33963158412611277</v>
      </c>
      <c r="K44" s="387">
        <f t="shared" si="4"/>
        <v>4827425</v>
      </c>
      <c r="L44" s="387">
        <f t="shared" si="5"/>
        <v>3566670.4545454546</v>
      </c>
      <c r="M44" s="387">
        <f t="shared" si="5"/>
        <v>1108215.9090909092</v>
      </c>
      <c r="N44" s="387">
        <f t="shared" si="5"/>
        <v>55919.318181818184</v>
      </c>
      <c r="O44" s="387">
        <f t="shared" si="5"/>
        <v>754904.54545454541</v>
      </c>
      <c r="P44" s="390">
        <v>12</v>
      </c>
      <c r="Q44" s="395">
        <v>5555467.0864299424</v>
      </c>
      <c r="R44" s="390">
        <f t="shared" si="9"/>
        <v>5406716.0000000009</v>
      </c>
      <c r="S44" s="392">
        <f t="shared" si="10"/>
        <v>1.0275122803620427</v>
      </c>
    </row>
    <row r="45" spans="1:19" ht="15" hidden="1" x14ac:dyDescent="0.25">
      <c r="A45" s="382" t="s">
        <v>321</v>
      </c>
      <c r="B45" s="382">
        <v>2011</v>
      </c>
      <c r="C45" s="385">
        <v>3231252</v>
      </c>
      <c r="D45" s="385">
        <v>1003996</v>
      </c>
      <c r="E45" s="385">
        <v>61569</v>
      </c>
      <c r="F45" s="385">
        <v>831184</v>
      </c>
      <c r="G45" s="385">
        <f t="shared" si="0"/>
        <v>4235248</v>
      </c>
      <c r="H45" s="385">
        <f t="shared" si="1"/>
        <v>892753</v>
      </c>
      <c r="I45" s="386">
        <f t="shared" si="2"/>
        <v>0.64212565481168982</v>
      </c>
      <c r="J45" s="386">
        <f t="shared" si="3"/>
        <v>0.35787434518831024</v>
      </c>
      <c r="K45" s="387">
        <f t="shared" si="4"/>
        <v>5128001</v>
      </c>
      <c r="L45" s="387">
        <f t="shared" si="5"/>
        <v>3671877.2727272729</v>
      </c>
      <c r="M45" s="387">
        <f t="shared" si="5"/>
        <v>1140904.5454545454</v>
      </c>
      <c r="N45" s="387">
        <f t="shared" si="5"/>
        <v>69964.772727272721</v>
      </c>
      <c r="O45" s="387">
        <f t="shared" si="5"/>
        <v>944527.27272727271</v>
      </c>
      <c r="P45" s="390">
        <v>13</v>
      </c>
      <c r="Q45" s="395">
        <v>5589628.1607444054</v>
      </c>
      <c r="R45" s="390">
        <f t="shared" si="9"/>
        <v>5743361.1200000001</v>
      </c>
      <c r="S45" s="392">
        <f t="shared" si="10"/>
        <v>0.97323292823774332</v>
      </c>
    </row>
    <row r="46" spans="1:19" ht="15" hidden="1" x14ac:dyDescent="0.25">
      <c r="A46" s="382" t="s">
        <v>321</v>
      </c>
      <c r="B46" s="382">
        <v>2012</v>
      </c>
      <c r="C46" s="385">
        <v>3231252</v>
      </c>
      <c r="D46" s="385">
        <v>1003996</v>
      </c>
      <c r="E46" s="385">
        <v>61569</v>
      </c>
      <c r="F46" s="385">
        <v>831184</v>
      </c>
      <c r="G46" s="385">
        <f t="shared" si="0"/>
        <v>4235248</v>
      </c>
      <c r="H46" s="385">
        <f t="shared" si="1"/>
        <v>892753</v>
      </c>
      <c r="I46" s="386">
        <f t="shared" si="2"/>
        <v>0.64212565481168982</v>
      </c>
      <c r="J46" s="386">
        <f t="shared" si="3"/>
        <v>0.35787434518831024</v>
      </c>
      <c r="K46" s="387">
        <f t="shared" si="4"/>
        <v>5128001</v>
      </c>
      <c r="L46" s="387">
        <f t="shared" si="5"/>
        <v>3671877.2727272729</v>
      </c>
      <c r="M46" s="387">
        <f t="shared" si="5"/>
        <v>1140904.5454545454</v>
      </c>
      <c r="N46" s="387">
        <f t="shared" si="5"/>
        <v>69964.772727272721</v>
      </c>
      <c r="O46" s="387">
        <f t="shared" si="5"/>
        <v>944527.27272727271</v>
      </c>
      <c r="P46" s="390">
        <v>14</v>
      </c>
      <c r="Q46" s="395">
        <v>5316149.4993449561</v>
      </c>
      <c r="R46" s="390">
        <f t="shared" si="9"/>
        <v>5743361.1200000001</v>
      </c>
      <c r="S46" s="392">
        <f t="shared" si="10"/>
        <v>0.92561644449495384</v>
      </c>
    </row>
    <row r="47" spans="1:19" ht="15" hidden="1" x14ac:dyDescent="0.25">
      <c r="A47" s="382" t="s">
        <v>321</v>
      </c>
      <c r="B47" s="382">
        <v>2013</v>
      </c>
      <c r="C47" s="385">
        <v>3615400</v>
      </c>
      <c r="D47" s="385">
        <v>1003990</v>
      </c>
      <c r="E47" s="385">
        <v>61570</v>
      </c>
      <c r="F47" s="385">
        <v>831180</v>
      </c>
      <c r="G47" s="385">
        <f t="shared" si="0"/>
        <v>4619390</v>
      </c>
      <c r="H47" s="385">
        <f t="shared" si="1"/>
        <v>892750</v>
      </c>
      <c r="I47" s="386">
        <f t="shared" si="2"/>
        <v>0.66706759987953856</v>
      </c>
      <c r="J47" s="386">
        <f t="shared" si="3"/>
        <v>0.33293240012046138</v>
      </c>
      <c r="K47" s="387">
        <f t="shared" si="4"/>
        <v>5512140</v>
      </c>
      <c r="L47" s="387">
        <f t="shared" si="5"/>
        <v>4108409.0909090908</v>
      </c>
      <c r="M47" s="387">
        <f t="shared" si="5"/>
        <v>1140897.7272727273</v>
      </c>
      <c r="N47" s="387">
        <f t="shared" si="5"/>
        <v>69965.909090909088</v>
      </c>
      <c r="O47" s="387">
        <f t="shared" si="5"/>
        <v>944522.72727272729</v>
      </c>
      <c r="P47" s="390">
        <v>15</v>
      </c>
      <c r="Q47" s="395">
        <v>5760398.1124455836</v>
      </c>
      <c r="R47" s="390">
        <f t="shared" si="9"/>
        <v>6173596.8000000007</v>
      </c>
      <c r="S47" s="392">
        <f t="shared" si="10"/>
        <v>0.9330700236927657</v>
      </c>
    </row>
    <row r="48" spans="1:19" ht="15" hidden="1" x14ac:dyDescent="0.25">
      <c r="A48" s="382" t="s">
        <v>321</v>
      </c>
      <c r="B48" s="382">
        <v>2014</v>
      </c>
      <c r="C48" s="385">
        <v>3515400</v>
      </c>
      <c r="D48" s="385">
        <v>1003990</v>
      </c>
      <c r="E48" s="385">
        <v>61570</v>
      </c>
      <c r="F48" s="385">
        <v>831180</v>
      </c>
      <c r="G48" s="385">
        <f t="shared" si="0"/>
        <v>4519390</v>
      </c>
      <c r="H48" s="385">
        <f t="shared" si="1"/>
        <v>892750</v>
      </c>
      <c r="I48" s="386">
        <f t="shared" si="2"/>
        <v>0.66091601473723882</v>
      </c>
      <c r="J48" s="386">
        <f t="shared" si="3"/>
        <v>0.33908398526276112</v>
      </c>
      <c r="K48" s="387">
        <f t="shared" si="4"/>
        <v>5412140</v>
      </c>
      <c r="L48" s="387">
        <f t="shared" si="5"/>
        <v>3994772.7272727271</v>
      </c>
      <c r="M48" s="387">
        <f t="shared" si="5"/>
        <v>1140897.7272727273</v>
      </c>
      <c r="N48" s="387">
        <f t="shared" si="5"/>
        <v>69965.909090909088</v>
      </c>
      <c r="O48" s="387">
        <f t="shared" si="5"/>
        <v>944522.72727272729</v>
      </c>
      <c r="P48" s="390">
        <v>16</v>
      </c>
      <c r="Q48" s="395">
        <v>5644098.9448814802</v>
      </c>
      <c r="R48" s="390">
        <f t="shared" si="9"/>
        <v>6061596.8000000007</v>
      </c>
      <c r="S48" s="392">
        <f t="shared" si="10"/>
        <v>0.93112411318441368</v>
      </c>
    </row>
    <row r="49" spans="1:19" ht="15" hidden="1" x14ac:dyDescent="0.25">
      <c r="A49" s="382" t="s">
        <v>321</v>
      </c>
      <c r="B49" s="382">
        <v>2015</v>
      </c>
      <c r="C49" s="385">
        <v>3515400</v>
      </c>
      <c r="D49" s="385">
        <v>1003990</v>
      </c>
      <c r="E49" s="385">
        <v>61570</v>
      </c>
      <c r="F49" s="385">
        <v>831180</v>
      </c>
      <c r="G49" s="385">
        <f t="shared" si="0"/>
        <v>4519390</v>
      </c>
      <c r="H49" s="385">
        <f t="shared" si="1"/>
        <v>892750</v>
      </c>
      <c r="I49" s="386">
        <f t="shared" si="2"/>
        <v>0.66091601473723882</v>
      </c>
      <c r="J49" s="386">
        <f t="shared" si="3"/>
        <v>0.33908398526276112</v>
      </c>
      <c r="K49" s="387">
        <f t="shared" si="4"/>
        <v>5412140</v>
      </c>
      <c r="L49" s="387">
        <f t="shared" si="5"/>
        <v>3994772.7272727271</v>
      </c>
      <c r="M49" s="387">
        <f t="shared" si="5"/>
        <v>1140897.7272727273</v>
      </c>
      <c r="N49" s="387">
        <f t="shared" si="5"/>
        <v>69965.909090909088</v>
      </c>
      <c r="O49" s="387">
        <f t="shared" si="5"/>
        <v>944522.72727272729</v>
      </c>
      <c r="P49" s="390">
        <v>17</v>
      </c>
      <c r="Q49" s="395">
        <v>5650993.4631000943</v>
      </c>
      <c r="R49" s="390">
        <f t="shared" si="9"/>
        <v>6061596.8000000007</v>
      </c>
      <c r="S49" s="392">
        <f t="shared" si="10"/>
        <v>0.93226152275586749</v>
      </c>
    </row>
    <row r="50" spans="1:19" ht="15" hidden="1" x14ac:dyDescent="0.25">
      <c r="A50" s="382" t="s">
        <v>321</v>
      </c>
      <c r="B50" s="382">
        <v>2016</v>
      </c>
      <c r="C50" s="385">
        <v>3515400</v>
      </c>
      <c r="D50" s="385">
        <v>1003990</v>
      </c>
      <c r="E50" s="385">
        <v>61570</v>
      </c>
      <c r="F50" s="385">
        <v>831180</v>
      </c>
      <c r="G50" s="385">
        <f t="shared" si="0"/>
        <v>4519390</v>
      </c>
      <c r="H50" s="385">
        <f t="shared" si="1"/>
        <v>892750</v>
      </c>
      <c r="I50" s="386">
        <f t="shared" si="2"/>
        <v>0.66091601473723882</v>
      </c>
      <c r="J50" s="386">
        <f t="shared" si="3"/>
        <v>0.33908398526276112</v>
      </c>
      <c r="K50" s="387">
        <f t="shared" si="4"/>
        <v>5412140</v>
      </c>
      <c r="L50" s="387">
        <f t="shared" si="5"/>
        <v>3994772.7272727271</v>
      </c>
      <c r="M50" s="387">
        <f t="shared" si="5"/>
        <v>1140897.7272727273</v>
      </c>
      <c r="N50" s="387">
        <f t="shared" si="5"/>
        <v>69965.909090909088</v>
      </c>
      <c r="O50" s="387">
        <f t="shared" si="5"/>
        <v>944522.72727272729</v>
      </c>
      <c r="P50" s="390">
        <v>18</v>
      </c>
      <c r="Q50" s="395">
        <v>5822599.6765558813</v>
      </c>
      <c r="R50" s="390">
        <f t="shared" si="9"/>
        <v>6061596.8000000007</v>
      </c>
      <c r="S50" s="392">
        <f t="shared" si="10"/>
        <v>0.96057192001881098</v>
      </c>
    </row>
    <row r="51" spans="1:19" ht="15" hidden="1" x14ac:dyDescent="0.25">
      <c r="A51" s="382" t="s">
        <v>321</v>
      </c>
      <c r="B51" s="382">
        <v>2017</v>
      </c>
      <c r="C51" s="385">
        <v>3515400</v>
      </c>
      <c r="D51" s="385">
        <v>1003990</v>
      </c>
      <c r="E51" s="385">
        <v>61570</v>
      </c>
      <c r="F51" s="385">
        <v>831180</v>
      </c>
      <c r="G51" s="385">
        <f t="shared" si="0"/>
        <v>4519390</v>
      </c>
      <c r="H51" s="385">
        <f t="shared" si="1"/>
        <v>892750</v>
      </c>
      <c r="I51" s="386">
        <f t="shared" si="2"/>
        <v>0.66091601473723882</v>
      </c>
      <c r="J51" s="386">
        <f t="shared" si="3"/>
        <v>0.33908398526276112</v>
      </c>
      <c r="K51" s="387">
        <f t="shared" si="4"/>
        <v>5412140</v>
      </c>
      <c r="L51" s="387">
        <f t="shared" si="5"/>
        <v>3994772.7272727271</v>
      </c>
      <c r="M51" s="387">
        <f t="shared" si="5"/>
        <v>1140897.7272727273</v>
      </c>
      <c r="N51" s="387">
        <f t="shared" si="5"/>
        <v>69965.909090909088</v>
      </c>
      <c r="O51" s="387">
        <f t="shared" si="5"/>
        <v>944522.72727272729</v>
      </c>
      <c r="P51" s="390">
        <v>19</v>
      </c>
      <c r="Q51" s="395">
        <v>6229470.0026582405</v>
      </c>
      <c r="R51" s="390">
        <f t="shared" si="9"/>
        <v>6061596.8000000007</v>
      </c>
      <c r="S51" s="392">
        <f t="shared" si="10"/>
        <v>1.0276945511549431</v>
      </c>
    </row>
    <row r="52" spans="1:19" ht="15" hidden="1" x14ac:dyDescent="0.25">
      <c r="A52" s="382" t="s">
        <v>321</v>
      </c>
      <c r="B52" s="382">
        <v>2018</v>
      </c>
      <c r="C52" s="385">
        <v>3315400</v>
      </c>
      <c r="D52" s="385">
        <v>1003990</v>
      </c>
      <c r="E52" s="385">
        <v>61570</v>
      </c>
      <c r="F52" s="385">
        <v>831180</v>
      </c>
      <c r="G52" s="385">
        <f t="shared" si="0"/>
        <v>4319390</v>
      </c>
      <c r="H52" s="385">
        <f t="shared" si="1"/>
        <v>892750</v>
      </c>
      <c r="I52" s="386">
        <f t="shared" si="2"/>
        <v>0.64790469941329276</v>
      </c>
      <c r="J52" s="386">
        <f t="shared" si="3"/>
        <v>0.35209530058670718</v>
      </c>
      <c r="K52" s="387">
        <f t="shared" si="4"/>
        <v>5212140</v>
      </c>
      <c r="L52" s="387">
        <f t="shared" si="5"/>
        <v>3767500</v>
      </c>
      <c r="M52" s="387">
        <f t="shared" si="5"/>
        <v>1140897.7272727273</v>
      </c>
      <c r="N52" s="387">
        <f t="shared" si="5"/>
        <v>69965.909090909088</v>
      </c>
      <c r="O52" s="387">
        <f t="shared" si="5"/>
        <v>944522.72727272729</v>
      </c>
      <c r="P52" s="390">
        <v>20</v>
      </c>
      <c r="Q52" s="395">
        <v>6013897.6121729016</v>
      </c>
      <c r="R52" s="390">
        <f t="shared" si="9"/>
        <v>5837596.8000000007</v>
      </c>
      <c r="S52" s="392">
        <f t="shared" si="10"/>
        <v>1.0302009231218061</v>
      </c>
    </row>
    <row r="53" spans="1:19" ht="15" hidden="1" x14ac:dyDescent="0.25">
      <c r="A53" s="382" t="s">
        <v>321</v>
      </c>
      <c r="B53" s="382">
        <v>2019</v>
      </c>
      <c r="C53" s="385">
        <v>3315400</v>
      </c>
      <c r="D53" s="385">
        <v>1003990</v>
      </c>
      <c r="E53" s="385">
        <v>61570</v>
      </c>
      <c r="F53" s="385">
        <v>831180</v>
      </c>
      <c r="G53" s="385">
        <f t="shared" si="0"/>
        <v>4319390</v>
      </c>
      <c r="H53" s="385">
        <f t="shared" si="1"/>
        <v>892750</v>
      </c>
      <c r="I53" s="386">
        <f t="shared" si="2"/>
        <v>0.64790469941329276</v>
      </c>
      <c r="J53" s="386">
        <f t="shared" si="3"/>
        <v>0.35209530058670718</v>
      </c>
      <c r="K53" s="387">
        <f t="shared" si="4"/>
        <v>5212140</v>
      </c>
      <c r="L53" s="387">
        <f t="shared" si="5"/>
        <v>3767500</v>
      </c>
      <c r="M53" s="387">
        <f t="shared" si="5"/>
        <v>1140897.7272727273</v>
      </c>
      <c r="N53" s="387">
        <f t="shared" si="5"/>
        <v>69965.909090909088</v>
      </c>
      <c r="O53" s="387">
        <f t="shared" si="5"/>
        <v>944522.72727272729</v>
      </c>
      <c r="P53" s="390">
        <v>21</v>
      </c>
      <c r="Q53" s="395">
        <v>5805123.864996545</v>
      </c>
      <c r="R53" s="390">
        <f t="shared" si="9"/>
        <v>5837596.8000000007</v>
      </c>
      <c r="S53" s="392">
        <f t="shared" si="10"/>
        <v>0.99443727682537864</v>
      </c>
    </row>
    <row r="54" spans="1:19" ht="15" hidden="1" x14ac:dyDescent="0.25">
      <c r="A54" s="382" t="s">
        <v>321</v>
      </c>
      <c r="B54" s="382">
        <v>2020</v>
      </c>
      <c r="C54" s="385">
        <v>3315400</v>
      </c>
      <c r="D54" s="385">
        <v>1003990</v>
      </c>
      <c r="E54" s="385">
        <v>61570</v>
      </c>
      <c r="F54" s="385">
        <v>831180</v>
      </c>
      <c r="G54" s="385">
        <f t="shared" si="0"/>
        <v>4319390</v>
      </c>
      <c r="H54" s="385">
        <f t="shared" si="1"/>
        <v>892750</v>
      </c>
      <c r="I54" s="386">
        <f t="shared" si="2"/>
        <v>0.64790469941329276</v>
      </c>
      <c r="J54" s="386">
        <f t="shared" si="3"/>
        <v>0.35209530058670718</v>
      </c>
      <c r="K54" s="387">
        <f t="shared" si="4"/>
        <v>5212140</v>
      </c>
      <c r="L54" s="387">
        <f t="shared" si="5"/>
        <v>3767500</v>
      </c>
      <c r="M54" s="387">
        <f t="shared" si="5"/>
        <v>1140897.7272727273</v>
      </c>
      <c r="N54" s="387">
        <f t="shared" si="5"/>
        <v>69965.909090909088</v>
      </c>
      <c r="O54" s="387">
        <f t="shared" si="5"/>
        <v>944522.72727272729</v>
      </c>
      <c r="P54" s="390">
        <v>22</v>
      </c>
      <c r="Q54" s="395">
        <v>5804052.9717831966</v>
      </c>
      <c r="R54" s="390">
        <f t="shared" si="9"/>
        <v>5837596.8000000007</v>
      </c>
      <c r="S54" s="392">
        <f t="shared" si="10"/>
        <v>0.99425382920985494</v>
      </c>
    </row>
    <row r="55" spans="1:19" hidden="1" x14ac:dyDescent="0.2">
      <c r="A55" s="382" t="s">
        <v>322</v>
      </c>
      <c r="B55" s="382">
        <v>1990</v>
      </c>
      <c r="C55" s="385">
        <v>3910000</v>
      </c>
      <c r="D55" s="385">
        <v>1150000</v>
      </c>
      <c r="E55" s="385">
        <v>50000</v>
      </c>
      <c r="F55" s="385">
        <v>500000</v>
      </c>
      <c r="G55" s="385">
        <f t="shared" si="0"/>
        <v>5060000</v>
      </c>
      <c r="H55" s="385">
        <f t="shared" si="1"/>
        <v>550000</v>
      </c>
      <c r="I55" s="386">
        <f t="shared" si="2"/>
        <v>0.70588235294117652</v>
      </c>
      <c r="J55" s="386">
        <f t="shared" si="3"/>
        <v>0.29411764705882354</v>
      </c>
      <c r="K55" s="387">
        <f t="shared" si="4"/>
        <v>5610000</v>
      </c>
      <c r="L55" s="387">
        <f t="shared" si="5"/>
        <v>4443181.8181818184</v>
      </c>
      <c r="M55" s="387">
        <f t="shared" si="5"/>
        <v>1306818.1818181819</v>
      </c>
      <c r="N55" s="387">
        <f t="shared" si="5"/>
        <v>56818.181818181816</v>
      </c>
      <c r="O55" s="387">
        <f t="shared" si="5"/>
        <v>568181.81818181823</v>
      </c>
    </row>
    <row r="56" spans="1:19" hidden="1" x14ac:dyDescent="0.2">
      <c r="A56" s="382" t="s">
        <v>322</v>
      </c>
      <c r="B56" s="382">
        <v>1991</v>
      </c>
      <c r="C56" s="385">
        <v>3120000</v>
      </c>
      <c r="D56" s="385">
        <v>1085000</v>
      </c>
      <c r="E56" s="385">
        <v>50000</v>
      </c>
      <c r="F56" s="385">
        <v>500000</v>
      </c>
      <c r="G56" s="385">
        <f t="shared" si="0"/>
        <v>4205000</v>
      </c>
      <c r="H56" s="385">
        <f t="shared" si="1"/>
        <v>550000</v>
      </c>
      <c r="I56" s="386">
        <f t="shared" si="2"/>
        <v>0.66666666666666663</v>
      </c>
      <c r="J56" s="386">
        <f t="shared" si="3"/>
        <v>0.33333333333333331</v>
      </c>
      <c r="K56" s="387">
        <f t="shared" si="4"/>
        <v>4755000</v>
      </c>
      <c r="L56" s="387">
        <f t="shared" si="5"/>
        <v>3545454.5454545454</v>
      </c>
      <c r="M56" s="387">
        <f t="shared" si="5"/>
        <v>1232954.5454545454</v>
      </c>
      <c r="N56" s="387">
        <f t="shared" si="5"/>
        <v>56818.181818181816</v>
      </c>
      <c r="O56" s="387">
        <f t="shared" si="5"/>
        <v>568181.81818181823</v>
      </c>
    </row>
    <row r="57" spans="1:19" hidden="1" x14ac:dyDescent="0.2">
      <c r="A57" s="382" t="s">
        <v>322</v>
      </c>
      <c r="B57" s="382">
        <v>1992</v>
      </c>
      <c r="C57" s="385">
        <v>2720000</v>
      </c>
      <c r="D57" s="385">
        <v>970000</v>
      </c>
      <c r="E57" s="385">
        <v>50000</v>
      </c>
      <c r="F57" s="385">
        <v>500000</v>
      </c>
      <c r="G57" s="385">
        <f t="shared" si="0"/>
        <v>3690000</v>
      </c>
      <c r="H57" s="385">
        <f t="shared" si="1"/>
        <v>550000</v>
      </c>
      <c r="I57" s="386">
        <f t="shared" si="2"/>
        <v>0.65330188679245282</v>
      </c>
      <c r="J57" s="386">
        <f t="shared" si="3"/>
        <v>0.34669811320754718</v>
      </c>
      <c r="K57" s="387">
        <f t="shared" si="4"/>
        <v>4240000</v>
      </c>
      <c r="L57" s="387">
        <f t="shared" si="5"/>
        <v>3090909.0909090908</v>
      </c>
      <c r="M57" s="387">
        <f t="shared" si="5"/>
        <v>1102272.7272727273</v>
      </c>
      <c r="N57" s="387">
        <f t="shared" si="5"/>
        <v>56818.181818181816</v>
      </c>
      <c r="O57" s="387">
        <f t="shared" si="5"/>
        <v>568181.81818181823</v>
      </c>
    </row>
    <row r="58" spans="1:19" hidden="1" x14ac:dyDescent="0.2">
      <c r="A58" s="382" t="s">
        <v>322</v>
      </c>
      <c r="B58" s="382">
        <v>1993</v>
      </c>
      <c r="C58" s="385">
        <v>2720000</v>
      </c>
      <c r="D58" s="385">
        <v>970000</v>
      </c>
      <c r="E58" s="385">
        <v>50000</v>
      </c>
      <c r="F58" s="385">
        <v>500000</v>
      </c>
      <c r="G58" s="385">
        <f t="shared" si="0"/>
        <v>3690000</v>
      </c>
      <c r="H58" s="385">
        <f t="shared" si="1"/>
        <v>550000</v>
      </c>
      <c r="I58" s="386">
        <f t="shared" si="2"/>
        <v>0.65330188679245282</v>
      </c>
      <c r="J58" s="386">
        <f t="shared" si="3"/>
        <v>0.34669811320754718</v>
      </c>
      <c r="K58" s="387">
        <f t="shared" si="4"/>
        <v>4240000</v>
      </c>
      <c r="L58" s="387">
        <f t="shared" si="5"/>
        <v>3090909.0909090908</v>
      </c>
      <c r="M58" s="387">
        <f t="shared" si="5"/>
        <v>1102272.7272727273</v>
      </c>
      <c r="N58" s="387">
        <f t="shared" si="5"/>
        <v>56818.181818181816</v>
      </c>
      <c r="O58" s="387">
        <f t="shared" si="5"/>
        <v>568181.81818181823</v>
      </c>
    </row>
    <row r="59" spans="1:19" hidden="1" x14ac:dyDescent="0.2">
      <c r="A59" s="382" t="s">
        <v>322</v>
      </c>
      <c r="B59" s="382">
        <v>1994</v>
      </c>
      <c r="C59" s="385">
        <v>2820000</v>
      </c>
      <c r="D59" s="385">
        <v>970000</v>
      </c>
      <c r="E59" s="385">
        <v>50000</v>
      </c>
      <c r="F59" s="385">
        <v>500000</v>
      </c>
      <c r="G59" s="385">
        <f t="shared" si="0"/>
        <v>3790000</v>
      </c>
      <c r="H59" s="385">
        <f t="shared" si="1"/>
        <v>550000</v>
      </c>
      <c r="I59" s="386">
        <f t="shared" si="2"/>
        <v>0.66129032258064513</v>
      </c>
      <c r="J59" s="386">
        <f t="shared" si="3"/>
        <v>0.33870967741935482</v>
      </c>
      <c r="K59" s="387">
        <f t="shared" si="4"/>
        <v>4340000</v>
      </c>
      <c r="L59" s="387">
        <f t="shared" si="5"/>
        <v>3204545.4545454546</v>
      </c>
      <c r="M59" s="387">
        <f t="shared" si="5"/>
        <v>1102272.7272727273</v>
      </c>
      <c r="N59" s="387">
        <f t="shared" si="5"/>
        <v>56818.181818181816</v>
      </c>
      <c r="O59" s="387">
        <f t="shared" si="5"/>
        <v>568181.81818181823</v>
      </c>
    </row>
    <row r="60" spans="1:19" hidden="1" x14ac:dyDescent="0.2">
      <c r="A60" s="382" t="s">
        <v>322</v>
      </c>
      <c r="B60" s="382">
        <v>1995</v>
      </c>
      <c r="C60" s="385">
        <v>2660000</v>
      </c>
      <c r="D60" s="385">
        <v>950000</v>
      </c>
      <c r="E60" s="385">
        <v>50000</v>
      </c>
      <c r="F60" s="385">
        <v>450000</v>
      </c>
      <c r="G60" s="385">
        <f t="shared" si="0"/>
        <v>3610000</v>
      </c>
      <c r="H60" s="385">
        <f t="shared" si="1"/>
        <v>500000</v>
      </c>
      <c r="I60" s="386">
        <f t="shared" si="2"/>
        <v>0.65936739659367394</v>
      </c>
      <c r="J60" s="386">
        <f t="shared" si="3"/>
        <v>0.34063260340632601</v>
      </c>
      <c r="K60" s="387">
        <f t="shared" si="4"/>
        <v>4110000</v>
      </c>
      <c r="L60" s="387">
        <f t="shared" si="5"/>
        <v>3022727.2727272729</v>
      </c>
      <c r="M60" s="387">
        <f t="shared" si="5"/>
        <v>1079545.4545454546</v>
      </c>
      <c r="N60" s="387">
        <f t="shared" si="5"/>
        <v>56818.181818181816</v>
      </c>
      <c r="O60" s="387">
        <f t="shared" si="5"/>
        <v>511363.63636363635</v>
      </c>
    </row>
    <row r="61" spans="1:19" hidden="1" x14ac:dyDescent="0.2">
      <c r="A61" s="382" t="s">
        <v>322</v>
      </c>
      <c r="B61" s="382">
        <v>1996</v>
      </c>
      <c r="C61" s="385">
        <v>2535000</v>
      </c>
      <c r="D61" s="385">
        <v>950000</v>
      </c>
      <c r="E61" s="385">
        <v>50000</v>
      </c>
      <c r="F61" s="385">
        <v>450000</v>
      </c>
      <c r="G61" s="385">
        <f t="shared" si="0"/>
        <v>3485000</v>
      </c>
      <c r="H61" s="385">
        <f t="shared" si="1"/>
        <v>500000</v>
      </c>
      <c r="I61" s="386">
        <f t="shared" si="2"/>
        <v>0.6486825595984943</v>
      </c>
      <c r="J61" s="386">
        <f t="shared" si="3"/>
        <v>0.35131744040150564</v>
      </c>
      <c r="K61" s="387">
        <f t="shared" si="4"/>
        <v>3985000</v>
      </c>
      <c r="L61" s="387">
        <f t="shared" si="5"/>
        <v>2880681.8181818184</v>
      </c>
      <c r="M61" s="387">
        <f t="shared" si="5"/>
        <v>1079545.4545454546</v>
      </c>
      <c r="N61" s="387">
        <f t="shared" si="5"/>
        <v>56818.181818181816</v>
      </c>
      <c r="O61" s="387">
        <f t="shared" si="5"/>
        <v>511363.63636363635</v>
      </c>
    </row>
    <row r="62" spans="1:19" hidden="1" x14ac:dyDescent="0.2">
      <c r="A62" s="382" t="s">
        <v>322</v>
      </c>
      <c r="B62" s="382">
        <v>1997</v>
      </c>
      <c r="C62" s="385">
        <v>2509000</v>
      </c>
      <c r="D62" s="385">
        <v>946000</v>
      </c>
      <c r="E62" s="385">
        <v>50000</v>
      </c>
      <c r="F62" s="385">
        <v>500000</v>
      </c>
      <c r="G62" s="385">
        <f t="shared" si="0"/>
        <v>3455000</v>
      </c>
      <c r="H62" s="385">
        <f t="shared" si="1"/>
        <v>550000</v>
      </c>
      <c r="I62" s="386">
        <f t="shared" si="2"/>
        <v>0.63895131086142321</v>
      </c>
      <c r="J62" s="386">
        <f t="shared" si="3"/>
        <v>0.36104868913857679</v>
      </c>
      <c r="K62" s="387">
        <f t="shared" si="4"/>
        <v>4005000</v>
      </c>
      <c r="L62" s="387">
        <f t="shared" si="5"/>
        <v>2851136.3636363638</v>
      </c>
      <c r="M62" s="387">
        <f t="shared" si="5"/>
        <v>1075000</v>
      </c>
      <c r="N62" s="387">
        <f t="shared" si="5"/>
        <v>56818.181818181816</v>
      </c>
      <c r="O62" s="387">
        <f t="shared" si="5"/>
        <v>568181.81818181823</v>
      </c>
    </row>
    <row r="63" spans="1:19" hidden="1" x14ac:dyDescent="0.2">
      <c r="A63" s="382" t="s">
        <v>322</v>
      </c>
      <c r="B63" s="382">
        <v>1998</v>
      </c>
      <c r="C63" s="385">
        <v>3287000</v>
      </c>
      <c r="D63" s="385">
        <v>1000400</v>
      </c>
      <c r="E63" s="385">
        <v>50000</v>
      </c>
      <c r="F63" s="385">
        <v>500000</v>
      </c>
      <c r="G63" s="385">
        <f t="shared" si="0"/>
        <v>4287400</v>
      </c>
      <c r="H63" s="385">
        <f t="shared" si="1"/>
        <v>550000</v>
      </c>
      <c r="I63" s="386">
        <f t="shared" si="2"/>
        <v>0.68983338156861129</v>
      </c>
      <c r="J63" s="386">
        <f t="shared" si="3"/>
        <v>0.31016661843138876</v>
      </c>
      <c r="K63" s="387">
        <f t="shared" si="4"/>
        <v>4837400</v>
      </c>
      <c r="L63" s="387">
        <f t="shared" si="5"/>
        <v>3735227.2727272729</v>
      </c>
      <c r="M63" s="387">
        <f t="shared" si="5"/>
        <v>1136818.1818181819</v>
      </c>
      <c r="N63" s="387">
        <f t="shared" si="5"/>
        <v>56818.181818181816</v>
      </c>
      <c r="O63" s="387">
        <f t="shared" si="5"/>
        <v>568181.81818181823</v>
      </c>
    </row>
    <row r="64" spans="1:19" hidden="1" x14ac:dyDescent="0.2">
      <c r="A64" s="382" t="s">
        <v>322</v>
      </c>
      <c r="B64" s="382">
        <v>1999</v>
      </c>
      <c r="C64" s="385">
        <v>3220000</v>
      </c>
      <c r="D64" s="385">
        <v>1271000</v>
      </c>
      <c r="E64" s="385">
        <v>51000</v>
      </c>
      <c r="F64" s="385">
        <v>517000</v>
      </c>
      <c r="G64" s="385">
        <f t="shared" si="0"/>
        <v>4491000</v>
      </c>
      <c r="H64" s="385">
        <f t="shared" si="1"/>
        <v>568000</v>
      </c>
      <c r="I64" s="386">
        <f t="shared" si="2"/>
        <v>0.64657046847203004</v>
      </c>
      <c r="J64" s="386">
        <f t="shared" si="3"/>
        <v>0.35342953152796996</v>
      </c>
      <c r="K64" s="387">
        <f t="shared" si="4"/>
        <v>5059000</v>
      </c>
      <c r="L64" s="387">
        <f t="shared" si="5"/>
        <v>3659090.9090909092</v>
      </c>
      <c r="M64" s="387">
        <f t="shared" si="5"/>
        <v>1444318.1818181819</v>
      </c>
      <c r="N64" s="387">
        <f t="shared" si="5"/>
        <v>57954.545454545456</v>
      </c>
      <c r="O64" s="387">
        <f t="shared" si="5"/>
        <v>587500</v>
      </c>
    </row>
    <row r="65" spans="1:19" hidden="1" x14ac:dyDescent="0.2">
      <c r="A65" s="382" t="s">
        <v>323</v>
      </c>
      <c r="B65" s="382">
        <v>1990</v>
      </c>
      <c r="C65" s="385">
        <v>1001000</v>
      </c>
      <c r="D65" s="385">
        <v>1585000</v>
      </c>
      <c r="E65" s="385">
        <v>100000</v>
      </c>
      <c r="F65" s="385">
        <v>1403000</v>
      </c>
      <c r="G65" s="385">
        <f t="shared" si="0"/>
        <v>2586000</v>
      </c>
      <c r="H65" s="385">
        <f t="shared" si="1"/>
        <v>1503000</v>
      </c>
      <c r="I65" s="386">
        <f t="shared" si="2"/>
        <v>0.26925898752751282</v>
      </c>
      <c r="J65" s="386">
        <f t="shared" si="3"/>
        <v>0.73074101247248713</v>
      </c>
      <c r="K65" s="387">
        <f t="shared" si="4"/>
        <v>4089000</v>
      </c>
      <c r="L65" s="387">
        <f t="shared" si="5"/>
        <v>1137500</v>
      </c>
      <c r="M65" s="387">
        <f t="shared" si="5"/>
        <v>1801136.3636363635</v>
      </c>
      <c r="N65" s="387">
        <f t="shared" si="5"/>
        <v>113636.36363636363</v>
      </c>
      <c r="O65" s="387">
        <f t="shared" si="5"/>
        <v>1594318.1818181819</v>
      </c>
    </row>
    <row r="66" spans="1:19" hidden="1" x14ac:dyDescent="0.2">
      <c r="A66" s="382" t="s">
        <v>323</v>
      </c>
      <c r="B66" s="382">
        <v>1991</v>
      </c>
      <c r="C66" s="385">
        <v>770000</v>
      </c>
      <c r="D66" s="385">
        <v>1430000</v>
      </c>
      <c r="E66" s="385">
        <v>200000</v>
      </c>
      <c r="F66" s="385">
        <v>1250000</v>
      </c>
      <c r="G66" s="385">
        <f t="shared" si="0"/>
        <v>2200000</v>
      </c>
      <c r="H66" s="385">
        <f t="shared" si="1"/>
        <v>1450000</v>
      </c>
      <c r="I66" s="386">
        <f t="shared" si="2"/>
        <v>0.26575342465753427</v>
      </c>
      <c r="J66" s="386">
        <f t="shared" si="3"/>
        <v>0.73424657534246573</v>
      </c>
      <c r="K66" s="387">
        <f t="shared" si="4"/>
        <v>3650000</v>
      </c>
      <c r="L66" s="387">
        <f t="shared" si="5"/>
        <v>875000</v>
      </c>
      <c r="M66" s="387">
        <f t="shared" si="5"/>
        <v>1625000</v>
      </c>
      <c r="N66" s="387">
        <f t="shared" si="5"/>
        <v>227272.72727272726</v>
      </c>
      <c r="O66" s="387">
        <f t="shared" ref="L66:O130" si="11">F66/0.88</f>
        <v>1420454.5454545454</v>
      </c>
    </row>
    <row r="67" spans="1:19" hidden="1" x14ac:dyDescent="0.2">
      <c r="A67" s="382" t="s">
        <v>323</v>
      </c>
      <c r="B67" s="382">
        <v>1992</v>
      </c>
      <c r="C67" s="385">
        <v>692000</v>
      </c>
      <c r="D67" s="385">
        <v>983000</v>
      </c>
      <c r="E67" s="385">
        <v>106000</v>
      </c>
      <c r="F67" s="385">
        <v>1764000</v>
      </c>
      <c r="G67" s="385">
        <f t="shared" si="0"/>
        <v>1675000</v>
      </c>
      <c r="H67" s="385">
        <f t="shared" si="1"/>
        <v>1870000</v>
      </c>
      <c r="I67" s="386">
        <f t="shared" si="2"/>
        <v>0.22510578279266572</v>
      </c>
      <c r="J67" s="386">
        <f t="shared" si="3"/>
        <v>0.77489421720733431</v>
      </c>
      <c r="K67" s="387">
        <f t="shared" si="4"/>
        <v>3545000</v>
      </c>
      <c r="L67" s="387">
        <f t="shared" si="11"/>
        <v>786363.63636363635</v>
      </c>
      <c r="M67" s="387">
        <f t="shared" si="11"/>
        <v>1117045.4545454546</v>
      </c>
      <c r="N67" s="387">
        <f t="shared" si="11"/>
        <v>120454.54545454546</v>
      </c>
      <c r="O67" s="387">
        <f t="shared" si="11"/>
        <v>2004545.4545454546</v>
      </c>
    </row>
    <row r="68" spans="1:19" hidden="1" x14ac:dyDescent="0.2">
      <c r="A68" s="382" t="s">
        <v>323</v>
      </c>
      <c r="B68" s="382">
        <v>1993</v>
      </c>
      <c r="C68" s="385">
        <v>785000</v>
      </c>
      <c r="D68" s="385">
        <v>1052000</v>
      </c>
      <c r="E68" s="385">
        <v>100000</v>
      </c>
      <c r="F68" s="385">
        <v>1610000</v>
      </c>
      <c r="G68" s="385">
        <f t="shared" ref="G68:G131" si="12">C68+D68</f>
        <v>1837000</v>
      </c>
      <c r="H68" s="385">
        <f t="shared" ref="H68:H131" si="13">E68+F68</f>
        <v>1710000</v>
      </c>
      <c r="I68" s="386">
        <f t="shared" ref="I68:I131" si="14">(C68+E68)/SUM(C68:F68)</f>
        <v>0.24950662531716944</v>
      </c>
      <c r="J68" s="386">
        <f t="shared" ref="J68:J131" si="15">(D68+F68)/SUM(C68:F68)</f>
        <v>0.75049337468283062</v>
      </c>
      <c r="K68" s="387">
        <f t="shared" ref="K68:K131" si="16">SUM(C68:F68)</f>
        <v>3547000</v>
      </c>
      <c r="L68" s="387">
        <f t="shared" si="11"/>
        <v>892045.45454545459</v>
      </c>
      <c r="M68" s="387">
        <f t="shared" si="11"/>
        <v>1195454.5454545454</v>
      </c>
      <c r="N68" s="387">
        <f t="shared" si="11"/>
        <v>113636.36363636363</v>
      </c>
      <c r="O68" s="387">
        <f t="shared" si="11"/>
        <v>1829545.4545454546</v>
      </c>
    </row>
    <row r="69" spans="1:19" hidden="1" x14ac:dyDescent="0.2">
      <c r="A69" s="382" t="s">
        <v>323</v>
      </c>
      <c r="B69" s="382">
        <v>1994</v>
      </c>
      <c r="C69" s="385">
        <v>858000</v>
      </c>
      <c r="D69" s="385">
        <v>940000</v>
      </c>
      <c r="E69" s="385">
        <v>17000</v>
      </c>
      <c r="F69" s="385">
        <v>870000</v>
      </c>
      <c r="G69" s="385">
        <f t="shared" si="12"/>
        <v>1798000</v>
      </c>
      <c r="H69" s="385">
        <f t="shared" si="13"/>
        <v>887000</v>
      </c>
      <c r="I69" s="386">
        <f t="shared" si="14"/>
        <v>0.32588454376163872</v>
      </c>
      <c r="J69" s="386">
        <f t="shared" si="15"/>
        <v>0.67411545623836122</v>
      </c>
      <c r="K69" s="387">
        <f t="shared" si="16"/>
        <v>2685000</v>
      </c>
      <c r="L69" s="387">
        <f t="shared" si="11"/>
        <v>975000</v>
      </c>
      <c r="M69" s="387">
        <f t="shared" si="11"/>
        <v>1068181.8181818181</v>
      </c>
      <c r="N69" s="387">
        <f t="shared" si="11"/>
        <v>19318.18181818182</v>
      </c>
      <c r="O69" s="387">
        <f t="shared" si="11"/>
        <v>988636.36363636365</v>
      </c>
    </row>
    <row r="70" spans="1:19" hidden="1" x14ac:dyDescent="0.2">
      <c r="A70" s="382" t="s">
        <v>323</v>
      </c>
      <c r="B70" s="382">
        <v>1995</v>
      </c>
      <c r="C70" s="385">
        <v>961000</v>
      </c>
      <c r="D70" s="385">
        <v>1009000</v>
      </c>
      <c r="E70" s="385">
        <v>35000</v>
      </c>
      <c r="F70" s="385">
        <v>839000</v>
      </c>
      <c r="G70" s="385">
        <f t="shared" si="12"/>
        <v>1970000</v>
      </c>
      <c r="H70" s="385">
        <f t="shared" si="13"/>
        <v>874000</v>
      </c>
      <c r="I70" s="386">
        <f t="shared" si="14"/>
        <v>0.35021097046413502</v>
      </c>
      <c r="J70" s="386">
        <f t="shared" si="15"/>
        <v>0.64978902953586493</v>
      </c>
      <c r="K70" s="387">
        <f t="shared" si="16"/>
        <v>2844000</v>
      </c>
      <c r="L70" s="387">
        <f t="shared" si="11"/>
        <v>1092045.4545454546</v>
      </c>
      <c r="M70" s="387">
        <f t="shared" si="11"/>
        <v>1146590.9090909092</v>
      </c>
      <c r="N70" s="387">
        <f t="shared" si="11"/>
        <v>39772.727272727272</v>
      </c>
      <c r="O70" s="387">
        <f t="shared" si="11"/>
        <v>953409.09090909094</v>
      </c>
    </row>
    <row r="71" spans="1:19" hidden="1" x14ac:dyDescent="0.2">
      <c r="A71" s="382" t="s">
        <v>323</v>
      </c>
      <c r="B71" s="382">
        <v>1996</v>
      </c>
      <c r="C71" s="385">
        <v>965000</v>
      </c>
      <c r="D71" s="385">
        <v>1055000</v>
      </c>
      <c r="E71" s="385">
        <v>48000</v>
      </c>
      <c r="F71" s="385">
        <v>1137000</v>
      </c>
      <c r="G71" s="385">
        <f t="shared" si="12"/>
        <v>2020000</v>
      </c>
      <c r="H71" s="385">
        <f t="shared" si="13"/>
        <v>1185000</v>
      </c>
      <c r="I71" s="386">
        <f t="shared" si="14"/>
        <v>0.31606864274570984</v>
      </c>
      <c r="J71" s="386">
        <f t="shared" si="15"/>
        <v>0.68393135725429022</v>
      </c>
      <c r="K71" s="387">
        <f t="shared" si="16"/>
        <v>3205000</v>
      </c>
      <c r="L71" s="387">
        <f t="shared" si="11"/>
        <v>1096590.9090909092</v>
      </c>
      <c r="M71" s="387">
        <f t="shared" si="11"/>
        <v>1198863.6363636365</v>
      </c>
      <c r="N71" s="387">
        <f t="shared" si="11"/>
        <v>54545.454545454544</v>
      </c>
      <c r="O71" s="387">
        <f t="shared" si="11"/>
        <v>1292045.4545454546</v>
      </c>
    </row>
    <row r="72" spans="1:19" hidden="1" x14ac:dyDescent="0.2">
      <c r="A72" s="382" t="s">
        <v>323</v>
      </c>
      <c r="B72" s="382">
        <v>1997</v>
      </c>
      <c r="C72" s="385">
        <v>864000</v>
      </c>
      <c r="D72" s="385">
        <v>998000</v>
      </c>
      <c r="E72" s="385">
        <v>49000</v>
      </c>
      <c r="F72" s="385">
        <v>1130000</v>
      </c>
      <c r="G72" s="385">
        <f t="shared" si="12"/>
        <v>1862000</v>
      </c>
      <c r="H72" s="385">
        <f t="shared" si="13"/>
        <v>1179000</v>
      </c>
      <c r="I72" s="386">
        <f t="shared" si="14"/>
        <v>0.30023018743834268</v>
      </c>
      <c r="J72" s="386">
        <f t="shared" si="15"/>
        <v>0.69976981256165738</v>
      </c>
      <c r="K72" s="387">
        <f t="shared" si="16"/>
        <v>3041000</v>
      </c>
      <c r="L72" s="387">
        <f t="shared" si="11"/>
        <v>981818.18181818177</v>
      </c>
      <c r="M72" s="387">
        <f t="shared" si="11"/>
        <v>1134090.9090909092</v>
      </c>
      <c r="N72" s="387">
        <f t="shared" si="11"/>
        <v>55681.818181818184</v>
      </c>
      <c r="O72" s="387">
        <f t="shared" si="11"/>
        <v>1284090.9090909092</v>
      </c>
    </row>
    <row r="73" spans="1:19" hidden="1" x14ac:dyDescent="0.2">
      <c r="A73" s="382" t="s">
        <v>323</v>
      </c>
      <c r="B73" s="382">
        <v>1998</v>
      </c>
      <c r="C73" s="385">
        <v>833000</v>
      </c>
      <c r="D73" s="385">
        <v>1009667</v>
      </c>
      <c r="E73" s="385">
        <v>58000</v>
      </c>
      <c r="F73" s="385">
        <v>1330333</v>
      </c>
      <c r="G73" s="385">
        <f t="shared" si="12"/>
        <v>1842667</v>
      </c>
      <c r="H73" s="385">
        <f t="shared" si="13"/>
        <v>1388333</v>
      </c>
      <c r="I73" s="386">
        <f t="shared" si="14"/>
        <v>0.27576601671309192</v>
      </c>
      <c r="J73" s="386">
        <f t="shared" si="15"/>
        <v>0.72423398328690802</v>
      </c>
      <c r="K73" s="387">
        <f t="shared" si="16"/>
        <v>3231000</v>
      </c>
      <c r="L73" s="387">
        <f t="shared" si="11"/>
        <v>946590.90909090906</v>
      </c>
      <c r="M73" s="387">
        <f t="shared" si="11"/>
        <v>1147348.8636363635</v>
      </c>
      <c r="N73" s="387">
        <f t="shared" si="11"/>
        <v>65909.090909090912</v>
      </c>
      <c r="O73" s="387">
        <f t="shared" si="11"/>
        <v>1511742.0454545454</v>
      </c>
    </row>
    <row r="74" spans="1:19" hidden="1" x14ac:dyDescent="0.2">
      <c r="A74" s="382" t="s">
        <v>323</v>
      </c>
      <c r="B74" s="382">
        <v>1999</v>
      </c>
      <c r="C74" s="385">
        <v>1209500</v>
      </c>
      <c r="D74" s="385">
        <v>2041167</v>
      </c>
      <c r="E74" s="385">
        <v>165000</v>
      </c>
      <c r="F74" s="385">
        <v>936000</v>
      </c>
      <c r="G74" s="385">
        <f t="shared" si="12"/>
        <v>3250667</v>
      </c>
      <c r="H74" s="385">
        <f t="shared" si="13"/>
        <v>1101000</v>
      </c>
      <c r="I74" s="386">
        <f t="shared" si="14"/>
        <v>0.31585596967782692</v>
      </c>
      <c r="J74" s="386">
        <f t="shared" si="15"/>
        <v>0.68414403032217308</v>
      </c>
      <c r="K74" s="387">
        <f t="shared" si="16"/>
        <v>4351667</v>
      </c>
      <c r="L74" s="387">
        <f t="shared" si="11"/>
        <v>1374431.8181818181</v>
      </c>
      <c r="M74" s="387">
        <f t="shared" si="11"/>
        <v>2319507.9545454546</v>
      </c>
      <c r="N74" s="387">
        <f t="shared" si="11"/>
        <v>187500</v>
      </c>
      <c r="O74" s="387">
        <f t="shared" si="11"/>
        <v>1063636.3636363635</v>
      </c>
    </row>
    <row r="75" spans="1:19" ht="15" hidden="1" x14ac:dyDescent="0.25">
      <c r="A75" s="382" t="s">
        <v>323</v>
      </c>
      <c r="B75" s="382">
        <v>2000</v>
      </c>
      <c r="C75" s="385">
        <v>1293500</v>
      </c>
      <c r="D75" s="385">
        <v>1383390</v>
      </c>
      <c r="E75" s="385">
        <v>314000</v>
      </c>
      <c r="F75" s="385">
        <v>1793000</v>
      </c>
      <c r="G75" s="385">
        <f t="shared" si="12"/>
        <v>2676890</v>
      </c>
      <c r="H75" s="385">
        <f t="shared" si="13"/>
        <v>2107000</v>
      </c>
      <c r="I75" s="386">
        <f t="shared" si="14"/>
        <v>0.33602361258306523</v>
      </c>
      <c r="J75" s="386">
        <f t="shared" si="15"/>
        <v>0.66397638741693477</v>
      </c>
      <c r="K75" s="387">
        <f t="shared" si="16"/>
        <v>4783890</v>
      </c>
      <c r="L75" s="387">
        <f t="shared" si="11"/>
        <v>1469886.3636363635</v>
      </c>
      <c r="M75" s="387">
        <f t="shared" si="11"/>
        <v>1572034.0909090908</v>
      </c>
      <c r="N75" s="387">
        <f t="shared" si="11"/>
        <v>356818.18181818182</v>
      </c>
      <c r="O75" s="387">
        <f t="shared" si="11"/>
        <v>2037500</v>
      </c>
      <c r="P75" s="396">
        <v>1</v>
      </c>
      <c r="Q75" s="397">
        <v>5547735.3304640939</v>
      </c>
      <c r="R75" s="396">
        <f t="shared" ref="R75:R95" si="17">K75*1.12</f>
        <v>5357956.8000000007</v>
      </c>
      <c r="S75" s="398">
        <f t="shared" ref="S75:S95" si="18">Q75/R75</f>
        <v>1.0354199441220007</v>
      </c>
    </row>
    <row r="76" spans="1:19" ht="15" hidden="1" x14ac:dyDescent="0.25">
      <c r="A76" s="382" t="s">
        <v>323</v>
      </c>
      <c r="B76" s="382">
        <v>2001</v>
      </c>
      <c r="C76" s="385">
        <v>1126500</v>
      </c>
      <c r="D76" s="385">
        <v>1230390</v>
      </c>
      <c r="E76" s="385">
        <v>281000</v>
      </c>
      <c r="F76" s="385">
        <v>1354000</v>
      </c>
      <c r="G76" s="385">
        <f t="shared" si="12"/>
        <v>2356890</v>
      </c>
      <c r="H76" s="385">
        <f t="shared" si="13"/>
        <v>1635000</v>
      </c>
      <c r="I76" s="386">
        <f t="shared" si="14"/>
        <v>0.35258987597353636</v>
      </c>
      <c r="J76" s="386">
        <f t="shared" si="15"/>
        <v>0.6474101240264637</v>
      </c>
      <c r="K76" s="387">
        <f t="shared" si="16"/>
        <v>3991890</v>
      </c>
      <c r="L76" s="387">
        <f t="shared" si="11"/>
        <v>1280113.6363636365</v>
      </c>
      <c r="M76" s="387">
        <f t="shared" si="11"/>
        <v>1398170.4545454546</v>
      </c>
      <c r="N76" s="387">
        <f t="shared" si="11"/>
        <v>319318.18181818182</v>
      </c>
      <c r="O76" s="387">
        <f t="shared" si="11"/>
        <v>1538636.3636363635</v>
      </c>
      <c r="P76" s="396">
        <v>2</v>
      </c>
      <c r="Q76" s="397">
        <v>4654069.6336656138</v>
      </c>
      <c r="R76" s="396">
        <f t="shared" si="17"/>
        <v>4470916.8000000007</v>
      </c>
      <c r="S76" s="398">
        <f t="shared" si="18"/>
        <v>1.0409653862638673</v>
      </c>
    </row>
    <row r="77" spans="1:19" ht="15" hidden="1" x14ac:dyDescent="0.25">
      <c r="A77" s="382" t="s">
        <v>323</v>
      </c>
      <c r="B77" s="382">
        <v>2002</v>
      </c>
      <c r="C77" s="385">
        <v>1277500</v>
      </c>
      <c r="D77" s="385">
        <v>1368390</v>
      </c>
      <c r="E77" s="385">
        <v>328000</v>
      </c>
      <c r="F77" s="385">
        <v>1859000</v>
      </c>
      <c r="G77" s="385">
        <f t="shared" si="12"/>
        <v>2645890</v>
      </c>
      <c r="H77" s="385">
        <f t="shared" si="13"/>
        <v>2187000</v>
      </c>
      <c r="I77" s="386">
        <f t="shared" si="14"/>
        <v>0.33220288481633142</v>
      </c>
      <c r="J77" s="386">
        <f t="shared" si="15"/>
        <v>0.66779711518366858</v>
      </c>
      <c r="K77" s="387">
        <f t="shared" si="16"/>
        <v>4832890</v>
      </c>
      <c r="L77" s="387">
        <f t="shared" si="11"/>
        <v>1451704.5454545454</v>
      </c>
      <c r="M77" s="387">
        <f t="shared" si="11"/>
        <v>1554988.6363636365</v>
      </c>
      <c r="N77" s="387">
        <f t="shared" si="11"/>
        <v>372727.27272727271</v>
      </c>
      <c r="O77" s="387">
        <f t="shared" si="11"/>
        <v>2112500</v>
      </c>
      <c r="P77" s="396">
        <v>3</v>
      </c>
      <c r="Q77" s="397">
        <v>5560495.7219994878</v>
      </c>
      <c r="R77" s="396">
        <f t="shared" si="17"/>
        <v>5412836.8000000007</v>
      </c>
      <c r="S77" s="398">
        <f t="shared" si="18"/>
        <v>1.0272793966371732</v>
      </c>
    </row>
    <row r="78" spans="1:19" ht="15" hidden="1" x14ac:dyDescent="0.25">
      <c r="A78" s="382" t="s">
        <v>323</v>
      </c>
      <c r="B78" s="382">
        <v>2003</v>
      </c>
      <c r="C78" s="385">
        <v>1277500</v>
      </c>
      <c r="D78" s="385">
        <v>1368390</v>
      </c>
      <c r="E78" s="385">
        <v>328000</v>
      </c>
      <c r="F78" s="385">
        <v>1859000</v>
      </c>
      <c r="G78" s="385">
        <f t="shared" si="12"/>
        <v>2645890</v>
      </c>
      <c r="H78" s="385">
        <f t="shared" si="13"/>
        <v>2187000</v>
      </c>
      <c r="I78" s="386">
        <f t="shared" si="14"/>
        <v>0.33220288481633142</v>
      </c>
      <c r="J78" s="386">
        <f t="shared" si="15"/>
        <v>0.66779711518366858</v>
      </c>
      <c r="K78" s="387">
        <f t="shared" si="16"/>
        <v>4832890</v>
      </c>
      <c r="L78" s="387">
        <f t="shared" si="11"/>
        <v>1451704.5454545454</v>
      </c>
      <c r="M78" s="387">
        <f t="shared" si="11"/>
        <v>1554988.6363636365</v>
      </c>
      <c r="N78" s="387">
        <f t="shared" si="11"/>
        <v>372727.27272727271</v>
      </c>
      <c r="O78" s="387">
        <f t="shared" si="11"/>
        <v>2112500</v>
      </c>
      <c r="P78" s="396">
        <v>4</v>
      </c>
      <c r="Q78" s="397">
        <v>5550364.7922228724</v>
      </c>
      <c r="R78" s="396">
        <f t="shared" si="17"/>
        <v>5412836.8000000007</v>
      </c>
      <c r="S78" s="398">
        <f t="shared" si="18"/>
        <v>1.0254077477863126</v>
      </c>
    </row>
    <row r="79" spans="1:19" ht="15" hidden="1" x14ac:dyDescent="0.25">
      <c r="A79" s="382" t="s">
        <v>323</v>
      </c>
      <c r="B79" s="382">
        <v>2004</v>
      </c>
      <c r="C79" s="385">
        <v>1766500</v>
      </c>
      <c r="D79" s="385">
        <v>1310170</v>
      </c>
      <c r="E79" s="385">
        <v>330000</v>
      </c>
      <c r="F79" s="385">
        <v>2579000</v>
      </c>
      <c r="G79" s="385">
        <f t="shared" si="12"/>
        <v>3076670</v>
      </c>
      <c r="H79" s="385">
        <f t="shared" si="13"/>
        <v>2909000</v>
      </c>
      <c r="I79" s="386">
        <f t="shared" si="14"/>
        <v>0.35025318803074679</v>
      </c>
      <c r="J79" s="386">
        <f t="shared" si="15"/>
        <v>0.64974681196925321</v>
      </c>
      <c r="K79" s="387">
        <f t="shared" si="16"/>
        <v>5985670</v>
      </c>
      <c r="L79" s="387">
        <f t="shared" si="11"/>
        <v>2007386.3636363635</v>
      </c>
      <c r="M79" s="387">
        <f t="shared" si="11"/>
        <v>1488829.5454545454</v>
      </c>
      <c r="N79" s="387">
        <f t="shared" si="11"/>
        <v>375000</v>
      </c>
      <c r="O79" s="387">
        <f t="shared" si="11"/>
        <v>2930681.8181818184</v>
      </c>
      <c r="P79" s="396">
        <v>5</v>
      </c>
      <c r="Q79" s="397">
        <v>6769823.2784501109</v>
      </c>
      <c r="R79" s="396">
        <f t="shared" si="17"/>
        <v>6703950.4000000004</v>
      </c>
      <c r="S79" s="398">
        <f t="shared" si="18"/>
        <v>1.0098259793882292</v>
      </c>
    </row>
    <row r="80" spans="1:19" ht="15" hidden="1" x14ac:dyDescent="0.25">
      <c r="A80" s="382" t="s">
        <v>323</v>
      </c>
      <c r="B80" s="382">
        <v>2005</v>
      </c>
      <c r="C80" s="385">
        <v>1928500</v>
      </c>
      <c r="D80" s="385">
        <v>1255170</v>
      </c>
      <c r="E80" s="385">
        <v>318000</v>
      </c>
      <c r="F80" s="385">
        <v>2360000</v>
      </c>
      <c r="G80" s="385">
        <f t="shared" si="12"/>
        <v>3183670</v>
      </c>
      <c r="H80" s="385">
        <f t="shared" si="13"/>
        <v>2678000</v>
      </c>
      <c r="I80" s="386">
        <f t="shared" si="14"/>
        <v>0.38325255430619604</v>
      </c>
      <c r="J80" s="386">
        <f t="shared" si="15"/>
        <v>0.61674744569380402</v>
      </c>
      <c r="K80" s="387">
        <f t="shared" si="16"/>
        <v>5861670</v>
      </c>
      <c r="L80" s="387">
        <f t="shared" si="11"/>
        <v>2191477.2727272729</v>
      </c>
      <c r="M80" s="387">
        <f t="shared" si="11"/>
        <v>1426329.5454545454</v>
      </c>
      <c r="N80" s="387">
        <f t="shared" si="11"/>
        <v>361363.63636363635</v>
      </c>
      <c r="O80" s="387">
        <f t="shared" si="11"/>
        <v>2681818.1818181816</v>
      </c>
      <c r="P80" s="396">
        <v>6</v>
      </c>
      <c r="Q80" s="397">
        <v>6500932.3910046602</v>
      </c>
      <c r="R80" s="396">
        <f t="shared" si="17"/>
        <v>6565070.4000000004</v>
      </c>
      <c r="S80" s="398">
        <f t="shared" si="18"/>
        <v>0.99023041565626768</v>
      </c>
    </row>
    <row r="81" spans="1:19" ht="15" hidden="1" x14ac:dyDescent="0.25">
      <c r="A81" s="382" t="s">
        <v>323</v>
      </c>
      <c r="B81" s="382">
        <v>2006</v>
      </c>
      <c r="C81" s="385">
        <v>1855000</v>
      </c>
      <c r="D81" s="385">
        <v>1252000</v>
      </c>
      <c r="E81" s="385">
        <v>270000</v>
      </c>
      <c r="F81" s="385">
        <v>2615000</v>
      </c>
      <c r="G81" s="385">
        <f t="shared" si="12"/>
        <v>3107000</v>
      </c>
      <c r="H81" s="385">
        <f t="shared" si="13"/>
        <v>2885000</v>
      </c>
      <c r="I81" s="386">
        <f t="shared" si="14"/>
        <v>0.35463951935914551</v>
      </c>
      <c r="J81" s="386">
        <f t="shared" si="15"/>
        <v>0.64536048064085449</v>
      </c>
      <c r="K81" s="387">
        <f t="shared" si="16"/>
        <v>5992000</v>
      </c>
      <c r="L81" s="387">
        <f t="shared" si="11"/>
        <v>2107954.5454545454</v>
      </c>
      <c r="M81" s="387">
        <f t="shared" si="11"/>
        <v>1422727.2727272727</v>
      </c>
      <c r="N81" s="387">
        <f t="shared" si="11"/>
        <v>306818.18181818182</v>
      </c>
      <c r="O81" s="387">
        <f t="shared" si="11"/>
        <v>2971590.9090909092</v>
      </c>
      <c r="P81" s="396">
        <v>7</v>
      </c>
      <c r="Q81" s="397">
        <v>6613452.8384564649</v>
      </c>
      <c r="R81" s="396">
        <f t="shared" si="17"/>
        <v>6711040.0000000009</v>
      </c>
      <c r="S81" s="398">
        <f t="shared" si="18"/>
        <v>0.98545871257755335</v>
      </c>
    </row>
    <row r="82" spans="1:19" ht="15" hidden="1" x14ac:dyDescent="0.25">
      <c r="A82" s="382" t="s">
        <v>323</v>
      </c>
      <c r="B82" s="382">
        <v>2007</v>
      </c>
      <c r="C82" s="385">
        <v>1800000</v>
      </c>
      <c r="D82" s="385">
        <v>1370000</v>
      </c>
      <c r="E82" s="385">
        <v>267000</v>
      </c>
      <c r="F82" s="385">
        <v>2259000</v>
      </c>
      <c r="G82" s="385">
        <f t="shared" si="12"/>
        <v>3170000</v>
      </c>
      <c r="H82" s="385">
        <f t="shared" si="13"/>
        <v>2526000</v>
      </c>
      <c r="I82" s="386">
        <f t="shared" si="14"/>
        <v>0.3628862359550562</v>
      </c>
      <c r="J82" s="386">
        <f t="shared" si="15"/>
        <v>0.6371137640449438</v>
      </c>
      <c r="K82" s="387">
        <f t="shared" si="16"/>
        <v>5696000</v>
      </c>
      <c r="L82" s="387">
        <f t="shared" si="11"/>
        <v>2045454.5454545454</v>
      </c>
      <c r="M82" s="387">
        <f t="shared" si="11"/>
        <v>1556818.1818181819</v>
      </c>
      <c r="N82" s="387">
        <f t="shared" si="11"/>
        <v>303409.09090909088</v>
      </c>
      <c r="O82" s="387">
        <f t="shared" si="11"/>
        <v>2567045.4545454546</v>
      </c>
      <c r="P82" s="396">
        <v>8</v>
      </c>
      <c r="Q82" s="397">
        <v>6519407.3209155295</v>
      </c>
      <c r="R82" s="396">
        <f t="shared" si="17"/>
        <v>6379520.0000000009</v>
      </c>
      <c r="S82" s="398">
        <f t="shared" si="18"/>
        <v>1.021927562091745</v>
      </c>
    </row>
    <row r="83" spans="1:19" ht="15" hidden="1" x14ac:dyDescent="0.25">
      <c r="A83" s="382" t="s">
        <v>323</v>
      </c>
      <c r="B83" s="382">
        <v>2008</v>
      </c>
      <c r="C83" s="385">
        <v>1979000</v>
      </c>
      <c r="D83" s="385">
        <v>1400000</v>
      </c>
      <c r="E83" s="385">
        <v>302000</v>
      </c>
      <c r="F83" s="385">
        <v>2390000</v>
      </c>
      <c r="G83" s="385">
        <f t="shared" si="12"/>
        <v>3379000</v>
      </c>
      <c r="H83" s="385">
        <f t="shared" si="13"/>
        <v>2692000</v>
      </c>
      <c r="I83" s="386">
        <f t="shared" si="14"/>
        <v>0.37572063910393677</v>
      </c>
      <c r="J83" s="386">
        <f t="shared" si="15"/>
        <v>0.62427936089606328</v>
      </c>
      <c r="K83" s="387">
        <f t="shared" si="16"/>
        <v>6071000</v>
      </c>
      <c r="L83" s="387">
        <f t="shared" si="11"/>
        <v>2248863.6363636362</v>
      </c>
      <c r="M83" s="387">
        <f t="shared" si="11"/>
        <v>1590909.0909090908</v>
      </c>
      <c r="N83" s="387">
        <f t="shared" si="11"/>
        <v>343181.81818181818</v>
      </c>
      <c r="O83" s="387">
        <f t="shared" si="11"/>
        <v>2715909.0909090908</v>
      </c>
      <c r="P83" s="396">
        <v>9</v>
      </c>
      <c r="Q83" s="397">
        <v>6908691.3350027585</v>
      </c>
      <c r="R83" s="396">
        <f t="shared" si="17"/>
        <v>6799520.0000000009</v>
      </c>
      <c r="S83" s="398">
        <f t="shared" si="18"/>
        <v>1.016055741435095</v>
      </c>
    </row>
    <row r="84" spans="1:19" ht="15" hidden="1" x14ac:dyDescent="0.25">
      <c r="A84" s="382" t="s">
        <v>323</v>
      </c>
      <c r="B84" s="382">
        <v>2009</v>
      </c>
      <c r="C84" s="385">
        <v>1077000</v>
      </c>
      <c r="D84" s="385">
        <v>1147000</v>
      </c>
      <c r="E84" s="385">
        <v>223000</v>
      </c>
      <c r="F84" s="385">
        <v>2152000</v>
      </c>
      <c r="G84" s="385">
        <f t="shared" si="12"/>
        <v>2224000</v>
      </c>
      <c r="H84" s="385">
        <f t="shared" si="13"/>
        <v>2375000</v>
      </c>
      <c r="I84" s="386">
        <f t="shared" si="14"/>
        <v>0.2826701456838443</v>
      </c>
      <c r="J84" s="386">
        <f t="shared" si="15"/>
        <v>0.7173298543161557</v>
      </c>
      <c r="K84" s="387">
        <f t="shared" si="16"/>
        <v>4599000</v>
      </c>
      <c r="L84" s="387">
        <f t="shared" si="11"/>
        <v>1223863.6363636365</v>
      </c>
      <c r="M84" s="387">
        <f t="shared" si="11"/>
        <v>1303409.0909090908</v>
      </c>
      <c r="N84" s="387">
        <f t="shared" si="11"/>
        <v>253409.09090909091</v>
      </c>
      <c r="O84" s="387">
        <f t="shared" si="11"/>
        <v>2445454.5454545454</v>
      </c>
      <c r="P84" s="396">
        <v>10</v>
      </c>
      <c r="Q84" s="397">
        <v>4758525.8382612932</v>
      </c>
      <c r="R84" s="396">
        <f t="shared" si="17"/>
        <v>5150880.0000000009</v>
      </c>
      <c r="S84" s="398">
        <f t="shared" si="18"/>
        <v>0.92382774171817095</v>
      </c>
    </row>
    <row r="85" spans="1:19" ht="15" hidden="1" x14ac:dyDescent="0.25">
      <c r="A85" s="382" t="s">
        <v>323</v>
      </c>
      <c r="B85" s="382">
        <v>2010</v>
      </c>
      <c r="C85" s="385">
        <v>1682000</v>
      </c>
      <c r="D85" s="385">
        <v>1329000</v>
      </c>
      <c r="E85" s="385">
        <v>278000</v>
      </c>
      <c r="F85" s="385">
        <v>2379000</v>
      </c>
      <c r="G85" s="385">
        <f t="shared" si="12"/>
        <v>3011000</v>
      </c>
      <c r="H85" s="385">
        <f t="shared" si="13"/>
        <v>2657000</v>
      </c>
      <c r="I85" s="386">
        <f t="shared" si="14"/>
        <v>0.34580098800282288</v>
      </c>
      <c r="J85" s="386">
        <f t="shared" si="15"/>
        <v>0.65419901199717712</v>
      </c>
      <c r="K85" s="387">
        <f t="shared" si="16"/>
        <v>5668000</v>
      </c>
      <c r="L85" s="387">
        <f t="shared" si="11"/>
        <v>1911363.6363636365</v>
      </c>
      <c r="M85" s="387">
        <f t="shared" si="11"/>
        <v>1510227.2727272727</v>
      </c>
      <c r="N85" s="387">
        <f t="shared" si="11"/>
        <v>315909.09090909088</v>
      </c>
      <c r="O85" s="387">
        <f t="shared" si="11"/>
        <v>2703409.0909090908</v>
      </c>
      <c r="P85" s="396">
        <v>11</v>
      </c>
      <c r="Q85" s="397">
        <v>5990418.1093565254</v>
      </c>
      <c r="R85" s="396">
        <f t="shared" si="17"/>
        <v>6348160.0000000009</v>
      </c>
      <c r="S85" s="398">
        <f t="shared" si="18"/>
        <v>0.94364636514462841</v>
      </c>
    </row>
    <row r="86" spans="1:19" ht="15" hidden="1" x14ac:dyDescent="0.25">
      <c r="A86" s="382" t="s">
        <v>323</v>
      </c>
      <c r="B86" s="382">
        <v>2011</v>
      </c>
      <c r="C86" s="385">
        <v>2005000</v>
      </c>
      <c r="D86" s="385">
        <v>1359000</v>
      </c>
      <c r="E86" s="385">
        <v>305000</v>
      </c>
      <c r="F86" s="385">
        <v>2536000</v>
      </c>
      <c r="G86" s="385">
        <f t="shared" si="12"/>
        <v>3364000</v>
      </c>
      <c r="H86" s="385">
        <f t="shared" si="13"/>
        <v>2841000</v>
      </c>
      <c r="I86" s="386">
        <f t="shared" si="14"/>
        <v>0.37228041901692183</v>
      </c>
      <c r="J86" s="386">
        <f t="shared" si="15"/>
        <v>0.62771958098307812</v>
      </c>
      <c r="K86" s="387">
        <f t="shared" si="16"/>
        <v>6205000</v>
      </c>
      <c r="L86" s="387">
        <f t="shared" si="11"/>
        <v>2278409.0909090908</v>
      </c>
      <c r="M86" s="387">
        <f t="shared" si="11"/>
        <v>1544318.1818181819</v>
      </c>
      <c r="N86" s="387">
        <f t="shared" si="11"/>
        <v>346590.90909090912</v>
      </c>
      <c r="O86" s="387">
        <f t="shared" si="11"/>
        <v>2881818.1818181816</v>
      </c>
      <c r="P86" s="396">
        <v>12</v>
      </c>
      <c r="Q86" s="397">
        <v>6612699.1357394578</v>
      </c>
      <c r="R86" s="396">
        <f t="shared" si="17"/>
        <v>6949600.0000000009</v>
      </c>
      <c r="S86" s="398">
        <f t="shared" si="18"/>
        <v>0.95152226541663654</v>
      </c>
    </row>
    <row r="87" spans="1:19" ht="15" hidden="1" x14ac:dyDescent="0.25">
      <c r="A87" s="382" t="s">
        <v>323</v>
      </c>
      <c r="B87" s="382">
        <v>2012</v>
      </c>
      <c r="C87" s="385">
        <v>1821859</v>
      </c>
      <c r="D87" s="385">
        <v>1234866</v>
      </c>
      <c r="E87" s="385">
        <v>313029</v>
      </c>
      <c r="F87" s="385">
        <v>2602756</v>
      </c>
      <c r="G87" s="385">
        <f t="shared" si="12"/>
        <v>3056725</v>
      </c>
      <c r="H87" s="385">
        <f t="shared" si="13"/>
        <v>2915785</v>
      </c>
      <c r="I87" s="386">
        <f t="shared" si="14"/>
        <v>0.35745239438694953</v>
      </c>
      <c r="J87" s="386">
        <f t="shared" si="15"/>
        <v>0.64254760561305047</v>
      </c>
      <c r="K87" s="387">
        <f t="shared" si="16"/>
        <v>5972510</v>
      </c>
      <c r="L87" s="387">
        <f t="shared" si="11"/>
        <v>2070294.3181818181</v>
      </c>
      <c r="M87" s="387">
        <f t="shared" si="11"/>
        <v>1403256.8181818181</v>
      </c>
      <c r="N87" s="387">
        <f t="shared" si="11"/>
        <v>355714.77272727271</v>
      </c>
      <c r="O87" s="387">
        <f t="shared" si="11"/>
        <v>2957677.2727272729</v>
      </c>
      <c r="P87" s="396">
        <v>13</v>
      </c>
      <c r="Q87" s="397">
        <v>6421426.9172908692</v>
      </c>
      <c r="R87" s="396">
        <f t="shared" si="17"/>
        <v>6689211.2000000002</v>
      </c>
      <c r="S87" s="398">
        <f t="shared" si="18"/>
        <v>0.95996773390723089</v>
      </c>
    </row>
    <row r="88" spans="1:19" ht="15" hidden="1" x14ac:dyDescent="0.25">
      <c r="A88" s="382" t="s">
        <v>323</v>
      </c>
      <c r="B88" s="382">
        <v>2013</v>
      </c>
      <c r="C88" s="385">
        <v>1851234</v>
      </c>
      <c r="D88" s="385">
        <v>1174680</v>
      </c>
      <c r="E88" s="385">
        <v>348764</v>
      </c>
      <c r="F88" s="385">
        <v>2429594</v>
      </c>
      <c r="G88" s="385">
        <f t="shared" si="12"/>
        <v>3025914</v>
      </c>
      <c r="H88" s="385">
        <f t="shared" si="13"/>
        <v>2778358</v>
      </c>
      <c r="I88" s="386">
        <f t="shared" si="14"/>
        <v>0.37903082419293926</v>
      </c>
      <c r="J88" s="386">
        <f t="shared" si="15"/>
        <v>0.62096917580706068</v>
      </c>
      <c r="K88" s="387">
        <f t="shared" si="16"/>
        <v>5804272</v>
      </c>
      <c r="L88" s="387">
        <f t="shared" si="11"/>
        <v>2103675</v>
      </c>
      <c r="M88" s="387">
        <f t="shared" si="11"/>
        <v>1334863.6363636365</v>
      </c>
      <c r="N88" s="387">
        <f t="shared" si="11"/>
        <v>396322.72727272729</v>
      </c>
      <c r="O88" s="387">
        <f t="shared" si="11"/>
        <v>2760902.2727272729</v>
      </c>
      <c r="P88" s="396">
        <v>14</v>
      </c>
      <c r="Q88" s="397">
        <v>6483815.9570627827</v>
      </c>
      <c r="R88" s="396">
        <f t="shared" si="17"/>
        <v>6500784.6400000006</v>
      </c>
      <c r="S88" s="398">
        <f t="shared" si="18"/>
        <v>0.99738974848777362</v>
      </c>
    </row>
    <row r="89" spans="1:19" ht="15" hidden="1" x14ac:dyDescent="0.25">
      <c r="A89" s="382" t="s">
        <v>323</v>
      </c>
      <c r="B89" s="382">
        <v>2014</v>
      </c>
      <c r="C89" s="385">
        <v>2000420</v>
      </c>
      <c r="D89" s="385">
        <v>1035960</v>
      </c>
      <c r="E89" s="385">
        <v>465100</v>
      </c>
      <c r="F89" s="385">
        <v>2068560</v>
      </c>
      <c r="G89" s="385">
        <f t="shared" si="12"/>
        <v>3036380</v>
      </c>
      <c r="H89" s="385">
        <f t="shared" si="13"/>
        <v>2533660</v>
      </c>
      <c r="I89" s="386">
        <f t="shared" si="14"/>
        <v>0.44263955016481032</v>
      </c>
      <c r="J89" s="386">
        <f t="shared" si="15"/>
        <v>0.55736044983518973</v>
      </c>
      <c r="K89" s="387">
        <f t="shared" si="16"/>
        <v>5570040</v>
      </c>
      <c r="L89" s="387">
        <f t="shared" si="11"/>
        <v>2273204.5454545454</v>
      </c>
      <c r="M89" s="387">
        <f t="shared" si="11"/>
        <v>1177227.2727272727</v>
      </c>
      <c r="N89" s="387">
        <f t="shared" si="11"/>
        <v>528522.72727272729</v>
      </c>
      <c r="O89" s="387">
        <f t="shared" si="11"/>
        <v>2350636.3636363638</v>
      </c>
      <c r="P89" s="396">
        <v>15</v>
      </c>
      <c r="Q89" s="397">
        <v>6268635.0387521498</v>
      </c>
      <c r="R89" s="396">
        <f t="shared" si="17"/>
        <v>6238444.8000000007</v>
      </c>
      <c r="S89" s="398">
        <f t="shared" si="18"/>
        <v>1.0048393854109519</v>
      </c>
    </row>
    <row r="90" spans="1:19" ht="15" hidden="1" x14ac:dyDescent="0.25">
      <c r="A90" s="382" t="s">
        <v>323</v>
      </c>
      <c r="B90" s="382">
        <v>2015</v>
      </c>
      <c r="C90" s="385">
        <v>2427526</v>
      </c>
      <c r="D90" s="385">
        <v>1096377</v>
      </c>
      <c r="E90" s="385">
        <v>603627</v>
      </c>
      <c r="F90" s="385">
        <v>2244572</v>
      </c>
      <c r="G90" s="385">
        <f t="shared" si="12"/>
        <v>3523903</v>
      </c>
      <c r="H90" s="385">
        <f t="shared" si="13"/>
        <v>2848199</v>
      </c>
      <c r="I90" s="386">
        <f t="shared" si="14"/>
        <v>0.47569122402623187</v>
      </c>
      <c r="J90" s="386">
        <f t="shared" si="15"/>
        <v>0.52430877597376813</v>
      </c>
      <c r="K90" s="387">
        <f t="shared" si="16"/>
        <v>6372102</v>
      </c>
      <c r="L90" s="387">
        <f t="shared" si="11"/>
        <v>2758552.2727272729</v>
      </c>
      <c r="M90" s="387">
        <f t="shared" si="11"/>
        <v>1245882.9545454546</v>
      </c>
      <c r="N90" s="387">
        <f t="shared" si="11"/>
        <v>685939.77272727271</v>
      </c>
      <c r="O90" s="387">
        <f t="shared" si="11"/>
        <v>2550650</v>
      </c>
      <c r="P90" s="396">
        <v>16</v>
      </c>
      <c r="Q90" s="397">
        <v>7074277.2652981691</v>
      </c>
      <c r="R90" s="396">
        <f t="shared" si="17"/>
        <v>7136754.2400000002</v>
      </c>
      <c r="S90" s="398">
        <f t="shared" si="18"/>
        <v>0.99124574384926123</v>
      </c>
    </row>
    <row r="91" spans="1:19" ht="15" hidden="1" x14ac:dyDescent="0.25">
      <c r="A91" s="382" t="s">
        <v>323</v>
      </c>
      <c r="B91" s="382">
        <v>2016</v>
      </c>
      <c r="C91" s="385">
        <v>2436254</v>
      </c>
      <c r="D91" s="385">
        <v>1045196</v>
      </c>
      <c r="E91" s="385">
        <v>792901</v>
      </c>
      <c r="F91" s="385">
        <v>2135311</v>
      </c>
      <c r="G91" s="385">
        <f t="shared" si="12"/>
        <v>3481450</v>
      </c>
      <c r="H91" s="385">
        <f t="shared" si="13"/>
        <v>2928212</v>
      </c>
      <c r="I91" s="386">
        <f t="shared" si="14"/>
        <v>0.50379489589310633</v>
      </c>
      <c r="J91" s="386">
        <f t="shared" si="15"/>
        <v>0.49620510410689361</v>
      </c>
      <c r="K91" s="387">
        <f t="shared" si="16"/>
        <v>6409662</v>
      </c>
      <c r="L91" s="387">
        <f t="shared" si="11"/>
        <v>2768470.4545454546</v>
      </c>
      <c r="M91" s="387">
        <f t="shared" si="11"/>
        <v>1187722.7272727273</v>
      </c>
      <c r="N91" s="387">
        <f t="shared" si="11"/>
        <v>901023.86363636365</v>
      </c>
      <c r="O91" s="387">
        <f t="shared" si="11"/>
        <v>2426489.7727272729</v>
      </c>
      <c r="P91" s="396">
        <v>17</v>
      </c>
      <c r="Q91" s="397">
        <v>6974039.0474006496</v>
      </c>
      <c r="R91" s="396">
        <f t="shared" si="17"/>
        <v>7178821.4400000004</v>
      </c>
      <c r="S91" s="398">
        <f t="shared" si="18"/>
        <v>0.97147409302335974</v>
      </c>
    </row>
    <row r="92" spans="1:19" ht="15" hidden="1" x14ac:dyDescent="0.25">
      <c r="A92" s="382" t="s">
        <v>323</v>
      </c>
      <c r="B92" s="382">
        <v>2017</v>
      </c>
      <c r="C92" s="385">
        <v>2330248</v>
      </c>
      <c r="D92" s="385">
        <v>1085765</v>
      </c>
      <c r="E92" s="385">
        <v>875117</v>
      </c>
      <c r="F92" s="385">
        <v>2114138</v>
      </c>
      <c r="G92" s="385">
        <f t="shared" si="12"/>
        <v>3416013</v>
      </c>
      <c r="H92" s="385">
        <f t="shared" si="13"/>
        <v>2989255</v>
      </c>
      <c r="I92" s="386">
        <f t="shared" si="14"/>
        <v>0.50042636779600791</v>
      </c>
      <c r="J92" s="386">
        <f t="shared" si="15"/>
        <v>0.49957363220399209</v>
      </c>
      <c r="K92" s="387">
        <f t="shared" si="16"/>
        <v>6405268</v>
      </c>
      <c r="L92" s="387">
        <f t="shared" si="11"/>
        <v>2648009.0909090908</v>
      </c>
      <c r="M92" s="387">
        <f t="shared" si="11"/>
        <v>1233823.8636363635</v>
      </c>
      <c r="N92" s="387">
        <f t="shared" si="11"/>
        <v>994451.13636363635</v>
      </c>
      <c r="O92" s="387">
        <f t="shared" si="11"/>
        <v>2402429.5454545454</v>
      </c>
      <c r="P92" s="396">
        <v>18</v>
      </c>
      <c r="Q92" s="397">
        <v>6721454.470720198</v>
      </c>
      <c r="R92" s="396">
        <f t="shared" si="17"/>
        <v>7173900.1600000011</v>
      </c>
      <c r="S92" s="398">
        <f t="shared" si="18"/>
        <v>0.9369316997464594</v>
      </c>
    </row>
    <row r="93" spans="1:19" ht="15" hidden="1" x14ac:dyDescent="0.25">
      <c r="A93" s="382" t="s">
        <v>323</v>
      </c>
      <c r="B93" s="382">
        <v>2018</v>
      </c>
      <c r="C93" s="385">
        <v>2623747</v>
      </c>
      <c r="D93" s="385">
        <v>1056154</v>
      </c>
      <c r="E93" s="385">
        <v>850358</v>
      </c>
      <c r="F93" s="385">
        <v>1998856</v>
      </c>
      <c r="G93" s="385">
        <f t="shared" si="12"/>
        <v>3679901</v>
      </c>
      <c r="H93" s="385">
        <f t="shared" si="13"/>
        <v>2849214</v>
      </c>
      <c r="I93" s="386">
        <f t="shared" si="14"/>
        <v>0.53209431906161864</v>
      </c>
      <c r="J93" s="386">
        <f t="shared" si="15"/>
        <v>0.46790568093838136</v>
      </c>
      <c r="K93" s="387">
        <f t="shared" si="16"/>
        <v>6529115</v>
      </c>
      <c r="L93" s="387">
        <f t="shared" si="11"/>
        <v>2981530.6818181816</v>
      </c>
      <c r="M93" s="387">
        <f t="shared" si="11"/>
        <v>1200175</v>
      </c>
      <c r="N93" s="387">
        <f t="shared" si="11"/>
        <v>966315.90909090906</v>
      </c>
      <c r="O93" s="387">
        <f t="shared" si="11"/>
        <v>2271427.2727272729</v>
      </c>
      <c r="P93" s="396">
        <v>19</v>
      </c>
      <c r="Q93" s="397">
        <v>6853643.5401020637</v>
      </c>
      <c r="R93" s="396">
        <f t="shared" si="17"/>
        <v>7312608.8000000007</v>
      </c>
      <c r="S93" s="398">
        <f t="shared" si="18"/>
        <v>0.93723645384969356</v>
      </c>
    </row>
    <row r="94" spans="1:19" ht="15" hidden="1" x14ac:dyDescent="0.25">
      <c r="A94" s="382" t="s">
        <v>323</v>
      </c>
      <c r="B94" s="382">
        <v>2019</v>
      </c>
      <c r="C94" s="385">
        <v>2383714</v>
      </c>
      <c r="D94" s="385">
        <v>1070729</v>
      </c>
      <c r="E94" s="385">
        <v>696507</v>
      </c>
      <c r="F94" s="385">
        <v>2012749</v>
      </c>
      <c r="G94" s="385">
        <f t="shared" si="12"/>
        <v>3454443</v>
      </c>
      <c r="H94" s="385">
        <f t="shared" si="13"/>
        <v>2709256</v>
      </c>
      <c r="I94" s="386">
        <f t="shared" si="14"/>
        <v>0.49973579177049365</v>
      </c>
      <c r="J94" s="386">
        <f t="shared" si="15"/>
        <v>0.50026420822950635</v>
      </c>
      <c r="K94" s="387">
        <f t="shared" si="16"/>
        <v>6163699</v>
      </c>
      <c r="L94" s="387">
        <f t="shared" si="11"/>
        <v>2708765.9090909092</v>
      </c>
      <c r="M94" s="387">
        <f t="shared" si="11"/>
        <v>1216737.5</v>
      </c>
      <c r="N94" s="387">
        <f t="shared" si="11"/>
        <v>791485.22727272729</v>
      </c>
      <c r="O94" s="387">
        <f t="shared" si="11"/>
        <v>2287214.7727272729</v>
      </c>
      <c r="P94" s="396">
        <v>20</v>
      </c>
      <c r="Q94" s="397">
        <v>6720871.7730746046</v>
      </c>
      <c r="R94" s="396">
        <f t="shared" si="17"/>
        <v>6903342.8800000008</v>
      </c>
      <c r="S94" s="398">
        <f t="shared" si="18"/>
        <v>0.9735677178292792</v>
      </c>
    </row>
    <row r="95" spans="1:19" ht="15" hidden="1" x14ac:dyDescent="0.25">
      <c r="A95" s="382" t="s">
        <v>323</v>
      </c>
      <c r="B95" s="382">
        <v>2020</v>
      </c>
      <c r="C95" s="385">
        <v>2193354</v>
      </c>
      <c r="D95" s="385">
        <v>878358</v>
      </c>
      <c r="E95" s="385">
        <v>642795</v>
      </c>
      <c r="F95" s="385">
        <v>1689654</v>
      </c>
      <c r="G95" s="385">
        <f t="shared" si="12"/>
        <v>3071712</v>
      </c>
      <c r="H95" s="385">
        <f t="shared" si="13"/>
        <v>2332449</v>
      </c>
      <c r="I95" s="386">
        <f t="shared" si="14"/>
        <v>0.52480838376206773</v>
      </c>
      <c r="J95" s="386">
        <f t="shared" si="15"/>
        <v>0.47519161623793221</v>
      </c>
      <c r="K95" s="387">
        <f t="shared" si="16"/>
        <v>5404161</v>
      </c>
      <c r="L95" s="387">
        <f t="shared" si="11"/>
        <v>2492447.7272727271</v>
      </c>
      <c r="M95" s="387">
        <f t="shared" si="11"/>
        <v>998134.09090909094</v>
      </c>
      <c r="N95" s="387">
        <f t="shared" si="11"/>
        <v>730448.86363636365</v>
      </c>
      <c r="O95" s="387">
        <f t="shared" si="11"/>
        <v>1920061.3636363635</v>
      </c>
      <c r="P95" s="396">
        <v>21</v>
      </c>
      <c r="Q95" s="397">
        <v>5935534.8552764077</v>
      </c>
      <c r="R95" s="396">
        <f t="shared" si="17"/>
        <v>6052660.3200000003</v>
      </c>
      <c r="S95" s="398">
        <f t="shared" si="18"/>
        <v>0.98064892815204396</v>
      </c>
    </row>
    <row r="96" spans="1:19" hidden="1" x14ac:dyDescent="0.2">
      <c r="A96" s="382" t="s">
        <v>324</v>
      </c>
      <c r="B96" s="382">
        <v>1992</v>
      </c>
      <c r="C96" s="385">
        <v>301000</v>
      </c>
      <c r="D96" s="385">
        <v>1120000</v>
      </c>
      <c r="E96" s="385">
        <v>0</v>
      </c>
      <c r="F96" s="385">
        <v>568000</v>
      </c>
      <c r="G96" s="385">
        <f t="shared" si="12"/>
        <v>1421000</v>
      </c>
      <c r="H96" s="385">
        <f t="shared" si="13"/>
        <v>568000</v>
      </c>
      <c r="I96" s="386">
        <f t="shared" si="14"/>
        <v>0.15133232780291603</v>
      </c>
      <c r="J96" s="386">
        <f t="shared" si="15"/>
        <v>0.84866767219708394</v>
      </c>
      <c r="K96" s="387">
        <f t="shared" si="16"/>
        <v>1989000</v>
      </c>
      <c r="L96" s="387">
        <f t="shared" si="11"/>
        <v>342045.45454545453</v>
      </c>
      <c r="M96" s="387">
        <f t="shared" si="11"/>
        <v>1272727.2727272727</v>
      </c>
      <c r="N96" s="387">
        <f t="shared" si="11"/>
        <v>0</v>
      </c>
      <c r="O96" s="387">
        <f t="shared" si="11"/>
        <v>645454.54545454541</v>
      </c>
    </row>
    <row r="97" spans="1:19" hidden="1" x14ac:dyDescent="0.2">
      <c r="A97" s="382" t="s">
        <v>324</v>
      </c>
      <c r="B97" s="382">
        <v>1993</v>
      </c>
      <c r="C97" s="385">
        <v>358000</v>
      </c>
      <c r="D97" s="385">
        <v>1383000</v>
      </c>
      <c r="E97" s="385">
        <v>0</v>
      </c>
      <c r="F97" s="385">
        <v>711000</v>
      </c>
      <c r="G97" s="385">
        <f t="shared" si="12"/>
        <v>1741000</v>
      </c>
      <c r="H97" s="385">
        <f t="shared" si="13"/>
        <v>711000</v>
      </c>
      <c r="I97" s="386">
        <f t="shared" si="14"/>
        <v>0.14600326264274063</v>
      </c>
      <c r="J97" s="386">
        <f t="shared" si="15"/>
        <v>0.85399673735725934</v>
      </c>
      <c r="K97" s="387">
        <f t="shared" si="16"/>
        <v>2452000</v>
      </c>
      <c r="L97" s="387">
        <f t="shared" si="11"/>
        <v>406818.18181818182</v>
      </c>
      <c r="M97" s="387">
        <f t="shared" si="11"/>
        <v>1571590.9090909092</v>
      </c>
      <c r="N97" s="387">
        <f t="shared" si="11"/>
        <v>0</v>
      </c>
      <c r="O97" s="387">
        <f t="shared" si="11"/>
        <v>807954.54545454541</v>
      </c>
    </row>
    <row r="98" spans="1:19" hidden="1" x14ac:dyDescent="0.2">
      <c r="A98" s="382" t="s">
        <v>324</v>
      </c>
      <c r="B98" s="382">
        <v>1994</v>
      </c>
      <c r="C98" s="385">
        <v>374000</v>
      </c>
      <c r="D98" s="385">
        <v>1430000</v>
      </c>
      <c r="E98" s="385">
        <v>0</v>
      </c>
      <c r="F98" s="385">
        <v>1012000</v>
      </c>
      <c r="G98" s="385">
        <f t="shared" si="12"/>
        <v>1804000</v>
      </c>
      <c r="H98" s="385">
        <f t="shared" si="13"/>
        <v>1012000</v>
      </c>
      <c r="I98" s="386">
        <f t="shared" si="14"/>
        <v>0.1328125</v>
      </c>
      <c r="J98" s="386">
        <f t="shared" si="15"/>
        <v>0.8671875</v>
      </c>
      <c r="K98" s="387">
        <f t="shared" si="16"/>
        <v>2816000</v>
      </c>
      <c r="L98" s="387">
        <f t="shared" si="11"/>
        <v>425000</v>
      </c>
      <c r="M98" s="387">
        <f t="shared" si="11"/>
        <v>1625000</v>
      </c>
      <c r="N98" s="387">
        <f t="shared" si="11"/>
        <v>0</v>
      </c>
      <c r="O98" s="387">
        <f t="shared" si="11"/>
        <v>1150000</v>
      </c>
      <c r="P98" s="396"/>
      <c r="R98" s="396"/>
      <c r="S98" s="396"/>
    </row>
    <row r="99" spans="1:19" ht="15" hidden="1" x14ac:dyDescent="0.25">
      <c r="A99" s="382" t="s">
        <v>324</v>
      </c>
      <c r="B99" s="382">
        <v>1995</v>
      </c>
      <c r="C99" s="385">
        <v>356000</v>
      </c>
      <c r="D99" s="385">
        <v>1388000</v>
      </c>
      <c r="E99" s="385">
        <v>8000</v>
      </c>
      <c r="F99" s="385">
        <v>852000</v>
      </c>
      <c r="G99" s="385">
        <f t="shared" si="12"/>
        <v>1744000</v>
      </c>
      <c r="H99" s="385">
        <f t="shared" si="13"/>
        <v>860000</v>
      </c>
      <c r="I99" s="386">
        <f t="shared" si="14"/>
        <v>0.13978494623655913</v>
      </c>
      <c r="J99" s="386">
        <f t="shared" si="15"/>
        <v>0.86021505376344087</v>
      </c>
      <c r="K99" s="387">
        <f t="shared" si="16"/>
        <v>2604000</v>
      </c>
      <c r="L99" s="387">
        <f t="shared" si="11"/>
        <v>404545.45454545453</v>
      </c>
      <c r="M99" s="387">
        <f t="shared" si="11"/>
        <v>1577272.7272727273</v>
      </c>
      <c r="N99" s="387">
        <f t="shared" si="11"/>
        <v>9090.9090909090901</v>
      </c>
      <c r="O99" s="387">
        <f t="shared" si="11"/>
        <v>968181.81818181823</v>
      </c>
      <c r="P99" s="396">
        <v>1</v>
      </c>
      <c r="Q99" s="397">
        <v>2965061.2066048584</v>
      </c>
      <c r="R99" s="396">
        <f t="shared" ref="R99:R124" si="19">K99*1.12</f>
        <v>2916480.0000000005</v>
      </c>
      <c r="S99" s="398">
        <f t="shared" ref="S99:S124" si="20">Q99/R99</f>
        <v>1.0166574797717995</v>
      </c>
    </row>
    <row r="100" spans="1:19" ht="15" hidden="1" x14ac:dyDescent="0.25">
      <c r="A100" s="382" t="s">
        <v>324</v>
      </c>
      <c r="B100" s="382">
        <v>1996</v>
      </c>
      <c r="C100" s="385">
        <v>348000</v>
      </c>
      <c r="D100" s="385">
        <v>1362000</v>
      </c>
      <c r="E100" s="385">
        <v>6000</v>
      </c>
      <c r="F100" s="385">
        <v>826000</v>
      </c>
      <c r="G100" s="385">
        <f t="shared" si="12"/>
        <v>1710000</v>
      </c>
      <c r="H100" s="385">
        <f t="shared" si="13"/>
        <v>832000</v>
      </c>
      <c r="I100" s="386">
        <f t="shared" si="14"/>
        <v>0.13926042486231313</v>
      </c>
      <c r="J100" s="386">
        <f t="shared" si="15"/>
        <v>0.86073957513768684</v>
      </c>
      <c r="K100" s="387">
        <f t="shared" si="16"/>
        <v>2542000</v>
      </c>
      <c r="L100" s="387">
        <f t="shared" si="11"/>
        <v>395454.54545454547</v>
      </c>
      <c r="M100" s="387">
        <f t="shared" si="11"/>
        <v>1547727.2727272727</v>
      </c>
      <c r="N100" s="387">
        <f t="shared" si="11"/>
        <v>6818.181818181818</v>
      </c>
      <c r="O100" s="387">
        <f t="shared" si="11"/>
        <v>938636.36363636365</v>
      </c>
      <c r="P100" s="396">
        <v>2</v>
      </c>
      <c r="Q100" s="397">
        <v>2896925.8294868153</v>
      </c>
      <c r="R100" s="396">
        <f t="shared" si="19"/>
        <v>2847040.0000000005</v>
      </c>
      <c r="S100" s="398">
        <f t="shared" si="20"/>
        <v>1.0175219981056869</v>
      </c>
    </row>
    <row r="101" spans="1:19" ht="15" hidden="1" x14ac:dyDescent="0.25">
      <c r="A101" s="382" t="s">
        <v>324</v>
      </c>
      <c r="B101" s="382">
        <v>1997</v>
      </c>
      <c r="C101" s="385">
        <v>415000</v>
      </c>
      <c r="D101" s="385">
        <v>1629000</v>
      </c>
      <c r="E101" s="385">
        <v>6000</v>
      </c>
      <c r="F101" s="385">
        <v>1000000</v>
      </c>
      <c r="G101" s="385">
        <f t="shared" si="12"/>
        <v>2044000</v>
      </c>
      <c r="H101" s="385">
        <f t="shared" si="13"/>
        <v>1006000</v>
      </c>
      <c r="I101" s="386">
        <f t="shared" si="14"/>
        <v>0.1380327868852459</v>
      </c>
      <c r="J101" s="386">
        <f t="shared" si="15"/>
        <v>0.8619672131147541</v>
      </c>
      <c r="K101" s="387">
        <f t="shared" si="16"/>
        <v>3050000</v>
      </c>
      <c r="L101" s="387">
        <f t="shared" si="11"/>
        <v>471590.90909090912</v>
      </c>
      <c r="M101" s="387">
        <f t="shared" si="11"/>
        <v>1851136.3636363635</v>
      </c>
      <c r="N101" s="387">
        <f t="shared" si="11"/>
        <v>6818.181818181818</v>
      </c>
      <c r="O101" s="387">
        <f t="shared" si="11"/>
        <v>1136363.6363636365</v>
      </c>
      <c r="P101" s="396">
        <v>3</v>
      </c>
      <c r="Q101" s="397">
        <v>3476766.7075639404</v>
      </c>
      <c r="R101" s="396">
        <f t="shared" si="19"/>
        <v>3416000.0000000005</v>
      </c>
      <c r="S101" s="398">
        <f t="shared" si="20"/>
        <v>1.0177888488184836</v>
      </c>
    </row>
    <row r="102" spans="1:19" ht="15" hidden="1" x14ac:dyDescent="0.25">
      <c r="A102" s="382" t="s">
        <v>324</v>
      </c>
      <c r="B102" s="382">
        <v>1998</v>
      </c>
      <c r="C102" s="385">
        <v>465000</v>
      </c>
      <c r="D102" s="385">
        <v>1826000</v>
      </c>
      <c r="E102" s="385">
        <v>7000</v>
      </c>
      <c r="F102" s="385">
        <v>1100000</v>
      </c>
      <c r="G102" s="385">
        <f t="shared" si="12"/>
        <v>2291000</v>
      </c>
      <c r="H102" s="385">
        <f t="shared" si="13"/>
        <v>1107000</v>
      </c>
      <c r="I102" s="386">
        <f t="shared" si="14"/>
        <v>0.13890523837551502</v>
      </c>
      <c r="J102" s="386">
        <f t="shared" si="15"/>
        <v>0.86109476162448495</v>
      </c>
      <c r="K102" s="387">
        <f t="shared" si="16"/>
        <v>3398000</v>
      </c>
      <c r="L102" s="387">
        <f t="shared" si="11"/>
        <v>528409.09090909094</v>
      </c>
      <c r="M102" s="387">
        <f t="shared" si="11"/>
        <v>2075000</v>
      </c>
      <c r="N102" s="387">
        <f t="shared" si="11"/>
        <v>7954.545454545455</v>
      </c>
      <c r="O102" s="387">
        <f t="shared" si="11"/>
        <v>1250000</v>
      </c>
      <c r="P102" s="396">
        <v>4</v>
      </c>
      <c r="Q102" s="397">
        <v>3874612.0151912635</v>
      </c>
      <c r="R102" s="396">
        <f t="shared" si="19"/>
        <v>3805760.0000000005</v>
      </c>
      <c r="S102" s="398">
        <f t="shared" si="20"/>
        <v>1.0180915284177834</v>
      </c>
    </row>
    <row r="103" spans="1:19" ht="15" hidden="1" x14ac:dyDescent="0.25">
      <c r="A103" s="382" t="s">
        <v>324</v>
      </c>
      <c r="B103" s="382">
        <v>1999</v>
      </c>
      <c r="C103" s="385">
        <v>496000</v>
      </c>
      <c r="D103" s="385">
        <v>1896000</v>
      </c>
      <c r="E103" s="385">
        <v>7000</v>
      </c>
      <c r="F103" s="385">
        <v>1087000</v>
      </c>
      <c r="G103" s="385">
        <f t="shared" si="12"/>
        <v>2392000</v>
      </c>
      <c r="H103" s="385">
        <f t="shared" si="13"/>
        <v>1094000</v>
      </c>
      <c r="I103" s="386">
        <f t="shared" si="14"/>
        <v>0.14429145152036718</v>
      </c>
      <c r="J103" s="386">
        <f t="shared" si="15"/>
        <v>0.85570854847963285</v>
      </c>
      <c r="K103" s="387">
        <f t="shared" si="16"/>
        <v>3486000</v>
      </c>
      <c r="L103" s="387">
        <f t="shared" si="11"/>
        <v>563636.36363636365</v>
      </c>
      <c r="M103" s="387">
        <f t="shared" si="11"/>
        <v>2154545.4545454546</v>
      </c>
      <c r="N103" s="387">
        <f t="shared" si="11"/>
        <v>7954.545454545455</v>
      </c>
      <c r="O103" s="387">
        <f t="shared" si="11"/>
        <v>1235227.2727272727</v>
      </c>
      <c r="P103" s="396">
        <v>5</v>
      </c>
      <c r="Q103" s="397">
        <v>3973927.5993854646</v>
      </c>
      <c r="R103" s="396">
        <f t="shared" si="19"/>
        <v>3904320.0000000005</v>
      </c>
      <c r="S103" s="398">
        <f t="shared" si="20"/>
        <v>1.0178283540758606</v>
      </c>
    </row>
    <row r="104" spans="1:19" ht="15" hidden="1" x14ac:dyDescent="0.25">
      <c r="A104" s="382" t="s">
        <v>324</v>
      </c>
      <c r="B104" s="382">
        <v>2000</v>
      </c>
      <c r="C104" s="385">
        <v>464000</v>
      </c>
      <c r="D104" s="385">
        <v>2229000</v>
      </c>
      <c r="E104" s="385">
        <v>82000</v>
      </c>
      <c r="F104" s="385">
        <v>894000</v>
      </c>
      <c r="G104" s="385">
        <f t="shared" si="12"/>
        <v>2693000</v>
      </c>
      <c r="H104" s="385">
        <f t="shared" si="13"/>
        <v>976000</v>
      </c>
      <c r="I104" s="386">
        <f t="shared" si="14"/>
        <v>0.14881439084219134</v>
      </c>
      <c r="J104" s="386">
        <f t="shared" si="15"/>
        <v>0.85118560915780872</v>
      </c>
      <c r="K104" s="387">
        <f t="shared" si="16"/>
        <v>3669000</v>
      </c>
      <c r="L104" s="387">
        <f t="shared" si="11"/>
        <v>527272.72727272729</v>
      </c>
      <c r="M104" s="387">
        <f t="shared" si="11"/>
        <v>2532954.5454545454</v>
      </c>
      <c r="N104" s="387">
        <f t="shared" si="11"/>
        <v>93181.818181818177</v>
      </c>
      <c r="O104" s="387">
        <f t="shared" si="11"/>
        <v>1015909.0909090909</v>
      </c>
      <c r="P104" s="396">
        <v>6</v>
      </c>
      <c r="Q104" s="397">
        <v>4160198.213227957</v>
      </c>
      <c r="R104" s="396">
        <f t="shared" si="19"/>
        <v>4109280.0000000005</v>
      </c>
      <c r="S104" s="398">
        <f t="shared" si="20"/>
        <v>1.0123910303576189</v>
      </c>
    </row>
    <row r="105" spans="1:19" ht="15" hidden="1" x14ac:dyDescent="0.25">
      <c r="A105" s="382" t="s">
        <v>324</v>
      </c>
      <c r="B105" s="382">
        <v>2001</v>
      </c>
      <c r="C105" s="385">
        <v>462000</v>
      </c>
      <c r="D105" s="385">
        <v>2259000</v>
      </c>
      <c r="E105" s="385">
        <v>116000</v>
      </c>
      <c r="F105" s="385">
        <v>631000</v>
      </c>
      <c r="G105" s="385">
        <f t="shared" si="12"/>
        <v>2721000</v>
      </c>
      <c r="H105" s="385">
        <f t="shared" si="13"/>
        <v>747000</v>
      </c>
      <c r="I105" s="386">
        <f t="shared" si="14"/>
        <v>0.16666666666666666</v>
      </c>
      <c r="J105" s="386">
        <f t="shared" si="15"/>
        <v>0.83333333333333337</v>
      </c>
      <c r="K105" s="387">
        <f t="shared" si="16"/>
        <v>3468000</v>
      </c>
      <c r="L105" s="387">
        <f t="shared" si="11"/>
        <v>525000</v>
      </c>
      <c r="M105" s="387">
        <f t="shared" si="11"/>
        <v>2567045.4545454546</v>
      </c>
      <c r="N105" s="387">
        <f t="shared" si="11"/>
        <v>131818.18181818182</v>
      </c>
      <c r="O105" s="387">
        <f t="shared" si="11"/>
        <v>717045.45454545459</v>
      </c>
      <c r="P105" s="396">
        <v>7</v>
      </c>
      <c r="Q105" s="397">
        <v>3947328.1059871097</v>
      </c>
      <c r="R105" s="396">
        <f t="shared" si="19"/>
        <v>3884160.0000000005</v>
      </c>
      <c r="S105" s="398">
        <f t="shared" si="20"/>
        <v>1.0162630030655557</v>
      </c>
    </row>
    <row r="106" spans="1:19" ht="15" hidden="1" x14ac:dyDescent="0.25">
      <c r="A106" s="382" t="s">
        <v>324</v>
      </c>
      <c r="B106" s="382">
        <v>2002</v>
      </c>
      <c r="C106" s="385">
        <v>479000</v>
      </c>
      <c r="D106" s="385">
        <v>2407000</v>
      </c>
      <c r="E106" s="385">
        <v>45000</v>
      </c>
      <c r="F106" s="385">
        <v>710000</v>
      </c>
      <c r="G106" s="385">
        <f t="shared" si="12"/>
        <v>2886000</v>
      </c>
      <c r="H106" s="385">
        <f t="shared" si="13"/>
        <v>755000</v>
      </c>
      <c r="I106" s="386">
        <f t="shared" si="14"/>
        <v>0.14391650645427082</v>
      </c>
      <c r="J106" s="386">
        <f t="shared" si="15"/>
        <v>0.85608349354572921</v>
      </c>
      <c r="K106" s="387">
        <f t="shared" si="16"/>
        <v>3641000</v>
      </c>
      <c r="L106" s="387">
        <f t="shared" si="11"/>
        <v>544318.18181818177</v>
      </c>
      <c r="M106" s="387">
        <f t="shared" si="11"/>
        <v>2735227.2727272729</v>
      </c>
      <c r="N106" s="387">
        <f t="shared" si="11"/>
        <v>51136.36363636364</v>
      </c>
      <c r="O106" s="387">
        <f t="shared" si="11"/>
        <v>806818.18181818177</v>
      </c>
      <c r="P106" s="396">
        <v>8</v>
      </c>
      <c r="Q106" s="397">
        <v>4120592.5364387305</v>
      </c>
      <c r="R106" s="396">
        <f t="shared" si="19"/>
        <v>4077920.0000000005</v>
      </c>
      <c r="S106" s="398">
        <f t="shared" si="20"/>
        <v>1.0104642897454412</v>
      </c>
    </row>
    <row r="107" spans="1:19" ht="15" hidden="1" x14ac:dyDescent="0.25">
      <c r="A107" s="382" t="s">
        <v>324</v>
      </c>
      <c r="B107" s="382">
        <v>2003</v>
      </c>
      <c r="C107" s="385">
        <v>514000</v>
      </c>
      <c r="D107" s="385">
        <v>2354000</v>
      </c>
      <c r="E107" s="385">
        <v>18000</v>
      </c>
      <c r="F107" s="385">
        <v>961000</v>
      </c>
      <c r="G107" s="385">
        <f t="shared" si="12"/>
        <v>2868000</v>
      </c>
      <c r="H107" s="385">
        <f t="shared" si="13"/>
        <v>979000</v>
      </c>
      <c r="I107" s="386">
        <f t="shared" si="14"/>
        <v>0.1382895762932155</v>
      </c>
      <c r="J107" s="386">
        <f t="shared" si="15"/>
        <v>0.86171042370678452</v>
      </c>
      <c r="K107" s="387">
        <f t="shared" si="16"/>
        <v>3847000</v>
      </c>
      <c r="L107" s="387">
        <f t="shared" si="11"/>
        <v>584090.90909090906</v>
      </c>
      <c r="M107" s="387">
        <f t="shared" si="11"/>
        <v>2675000</v>
      </c>
      <c r="N107" s="387">
        <f t="shared" si="11"/>
        <v>20454.545454545456</v>
      </c>
      <c r="O107" s="387">
        <f t="shared" si="11"/>
        <v>1092045.4545454546</v>
      </c>
      <c r="P107" s="396">
        <v>9</v>
      </c>
      <c r="Q107" s="397">
        <v>4370189.2429107176</v>
      </c>
      <c r="R107" s="396">
        <f t="shared" si="19"/>
        <v>4308640</v>
      </c>
      <c r="S107" s="398">
        <f t="shared" si="20"/>
        <v>1.0142850743879084</v>
      </c>
    </row>
    <row r="108" spans="1:19" ht="15" hidden="1" x14ac:dyDescent="0.25">
      <c r="A108" s="382" t="s">
        <v>324</v>
      </c>
      <c r="B108" s="382">
        <v>2004</v>
      </c>
      <c r="C108" s="385">
        <v>557000</v>
      </c>
      <c r="D108" s="385">
        <v>2330000</v>
      </c>
      <c r="E108" s="385">
        <v>18000</v>
      </c>
      <c r="F108" s="385">
        <v>936000</v>
      </c>
      <c r="G108" s="385">
        <f t="shared" si="12"/>
        <v>2887000</v>
      </c>
      <c r="H108" s="385">
        <f t="shared" si="13"/>
        <v>954000</v>
      </c>
      <c r="I108" s="386">
        <f t="shared" si="14"/>
        <v>0.1497005988023952</v>
      </c>
      <c r="J108" s="386">
        <f t="shared" si="15"/>
        <v>0.85029940119760483</v>
      </c>
      <c r="K108" s="387">
        <f t="shared" si="16"/>
        <v>3841000</v>
      </c>
      <c r="L108" s="387">
        <f t="shared" si="11"/>
        <v>632954.54545454541</v>
      </c>
      <c r="M108" s="387">
        <f t="shared" si="11"/>
        <v>2647727.2727272729</v>
      </c>
      <c r="N108" s="387">
        <f t="shared" si="11"/>
        <v>20454.545454545456</v>
      </c>
      <c r="O108" s="387">
        <f t="shared" si="11"/>
        <v>1063636.3636363635</v>
      </c>
      <c r="P108" s="396">
        <v>10</v>
      </c>
      <c r="Q108" s="397">
        <v>4367313.2325750859</v>
      </c>
      <c r="R108" s="396">
        <f t="shared" si="19"/>
        <v>4301920</v>
      </c>
      <c r="S108" s="398">
        <f t="shared" si="20"/>
        <v>1.0152009411088736</v>
      </c>
    </row>
    <row r="109" spans="1:19" ht="15" hidden="1" x14ac:dyDescent="0.25">
      <c r="A109" s="382" t="s">
        <v>324</v>
      </c>
      <c r="B109" s="382">
        <v>2005</v>
      </c>
      <c r="C109" s="385">
        <v>602000</v>
      </c>
      <c r="D109" s="385">
        <v>2508000</v>
      </c>
      <c r="E109" s="385">
        <v>21000</v>
      </c>
      <c r="F109" s="385">
        <v>887000</v>
      </c>
      <c r="G109" s="385">
        <f t="shared" si="12"/>
        <v>3110000</v>
      </c>
      <c r="H109" s="385">
        <f t="shared" si="13"/>
        <v>908000</v>
      </c>
      <c r="I109" s="386">
        <f t="shared" si="14"/>
        <v>0.15505226480836237</v>
      </c>
      <c r="J109" s="386">
        <f t="shared" si="15"/>
        <v>0.84494773519163768</v>
      </c>
      <c r="K109" s="387">
        <f t="shared" si="16"/>
        <v>4018000</v>
      </c>
      <c r="L109" s="387">
        <f t="shared" si="11"/>
        <v>684090.90909090906</v>
      </c>
      <c r="M109" s="387">
        <f t="shared" si="11"/>
        <v>2850000</v>
      </c>
      <c r="N109" s="387">
        <f t="shared" si="11"/>
        <v>23863.636363636364</v>
      </c>
      <c r="O109" s="387">
        <f t="shared" si="11"/>
        <v>1007954.5454545454</v>
      </c>
      <c r="P109" s="396">
        <v>11</v>
      </c>
      <c r="Q109" s="397">
        <v>4582307.41276557</v>
      </c>
      <c r="R109" s="396">
        <f t="shared" si="19"/>
        <v>4500160</v>
      </c>
      <c r="S109" s="398">
        <f t="shared" si="20"/>
        <v>1.0182543315716708</v>
      </c>
    </row>
    <row r="110" spans="1:19" ht="15" hidden="1" x14ac:dyDescent="0.25">
      <c r="A110" s="382" t="s">
        <v>324</v>
      </c>
      <c r="B110" s="382">
        <v>2006</v>
      </c>
      <c r="C110" s="385">
        <v>724000</v>
      </c>
      <c r="D110" s="385">
        <v>2813000</v>
      </c>
      <c r="E110" s="385">
        <v>27000</v>
      </c>
      <c r="F110" s="385">
        <v>888000</v>
      </c>
      <c r="G110" s="385">
        <f t="shared" si="12"/>
        <v>3537000</v>
      </c>
      <c r="H110" s="385">
        <f t="shared" si="13"/>
        <v>915000</v>
      </c>
      <c r="I110" s="386">
        <f t="shared" si="14"/>
        <v>0.16868823000898472</v>
      </c>
      <c r="J110" s="386">
        <f t="shared" si="15"/>
        <v>0.8313117699910153</v>
      </c>
      <c r="K110" s="387">
        <f t="shared" si="16"/>
        <v>4452000</v>
      </c>
      <c r="L110" s="387">
        <f t="shared" si="11"/>
        <v>822727.27272727271</v>
      </c>
      <c r="M110" s="387">
        <f t="shared" si="11"/>
        <v>3196590.9090909092</v>
      </c>
      <c r="N110" s="387">
        <f t="shared" si="11"/>
        <v>30681.81818181818</v>
      </c>
      <c r="O110" s="387">
        <f t="shared" si="11"/>
        <v>1009090.9090909091</v>
      </c>
      <c r="P110" s="396">
        <v>12</v>
      </c>
      <c r="Q110" s="397">
        <v>5074872.1868631179</v>
      </c>
      <c r="R110" s="396">
        <f t="shared" si="19"/>
        <v>4986240.0000000009</v>
      </c>
      <c r="S110" s="398">
        <f t="shared" si="20"/>
        <v>1.0177753551499962</v>
      </c>
    </row>
    <row r="111" spans="1:19" ht="15" hidden="1" x14ac:dyDescent="0.25">
      <c r="A111" s="382" t="s">
        <v>324</v>
      </c>
      <c r="B111" s="382">
        <v>2007</v>
      </c>
      <c r="C111" s="385">
        <v>642000</v>
      </c>
      <c r="D111" s="385">
        <v>2807000</v>
      </c>
      <c r="E111" s="385">
        <v>15000</v>
      </c>
      <c r="F111" s="385">
        <v>746000</v>
      </c>
      <c r="G111" s="385">
        <f t="shared" si="12"/>
        <v>3449000</v>
      </c>
      <c r="H111" s="385">
        <f t="shared" si="13"/>
        <v>761000</v>
      </c>
      <c r="I111" s="386">
        <f t="shared" si="14"/>
        <v>0.15605700712589074</v>
      </c>
      <c r="J111" s="386">
        <f t="shared" si="15"/>
        <v>0.84394299287410923</v>
      </c>
      <c r="K111" s="387">
        <f t="shared" si="16"/>
        <v>4210000</v>
      </c>
      <c r="L111" s="387">
        <f t="shared" si="11"/>
        <v>729545.45454545459</v>
      </c>
      <c r="M111" s="387">
        <f t="shared" si="11"/>
        <v>3189772.7272727271</v>
      </c>
      <c r="N111" s="387">
        <f t="shared" si="11"/>
        <v>17045.454545454544</v>
      </c>
      <c r="O111" s="387">
        <f t="shared" si="11"/>
        <v>847727.27272727271</v>
      </c>
      <c r="P111" s="396">
        <v>13</v>
      </c>
      <c r="Q111" s="397">
        <v>4884475.5237318492</v>
      </c>
      <c r="R111" s="396">
        <f t="shared" si="19"/>
        <v>4715200</v>
      </c>
      <c r="S111" s="398">
        <f t="shared" si="20"/>
        <v>1.0358999668586379</v>
      </c>
    </row>
    <row r="112" spans="1:19" ht="15" hidden="1" x14ac:dyDescent="0.25">
      <c r="A112" s="382" t="s">
        <v>324</v>
      </c>
      <c r="B112" s="382">
        <v>2008</v>
      </c>
      <c r="C112" s="385">
        <v>643000</v>
      </c>
      <c r="D112" s="385">
        <v>3063000</v>
      </c>
      <c r="E112" s="385">
        <v>12000</v>
      </c>
      <c r="F112" s="385">
        <v>751000</v>
      </c>
      <c r="G112" s="385">
        <f t="shared" si="12"/>
        <v>3706000</v>
      </c>
      <c r="H112" s="385">
        <f t="shared" si="13"/>
        <v>763000</v>
      </c>
      <c r="I112" s="386">
        <f t="shared" si="14"/>
        <v>0.14656522712016112</v>
      </c>
      <c r="J112" s="386">
        <f t="shared" si="15"/>
        <v>0.85343477287983893</v>
      </c>
      <c r="K112" s="387">
        <f t="shared" si="16"/>
        <v>4469000</v>
      </c>
      <c r="L112" s="387">
        <f t="shared" si="11"/>
        <v>730681.81818181823</v>
      </c>
      <c r="M112" s="387">
        <f t="shared" si="11"/>
        <v>3480681.8181818184</v>
      </c>
      <c r="N112" s="387">
        <f t="shared" si="11"/>
        <v>13636.363636363636</v>
      </c>
      <c r="O112" s="387">
        <f t="shared" si="11"/>
        <v>853409.09090909094</v>
      </c>
      <c r="P112" s="396">
        <v>14</v>
      </c>
      <c r="Q112" s="397">
        <v>5219603.6969681028</v>
      </c>
      <c r="R112" s="396">
        <f t="shared" si="19"/>
        <v>5005280.0000000009</v>
      </c>
      <c r="S112" s="398">
        <f t="shared" si="20"/>
        <v>1.0428195219784111</v>
      </c>
    </row>
    <row r="113" spans="1:19" ht="15" hidden="1" x14ac:dyDescent="0.25">
      <c r="A113" s="382" t="s">
        <v>324</v>
      </c>
      <c r="B113" s="382">
        <v>2009</v>
      </c>
      <c r="C113" s="385">
        <v>607000</v>
      </c>
      <c r="D113" s="385">
        <v>2773000</v>
      </c>
      <c r="E113" s="385">
        <v>14000</v>
      </c>
      <c r="F113" s="385">
        <v>848000</v>
      </c>
      <c r="G113" s="385">
        <f t="shared" si="12"/>
        <v>3380000</v>
      </c>
      <c r="H113" s="385">
        <f t="shared" si="13"/>
        <v>862000</v>
      </c>
      <c r="I113" s="386">
        <f t="shared" si="14"/>
        <v>0.1463932107496464</v>
      </c>
      <c r="J113" s="386">
        <f t="shared" si="15"/>
        <v>0.8536067892503536</v>
      </c>
      <c r="K113" s="387">
        <f t="shared" si="16"/>
        <v>4242000</v>
      </c>
      <c r="L113" s="387">
        <f t="shared" si="11"/>
        <v>689772.72727272729</v>
      </c>
      <c r="M113" s="387">
        <f t="shared" si="11"/>
        <v>3151136.3636363638</v>
      </c>
      <c r="N113" s="387">
        <f t="shared" si="11"/>
        <v>15909.09090909091</v>
      </c>
      <c r="O113" s="387">
        <f t="shared" si="11"/>
        <v>963636.36363636365</v>
      </c>
      <c r="P113" s="396">
        <v>15</v>
      </c>
      <c r="Q113" s="397">
        <v>4870696.2102642506</v>
      </c>
      <c r="R113" s="396">
        <f t="shared" si="19"/>
        <v>4751040</v>
      </c>
      <c r="S113" s="398">
        <f t="shared" si="20"/>
        <v>1.0251852668603612</v>
      </c>
    </row>
    <row r="114" spans="1:19" ht="15" hidden="1" x14ac:dyDescent="0.25">
      <c r="A114" s="382" t="s">
        <v>324</v>
      </c>
      <c r="B114" s="382">
        <v>2010</v>
      </c>
      <c r="C114" s="385">
        <v>591000</v>
      </c>
      <c r="D114" s="385">
        <v>2830000</v>
      </c>
      <c r="E114" s="385">
        <v>22000</v>
      </c>
      <c r="F114" s="385">
        <v>1034000</v>
      </c>
      <c r="G114" s="385">
        <f t="shared" si="12"/>
        <v>3421000</v>
      </c>
      <c r="H114" s="385">
        <f t="shared" si="13"/>
        <v>1056000</v>
      </c>
      <c r="I114" s="386">
        <f t="shared" si="14"/>
        <v>0.1369220460129551</v>
      </c>
      <c r="J114" s="386">
        <f t="shared" si="15"/>
        <v>0.8630779539870449</v>
      </c>
      <c r="K114" s="387">
        <f t="shared" si="16"/>
        <v>4477000</v>
      </c>
      <c r="L114" s="387">
        <f t="shared" si="11"/>
        <v>671590.90909090906</v>
      </c>
      <c r="M114" s="387">
        <f t="shared" si="11"/>
        <v>3215909.0909090908</v>
      </c>
      <c r="N114" s="387">
        <f t="shared" si="11"/>
        <v>25000</v>
      </c>
      <c r="O114" s="387">
        <f t="shared" si="11"/>
        <v>1175000</v>
      </c>
      <c r="P114" s="396">
        <v>16</v>
      </c>
      <c r="Q114" s="397">
        <v>5097577.112411608</v>
      </c>
      <c r="R114" s="396">
        <f t="shared" si="19"/>
        <v>5014240.0000000009</v>
      </c>
      <c r="S114" s="398">
        <f t="shared" si="20"/>
        <v>1.0166200884703578</v>
      </c>
    </row>
    <row r="115" spans="1:19" ht="15" hidden="1" x14ac:dyDescent="0.25">
      <c r="A115" s="382" t="s">
        <v>324</v>
      </c>
      <c r="B115" s="382">
        <v>2011</v>
      </c>
      <c r="C115" s="385">
        <v>678000</v>
      </c>
      <c r="D115" s="385">
        <v>3158000</v>
      </c>
      <c r="E115" s="385">
        <v>29000</v>
      </c>
      <c r="F115" s="385">
        <v>1393000</v>
      </c>
      <c r="G115" s="385">
        <f t="shared" si="12"/>
        <v>3836000</v>
      </c>
      <c r="H115" s="385">
        <f t="shared" si="13"/>
        <v>1422000</v>
      </c>
      <c r="I115" s="386">
        <f t="shared" si="14"/>
        <v>0.13446177253708635</v>
      </c>
      <c r="J115" s="386">
        <f t="shared" si="15"/>
        <v>0.86553822746291365</v>
      </c>
      <c r="K115" s="387">
        <f t="shared" si="16"/>
        <v>5258000</v>
      </c>
      <c r="L115" s="387">
        <f t="shared" si="11"/>
        <v>770454.54545454541</v>
      </c>
      <c r="M115" s="387">
        <f t="shared" si="11"/>
        <v>3588636.3636363638</v>
      </c>
      <c r="N115" s="387">
        <f t="shared" si="11"/>
        <v>32954.545454545456</v>
      </c>
      <c r="O115" s="387">
        <f t="shared" si="11"/>
        <v>1582954.5454545454</v>
      </c>
      <c r="P115" s="396">
        <v>17</v>
      </c>
      <c r="Q115" s="397">
        <v>5978557.9643463427</v>
      </c>
      <c r="R115" s="396">
        <f t="shared" si="19"/>
        <v>5888960.0000000009</v>
      </c>
      <c r="S115" s="398">
        <f t="shared" si="20"/>
        <v>1.0152145649395381</v>
      </c>
    </row>
    <row r="116" spans="1:19" ht="15" hidden="1" x14ac:dyDescent="0.25">
      <c r="A116" s="382" t="s">
        <v>324</v>
      </c>
      <c r="B116" s="382">
        <v>2012</v>
      </c>
      <c r="C116" s="385">
        <v>972000</v>
      </c>
      <c r="D116" s="385">
        <v>3185000</v>
      </c>
      <c r="E116" s="385">
        <v>40000</v>
      </c>
      <c r="F116" s="385">
        <v>1517000</v>
      </c>
      <c r="G116" s="385">
        <f t="shared" si="12"/>
        <v>4157000</v>
      </c>
      <c r="H116" s="385">
        <f t="shared" si="13"/>
        <v>1557000</v>
      </c>
      <c r="I116" s="386">
        <f t="shared" si="14"/>
        <v>0.17710885544277213</v>
      </c>
      <c r="J116" s="386">
        <f t="shared" si="15"/>
        <v>0.82289114455722789</v>
      </c>
      <c r="K116" s="387">
        <f t="shared" si="16"/>
        <v>5714000</v>
      </c>
      <c r="L116" s="387">
        <f t="shared" si="11"/>
        <v>1104545.4545454546</v>
      </c>
      <c r="M116" s="387">
        <f t="shared" si="11"/>
        <v>3619318.1818181816</v>
      </c>
      <c r="N116" s="387">
        <f t="shared" si="11"/>
        <v>45454.545454545456</v>
      </c>
      <c r="O116" s="387">
        <f t="shared" si="11"/>
        <v>1723863.6363636365</v>
      </c>
      <c r="P116" s="396">
        <v>18</v>
      </c>
      <c r="Q116" s="397">
        <v>6498614.7808083966</v>
      </c>
      <c r="R116" s="396">
        <f t="shared" si="19"/>
        <v>6399680.0000000009</v>
      </c>
      <c r="S116" s="398">
        <f t="shared" si="20"/>
        <v>1.0154593324679353</v>
      </c>
    </row>
    <row r="117" spans="1:19" ht="15" hidden="1" x14ac:dyDescent="0.25">
      <c r="A117" s="382" t="s">
        <v>324</v>
      </c>
      <c r="B117" s="382">
        <v>2013</v>
      </c>
      <c r="C117" s="385">
        <v>966000</v>
      </c>
      <c r="D117" s="385">
        <v>3070000</v>
      </c>
      <c r="E117" s="385">
        <v>59000</v>
      </c>
      <c r="F117" s="385">
        <v>1341000</v>
      </c>
      <c r="G117" s="385">
        <f t="shared" si="12"/>
        <v>4036000</v>
      </c>
      <c r="H117" s="385">
        <f t="shared" si="13"/>
        <v>1400000</v>
      </c>
      <c r="I117" s="386">
        <f t="shared" si="14"/>
        <v>0.18855776306107433</v>
      </c>
      <c r="J117" s="386">
        <f t="shared" si="15"/>
        <v>0.8114422369389257</v>
      </c>
      <c r="K117" s="387">
        <f t="shared" si="16"/>
        <v>5436000</v>
      </c>
      <c r="L117" s="387">
        <f t="shared" si="11"/>
        <v>1097727.2727272727</v>
      </c>
      <c r="M117" s="387">
        <f t="shared" si="11"/>
        <v>3488636.3636363638</v>
      </c>
      <c r="N117" s="387">
        <f t="shared" si="11"/>
        <v>67045.454545454544</v>
      </c>
      <c r="O117" s="387">
        <f t="shared" si="11"/>
        <v>1523863.6363636365</v>
      </c>
      <c r="P117" s="396">
        <v>19</v>
      </c>
      <c r="Q117" s="397">
        <v>6181217.0228699083</v>
      </c>
      <c r="R117" s="396">
        <f t="shared" si="19"/>
        <v>6088320.0000000009</v>
      </c>
      <c r="S117" s="398">
        <f t="shared" si="20"/>
        <v>1.0152582359123548</v>
      </c>
    </row>
    <row r="118" spans="1:19" ht="15" hidden="1" x14ac:dyDescent="0.25">
      <c r="A118" s="382" t="s">
        <v>324</v>
      </c>
      <c r="B118" s="382">
        <v>2014</v>
      </c>
      <c r="C118" s="385">
        <v>811863</v>
      </c>
      <c r="D118" s="385">
        <v>2531916</v>
      </c>
      <c r="E118" s="385">
        <v>64695</v>
      </c>
      <c r="F118" s="385">
        <v>1588116</v>
      </c>
      <c r="G118" s="385">
        <f t="shared" si="12"/>
        <v>3343779</v>
      </c>
      <c r="H118" s="385">
        <f t="shared" si="13"/>
        <v>1652811</v>
      </c>
      <c r="I118" s="386">
        <f t="shared" si="14"/>
        <v>0.17543124410848199</v>
      </c>
      <c r="J118" s="386">
        <f t="shared" si="15"/>
        <v>0.82456875589151801</v>
      </c>
      <c r="K118" s="387">
        <f t="shared" si="16"/>
        <v>4996590</v>
      </c>
      <c r="L118" s="387">
        <f t="shared" si="11"/>
        <v>922571.59090909094</v>
      </c>
      <c r="M118" s="387">
        <f t="shared" si="11"/>
        <v>2877177.2727272729</v>
      </c>
      <c r="N118" s="387">
        <f t="shared" si="11"/>
        <v>73517.045454545456</v>
      </c>
      <c r="O118" s="387">
        <f t="shared" si="11"/>
        <v>1804677.2727272727</v>
      </c>
      <c r="P118" s="396">
        <v>20</v>
      </c>
      <c r="Q118" s="397">
        <v>5691016.2099939091</v>
      </c>
      <c r="R118" s="396">
        <f t="shared" si="19"/>
        <v>5596180.8000000007</v>
      </c>
      <c r="S118" s="398">
        <f t="shared" si="20"/>
        <v>1.0169464521221165</v>
      </c>
    </row>
    <row r="119" spans="1:19" ht="15" hidden="1" x14ac:dyDescent="0.25">
      <c r="A119" s="382" t="s">
        <v>324</v>
      </c>
      <c r="B119" s="382">
        <v>2015</v>
      </c>
      <c r="C119" s="385">
        <v>775334</v>
      </c>
      <c r="D119" s="385">
        <v>2634396</v>
      </c>
      <c r="E119" s="385">
        <v>62546</v>
      </c>
      <c r="F119" s="385">
        <v>1706195</v>
      </c>
      <c r="G119" s="385">
        <f t="shared" si="12"/>
        <v>3409730</v>
      </c>
      <c r="H119" s="385">
        <f t="shared" si="13"/>
        <v>1768741</v>
      </c>
      <c r="I119" s="386">
        <f t="shared" si="14"/>
        <v>0.16180065505822086</v>
      </c>
      <c r="J119" s="386">
        <f t="shared" si="15"/>
        <v>0.83819934494177917</v>
      </c>
      <c r="K119" s="387">
        <f t="shared" si="16"/>
        <v>5178471</v>
      </c>
      <c r="L119" s="387">
        <f t="shared" si="11"/>
        <v>881061.36363636365</v>
      </c>
      <c r="M119" s="387">
        <f t="shared" si="11"/>
        <v>2993631.8181818184</v>
      </c>
      <c r="N119" s="387">
        <f t="shared" si="11"/>
        <v>71075</v>
      </c>
      <c r="O119" s="387">
        <f t="shared" si="11"/>
        <v>1938857.9545454546</v>
      </c>
      <c r="P119" s="396">
        <v>21</v>
      </c>
      <c r="Q119" s="397">
        <v>5884157.0252098413</v>
      </c>
      <c r="R119" s="396">
        <f t="shared" si="19"/>
        <v>5799887.5200000005</v>
      </c>
      <c r="S119" s="398">
        <f t="shared" si="20"/>
        <v>1.0145295068084081</v>
      </c>
    </row>
    <row r="120" spans="1:19" ht="15" hidden="1" x14ac:dyDescent="0.25">
      <c r="A120" s="382" t="s">
        <v>324</v>
      </c>
      <c r="B120" s="382">
        <v>2016</v>
      </c>
      <c r="C120" s="385">
        <v>749552</v>
      </c>
      <c r="D120" s="385">
        <v>2647273</v>
      </c>
      <c r="E120" s="385">
        <v>58050</v>
      </c>
      <c r="F120" s="385">
        <v>1710404</v>
      </c>
      <c r="G120" s="385">
        <f t="shared" si="12"/>
        <v>3396825</v>
      </c>
      <c r="H120" s="385">
        <f t="shared" si="13"/>
        <v>1768454</v>
      </c>
      <c r="I120" s="386">
        <f t="shared" si="14"/>
        <v>0.15635205765264568</v>
      </c>
      <c r="J120" s="386">
        <f t="shared" si="15"/>
        <v>0.8436479423473543</v>
      </c>
      <c r="K120" s="387">
        <f t="shared" si="16"/>
        <v>5165279</v>
      </c>
      <c r="L120" s="387">
        <f t="shared" si="11"/>
        <v>851763.63636363635</v>
      </c>
      <c r="M120" s="387">
        <f t="shared" si="11"/>
        <v>3008264.7727272729</v>
      </c>
      <c r="N120" s="387">
        <f t="shared" si="11"/>
        <v>65965.909090909088</v>
      </c>
      <c r="O120" s="387">
        <f t="shared" si="11"/>
        <v>1943640.9090909092</v>
      </c>
      <c r="P120" s="396">
        <v>22</v>
      </c>
      <c r="Q120" s="397">
        <v>5796552.7363591129</v>
      </c>
      <c r="R120" s="396">
        <f t="shared" si="19"/>
        <v>5785112.4800000004</v>
      </c>
      <c r="S120" s="398">
        <f t="shared" si="20"/>
        <v>1.0019775339543808</v>
      </c>
    </row>
    <row r="121" spans="1:19" ht="15" hidden="1" x14ac:dyDescent="0.25">
      <c r="A121" s="382" t="s">
        <v>324</v>
      </c>
      <c r="B121" s="382">
        <v>2017</v>
      </c>
      <c r="C121" s="385">
        <v>818300</v>
      </c>
      <c r="D121" s="385">
        <v>2167200</v>
      </c>
      <c r="E121" s="385">
        <v>69000</v>
      </c>
      <c r="F121" s="385">
        <v>2320000</v>
      </c>
      <c r="G121" s="385">
        <f t="shared" si="12"/>
        <v>2985500</v>
      </c>
      <c r="H121" s="385">
        <f t="shared" si="13"/>
        <v>2389000</v>
      </c>
      <c r="I121" s="386">
        <f t="shared" si="14"/>
        <v>0.16509442738859428</v>
      </c>
      <c r="J121" s="386">
        <f t="shared" si="15"/>
        <v>0.83490557261140574</v>
      </c>
      <c r="K121" s="387">
        <f t="shared" si="16"/>
        <v>5374500</v>
      </c>
      <c r="L121" s="387">
        <f t="shared" si="11"/>
        <v>929886.36363636365</v>
      </c>
      <c r="M121" s="387">
        <f t="shared" si="11"/>
        <v>2462727.2727272729</v>
      </c>
      <c r="N121" s="387">
        <f t="shared" si="11"/>
        <v>78409.090909090912</v>
      </c>
      <c r="O121" s="387">
        <f t="shared" si="11"/>
        <v>2636363.6363636362</v>
      </c>
      <c r="P121" s="396">
        <v>23</v>
      </c>
      <c r="Q121" s="397">
        <v>6009364.112483222</v>
      </c>
      <c r="R121" s="396">
        <f t="shared" si="19"/>
        <v>6019440.0000000009</v>
      </c>
      <c r="S121" s="398">
        <f t="shared" si="20"/>
        <v>0.99832610882128925</v>
      </c>
    </row>
    <row r="122" spans="1:19" ht="15" hidden="1" x14ac:dyDescent="0.25">
      <c r="A122" s="382" t="s">
        <v>324</v>
      </c>
      <c r="B122" s="382">
        <v>2018</v>
      </c>
      <c r="C122" s="385">
        <v>992168</v>
      </c>
      <c r="D122" s="385">
        <v>2222212</v>
      </c>
      <c r="E122" s="385">
        <v>66867</v>
      </c>
      <c r="F122" s="385">
        <v>2108474</v>
      </c>
      <c r="G122" s="385">
        <f t="shared" si="12"/>
        <v>3214380</v>
      </c>
      <c r="H122" s="385">
        <f t="shared" si="13"/>
        <v>2175341</v>
      </c>
      <c r="I122" s="386">
        <f t="shared" si="14"/>
        <v>0.19649161802623921</v>
      </c>
      <c r="J122" s="386">
        <f t="shared" si="15"/>
        <v>0.80350838197376084</v>
      </c>
      <c r="K122" s="387">
        <f t="shared" si="16"/>
        <v>5389721</v>
      </c>
      <c r="L122" s="387">
        <f t="shared" si="11"/>
        <v>1127463.6363636365</v>
      </c>
      <c r="M122" s="387">
        <f t="shared" si="11"/>
        <v>2525240.9090909092</v>
      </c>
      <c r="N122" s="387">
        <f t="shared" si="11"/>
        <v>75985.227272727279</v>
      </c>
      <c r="O122" s="387">
        <f t="shared" si="11"/>
        <v>2395993.1818181816</v>
      </c>
      <c r="P122" s="396">
        <v>24</v>
      </c>
      <c r="Q122" s="397">
        <v>5942122.6586517477</v>
      </c>
      <c r="R122" s="396">
        <f t="shared" si="19"/>
        <v>6036487.5200000005</v>
      </c>
      <c r="S122" s="398">
        <f t="shared" si="20"/>
        <v>0.98436758776762079</v>
      </c>
    </row>
    <row r="123" spans="1:19" ht="15" hidden="1" x14ac:dyDescent="0.25">
      <c r="A123" s="382" t="s">
        <v>324</v>
      </c>
      <c r="B123" s="382">
        <v>2019</v>
      </c>
      <c r="C123" s="385">
        <v>910988</v>
      </c>
      <c r="D123" s="385">
        <v>2283850</v>
      </c>
      <c r="E123" s="385">
        <v>54022</v>
      </c>
      <c r="F123" s="385">
        <v>2151237</v>
      </c>
      <c r="G123" s="385">
        <f t="shared" si="12"/>
        <v>3194838</v>
      </c>
      <c r="H123" s="385">
        <f t="shared" si="13"/>
        <v>2205259</v>
      </c>
      <c r="I123" s="386">
        <f t="shared" si="14"/>
        <v>0.17870234553194136</v>
      </c>
      <c r="J123" s="386">
        <f t="shared" si="15"/>
        <v>0.82129765446805858</v>
      </c>
      <c r="K123" s="387">
        <f t="shared" si="16"/>
        <v>5400097</v>
      </c>
      <c r="L123" s="387">
        <f t="shared" si="11"/>
        <v>1035213.6363636364</v>
      </c>
      <c r="M123" s="387">
        <f t="shared" si="11"/>
        <v>2595284.0909090908</v>
      </c>
      <c r="N123" s="387">
        <f t="shared" si="11"/>
        <v>61388.63636363636</v>
      </c>
      <c r="O123" s="387">
        <f t="shared" si="11"/>
        <v>2444587.5</v>
      </c>
      <c r="P123" s="396">
        <v>25</v>
      </c>
      <c r="Q123" s="397">
        <v>5951387.626650067</v>
      </c>
      <c r="R123" s="396">
        <f t="shared" si="19"/>
        <v>6048108.6400000006</v>
      </c>
      <c r="S123" s="398">
        <f t="shared" si="20"/>
        <v>0.9840080562193847</v>
      </c>
    </row>
    <row r="124" spans="1:19" ht="15" hidden="1" x14ac:dyDescent="0.25">
      <c r="A124" s="382" t="s">
        <v>324</v>
      </c>
      <c r="B124" s="382">
        <v>2020</v>
      </c>
      <c r="C124" s="385">
        <v>818547</v>
      </c>
      <c r="D124" s="385">
        <v>2208409</v>
      </c>
      <c r="E124" s="385">
        <v>57807</v>
      </c>
      <c r="F124" s="385">
        <v>2149104</v>
      </c>
      <c r="G124" s="385">
        <f t="shared" si="12"/>
        <v>3026956</v>
      </c>
      <c r="H124" s="385">
        <f t="shared" si="13"/>
        <v>2206911</v>
      </c>
      <c r="I124" s="386">
        <f t="shared" si="14"/>
        <v>0.16743910382132371</v>
      </c>
      <c r="J124" s="386">
        <f t="shared" si="15"/>
        <v>0.83256089617867635</v>
      </c>
      <c r="K124" s="387">
        <f t="shared" si="16"/>
        <v>5233867</v>
      </c>
      <c r="L124" s="387">
        <f t="shared" si="11"/>
        <v>930167.04545454541</v>
      </c>
      <c r="M124" s="387">
        <f t="shared" si="11"/>
        <v>2509555.6818181816</v>
      </c>
      <c r="N124" s="387">
        <f t="shared" si="11"/>
        <v>65689.772727272721</v>
      </c>
      <c r="O124" s="387">
        <f t="shared" si="11"/>
        <v>2442163.6363636362</v>
      </c>
      <c r="P124" s="396">
        <v>26</v>
      </c>
      <c r="Q124" s="397">
        <v>5678354.3284438308</v>
      </c>
      <c r="R124" s="396">
        <f t="shared" si="19"/>
        <v>5861931.040000001</v>
      </c>
      <c r="S124" s="398">
        <f t="shared" si="20"/>
        <v>0.96868323589897265</v>
      </c>
    </row>
    <row r="125" spans="1:19" hidden="1" x14ac:dyDescent="0.2">
      <c r="A125" s="382" t="s">
        <v>325</v>
      </c>
      <c r="B125" s="382">
        <v>1990</v>
      </c>
      <c r="C125" s="385">
        <v>47000</v>
      </c>
      <c r="D125" s="385">
        <v>1000</v>
      </c>
      <c r="E125" s="385">
        <v>13000</v>
      </c>
      <c r="F125" s="385">
        <v>1800</v>
      </c>
      <c r="G125" s="385">
        <f t="shared" si="12"/>
        <v>48000</v>
      </c>
      <c r="H125" s="385">
        <f t="shared" si="13"/>
        <v>14800</v>
      </c>
      <c r="I125" s="386">
        <f t="shared" si="14"/>
        <v>0.95541401273885351</v>
      </c>
      <c r="J125" s="386">
        <f t="shared" si="15"/>
        <v>4.4585987261146494E-2</v>
      </c>
      <c r="K125" s="387">
        <f t="shared" si="16"/>
        <v>62800</v>
      </c>
      <c r="L125" s="387">
        <f t="shared" si="11"/>
        <v>53409.090909090912</v>
      </c>
      <c r="M125" s="387">
        <f t="shared" si="11"/>
        <v>1136.3636363636363</v>
      </c>
      <c r="N125" s="387">
        <f t="shared" si="11"/>
        <v>14772.727272727272</v>
      </c>
      <c r="O125" s="387">
        <f t="shared" si="11"/>
        <v>2045.4545454545455</v>
      </c>
    </row>
    <row r="126" spans="1:19" hidden="1" x14ac:dyDescent="0.2">
      <c r="A126" s="382" t="s">
        <v>325</v>
      </c>
      <c r="B126" s="382">
        <v>1991</v>
      </c>
      <c r="C126" s="385">
        <v>41000</v>
      </c>
      <c r="D126" s="385">
        <v>700</v>
      </c>
      <c r="E126" s="385">
        <v>10500</v>
      </c>
      <c r="F126" s="385">
        <v>1600</v>
      </c>
      <c r="G126" s="385">
        <f t="shared" si="12"/>
        <v>41700</v>
      </c>
      <c r="H126" s="385">
        <f t="shared" si="13"/>
        <v>12100</v>
      </c>
      <c r="I126" s="386">
        <f t="shared" si="14"/>
        <v>0.95724907063197029</v>
      </c>
      <c r="J126" s="386">
        <f t="shared" si="15"/>
        <v>4.2750929368029739E-2</v>
      </c>
      <c r="K126" s="387">
        <f t="shared" si="16"/>
        <v>53800</v>
      </c>
      <c r="L126" s="387">
        <f t="shared" si="11"/>
        <v>46590.909090909088</v>
      </c>
      <c r="M126" s="387">
        <f t="shared" si="11"/>
        <v>795.4545454545455</v>
      </c>
      <c r="N126" s="387">
        <f t="shared" si="11"/>
        <v>11931.818181818182</v>
      </c>
      <c r="O126" s="387">
        <f t="shared" si="11"/>
        <v>1818.1818181818182</v>
      </c>
    </row>
    <row r="127" spans="1:19" hidden="1" x14ac:dyDescent="0.2">
      <c r="A127" s="382" t="s">
        <v>325</v>
      </c>
      <c r="B127" s="382">
        <v>1992</v>
      </c>
      <c r="C127" s="385">
        <v>33300</v>
      </c>
      <c r="D127" s="385">
        <v>600</v>
      </c>
      <c r="E127" s="385">
        <v>9500</v>
      </c>
      <c r="F127" s="385">
        <v>1700</v>
      </c>
      <c r="G127" s="385">
        <f t="shared" si="12"/>
        <v>33900</v>
      </c>
      <c r="H127" s="385">
        <f t="shared" si="13"/>
        <v>11200</v>
      </c>
      <c r="I127" s="386">
        <f t="shared" si="14"/>
        <v>0.9490022172949002</v>
      </c>
      <c r="J127" s="386">
        <f t="shared" si="15"/>
        <v>5.0997782705099776E-2</v>
      </c>
      <c r="K127" s="387">
        <f t="shared" si="16"/>
        <v>45100</v>
      </c>
      <c r="L127" s="387">
        <f t="shared" si="11"/>
        <v>37840.909090909088</v>
      </c>
      <c r="M127" s="387">
        <f t="shared" si="11"/>
        <v>681.81818181818187</v>
      </c>
      <c r="N127" s="387">
        <f t="shared" si="11"/>
        <v>10795.454545454546</v>
      </c>
      <c r="O127" s="387">
        <f t="shared" si="11"/>
        <v>1931.8181818181818</v>
      </c>
    </row>
    <row r="128" spans="1:19" hidden="1" x14ac:dyDescent="0.2">
      <c r="A128" s="382" t="s">
        <v>325</v>
      </c>
      <c r="B128" s="382">
        <v>1993</v>
      </c>
      <c r="C128" s="385">
        <v>38300</v>
      </c>
      <c r="D128" s="385">
        <v>900</v>
      </c>
      <c r="E128" s="385">
        <v>13000</v>
      </c>
      <c r="F128" s="385">
        <v>900</v>
      </c>
      <c r="G128" s="385">
        <f t="shared" si="12"/>
        <v>39200</v>
      </c>
      <c r="H128" s="385">
        <f t="shared" si="13"/>
        <v>13900</v>
      </c>
      <c r="I128" s="386">
        <f t="shared" si="14"/>
        <v>0.96610169491525422</v>
      </c>
      <c r="J128" s="386">
        <f t="shared" si="15"/>
        <v>3.3898305084745763E-2</v>
      </c>
      <c r="K128" s="387">
        <f t="shared" si="16"/>
        <v>53100</v>
      </c>
      <c r="L128" s="387">
        <f t="shared" si="11"/>
        <v>43522.727272727272</v>
      </c>
      <c r="M128" s="387">
        <f t="shared" si="11"/>
        <v>1022.7272727272727</v>
      </c>
      <c r="N128" s="387">
        <f t="shared" si="11"/>
        <v>14772.727272727272</v>
      </c>
      <c r="O128" s="387">
        <f t="shared" si="11"/>
        <v>1022.7272727272727</v>
      </c>
    </row>
    <row r="129" spans="1:15" hidden="1" x14ac:dyDescent="0.2">
      <c r="A129" s="382" t="s">
        <v>325</v>
      </c>
      <c r="B129" s="382">
        <v>1994</v>
      </c>
      <c r="C129" s="385">
        <v>33600</v>
      </c>
      <c r="D129" s="385">
        <v>1800</v>
      </c>
      <c r="E129" s="385">
        <v>10000</v>
      </c>
      <c r="F129" s="385">
        <v>1100</v>
      </c>
      <c r="G129" s="385">
        <f t="shared" si="12"/>
        <v>35400</v>
      </c>
      <c r="H129" s="385">
        <f t="shared" si="13"/>
        <v>11100</v>
      </c>
      <c r="I129" s="386">
        <f t="shared" si="14"/>
        <v>0.93763440860215053</v>
      </c>
      <c r="J129" s="386">
        <f t="shared" si="15"/>
        <v>6.236559139784946E-2</v>
      </c>
      <c r="K129" s="387">
        <f t="shared" si="16"/>
        <v>46500</v>
      </c>
      <c r="L129" s="387">
        <f t="shared" si="11"/>
        <v>38181.818181818184</v>
      </c>
      <c r="M129" s="387">
        <f t="shared" si="11"/>
        <v>2045.4545454545455</v>
      </c>
      <c r="N129" s="387">
        <f t="shared" si="11"/>
        <v>11363.636363636364</v>
      </c>
      <c r="O129" s="387">
        <f t="shared" si="11"/>
        <v>1250</v>
      </c>
    </row>
    <row r="130" spans="1:15" hidden="1" x14ac:dyDescent="0.2">
      <c r="A130" s="382" t="s">
        <v>325</v>
      </c>
      <c r="B130" s="382">
        <v>1995</v>
      </c>
      <c r="C130" s="385">
        <v>36100</v>
      </c>
      <c r="D130" s="385">
        <v>1000</v>
      </c>
      <c r="E130" s="385">
        <v>10000</v>
      </c>
      <c r="F130" s="385">
        <v>900</v>
      </c>
      <c r="G130" s="385">
        <f t="shared" si="12"/>
        <v>37100</v>
      </c>
      <c r="H130" s="385">
        <f t="shared" si="13"/>
        <v>10900</v>
      </c>
      <c r="I130" s="386">
        <f t="shared" si="14"/>
        <v>0.9604166666666667</v>
      </c>
      <c r="J130" s="386">
        <f t="shared" si="15"/>
        <v>3.9583333333333331E-2</v>
      </c>
      <c r="K130" s="387">
        <f t="shared" si="16"/>
        <v>48000</v>
      </c>
      <c r="L130" s="387">
        <f t="shared" si="11"/>
        <v>41022.727272727272</v>
      </c>
      <c r="M130" s="387">
        <f t="shared" si="11"/>
        <v>1136.3636363636363</v>
      </c>
      <c r="N130" s="387">
        <f t="shared" ref="L130:O193" si="21">E130/0.88</f>
        <v>11363.636363636364</v>
      </c>
      <c r="O130" s="387">
        <f t="shared" si="21"/>
        <v>1022.7272727272727</v>
      </c>
    </row>
    <row r="131" spans="1:15" hidden="1" x14ac:dyDescent="0.2">
      <c r="A131" s="382" t="s">
        <v>325</v>
      </c>
      <c r="B131" s="382">
        <v>1996</v>
      </c>
      <c r="C131" s="385">
        <v>33700</v>
      </c>
      <c r="D131" s="385">
        <v>1500</v>
      </c>
      <c r="E131" s="385">
        <v>9000</v>
      </c>
      <c r="F131" s="385">
        <v>900</v>
      </c>
      <c r="G131" s="385">
        <f t="shared" si="12"/>
        <v>35200</v>
      </c>
      <c r="H131" s="385">
        <f t="shared" si="13"/>
        <v>9900</v>
      </c>
      <c r="I131" s="386">
        <f t="shared" si="14"/>
        <v>0.94678492239467849</v>
      </c>
      <c r="J131" s="386">
        <f t="shared" si="15"/>
        <v>5.3215077605321508E-2</v>
      </c>
      <c r="K131" s="387">
        <f t="shared" si="16"/>
        <v>45100</v>
      </c>
      <c r="L131" s="387">
        <f t="shared" si="21"/>
        <v>38295.454545454544</v>
      </c>
      <c r="M131" s="387">
        <f t="shared" si="21"/>
        <v>1704.5454545454545</v>
      </c>
      <c r="N131" s="387">
        <f t="shared" si="21"/>
        <v>10227.272727272728</v>
      </c>
      <c r="O131" s="387">
        <f t="shared" si="21"/>
        <v>1022.7272727272727</v>
      </c>
    </row>
    <row r="132" spans="1:15" hidden="1" x14ac:dyDescent="0.2">
      <c r="A132" s="382" t="s">
        <v>325</v>
      </c>
      <c r="B132" s="382">
        <v>1997</v>
      </c>
      <c r="C132" s="385">
        <v>30100</v>
      </c>
      <c r="D132" s="385">
        <v>1200</v>
      </c>
      <c r="E132" s="385">
        <v>9000</v>
      </c>
      <c r="F132" s="385">
        <v>700</v>
      </c>
      <c r="G132" s="385">
        <f t="shared" ref="G132:G195" si="22">C132+D132</f>
        <v>31300</v>
      </c>
      <c r="H132" s="385">
        <f t="shared" ref="H132:H195" si="23">E132+F132</f>
        <v>9700</v>
      </c>
      <c r="I132" s="386">
        <f t="shared" ref="I132:I195" si="24">(C132+E132)/SUM(C132:F132)</f>
        <v>0.95365853658536581</v>
      </c>
      <c r="J132" s="386">
        <f t="shared" ref="J132:J195" si="25">(D132+F132)/SUM(C132:F132)</f>
        <v>4.6341463414634146E-2</v>
      </c>
      <c r="K132" s="387">
        <f t="shared" ref="K132:K195" si="26">SUM(C132:F132)</f>
        <v>41000</v>
      </c>
      <c r="L132" s="387">
        <f t="shared" si="21"/>
        <v>34204.545454545456</v>
      </c>
      <c r="M132" s="387">
        <f t="shared" si="21"/>
        <v>1363.6363636363637</v>
      </c>
      <c r="N132" s="387">
        <f t="shared" si="21"/>
        <v>10227.272727272728</v>
      </c>
      <c r="O132" s="387">
        <f t="shared" si="21"/>
        <v>795.4545454545455</v>
      </c>
    </row>
    <row r="133" spans="1:15" hidden="1" x14ac:dyDescent="0.2">
      <c r="A133" s="382" t="s">
        <v>325</v>
      </c>
      <c r="B133" s="382">
        <v>1998</v>
      </c>
      <c r="C133" s="385">
        <v>25628</v>
      </c>
      <c r="D133" s="385">
        <v>1399</v>
      </c>
      <c r="E133" s="385">
        <v>7127</v>
      </c>
      <c r="F133" s="385">
        <v>1188</v>
      </c>
      <c r="G133" s="385">
        <f t="shared" si="22"/>
        <v>27027</v>
      </c>
      <c r="H133" s="385">
        <f t="shared" si="23"/>
        <v>8315</v>
      </c>
      <c r="I133" s="386">
        <f t="shared" si="24"/>
        <v>0.92680097334616041</v>
      </c>
      <c r="J133" s="386">
        <f t="shared" si="25"/>
        <v>7.3199026653839622E-2</v>
      </c>
      <c r="K133" s="387">
        <f t="shared" si="26"/>
        <v>35342</v>
      </c>
      <c r="L133" s="387">
        <f t="shared" si="21"/>
        <v>29122.727272727272</v>
      </c>
      <c r="M133" s="387">
        <f t="shared" si="21"/>
        <v>1589.7727272727273</v>
      </c>
      <c r="N133" s="387">
        <f t="shared" si="21"/>
        <v>8098.863636363636</v>
      </c>
      <c r="O133" s="387">
        <f t="shared" si="21"/>
        <v>1350</v>
      </c>
    </row>
    <row r="134" spans="1:15" hidden="1" x14ac:dyDescent="0.2">
      <c r="A134" s="382" t="s">
        <v>325</v>
      </c>
      <c r="B134" s="382">
        <v>1999</v>
      </c>
      <c r="C134" s="385">
        <v>27664</v>
      </c>
      <c r="D134" s="385">
        <v>748</v>
      </c>
      <c r="E134" s="385">
        <v>7430</v>
      </c>
      <c r="F134" s="385">
        <v>609</v>
      </c>
      <c r="G134" s="385">
        <f t="shared" si="22"/>
        <v>28412</v>
      </c>
      <c r="H134" s="385">
        <f t="shared" si="23"/>
        <v>8039</v>
      </c>
      <c r="I134" s="386">
        <f t="shared" si="24"/>
        <v>0.96277194041315739</v>
      </c>
      <c r="J134" s="386">
        <f t="shared" si="25"/>
        <v>3.722805958684261E-2</v>
      </c>
      <c r="K134" s="387">
        <f t="shared" si="26"/>
        <v>36451</v>
      </c>
      <c r="L134" s="387">
        <f t="shared" si="21"/>
        <v>31436.363636363636</v>
      </c>
      <c r="M134" s="387">
        <f t="shared" si="21"/>
        <v>850</v>
      </c>
      <c r="N134" s="387">
        <f t="shared" si="21"/>
        <v>8443.181818181818</v>
      </c>
      <c r="O134" s="387">
        <f t="shared" si="21"/>
        <v>692.0454545454545</v>
      </c>
    </row>
    <row r="135" spans="1:15" hidden="1" x14ac:dyDescent="0.2">
      <c r="A135" s="382" t="s">
        <v>325</v>
      </c>
      <c r="B135" s="382">
        <v>2000</v>
      </c>
      <c r="C135" s="385">
        <v>14580</v>
      </c>
      <c r="D135" s="385">
        <v>580</v>
      </c>
      <c r="E135" s="385">
        <v>4840</v>
      </c>
      <c r="F135" s="385">
        <v>580</v>
      </c>
      <c r="G135" s="385">
        <f t="shared" si="22"/>
        <v>15160</v>
      </c>
      <c r="H135" s="385">
        <f t="shared" si="23"/>
        <v>5420</v>
      </c>
      <c r="I135" s="386">
        <f t="shared" si="24"/>
        <v>0.94363459669582117</v>
      </c>
      <c r="J135" s="386">
        <f t="shared" si="25"/>
        <v>5.6365403304178816E-2</v>
      </c>
      <c r="K135" s="387">
        <f t="shared" si="26"/>
        <v>20580</v>
      </c>
      <c r="L135" s="387">
        <f t="shared" si="21"/>
        <v>16568.18181818182</v>
      </c>
      <c r="M135" s="387">
        <f t="shared" si="21"/>
        <v>659.09090909090912</v>
      </c>
      <c r="N135" s="387">
        <f t="shared" si="21"/>
        <v>5500</v>
      </c>
      <c r="O135" s="387">
        <f t="shared" si="21"/>
        <v>659.09090909090912</v>
      </c>
    </row>
    <row r="136" spans="1:15" hidden="1" x14ac:dyDescent="0.2">
      <c r="A136" s="382" t="s">
        <v>325</v>
      </c>
      <c r="B136" s="382">
        <v>2001</v>
      </c>
      <c r="C136" s="385">
        <v>10960</v>
      </c>
      <c r="D136" s="385">
        <v>800</v>
      </c>
      <c r="E136" s="385">
        <v>5970</v>
      </c>
      <c r="F136" s="385">
        <v>580</v>
      </c>
      <c r="G136" s="385">
        <f t="shared" si="22"/>
        <v>11760</v>
      </c>
      <c r="H136" s="385">
        <f t="shared" si="23"/>
        <v>6550</v>
      </c>
      <c r="I136" s="386">
        <f t="shared" si="24"/>
        <v>0.92463134898962318</v>
      </c>
      <c r="J136" s="386">
        <f t="shared" si="25"/>
        <v>7.5368651010376847E-2</v>
      </c>
      <c r="K136" s="387">
        <f t="shared" si="26"/>
        <v>18310</v>
      </c>
      <c r="L136" s="387">
        <f t="shared" si="21"/>
        <v>12454.545454545454</v>
      </c>
      <c r="M136" s="387">
        <f t="shared" si="21"/>
        <v>909.09090909090912</v>
      </c>
      <c r="N136" s="387">
        <f t="shared" si="21"/>
        <v>6784.090909090909</v>
      </c>
      <c r="O136" s="387">
        <f t="shared" si="21"/>
        <v>659.09090909090912</v>
      </c>
    </row>
    <row r="137" spans="1:15" hidden="1" x14ac:dyDescent="0.2">
      <c r="A137" s="382" t="s">
        <v>325</v>
      </c>
      <c r="B137" s="382">
        <v>2002</v>
      </c>
      <c r="C137" s="385">
        <v>9220</v>
      </c>
      <c r="D137" s="385">
        <v>1000</v>
      </c>
      <c r="E137" s="385">
        <v>4510</v>
      </c>
      <c r="F137" s="385">
        <v>700</v>
      </c>
      <c r="G137" s="385">
        <f t="shared" si="22"/>
        <v>10220</v>
      </c>
      <c r="H137" s="385">
        <f t="shared" si="23"/>
        <v>5210</v>
      </c>
      <c r="I137" s="386">
        <f t="shared" si="24"/>
        <v>0.88982501620220344</v>
      </c>
      <c r="J137" s="386">
        <f t="shared" si="25"/>
        <v>0.1101749837977965</v>
      </c>
      <c r="K137" s="387">
        <f t="shared" si="26"/>
        <v>15430</v>
      </c>
      <c r="L137" s="387">
        <f t="shared" si="21"/>
        <v>10477.272727272728</v>
      </c>
      <c r="M137" s="387">
        <f t="shared" si="21"/>
        <v>1136.3636363636363</v>
      </c>
      <c r="N137" s="387">
        <f t="shared" si="21"/>
        <v>5125</v>
      </c>
      <c r="O137" s="387">
        <f t="shared" si="21"/>
        <v>795.4545454545455</v>
      </c>
    </row>
    <row r="138" spans="1:15" hidden="1" x14ac:dyDescent="0.2">
      <c r="A138" s="382" t="s">
        <v>325</v>
      </c>
      <c r="B138" s="382">
        <v>2003</v>
      </c>
      <c r="C138" s="385">
        <v>7234</v>
      </c>
      <c r="D138" s="385">
        <v>485</v>
      </c>
      <c r="E138" s="385">
        <v>3785</v>
      </c>
      <c r="F138" s="385">
        <v>486</v>
      </c>
      <c r="G138" s="385">
        <f t="shared" si="22"/>
        <v>7719</v>
      </c>
      <c r="H138" s="385">
        <f t="shared" si="23"/>
        <v>4271</v>
      </c>
      <c r="I138" s="386">
        <f t="shared" si="24"/>
        <v>0.91901584653878232</v>
      </c>
      <c r="J138" s="386">
        <f t="shared" si="25"/>
        <v>8.0984153461217678E-2</v>
      </c>
      <c r="K138" s="387">
        <f t="shared" si="26"/>
        <v>11990</v>
      </c>
      <c r="L138" s="387">
        <f t="shared" si="21"/>
        <v>8220.454545454546</v>
      </c>
      <c r="M138" s="387">
        <f t="shared" si="21"/>
        <v>551.13636363636363</v>
      </c>
      <c r="N138" s="387">
        <f t="shared" si="21"/>
        <v>4301.136363636364</v>
      </c>
      <c r="O138" s="387">
        <f t="shared" si="21"/>
        <v>552.27272727272725</v>
      </c>
    </row>
    <row r="139" spans="1:15" hidden="1" x14ac:dyDescent="0.2">
      <c r="A139" s="382" t="s">
        <v>325</v>
      </c>
      <c r="B139" s="382">
        <v>2004</v>
      </c>
      <c r="C139" s="385">
        <v>6272</v>
      </c>
      <c r="D139" s="385">
        <v>499</v>
      </c>
      <c r="E139" s="385">
        <v>2581</v>
      </c>
      <c r="F139" s="385">
        <v>706</v>
      </c>
      <c r="G139" s="385">
        <f t="shared" si="22"/>
        <v>6771</v>
      </c>
      <c r="H139" s="385">
        <f t="shared" si="23"/>
        <v>3287</v>
      </c>
      <c r="I139" s="386">
        <f t="shared" si="24"/>
        <v>0.88019486975541861</v>
      </c>
      <c r="J139" s="386">
        <f t="shared" si="25"/>
        <v>0.11980513024458143</v>
      </c>
      <c r="K139" s="387">
        <f t="shared" si="26"/>
        <v>10058</v>
      </c>
      <c r="L139" s="387">
        <f t="shared" si="21"/>
        <v>7127.272727272727</v>
      </c>
      <c r="M139" s="387">
        <f t="shared" si="21"/>
        <v>567.0454545454545</v>
      </c>
      <c r="N139" s="387">
        <f t="shared" si="21"/>
        <v>2932.9545454545455</v>
      </c>
      <c r="O139" s="387">
        <f t="shared" si="21"/>
        <v>802.27272727272725</v>
      </c>
    </row>
    <row r="140" spans="1:15" hidden="1" x14ac:dyDescent="0.2">
      <c r="A140" s="382" t="s">
        <v>325</v>
      </c>
      <c r="B140" s="382">
        <v>2005</v>
      </c>
      <c r="C140" s="385">
        <v>4995</v>
      </c>
      <c r="D140" s="385">
        <v>804</v>
      </c>
      <c r="E140" s="385">
        <v>2704</v>
      </c>
      <c r="F140" s="385">
        <v>1153</v>
      </c>
      <c r="G140" s="385">
        <f t="shared" si="22"/>
        <v>5799</v>
      </c>
      <c r="H140" s="385">
        <f t="shared" si="23"/>
        <v>3857</v>
      </c>
      <c r="I140" s="386">
        <f t="shared" si="24"/>
        <v>0.79732808616404305</v>
      </c>
      <c r="J140" s="386">
        <f t="shared" si="25"/>
        <v>0.20267191383595692</v>
      </c>
      <c r="K140" s="387">
        <f t="shared" si="26"/>
        <v>9656</v>
      </c>
      <c r="L140" s="387">
        <f t="shared" si="21"/>
        <v>5676.136363636364</v>
      </c>
      <c r="M140" s="387">
        <f t="shared" si="21"/>
        <v>913.63636363636363</v>
      </c>
      <c r="N140" s="387">
        <f t="shared" si="21"/>
        <v>3072.7272727272725</v>
      </c>
      <c r="O140" s="387">
        <f t="shared" si="21"/>
        <v>1310.2272727272727</v>
      </c>
    </row>
    <row r="141" spans="1:15" hidden="1" x14ac:dyDescent="0.2">
      <c r="A141" s="382" t="s">
        <v>325</v>
      </c>
      <c r="B141" s="382">
        <v>2006</v>
      </c>
      <c r="C141" s="385">
        <v>4056</v>
      </c>
      <c r="D141" s="385">
        <v>517</v>
      </c>
      <c r="E141" s="385">
        <v>1983</v>
      </c>
      <c r="F141" s="385">
        <v>881</v>
      </c>
      <c r="G141" s="385">
        <f t="shared" si="22"/>
        <v>4573</v>
      </c>
      <c r="H141" s="385">
        <f t="shared" si="23"/>
        <v>2864</v>
      </c>
      <c r="I141" s="386">
        <f t="shared" si="24"/>
        <v>0.81202097620008062</v>
      </c>
      <c r="J141" s="386">
        <f t="shared" si="25"/>
        <v>0.18797902379991932</v>
      </c>
      <c r="K141" s="387">
        <f t="shared" si="26"/>
        <v>7437</v>
      </c>
      <c r="L141" s="387">
        <f t="shared" si="21"/>
        <v>4609.090909090909</v>
      </c>
      <c r="M141" s="387">
        <f t="shared" si="21"/>
        <v>587.5</v>
      </c>
      <c r="N141" s="387">
        <f t="shared" si="21"/>
        <v>2253.409090909091</v>
      </c>
      <c r="O141" s="387">
        <f t="shared" si="21"/>
        <v>1001.1363636363636</v>
      </c>
    </row>
    <row r="142" spans="1:15" hidden="1" x14ac:dyDescent="0.2">
      <c r="A142" s="382" t="s">
        <v>325</v>
      </c>
      <c r="B142" s="382">
        <v>2007</v>
      </c>
      <c r="C142" s="385">
        <v>11676</v>
      </c>
      <c r="D142" s="385">
        <v>266</v>
      </c>
      <c r="E142" s="385">
        <v>6940</v>
      </c>
      <c r="F142" s="385">
        <v>790</v>
      </c>
      <c r="G142" s="385">
        <f t="shared" si="22"/>
        <v>11942</v>
      </c>
      <c r="H142" s="385">
        <f t="shared" si="23"/>
        <v>7730</v>
      </c>
      <c r="I142" s="386">
        <f t="shared" si="24"/>
        <v>0.94631964213094755</v>
      </c>
      <c r="J142" s="386">
        <f t="shared" si="25"/>
        <v>5.368035786905246E-2</v>
      </c>
      <c r="K142" s="387">
        <f t="shared" si="26"/>
        <v>19672</v>
      </c>
      <c r="L142" s="387">
        <f t="shared" si="21"/>
        <v>13268.181818181818</v>
      </c>
      <c r="M142" s="387">
        <f t="shared" si="21"/>
        <v>302.27272727272725</v>
      </c>
      <c r="N142" s="387">
        <f t="shared" si="21"/>
        <v>7886.363636363636</v>
      </c>
      <c r="O142" s="387">
        <f t="shared" si="21"/>
        <v>897.72727272727275</v>
      </c>
    </row>
    <row r="143" spans="1:15" hidden="1" x14ac:dyDescent="0.2">
      <c r="A143" s="382" t="s">
        <v>325</v>
      </c>
      <c r="B143" s="382">
        <v>2008</v>
      </c>
      <c r="C143" s="385">
        <v>12393</v>
      </c>
      <c r="D143" s="385">
        <v>737</v>
      </c>
      <c r="E143" s="385">
        <v>5956</v>
      </c>
      <c r="F143" s="385">
        <v>745</v>
      </c>
      <c r="G143" s="385">
        <f t="shared" si="22"/>
        <v>13130</v>
      </c>
      <c r="H143" s="385">
        <f t="shared" si="23"/>
        <v>6701</v>
      </c>
      <c r="I143" s="386">
        <f t="shared" si="24"/>
        <v>0.92526851898542684</v>
      </c>
      <c r="J143" s="386">
        <f t="shared" si="25"/>
        <v>7.4731481014573137E-2</v>
      </c>
      <c r="K143" s="387">
        <f t="shared" si="26"/>
        <v>19831</v>
      </c>
      <c r="L143" s="387">
        <f t="shared" si="21"/>
        <v>14082.954545454546</v>
      </c>
      <c r="M143" s="387">
        <f t="shared" si="21"/>
        <v>837.5</v>
      </c>
      <c r="N143" s="387">
        <f t="shared" si="21"/>
        <v>6768.181818181818</v>
      </c>
      <c r="O143" s="387">
        <f t="shared" si="21"/>
        <v>846.59090909090912</v>
      </c>
    </row>
    <row r="144" spans="1:15" hidden="1" x14ac:dyDescent="0.2">
      <c r="A144" s="382" t="s">
        <v>325</v>
      </c>
      <c r="B144" s="382">
        <v>2009</v>
      </c>
      <c r="C144" s="385">
        <v>4934</v>
      </c>
      <c r="D144" s="385">
        <v>1226</v>
      </c>
      <c r="E144" s="385">
        <v>2896</v>
      </c>
      <c r="F144" s="385">
        <v>822</v>
      </c>
      <c r="G144" s="385">
        <f t="shared" si="22"/>
        <v>6160</v>
      </c>
      <c r="H144" s="385">
        <f t="shared" si="23"/>
        <v>3718</v>
      </c>
      <c r="I144" s="386">
        <f t="shared" si="24"/>
        <v>0.79267058108928934</v>
      </c>
      <c r="J144" s="386">
        <f t="shared" si="25"/>
        <v>0.20732941891071066</v>
      </c>
      <c r="K144" s="387">
        <f t="shared" si="26"/>
        <v>9878</v>
      </c>
      <c r="L144" s="387">
        <f t="shared" si="21"/>
        <v>5606.818181818182</v>
      </c>
      <c r="M144" s="387">
        <f t="shared" si="21"/>
        <v>1393.1818181818182</v>
      </c>
      <c r="N144" s="387">
        <f t="shared" si="21"/>
        <v>3290.909090909091</v>
      </c>
      <c r="O144" s="387">
        <f t="shared" si="21"/>
        <v>934.09090909090912</v>
      </c>
    </row>
    <row r="145" spans="1:15" hidden="1" x14ac:dyDescent="0.2">
      <c r="A145" s="382" t="s">
        <v>325</v>
      </c>
      <c r="B145" s="382">
        <v>2010</v>
      </c>
      <c r="C145" s="385">
        <v>5029</v>
      </c>
      <c r="D145" s="385">
        <v>301</v>
      </c>
      <c r="E145" s="385">
        <v>3194</v>
      </c>
      <c r="F145" s="385">
        <v>434</v>
      </c>
      <c r="G145" s="385">
        <f t="shared" si="22"/>
        <v>5330</v>
      </c>
      <c r="H145" s="385">
        <f t="shared" si="23"/>
        <v>3628</v>
      </c>
      <c r="I145" s="386">
        <f t="shared" si="24"/>
        <v>0.91795043536503684</v>
      </c>
      <c r="J145" s="386">
        <f t="shared" si="25"/>
        <v>8.2049564634963157E-2</v>
      </c>
      <c r="K145" s="387">
        <f t="shared" si="26"/>
        <v>8958</v>
      </c>
      <c r="L145" s="387">
        <f t="shared" si="21"/>
        <v>5714.772727272727</v>
      </c>
      <c r="M145" s="387">
        <f t="shared" si="21"/>
        <v>342.04545454545456</v>
      </c>
      <c r="N145" s="387">
        <f t="shared" si="21"/>
        <v>3629.5454545454545</v>
      </c>
      <c r="O145" s="387">
        <f t="shared" si="21"/>
        <v>493.18181818181819</v>
      </c>
    </row>
    <row r="146" spans="1:15" hidden="1" x14ac:dyDescent="0.2">
      <c r="A146" s="382" t="s">
        <v>325</v>
      </c>
      <c r="B146" s="382">
        <v>2011</v>
      </c>
      <c r="C146" s="385">
        <v>4627</v>
      </c>
      <c r="D146" s="385">
        <v>323</v>
      </c>
      <c r="E146" s="385">
        <v>2938</v>
      </c>
      <c r="F146" s="385">
        <v>607</v>
      </c>
      <c r="G146" s="385">
        <f t="shared" si="22"/>
        <v>4950</v>
      </c>
      <c r="H146" s="385">
        <f t="shared" si="23"/>
        <v>3545</v>
      </c>
      <c r="I146" s="386">
        <f t="shared" si="24"/>
        <v>0.89052383755150089</v>
      </c>
      <c r="J146" s="386">
        <f t="shared" si="25"/>
        <v>0.10947616244849911</v>
      </c>
      <c r="K146" s="387">
        <f t="shared" si="26"/>
        <v>8495</v>
      </c>
      <c r="L146" s="387">
        <f t="shared" si="21"/>
        <v>5257.954545454545</v>
      </c>
      <c r="M146" s="387">
        <f t="shared" si="21"/>
        <v>367.04545454545456</v>
      </c>
      <c r="N146" s="387">
        <f t="shared" si="21"/>
        <v>3338.6363636363635</v>
      </c>
      <c r="O146" s="387">
        <f t="shared" si="21"/>
        <v>689.77272727272725</v>
      </c>
    </row>
    <row r="147" spans="1:15" hidden="1" x14ac:dyDescent="0.2">
      <c r="A147" s="382" t="s">
        <v>325</v>
      </c>
      <c r="B147" s="382">
        <v>2012</v>
      </c>
      <c r="C147" s="385">
        <v>4052</v>
      </c>
      <c r="D147" s="385">
        <v>415</v>
      </c>
      <c r="E147" s="385">
        <v>5141</v>
      </c>
      <c r="F147" s="385">
        <v>1382</v>
      </c>
      <c r="G147" s="385">
        <f t="shared" si="22"/>
        <v>4467</v>
      </c>
      <c r="H147" s="385">
        <f t="shared" si="23"/>
        <v>6523</v>
      </c>
      <c r="I147" s="386">
        <f t="shared" si="24"/>
        <v>0.83648771610555051</v>
      </c>
      <c r="J147" s="386">
        <f t="shared" si="25"/>
        <v>0.16351228389444949</v>
      </c>
      <c r="K147" s="387">
        <f t="shared" si="26"/>
        <v>10990</v>
      </c>
      <c r="L147" s="387">
        <f t="shared" si="21"/>
        <v>4604.545454545455</v>
      </c>
      <c r="M147" s="387">
        <f t="shared" si="21"/>
        <v>471.59090909090907</v>
      </c>
      <c r="N147" s="387">
        <f t="shared" si="21"/>
        <v>5842.045454545455</v>
      </c>
      <c r="O147" s="387">
        <f t="shared" si="21"/>
        <v>1570.4545454545455</v>
      </c>
    </row>
    <row r="148" spans="1:15" hidden="1" x14ac:dyDescent="0.2">
      <c r="A148" s="382" t="s">
        <v>325</v>
      </c>
      <c r="B148" s="382">
        <v>2013</v>
      </c>
      <c r="C148" s="385">
        <v>3426</v>
      </c>
      <c r="D148" s="385">
        <v>307</v>
      </c>
      <c r="E148" s="385">
        <v>3893</v>
      </c>
      <c r="F148" s="385">
        <v>1773</v>
      </c>
      <c r="G148" s="385">
        <f t="shared" si="22"/>
        <v>3733</v>
      </c>
      <c r="H148" s="385">
        <f t="shared" si="23"/>
        <v>5666</v>
      </c>
      <c r="I148" s="386">
        <f t="shared" si="24"/>
        <v>0.77869986168741356</v>
      </c>
      <c r="J148" s="386">
        <f t="shared" si="25"/>
        <v>0.22130013831258644</v>
      </c>
      <c r="K148" s="387">
        <f t="shared" si="26"/>
        <v>9399</v>
      </c>
      <c r="L148" s="387">
        <f t="shared" si="21"/>
        <v>3893.181818181818</v>
      </c>
      <c r="M148" s="387">
        <f t="shared" si="21"/>
        <v>348.86363636363637</v>
      </c>
      <c r="N148" s="387">
        <f t="shared" si="21"/>
        <v>4423.863636363636</v>
      </c>
      <c r="O148" s="387">
        <f t="shared" si="21"/>
        <v>2014.7727272727273</v>
      </c>
    </row>
    <row r="149" spans="1:15" hidden="1" x14ac:dyDescent="0.2">
      <c r="A149" s="382" t="s">
        <v>325</v>
      </c>
      <c r="B149" s="382">
        <v>2014</v>
      </c>
      <c r="C149" s="385">
        <v>3520</v>
      </c>
      <c r="D149" s="385">
        <v>460</v>
      </c>
      <c r="E149" s="385">
        <v>3570</v>
      </c>
      <c r="F149" s="385">
        <v>1260</v>
      </c>
      <c r="G149" s="385">
        <f t="shared" si="22"/>
        <v>3980</v>
      </c>
      <c r="H149" s="385">
        <f t="shared" si="23"/>
        <v>4830</v>
      </c>
      <c r="I149" s="386">
        <f t="shared" si="24"/>
        <v>0.80476730987514189</v>
      </c>
      <c r="J149" s="386">
        <f t="shared" si="25"/>
        <v>0.19523269012485811</v>
      </c>
      <c r="K149" s="387">
        <f t="shared" si="26"/>
        <v>8810</v>
      </c>
      <c r="L149" s="387">
        <f t="shared" si="21"/>
        <v>4000</v>
      </c>
      <c r="M149" s="387">
        <f t="shared" si="21"/>
        <v>522.72727272727275</v>
      </c>
      <c r="N149" s="387">
        <f t="shared" si="21"/>
        <v>4056.818181818182</v>
      </c>
      <c r="O149" s="387">
        <f t="shared" si="21"/>
        <v>1431.8181818181818</v>
      </c>
    </row>
    <row r="150" spans="1:15" hidden="1" x14ac:dyDescent="0.2">
      <c r="A150" s="382" t="s">
        <v>325</v>
      </c>
      <c r="B150" s="382">
        <v>2015</v>
      </c>
      <c r="C150" s="385">
        <v>2716</v>
      </c>
      <c r="D150" s="385">
        <v>391</v>
      </c>
      <c r="E150" s="385">
        <v>5988</v>
      </c>
      <c r="F150" s="385">
        <v>1500</v>
      </c>
      <c r="G150" s="385">
        <f t="shared" si="22"/>
        <v>3107</v>
      </c>
      <c r="H150" s="385">
        <f t="shared" si="23"/>
        <v>7488</v>
      </c>
      <c r="I150" s="386">
        <f t="shared" si="24"/>
        <v>0.82151958470976871</v>
      </c>
      <c r="J150" s="386">
        <f t="shared" si="25"/>
        <v>0.17848041529023123</v>
      </c>
      <c r="K150" s="387">
        <f t="shared" si="26"/>
        <v>10595</v>
      </c>
      <c r="L150" s="387">
        <f t="shared" si="21"/>
        <v>3086.3636363636365</v>
      </c>
      <c r="M150" s="387">
        <f t="shared" si="21"/>
        <v>444.31818181818181</v>
      </c>
      <c r="N150" s="387">
        <f t="shared" si="21"/>
        <v>6804.545454545455</v>
      </c>
      <c r="O150" s="387">
        <f t="shared" si="21"/>
        <v>1704.5454545454545</v>
      </c>
    </row>
    <row r="151" spans="1:15" hidden="1" x14ac:dyDescent="0.2">
      <c r="A151" s="382" t="s">
        <v>325</v>
      </c>
      <c r="B151" s="382">
        <v>2016</v>
      </c>
      <c r="C151" s="385">
        <v>2642</v>
      </c>
      <c r="D151" s="385">
        <v>221</v>
      </c>
      <c r="E151" s="385">
        <v>11561</v>
      </c>
      <c r="F151" s="385">
        <v>1314</v>
      </c>
      <c r="G151" s="385">
        <f t="shared" si="22"/>
        <v>2863</v>
      </c>
      <c r="H151" s="385">
        <f t="shared" si="23"/>
        <v>12875</v>
      </c>
      <c r="I151" s="386">
        <f t="shared" si="24"/>
        <v>0.90246537044097086</v>
      </c>
      <c r="J151" s="386">
        <f t="shared" si="25"/>
        <v>9.7534629559029098E-2</v>
      </c>
      <c r="K151" s="387">
        <f t="shared" si="26"/>
        <v>15738</v>
      </c>
      <c r="L151" s="387">
        <f t="shared" si="21"/>
        <v>3002.2727272727275</v>
      </c>
      <c r="M151" s="387">
        <f t="shared" si="21"/>
        <v>251.13636363636363</v>
      </c>
      <c r="N151" s="387">
        <f t="shared" si="21"/>
        <v>13137.5</v>
      </c>
      <c r="O151" s="387">
        <f t="shared" si="21"/>
        <v>1493.1818181818182</v>
      </c>
    </row>
    <row r="152" spans="1:15" hidden="1" x14ac:dyDescent="0.2">
      <c r="A152" s="382" t="s">
        <v>325</v>
      </c>
      <c r="B152" s="382">
        <v>2017</v>
      </c>
      <c r="C152" s="385">
        <v>1779</v>
      </c>
      <c r="D152" s="385">
        <v>132</v>
      </c>
      <c r="E152" s="385">
        <v>12164</v>
      </c>
      <c r="F152" s="385">
        <v>1454</v>
      </c>
      <c r="G152" s="385">
        <f t="shared" si="22"/>
        <v>1911</v>
      </c>
      <c r="H152" s="385">
        <f t="shared" si="23"/>
        <v>13618</v>
      </c>
      <c r="I152" s="386">
        <f t="shared" si="24"/>
        <v>0.89786850408912355</v>
      </c>
      <c r="J152" s="386">
        <f t="shared" si="25"/>
        <v>0.10213149591087642</v>
      </c>
      <c r="K152" s="387">
        <f t="shared" si="26"/>
        <v>15529</v>
      </c>
      <c r="L152" s="387">
        <f t="shared" si="21"/>
        <v>2021.590909090909</v>
      </c>
      <c r="M152" s="387">
        <f t="shared" si="21"/>
        <v>150</v>
      </c>
      <c r="N152" s="387">
        <f t="shared" si="21"/>
        <v>13822.727272727272</v>
      </c>
      <c r="O152" s="387">
        <f t="shared" si="21"/>
        <v>1652.2727272727273</v>
      </c>
    </row>
    <row r="153" spans="1:15" hidden="1" x14ac:dyDescent="0.2">
      <c r="A153" s="382" t="s">
        <v>325</v>
      </c>
      <c r="B153" s="382">
        <v>2018</v>
      </c>
      <c r="C153" s="385">
        <v>1856</v>
      </c>
      <c r="D153" s="385">
        <v>255</v>
      </c>
      <c r="E153" s="385">
        <v>7848</v>
      </c>
      <c r="F153" s="385">
        <v>992</v>
      </c>
      <c r="G153" s="385">
        <f t="shared" si="22"/>
        <v>2111</v>
      </c>
      <c r="H153" s="385">
        <f t="shared" si="23"/>
        <v>8840</v>
      </c>
      <c r="I153" s="386">
        <f t="shared" si="24"/>
        <v>0.88612912062825311</v>
      </c>
      <c r="J153" s="386">
        <f t="shared" si="25"/>
        <v>0.11387087937174688</v>
      </c>
      <c r="K153" s="387">
        <f t="shared" si="26"/>
        <v>10951</v>
      </c>
      <c r="L153" s="387">
        <f t="shared" si="21"/>
        <v>2109.090909090909</v>
      </c>
      <c r="M153" s="387">
        <f t="shared" si="21"/>
        <v>289.77272727272725</v>
      </c>
      <c r="N153" s="387">
        <f t="shared" si="21"/>
        <v>8918.181818181818</v>
      </c>
      <c r="O153" s="387">
        <f t="shared" si="21"/>
        <v>1127.2727272727273</v>
      </c>
    </row>
    <row r="154" spans="1:15" hidden="1" x14ac:dyDescent="0.2">
      <c r="A154" s="382" t="s">
        <v>325</v>
      </c>
      <c r="B154" s="382">
        <v>2019</v>
      </c>
      <c r="C154" s="385">
        <v>1920</v>
      </c>
      <c r="D154" s="385">
        <v>61</v>
      </c>
      <c r="E154" s="385">
        <v>5933</v>
      </c>
      <c r="F154" s="385">
        <v>1452</v>
      </c>
      <c r="G154" s="385">
        <f t="shared" si="22"/>
        <v>1981</v>
      </c>
      <c r="H154" s="385">
        <f t="shared" si="23"/>
        <v>7385</v>
      </c>
      <c r="I154" s="386">
        <f t="shared" si="24"/>
        <v>0.83845825325645951</v>
      </c>
      <c r="J154" s="386">
        <f t="shared" si="25"/>
        <v>0.16154174674354047</v>
      </c>
      <c r="K154" s="387">
        <f t="shared" si="26"/>
        <v>9366</v>
      </c>
      <c r="L154" s="387">
        <f t="shared" si="21"/>
        <v>2181.818181818182</v>
      </c>
      <c r="M154" s="387">
        <f t="shared" si="21"/>
        <v>69.318181818181813</v>
      </c>
      <c r="N154" s="387">
        <f t="shared" si="21"/>
        <v>6742.045454545455</v>
      </c>
      <c r="O154" s="387">
        <f t="shared" si="21"/>
        <v>1650</v>
      </c>
    </row>
    <row r="155" spans="1:15" hidden="1" x14ac:dyDescent="0.2">
      <c r="A155" s="382" t="s">
        <v>325</v>
      </c>
      <c r="B155" s="382">
        <v>2020</v>
      </c>
      <c r="C155" s="385">
        <v>2206</v>
      </c>
      <c r="D155" s="385">
        <v>53</v>
      </c>
      <c r="E155" s="385">
        <v>5203</v>
      </c>
      <c r="F155" s="385">
        <v>1153</v>
      </c>
      <c r="G155" s="385">
        <f t="shared" si="22"/>
        <v>2259</v>
      </c>
      <c r="H155" s="385">
        <f t="shared" si="23"/>
        <v>6356</v>
      </c>
      <c r="I155" s="386">
        <f t="shared" si="24"/>
        <v>0.86001160766105633</v>
      </c>
      <c r="J155" s="386">
        <f t="shared" si="25"/>
        <v>0.1399883923389437</v>
      </c>
      <c r="K155" s="387">
        <f t="shared" si="26"/>
        <v>8615</v>
      </c>
      <c r="L155" s="387">
        <f t="shared" si="21"/>
        <v>2506.818181818182</v>
      </c>
      <c r="M155" s="387">
        <f t="shared" si="21"/>
        <v>60.227272727272727</v>
      </c>
      <c r="N155" s="387">
        <f t="shared" si="21"/>
        <v>5912.5</v>
      </c>
      <c r="O155" s="387">
        <f t="shared" si="21"/>
        <v>1310.2272727272727</v>
      </c>
    </row>
    <row r="156" spans="1:15" hidden="1" x14ac:dyDescent="0.2">
      <c r="A156" s="382" t="s">
        <v>326</v>
      </c>
      <c r="B156" s="382">
        <v>1993</v>
      </c>
      <c r="C156" s="385">
        <v>9086000</v>
      </c>
      <c r="D156" s="385">
        <v>620000</v>
      </c>
      <c r="E156" s="385">
        <v>564000</v>
      </c>
      <c r="F156" s="385">
        <v>136000</v>
      </c>
      <c r="G156" s="385">
        <f t="shared" si="22"/>
        <v>9706000</v>
      </c>
      <c r="H156" s="385">
        <f t="shared" si="23"/>
        <v>700000</v>
      </c>
      <c r="I156" s="386">
        <f>(C156+E156)/SUM(C156:F156)</f>
        <v>0.92734960599654048</v>
      </c>
      <c r="J156" s="386">
        <f t="shared" si="25"/>
        <v>7.2650394003459545E-2</v>
      </c>
      <c r="K156" s="387">
        <f t="shared" si="26"/>
        <v>10406000</v>
      </c>
      <c r="L156" s="387">
        <f t="shared" si="21"/>
        <v>10325000</v>
      </c>
      <c r="M156" s="387">
        <f t="shared" si="21"/>
        <v>704545.45454545459</v>
      </c>
      <c r="N156" s="387">
        <f t="shared" si="21"/>
        <v>640909.09090909094</v>
      </c>
      <c r="O156" s="387">
        <f t="shared" si="21"/>
        <v>154545.45454545456</v>
      </c>
    </row>
    <row r="157" spans="1:15" hidden="1" x14ac:dyDescent="0.2">
      <c r="A157" s="382" t="s">
        <v>326</v>
      </c>
      <c r="B157" s="382">
        <v>1994</v>
      </c>
      <c r="C157" s="385">
        <v>10469000</v>
      </c>
      <c r="D157" s="385">
        <v>703000</v>
      </c>
      <c r="E157" s="385">
        <v>688000</v>
      </c>
      <c r="F157" s="385">
        <v>90000</v>
      </c>
      <c r="G157" s="385">
        <f t="shared" si="22"/>
        <v>11172000</v>
      </c>
      <c r="H157" s="385">
        <f t="shared" si="23"/>
        <v>778000</v>
      </c>
      <c r="I157" s="386">
        <f t="shared" si="24"/>
        <v>0.93364016736401678</v>
      </c>
      <c r="J157" s="386">
        <f t="shared" si="25"/>
        <v>6.635983263598326E-2</v>
      </c>
      <c r="K157" s="387">
        <f t="shared" si="26"/>
        <v>11950000</v>
      </c>
      <c r="L157" s="387">
        <f t="shared" si="21"/>
        <v>11896590.909090908</v>
      </c>
      <c r="M157" s="387">
        <f t="shared" si="21"/>
        <v>798863.63636363635</v>
      </c>
      <c r="N157" s="387">
        <f t="shared" si="21"/>
        <v>781818.18181818177</v>
      </c>
      <c r="O157" s="387">
        <f t="shared" si="21"/>
        <v>102272.72727272728</v>
      </c>
    </row>
    <row r="158" spans="1:15" hidden="1" x14ac:dyDescent="0.2">
      <c r="A158" s="382" t="s">
        <v>326</v>
      </c>
      <c r="B158" s="382">
        <v>1995</v>
      </c>
      <c r="C158" s="385">
        <v>10791000</v>
      </c>
      <c r="D158" s="385">
        <v>925000</v>
      </c>
      <c r="E158" s="385">
        <v>517000</v>
      </c>
      <c r="F158" s="385">
        <v>132000</v>
      </c>
      <c r="G158" s="385">
        <f t="shared" si="22"/>
        <v>11716000</v>
      </c>
      <c r="H158" s="385">
        <f t="shared" si="23"/>
        <v>649000</v>
      </c>
      <c r="I158" s="386">
        <f t="shared" si="24"/>
        <v>0.91451678123736357</v>
      </c>
      <c r="J158" s="386">
        <f t="shared" si="25"/>
        <v>8.5483218762636468E-2</v>
      </c>
      <c r="K158" s="387">
        <f t="shared" si="26"/>
        <v>12365000</v>
      </c>
      <c r="L158" s="387">
        <f t="shared" si="21"/>
        <v>12262500</v>
      </c>
      <c r="M158" s="387">
        <f t="shared" si="21"/>
        <v>1051136.3636363635</v>
      </c>
      <c r="N158" s="387">
        <f t="shared" si="21"/>
        <v>587500</v>
      </c>
      <c r="O158" s="387">
        <f t="shared" si="21"/>
        <v>150000</v>
      </c>
    </row>
    <row r="159" spans="1:15" hidden="1" x14ac:dyDescent="0.2">
      <c r="A159" s="382" t="s">
        <v>326</v>
      </c>
      <c r="B159" s="382">
        <v>1996</v>
      </c>
      <c r="C159" s="385">
        <v>10741000</v>
      </c>
      <c r="D159" s="385">
        <v>1141000</v>
      </c>
      <c r="E159" s="385">
        <v>535000</v>
      </c>
      <c r="F159" s="385">
        <v>183000</v>
      </c>
      <c r="G159" s="385">
        <f t="shared" si="22"/>
        <v>11882000</v>
      </c>
      <c r="H159" s="385">
        <f t="shared" si="23"/>
        <v>718000</v>
      </c>
      <c r="I159" s="386">
        <f t="shared" si="24"/>
        <v>0.89492063492063489</v>
      </c>
      <c r="J159" s="386">
        <f t="shared" si="25"/>
        <v>0.10507936507936508</v>
      </c>
      <c r="K159" s="387">
        <f t="shared" si="26"/>
        <v>12600000</v>
      </c>
      <c r="L159" s="387">
        <f t="shared" si="21"/>
        <v>12205681.818181818</v>
      </c>
      <c r="M159" s="387">
        <f t="shared" si="21"/>
        <v>1296590.9090909092</v>
      </c>
      <c r="N159" s="387">
        <f t="shared" si="21"/>
        <v>607954.54545454541</v>
      </c>
      <c r="O159" s="387">
        <f t="shared" si="21"/>
        <v>207954.54545454544</v>
      </c>
    </row>
    <row r="160" spans="1:15" hidden="1" x14ac:dyDescent="0.2">
      <c r="A160" s="382" t="s">
        <v>326</v>
      </c>
      <c r="B160" s="382">
        <v>1997</v>
      </c>
      <c r="C160" s="385">
        <v>11529000</v>
      </c>
      <c r="D160" s="385">
        <v>1352000</v>
      </c>
      <c r="E160" s="385">
        <v>413000</v>
      </c>
      <c r="F160" s="385">
        <v>197000</v>
      </c>
      <c r="G160" s="385">
        <f t="shared" si="22"/>
        <v>12881000</v>
      </c>
      <c r="H160" s="385">
        <f t="shared" si="23"/>
        <v>610000</v>
      </c>
      <c r="I160" s="386">
        <f t="shared" si="24"/>
        <v>0.88518271440219409</v>
      </c>
      <c r="J160" s="386">
        <f t="shared" si="25"/>
        <v>0.11481728559780595</v>
      </c>
      <c r="K160" s="387">
        <f t="shared" si="26"/>
        <v>13491000</v>
      </c>
      <c r="L160" s="387">
        <f t="shared" si="21"/>
        <v>13101136.363636363</v>
      </c>
      <c r="M160" s="387">
        <f t="shared" si="21"/>
        <v>1536363.6363636365</v>
      </c>
      <c r="N160" s="387">
        <f t="shared" si="21"/>
        <v>469318.18181818182</v>
      </c>
      <c r="O160" s="387">
        <f t="shared" si="21"/>
        <v>223863.63636363635</v>
      </c>
    </row>
    <row r="161" spans="1:19" hidden="1" x14ac:dyDescent="0.2">
      <c r="A161" s="382" t="s">
        <v>326</v>
      </c>
      <c r="B161" s="382">
        <v>1998</v>
      </c>
      <c r="C161" s="385">
        <v>11630000</v>
      </c>
      <c r="D161" s="385">
        <v>1541000</v>
      </c>
      <c r="E161" s="385">
        <v>620000</v>
      </c>
      <c r="F161" s="385">
        <v>200000</v>
      </c>
      <c r="G161" s="385">
        <f t="shared" si="22"/>
        <v>13171000</v>
      </c>
      <c r="H161" s="385">
        <f t="shared" si="23"/>
        <v>820000</v>
      </c>
      <c r="I161" s="386">
        <f t="shared" si="24"/>
        <v>0.87556286183975418</v>
      </c>
      <c r="J161" s="386">
        <f t="shared" si="25"/>
        <v>0.12443713816024587</v>
      </c>
      <c r="K161" s="387">
        <f t="shared" si="26"/>
        <v>13991000</v>
      </c>
      <c r="L161" s="387">
        <f t="shared" si="21"/>
        <v>13215909.090909092</v>
      </c>
      <c r="M161" s="387">
        <f t="shared" si="21"/>
        <v>1751136.3636363635</v>
      </c>
      <c r="N161" s="387">
        <f t="shared" si="21"/>
        <v>704545.45454545459</v>
      </c>
      <c r="O161" s="387">
        <f t="shared" si="21"/>
        <v>227272.72727272726</v>
      </c>
    </row>
    <row r="162" spans="1:19" hidden="1" x14ac:dyDescent="0.2">
      <c r="A162" s="382" t="s">
        <v>326</v>
      </c>
      <c r="B162" s="382">
        <v>1999</v>
      </c>
      <c r="C162" s="385">
        <v>11812000</v>
      </c>
      <c r="D162" s="385">
        <v>1551000</v>
      </c>
      <c r="E162" s="385">
        <v>610000</v>
      </c>
      <c r="F162" s="385">
        <v>230000</v>
      </c>
      <c r="G162" s="385">
        <f t="shared" si="22"/>
        <v>13363000</v>
      </c>
      <c r="H162" s="385">
        <f t="shared" si="23"/>
        <v>840000</v>
      </c>
      <c r="I162" s="386">
        <f t="shared" si="24"/>
        <v>0.87460395691051185</v>
      </c>
      <c r="J162" s="386">
        <f t="shared" si="25"/>
        <v>0.12539604308948812</v>
      </c>
      <c r="K162" s="387">
        <f t="shared" si="26"/>
        <v>14203000</v>
      </c>
      <c r="L162" s="387">
        <f t="shared" si="21"/>
        <v>13422727.272727273</v>
      </c>
      <c r="M162" s="387">
        <f t="shared" si="21"/>
        <v>1762500</v>
      </c>
      <c r="N162" s="387">
        <f t="shared" si="21"/>
        <v>693181.81818181823</v>
      </c>
      <c r="O162" s="387">
        <f t="shared" si="21"/>
        <v>261363.63636363635</v>
      </c>
    </row>
    <row r="163" spans="1:19" ht="15" hidden="1" x14ac:dyDescent="0.25">
      <c r="A163" s="382" t="s">
        <v>326</v>
      </c>
      <c r="B163" s="382">
        <v>2000</v>
      </c>
      <c r="C163" s="385">
        <v>12191000</v>
      </c>
      <c r="D163" s="385">
        <v>1310000</v>
      </c>
      <c r="E163" s="385">
        <v>660000</v>
      </c>
      <c r="F163" s="385">
        <v>280000</v>
      </c>
      <c r="G163" s="385">
        <f t="shared" si="22"/>
        <v>13501000</v>
      </c>
      <c r="H163" s="385">
        <f t="shared" si="23"/>
        <v>940000</v>
      </c>
      <c r="I163" s="386">
        <f t="shared" si="24"/>
        <v>0.88989682154975414</v>
      </c>
      <c r="J163" s="386">
        <f t="shared" si="25"/>
        <v>0.11010317845024582</v>
      </c>
      <c r="K163" s="387">
        <f t="shared" si="26"/>
        <v>14441000</v>
      </c>
      <c r="L163" s="387">
        <f t="shared" si="21"/>
        <v>13853409.090909092</v>
      </c>
      <c r="M163" s="387">
        <f t="shared" si="21"/>
        <v>1488636.3636363635</v>
      </c>
      <c r="N163" s="387">
        <f t="shared" si="21"/>
        <v>750000</v>
      </c>
      <c r="O163" s="387">
        <f t="shared" si="21"/>
        <v>318181.81818181818</v>
      </c>
      <c r="P163" s="390">
        <v>1</v>
      </c>
      <c r="Q163" s="399">
        <v>16819257.887765136</v>
      </c>
      <c r="R163" s="390">
        <f t="shared" ref="R163:R183" si="27">K163*1.12</f>
        <v>16173920.000000002</v>
      </c>
      <c r="S163" s="392">
        <f t="shared" ref="S163:S183" si="28">Q163/R163</f>
        <v>1.0398999060070244</v>
      </c>
    </row>
    <row r="164" spans="1:19" ht="15" hidden="1" x14ac:dyDescent="0.25">
      <c r="A164" s="382" t="s">
        <v>326</v>
      </c>
      <c r="B164" s="382">
        <v>2001</v>
      </c>
      <c r="C164" s="385">
        <v>12000000</v>
      </c>
      <c r="D164" s="385">
        <v>1364000</v>
      </c>
      <c r="E164" s="385">
        <v>680000</v>
      </c>
      <c r="F164" s="385">
        <v>330000</v>
      </c>
      <c r="G164" s="385">
        <f t="shared" si="22"/>
        <v>13364000</v>
      </c>
      <c r="H164" s="385">
        <f t="shared" si="23"/>
        <v>1010000</v>
      </c>
      <c r="I164" s="386">
        <f t="shared" si="24"/>
        <v>0.88214832336162519</v>
      </c>
      <c r="J164" s="386">
        <f t="shared" si="25"/>
        <v>0.11785167663837484</v>
      </c>
      <c r="K164" s="387">
        <f t="shared" si="26"/>
        <v>14374000</v>
      </c>
      <c r="L164" s="387">
        <f t="shared" si="21"/>
        <v>13636363.636363637</v>
      </c>
      <c r="M164" s="387">
        <f t="shared" si="21"/>
        <v>1550000</v>
      </c>
      <c r="N164" s="387">
        <f t="shared" si="21"/>
        <v>772727.27272727271</v>
      </c>
      <c r="O164" s="387">
        <f t="shared" si="21"/>
        <v>375000</v>
      </c>
      <c r="P164" s="390">
        <v>2</v>
      </c>
      <c r="Q164" s="399">
        <v>16577193.671929801</v>
      </c>
      <c r="R164" s="390">
        <f t="shared" si="27"/>
        <v>16098880.000000002</v>
      </c>
      <c r="S164" s="392">
        <f t="shared" si="28"/>
        <v>1.0297109905738659</v>
      </c>
    </row>
    <row r="165" spans="1:19" ht="15" hidden="1" x14ac:dyDescent="0.25">
      <c r="A165" s="382" t="s">
        <v>326</v>
      </c>
      <c r="B165" s="382">
        <v>2002</v>
      </c>
      <c r="C165" s="385">
        <v>12360000</v>
      </c>
      <c r="D165" s="385">
        <v>1174000</v>
      </c>
      <c r="E165" s="385">
        <v>650000</v>
      </c>
      <c r="F165" s="385">
        <v>357000</v>
      </c>
      <c r="G165" s="385">
        <f t="shared" si="22"/>
        <v>13534000</v>
      </c>
      <c r="H165" s="385">
        <f t="shared" si="23"/>
        <v>1007000</v>
      </c>
      <c r="I165" s="386">
        <f t="shared" si="24"/>
        <v>0.89471150539852828</v>
      </c>
      <c r="J165" s="386">
        <f t="shared" si="25"/>
        <v>0.1052884946014717</v>
      </c>
      <c r="K165" s="387">
        <f t="shared" si="26"/>
        <v>14541000</v>
      </c>
      <c r="L165" s="387">
        <f t="shared" si="21"/>
        <v>14045454.545454545</v>
      </c>
      <c r="M165" s="387">
        <f t="shared" si="21"/>
        <v>1334090.9090909092</v>
      </c>
      <c r="N165" s="387">
        <f t="shared" si="21"/>
        <v>738636.36363636365</v>
      </c>
      <c r="O165" s="387">
        <f t="shared" si="21"/>
        <v>405681.81818181818</v>
      </c>
      <c r="P165" s="390">
        <v>3</v>
      </c>
      <c r="Q165" s="399">
        <v>16677556.186185606</v>
      </c>
      <c r="R165" s="390">
        <f t="shared" si="27"/>
        <v>16285920.000000002</v>
      </c>
      <c r="S165" s="392">
        <f t="shared" si="28"/>
        <v>1.0240475322355509</v>
      </c>
    </row>
    <row r="166" spans="1:19" ht="15" hidden="1" x14ac:dyDescent="0.25">
      <c r="A166" s="382" t="s">
        <v>326</v>
      </c>
      <c r="B166" s="382">
        <v>2003</v>
      </c>
      <c r="C166" s="385">
        <v>12970000</v>
      </c>
      <c r="D166" s="385">
        <v>990000</v>
      </c>
      <c r="E166" s="385">
        <v>690000</v>
      </c>
      <c r="F166" s="385">
        <v>490000</v>
      </c>
      <c r="G166" s="385">
        <f t="shared" si="22"/>
        <v>13960000</v>
      </c>
      <c r="H166" s="385">
        <f t="shared" si="23"/>
        <v>1180000</v>
      </c>
      <c r="I166" s="386">
        <f t="shared" si="24"/>
        <v>0.90224570673712023</v>
      </c>
      <c r="J166" s="386">
        <f t="shared" si="25"/>
        <v>9.7754293262879793E-2</v>
      </c>
      <c r="K166" s="387">
        <f t="shared" si="26"/>
        <v>15140000</v>
      </c>
      <c r="L166" s="387">
        <f t="shared" si="21"/>
        <v>14738636.363636363</v>
      </c>
      <c r="M166" s="387">
        <f t="shared" si="21"/>
        <v>1125000</v>
      </c>
      <c r="N166" s="387">
        <f t="shared" si="21"/>
        <v>784090.90909090906</v>
      </c>
      <c r="O166" s="387">
        <f t="shared" si="21"/>
        <v>556818.18181818177</v>
      </c>
      <c r="P166" s="390">
        <v>4</v>
      </c>
      <c r="Q166" s="399">
        <v>17300874.948943805</v>
      </c>
      <c r="R166" s="390">
        <f t="shared" si="27"/>
        <v>16956800</v>
      </c>
      <c r="S166" s="392">
        <f t="shared" si="28"/>
        <v>1.0202912665682089</v>
      </c>
    </row>
    <row r="167" spans="1:19" ht="15" hidden="1" x14ac:dyDescent="0.25">
      <c r="A167" s="382" t="s">
        <v>326</v>
      </c>
      <c r="B167" s="382">
        <v>2004</v>
      </c>
      <c r="C167" s="385">
        <v>13220000</v>
      </c>
      <c r="D167" s="385">
        <v>1191000</v>
      </c>
      <c r="E167" s="385">
        <v>700000</v>
      </c>
      <c r="F167" s="385">
        <v>490000</v>
      </c>
      <c r="G167" s="385">
        <f t="shared" si="22"/>
        <v>14411000</v>
      </c>
      <c r="H167" s="385">
        <f t="shared" si="23"/>
        <v>1190000</v>
      </c>
      <c r="I167" s="386">
        <f t="shared" si="24"/>
        <v>0.89225049676302803</v>
      </c>
      <c r="J167" s="386">
        <f t="shared" si="25"/>
        <v>0.10774950323697199</v>
      </c>
      <c r="K167" s="387">
        <f t="shared" si="26"/>
        <v>15601000</v>
      </c>
      <c r="L167" s="387">
        <f t="shared" si="21"/>
        <v>15022727.272727273</v>
      </c>
      <c r="M167" s="387">
        <f t="shared" si="21"/>
        <v>1353409.0909090908</v>
      </c>
      <c r="N167" s="387">
        <f t="shared" si="21"/>
        <v>795454.54545454541</v>
      </c>
      <c r="O167" s="387">
        <f t="shared" si="21"/>
        <v>556818.18181818177</v>
      </c>
      <c r="P167" s="390">
        <v>5</v>
      </c>
      <c r="Q167" s="399">
        <v>17870062.03229649</v>
      </c>
      <c r="R167" s="390">
        <f t="shared" si="27"/>
        <v>17473120</v>
      </c>
      <c r="S167" s="392">
        <f t="shared" si="28"/>
        <v>1.0227172956115731</v>
      </c>
    </row>
    <row r="168" spans="1:19" ht="15" hidden="1" x14ac:dyDescent="0.25">
      <c r="A168" s="382" t="s">
        <v>326</v>
      </c>
      <c r="B168" s="382">
        <v>2005</v>
      </c>
      <c r="C168" s="385">
        <v>13163000</v>
      </c>
      <c r="D168" s="385">
        <v>1122000</v>
      </c>
      <c r="E168" s="385">
        <v>720000</v>
      </c>
      <c r="F168" s="385">
        <v>505000</v>
      </c>
      <c r="G168" s="385">
        <f t="shared" si="22"/>
        <v>14285000</v>
      </c>
      <c r="H168" s="385">
        <f t="shared" si="23"/>
        <v>1225000</v>
      </c>
      <c r="I168" s="386">
        <f t="shared" si="24"/>
        <v>0.89509993552546741</v>
      </c>
      <c r="J168" s="386">
        <f t="shared" si="25"/>
        <v>0.10490006447453255</v>
      </c>
      <c r="K168" s="387">
        <f t="shared" si="26"/>
        <v>15510000</v>
      </c>
      <c r="L168" s="387">
        <f t="shared" si="21"/>
        <v>14957954.545454545</v>
      </c>
      <c r="M168" s="387">
        <f t="shared" si="21"/>
        <v>1275000</v>
      </c>
      <c r="N168" s="387">
        <f t="shared" si="21"/>
        <v>818181.81818181823</v>
      </c>
      <c r="O168" s="387">
        <f t="shared" si="21"/>
        <v>573863.63636363635</v>
      </c>
      <c r="P168" s="390">
        <v>6</v>
      </c>
      <c r="Q168" s="399">
        <v>17696089.440720018</v>
      </c>
      <c r="R168" s="390">
        <f t="shared" si="27"/>
        <v>17371200</v>
      </c>
      <c r="S168" s="392">
        <f t="shared" si="28"/>
        <v>1.0187027632357015</v>
      </c>
    </row>
    <row r="169" spans="1:19" ht="15" hidden="1" x14ac:dyDescent="0.25">
      <c r="A169" s="382" t="s">
        <v>326</v>
      </c>
      <c r="B169" s="382">
        <v>2006</v>
      </c>
      <c r="C169" s="385">
        <v>15298000</v>
      </c>
      <c r="D169" s="385">
        <v>1035000</v>
      </c>
      <c r="E169" s="385">
        <v>820000</v>
      </c>
      <c r="F169" s="385">
        <v>525000</v>
      </c>
      <c r="G169" s="385">
        <f t="shared" si="22"/>
        <v>16333000</v>
      </c>
      <c r="H169" s="385">
        <f t="shared" si="23"/>
        <v>1345000</v>
      </c>
      <c r="I169" s="386">
        <f t="shared" si="24"/>
        <v>0.9117547233849983</v>
      </c>
      <c r="J169" s="386">
        <f t="shared" si="25"/>
        <v>8.82452766150017E-2</v>
      </c>
      <c r="K169" s="387">
        <f t="shared" si="26"/>
        <v>17678000</v>
      </c>
      <c r="L169" s="387">
        <f t="shared" si="21"/>
        <v>17384090.90909091</v>
      </c>
      <c r="M169" s="387">
        <f t="shared" si="21"/>
        <v>1176136.3636363635</v>
      </c>
      <c r="N169" s="387">
        <f t="shared" si="21"/>
        <v>931818.18181818177</v>
      </c>
      <c r="O169" s="387">
        <f t="shared" si="21"/>
        <v>596590.90909090906</v>
      </c>
      <c r="P169" s="390">
        <v>7</v>
      </c>
      <c r="Q169" s="399">
        <v>20165393.278823748</v>
      </c>
      <c r="R169" s="390">
        <f t="shared" si="27"/>
        <v>19799360.000000004</v>
      </c>
      <c r="S169" s="392">
        <f t="shared" si="28"/>
        <v>1.0184871267972169</v>
      </c>
    </row>
    <row r="170" spans="1:19" ht="15" hidden="1" x14ac:dyDescent="0.25">
      <c r="A170" s="382" t="s">
        <v>326</v>
      </c>
      <c r="B170" s="382">
        <v>2007</v>
      </c>
      <c r="C170" s="385">
        <v>15868000</v>
      </c>
      <c r="D170" s="385">
        <v>870000</v>
      </c>
      <c r="E170" s="385">
        <v>1410000</v>
      </c>
      <c r="F170" s="385">
        <v>360000</v>
      </c>
      <c r="G170" s="385">
        <f t="shared" si="22"/>
        <v>16738000</v>
      </c>
      <c r="H170" s="385">
        <f t="shared" si="23"/>
        <v>1770000</v>
      </c>
      <c r="I170" s="386">
        <f t="shared" si="24"/>
        <v>0.93354225199913554</v>
      </c>
      <c r="J170" s="386">
        <f t="shared" si="25"/>
        <v>6.6457748000864486E-2</v>
      </c>
      <c r="K170" s="387">
        <f t="shared" si="26"/>
        <v>18508000</v>
      </c>
      <c r="L170" s="387">
        <f t="shared" si="21"/>
        <v>18031818.181818184</v>
      </c>
      <c r="M170" s="387">
        <f t="shared" si="21"/>
        <v>988636.36363636365</v>
      </c>
      <c r="N170" s="387">
        <f t="shared" si="21"/>
        <v>1602272.7272727273</v>
      </c>
      <c r="O170" s="387">
        <f t="shared" si="21"/>
        <v>409090.90909090912</v>
      </c>
      <c r="P170" s="390">
        <v>8</v>
      </c>
      <c r="Q170" s="399">
        <v>21065955.953737795</v>
      </c>
      <c r="R170" s="390">
        <f t="shared" si="27"/>
        <v>20728960.000000004</v>
      </c>
      <c r="S170" s="392">
        <f t="shared" si="28"/>
        <v>1.0162572533179568</v>
      </c>
    </row>
    <row r="171" spans="1:19" ht="15" hidden="1" x14ac:dyDescent="0.25">
      <c r="A171" s="382" t="s">
        <v>326</v>
      </c>
      <c r="B171" s="382">
        <v>2008</v>
      </c>
      <c r="C171" s="385">
        <v>13487000</v>
      </c>
      <c r="D171" s="385">
        <v>820000</v>
      </c>
      <c r="E171" s="385">
        <v>1390000</v>
      </c>
      <c r="F171" s="385">
        <v>490000</v>
      </c>
      <c r="G171" s="385">
        <f t="shared" si="22"/>
        <v>14307000</v>
      </c>
      <c r="H171" s="385">
        <f t="shared" si="23"/>
        <v>1880000</v>
      </c>
      <c r="I171" s="386">
        <f t="shared" si="24"/>
        <v>0.91907085933156241</v>
      </c>
      <c r="J171" s="386">
        <f t="shared" si="25"/>
        <v>8.0929140668437635E-2</v>
      </c>
      <c r="K171" s="387">
        <f t="shared" si="26"/>
        <v>16187000</v>
      </c>
      <c r="L171" s="387">
        <f t="shared" si="21"/>
        <v>15326136.363636363</v>
      </c>
      <c r="M171" s="387">
        <f t="shared" si="21"/>
        <v>931818.18181818177</v>
      </c>
      <c r="N171" s="387">
        <f t="shared" si="21"/>
        <v>1579545.4545454546</v>
      </c>
      <c r="O171" s="387">
        <f t="shared" si="21"/>
        <v>556818.18181818177</v>
      </c>
      <c r="P171" s="390">
        <v>9</v>
      </c>
      <c r="Q171" s="399">
        <v>18413325.789848391</v>
      </c>
      <c r="R171" s="390">
        <f t="shared" si="27"/>
        <v>18129440</v>
      </c>
      <c r="S171" s="392">
        <f t="shared" si="28"/>
        <v>1.0156588283945003</v>
      </c>
    </row>
    <row r="172" spans="1:19" ht="15" hidden="1" x14ac:dyDescent="0.25">
      <c r="A172" s="382" t="s">
        <v>326</v>
      </c>
      <c r="B172" s="382">
        <v>2009</v>
      </c>
      <c r="C172" s="385">
        <v>12888000</v>
      </c>
      <c r="D172" s="385">
        <v>881000</v>
      </c>
      <c r="E172" s="385">
        <v>1159000</v>
      </c>
      <c r="F172" s="385">
        <v>574000</v>
      </c>
      <c r="G172" s="385">
        <f t="shared" si="22"/>
        <v>13769000</v>
      </c>
      <c r="H172" s="385">
        <f t="shared" si="23"/>
        <v>1733000</v>
      </c>
      <c r="I172" s="386">
        <f t="shared" si="24"/>
        <v>0.90614114307831251</v>
      </c>
      <c r="J172" s="386">
        <f t="shared" si="25"/>
        <v>9.3858856921687522E-2</v>
      </c>
      <c r="K172" s="387">
        <f t="shared" si="26"/>
        <v>15502000</v>
      </c>
      <c r="L172" s="387">
        <f t="shared" si="21"/>
        <v>14645454.545454545</v>
      </c>
      <c r="M172" s="387">
        <f t="shared" si="21"/>
        <v>1001136.3636363636</v>
      </c>
      <c r="N172" s="387">
        <f t="shared" si="21"/>
        <v>1317045.4545454546</v>
      </c>
      <c r="O172" s="387">
        <f t="shared" si="21"/>
        <v>652272.72727272729</v>
      </c>
      <c r="P172" s="390">
        <v>10</v>
      </c>
      <c r="Q172" s="399">
        <v>17619864.536905989</v>
      </c>
      <c r="R172" s="390">
        <f t="shared" si="27"/>
        <v>17362240</v>
      </c>
      <c r="S172" s="392">
        <f t="shared" si="28"/>
        <v>1.0148382084861163</v>
      </c>
    </row>
    <row r="173" spans="1:19" ht="15" hidden="1" x14ac:dyDescent="0.25">
      <c r="A173" s="382" t="s">
        <v>326</v>
      </c>
      <c r="B173" s="382">
        <v>2010</v>
      </c>
      <c r="C173" s="385">
        <v>13729000</v>
      </c>
      <c r="D173" s="385">
        <v>1042000</v>
      </c>
      <c r="E173" s="385">
        <v>1337000</v>
      </c>
      <c r="F173" s="385">
        <v>628000</v>
      </c>
      <c r="G173" s="385">
        <f t="shared" si="22"/>
        <v>14771000</v>
      </c>
      <c r="H173" s="385">
        <f t="shared" si="23"/>
        <v>1965000</v>
      </c>
      <c r="I173" s="386">
        <f t="shared" si="24"/>
        <v>0.9002151051625239</v>
      </c>
      <c r="J173" s="386">
        <f t="shared" si="25"/>
        <v>9.9784894837476101E-2</v>
      </c>
      <c r="K173" s="387">
        <f t="shared" si="26"/>
        <v>16736000</v>
      </c>
      <c r="L173" s="387">
        <f t="shared" si="21"/>
        <v>15601136.363636363</v>
      </c>
      <c r="M173" s="387">
        <f t="shared" si="21"/>
        <v>1184090.9090909092</v>
      </c>
      <c r="N173" s="387">
        <f t="shared" si="21"/>
        <v>1519318.1818181819</v>
      </c>
      <c r="O173" s="387">
        <f t="shared" si="21"/>
        <v>713636.36363636365</v>
      </c>
      <c r="P173" s="390">
        <v>11</v>
      </c>
      <c r="Q173" s="399">
        <v>19028165.776349679</v>
      </c>
      <c r="R173" s="390">
        <f t="shared" si="27"/>
        <v>18744320</v>
      </c>
      <c r="S173" s="392">
        <f t="shared" si="28"/>
        <v>1.0151430287334873</v>
      </c>
    </row>
    <row r="174" spans="1:19" ht="15" hidden="1" x14ac:dyDescent="0.25">
      <c r="A174" s="382" t="s">
        <v>326</v>
      </c>
      <c r="B174" s="382">
        <v>2011</v>
      </c>
      <c r="C174" s="385">
        <v>12291000</v>
      </c>
      <c r="D174" s="385">
        <v>1176000</v>
      </c>
      <c r="E174" s="385">
        <v>1049000</v>
      </c>
      <c r="F174" s="385">
        <v>865000</v>
      </c>
      <c r="G174" s="385">
        <f t="shared" si="22"/>
        <v>13467000</v>
      </c>
      <c r="H174" s="385">
        <f t="shared" si="23"/>
        <v>1914000</v>
      </c>
      <c r="I174" s="386">
        <f t="shared" si="24"/>
        <v>0.86730381639685328</v>
      </c>
      <c r="J174" s="386">
        <f t="shared" si="25"/>
        <v>0.13269618360314675</v>
      </c>
      <c r="K174" s="387">
        <f t="shared" si="26"/>
        <v>15381000</v>
      </c>
      <c r="L174" s="387">
        <f t="shared" si="21"/>
        <v>13967045.454545455</v>
      </c>
      <c r="M174" s="387">
        <f t="shared" si="21"/>
        <v>1336363.6363636365</v>
      </c>
      <c r="N174" s="387">
        <f t="shared" si="21"/>
        <v>1192045.4545454546</v>
      </c>
      <c r="O174" s="387">
        <f t="shared" si="21"/>
        <v>982954.54545454541</v>
      </c>
      <c r="P174" s="390">
        <v>12</v>
      </c>
      <c r="Q174" s="399">
        <v>17495895.882697716</v>
      </c>
      <c r="R174" s="390">
        <f t="shared" si="27"/>
        <v>17226720</v>
      </c>
      <c r="S174" s="392">
        <f t="shared" si="28"/>
        <v>1.015625486610203</v>
      </c>
    </row>
    <row r="175" spans="1:19" ht="15" hidden="1" x14ac:dyDescent="0.25">
      <c r="A175" s="382" t="s">
        <v>326</v>
      </c>
      <c r="B175" s="382">
        <v>2012</v>
      </c>
      <c r="C175" s="385">
        <v>11860000</v>
      </c>
      <c r="D175" s="385">
        <v>1181000</v>
      </c>
      <c r="E175" s="385">
        <v>1196000</v>
      </c>
      <c r="F175" s="385">
        <v>824000</v>
      </c>
      <c r="G175" s="385">
        <f t="shared" si="22"/>
        <v>13041000</v>
      </c>
      <c r="H175" s="385">
        <f t="shared" si="23"/>
        <v>2020000</v>
      </c>
      <c r="I175" s="386">
        <f t="shared" si="24"/>
        <v>0.86687470951464041</v>
      </c>
      <c r="J175" s="386">
        <f t="shared" si="25"/>
        <v>0.13312529048535954</v>
      </c>
      <c r="K175" s="387">
        <f t="shared" si="26"/>
        <v>15061000</v>
      </c>
      <c r="L175" s="387">
        <f t="shared" si="21"/>
        <v>13477272.727272727</v>
      </c>
      <c r="M175" s="387">
        <f t="shared" si="21"/>
        <v>1342045.4545454546</v>
      </c>
      <c r="N175" s="387">
        <f t="shared" si="21"/>
        <v>1359090.9090909092</v>
      </c>
      <c r="O175" s="387">
        <f t="shared" si="21"/>
        <v>936363.63636363635</v>
      </c>
      <c r="P175" s="390">
        <v>13</v>
      </c>
      <c r="Q175" s="399">
        <v>17063117.419935763</v>
      </c>
      <c r="R175" s="390">
        <f t="shared" si="27"/>
        <v>16868320</v>
      </c>
      <c r="S175" s="392">
        <f t="shared" si="28"/>
        <v>1.0115481221565492</v>
      </c>
    </row>
    <row r="176" spans="1:19" ht="15" hidden="1" x14ac:dyDescent="0.25">
      <c r="A176" s="382" t="s">
        <v>326</v>
      </c>
      <c r="B176" s="382">
        <v>2013</v>
      </c>
      <c r="C176" s="385">
        <v>11962000</v>
      </c>
      <c r="D176" s="385">
        <v>1187000</v>
      </c>
      <c r="E176" s="385">
        <v>1267000</v>
      </c>
      <c r="F176" s="385">
        <v>915000</v>
      </c>
      <c r="G176" s="385">
        <f t="shared" si="22"/>
        <v>13149000</v>
      </c>
      <c r="H176" s="385">
        <f t="shared" si="23"/>
        <v>2182000</v>
      </c>
      <c r="I176" s="386">
        <f t="shared" si="24"/>
        <v>0.86289217924466766</v>
      </c>
      <c r="J176" s="386">
        <f t="shared" si="25"/>
        <v>0.13710782075533234</v>
      </c>
      <c r="K176" s="387">
        <f t="shared" si="26"/>
        <v>15331000</v>
      </c>
      <c r="L176" s="387">
        <f t="shared" si="21"/>
        <v>13593181.818181818</v>
      </c>
      <c r="M176" s="387">
        <f t="shared" si="21"/>
        <v>1348863.6363636365</v>
      </c>
      <c r="N176" s="387">
        <f t="shared" si="21"/>
        <v>1439772.7272727273</v>
      </c>
      <c r="O176" s="387">
        <f t="shared" si="21"/>
        <v>1039772.7272727273</v>
      </c>
      <c r="P176" s="390">
        <v>14</v>
      </c>
      <c r="Q176" s="399">
        <v>17404528.319481738</v>
      </c>
      <c r="R176" s="390">
        <f t="shared" si="27"/>
        <v>17170720</v>
      </c>
      <c r="S176" s="392">
        <f t="shared" si="28"/>
        <v>1.0136166869811947</v>
      </c>
    </row>
    <row r="177" spans="1:19" ht="15" hidden="1" x14ac:dyDescent="0.25">
      <c r="A177" s="382" t="s">
        <v>326</v>
      </c>
      <c r="B177" s="382">
        <v>2014</v>
      </c>
      <c r="C177" s="385">
        <v>12306000</v>
      </c>
      <c r="D177" s="385">
        <v>1059000</v>
      </c>
      <c r="E177" s="385">
        <v>1166000</v>
      </c>
      <c r="F177" s="385">
        <v>945000</v>
      </c>
      <c r="G177" s="385">
        <f t="shared" si="22"/>
        <v>13365000</v>
      </c>
      <c r="H177" s="385">
        <f t="shared" si="23"/>
        <v>2111000</v>
      </c>
      <c r="I177" s="386">
        <f t="shared" si="24"/>
        <v>0.87050917549754459</v>
      </c>
      <c r="J177" s="386">
        <f t="shared" si="25"/>
        <v>0.12949082450245541</v>
      </c>
      <c r="K177" s="387">
        <f t="shared" si="26"/>
        <v>15476000</v>
      </c>
      <c r="L177" s="387">
        <f t="shared" si="21"/>
        <v>13984090.909090908</v>
      </c>
      <c r="M177" s="387">
        <f t="shared" si="21"/>
        <v>1203409.0909090908</v>
      </c>
      <c r="N177" s="387">
        <f t="shared" si="21"/>
        <v>1325000</v>
      </c>
      <c r="O177" s="387">
        <f t="shared" si="21"/>
        <v>1073863.6363636365</v>
      </c>
      <c r="P177" s="390">
        <v>15</v>
      </c>
      <c r="Q177" s="399">
        <v>17574909.005874958</v>
      </c>
      <c r="R177" s="390">
        <f t="shared" si="27"/>
        <v>17333120</v>
      </c>
      <c r="S177" s="392">
        <f t="shared" si="28"/>
        <v>1.0139495374101695</v>
      </c>
    </row>
    <row r="178" spans="1:19" ht="15" hidden="1" x14ac:dyDescent="0.25">
      <c r="A178" s="382" t="s">
        <v>326</v>
      </c>
      <c r="B178" s="382">
        <v>2015</v>
      </c>
      <c r="C178" s="385">
        <v>12871000</v>
      </c>
      <c r="D178" s="385">
        <v>956000</v>
      </c>
      <c r="E178" s="385">
        <v>1514000</v>
      </c>
      <c r="F178" s="385">
        <v>822000</v>
      </c>
      <c r="G178" s="385">
        <f t="shared" si="22"/>
        <v>13827000</v>
      </c>
      <c r="H178" s="385">
        <f t="shared" si="23"/>
        <v>2336000</v>
      </c>
      <c r="I178" s="386">
        <f t="shared" si="24"/>
        <v>0.8899956691208315</v>
      </c>
      <c r="J178" s="386">
        <f t="shared" si="25"/>
        <v>0.11000433087916847</v>
      </c>
      <c r="K178" s="387">
        <f t="shared" si="26"/>
        <v>16163000</v>
      </c>
      <c r="L178" s="387">
        <f t="shared" si="21"/>
        <v>14626136.363636363</v>
      </c>
      <c r="M178" s="387">
        <f t="shared" si="21"/>
        <v>1086363.6363636365</v>
      </c>
      <c r="N178" s="387">
        <f t="shared" si="21"/>
        <v>1720454.5454545454</v>
      </c>
      <c r="O178" s="387">
        <f t="shared" si="21"/>
        <v>934090.90909090906</v>
      </c>
      <c r="P178" s="390">
        <v>16</v>
      </c>
      <c r="Q178" s="399">
        <v>18357347.87258482</v>
      </c>
      <c r="R178" s="390">
        <f t="shared" si="27"/>
        <v>18102560</v>
      </c>
      <c r="S178" s="392">
        <f t="shared" si="28"/>
        <v>1.0140746873693456</v>
      </c>
    </row>
    <row r="179" spans="1:19" ht="15" hidden="1" x14ac:dyDescent="0.25">
      <c r="A179" s="382" t="s">
        <v>326</v>
      </c>
      <c r="B179" s="382">
        <v>2016</v>
      </c>
      <c r="C179" s="385">
        <v>14374000</v>
      </c>
      <c r="D179" s="385">
        <v>899000</v>
      </c>
      <c r="E179" s="385">
        <v>1550000</v>
      </c>
      <c r="F179" s="385">
        <v>794000</v>
      </c>
      <c r="G179" s="385">
        <f t="shared" si="22"/>
        <v>15273000</v>
      </c>
      <c r="H179" s="385">
        <f t="shared" si="23"/>
        <v>2344000</v>
      </c>
      <c r="I179" s="386">
        <f t="shared" si="24"/>
        <v>0.9038996423908725</v>
      </c>
      <c r="J179" s="386">
        <f t="shared" si="25"/>
        <v>9.6100357609127551E-2</v>
      </c>
      <c r="K179" s="387">
        <f t="shared" si="26"/>
        <v>17617000</v>
      </c>
      <c r="L179" s="387">
        <f t="shared" si="21"/>
        <v>16334090.909090908</v>
      </c>
      <c r="M179" s="387">
        <f t="shared" si="21"/>
        <v>1021590.9090909091</v>
      </c>
      <c r="N179" s="387">
        <f t="shared" si="21"/>
        <v>1761363.6363636365</v>
      </c>
      <c r="O179" s="387">
        <f t="shared" si="21"/>
        <v>902272.72727272729</v>
      </c>
      <c r="P179" s="390">
        <v>17</v>
      </c>
      <c r="Q179" s="399">
        <v>19726997.686664049</v>
      </c>
      <c r="R179" s="390">
        <f t="shared" si="27"/>
        <v>19731040.000000004</v>
      </c>
      <c r="S179" s="392">
        <f t="shared" si="28"/>
        <v>0.99979512923110214</v>
      </c>
    </row>
    <row r="180" spans="1:19" ht="15" hidden="1" x14ac:dyDescent="0.25">
      <c r="A180" s="382" t="s">
        <v>326</v>
      </c>
      <c r="B180" s="382">
        <v>2017</v>
      </c>
      <c r="C180" s="385">
        <v>16088000</v>
      </c>
      <c r="D180" s="385">
        <v>923000</v>
      </c>
      <c r="E180" s="385">
        <v>1647000</v>
      </c>
      <c r="F180" s="385">
        <v>729000</v>
      </c>
      <c r="G180" s="385">
        <f t="shared" si="22"/>
        <v>17011000</v>
      </c>
      <c r="H180" s="385">
        <f t="shared" si="23"/>
        <v>2376000</v>
      </c>
      <c r="I180" s="386">
        <f t="shared" si="24"/>
        <v>0.91478826017434367</v>
      </c>
      <c r="J180" s="386">
        <f t="shared" si="25"/>
        <v>8.5211739825656371E-2</v>
      </c>
      <c r="K180" s="387">
        <f t="shared" si="26"/>
        <v>19387000</v>
      </c>
      <c r="L180" s="387">
        <f t="shared" si="21"/>
        <v>18281818.181818184</v>
      </c>
      <c r="M180" s="387">
        <f t="shared" si="21"/>
        <v>1048863.6363636365</v>
      </c>
      <c r="N180" s="387">
        <f t="shared" si="21"/>
        <v>1871590.9090909092</v>
      </c>
      <c r="O180" s="387">
        <f t="shared" si="21"/>
        <v>828409.09090909094</v>
      </c>
      <c r="P180" s="390">
        <v>18</v>
      </c>
      <c r="Q180" s="399">
        <v>21772404.531047273</v>
      </c>
      <c r="R180" s="390">
        <f t="shared" si="27"/>
        <v>21713440.000000004</v>
      </c>
      <c r="S180" s="392">
        <f t="shared" si="28"/>
        <v>1.0027155775891461</v>
      </c>
    </row>
    <row r="181" spans="1:19" ht="15" hidden="1" x14ac:dyDescent="0.25">
      <c r="A181" s="382" t="s">
        <v>326</v>
      </c>
      <c r="B181" s="382">
        <v>2018</v>
      </c>
      <c r="C181" s="385">
        <v>20613000</v>
      </c>
      <c r="D181" s="385">
        <v>830000</v>
      </c>
      <c r="E181" s="385">
        <v>3600000</v>
      </c>
      <c r="F181" s="385">
        <v>646000</v>
      </c>
      <c r="G181" s="385">
        <f t="shared" si="22"/>
        <v>21443000</v>
      </c>
      <c r="H181" s="385">
        <f t="shared" si="23"/>
        <v>4246000</v>
      </c>
      <c r="I181" s="386">
        <f t="shared" si="24"/>
        <v>0.94254350110942431</v>
      </c>
      <c r="J181" s="386">
        <f t="shared" si="25"/>
        <v>5.7456498890575733E-2</v>
      </c>
      <c r="K181" s="387">
        <f t="shared" si="26"/>
        <v>25689000</v>
      </c>
      <c r="L181" s="387">
        <f t="shared" si="21"/>
        <v>23423863.636363637</v>
      </c>
      <c r="M181" s="387">
        <f t="shared" si="21"/>
        <v>943181.81818181823</v>
      </c>
      <c r="N181" s="387">
        <f t="shared" si="21"/>
        <v>4090909.0909090908</v>
      </c>
      <c r="O181" s="387">
        <f t="shared" si="21"/>
        <v>734090.90909090906</v>
      </c>
      <c r="P181" s="390">
        <v>19</v>
      </c>
      <c r="Q181" s="399">
        <v>28387327.694560602</v>
      </c>
      <c r="R181" s="390">
        <f t="shared" si="27"/>
        <v>28771680.000000004</v>
      </c>
      <c r="S181" s="392">
        <f t="shared" si="28"/>
        <v>0.98664129778172838</v>
      </c>
    </row>
    <row r="182" spans="1:19" ht="15" hidden="1" x14ac:dyDescent="0.25">
      <c r="A182" s="382" t="s">
        <v>326</v>
      </c>
      <c r="B182" s="382">
        <v>2019</v>
      </c>
      <c r="C182" s="385">
        <v>25917000</v>
      </c>
      <c r="D182" s="385">
        <v>747000</v>
      </c>
      <c r="E182" s="385">
        <v>5396000</v>
      </c>
      <c r="F182" s="385">
        <v>526000</v>
      </c>
      <c r="G182" s="385">
        <f t="shared" si="22"/>
        <v>26664000</v>
      </c>
      <c r="H182" s="385">
        <f t="shared" si="23"/>
        <v>5922000</v>
      </c>
      <c r="I182" s="386">
        <f t="shared" si="24"/>
        <v>0.9609341434972074</v>
      </c>
      <c r="J182" s="386">
        <f t="shared" si="25"/>
        <v>3.9065856502792609E-2</v>
      </c>
      <c r="K182" s="387">
        <f t="shared" si="26"/>
        <v>32586000</v>
      </c>
      <c r="L182" s="387">
        <f t="shared" si="21"/>
        <v>29451136.363636363</v>
      </c>
      <c r="M182" s="387">
        <f t="shared" si="21"/>
        <v>848863.63636363635</v>
      </c>
      <c r="N182" s="387">
        <f t="shared" si="21"/>
        <v>6131818.1818181816</v>
      </c>
      <c r="O182" s="387">
        <f t="shared" si="21"/>
        <v>597727.27272727271</v>
      </c>
      <c r="P182" s="390">
        <v>20</v>
      </c>
      <c r="Q182" s="399">
        <v>35897355.598651573</v>
      </c>
      <c r="R182" s="390">
        <f t="shared" si="27"/>
        <v>36496320</v>
      </c>
      <c r="S182" s="392">
        <f t="shared" si="28"/>
        <v>0.98358836174857012</v>
      </c>
    </row>
    <row r="183" spans="1:19" ht="15" hidden="1" x14ac:dyDescent="0.25">
      <c r="A183" s="382" t="s">
        <v>326</v>
      </c>
      <c r="B183" s="382">
        <v>2020</v>
      </c>
      <c r="C183" s="385">
        <v>25856000</v>
      </c>
      <c r="D183" s="385">
        <v>765000</v>
      </c>
      <c r="E183" s="385">
        <v>6186000</v>
      </c>
      <c r="F183" s="385">
        <v>540000</v>
      </c>
      <c r="G183" s="385">
        <f t="shared" si="22"/>
        <v>26621000</v>
      </c>
      <c r="H183" s="385">
        <f t="shared" si="23"/>
        <v>6726000</v>
      </c>
      <c r="I183" s="386">
        <f t="shared" si="24"/>
        <v>0.96086604492158212</v>
      </c>
      <c r="J183" s="386">
        <f t="shared" si="25"/>
        <v>3.9133955078417847E-2</v>
      </c>
      <c r="K183" s="387">
        <f t="shared" si="26"/>
        <v>33347000</v>
      </c>
      <c r="L183" s="387">
        <f t="shared" si="21"/>
        <v>29381818.181818184</v>
      </c>
      <c r="M183" s="387">
        <f t="shared" si="21"/>
        <v>869318.18181818177</v>
      </c>
      <c r="N183" s="387">
        <f t="shared" si="21"/>
        <v>7029545.4545454541</v>
      </c>
      <c r="O183" s="387">
        <f t="shared" si="21"/>
        <v>613636.36363636365</v>
      </c>
      <c r="P183" s="390">
        <v>21</v>
      </c>
      <c r="Q183" s="399">
        <v>36002429.610381022</v>
      </c>
      <c r="R183" s="390">
        <f t="shared" si="27"/>
        <v>37348640</v>
      </c>
      <c r="S183" s="392">
        <f t="shared" si="28"/>
        <v>0.96395557135095211</v>
      </c>
    </row>
    <row r="184" spans="1:19" hidden="1" x14ac:dyDescent="0.2">
      <c r="A184" s="382" t="s">
        <v>327</v>
      </c>
      <c r="B184" s="382">
        <v>1990</v>
      </c>
      <c r="C184" s="385">
        <v>1142199</v>
      </c>
      <c r="D184" s="385">
        <v>470001</v>
      </c>
      <c r="E184" s="385">
        <v>186600</v>
      </c>
      <c r="F184" s="385">
        <v>219000</v>
      </c>
      <c r="G184" s="385">
        <f t="shared" si="22"/>
        <v>1612200</v>
      </c>
      <c r="H184" s="385">
        <f t="shared" si="23"/>
        <v>405600</v>
      </c>
      <c r="I184" s="386">
        <f t="shared" si="24"/>
        <v>0.65853850728516206</v>
      </c>
      <c r="J184" s="386">
        <f t="shared" si="25"/>
        <v>0.34146149271483794</v>
      </c>
      <c r="K184" s="387">
        <f t="shared" si="26"/>
        <v>2017800</v>
      </c>
      <c r="L184" s="387">
        <f t="shared" si="21"/>
        <v>1297953.4090909092</v>
      </c>
      <c r="M184" s="387">
        <f t="shared" si="21"/>
        <v>534092.04545454541</v>
      </c>
      <c r="N184" s="387">
        <f t="shared" si="21"/>
        <v>212045.45454545456</v>
      </c>
      <c r="O184" s="387">
        <f t="shared" si="21"/>
        <v>248863.63636363635</v>
      </c>
    </row>
    <row r="185" spans="1:19" hidden="1" x14ac:dyDescent="0.2">
      <c r="A185" s="382" t="s">
        <v>327</v>
      </c>
      <c r="B185" s="382">
        <v>1991</v>
      </c>
      <c r="C185" s="385">
        <v>982800</v>
      </c>
      <c r="D185" s="385">
        <v>469000</v>
      </c>
      <c r="E185" s="385">
        <v>195400</v>
      </c>
      <c r="F185" s="385">
        <v>266300</v>
      </c>
      <c r="G185" s="385">
        <f t="shared" si="22"/>
        <v>1451800</v>
      </c>
      <c r="H185" s="385">
        <f t="shared" si="23"/>
        <v>461700</v>
      </c>
      <c r="I185" s="386">
        <f t="shared" si="24"/>
        <v>0.61573033707865166</v>
      </c>
      <c r="J185" s="386">
        <f t="shared" si="25"/>
        <v>0.38426966292134829</v>
      </c>
      <c r="K185" s="387">
        <f t="shared" si="26"/>
        <v>1913500</v>
      </c>
      <c r="L185" s="387">
        <f t="shared" si="21"/>
        <v>1116818.1818181819</v>
      </c>
      <c r="M185" s="387">
        <f t="shared" si="21"/>
        <v>532954.54545454541</v>
      </c>
      <c r="N185" s="387">
        <f t="shared" si="21"/>
        <v>222045.45454545456</v>
      </c>
      <c r="O185" s="387">
        <f t="shared" si="21"/>
        <v>302613.63636363635</v>
      </c>
    </row>
    <row r="186" spans="1:19" hidden="1" x14ac:dyDescent="0.2">
      <c r="A186" s="382" t="s">
        <v>327</v>
      </c>
      <c r="B186" s="382">
        <v>1992</v>
      </c>
      <c r="C186" s="385">
        <v>990999</v>
      </c>
      <c r="D186" s="385">
        <v>439200</v>
      </c>
      <c r="E186" s="385">
        <v>211400</v>
      </c>
      <c r="F186" s="385">
        <v>273900</v>
      </c>
      <c r="G186" s="385">
        <f t="shared" si="22"/>
        <v>1430199</v>
      </c>
      <c r="H186" s="385">
        <f t="shared" si="23"/>
        <v>485300</v>
      </c>
      <c r="I186" s="386">
        <f t="shared" si="24"/>
        <v>0.6277210272623478</v>
      </c>
      <c r="J186" s="386">
        <f t="shared" si="25"/>
        <v>0.37227897273765215</v>
      </c>
      <c r="K186" s="387">
        <f t="shared" si="26"/>
        <v>1915499</v>
      </c>
      <c r="L186" s="387">
        <f t="shared" si="21"/>
        <v>1126135.2272727273</v>
      </c>
      <c r="M186" s="387">
        <f t="shared" si="21"/>
        <v>499090.90909090912</v>
      </c>
      <c r="N186" s="387">
        <f t="shared" si="21"/>
        <v>240227.27272727274</v>
      </c>
      <c r="O186" s="387">
        <f t="shared" si="21"/>
        <v>311250</v>
      </c>
    </row>
    <row r="187" spans="1:19" hidden="1" x14ac:dyDescent="0.2">
      <c r="A187" s="382" t="s">
        <v>327</v>
      </c>
      <c r="B187" s="382">
        <v>1993</v>
      </c>
      <c r="C187" s="385">
        <v>827299</v>
      </c>
      <c r="D187" s="385">
        <v>409200</v>
      </c>
      <c r="E187" s="385">
        <v>253000</v>
      </c>
      <c r="F187" s="385">
        <v>288300</v>
      </c>
      <c r="G187" s="385">
        <f t="shared" si="22"/>
        <v>1236499</v>
      </c>
      <c r="H187" s="385">
        <f t="shared" si="23"/>
        <v>541300</v>
      </c>
      <c r="I187" s="386">
        <f t="shared" si="24"/>
        <v>0.60766093354760575</v>
      </c>
      <c r="J187" s="386">
        <f t="shared" si="25"/>
        <v>0.39233906645239425</v>
      </c>
      <c r="K187" s="387">
        <f t="shared" si="26"/>
        <v>1777799</v>
      </c>
      <c r="L187" s="387">
        <f t="shared" si="21"/>
        <v>940112.5</v>
      </c>
      <c r="M187" s="387">
        <f t="shared" si="21"/>
        <v>465000</v>
      </c>
      <c r="N187" s="387">
        <f t="shared" si="21"/>
        <v>287500</v>
      </c>
      <c r="O187" s="387">
        <f t="shared" si="21"/>
        <v>327613.63636363635</v>
      </c>
    </row>
    <row r="188" spans="1:19" ht="15" hidden="1" x14ac:dyDescent="0.25">
      <c r="A188" s="382" t="s">
        <v>327</v>
      </c>
      <c r="B188" s="382">
        <v>1994</v>
      </c>
      <c r="C188" s="385">
        <v>884799</v>
      </c>
      <c r="D188" s="385">
        <v>411699</v>
      </c>
      <c r="E188" s="385">
        <v>268300</v>
      </c>
      <c r="F188" s="385">
        <v>287600</v>
      </c>
      <c r="G188" s="385">
        <f t="shared" si="22"/>
        <v>1296498</v>
      </c>
      <c r="H188" s="385">
        <f t="shared" si="23"/>
        <v>555900</v>
      </c>
      <c r="I188" s="386">
        <f t="shared" si="24"/>
        <v>0.62248987528598065</v>
      </c>
      <c r="J188" s="386">
        <f t="shared" si="25"/>
        <v>0.37751012471401935</v>
      </c>
      <c r="K188" s="387">
        <f t="shared" si="26"/>
        <v>1852398</v>
      </c>
      <c r="L188" s="387">
        <f t="shared" si="21"/>
        <v>1005453.4090909091</v>
      </c>
      <c r="M188" s="387">
        <f t="shared" si="21"/>
        <v>467839.77272727271</v>
      </c>
      <c r="N188" s="387">
        <f t="shared" si="21"/>
        <v>304886.36363636365</v>
      </c>
      <c r="O188" s="387">
        <f t="shared" si="21"/>
        <v>326818.18181818182</v>
      </c>
      <c r="P188" s="390">
        <v>1</v>
      </c>
      <c r="Q188" s="391">
        <v>2104691.726927253</v>
      </c>
      <c r="R188" s="390">
        <f t="shared" ref="R188:R214" si="29">K188*1.12</f>
        <v>2074685.7600000002</v>
      </c>
      <c r="S188" s="392">
        <f t="shared" ref="S188:S214" si="30">Q188/R188</f>
        <v>1.0144628972279892</v>
      </c>
    </row>
    <row r="189" spans="1:19" ht="15" hidden="1" x14ac:dyDescent="0.25">
      <c r="A189" s="382" t="s">
        <v>327</v>
      </c>
      <c r="B189" s="382">
        <v>1995</v>
      </c>
      <c r="C189" s="385">
        <v>949500</v>
      </c>
      <c r="D189" s="385">
        <v>415700</v>
      </c>
      <c r="E189" s="385">
        <v>270100</v>
      </c>
      <c r="F189" s="385">
        <v>290500</v>
      </c>
      <c r="G189" s="385">
        <f t="shared" si="22"/>
        <v>1365200</v>
      </c>
      <c r="H189" s="385">
        <f t="shared" si="23"/>
        <v>560600</v>
      </c>
      <c r="I189" s="386">
        <f t="shared" si="24"/>
        <v>0.63329525392044861</v>
      </c>
      <c r="J189" s="386">
        <f t="shared" si="25"/>
        <v>0.36670474607955134</v>
      </c>
      <c r="K189" s="387">
        <f t="shared" si="26"/>
        <v>1925800</v>
      </c>
      <c r="L189" s="387">
        <f t="shared" si="21"/>
        <v>1078977.2727272727</v>
      </c>
      <c r="M189" s="387">
        <f t="shared" si="21"/>
        <v>472386.36363636365</v>
      </c>
      <c r="N189" s="387">
        <f t="shared" si="21"/>
        <v>306931.81818181818</v>
      </c>
      <c r="O189" s="387">
        <f t="shared" si="21"/>
        <v>330113.63636363635</v>
      </c>
      <c r="P189" s="390">
        <v>2</v>
      </c>
      <c r="Q189" s="391">
        <v>2188544.542216572</v>
      </c>
      <c r="R189" s="390">
        <f t="shared" si="29"/>
        <v>2156896</v>
      </c>
      <c r="S189" s="392">
        <f t="shared" si="30"/>
        <v>1.0146731887937908</v>
      </c>
    </row>
    <row r="190" spans="1:19" ht="15" hidden="1" x14ac:dyDescent="0.25">
      <c r="A190" s="382" t="s">
        <v>327</v>
      </c>
      <c r="B190" s="382">
        <v>1996</v>
      </c>
      <c r="C190" s="385">
        <v>878700</v>
      </c>
      <c r="D190" s="385">
        <v>370200</v>
      </c>
      <c r="E190" s="385">
        <v>316200</v>
      </c>
      <c r="F190" s="385">
        <v>311200</v>
      </c>
      <c r="G190" s="385">
        <f t="shared" si="22"/>
        <v>1248900</v>
      </c>
      <c r="H190" s="385">
        <f t="shared" si="23"/>
        <v>627400</v>
      </c>
      <c r="I190" s="386">
        <f t="shared" si="24"/>
        <v>0.6368384586686564</v>
      </c>
      <c r="J190" s="386">
        <f t="shared" si="25"/>
        <v>0.3631615413313436</v>
      </c>
      <c r="K190" s="387">
        <f t="shared" si="26"/>
        <v>1876300</v>
      </c>
      <c r="L190" s="387">
        <f t="shared" si="21"/>
        <v>998522.72727272729</v>
      </c>
      <c r="M190" s="387">
        <f t="shared" si="21"/>
        <v>420681.81818181818</v>
      </c>
      <c r="N190" s="387">
        <f t="shared" si="21"/>
        <v>359318.18181818182</v>
      </c>
      <c r="O190" s="387">
        <f t="shared" si="21"/>
        <v>353636.36363636365</v>
      </c>
      <c r="P190" s="390">
        <v>3</v>
      </c>
      <c r="Q190" s="391">
        <v>2132066.4723842046</v>
      </c>
      <c r="R190" s="390">
        <f t="shared" si="29"/>
        <v>2101456</v>
      </c>
      <c r="S190" s="392">
        <f t="shared" si="30"/>
        <v>1.0145663161085479</v>
      </c>
    </row>
    <row r="191" spans="1:19" ht="15" hidden="1" x14ac:dyDescent="0.25">
      <c r="A191" s="382" t="s">
        <v>327</v>
      </c>
      <c r="B191" s="382">
        <v>1997</v>
      </c>
      <c r="C191" s="385">
        <v>837001</v>
      </c>
      <c r="D191" s="385">
        <v>355200</v>
      </c>
      <c r="E191" s="385">
        <v>331900</v>
      </c>
      <c r="F191" s="385">
        <v>293400</v>
      </c>
      <c r="G191" s="385">
        <f t="shared" si="22"/>
        <v>1192201</v>
      </c>
      <c r="H191" s="385">
        <f t="shared" si="23"/>
        <v>625300</v>
      </c>
      <c r="I191" s="386">
        <f t="shared" si="24"/>
        <v>0.64313637241465071</v>
      </c>
      <c r="J191" s="386">
        <f t="shared" si="25"/>
        <v>0.35686362758534934</v>
      </c>
      <c r="K191" s="387">
        <f t="shared" si="26"/>
        <v>1817501</v>
      </c>
      <c r="L191" s="387">
        <f t="shared" si="21"/>
        <v>951137.5</v>
      </c>
      <c r="M191" s="387">
        <f t="shared" si="21"/>
        <v>403636.36363636365</v>
      </c>
      <c r="N191" s="387">
        <f t="shared" si="21"/>
        <v>377159.09090909088</v>
      </c>
      <c r="O191" s="387">
        <f t="shared" si="21"/>
        <v>333409.09090909088</v>
      </c>
      <c r="P191" s="390">
        <v>4</v>
      </c>
      <c r="Q191" s="391">
        <v>2064095.9905101215</v>
      </c>
      <c r="R191" s="390">
        <f t="shared" si="29"/>
        <v>2035601.12</v>
      </c>
      <c r="S191" s="392">
        <f t="shared" si="30"/>
        <v>1.013998258416227</v>
      </c>
    </row>
    <row r="192" spans="1:19" ht="15" hidden="1" x14ac:dyDescent="0.25">
      <c r="A192" s="382" t="s">
        <v>327</v>
      </c>
      <c r="B192" s="382">
        <v>1998</v>
      </c>
      <c r="C192" s="385">
        <v>973400</v>
      </c>
      <c r="D192" s="385">
        <v>325100</v>
      </c>
      <c r="E192" s="385">
        <v>280100</v>
      </c>
      <c r="F192" s="385">
        <v>266800</v>
      </c>
      <c r="G192" s="385">
        <f t="shared" si="22"/>
        <v>1298500</v>
      </c>
      <c r="H192" s="385">
        <f t="shared" si="23"/>
        <v>546900</v>
      </c>
      <c r="I192" s="386">
        <f t="shared" si="24"/>
        <v>0.67925652974964779</v>
      </c>
      <c r="J192" s="386">
        <f t="shared" si="25"/>
        <v>0.32074347025035221</v>
      </c>
      <c r="K192" s="387">
        <f t="shared" si="26"/>
        <v>1845400</v>
      </c>
      <c r="L192" s="387">
        <f t="shared" si="21"/>
        <v>1106136.3636363635</v>
      </c>
      <c r="M192" s="387">
        <f t="shared" si="21"/>
        <v>369431.81818181818</v>
      </c>
      <c r="N192" s="387">
        <f t="shared" si="21"/>
        <v>318295.45454545453</v>
      </c>
      <c r="O192" s="387">
        <f t="shared" si="21"/>
        <v>303181.81818181818</v>
      </c>
      <c r="P192" s="390">
        <v>5</v>
      </c>
      <c r="Q192" s="391">
        <v>2097381.4152322132</v>
      </c>
      <c r="R192" s="390">
        <f t="shared" si="29"/>
        <v>2066848.0000000002</v>
      </c>
      <c r="S192" s="392">
        <f t="shared" si="30"/>
        <v>1.0147729369707947</v>
      </c>
    </row>
    <row r="193" spans="1:19" ht="15" hidden="1" x14ac:dyDescent="0.25">
      <c r="A193" s="382" t="s">
        <v>327</v>
      </c>
      <c r="B193" s="382">
        <v>1999</v>
      </c>
      <c r="C193" s="385">
        <v>1091800</v>
      </c>
      <c r="D193" s="385">
        <v>321300</v>
      </c>
      <c r="E193" s="385">
        <v>300000</v>
      </c>
      <c r="F193" s="385">
        <v>256500</v>
      </c>
      <c r="G193" s="385">
        <f t="shared" si="22"/>
        <v>1413100</v>
      </c>
      <c r="H193" s="385">
        <f t="shared" si="23"/>
        <v>556500</v>
      </c>
      <c r="I193" s="386">
        <f t="shared" si="24"/>
        <v>0.70664094232331442</v>
      </c>
      <c r="J193" s="386">
        <f t="shared" si="25"/>
        <v>0.29335905767668563</v>
      </c>
      <c r="K193" s="387">
        <f t="shared" si="26"/>
        <v>1969600</v>
      </c>
      <c r="L193" s="387">
        <f t="shared" si="21"/>
        <v>1240681.8181818181</v>
      </c>
      <c r="M193" s="387">
        <f t="shared" si="21"/>
        <v>365113.63636363635</v>
      </c>
      <c r="N193" s="387">
        <f t="shared" si="21"/>
        <v>340909.09090909088</v>
      </c>
      <c r="O193" s="387">
        <f t="shared" si="21"/>
        <v>291477.27272727271</v>
      </c>
      <c r="P193" s="390">
        <v>6</v>
      </c>
      <c r="Q193" s="391">
        <v>2237796.6734812362</v>
      </c>
      <c r="R193" s="390">
        <f t="shared" si="29"/>
        <v>2205952</v>
      </c>
      <c r="S193" s="392">
        <f t="shared" si="30"/>
        <v>1.0144357961919552</v>
      </c>
    </row>
    <row r="194" spans="1:19" ht="15" hidden="1" x14ac:dyDescent="0.25">
      <c r="A194" s="382" t="s">
        <v>327</v>
      </c>
      <c r="B194" s="382">
        <v>2000</v>
      </c>
      <c r="C194" s="385">
        <v>3577600</v>
      </c>
      <c r="D194" s="385">
        <v>383800</v>
      </c>
      <c r="E194" s="385">
        <v>442800</v>
      </c>
      <c r="F194" s="385">
        <v>256400</v>
      </c>
      <c r="G194" s="385">
        <f t="shared" si="22"/>
        <v>3961400</v>
      </c>
      <c r="H194" s="385">
        <f t="shared" si="23"/>
        <v>699200</v>
      </c>
      <c r="I194" s="386">
        <f t="shared" si="24"/>
        <v>0.86263571214006785</v>
      </c>
      <c r="J194" s="386">
        <f t="shared" si="25"/>
        <v>0.13736428785993221</v>
      </c>
      <c r="K194" s="387">
        <f t="shared" si="26"/>
        <v>4660600</v>
      </c>
      <c r="L194" s="387">
        <f t="shared" ref="L194:O257" si="31">C194/0.88</f>
        <v>4065454.5454545454</v>
      </c>
      <c r="M194" s="387">
        <f t="shared" si="31"/>
        <v>436136.36363636365</v>
      </c>
      <c r="N194" s="387">
        <f t="shared" si="31"/>
        <v>503181.81818181818</v>
      </c>
      <c r="O194" s="387">
        <f t="shared" si="31"/>
        <v>291363.63636363635</v>
      </c>
      <c r="P194" s="390">
        <v>7</v>
      </c>
      <c r="Q194" s="391">
        <v>5296327.7083624927</v>
      </c>
      <c r="R194" s="390">
        <f t="shared" si="29"/>
        <v>5219872.0000000009</v>
      </c>
      <c r="S194" s="392">
        <f t="shared" si="30"/>
        <v>1.0146470465870603</v>
      </c>
    </row>
    <row r="195" spans="1:19" ht="15" hidden="1" x14ac:dyDescent="0.25">
      <c r="A195" s="382" t="s">
        <v>327</v>
      </c>
      <c r="B195" s="382">
        <v>2001</v>
      </c>
      <c r="C195" s="385">
        <v>1278900</v>
      </c>
      <c r="D195" s="385">
        <v>227700</v>
      </c>
      <c r="E195" s="385">
        <v>406800</v>
      </c>
      <c r="F195" s="385">
        <v>278400</v>
      </c>
      <c r="G195" s="385">
        <f t="shared" si="22"/>
        <v>1506600</v>
      </c>
      <c r="H195" s="385">
        <f t="shared" si="23"/>
        <v>685200</v>
      </c>
      <c r="I195" s="386">
        <f t="shared" si="24"/>
        <v>0.769093895428415</v>
      </c>
      <c r="J195" s="386">
        <f t="shared" si="25"/>
        <v>0.230906104571585</v>
      </c>
      <c r="K195" s="387">
        <f t="shared" si="26"/>
        <v>2191800</v>
      </c>
      <c r="L195" s="387">
        <f t="shared" si="31"/>
        <v>1453295.4545454546</v>
      </c>
      <c r="M195" s="387">
        <f t="shared" si="31"/>
        <v>258750</v>
      </c>
      <c r="N195" s="387">
        <f t="shared" si="31"/>
        <v>462272.72727272729</v>
      </c>
      <c r="O195" s="387">
        <f t="shared" si="31"/>
        <v>316363.63636363635</v>
      </c>
      <c r="P195" s="390">
        <v>8</v>
      </c>
      <c r="Q195" s="391">
        <v>2486605.7520849174</v>
      </c>
      <c r="R195" s="390">
        <f t="shared" si="29"/>
        <v>2454816.0000000005</v>
      </c>
      <c r="S195" s="392">
        <f t="shared" si="30"/>
        <v>1.0129499531064312</v>
      </c>
    </row>
    <row r="196" spans="1:19" ht="15" hidden="1" x14ac:dyDescent="0.25">
      <c r="A196" s="382" t="s">
        <v>327</v>
      </c>
      <c r="B196" s="382">
        <v>2002</v>
      </c>
      <c r="C196" s="385">
        <v>971700</v>
      </c>
      <c r="D196" s="385">
        <v>168200</v>
      </c>
      <c r="E196" s="385">
        <v>474200</v>
      </c>
      <c r="F196" s="385">
        <v>255900</v>
      </c>
      <c r="G196" s="385">
        <f t="shared" ref="G196:G259" si="32">C196+D196</f>
        <v>1139900</v>
      </c>
      <c r="H196" s="385">
        <f t="shared" ref="H196:H259" si="33">E196+F196</f>
        <v>730100</v>
      </c>
      <c r="I196" s="386">
        <f t="shared" ref="I196:I259" si="34">(C196+E196)/SUM(C196:F196)</f>
        <v>0.77320855614973261</v>
      </c>
      <c r="J196" s="386">
        <f t="shared" ref="J196:J259" si="35">(D196+F196)/SUM(C196:F196)</f>
        <v>0.22679144385026739</v>
      </c>
      <c r="K196" s="387">
        <f t="shared" ref="K196:K259" si="36">SUM(C196:F196)</f>
        <v>1870000</v>
      </c>
      <c r="L196" s="387">
        <f t="shared" si="31"/>
        <v>1104204.5454545454</v>
      </c>
      <c r="M196" s="387">
        <f t="shared" si="31"/>
        <v>191136.36363636365</v>
      </c>
      <c r="N196" s="387">
        <f t="shared" si="31"/>
        <v>538863.63636363635</v>
      </c>
      <c r="O196" s="387">
        <f t="shared" si="31"/>
        <v>290795.45454545453</v>
      </c>
      <c r="P196" s="390">
        <v>9</v>
      </c>
      <c r="Q196" s="391">
        <v>2127927.3779381583</v>
      </c>
      <c r="R196" s="390">
        <f t="shared" si="29"/>
        <v>2094400.0000000002</v>
      </c>
      <c r="S196" s="392">
        <f t="shared" si="30"/>
        <v>1.016008106349388</v>
      </c>
    </row>
    <row r="197" spans="1:19" ht="15" hidden="1" x14ac:dyDescent="0.25">
      <c r="A197" s="382" t="s">
        <v>327</v>
      </c>
      <c r="B197" s="382">
        <v>2003</v>
      </c>
      <c r="C197" s="385">
        <v>1055900</v>
      </c>
      <c r="D197" s="385">
        <v>136400</v>
      </c>
      <c r="E197" s="385">
        <v>587400</v>
      </c>
      <c r="F197" s="385">
        <v>320000</v>
      </c>
      <c r="G197" s="385">
        <f t="shared" si="32"/>
        <v>1192300</v>
      </c>
      <c r="H197" s="385">
        <f t="shared" si="33"/>
        <v>907400</v>
      </c>
      <c r="I197" s="386">
        <f t="shared" si="34"/>
        <v>0.78263561461161113</v>
      </c>
      <c r="J197" s="386">
        <f t="shared" si="35"/>
        <v>0.21736438538838881</v>
      </c>
      <c r="K197" s="387">
        <f t="shared" si="36"/>
        <v>2099700</v>
      </c>
      <c r="L197" s="387">
        <f t="shared" si="31"/>
        <v>1199886.3636363635</v>
      </c>
      <c r="M197" s="387">
        <f t="shared" si="31"/>
        <v>155000</v>
      </c>
      <c r="N197" s="387">
        <f t="shared" si="31"/>
        <v>667500</v>
      </c>
      <c r="O197" s="387">
        <f t="shared" si="31"/>
        <v>363636.36363636365</v>
      </c>
      <c r="P197" s="390">
        <v>10</v>
      </c>
      <c r="Q197" s="391">
        <v>2380185.0539053837</v>
      </c>
      <c r="R197" s="390">
        <f t="shared" si="29"/>
        <v>2351664</v>
      </c>
      <c r="S197" s="392">
        <f t="shared" si="30"/>
        <v>1.0121280310050176</v>
      </c>
    </row>
    <row r="198" spans="1:19" ht="15" hidden="1" x14ac:dyDescent="0.25">
      <c r="A198" s="382" t="s">
        <v>327</v>
      </c>
      <c r="B198" s="382">
        <v>2004</v>
      </c>
      <c r="C198" s="385">
        <v>1104500</v>
      </c>
      <c r="D198" s="385">
        <v>121000</v>
      </c>
      <c r="E198" s="385">
        <v>637200</v>
      </c>
      <c r="F198" s="385">
        <v>312500</v>
      </c>
      <c r="G198" s="385">
        <f t="shared" si="32"/>
        <v>1225500</v>
      </c>
      <c r="H198" s="385">
        <f t="shared" si="33"/>
        <v>949700</v>
      </c>
      <c r="I198" s="386">
        <f t="shared" si="34"/>
        <v>0.8007079808753218</v>
      </c>
      <c r="J198" s="386">
        <f t="shared" si="35"/>
        <v>0.1992920191246782</v>
      </c>
      <c r="K198" s="387">
        <f t="shared" si="36"/>
        <v>2175200</v>
      </c>
      <c r="L198" s="387">
        <f t="shared" si="31"/>
        <v>1255113.6363636365</v>
      </c>
      <c r="M198" s="387">
        <f t="shared" si="31"/>
        <v>137500</v>
      </c>
      <c r="N198" s="387">
        <f t="shared" si="31"/>
        <v>724090.90909090906</v>
      </c>
      <c r="O198" s="387">
        <f t="shared" si="31"/>
        <v>355113.63636363635</v>
      </c>
      <c r="P198" s="390">
        <v>11</v>
      </c>
      <c r="Q198" s="391">
        <v>2472505.2818649984</v>
      </c>
      <c r="R198" s="390">
        <f t="shared" si="29"/>
        <v>2436224</v>
      </c>
      <c r="S198" s="392">
        <f t="shared" si="30"/>
        <v>1.0148924244507067</v>
      </c>
    </row>
    <row r="199" spans="1:19" ht="15" hidden="1" x14ac:dyDescent="0.25">
      <c r="A199" s="382" t="s">
        <v>327</v>
      </c>
      <c r="B199" s="382">
        <v>2005</v>
      </c>
      <c r="C199" s="385">
        <v>2163300</v>
      </c>
      <c r="D199" s="385">
        <v>122200</v>
      </c>
      <c r="E199" s="385">
        <v>969200</v>
      </c>
      <c r="F199" s="385">
        <v>311700</v>
      </c>
      <c r="G199" s="385">
        <f t="shared" si="32"/>
        <v>2285500</v>
      </c>
      <c r="H199" s="385">
        <f t="shared" si="33"/>
        <v>1280900</v>
      </c>
      <c r="I199" s="386">
        <f t="shared" si="34"/>
        <v>0.87833669807088377</v>
      </c>
      <c r="J199" s="386">
        <f t="shared" si="35"/>
        <v>0.1216633019291162</v>
      </c>
      <c r="K199" s="387">
        <f t="shared" si="36"/>
        <v>3566400</v>
      </c>
      <c r="L199" s="387">
        <f t="shared" si="31"/>
        <v>2458295.4545454546</v>
      </c>
      <c r="M199" s="387">
        <f t="shared" si="31"/>
        <v>138863.63636363635</v>
      </c>
      <c r="N199" s="387">
        <f t="shared" si="31"/>
        <v>1101363.6363636365</v>
      </c>
      <c r="O199" s="387">
        <f t="shared" si="31"/>
        <v>354204.54545454547</v>
      </c>
      <c r="P199" s="390">
        <v>12</v>
      </c>
      <c r="Q199" s="391">
        <v>4053266.8034560494</v>
      </c>
      <c r="R199" s="390">
        <f t="shared" si="29"/>
        <v>3994368.0000000005</v>
      </c>
      <c r="S199" s="392">
        <f t="shared" si="30"/>
        <v>1.0147454624751773</v>
      </c>
    </row>
    <row r="200" spans="1:19" ht="15" hidden="1" x14ac:dyDescent="0.25">
      <c r="A200" s="382" t="s">
        <v>327</v>
      </c>
      <c r="B200" s="382">
        <v>2006</v>
      </c>
      <c r="C200" s="385">
        <v>1505700</v>
      </c>
      <c r="D200" s="385">
        <v>135700</v>
      </c>
      <c r="E200" s="385">
        <v>827000</v>
      </c>
      <c r="F200" s="385">
        <v>328200</v>
      </c>
      <c r="G200" s="385">
        <f t="shared" si="32"/>
        <v>1641400</v>
      </c>
      <c r="H200" s="385">
        <f t="shared" si="33"/>
        <v>1155200</v>
      </c>
      <c r="I200" s="386">
        <f t="shared" si="34"/>
        <v>0.83412000286061649</v>
      </c>
      <c r="J200" s="386">
        <f t="shared" si="35"/>
        <v>0.16587999713938353</v>
      </c>
      <c r="K200" s="387">
        <f t="shared" si="36"/>
        <v>2796600</v>
      </c>
      <c r="L200" s="387">
        <f t="shared" si="31"/>
        <v>1711022.7272727273</v>
      </c>
      <c r="M200" s="387">
        <f t="shared" si="31"/>
        <v>154204.54545454544</v>
      </c>
      <c r="N200" s="387">
        <f t="shared" si="31"/>
        <v>939772.72727272729</v>
      </c>
      <c r="O200" s="387">
        <f t="shared" si="31"/>
        <v>372954.54545454547</v>
      </c>
      <c r="P200" s="390">
        <v>13</v>
      </c>
      <c r="Q200" s="391">
        <v>3176018.5580462925</v>
      </c>
      <c r="R200" s="390">
        <f t="shared" si="29"/>
        <v>3132192.0000000005</v>
      </c>
      <c r="S200" s="392">
        <f t="shared" si="30"/>
        <v>1.013992296144774</v>
      </c>
    </row>
    <row r="201" spans="1:19" ht="15" hidden="1" x14ac:dyDescent="0.25">
      <c r="A201" s="382" t="s">
        <v>327</v>
      </c>
      <c r="B201" s="382">
        <v>2007</v>
      </c>
      <c r="C201" s="385">
        <v>1755000</v>
      </c>
      <c r="D201" s="385">
        <v>160700</v>
      </c>
      <c r="E201" s="385">
        <v>815600</v>
      </c>
      <c r="F201" s="385">
        <v>279200</v>
      </c>
      <c r="G201" s="385">
        <f t="shared" si="32"/>
        <v>1915700</v>
      </c>
      <c r="H201" s="385">
        <f t="shared" si="33"/>
        <v>1094800</v>
      </c>
      <c r="I201" s="386">
        <f t="shared" si="34"/>
        <v>0.85387809333997677</v>
      </c>
      <c r="J201" s="386">
        <f t="shared" si="35"/>
        <v>0.14612190666002325</v>
      </c>
      <c r="K201" s="387">
        <f t="shared" si="36"/>
        <v>3010500</v>
      </c>
      <c r="L201" s="387">
        <f t="shared" si="31"/>
        <v>1994318.1818181819</v>
      </c>
      <c r="M201" s="387">
        <f t="shared" si="31"/>
        <v>182613.63636363635</v>
      </c>
      <c r="N201" s="387">
        <f t="shared" si="31"/>
        <v>926818.18181818177</v>
      </c>
      <c r="O201" s="387">
        <f t="shared" si="31"/>
        <v>317272.72727272729</v>
      </c>
      <c r="P201" s="390">
        <v>14</v>
      </c>
      <c r="Q201" s="391">
        <v>3420687.804146478</v>
      </c>
      <c r="R201" s="390">
        <f t="shared" si="29"/>
        <v>3371760.0000000005</v>
      </c>
      <c r="S201" s="392">
        <f t="shared" si="30"/>
        <v>1.014511057769971</v>
      </c>
    </row>
    <row r="202" spans="1:19" ht="15" hidden="1" x14ac:dyDescent="0.25">
      <c r="A202" s="382" t="s">
        <v>327</v>
      </c>
      <c r="B202" s="382">
        <v>2008</v>
      </c>
      <c r="C202" s="385">
        <v>1665600</v>
      </c>
      <c r="D202" s="385">
        <v>142600</v>
      </c>
      <c r="E202" s="385">
        <v>744700</v>
      </c>
      <c r="F202" s="385">
        <v>311400</v>
      </c>
      <c r="G202" s="385">
        <f t="shared" si="32"/>
        <v>1808200</v>
      </c>
      <c r="H202" s="385">
        <f t="shared" si="33"/>
        <v>1056100</v>
      </c>
      <c r="I202" s="386">
        <f t="shared" si="34"/>
        <v>0.84149704989002549</v>
      </c>
      <c r="J202" s="386">
        <f t="shared" si="35"/>
        <v>0.15850295010997451</v>
      </c>
      <c r="K202" s="387">
        <f t="shared" si="36"/>
        <v>2864300</v>
      </c>
      <c r="L202" s="387">
        <f t="shared" si="31"/>
        <v>1892727.2727272727</v>
      </c>
      <c r="M202" s="387">
        <f t="shared" si="31"/>
        <v>162045.45454545456</v>
      </c>
      <c r="N202" s="387">
        <f t="shared" si="31"/>
        <v>846250</v>
      </c>
      <c r="O202" s="387">
        <f t="shared" si="31"/>
        <v>353863.63636363635</v>
      </c>
      <c r="P202" s="390">
        <v>15</v>
      </c>
      <c r="Q202" s="391">
        <v>3256015.283842803</v>
      </c>
      <c r="R202" s="390">
        <f t="shared" si="29"/>
        <v>3208016.0000000005</v>
      </c>
      <c r="S202" s="392">
        <f t="shared" si="30"/>
        <v>1.014962295650272</v>
      </c>
    </row>
    <row r="203" spans="1:19" ht="15" hidden="1" x14ac:dyDescent="0.25">
      <c r="A203" s="382" t="s">
        <v>327</v>
      </c>
      <c r="B203" s="382">
        <v>2009</v>
      </c>
      <c r="C203" s="385">
        <v>1194400</v>
      </c>
      <c r="D203" s="385">
        <v>127800</v>
      </c>
      <c r="E203" s="385">
        <v>961200</v>
      </c>
      <c r="F203" s="385">
        <v>429900</v>
      </c>
      <c r="G203" s="385">
        <f t="shared" si="32"/>
        <v>1322200</v>
      </c>
      <c r="H203" s="385">
        <f t="shared" si="33"/>
        <v>1391100</v>
      </c>
      <c r="I203" s="386">
        <f t="shared" si="34"/>
        <v>0.79445693436037301</v>
      </c>
      <c r="J203" s="386">
        <f t="shared" si="35"/>
        <v>0.20554306563962702</v>
      </c>
      <c r="K203" s="387">
        <f t="shared" si="36"/>
        <v>2713300</v>
      </c>
      <c r="L203" s="387">
        <f t="shared" si="31"/>
        <v>1357272.7272727273</v>
      </c>
      <c r="M203" s="387">
        <f t="shared" si="31"/>
        <v>145227.27272727274</v>
      </c>
      <c r="N203" s="387">
        <f t="shared" si="31"/>
        <v>1092272.7272727273</v>
      </c>
      <c r="O203" s="387">
        <f t="shared" si="31"/>
        <v>488522.72727272729</v>
      </c>
      <c r="P203" s="390">
        <v>16</v>
      </c>
      <c r="Q203" s="391">
        <v>3083084.0894682924</v>
      </c>
      <c r="R203" s="390">
        <f t="shared" si="29"/>
        <v>3038896.0000000005</v>
      </c>
      <c r="S203" s="392">
        <f t="shared" si="30"/>
        <v>1.0145408363656709</v>
      </c>
    </row>
    <row r="204" spans="1:19" ht="15" hidden="1" x14ac:dyDescent="0.25">
      <c r="A204" s="382" t="s">
        <v>327</v>
      </c>
      <c r="B204" s="382">
        <v>2010</v>
      </c>
      <c r="C204" s="385">
        <v>1534300</v>
      </c>
      <c r="D204" s="385">
        <v>161000</v>
      </c>
      <c r="E204" s="385">
        <v>898200</v>
      </c>
      <c r="F204" s="385">
        <v>464000</v>
      </c>
      <c r="G204" s="385">
        <f t="shared" si="32"/>
        <v>1695300</v>
      </c>
      <c r="H204" s="385">
        <f t="shared" si="33"/>
        <v>1362200</v>
      </c>
      <c r="I204" s="386">
        <f t="shared" si="34"/>
        <v>0.79558462796402285</v>
      </c>
      <c r="J204" s="386">
        <f t="shared" si="35"/>
        <v>0.20441537203597709</v>
      </c>
      <c r="K204" s="387">
        <f t="shared" si="36"/>
        <v>3057500</v>
      </c>
      <c r="L204" s="387">
        <f t="shared" si="31"/>
        <v>1743522.7272727273</v>
      </c>
      <c r="M204" s="387">
        <f t="shared" si="31"/>
        <v>182954.54545454544</v>
      </c>
      <c r="N204" s="387">
        <f t="shared" si="31"/>
        <v>1020681.8181818182</v>
      </c>
      <c r="O204" s="387">
        <f t="shared" si="31"/>
        <v>527272.72727272729</v>
      </c>
      <c r="P204" s="390">
        <v>17</v>
      </c>
      <c r="Q204" s="391">
        <v>3475271.1801673342</v>
      </c>
      <c r="R204" s="390">
        <f t="shared" si="29"/>
        <v>3424400.0000000005</v>
      </c>
      <c r="S204" s="392">
        <f t="shared" si="30"/>
        <v>1.0148555017425924</v>
      </c>
    </row>
    <row r="205" spans="1:19" ht="15" hidden="1" x14ac:dyDescent="0.25">
      <c r="A205" s="382" t="s">
        <v>327</v>
      </c>
      <c r="B205" s="382">
        <v>2011</v>
      </c>
      <c r="C205" s="385">
        <v>1289100</v>
      </c>
      <c r="D205" s="385">
        <v>189200</v>
      </c>
      <c r="E205" s="385">
        <v>916200</v>
      </c>
      <c r="F205" s="385">
        <v>500400</v>
      </c>
      <c r="G205" s="385">
        <f t="shared" si="32"/>
        <v>1478300</v>
      </c>
      <c r="H205" s="385">
        <f t="shared" si="33"/>
        <v>1416600</v>
      </c>
      <c r="I205" s="386">
        <f t="shared" si="34"/>
        <v>0.76178797195067183</v>
      </c>
      <c r="J205" s="386">
        <f t="shared" si="35"/>
        <v>0.23821202804932812</v>
      </c>
      <c r="K205" s="387">
        <f t="shared" si="36"/>
        <v>2894900</v>
      </c>
      <c r="L205" s="387">
        <f t="shared" si="31"/>
        <v>1464886.3636363635</v>
      </c>
      <c r="M205" s="387">
        <f t="shared" si="31"/>
        <v>215000</v>
      </c>
      <c r="N205" s="387">
        <f t="shared" si="31"/>
        <v>1041136.3636363636</v>
      </c>
      <c r="O205" s="387">
        <f t="shared" si="31"/>
        <v>568636.36363636365</v>
      </c>
      <c r="P205" s="390">
        <v>18</v>
      </c>
      <c r="Q205" s="391">
        <v>3076773.7382490644</v>
      </c>
      <c r="R205" s="390">
        <f t="shared" si="29"/>
        <v>3242288.0000000005</v>
      </c>
      <c r="S205" s="392">
        <f t="shared" si="30"/>
        <v>0.9489514004459394</v>
      </c>
    </row>
    <row r="206" spans="1:19" ht="15" hidden="1" x14ac:dyDescent="0.25">
      <c r="A206" s="382" t="s">
        <v>327</v>
      </c>
      <c r="B206" s="382">
        <v>2012</v>
      </c>
      <c r="C206" s="385">
        <v>1376000</v>
      </c>
      <c r="D206" s="385">
        <v>216600</v>
      </c>
      <c r="E206" s="385">
        <v>1093500</v>
      </c>
      <c r="F206" s="385">
        <v>734200</v>
      </c>
      <c r="G206" s="385">
        <f t="shared" si="32"/>
        <v>1592600</v>
      </c>
      <c r="H206" s="385">
        <f t="shared" si="33"/>
        <v>1827700</v>
      </c>
      <c r="I206" s="386">
        <f t="shared" si="34"/>
        <v>0.72201268894541415</v>
      </c>
      <c r="J206" s="386">
        <f t="shared" si="35"/>
        <v>0.27798731105458585</v>
      </c>
      <c r="K206" s="387">
        <f t="shared" si="36"/>
        <v>3420300</v>
      </c>
      <c r="L206" s="387">
        <f t="shared" si="31"/>
        <v>1563636.3636363635</v>
      </c>
      <c r="M206" s="387">
        <f t="shared" si="31"/>
        <v>246136.36363636365</v>
      </c>
      <c r="N206" s="387">
        <f t="shared" si="31"/>
        <v>1242613.6363636365</v>
      </c>
      <c r="O206" s="387">
        <f t="shared" si="31"/>
        <v>834318.18181818177</v>
      </c>
      <c r="P206" s="390">
        <v>19</v>
      </c>
      <c r="Q206" s="391">
        <v>3905282.450821985</v>
      </c>
      <c r="R206" s="390">
        <f t="shared" si="29"/>
        <v>3830736.0000000005</v>
      </c>
      <c r="S206" s="392">
        <f t="shared" si="30"/>
        <v>1.0194600856916229</v>
      </c>
    </row>
    <row r="207" spans="1:19" ht="15" hidden="1" x14ac:dyDescent="0.25">
      <c r="A207" s="382" t="s">
        <v>327</v>
      </c>
      <c r="B207" s="382">
        <v>2013</v>
      </c>
      <c r="C207" s="385">
        <v>1418300</v>
      </c>
      <c r="D207" s="385">
        <v>226300</v>
      </c>
      <c r="E207" s="385">
        <v>1337100</v>
      </c>
      <c r="F207" s="385">
        <v>880900</v>
      </c>
      <c r="G207" s="385">
        <f t="shared" si="32"/>
        <v>1644600</v>
      </c>
      <c r="H207" s="385">
        <f t="shared" si="33"/>
        <v>2218000</v>
      </c>
      <c r="I207" s="386">
        <f t="shared" si="34"/>
        <v>0.71335369958059336</v>
      </c>
      <c r="J207" s="386">
        <f t="shared" si="35"/>
        <v>0.28664630041940664</v>
      </c>
      <c r="K207" s="387">
        <f t="shared" si="36"/>
        <v>3862600</v>
      </c>
      <c r="L207" s="387">
        <f t="shared" si="31"/>
        <v>1611704.5454545454</v>
      </c>
      <c r="M207" s="387">
        <f t="shared" si="31"/>
        <v>257159.09090909091</v>
      </c>
      <c r="N207" s="387">
        <f t="shared" si="31"/>
        <v>1519431.8181818181</v>
      </c>
      <c r="O207" s="387">
        <f t="shared" si="31"/>
        <v>1001022.7272727273</v>
      </c>
      <c r="P207" s="390">
        <v>20</v>
      </c>
      <c r="Q207" s="391">
        <v>4377737.4100803332</v>
      </c>
      <c r="R207" s="390">
        <f t="shared" si="29"/>
        <v>4326112</v>
      </c>
      <c r="S207" s="392">
        <f t="shared" si="30"/>
        <v>1.0119334427958253</v>
      </c>
    </row>
    <row r="208" spans="1:19" ht="15" hidden="1" x14ac:dyDescent="0.25">
      <c r="A208" s="382" t="s">
        <v>327</v>
      </c>
      <c r="B208" s="382">
        <v>2014</v>
      </c>
      <c r="C208" s="385">
        <v>1892700</v>
      </c>
      <c r="D208" s="385">
        <v>204800</v>
      </c>
      <c r="E208" s="385">
        <v>1443200</v>
      </c>
      <c r="F208" s="385">
        <v>625500</v>
      </c>
      <c r="G208" s="385">
        <f t="shared" si="32"/>
        <v>2097500</v>
      </c>
      <c r="H208" s="385">
        <f t="shared" si="33"/>
        <v>2068700</v>
      </c>
      <c r="I208" s="386">
        <f t="shared" si="34"/>
        <v>0.80070567903605205</v>
      </c>
      <c r="J208" s="386">
        <f t="shared" si="35"/>
        <v>0.19929432096394797</v>
      </c>
      <c r="K208" s="387">
        <f t="shared" si="36"/>
        <v>4166200</v>
      </c>
      <c r="L208" s="387">
        <f t="shared" si="31"/>
        <v>2150795.4545454546</v>
      </c>
      <c r="M208" s="387">
        <f t="shared" si="31"/>
        <v>232727.27272727274</v>
      </c>
      <c r="N208" s="387">
        <f t="shared" si="31"/>
        <v>1640000</v>
      </c>
      <c r="O208" s="387">
        <f t="shared" si="31"/>
        <v>710795.45454545459</v>
      </c>
      <c r="P208" s="390">
        <v>21</v>
      </c>
      <c r="Q208" s="391">
        <v>4742986.6140267206</v>
      </c>
      <c r="R208" s="390">
        <f t="shared" si="29"/>
        <v>4666144</v>
      </c>
      <c r="S208" s="392">
        <f t="shared" si="30"/>
        <v>1.01646811886361</v>
      </c>
    </row>
    <row r="209" spans="1:19" ht="15" hidden="1" x14ac:dyDescent="0.25">
      <c r="A209" s="382" t="s">
        <v>327</v>
      </c>
      <c r="B209" s="382">
        <v>2015</v>
      </c>
      <c r="C209" s="385">
        <v>1768900</v>
      </c>
      <c r="D209" s="385">
        <v>264200</v>
      </c>
      <c r="E209" s="385">
        <v>1532400</v>
      </c>
      <c r="F209" s="385">
        <v>745800</v>
      </c>
      <c r="G209" s="385">
        <f t="shared" si="32"/>
        <v>2033100</v>
      </c>
      <c r="H209" s="385">
        <f t="shared" si="33"/>
        <v>2278200</v>
      </c>
      <c r="I209" s="386">
        <f t="shared" si="34"/>
        <v>0.76573191380790018</v>
      </c>
      <c r="J209" s="386">
        <f t="shared" si="35"/>
        <v>0.23426808619209982</v>
      </c>
      <c r="K209" s="387">
        <f t="shared" si="36"/>
        <v>4311300</v>
      </c>
      <c r="L209" s="387">
        <f t="shared" si="31"/>
        <v>2010113.6363636365</v>
      </c>
      <c r="M209" s="387">
        <f t="shared" si="31"/>
        <v>300227.27272727271</v>
      </c>
      <c r="N209" s="387">
        <f t="shared" si="31"/>
        <v>1741363.6363636365</v>
      </c>
      <c r="O209" s="387">
        <f t="shared" si="31"/>
        <v>847500</v>
      </c>
      <c r="P209" s="390">
        <v>22</v>
      </c>
      <c r="Q209" s="391">
        <v>4875548.3208949165</v>
      </c>
      <c r="R209" s="390">
        <f t="shared" si="29"/>
        <v>4828656</v>
      </c>
      <c r="S209" s="392">
        <f t="shared" si="30"/>
        <v>1.009711257313612</v>
      </c>
    </row>
    <row r="210" spans="1:19" ht="15" hidden="1" x14ac:dyDescent="0.25">
      <c r="A210" s="382" t="s">
        <v>327</v>
      </c>
      <c r="B210" s="382">
        <v>2016</v>
      </c>
      <c r="C210" s="385">
        <v>1555600</v>
      </c>
      <c r="D210" s="385">
        <v>225400</v>
      </c>
      <c r="E210" s="385">
        <v>1357500</v>
      </c>
      <c r="F210" s="385">
        <v>703600</v>
      </c>
      <c r="G210" s="385">
        <f t="shared" si="32"/>
        <v>1781000</v>
      </c>
      <c r="H210" s="385">
        <f t="shared" si="33"/>
        <v>2061100</v>
      </c>
      <c r="I210" s="386">
        <f t="shared" si="34"/>
        <v>0.75820514822623042</v>
      </c>
      <c r="J210" s="386">
        <f t="shared" si="35"/>
        <v>0.24179485177376955</v>
      </c>
      <c r="K210" s="387">
        <f t="shared" si="36"/>
        <v>3842100</v>
      </c>
      <c r="L210" s="387">
        <f t="shared" si="31"/>
        <v>1767727.2727272727</v>
      </c>
      <c r="M210" s="387">
        <f t="shared" si="31"/>
        <v>256136.36363636365</v>
      </c>
      <c r="N210" s="387">
        <f t="shared" si="31"/>
        <v>1542613.6363636365</v>
      </c>
      <c r="O210" s="387">
        <f t="shared" si="31"/>
        <v>799545.45454545459</v>
      </c>
      <c r="P210" s="390">
        <v>23</v>
      </c>
      <c r="Q210" s="391">
        <v>4376048.3368230257</v>
      </c>
      <c r="R210" s="390">
        <f t="shared" si="29"/>
        <v>4303152</v>
      </c>
      <c r="S210" s="392">
        <f t="shared" si="30"/>
        <v>1.0169402188960617</v>
      </c>
    </row>
    <row r="211" spans="1:19" ht="15" hidden="1" x14ac:dyDescent="0.25">
      <c r="A211" s="382" t="s">
        <v>327</v>
      </c>
      <c r="B211" s="382">
        <v>2017</v>
      </c>
      <c r="C211" s="385">
        <v>1555600</v>
      </c>
      <c r="D211" s="385">
        <v>225400</v>
      </c>
      <c r="E211" s="385">
        <v>1357500</v>
      </c>
      <c r="F211" s="385">
        <v>703600</v>
      </c>
      <c r="G211" s="385">
        <f t="shared" si="32"/>
        <v>1781000</v>
      </c>
      <c r="H211" s="385">
        <f t="shared" si="33"/>
        <v>2061100</v>
      </c>
      <c r="I211" s="386">
        <f t="shared" si="34"/>
        <v>0.75820514822623042</v>
      </c>
      <c r="J211" s="386">
        <f t="shared" si="35"/>
        <v>0.24179485177376955</v>
      </c>
      <c r="K211" s="387">
        <f t="shared" si="36"/>
        <v>3842100</v>
      </c>
      <c r="L211" s="387">
        <f t="shared" si="31"/>
        <v>1767727.2727272727</v>
      </c>
      <c r="M211" s="387">
        <f t="shared" si="31"/>
        <v>256136.36363636365</v>
      </c>
      <c r="N211" s="387">
        <f t="shared" si="31"/>
        <v>1542613.6363636365</v>
      </c>
      <c r="O211" s="387">
        <f t="shared" si="31"/>
        <v>799545.45454545459</v>
      </c>
      <c r="P211" s="390">
        <v>24</v>
      </c>
      <c r="Q211" s="391">
        <v>4133240.694402311</v>
      </c>
      <c r="R211" s="390">
        <f t="shared" si="29"/>
        <v>4303152</v>
      </c>
      <c r="S211" s="392">
        <f t="shared" si="30"/>
        <v>0.96051468653728966</v>
      </c>
    </row>
    <row r="212" spans="1:19" ht="15" hidden="1" x14ac:dyDescent="0.25">
      <c r="A212" s="382" t="s">
        <v>327</v>
      </c>
      <c r="B212" s="382">
        <v>2018</v>
      </c>
      <c r="C212" s="385">
        <v>1555600</v>
      </c>
      <c r="D212" s="385">
        <v>225400</v>
      </c>
      <c r="E212" s="385">
        <v>1357500</v>
      </c>
      <c r="F212" s="385">
        <v>703600</v>
      </c>
      <c r="G212" s="385">
        <f t="shared" si="32"/>
        <v>1781000</v>
      </c>
      <c r="H212" s="385">
        <f t="shared" si="33"/>
        <v>2061100</v>
      </c>
      <c r="I212" s="386">
        <f t="shared" si="34"/>
        <v>0.75820514822623042</v>
      </c>
      <c r="J212" s="386">
        <f t="shared" si="35"/>
        <v>0.24179485177376955</v>
      </c>
      <c r="K212" s="387">
        <f t="shared" si="36"/>
        <v>3842100</v>
      </c>
      <c r="L212" s="387">
        <f t="shared" si="31"/>
        <v>1767727.2727272727</v>
      </c>
      <c r="M212" s="387">
        <f t="shared" si="31"/>
        <v>256136.36363636365</v>
      </c>
      <c r="N212" s="387">
        <f t="shared" si="31"/>
        <v>1542613.6363636365</v>
      </c>
      <c r="O212" s="387">
        <f t="shared" si="31"/>
        <v>799545.45454545459</v>
      </c>
      <c r="P212" s="390">
        <v>25</v>
      </c>
      <c r="Q212" s="391">
        <v>4090190.1935018143</v>
      </c>
      <c r="R212" s="390">
        <f t="shared" si="29"/>
        <v>4303152</v>
      </c>
      <c r="S212" s="392">
        <f t="shared" si="30"/>
        <v>0.95051027560769741</v>
      </c>
    </row>
    <row r="213" spans="1:19" ht="15" hidden="1" x14ac:dyDescent="0.25">
      <c r="A213" s="382" t="s">
        <v>327</v>
      </c>
      <c r="B213" s="382">
        <v>2019</v>
      </c>
      <c r="C213" s="385">
        <v>1555600</v>
      </c>
      <c r="D213" s="385">
        <v>225400</v>
      </c>
      <c r="E213" s="385">
        <v>1357500</v>
      </c>
      <c r="F213" s="385">
        <v>703600</v>
      </c>
      <c r="G213" s="385">
        <f t="shared" si="32"/>
        <v>1781000</v>
      </c>
      <c r="H213" s="385">
        <f t="shared" si="33"/>
        <v>2061100</v>
      </c>
      <c r="I213" s="386">
        <f t="shared" si="34"/>
        <v>0.75820514822623042</v>
      </c>
      <c r="J213" s="386">
        <f t="shared" si="35"/>
        <v>0.24179485177376955</v>
      </c>
      <c r="K213" s="387">
        <f t="shared" si="36"/>
        <v>3842100</v>
      </c>
      <c r="L213" s="387">
        <f t="shared" si="31"/>
        <v>1767727.2727272727</v>
      </c>
      <c r="M213" s="387">
        <f t="shared" si="31"/>
        <v>256136.36363636365</v>
      </c>
      <c r="N213" s="387">
        <f t="shared" si="31"/>
        <v>1542613.6363636365</v>
      </c>
      <c r="O213" s="387">
        <f t="shared" si="31"/>
        <v>799545.45454545459</v>
      </c>
      <c r="P213" s="390">
        <v>26</v>
      </c>
      <c r="Q213" s="391">
        <v>3995356.165998755</v>
      </c>
      <c r="R213" s="390">
        <f t="shared" si="29"/>
        <v>4303152</v>
      </c>
      <c r="S213" s="392">
        <f t="shared" si="30"/>
        <v>0.92847200517173345</v>
      </c>
    </row>
    <row r="214" spans="1:19" ht="15" hidden="1" x14ac:dyDescent="0.25">
      <c r="A214" s="382" t="s">
        <v>327</v>
      </c>
      <c r="B214" s="382">
        <v>2020</v>
      </c>
      <c r="C214" s="385">
        <v>1555600</v>
      </c>
      <c r="D214" s="385">
        <v>225400</v>
      </c>
      <c r="E214" s="385">
        <v>1357500</v>
      </c>
      <c r="F214" s="385">
        <v>703600</v>
      </c>
      <c r="G214" s="385">
        <f t="shared" si="32"/>
        <v>1781000</v>
      </c>
      <c r="H214" s="385">
        <f t="shared" si="33"/>
        <v>2061100</v>
      </c>
      <c r="I214" s="386">
        <f t="shared" si="34"/>
        <v>0.75820514822623042</v>
      </c>
      <c r="J214" s="386">
        <f t="shared" si="35"/>
        <v>0.24179485177376955</v>
      </c>
      <c r="K214" s="387">
        <f t="shared" si="36"/>
        <v>3842100</v>
      </c>
      <c r="L214" s="387">
        <f t="shared" si="31"/>
        <v>1767727.2727272727</v>
      </c>
      <c r="M214" s="387">
        <f t="shared" si="31"/>
        <v>256136.36363636365</v>
      </c>
      <c r="N214" s="387">
        <f t="shared" si="31"/>
        <v>1542613.6363636365</v>
      </c>
      <c r="O214" s="387">
        <f t="shared" si="31"/>
        <v>799545.45454545459</v>
      </c>
      <c r="P214" s="390">
        <v>27</v>
      </c>
      <c r="Q214" s="391">
        <v>4302745.7481086608</v>
      </c>
      <c r="R214" s="390">
        <f t="shared" si="29"/>
        <v>4303152</v>
      </c>
      <c r="S214" s="392">
        <f t="shared" si="30"/>
        <v>0.99990559201921303</v>
      </c>
    </row>
    <row r="215" spans="1:19" hidden="1" x14ac:dyDescent="0.2">
      <c r="A215" s="382" t="s">
        <v>328</v>
      </c>
      <c r="B215" s="382">
        <v>1992</v>
      </c>
      <c r="C215" s="385">
        <v>960000</v>
      </c>
      <c r="D215" s="385">
        <v>379000</v>
      </c>
      <c r="E215" s="385">
        <v>212000</v>
      </c>
      <c r="F215" s="385">
        <v>595000</v>
      </c>
      <c r="G215" s="385">
        <f t="shared" si="32"/>
        <v>1339000</v>
      </c>
      <c r="H215" s="385">
        <f t="shared" si="33"/>
        <v>807000</v>
      </c>
      <c r="I215" s="386">
        <f t="shared" si="34"/>
        <v>0.54613233923578752</v>
      </c>
      <c r="J215" s="386">
        <f t="shared" si="35"/>
        <v>0.45386766076421248</v>
      </c>
      <c r="K215" s="387">
        <f t="shared" si="36"/>
        <v>2146000</v>
      </c>
      <c r="L215" s="387">
        <f t="shared" si="31"/>
        <v>1090909.0909090908</v>
      </c>
      <c r="M215" s="387">
        <f t="shared" si="31"/>
        <v>430681.81818181818</v>
      </c>
      <c r="N215" s="387">
        <f t="shared" si="31"/>
        <v>240909.09090909091</v>
      </c>
      <c r="O215" s="387">
        <f t="shared" si="31"/>
        <v>676136.36363636365</v>
      </c>
    </row>
    <row r="216" spans="1:19" hidden="1" x14ac:dyDescent="0.2">
      <c r="A216" s="382" t="s">
        <v>328</v>
      </c>
      <c r="B216" s="382">
        <v>1993</v>
      </c>
      <c r="C216" s="385">
        <v>1011000</v>
      </c>
      <c r="D216" s="385">
        <v>380000</v>
      </c>
      <c r="E216" s="385">
        <v>355000</v>
      </c>
      <c r="F216" s="385">
        <v>693000</v>
      </c>
      <c r="G216" s="385">
        <f t="shared" si="32"/>
        <v>1391000</v>
      </c>
      <c r="H216" s="385">
        <f t="shared" si="33"/>
        <v>1048000</v>
      </c>
      <c r="I216" s="386">
        <f t="shared" si="34"/>
        <v>0.56006560065600652</v>
      </c>
      <c r="J216" s="386">
        <f t="shared" si="35"/>
        <v>0.43993439934399342</v>
      </c>
      <c r="K216" s="387">
        <f t="shared" si="36"/>
        <v>2439000</v>
      </c>
      <c r="L216" s="387">
        <f t="shared" si="31"/>
        <v>1148863.6363636365</v>
      </c>
      <c r="M216" s="387">
        <f t="shared" si="31"/>
        <v>431818.18181818182</v>
      </c>
      <c r="N216" s="387">
        <f t="shared" si="31"/>
        <v>403409.09090909088</v>
      </c>
      <c r="O216" s="387">
        <f t="shared" si="31"/>
        <v>787500</v>
      </c>
    </row>
    <row r="217" spans="1:19" hidden="1" x14ac:dyDescent="0.2">
      <c r="A217" s="382" t="s">
        <v>328</v>
      </c>
      <c r="B217" s="382">
        <v>1994</v>
      </c>
      <c r="C217" s="385">
        <v>1668000</v>
      </c>
      <c r="D217" s="385">
        <v>1338000</v>
      </c>
      <c r="E217" s="385">
        <v>120000</v>
      </c>
      <c r="F217" s="385">
        <v>424000</v>
      </c>
      <c r="G217" s="385">
        <f t="shared" si="32"/>
        <v>3006000</v>
      </c>
      <c r="H217" s="385">
        <f t="shared" si="33"/>
        <v>544000</v>
      </c>
      <c r="I217" s="386">
        <f t="shared" si="34"/>
        <v>0.50366197183098593</v>
      </c>
      <c r="J217" s="386">
        <f t="shared" si="35"/>
        <v>0.49633802816901407</v>
      </c>
      <c r="K217" s="387">
        <f t="shared" si="36"/>
        <v>3550000</v>
      </c>
      <c r="L217" s="387">
        <f t="shared" si="31"/>
        <v>1895454.5454545454</v>
      </c>
      <c r="M217" s="387">
        <f t="shared" si="31"/>
        <v>1520454.5454545454</v>
      </c>
      <c r="N217" s="387">
        <f t="shared" si="31"/>
        <v>136363.63636363635</v>
      </c>
      <c r="O217" s="387">
        <f t="shared" si="31"/>
        <v>481818.18181818182</v>
      </c>
    </row>
    <row r="218" spans="1:19" hidden="1" x14ac:dyDescent="0.2">
      <c r="A218" s="382" t="s">
        <v>328</v>
      </c>
      <c r="B218" s="382">
        <v>1995</v>
      </c>
      <c r="C218" s="385">
        <v>1728000</v>
      </c>
      <c r="D218" s="385">
        <v>1409000</v>
      </c>
      <c r="E218" s="385">
        <v>126000</v>
      </c>
      <c r="F218" s="385">
        <v>447000</v>
      </c>
      <c r="G218" s="385">
        <f t="shared" si="32"/>
        <v>3137000</v>
      </c>
      <c r="H218" s="385">
        <f t="shared" si="33"/>
        <v>573000</v>
      </c>
      <c r="I218" s="386">
        <f t="shared" si="34"/>
        <v>0.49973045822102424</v>
      </c>
      <c r="J218" s="386">
        <f t="shared" si="35"/>
        <v>0.50026954177897576</v>
      </c>
      <c r="K218" s="387">
        <f t="shared" si="36"/>
        <v>3710000</v>
      </c>
      <c r="L218" s="387">
        <f t="shared" si="31"/>
        <v>1963636.3636363635</v>
      </c>
      <c r="M218" s="387">
        <f t="shared" si="31"/>
        <v>1601136.3636363635</v>
      </c>
      <c r="N218" s="387">
        <f t="shared" si="31"/>
        <v>143181.81818181818</v>
      </c>
      <c r="O218" s="387">
        <f t="shared" si="31"/>
        <v>507954.54545454547</v>
      </c>
    </row>
    <row r="219" spans="1:19" hidden="1" x14ac:dyDescent="0.2">
      <c r="A219" s="382" t="s">
        <v>328</v>
      </c>
      <c r="B219" s="382">
        <v>1996</v>
      </c>
      <c r="C219" s="385">
        <v>1812000</v>
      </c>
      <c r="D219" s="385">
        <v>1485000</v>
      </c>
      <c r="E219" s="385">
        <v>133000</v>
      </c>
      <c r="F219" s="385">
        <v>471000</v>
      </c>
      <c r="G219" s="385">
        <f t="shared" si="32"/>
        <v>3297000</v>
      </c>
      <c r="H219" s="385">
        <f t="shared" si="33"/>
        <v>604000</v>
      </c>
      <c r="I219" s="386">
        <f t="shared" si="34"/>
        <v>0.49859010510125606</v>
      </c>
      <c r="J219" s="386">
        <f t="shared" si="35"/>
        <v>0.50140989489874388</v>
      </c>
      <c r="K219" s="387">
        <f t="shared" si="36"/>
        <v>3901000</v>
      </c>
      <c r="L219" s="387">
        <f t="shared" si="31"/>
        <v>2059090.9090909092</v>
      </c>
      <c r="M219" s="387">
        <f t="shared" si="31"/>
        <v>1687500</v>
      </c>
      <c r="N219" s="387">
        <f t="shared" si="31"/>
        <v>151136.36363636365</v>
      </c>
      <c r="O219" s="387">
        <f t="shared" si="31"/>
        <v>535227.27272727271</v>
      </c>
    </row>
    <row r="220" spans="1:19" hidden="1" x14ac:dyDescent="0.2">
      <c r="A220" s="382" t="s">
        <v>328</v>
      </c>
      <c r="B220" s="382">
        <v>1997</v>
      </c>
      <c r="C220" s="385">
        <v>2725000</v>
      </c>
      <c r="D220" s="385">
        <v>1298000</v>
      </c>
      <c r="E220" s="385">
        <v>410000</v>
      </c>
      <c r="F220" s="385">
        <v>960000</v>
      </c>
      <c r="G220" s="385">
        <f t="shared" si="32"/>
        <v>4023000</v>
      </c>
      <c r="H220" s="385">
        <f t="shared" si="33"/>
        <v>1370000</v>
      </c>
      <c r="I220" s="386">
        <f t="shared" si="34"/>
        <v>0.58130910439458561</v>
      </c>
      <c r="J220" s="386">
        <f t="shared" si="35"/>
        <v>0.41869089560541445</v>
      </c>
      <c r="K220" s="387">
        <f t="shared" si="36"/>
        <v>5393000</v>
      </c>
      <c r="L220" s="387">
        <f t="shared" si="31"/>
        <v>3096590.9090909092</v>
      </c>
      <c r="M220" s="387">
        <f t="shared" si="31"/>
        <v>1475000</v>
      </c>
      <c r="N220" s="387">
        <f t="shared" si="31"/>
        <v>465909.09090909088</v>
      </c>
      <c r="O220" s="387">
        <f t="shared" si="31"/>
        <v>1090909.0909090908</v>
      </c>
    </row>
    <row r="221" spans="1:19" hidden="1" x14ac:dyDescent="0.2">
      <c r="A221" s="382" t="s">
        <v>328</v>
      </c>
      <c r="B221" s="382">
        <v>1998</v>
      </c>
      <c r="C221" s="385">
        <v>3588000</v>
      </c>
      <c r="D221" s="385">
        <v>1780000</v>
      </c>
      <c r="E221" s="385">
        <v>236000</v>
      </c>
      <c r="F221" s="385">
        <v>457000</v>
      </c>
      <c r="G221" s="385">
        <f t="shared" si="32"/>
        <v>5368000</v>
      </c>
      <c r="H221" s="385">
        <f t="shared" si="33"/>
        <v>693000</v>
      </c>
      <c r="I221" s="386">
        <f t="shared" si="34"/>
        <v>0.6309189902656327</v>
      </c>
      <c r="J221" s="386">
        <f t="shared" si="35"/>
        <v>0.36908100973436725</v>
      </c>
      <c r="K221" s="387">
        <f t="shared" si="36"/>
        <v>6061000</v>
      </c>
      <c r="L221" s="387">
        <f t="shared" si="31"/>
        <v>4077272.7272727271</v>
      </c>
      <c r="M221" s="387">
        <f t="shared" si="31"/>
        <v>2022727.2727272727</v>
      </c>
      <c r="N221" s="387">
        <f t="shared" si="31"/>
        <v>268181.81818181818</v>
      </c>
      <c r="O221" s="387">
        <f t="shared" si="31"/>
        <v>519318.18181818182</v>
      </c>
    </row>
    <row r="222" spans="1:19" hidden="1" x14ac:dyDescent="0.2">
      <c r="A222" s="382" t="s">
        <v>328</v>
      </c>
      <c r="B222" s="382">
        <v>1999</v>
      </c>
      <c r="C222" s="385">
        <v>3900000</v>
      </c>
      <c r="D222" s="385">
        <v>2000000</v>
      </c>
      <c r="E222" s="385">
        <v>233000</v>
      </c>
      <c r="F222" s="385">
        <v>571000</v>
      </c>
      <c r="G222" s="385">
        <f t="shared" si="32"/>
        <v>5900000</v>
      </c>
      <c r="H222" s="385">
        <f t="shared" si="33"/>
        <v>804000</v>
      </c>
      <c r="I222" s="386">
        <f t="shared" si="34"/>
        <v>0.61649761336515518</v>
      </c>
      <c r="J222" s="386">
        <f t="shared" si="35"/>
        <v>0.38350238663484487</v>
      </c>
      <c r="K222" s="387">
        <f t="shared" si="36"/>
        <v>6704000</v>
      </c>
      <c r="L222" s="387">
        <f t="shared" si="31"/>
        <v>4431818.1818181816</v>
      </c>
      <c r="M222" s="387">
        <f t="shared" si="31"/>
        <v>2272727.2727272729</v>
      </c>
      <c r="N222" s="387">
        <f t="shared" si="31"/>
        <v>264772.72727272729</v>
      </c>
      <c r="O222" s="387">
        <f t="shared" si="31"/>
        <v>648863.63636363635</v>
      </c>
    </row>
    <row r="223" spans="1:19" ht="15" hidden="1" x14ac:dyDescent="0.25">
      <c r="A223" s="382" t="s">
        <v>328</v>
      </c>
      <c r="B223" s="382">
        <v>2000</v>
      </c>
      <c r="C223" s="385">
        <v>4980000</v>
      </c>
      <c r="D223" s="385">
        <v>2290000</v>
      </c>
      <c r="E223" s="385">
        <v>890000</v>
      </c>
      <c r="F223" s="385">
        <v>750000</v>
      </c>
      <c r="G223" s="385">
        <f t="shared" si="32"/>
        <v>7270000</v>
      </c>
      <c r="H223" s="385">
        <f t="shared" si="33"/>
        <v>1640000</v>
      </c>
      <c r="I223" s="386">
        <f t="shared" si="34"/>
        <v>0.65881032547699214</v>
      </c>
      <c r="J223" s="386">
        <f t="shared" si="35"/>
        <v>0.34118967452300786</v>
      </c>
      <c r="K223" s="387">
        <f t="shared" si="36"/>
        <v>8910000</v>
      </c>
      <c r="L223" s="387">
        <f t="shared" si="31"/>
        <v>5659090.9090909092</v>
      </c>
      <c r="M223" s="387">
        <f t="shared" si="31"/>
        <v>2602272.7272727271</v>
      </c>
      <c r="N223" s="387">
        <f t="shared" si="31"/>
        <v>1011363.6363636364</v>
      </c>
      <c r="O223" s="387">
        <f t="shared" si="31"/>
        <v>852272.72727272729</v>
      </c>
      <c r="P223" s="384">
        <v>1</v>
      </c>
      <c r="Q223" s="391">
        <v>10176021.15346393</v>
      </c>
      <c r="R223" s="390">
        <f t="shared" ref="R223:R243" si="37">K223*1.12</f>
        <v>9979200.0000000019</v>
      </c>
      <c r="S223" s="392">
        <f t="shared" ref="S223:S243" si="38">Q223/R223</f>
        <v>1.0197231394765038</v>
      </c>
    </row>
    <row r="224" spans="1:19" ht="15" hidden="1" x14ac:dyDescent="0.25">
      <c r="A224" s="382" t="s">
        <v>328</v>
      </c>
      <c r="B224" s="382">
        <v>2001</v>
      </c>
      <c r="C224" s="385">
        <v>5700000</v>
      </c>
      <c r="D224" s="385">
        <v>2620000</v>
      </c>
      <c r="E224" s="385">
        <v>1020000</v>
      </c>
      <c r="F224" s="385">
        <v>860000</v>
      </c>
      <c r="G224" s="385">
        <f t="shared" si="32"/>
        <v>8320000</v>
      </c>
      <c r="H224" s="385">
        <f t="shared" si="33"/>
        <v>1880000</v>
      </c>
      <c r="I224" s="386">
        <f t="shared" si="34"/>
        <v>0.6588235294117647</v>
      </c>
      <c r="J224" s="386">
        <f t="shared" si="35"/>
        <v>0.3411764705882353</v>
      </c>
      <c r="K224" s="387">
        <f t="shared" si="36"/>
        <v>10200000</v>
      </c>
      <c r="L224" s="387">
        <f t="shared" si="31"/>
        <v>6477272.7272727275</v>
      </c>
      <c r="M224" s="387">
        <f t="shared" si="31"/>
        <v>2977272.7272727271</v>
      </c>
      <c r="N224" s="387">
        <f t="shared" si="31"/>
        <v>1159090.9090909092</v>
      </c>
      <c r="O224" s="387">
        <f t="shared" si="31"/>
        <v>977272.72727272729</v>
      </c>
      <c r="P224" s="384">
        <v>2</v>
      </c>
      <c r="Q224" s="391">
        <v>11525238.196650015</v>
      </c>
      <c r="R224" s="390">
        <f t="shared" si="37"/>
        <v>11424000.000000002</v>
      </c>
      <c r="S224" s="392">
        <f t="shared" si="38"/>
        <v>1.0088618869616608</v>
      </c>
    </row>
    <row r="225" spans="1:19" ht="15" hidden="1" x14ac:dyDescent="0.25">
      <c r="A225" s="382" t="s">
        <v>328</v>
      </c>
      <c r="B225" s="382">
        <v>2002</v>
      </c>
      <c r="C225" s="385">
        <v>5860000</v>
      </c>
      <c r="D225" s="385">
        <v>2740000</v>
      </c>
      <c r="E225" s="385">
        <v>1050000</v>
      </c>
      <c r="F225" s="385">
        <v>850000</v>
      </c>
      <c r="G225" s="385">
        <f t="shared" si="32"/>
        <v>8600000</v>
      </c>
      <c r="H225" s="385">
        <f t="shared" si="33"/>
        <v>1900000</v>
      </c>
      <c r="I225" s="386">
        <f t="shared" si="34"/>
        <v>0.65809523809523807</v>
      </c>
      <c r="J225" s="386">
        <f t="shared" si="35"/>
        <v>0.34190476190476188</v>
      </c>
      <c r="K225" s="387">
        <f t="shared" si="36"/>
        <v>10500000</v>
      </c>
      <c r="L225" s="387">
        <f t="shared" si="31"/>
        <v>6659090.9090909092</v>
      </c>
      <c r="M225" s="387">
        <f t="shared" si="31"/>
        <v>3113636.3636363638</v>
      </c>
      <c r="N225" s="387">
        <f t="shared" si="31"/>
        <v>1193181.8181818181</v>
      </c>
      <c r="O225" s="387">
        <f t="shared" si="31"/>
        <v>965909.09090909094</v>
      </c>
      <c r="P225" s="384">
        <v>3</v>
      </c>
      <c r="Q225" s="391">
        <v>11564748.966016108</v>
      </c>
      <c r="R225" s="390">
        <f t="shared" si="37"/>
        <v>11760000.000000002</v>
      </c>
      <c r="S225" s="392">
        <f t="shared" si="38"/>
        <v>0.98339702091973691</v>
      </c>
    </row>
    <row r="226" spans="1:19" ht="15" hidden="1" x14ac:dyDescent="0.25">
      <c r="A226" s="382" t="s">
        <v>328</v>
      </c>
      <c r="B226" s="382">
        <v>2003</v>
      </c>
      <c r="C226" s="385">
        <v>5900000</v>
      </c>
      <c r="D226" s="385">
        <v>2500000</v>
      </c>
      <c r="E226" s="385">
        <v>1000000</v>
      </c>
      <c r="F226" s="385">
        <v>1100000</v>
      </c>
      <c r="G226" s="385">
        <f t="shared" si="32"/>
        <v>8400000</v>
      </c>
      <c r="H226" s="385">
        <f t="shared" si="33"/>
        <v>2100000</v>
      </c>
      <c r="I226" s="386">
        <f t="shared" si="34"/>
        <v>0.65714285714285714</v>
      </c>
      <c r="J226" s="386">
        <f t="shared" si="35"/>
        <v>0.34285714285714286</v>
      </c>
      <c r="K226" s="387">
        <f t="shared" si="36"/>
        <v>10500000</v>
      </c>
      <c r="L226" s="387">
        <f t="shared" si="31"/>
        <v>6704545.4545454541</v>
      </c>
      <c r="M226" s="387">
        <f t="shared" si="31"/>
        <v>2840909.0909090908</v>
      </c>
      <c r="N226" s="387">
        <f t="shared" si="31"/>
        <v>1136363.6363636365</v>
      </c>
      <c r="O226" s="387">
        <f t="shared" si="31"/>
        <v>1250000</v>
      </c>
      <c r="P226" s="384">
        <v>4</v>
      </c>
      <c r="Q226" s="391">
        <v>11638201.019888615</v>
      </c>
      <c r="R226" s="390">
        <f t="shared" si="37"/>
        <v>11760000.000000002</v>
      </c>
      <c r="S226" s="392">
        <f t="shared" si="38"/>
        <v>0.98964294386807938</v>
      </c>
    </row>
    <row r="227" spans="1:19" ht="15" hidden="1" x14ac:dyDescent="0.25">
      <c r="A227" s="382" t="s">
        <v>328</v>
      </c>
      <c r="B227" s="382">
        <v>2004</v>
      </c>
      <c r="C227" s="385">
        <v>3800000</v>
      </c>
      <c r="D227" s="385">
        <v>1700000</v>
      </c>
      <c r="E227" s="385">
        <v>500000</v>
      </c>
      <c r="F227" s="385">
        <v>800000</v>
      </c>
      <c r="G227" s="385">
        <f t="shared" si="32"/>
        <v>5500000</v>
      </c>
      <c r="H227" s="385">
        <f t="shared" si="33"/>
        <v>1300000</v>
      </c>
      <c r="I227" s="386">
        <f t="shared" si="34"/>
        <v>0.63235294117647056</v>
      </c>
      <c r="J227" s="386">
        <f t="shared" si="35"/>
        <v>0.36764705882352944</v>
      </c>
      <c r="K227" s="387">
        <f t="shared" si="36"/>
        <v>6800000</v>
      </c>
      <c r="L227" s="387">
        <f t="shared" si="31"/>
        <v>4318181.8181818184</v>
      </c>
      <c r="M227" s="387">
        <f t="shared" si="31"/>
        <v>1931818.1818181819</v>
      </c>
      <c r="N227" s="387">
        <f t="shared" si="31"/>
        <v>568181.81818181823</v>
      </c>
      <c r="O227" s="387">
        <f t="shared" si="31"/>
        <v>909090.90909090906</v>
      </c>
      <c r="P227" s="384">
        <v>5</v>
      </c>
      <c r="Q227" s="391">
        <v>7731071.2532937182</v>
      </c>
      <c r="R227" s="390">
        <f t="shared" si="37"/>
        <v>7616000.0000000009</v>
      </c>
      <c r="S227" s="392">
        <f t="shared" si="38"/>
        <v>1.0151091456530617</v>
      </c>
    </row>
    <row r="228" spans="1:19" ht="15" hidden="1" x14ac:dyDescent="0.25">
      <c r="A228" s="382" t="s">
        <v>328</v>
      </c>
      <c r="B228" s="382">
        <v>2005</v>
      </c>
      <c r="C228" s="385">
        <v>3070000</v>
      </c>
      <c r="D228" s="385">
        <v>1380000</v>
      </c>
      <c r="E228" s="385">
        <v>430000</v>
      </c>
      <c r="F228" s="385">
        <v>620000</v>
      </c>
      <c r="G228" s="385">
        <f t="shared" si="32"/>
        <v>4450000</v>
      </c>
      <c r="H228" s="385">
        <f t="shared" si="33"/>
        <v>1050000</v>
      </c>
      <c r="I228" s="386">
        <f t="shared" si="34"/>
        <v>0.63636363636363635</v>
      </c>
      <c r="J228" s="386">
        <f t="shared" si="35"/>
        <v>0.36363636363636365</v>
      </c>
      <c r="K228" s="387">
        <f t="shared" si="36"/>
        <v>5500000</v>
      </c>
      <c r="L228" s="387">
        <f t="shared" si="31"/>
        <v>3488636.3636363638</v>
      </c>
      <c r="M228" s="387">
        <f t="shared" si="31"/>
        <v>1568181.8181818181</v>
      </c>
      <c r="N228" s="387">
        <f t="shared" si="31"/>
        <v>488636.36363636365</v>
      </c>
      <c r="O228" s="387">
        <f t="shared" si="31"/>
        <v>704545.45454545459</v>
      </c>
      <c r="P228" s="384">
        <v>6</v>
      </c>
      <c r="Q228" s="391">
        <v>6127484.1570535526</v>
      </c>
      <c r="R228" s="390">
        <f t="shared" si="37"/>
        <v>6160000.0000000009</v>
      </c>
      <c r="S228" s="392">
        <f t="shared" si="38"/>
        <v>0.99472145406713497</v>
      </c>
    </row>
    <row r="229" spans="1:19" ht="15" hidden="1" x14ac:dyDescent="0.25">
      <c r="A229" s="382" t="s">
        <v>328</v>
      </c>
      <c r="B229" s="382">
        <v>2006</v>
      </c>
      <c r="C229" s="385">
        <v>2900000</v>
      </c>
      <c r="D229" s="385">
        <v>1400000</v>
      </c>
      <c r="E229" s="385">
        <v>350000</v>
      </c>
      <c r="F229" s="385">
        <v>750000</v>
      </c>
      <c r="G229" s="385">
        <f t="shared" si="32"/>
        <v>4300000</v>
      </c>
      <c r="H229" s="385">
        <f t="shared" si="33"/>
        <v>1100000</v>
      </c>
      <c r="I229" s="386">
        <f t="shared" si="34"/>
        <v>0.60185185185185186</v>
      </c>
      <c r="J229" s="386">
        <f t="shared" si="35"/>
        <v>0.39814814814814814</v>
      </c>
      <c r="K229" s="387">
        <f t="shared" si="36"/>
        <v>5400000</v>
      </c>
      <c r="L229" s="387">
        <f t="shared" si="31"/>
        <v>3295454.5454545454</v>
      </c>
      <c r="M229" s="387">
        <f t="shared" si="31"/>
        <v>1590909.0909090908</v>
      </c>
      <c r="N229" s="387">
        <f t="shared" si="31"/>
        <v>397727.27272727271</v>
      </c>
      <c r="O229" s="387">
        <f t="shared" si="31"/>
        <v>852272.72727272729</v>
      </c>
      <c r="P229" s="384">
        <v>7</v>
      </c>
      <c r="Q229" s="391">
        <v>6086501.4589970931</v>
      </c>
      <c r="R229" s="390">
        <f t="shared" si="37"/>
        <v>6048000.0000000009</v>
      </c>
      <c r="S229" s="392">
        <f t="shared" si="38"/>
        <v>1.0063659819770325</v>
      </c>
    </row>
    <row r="230" spans="1:19" ht="15" hidden="1" x14ac:dyDescent="0.25">
      <c r="A230" s="382" t="s">
        <v>328</v>
      </c>
      <c r="B230" s="382">
        <v>2007</v>
      </c>
      <c r="C230" s="385">
        <v>2376000</v>
      </c>
      <c r="D230" s="385">
        <v>1134000</v>
      </c>
      <c r="E230" s="385">
        <v>360000</v>
      </c>
      <c r="F230" s="385">
        <v>630000</v>
      </c>
      <c r="G230" s="385">
        <f t="shared" si="32"/>
        <v>3510000</v>
      </c>
      <c r="H230" s="385">
        <f t="shared" si="33"/>
        <v>990000</v>
      </c>
      <c r="I230" s="386">
        <f t="shared" si="34"/>
        <v>0.60799999999999998</v>
      </c>
      <c r="J230" s="386">
        <f t="shared" si="35"/>
        <v>0.39200000000000002</v>
      </c>
      <c r="K230" s="387">
        <f t="shared" si="36"/>
        <v>4500000</v>
      </c>
      <c r="L230" s="387">
        <f t="shared" si="31"/>
        <v>2700000</v>
      </c>
      <c r="M230" s="387">
        <f t="shared" si="31"/>
        <v>1288636.3636363635</v>
      </c>
      <c r="N230" s="387">
        <f t="shared" si="31"/>
        <v>409090.90909090912</v>
      </c>
      <c r="O230" s="387">
        <f t="shared" si="31"/>
        <v>715909.09090909094</v>
      </c>
      <c r="P230" s="384">
        <v>8</v>
      </c>
      <c r="Q230" s="391">
        <v>5154011.4114025654</v>
      </c>
      <c r="R230" s="390">
        <f t="shared" si="37"/>
        <v>5040000.0000000009</v>
      </c>
      <c r="S230" s="392">
        <f t="shared" si="38"/>
        <v>1.0226213117862231</v>
      </c>
    </row>
    <row r="231" spans="1:19" ht="15" hidden="1" x14ac:dyDescent="0.25">
      <c r="A231" s="382" t="s">
        <v>328</v>
      </c>
      <c r="B231" s="382">
        <v>2008</v>
      </c>
      <c r="C231" s="385">
        <v>2497500</v>
      </c>
      <c r="D231" s="385">
        <v>1210500</v>
      </c>
      <c r="E231" s="385">
        <v>432000</v>
      </c>
      <c r="F231" s="385">
        <v>720000</v>
      </c>
      <c r="G231" s="385">
        <f t="shared" si="32"/>
        <v>3708000</v>
      </c>
      <c r="H231" s="385">
        <f t="shared" si="33"/>
        <v>1152000</v>
      </c>
      <c r="I231" s="386">
        <f t="shared" si="34"/>
        <v>0.60277777777777775</v>
      </c>
      <c r="J231" s="386">
        <f t="shared" si="35"/>
        <v>0.3972222222222222</v>
      </c>
      <c r="K231" s="387">
        <f t="shared" si="36"/>
        <v>4860000</v>
      </c>
      <c r="L231" s="387">
        <f t="shared" si="31"/>
        <v>2838068.1818181816</v>
      </c>
      <c r="M231" s="387">
        <f t="shared" si="31"/>
        <v>1375568.1818181819</v>
      </c>
      <c r="N231" s="387">
        <f t="shared" si="31"/>
        <v>490909.09090909088</v>
      </c>
      <c r="O231" s="387">
        <f t="shared" si="31"/>
        <v>818181.81818181823</v>
      </c>
      <c r="P231" s="384">
        <v>9</v>
      </c>
      <c r="Q231" s="391">
        <v>5593362.6130806934</v>
      </c>
      <c r="R231" s="390">
        <f t="shared" si="37"/>
        <v>5443200.0000000009</v>
      </c>
      <c r="S231" s="392">
        <f t="shared" si="38"/>
        <v>1.02758719376115</v>
      </c>
    </row>
    <row r="232" spans="1:19" ht="15" hidden="1" x14ac:dyDescent="0.25">
      <c r="A232" s="382" t="s">
        <v>328</v>
      </c>
      <c r="B232" s="382">
        <v>2009</v>
      </c>
      <c r="C232" s="385">
        <v>2568143</v>
      </c>
      <c r="D232" s="385">
        <v>1211229</v>
      </c>
      <c r="E232" s="385">
        <v>747657</v>
      </c>
      <c r="F232" s="385">
        <v>1109025</v>
      </c>
      <c r="G232" s="385">
        <f t="shared" si="32"/>
        <v>3779372</v>
      </c>
      <c r="H232" s="385">
        <f t="shared" si="33"/>
        <v>1856682</v>
      </c>
      <c r="I232" s="386">
        <f t="shared" si="34"/>
        <v>0.58831941638600338</v>
      </c>
      <c r="J232" s="386">
        <f t="shared" si="35"/>
        <v>0.41168058361399662</v>
      </c>
      <c r="K232" s="387">
        <f t="shared" si="36"/>
        <v>5636054</v>
      </c>
      <c r="L232" s="387">
        <f t="shared" si="31"/>
        <v>2918344.3181818184</v>
      </c>
      <c r="M232" s="387">
        <f t="shared" si="31"/>
        <v>1376396.5909090908</v>
      </c>
      <c r="N232" s="387">
        <f t="shared" si="31"/>
        <v>849610.22727272729</v>
      </c>
      <c r="O232" s="387">
        <f t="shared" si="31"/>
        <v>1260255.6818181819</v>
      </c>
      <c r="P232" s="384">
        <v>10</v>
      </c>
      <c r="Q232" s="391">
        <v>5972387.818472011</v>
      </c>
      <c r="R232" s="390">
        <f t="shared" si="37"/>
        <v>6312380.4800000004</v>
      </c>
      <c r="S232" s="392">
        <f t="shared" si="38"/>
        <v>0.94613875659028879</v>
      </c>
    </row>
    <row r="233" spans="1:19" ht="15" hidden="1" x14ac:dyDescent="0.25">
      <c r="A233" s="382" t="s">
        <v>328</v>
      </c>
      <c r="B233" s="382">
        <v>2010</v>
      </c>
      <c r="C233" s="385">
        <v>3414712</v>
      </c>
      <c r="D233" s="385">
        <v>1554446</v>
      </c>
      <c r="E233" s="385">
        <v>985317</v>
      </c>
      <c r="F233" s="385">
        <v>1535453</v>
      </c>
      <c r="G233" s="385">
        <f t="shared" si="32"/>
        <v>4969158</v>
      </c>
      <c r="H233" s="385">
        <f t="shared" si="33"/>
        <v>2520770</v>
      </c>
      <c r="I233" s="386">
        <f t="shared" si="34"/>
        <v>0.58745945221369289</v>
      </c>
      <c r="J233" s="386">
        <f t="shared" si="35"/>
        <v>0.41254054778630717</v>
      </c>
      <c r="K233" s="387">
        <f t="shared" si="36"/>
        <v>7489928</v>
      </c>
      <c r="L233" s="387">
        <f t="shared" si="31"/>
        <v>3880354.5454545454</v>
      </c>
      <c r="M233" s="387">
        <f t="shared" si="31"/>
        <v>1766415.9090909092</v>
      </c>
      <c r="N233" s="387">
        <f t="shared" si="31"/>
        <v>1119678.4090909092</v>
      </c>
      <c r="O233" s="387">
        <f t="shared" si="31"/>
        <v>1744832.9545454546</v>
      </c>
      <c r="P233" s="384">
        <v>11</v>
      </c>
      <c r="Q233" s="391">
        <v>8059944.0236105658</v>
      </c>
      <c r="R233" s="390">
        <f t="shared" si="37"/>
        <v>8388719.3600000013</v>
      </c>
      <c r="S233" s="392">
        <f t="shared" si="38"/>
        <v>0.96080744601409152</v>
      </c>
    </row>
    <row r="234" spans="1:19" ht="15" hidden="1" x14ac:dyDescent="0.25">
      <c r="A234" s="382" t="s">
        <v>328</v>
      </c>
      <c r="B234" s="382">
        <v>2011</v>
      </c>
      <c r="C234" s="385">
        <v>3702049</v>
      </c>
      <c r="D234" s="385">
        <v>1650088</v>
      </c>
      <c r="E234" s="385">
        <v>1054723</v>
      </c>
      <c r="F234" s="385">
        <v>1590985</v>
      </c>
      <c r="G234" s="385">
        <f t="shared" si="32"/>
        <v>5352137</v>
      </c>
      <c r="H234" s="385">
        <f t="shared" si="33"/>
        <v>2645708</v>
      </c>
      <c r="I234" s="386">
        <f t="shared" si="34"/>
        <v>0.59475671258945373</v>
      </c>
      <c r="J234" s="386">
        <f t="shared" si="35"/>
        <v>0.40524328741054622</v>
      </c>
      <c r="K234" s="387">
        <f t="shared" si="36"/>
        <v>7997845</v>
      </c>
      <c r="L234" s="387">
        <f t="shared" si="31"/>
        <v>4206873.8636363633</v>
      </c>
      <c r="M234" s="387">
        <f t="shared" si="31"/>
        <v>1875100</v>
      </c>
      <c r="N234" s="387">
        <f t="shared" si="31"/>
        <v>1198548.8636363635</v>
      </c>
      <c r="O234" s="387">
        <f t="shared" si="31"/>
        <v>1807937.5</v>
      </c>
      <c r="P234" s="384">
        <v>12</v>
      </c>
      <c r="Q234" s="391">
        <v>9047769.2030327246</v>
      </c>
      <c r="R234" s="390">
        <f t="shared" si="37"/>
        <v>8957586.4000000004</v>
      </c>
      <c r="S234" s="392">
        <f t="shared" si="38"/>
        <v>1.0100677569833683</v>
      </c>
    </row>
    <row r="235" spans="1:19" ht="15" hidden="1" x14ac:dyDescent="0.25">
      <c r="A235" s="382" t="s">
        <v>328</v>
      </c>
      <c r="B235" s="382">
        <v>2012</v>
      </c>
      <c r="C235" s="385">
        <v>4360605</v>
      </c>
      <c r="D235" s="385">
        <v>1939188</v>
      </c>
      <c r="E235" s="385">
        <v>1082516</v>
      </c>
      <c r="F235" s="385">
        <v>1662114</v>
      </c>
      <c r="G235" s="385">
        <f t="shared" si="32"/>
        <v>6299793</v>
      </c>
      <c r="H235" s="385">
        <f t="shared" si="33"/>
        <v>2744630</v>
      </c>
      <c r="I235" s="386">
        <f t="shared" si="34"/>
        <v>0.60182070210559591</v>
      </c>
      <c r="J235" s="386">
        <f t="shared" si="35"/>
        <v>0.39817929789440409</v>
      </c>
      <c r="K235" s="387">
        <f t="shared" si="36"/>
        <v>9044423</v>
      </c>
      <c r="L235" s="387">
        <f t="shared" si="31"/>
        <v>4955232.9545454541</v>
      </c>
      <c r="M235" s="387">
        <f t="shared" si="31"/>
        <v>2203622.7272727271</v>
      </c>
      <c r="N235" s="387">
        <f t="shared" si="31"/>
        <v>1230131.8181818181</v>
      </c>
      <c r="O235" s="387">
        <f t="shared" si="31"/>
        <v>1888765.9090909092</v>
      </c>
      <c r="P235" s="384">
        <v>13</v>
      </c>
      <c r="Q235" s="391">
        <v>9707754.5016244613</v>
      </c>
      <c r="R235" s="390">
        <f t="shared" si="37"/>
        <v>10129753.760000002</v>
      </c>
      <c r="S235" s="392">
        <f t="shared" si="38"/>
        <v>0.95834062027826228</v>
      </c>
    </row>
    <row r="236" spans="1:19" ht="15" hidden="1" x14ac:dyDescent="0.25">
      <c r="A236" s="382" t="s">
        <v>328</v>
      </c>
      <c r="B236" s="382">
        <v>2013</v>
      </c>
      <c r="C236" s="385">
        <v>4129515</v>
      </c>
      <c r="D236" s="385">
        <v>2098027</v>
      </c>
      <c r="E236" s="385">
        <v>1055961</v>
      </c>
      <c r="F236" s="385">
        <v>1764519</v>
      </c>
      <c r="G236" s="385">
        <f t="shared" si="32"/>
        <v>6227542</v>
      </c>
      <c r="H236" s="385">
        <f t="shared" si="33"/>
        <v>2820480</v>
      </c>
      <c r="I236" s="386">
        <f t="shared" si="34"/>
        <v>0.57310603356181056</v>
      </c>
      <c r="J236" s="386">
        <f t="shared" si="35"/>
        <v>0.4268939664381895</v>
      </c>
      <c r="K236" s="387">
        <f t="shared" si="36"/>
        <v>9048022</v>
      </c>
      <c r="L236" s="387">
        <f t="shared" si="31"/>
        <v>4692630.6818181816</v>
      </c>
      <c r="M236" s="387">
        <f t="shared" si="31"/>
        <v>2384121.5909090908</v>
      </c>
      <c r="N236" s="387">
        <f t="shared" si="31"/>
        <v>1199955.6818181819</v>
      </c>
      <c r="O236" s="387">
        <f t="shared" si="31"/>
        <v>2005135.2272727273</v>
      </c>
      <c r="P236" s="384">
        <v>14</v>
      </c>
      <c r="Q236" s="391">
        <v>10018582.938974796</v>
      </c>
      <c r="R236" s="390">
        <f t="shared" si="37"/>
        <v>10133784.640000001</v>
      </c>
      <c r="S236" s="392">
        <f t="shared" si="38"/>
        <v>0.98863191738153966</v>
      </c>
    </row>
    <row r="237" spans="1:19" ht="15" hidden="1" x14ac:dyDescent="0.25">
      <c r="A237" s="382" t="s">
        <v>328</v>
      </c>
      <c r="B237" s="382">
        <v>2014</v>
      </c>
      <c r="C237" s="385">
        <v>4230656</v>
      </c>
      <c r="D237" s="385">
        <v>1998551</v>
      </c>
      <c r="E237" s="385">
        <v>1007720</v>
      </c>
      <c r="F237" s="385">
        <v>1571316</v>
      </c>
      <c r="G237" s="385">
        <f t="shared" si="32"/>
        <v>6229207</v>
      </c>
      <c r="H237" s="385">
        <f t="shared" si="33"/>
        <v>2579036</v>
      </c>
      <c r="I237" s="386">
        <f t="shared" si="34"/>
        <v>0.59471292969551359</v>
      </c>
      <c r="J237" s="386">
        <f t="shared" si="35"/>
        <v>0.40528707030448635</v>
      </c>
      <c r="K237" s="387">
        <f t="shared" si="36"/>
        <v>8808243</v>
      </c>
      <c r="L237" s="387">
        <f t="shared" si="31"/>
        <v>4807563.6363636367</v>
      </c>
      <c r="M237" s="387">
        <f t="shared" si="31"/>
        <v>2271080.6818181816</v>
      </c>
      <c r="N237" s="387">
        <f t="shared" si="31"/>
        <v>1145136.3636363635</v>
      </c>
      <c r="O237" s="387">
        <f t="shared" si="31"/>
        <v>1785586.3636363635</v>
      </c>
      <c r="P237" s="384">
        <v>15</v>
      </c>
      <c r="Q237" s="391">
        <v>9883749.7385988161</v>
      </c>
      <c r="R237" s="390">
        <f t="shared" si="37"/>
        <v>9865232.1600000001</v>
      </c>
      <c r="S237" s="392">
        <f t="shared" si="38"/>
        <v>1.0018770545181792</v>
      </c>
    </row>
    <row r="238" spans="1:19" ht="15" hidden="1" x14ac:dyDescent="0.25">
      <c r="A238" s="382" t="s">
        <v>328</v>
      </c>
      <c r="B238" s="382">
        <v>2015</v>
      </c>
      <c r="C238" s="385">
        <v>4381364</v>
      </c>
      <c r="D238" s="385">
        <v>2058667</v>
      </c>
      <c r="E238" s="385">
        <v>1200000</v>
      </c>
      <c r="F238" s="385">
        <v>1875000</v>
      </c>
      <c r="G238" s="385">
        <f t="shared" si="32"/>
        <v>6440031</v>
      </c>
      <c r="H238" s="385">
        <f t="shared" si="33"/>
        <v>3075000</v>
      </c>
      <c r="I238" s="386">
        <f t="shared" si="34"/>
        <v>0.58658390077762224</v>
      </c>
      <c r="J238" s="386">
        <f t="shared" si="35"/>
        <v>0.41341609922237771</v>
      </c>
      <c r="K238" s="387">
        <f t="shared" si="36"/>
        <v>9515031</v>
      </c>
      <c r="L238" s="387">
        <f t="shared" si="31"/>
        <v>4978822.7272727275</v>
      </c>
      <c r="M238" s="387">
        <f t="shared" si="31"/>
        <v>2339394.3181818184</v>
      </c>
      <c r="N238" s="387">
        <f t="shared" si="31"/>
        <v>1363636.3636363635</v>
      </c>
      <c r="O238" s="387">
        <f t="shared" si="31"/>
        <v>2130681.8181818184</v>
      </c>
      <c r="P238" s="384">
        <v>16</v>
      </c>
      <c r="Q238" s="391">
        <v>10529421.295227442</v>
      </c>
      <c r="R238" s="390">
        <f t="shared" si="37"/>
        <v>10656834.720000001</v>
      </c>
      <c r="S238" s="392">
        <f t="shared" si="38"/>
        <v>0.9880439710176383</v>
      </c>
    </row>
    <row r="239" spans="1:19" ht="15" hidden="1" x14ac:dyDescent="0.25">
      <c r="A239" s="382" t="s">
        <v>328</v>
      </c>
      <c r="B239" s="382">
        <v>2016</v>
      </c>
      <c r="C239" s="385">
        <v>4827273</v>
      </c>
      <c r="D239" s="385">
        <v>2200000</v>
      </c>
      <c r="E239" s="385">
        <v>1100000</v>
      </c>
      <c r="F239" s="385">
        <v>2091667</v>
      </c>
      <c r="G239" s="385">
        <f t="shared" si="32"/>
        <v>7027273</v>
      </c>
      <c r="H239" s="385">
        <f t="shared" si="33"/>
        <v>3191667</v>
      </c>
      <c r="I239" s="386">
        <f t="shared" si="34"/>
        <v>0.58002816339072349</v>
      </c>
      <c r="J239" s="386">
        <f t="shared" si="35"/>
        <v>0.41997183660927651</v>
      </c>
      <c r="K239" s="387">
        <f t="shared" si="36"/>
        <v>10218940</v>
      </c>
      <c r="L239" s="387">
        <f t="shared" si="31"/>
        <v>5485537.5</v>
      </c>
      <c r="M239" s="387">
        <f t="shared" si="31"/>
        <v>2500000</v>
      </c>
      <c r="N239" s="387">
        <f t="shared" si="31"/>
        <v>1250000</v>
      </c>
      <c r="O239" s="387">
        <f t="shared" si="31"/>
        <v>2376894.3181818184</v>
      </c>
      <c r="P239" s="384">
        <v>17</v>
      </c>
      <c r="Q239" s="391">
        <v>10949962.36992803</v>
      </c>
      <c r="R239" s="390">
        <f t="shared" si="37"/>
        <v>11445212.800000001</v>
      </c>
      <c r="S239" s="392">
        <f t="shared" si="38"/>
        <v>0.95672859572589419</v>
      </c>
    </row>
    <row r="240" spans="1:19" ht="15" hidden="1" x14ac:dyDescent="0.25">
      <c r="A240" s="382" t="s">
        <v>328</v>
      </c>
      <c r="B240" s="382">
        <v>2017</v>
      </c>
      <c r="C240" s="385">
        <v>4776364</v>
      </c>
      <c r="D240" s="385">
        <v>2225833</v>
      </c>
      <c r="E240" s="385">
        <v>1537273</v>
      </c>
      <c r="F240" s="385">
        <v>2919167</v>
      </c>
      <c r="G240" s="385">
        <f t="shared" si="32"/>
        <v>7002197</v>
      </c>
      <c r="H240" s="385">
        <f t="shared" si="33"/>
        <v>4456440</v>
      </c>
      <c r="I240" s="386">
        <f t="shared" si="34"/>
        <v>0.55099371766467509</v>
      </c>
      <c r="J240" s="386">
        <f t="shared" si="35"/>
        <v>0.44900628233532486</v>
      </c>
      <c r="K240" s="387">
        <f t="shared" si="36"/>
        <v>11458637</v>
      </c>
      <c r="L240" s="387">
        <f t="shared" si="31"/>
        <v>5427686.3636363633</v>
      </c>
      <c r="M240" s="387">
        <f t="shared" si="31"/>
        <v>2529355.6818181816</v>
      </c>
      <c r="N240" s="387">
        <f t="shared" si="31"/>
        <v>1746901.1363636365</v>
      </c>
      <c r="O240" s="387">
        <f t="shared" si="31"/>
        <v>3317235.2272727271</v>
      </c>
      <c r="P240" s="384">
        <v>18</v>
      </c>
      <c r="Q240" s="391">
        <v>11000369.165665984</v>
      </c>
      <c r="R240" s="390">
        <f t="shared" si="37"/>
        <v>12833673.440000001</v>
      </c>
      <c r="S240" s="392">
        <f t="shared" si="38"/>
        <v>0.85714890729415216</v>
      </c>
    </row>
    <row r="241" spans="1:19" ht="15" hidden="1" x14ac:dyDescent="0.25">
      <c r="A241" s="382" t="s">
        <v>328</v>
      </c>
      <c r="B241" s="382">
        <v>2018</v>
      </c>
      <c r="C241" s="385">
        <v>5095455</v>
      </c>
      <c r="D241" s="385">
        <v>2374166</v>
      </c>
      <c r="E241" s="385">
        <v>1640909</v>
      </c>
      <c r="F241" s="385">
        <v>3115000</v>
      </c>
      <c r="G241" s="385">
        <f t="shared" si="32"/>
        <v>7469621</v>
      </c>
      <c r="H241" s="385">
        <f t="shared" si="33"/>
        <v>4755909</v>
      </c>
      <c r="I241" s="386">
        <f t="shared" si="34"/>
        <v>0.55100793176246754</v>
      </c>
      <c r="J241" s="386">
        <f t="shared" si="35"/>
        <v>0.44899206823753246</v>
      </c>
      <c r="K241" s="387">
        <f t="shared" si="36"/>
        <v>12225530</v>
      </c>
      <c r="L241" s="387">
        <f t="shared" si="31"/>
        <v>5790289.7727272725</v>
      </c>
      <c r="M241" s="387">
        <f t="shared" si="31"/>
        <v>2697915.9090909092</v>
      </c>
      <c r="N241" s="387">
        <f t="shared" si="31"/>
        <v>1864669.3181818181</v>
      </c>
      <c r="O241" s="387">
        <f t="shared" si="31"/>
        <v>3539772.7272727271</v>
      </c>
      <c r="P241" s="384">
        <v>19</v>
      </c>
      <c r="Q241" s="391">
        <v>11171831.62577932</v>
      </c>
      <c r="R241" s="390">
        <f t="shared" si="37"/>
        <v>13692593.600000001</v>
      </c>
      <c r="S241" s="392">
        <f t="shared" si="38"/>
        <v>0.81590325048275136</v>
      </c>
    </row>
    <row r="242" spans="1:19" ht="15" hidden="1" x14ac:dyDescent="0.25">
      <c r="A242" s="382" t="s">
        <v>328</v>
      </c>
      <c r="B242" s="382">
        <v>2019</v>
      </c>
      <c r="C242" s="385">
        <v>4580001</v>
      </c>
      <c r="D242" s="385">
        <v>2135000</v>
      </c>
      <c r="E242" s="385">
        <v>1473636</v>
      </c>
      <c r="F242" s="385">
        <v>2798333</v>
      </c>
      <c r="G242" s="385">
        <f t="shared" si="32"/>
        <v>6715001</v>
      </c>
      <c r="H242" s="385">
        <f t="shared" si="33"/>
        <v>4271969</v>
      </c>
      <c r="I242" s="386">
        <f t="shared" si="34"/>
        <v>0.55098330112851857</v>
      </c>
      <c r="J242" s="386">
        <f t="shared" si="35"/>
        <v>0.44901669887148138</v>
      </c>
      <c r="K242" s="387">
        <f t="shared" si="36"/>
        <v>10986970</v>
      </c>
      <c r="L242" s="387">
        <f t="shared" si="31"/>
        <v>5204546.5909090908</v>
      </c>
      <c r="M242" s="387">
        <f t="shared" si="31"/>
        <v>2426136.3636363638</v>
      </c>
      <c r="N242" s="387">
        <f t="shared" si="31"/>
        <v>1674586.3636363635</v>
      </c>
      <c r="O242" s="387">
        <f t="shared" si="31"/>
        <v>3179923.8636363638</v>
      </c>
      <c r="P242" s="384">
        <v>20</v>
      </c>
      <c r="Q242" s="391">
        <v>10214615.404689018</v>
      </c>
      <c r="R242" s="390">
        <f t="shared" si="37"/>
        <v>12305406.4</v>
      </c>
      <c r="S242" s="392">
        <f t="shared" si="38"/>
        <v>0.83009167455769828</v>
      </c>
    </row>
    <row r="243" spans="1:19" ht="15" hidden="1" x14ac:dyDescent="0.25">
      <c r="A243" s="382" t="s">
        <v>328</v>
      </c>
      <c r="B243" s="382">
        <v>2020</v>
      </c>
      <c r="C243" s="385">
        <v>4434546</v>
      </c>
      <c r="D243" s="385">
        <v>2067500</v>
      </c>
      <c r="E243" s="385">
        <v>1426364</v>
      </c>
      <c r="F243" s="385">
        <v>2709167</v>
      </c>
      <c r="G243" s="385">
        <f t="shared" si="32"/>
        <v>6502046</v>
      </c>
      <c r="H243" s="385">
        <f t="shared" si="33"/>
        <v>4135531</v>
      </c>
      <c r="I243" s="386">
        <f t="shared" si="34"/>
        <v>0.55096287434629143</v>
      </c>
      <c r="J243" s="386">
        <f t="shared" si="35"/>
        <v>0.44903712565370857</v>
      </c>
      <c r="K243" s="387">
        <f t="shared" si="36"/>
        <v>10637577</v>
      </c>
      <c r="L243" s="387">
        <f t="shared" si="31"/>
        <v>5039256.8181818184</v>
      </c>
      <c r="M243" s="387">
        <f t="shared" si="31"/>
        <v>2349431.8181818184</v>
      </c>
      <c r="N243" s="387">
        <f t="shared" si="31"/>
        <v>1620868.1818181819</v>
      </c>
      <c r="O243" s="387">
        <f t="shared" si="31"/>
        <v>3078598.8636363638</v>
      </c>
      <c r="P243" s="384">
        <v>21</v>
      </c>
      <c r="Q243" s="391">
        <v>10824947.732282151</v>
      </c>
      <c r="R243" s="390">
        <f t="shared" si="37"/>
        <v>11914086.24</v>
      </c>
      <c r="S243" s="392">
        <f t="shared" si="38"/>
        <v>0.90858396642612771</v>
      </c>
    </row>
    <row r="244" spans="1:19" hidden="1" x14ac:dyDescent="0.2">
      <c r="A244" s="382" t="s">
        <v>329</v>
      </c>
      <c r="B244" s="382">
        <v>1990</v>
      </c>
      <c r="C244" s="385">
        <v>34116000</v>
      </c>
      <c r="D244" s="385">
        <v>6130000</v>
      </c>
      <c r="E244" s="385">
        <v>950000</v>
      </c>
      <c r="F244" s="385">
        <v>2034000</v>
      </c>
      <c r="G244" s="385">
        <f t="shared" si="32"/>
        <v>40246000</v>
      </c>
      <c r="H244" s="385">
        <f t="shared" si="33"/>
        <v>2984000</v>
      </c>
      <c r="I244" s="386">
        <f t="shared" si="34"/>
        <v>0.81114966458477911</v>
      </c>
      <c r="J244" s="386">
        <f t="shared" si="35"/>
        <v>0.18885033541522092</v>
      </c>
      <c r="K244" s="387">
        <f t="shared" si="36"/>
        <v>43230000</v>
      </c>
      <c r="L244" s="387">
        <f t="shared" si="31"/>
        <v>38768181.81818182</v>
      </c>
      <c r="M244" s="387">
        <f t="shared" si="31"/>
        <v>6965909.0909090908</v>
      </c>
      <c r="N244" s="387">
        <f t="shared" si="31"/>
        <v>1079545.4545454546</v>
      </c>
      <c r="O244" s="387">
        <f t="shared" si="31"/>
        <v>2311363.6363636362</v>
      </c>
      <c r="S244" s="389">
        <f>AVERAGE(S223:S243)</f>
        <v>0.96620923789240853</v>
      </c>
    </row>
    <row r="245" spans="1:19" hidden="1" x14ac:dyDescent="0.2">
      <c r="A245" s="382" t="s">
        <v>329</v>
      </c>
      <c r="B245" s="382">
        <v>1991</v>
      </c>
      <c r="C245" s="385">
        <v>27411000</v>
      </c>
      <c r="D245" s="385">
        <v>4530000</v>
      </c>
      <c r="E245" s="385">
        <v>922000</v>
      </c>
      <c r="F245" s="385">
        <v>2000000</v>
      </c>
      <c r="G245" s="385">
        <f t="shared" si="32"/>
        <v>31941000</v>
      </c>
      <c r="H245" s="385">
        <f t="shared" si="33"/>
        <v>2922000</v>
      </c>
      <c r="I245" s="386">
        <f t="shared" si="34"/>
        <v>0.81269540773886351</v>
      </c>
      <c r="J245" s="386">
        <f t="shared" si="35"/>
        <v>0.18730459226113644</v>
      </c>
      <c r="K245" s="387">
        <f t="shared" si="36"/>
        <v>34863000</v>
      </c>
      <c r="L245" s="387">
        <f t="shared" si="31"/>
        <v>31148863.636363637</v>
      </c>
      <c r="M245" s="387">
        <f t="shared" si="31"/>
        <v>5147727.2727272725</v>
      </c>
      <c r="N245" s="387">
        <f t="shared" si="31"/>
        <v>1047727.2727272727</v>
      </c>
      <c r="O245" s="387">
        <f t="shared" si="31"/>
        <v>2272727.2727272729</v>
      </c>
    </row>
    <row r="246" spans="1:19" hidden="1" x14ac:dyDescent="0.2">
      <c r="A246" s="382" t="s">
        <v>329</v>
      </c>
      <c r="B246" s="382">
        <v>1992</v>
      </c>
      <c r="C246" s="385">
        <v>30487000</v>
      </c>
      <c r="D246" s="385">
        <v>5117000</v>
      </c>
      <c r="E246" s="385">
        <v>910000</v>
      </c>
      <c r="F246" s="385">
        <v>1968000</v>
      </c>
      <c r="G246" s="385">
        <f t="shared" si="32"/>
        <v>35604000</v>
      </c>
      <c r="H246" s="385">
        <f t="shared" si="33"/>
        <v>2878000</v>
      </c>
      <c r="I246" s="386">
        <f t="shared" si="34"/>
        <v>0.81588794761187045</v>
      </c>
      <c r="J246" s="386">
        <f t="shared" si="35"/>
        <v>0.18411205238812953</v>
      </c>
      <c r="K246" s="387">
        <f t="shared" si="36"/>
        <v>38482000</v>
      </c>
      <c r="L246" s="387">
        <f t="shared" si="31"/>
        <v>34644318.18181818</v>
      </c>
      <c r="M246" s="387">
        <f t="shared" si="31"/>
        <v>5814772.7272727275</v>
      </c>
      <c r="N246" s="387">
        <f t="shared" si="31"/>
        <v>1034090.9090909091</v>
      </c>
      <c r="O246" s="387">
        <f t="shared" si="31"/>
        <v>2236363.6363636362</v>
      </c>
    </row>
    <row r="247" spans="1:19" hidden="1" x14ac:dyDescent="0.2">
      <c r="A247" s="382" t="s">
        <v>329</v>
      </c>
      <c r="B247" s="382">
        <v>1993</v>
      </c>
      <c r="C247" s="385">
        <v>33232000</v>
      </c>
      <c r="D247" s="385">
        <v>4851000</v>
      </c>
      <c r="E247" s="385">
        <v>1413000</v>
      </c>
      <c r="F247" s="385">
        <v>2748000</v>
      </c>
      <c r="G247" s="385">
        <f t="shared" si="32"/>
        <v>38083000</v>
      </c>
      <c r="H247" s="385">
        <f t="shared" si="33"/>
        <v>4161000</v>
      </c>
      <c r="I247" s="386">
        <f t="shared" si="34"/>
        <v>0.82011646624372692</v>
      </c>
      <c r="J247" s="386">
        <f t="shared" si="35"/>
        <v>0.17988353375627308</v>
      </c>
      <c r="K247" s="387">
        <f t="shared" si="36"/>
        <v>42244000</v>
      </c>
      <c r="L247" s="387">
        <f t="shared" si="31"/>
        <v>37763636.363636367</v>
      </c>
      <c r="M247" s="387">
        <f t="shared" si="31"/>
        <v>5512500</v>
      </c>
      <c r="N247" s="387">
        <f t="shared" si="31"/>
        <v>1605681.8181818181</v>
      </c>
      <c r="O247" s="387">
        <f t="shared" si="31"/>
        <v>3122727.2727272729</v>
      </c>
    </row>
    <row r="248" spans="1:19" hidden="1" x14ac:dyDescent="0.2">
      <c r="A248" s="382" t="s">
        <v>329</v>
      </c>
      <c r="B248" s="382">
        <v>1994</v>
      </c>
      <c r="C248" s="385">
        <v>39489000</v>
      </c>
      <c r="D248" s="385">
        <v>5155000</v>
      </c>
      <c r="E248" s="385">
        <v>1385000</v>
      </c>
      <c r="F248" s="385">
        <v>2716000</v>
      </c>
      <c r="G248" s="385">
        <f t="shared" si="32"/>
        <v>44644000</v>
      </c>
      <c r="H248" s="385">
        <f t="shared" si="33"/>
        <v>4101000</v>
      </c>
      <c r="I248" s="386">
        <f t="shared" si="34"/>
        <v>0.83852702841317062</v>
      </c>
      <c r="J248" s="386">
        <f t="shared" si="35"/>
        <v>0.16147297158682941</v>
      </c>
      <c r="K248" s="387">
        <f t="shared" si="36"/>
        <v>48745000</v>
      </c>
      <c r="L248" s="387">
        <f t="shared" si="31"/>
        <v>44873863.636363633</v>
      </c>
      <c r="M248" s="387">
        <f t="shared" si="31"/>
        <v>5857954.5454545459</v>
      </c>
      <c r="N248" s="387">
        <f t="shared" si="31"/>
        <v>1573863.6363636365</v>
      </c>
      <c r="O248" s="387">
        <f t="shared" si="31"/>
        <v>3086363.6363636362</v>
      </c>
    </row>
    <row r="249" spans="1:19" hidden="1" x14ac:dyDescent="0.2">
      <c r="A249" s="382" t="s">
        <v>329</v>
      </c>
      <c r="B249" s="382">
        <v>1995</v>
      </c>
      <c r="C249" s="385">
        <v>40347000</v>
      </c>
      <c r="D249" s="385">
        <v>5777000</v>
      </c>
      <c r="E249" s="385">
        <v>1387000</v>
      </c>
      <c r="F249" s="385">
        <v>2708000</v>
      </c>
      <c r="G249" s="385">
        <f t="shared" si="32"/>
        <v>46124000</v>
      </c>
      <c r="H249" s="385">
        <f t="shared" si="33"/>
        <v>4095000</v>
      </c>
      <c r="I249" s="386">
        <f t="shared" si="34"/>
        <v>0.83104004460463177</v>
      </c>
      <c r="J249" s="386">
        <f t="shared" si="35"/>
        <v>0.16895995539536829</v>
      </c>
      <c r="K249" s="387">
        <f t="shared" si="36"/>
        <v>50219000</v>
      </c>
      <c r="L249" s="387">
        <f t="shared" si="31"/>
        <v>45848863.636363633</v>
      </c>
      <c r="M249" s="387">
        <f t="shared" si="31"/>
        <v>6564772.7272727275</v>
      </c>
      <c r="N249" s="387">
        <f t="shared" si="31"/>
        <v>1576136.3636363635</v>
      </c>
      <c r="O249" s="387">
        <f t="shared" si="31"/>
        <v>3077272.7272727271</v>
      </c>
    </row>
    <row r="250" spans="1:19" hidden="1" x14ac:dyDescent="0.2">
      <c r="A250" s="382" t="s">
        <v>329</v>
      </c>
      <c r="B250" s="382">
        <v>1996</v>
      </c>
      <c r="C250" s="385">
        <v>37604000</v>
      </c>
      <c r="D250" s="385">
        <v>4899000</v>
      </c>
      <c r="E250" s="385">
        <v>1389000</v>
      </c>
      <c r="F250" s="385">
        <v>2705000</v>
      </c>
      <c r="G250" s="385">
        <f t="shared" si="32"/>
        <v>42503000</v>
      </c>
      <c r="H250" s="385">
        <f t="shared" si="33"/>
        <v>4094000</v>
      </c>
      <c r="I250" s="386">
        <f t="shared" si="34"/>
        <v>0.83681352876794646</v>
      </c>
      <c r="J250" s="386">
        <f t="shared" si="35"/>
        <v>0.16318647123205357</v>
      </c>
      <c r="K250" s="387">
        <f t="shared" si="36"/>
        <v>46597000</v>
      </c>
      <c r="L250" s="387">
        <f t="shared" si="31"/>
        <v>42731818.18181818</v>
      </c>
      <c r="M250" s="387">
        <f t="shared" si="31"/>
        <v>5567045.4545454541</v>
      </c>
      <c r="N250" s="387">
        <f t="shared" si="31"/>
        <v>1578409.0909090908</v>
      </c>
      <c r="O250" s="387">
        <f t="shared" si="31"/>
        <v>3073863.6363636362</v>
      </c>
    </row>
    <row r="251" spans="1:19" hidden="1" x14ac:dyDescent="0.2">
      <c r="A251" s="382" t="s">
        <v>329</v>
      </c>
      <c r="B251" s="382">
        <v>1997</v>
      </c>
      <c r="C251" s="385">
        <v>41792000</v>
      </c>
      <c r="D251" s="385">
        <v>5496000</v>
      </c>
      <c r="E251" s="385">
        <v>1367000</v>
      </c>
      <c r="F251" s="385">
        <v>2674000</v>
      </c>
      <c r="G251" s="385">
        <f t="shared" si="32"/>
        <v>47288000</v>
      </c>
      <c r="H251" s="385">
        <f t="shared" si="33"/>
        <v>4041000</v>
      </c>
      <c r="I251" s="386">
        <f t="shared" si="34"/>
        <v>0.84083071947631938</v>
      </c>
      <c r="J251" s="386">
        <f t="shared" si="35"/>
        <v>0.15916928052368057</v>
      </c>
      <c r="K251" s="387">
        <f t="shared" si="36"/>
        <v>51329000</v>
      </c>
      <c r="L251" s="387">
        <f t="shared" si="31"/>
        <v>47490909.090909094</v>
      </c>
      <c r="M251" s="387">
        <f t="shared" si="31"/>
        <v>6245454.5454545459</v>
      </c>
      <c r="N251" s="387">
        <f t="shared" si="31"/>
        <v>1553409.0909090908</v>
      </c>
      <c r="O251" s="387">
        <f t="shared" si="31"/>
        <v>3038636.3636363638</v>
      </c>
    </row>
    <row r="252" spans="1:19" hidden="1" x14ac:dyDescent="0.2">
      <c r="A252" s="382" t="s">
        <v>329</v>
      </c>
      <c r="B252" s="382">
        <v>1998</v>
      </c>
      <c r="C252" s="385">
        <v>43632093</v>
      </c>
      <c r="D252" s="385">
        <v>5908770</v>
      </c>
      <c r="E252" s="385">
        <v>1403673</v>
      </c>
      <c r="F252" s="385">
        <v>2715444</v>
      </c>
      <c r="G252" s="385">
        <f t="shared" si="32"/>
        <v>49540863</v>
      </c>
      <c r="H252" s="385">
        <f t="shared" si="33"/>
        <v>4119117</v>
      </c>
      <c r="I252" s="386">
        <f t="shared" si="34"/>
        <v>0.8392803351771656</v>
      </c>
      <c r="J252" s="386">
        <f t="shared" si="35"/>
        <v>0.16071966482283445</v>
      </c>
      <c r="K252" s="387">
        <f t="shared" si="36"/>
        <v>53659980</v>
      </c>
      <c r="L252" s="387">
        <f t="shared" si="31"/>
        <v>49581923.863636367</v>
      </c>
      <c r="M252" s="387">
        <f t="shared" si="31"/>
        <v>6714511.3636363633</v>
      </c>
      <c r="N252" s="387">
        <f t="shared" si="31"/>
        <v>1595082.9545454546</v>
      </c>
      <c r="O252" s="387">
        <f t="shared" si="31"/>
        <v>3085731.8181818184</v>
      </c>
      <c r="P252" s="390"/>
    </row>
    <row r="253" spans="1:19" ht="15" hidden="1" x14ac:dyDescent="0.25">
      <c r="A253" s="382" t="s">
        <v>329</v>
      </c>
      <c r="B253" s="382">
        <v>1999</v>
      </c>
      <c r="C253" s="385">
        <v>43732000</v>
      </c>
      <c r="D253" s="385">
        <v>5861000</v>
      </c>
      <c r="E253" s="385">
        <v>1368000</v>
      </c>
      <c r="F253" s="385">
        <v>2676000</v>
      </c>
      <c r="G253" s="385">
        <f t="shared" si="32"/>
        <v>49593000</v>
      </c>
      <c r="H253" s="385">
        <f t="shared" si="33"/>
        <v>4044000</v>
      </c>
      <c r="I253" s="386">
        <f t="shared" si="34"/>
        <v>0.84083748158920146</v>
      </c>
      <c r="J253" s="386">
        <f t="shared" si="35"/>
        <v>0.15916251841079851</v>
      </c>
      <c r="K253" s="387">
        <f t="shared" si="36"/>
        <v>53637000</v>
      </c>
      <c r="L253" s="387">
        <f t="shared" si="31"/>
        <v>49695454.545454547</v>
      </c>
      <c r="M253" s="387">
        <f t="shared" si="31"/>
        <v>6660227.2727272725</v>
      </c>
      <c r="N253" s="387">
        <f t="shared" si="31"/>
        <v>1554545.4545454546</v>
      </c>
      <c r="O253" s="387">
        <f t="shared" si="31"/>
        <v>3040909.0909090908</v>
      </c>
      <c r="P253" s="390">
        <v>1</v>
      </c>
      <c r="Q253" s="391">
        <v>63643427.304979555</v>
      </c>
      <c r="R253" s="390">
        <f t="shared" ref="R253:R274" si="39">K253*1.12</f>
        <v>60073440.000000007</v>
      </c>
      <c r="S253" s="392">
        <f t="shared" ref="S253:S274" si="40">Q253/R253</f>
        <v>1.0594270497074838</v>
      </c>
    </row>
    <row r="254" spans="1:19" ht="15" hidden="1" x14ac:dyDescent="0.25">
      <c r="A254" s="382" t="s">
        <v>329</v>
      </c>
      <c r="B254" s="382">
        <v>2000</v>
      </c>
      <c r="C254" s="385">
        <v>44368754</v>
      </c>
      <c r="D254" s="385">
        <v>5778319</v>
      </c>
      <c r="E254" s="385">
        <v>1400205</v>
      </c>
      <c r="F254" s="385">
        <v>2714577</v>
      </c>
      <c r="G254" s="385">
        <f t="shared" si="32"/>
        <v>50147073</v>
      </c>
      <c r="H254" s="385">
        <f t="shared" si="33"/>
        <v>4114782</v>
      </c>
      <c r="I254" s="386">
        <f t="shared" si="34"/>
        <v>0.84348312456328667</v>
      </c>
      <c r="J254" s="386">
        <f t="shared" si="35"/>
        <v>0.15651687543671333</v>
      </c>
      <c r="K254" s="387">
        <f t="shared" si="36"/>
        <v>54261855</v>
      </c>
      <c r="L254" s="387">
        <f t="shared" si="31"/>
        <v>50419038.636363633</v>
      </c>
      <c r="M254" s="387">
        <f t="shared" si="31"/>
        <v>6566271.5909090908</v>
      </c>
      <c r="N254" s="387">
        <f t="shared" si="31"/>
        <v>1591142.0454545454</v>
      </c>
      <c r="O254" s="387">
        <f t="shared" si="31"/>
        <v>3084746.5909090908</v>
      </c>
      <c r="P254" s="390">
        <v>2</v>
      </c>
      <c r="Q254" s="391">
        <v>64356115.579690903</v>
      </c>
      <c r="R254" s="390">
        <f t="shared" si="39"/>
        <v>60773277.600000009</v>
      </c>
      <c r="S254" s="392">
        <f t="shared" si="40"/>
        <v>1.0589541673771909</v>
      </c>
    </row>
    <row r="255" spans="1:19" ht="15" hidden="1" x14ac:dyDescent="0.25">
      <c r="A255" s="382" t="s">
        <v>329</v>
      </c>
      <c r="B255" s="382">
        <v>2001</v>
      </c>
      <c r="C255" s="385">
        <v>41729000</v>
      </c>
      <c r="D255" s="385">
        <v>5998000</v>
      </c>
      <c r="E255" s="385">
        <v>1996000</v>
      </c>
      <c r="F255" s="385">
        <v>2487000</v>
      </c>
      <c r="G255" s="385">
        <f t="shared" si="32"/>
        <v>47727000</v>
      </c>
      <c r="H255" s="385">
        <f t="shared" si="33"/>
        <v>4483000</v>
      </c>
      <c r="I255" s="386">
        <f t="shared" si="34"/>
        <v>0.83748324075847536</v>
      </c>
      <c r="J255" s="386">
        <f t="shared" si="35"/>
        <v>0.16251675924152462</v>
      </c>
      <c r="K255" s="387">
        <f t="shared" si="36"/>
        <v>52210000</v>
      </c>
      <c r="L255" s="387">
        <f t="shared" si="31"/>
        <v>47419318.18181818</v>
      </c>
      <c r="M255" s="387">
        <f t="shared" si="31"/>
        <v>6815909.0909090908</v>
      </c>
      <c r="N255" s="387">
        <f t="shared" si="31"/>
        <v>2268181.8181818184</v>
      </c>
      <c r="O255" s="387">
        <f t="shared" si="31"/>
        <v>2826136.3636363638</v>
      </c>
      <c r="P255" s="390">
        <v>3</v>
      </c>
      <c r="Q255" s="391">
        <v>60584763.885402687</v>
      </c>
      <c r="R255" s="390">
        <f t="shared" si="39"/>
        <v>58475200.000000007</v>
      </c>
      <c r="S255" s="392">
        <f t="shared" si="40"/>
        <v>1.0360762149663905</v>
      </c>
    </row>
    <row r="256" spans="1:19" ht="15" hidden="1" x14ac:dyDescent="0.25">
      <c r="A256" s="382" t="s">
        <v>329</v>
      </c>
      <c r="B256" s="382">
        <v>2002</v>
      </c>
      <c r="C256" s="385">
        <v>42479000</v>
      </c>
      <c r="D256" s="385">
        <v>6050000</v>
      </c>
      <c r="E256" s="385">
        <v>2313851</v>
      </c>
      <c r="F256" s="385">
        <v>2545715</v>
      </c>
      <c r="G256" s="385">
        <f t="shared" si="32"/>
        <v>48529000</v>
      </c>
      <c r="H256" s="385">
        <f t="shared" si="33"/>
        <v>4859566</v>
      </c>
      <c r="I256" s="386">
        <f t="shared" si="34"/>
        <v>0.83899708038608867</v>
      </c>
      <c r="J256" s="386">
        <f t="shared" si="35"/>
        <v>0.16100291961391133</v>
      </c>
      <c r="K256" s="387">
        <f t="shared" si="36"/>
        <v>53388566</v>
      </c>
      <c r="L256" s="387">
        <f t="shared" si="31"/>
        <v>48271590.909090906</v>
      </c>
      <c r="M256" s="387">
        <f t="shared" si="31"/>
        <v>6875000</v>
      </c>
      <c r="N256" s="387">
        <f t="shared" si="31"/>
        <v>2629376.1363636362</v>
      </c>
      <c r="O256" s="387">
        <f t="shared" si="31"/>
        <v>2892857.9545454546</v>
      </c>
      <c r="P256" s="390">
        <v>4</v>
      </c>
      <c r="Q256" s="391">
        <v>62113529.898000389</v>
      </c>
      <c r="R256" s="390">
        <f t="shared" si="39"/>
        <v>59795193.920000009</v>
      </c>
      <c r="S256" s="392">
        <f t="shared" si="40"/>
        <v>1.0387712761848733</v>
      </c>
    </row>
    <row r="257" spans="1:19" ht="15" hidden="1" x14ac:dyDescent="0.25">
      <c r="A257" s="382" t="s">
        <v>329</v>
      </c>
      <c r="B257" s="382">
        <v>2003</v>
      </c>
      <c r="C257" s="385">
        <v>43118000</v>
      </c>
      <c r="D257" s="385">
        <v>6128000</v>
      </c>
      <c r="E257" s="385">
        <v>2414423</v>
      </c>
      <c r="F257" s="385">
        <v>2580011</v>
      </c>
      <c r="G257" s="385">
        <f t="shared" si="32"/>
        <v>49246000</v>
      </c>
      <c r="H257" s="385">
        <f t="shared" si="33"/>
        <v>4994434</v>
      </c>
      <c r="I257" s="386">
        <f t="shared" si="34"/>
        <v>0.83945535907769464</v>
      </c>
      <c r="J257" s="386">
        <f t="shared" si="35"/>
        <v>0.1605446409223053</v>
      </c>
      <c r="K257" s="387">
        <f t="shared" si="36"/>
        <v>54240434</v>
      </c>
      <c r="L257" s="387">
        <f t="shared" si="31"/>
        <v>48997727.272727273</v>
      </c>
      <c r="M257" s="387">
        <f t="shared" si="31"/>
        <v>6963636.3636363633</v>
      </c>
      <c r="N257" s="387">
        <f t="shared" si="31"/>
        <v>2743662.5</v>
      </c>
      <c r="O257" s="387">
        <f t="shared" ref="O257:O258" si="41">F257/0.88</f>
        <v>2931830.6818181816</v>
      </c>
      <c r="P257" s="390">
        <v>5</v>
      </c>
      <c r="Q257" s="391">
        <v>62968972.537010811</v>
      </c>
      <c r="R257" s="390">
        <f t="shared" si="39"/>
        <v>60749286.080000006</v>
      </c>
      <c r="S257" s="392">
        <f t="shared" si="40"/>
        <v>1.0365384780668487</v>
      </c>
    </row>
    <row r="258" spans="1:19" ht="15" hidden="1" x14ac:dyDescent="0.25">
      <c r="A258" s="382" t="s">
        <v>329</v>
      </c>
      <c r="B258" s="382">
        <v>2004</v>
      </c>
      <c r="C258" s="385">
        <v>43225664</v>
      </c>
      <c r="D258" s="385">
        <v>6055194</v>
      </c>
      <c r="E258" s="385">
        <v>2527762</v>
      </c>
      <c r="F258" s="385">
        <v>2589645</v>
      </c>
      <c r="G258" s="385">
        <f t="shared" si="32"/>
        <v>49280858</v>
      </c>
      <c r="H258" s="385">
        <f t="shared" si="33"/>
        <v>5117407</v>
      </c>
      <c r="I258" s="386">
        <f t="shared" si="34"/>
        <v>0.84108244996416703</v>
      </c>
      <c r="J258" s="386">
        <f t="shared" si="35"/>
        <v>0.15891755003583294</v>
      </c>
      <c r="K258" s="387">
        <f t="shared" si="36"/>
        <v>54398265</v>
      </c>
      <c r="L258" s="387">
        <f t="shared" ref="L258:O321" si="42">C258/0.88</f>
        <v>49120072.727272727</v>
      </c>
      <c r="M258" s="387">
        <f t="shared" si="42"/>
        <v>6880902.2727272725</v>
      </c>
      <c r="N258" s="387">
        <f t="shared" si="42"/>
        <v>2872456.8181818184</v>
      </c>
      <c r="O258" s="387">
        <f t="shared" si="41"/>
        <v>2942778.4090909092</v>
      </c>
      <c r="P258" s="390">
        <v>6</v>
      </c>
      <c r="Q258" s="391">
        <v>62962928.674013957</v>
      </c>
      <c r="R258" s="390">
        <f t="shared" si="39"/>
        <v>60926056.800000004</v>
      </c>
      <c r="S258" s="392">
        <f t="shared" si="40"/>
        <v>1.033431867758984</v>
      </c>
    </row>
    <row r="259" spans="1:19" ht="15" hidden="1" x14ac:dyDescent="0.25">
      <c r="A259" s="382" t="s">
        <v>329</v>
      </c>
      <c r="B259" s="382">
        <v>2005</v>
      </c>
      <c r="C259" s="385">
        <v>40928173</v>
      </c>
      <c r="D259" s="385">
        <v>6187812</v>
      </c>
      <c r="E259" s="385">
        <v>2543823</v>
      </c>
      <c r="F259" s="385">
        <v>2590374</v>
      </c>
      <c r="G259" s="385">
        <f t="shared" si="32"/>
        <v>47115985</v>
      </c>
      <c r="H259" s="385">
        <f t="shared" si="33"/>
        <v>5134197</v>
      </c>
      <c r="I259" s="386">
        <f t="shared" si="34"/>
        <v>0.83199702538835174</v>
      </c>
      <c r="J259" s="386">
        <f t="shared" si="35"/>
        <v>0.16800297461164823</v>
      </c>
      <c r="K259" s="387">
        <f t="shared" si="36"/>
        <v>52250182</v>
      </c>
      <c r="L259" s="387">
        <f t="shared" si="42"/>
        <v>46509287.5</v>
      </c>
      <c r="M259" s="387">
        <f t="shared" si="42"/>
        <v>7031604.5454545459</v>
      </c>
      <c r="N259" s="387">
        <f t="shared" si="42"/>
        <v>2890707.9545454546</v>
      </c>
      <c r="O259" s="387">
        <f t="shared" si="42"/>
        <v>2943606.8181818184</v>
      </c>
      <c r="P259" s="390">
        <v>7</v>
      </c>
      <c r="Q259" s="391">
        <v>60253663.211141765</v>
      </c>
      <c r="R259" s="390">
        <f t="shared" si="39"/>
        <v>58520203.840000004</v>
      </c>
      <c r="S259" s="392">
        <f t="shared" si="40"/>
        <v>1.029621553880455</v>
      </c>
    </row>
    <row r="260" spans="1:19" ht="15" hidden="1" x14ac:dyDescent="0.25">
      <c r="A260" s="382" t="s">
        <v>329</v>
      </c>
      <c r="B260" s="382">
        <v>2006</v>
      </c>
      <c r="C260" s="385">
        <v>39575248</v>
      </c>
      <c r="D260" s="385">
        <v>5946060</v>
      </c>
      <c r="E260" s="385">
        <v>2624638</v>
      </c>
      <c r="F260" s="385">
        <v>2665671</v>
      </c>
      <c r="G260" s="385">
        <f t="shared" ref="G260:G323" si="43">C260+D260</f>
        <v>45521308</v>
      </c>
      <c r="H260" s="385">
        <f t="shared" ref="H260:H323" si="44">E260+F260</f>
        <v>5290309</v>
      </c>
      <c r="I260" s="386">
        <f t="shared" ref="I260:I323" si="45">(C260+E260)/SUM(C260:F260)</f>
        <v>0.83051649389548066</v>
      </c>
      <c r="J260" s="386">
        <f t="shared" ref="J260:J323" si="46">(D260+F260)/SUM(C260:F260)</f>
        <v>0.16948350610451937</v>
      </c>
      <c r="K260" s="387">
        <f t="shared" ref="K260:K323" si="47">SUM(C260:F260)</f>
        <v>50811617</v>
      </c>
      <c r="L260" s="387">
        <f t="shared" si="42"/>
        <v>44971872.727272727</v>
      </c>
      <c r="M260" s="387">
        <f t="shared" si="42"/>
        <v>6756886.3636363633</v>
      </c>
      <c r="N260" s="387">
        <f t="shared" si="42"/>
        <v>2982543.1818181816</v>
      </c>
      <c r="O260" s="387">
        <f t="shared" si="42"/>
        <v>3029171.5909090908</v>
      </c>
      <c r="P260" s="390">
        <v>8</v>
      </c>
      <c r="Q260" s="391">
        <v>58336795.404720142</v>
      </c>
      <c r="R260" s="390">
        <f t="shared" si="39"/>
        <v>56909011.040000007</v>
      </c>
      <c r="S260" s="392">
        <f t="shared" si="40"/>
        <v>1.025088897849878</v>
      </c>
    </row>
    <row r="261" spans="1:19" ht="15" hidden="1" x14ac:dyDescent="0.25">
      <c r="A261" s="382" t="s">
        <v>329</v>
      </c>
      <c r="B261" s="382">
        <v>2007</v>
      </c>
      <c r="C261" s="385">
        <v>44591667</v>
      </c>
      <c r="D261" s="385">
        <v>6814058</v>
      </c>
      <c r="E261" s="385">
        <v>2580855</v>
      </c>
      <c r="F261" s="385">
        <v>2625599</v>
      </c>
      <c r="G261" s="385">
        <f t="shared" si="43"/>
        <v>51405725</v>
      </c>
      <c r="H261" s="385">
        <f t="shared" si="44"/>
        <v>5206454</v>
      </c>
      <c r="I261" s="386">
        <f t="shared" si="45"/>
        <v>0.83325748687398171</v>
      </c>
      <c r="J261" s="386">
        <f t="shared" si="46"/>
        <v>0.16674251312601834</v>
      </c>
      <c r="K261" s="387">
        <f t="shared" si="47"/>
        <v>56612179</v>
      </c>
      <c r="L261" s="387">
        <f t="shared" si="42"/>
        <v>50672348.863636367</v>
      </c>
      <c r="M261" s="387">
        <f t="shared" si="42"/>
        <v>7743247.7272727275</v>
      </c>
      <c r="N261" s="387">
        <f t="shared" si="42"/>
        <v>2932789.7727272729</v>
      </c>
      <c r="O261" s="387">
        <f t="shared" si="42"/>
        <v>2983635.2272727271</v>
      </c>
      <c r="P261" s="390">
        <v>9</v>
      </c>
      <c r="Q261" s="391">
        <v>65448271.434932232</v>
      </c>
      <c r="R261" s="390">
        <f t="shared" si="39"/>
        <v>63405640.480000004</v>
      </c>
      <c r="S261" s="392">
        <f t="shared" si="40"/>
        <v>1.0322152877799025</v>
      </c>
    </row>
    <row r="262" spans="1:19" ht="15" hidden="1" x14ac:dyDescent="0.25">
      <c r="A262" s="382" t="s">
        <v>329</v>
      </c>
      <c r="B262" s="382">
        <v>2008</v>
      </c>
      <c r="C262" s="385">
        <v>38127300</v>
      </c>
      <c r="D262" s="385">
        <v>7332900</v>
      </c>
      <c r="E262" s="385">
        <v>2293600</v>
      </c>
      <c r="F262" s="385">
        <v>3177800</v>
      </c>
      <c r="G262" s="385">
        <f t="shared" si="43"/>
        <v>45460200</v>
      </c>
      <c r="H262" s="385">
        <f t="shared" si="44"/>
        <v>5471400</v>
      </c>
      <c r="I262" s="386">
        <f t="shared" si="45"/>
        <v>0.79363106597868516</v>
      </c>
      <c r="J262" s="386">
        <f t="shared" si="46"/>
        <v>0.20636893402131487</v>
      </c>
      <c r="K262" s="387">
        <f t="shared" si="47"/>
        <v>50931600</v>
      </c>
      <c r="L262" s="387">
        <f t="shared" si="42"/>
        <v>43326477.272727273</v>
      </c>
      <c r="M262" s="387">
        <f t="shared" si="42"/>
        <v>8332840.9090909092</v>
      </c>
      <c r="N262" s="387">
        <f t="shared" si="42"/>
        <v>2606363.6363636362</v>
      </c>
      <c r="O262" s="387">
        <f t="shared" si="42"/>
        <v>3611136.3636363638</v>
      </c>
      <c r="P262" s="390">
        <v>10</v>
      </c>
      <c r="Q262" s="391">
        <v>58589637.131878488</v>
      </c>
      <c r="R262" s="390">
        <f t="shared" si="39"/>
        <v>57043392.000000007</v>
      </c>
      <c r="S262" s="392">
        <f t="shared" si="40"/>
        <v>1.0271064724180232</v>
      </c>
    </row>
    <row r="263" spans="1:19" ht="15" hidden="1" x14ac:dyDescent="0.25">
      <c r="A263" s="382" t="s">
        <v>329</v>
      </c>
      <c r="B263" s="382">
        <v>2009</v>
      </c>
      <c r="C263" s="385">
        <v>30016500</v>
      </c>
      <c r="D263" s="385">
        <v>6134700</v>
      </c>
      <c r="E263" s="385">
        <v>2634800</v>
      </c>
      <c r="F263" s="385">
        <v>3371800</v>
      </c>
      <c r="G263" s="385">
        <f t="shared" si="43"/>
        <v>36151200</v>
      </c>
      <c r="H263" s="385">
        <f t="shared" si="44"/>
        <v>6006600</v>
      </c>
      <c r="I263" s="386">
        <f t="shared" si="45"/>
        <v>0.77450199014180054</v>
      </c>
      <c r="J263" s="386">
        <f t="shared" si="46"/>
        <v>0.22549800985819943</v>
      </c>
      <c r="K263" s="387">
        <f t="shared" si="47"/>
        <v>42157800</v>
      </c>
      <c r="L263" s="387">
        <f t="shared" si="42"/>
        <v>34109659.090909094</v>
      </c>
      <c r="M263" s="387">
        <f t="shared" si="42"/>
        <v>6971250</v>
      </c>
      <c r="N263" s="387">
        <f t="shared" si="42"/>
        <v>2994090.9090909092</v>
      </c>
      <c r="O263" s="387">
        <f t="shared" si="42"/>
        <v>3831590.9090909092</v>
      </c>
      <c r="P263" s="390">
        <v>11</v>
      </c>
      <c r="Q263" s="391">
        <v>47487813.951453969</v>
      </c>
      <c r="R263" s="390">
        <f t="shared" si="39"/>
        <v>47216736.000000007</v>
      </c>
      <c r="S263" s="392">
        <f t="shared" si="40"/>
        <v>1.0057411412651218</v>
      </c>
    </row>
    <row r="264" spans="1:19" ht="15" hidden="1" x14ac:dyDescent="0.25">
      <c r="A264" s="382" t="s">
        <v>329</v>
      </c>
      <c r="B264" s="382">
        <v>2010</v>
      </c>
      <c r="C264" s="385">
        <v>38225100</v>
      </c>
      <c r="D264" s="385">
        <v>7194500</v>
      </c>
      <c r="E264" s="385">
        <v>3075000</v>
      </c>
      <c r="F264" s="385">
        <v>3630000</v>
      </c>
      <c r="G264" s="385">
        <f t="shared" si="43"/>
        <v>45419600</v>
      </c>
      <c r="H264" s="385">
        <f t="shared" si="44"/>
        <v>6705000</v>
      </c>
      <c r="I264" s="386">
        <f t="shared" si="45"/>
        <v>0.79233413781592565</v>
      </c>
      <c r="J264" s="386">
        <f t="shared" si="46"/>
        <v>0.20766586218407432</v>
      </c>
      <c r="K264" s="387">
        <f t="shared" si="47"/>
        <v>52124600</v>
      </c>
      <c r="L264" s="387">
        <f t="shared" si="42"/>
        <v>43437613.636363633</v>
      </c>
      <c r="M264" s="387">
        <f t="shared" si="42"/>
        <v>8175568.1818181816</v>
      </c>
      <c r="N264" s="387">
        <f t="shared" si="42"/>
        <v>3494318.1818181816</v>
      </c>
      <c r="O264" s="387">
        <f t="shared" si="42"/>
        <v>4125000</v>
      </c>
      <c r="P264" s="390">
        <v>12</v>
      </c>
      <c r="Q264" s="391">
        <v>58889416.451440521</v>
      </c>
      <c r="R264" s="390">
        <f t="shared" si="39"/>
        <v>58379552.000000007</v>
      </c>
      <c r="S264" s="392">
        <f t="shared" si="40"/>
        <v>1.0087336136365095</v>
      </c>
    </row>
    <row r="265" spans="1:19" ht="15" hidden="1" x14ac:dyDescent="0.25">
      <c r="A265" s="382" t="s">
        <v>329</v>
      </c>
      <c r="B265" s="382">
        <v>2011</v>
      </c>
      <c r="C265" s="385">
        <v>38354800</v>
      </c>
      <c r="D265" s="385">
        <v>7171400</v>
      </c>
      <c r="E265" s="385">
        <v>3426100</v>
      </c>
      <c r="F265" s="385">
        <v>3825600</v>
      </c>
      <c r="G265" s="385">
        <f t="shared" si="43"/>
        <v>45526200</v>
      </c>
      <c r="H265" s="385">
        <f t="shared" si="44"/>
        <v>7251700</v>
      </c>
      <c r="I265" s="386">
        <f t="shared" si="45"/>
        <v>0.79163627200021225</v>
      </c>
      <c r="J265" s="386">
        <f t="shared" si="46"/>
        <v>0.20836372799978778</v>
      </c>
      <c r="K265" s="387">
        <f t="shared" si="47"/>
        <v>52777900</v>
      </c>
      <c r="L265" s="387">
        <f t="shared" si="42"/>
        <v>43585000</v>
      </c>
      <c r="M265" s="387">
        <f t="shared" si="42"/>
        <v>8149318.1818181816</v>
      </c>
      <c r="N265" s="387">
        <f t="shared" si="42"/>
        <v>3893295.4545454546</v>
      </c>
      <c r="O265" s="387">
        <f t="shared" si="42"/>
        <v>4347272.7272727275</v>
      </c>
      <c r="P265" s="390">
        <v>13</v>
      </c>
      <c r="Q265" s="391">
        <v>60231254.798958778</v>
      </c>
      <c r="R265" s="390">
        <f t="shared" si="39"/>
        <v>59111248.000000007</v>
      </c>
      <c r="S265" s="392">
        <f t="shared" si="40"/>
        <v>1.0189474395627507</v>
      </c>
    </row>
    <row r="266" spans="1:19" ht="15" hidden="1" x14ac:dyDescent="0.25">
      <c r="A266" s="382" t="s">
        <v>329</v>
      </c>
      <c r="B266" s="382">
        <v>2012</v>
      </c>
      <c r="C266" s="385">
        <v>37941530</v>
      </c>
      <c r="D266" s="385">
        <v>6672604</v>
      </c>
      <c r="E266" s="385">
        <v>3703983</v>
      </c>
      <c r="F266" s="385">
        <v>3991388</v>
      </c>
      <c r="G266" s="385">
        <f t="shared" si="43"/>
        <v>44614134</v>
      </c>
      <c r="H266" s="385">
        <f t="shared" si="44"/>
        <v>7695371</v>
      </c>
      <c r="I266" s="386">
        <f t="shared" si="45"/>
        <v>0.79613662947106845</v>
      </c>
      <c r="J266" s="386">
        <f t="shared" si="46"/>
        <v>0.20386337052893161</v>
      </c>
      <c r="K266" s="387">
        <f t="shared" si="47"/>
        <v>52309505</v>
      </c>
      <c r="L266" s="387">
        <f t="shared" si="42"/>
        <v>43115375</v>
      </c>
      <c r="M266" s="387">
        <f t="shared" si="42"/>
        <v>7582504.5454545459</v>
      </c>
      <c r="N266" s="387">
        <f t="shared" si="42"/>
        <v>4209071.5909090908</v>
      </c>
      <c r="O266" s="387">
        <f t="shared" si="42"/>
        <v>4535668.1818181816</v>
      </c>
      <c r="P266" s="390">
        <v>14</v>
      </c>
      <c r="Q266" s="391">
        <v>58920452.22133667</v>
      </c>
      <c r="R266" s="390">
        <f t="shared" si="39"/>
        <v>58586645.600000009</v>
      </c>
      <c r="S266" s="392">
        <f t="shared" si="40"/>
        <v>1.0056976571694465</v>
      </c>
    </row>
    <row r="267" spans="1:19" ht="15" hidden="1" x14ac:dyDescent="0.25">
      <c r="A267" s="382" t="s">
        <v>329</v>
      </c>
      <c r="B267" s="382">
        <v>2013</v>
      </c>
      <c r="C267" s="385">
        <v>41305135</v>
      </c>
      <c r="D267" s="385">
        <v>8026269</v>
      </c>
      <c r="E267" s="385">
        <v>3686226</v>
      </c>
      <c r="F267" s="385">
        <v>3973950</v>
      </c>
      <c r="G267" s="385">
        <f t="shared" si="43"/>
        <v>49331404</v>
      </c>
      <c r="H267" s="385">
        <f t="shared" si="44"/>
        <v>7660176</v>
      </c>
      <c r="I267" s="386">
        <f t="shared" si="45"/>
        <v>0.78943873814342402</v>
      </c>
      <c r="J267" s="386">
        <f t="shared" si="46"/>
        <v>0.210561261856576</v>
      </c>
      <c r="K267" s="387">
        <f t="shared" si="47"/>
        <v>56991580</v>
      </c>
      <c r="L267" s="387">
        <f t="shared" si="42"/>
        <v>46937653.409090906</v>
      </c>
      <c r="M267" s="387">
        <f t="shared" si="42"/>
        <v>9120760.2272727266</v>
      </c>
      <c r="N267" s="387">
        <f t="shared" si="42"/>
        <v>4188893.1818181816</v>
      </c>
      <c r="O267" s="387">
        <f t="shared" si="42"/>
        <v>4515852.2727272725</v>
      </c>
      <c r="P267" s="390">
        <v>15</v>
      </c>
      <c r="Q267" s="391">
        <v>65034676.91853112</v>
      </c>
      <c r="R267" s="390">
        <f t="shared" si="39"/>
        <v>63830569.600000009</v>
      </c>
      <c r="S267" s="392">
        <f t="shared" si="40"/>
        <v>1.0188641167715839</v>
      </c>
    </row>
    <row r="268" spans="1:19" ht="15" hidden="1" x14ac:dyDescent="0.25">
      <c r="A268" s="382" t="s">
        <v>329</v>
      </c>
      <c r="B268" s="382">
        <v>2014</v>
      </c>
      <c r="C268" s="385">
        <v>41402400</v>
      </c>
      <c r="D268" s="385">
        <v>7799230</v>
      </c>
      <c r="E268" s="385">
        <v>3789470</v>
      </c>
      <c r="F268" s="385">
        <v>4042350</v>
      </c>
      <c r="G268" s="385">
        <f t="shared" si="43"/>
        <v>49201630</v>
      </c>
      <c r="H268" s="385">
        <f t="shared" si="44"/>
        <v>7831820</v>
      </c>
      <c r="I268" s="386">
        <f t="shared" si="45"/>
        <v>0.79237482565056117</v>
      </c>
      <c r="J268" s="386">
        <f t="shared" si="46"/>
        <v>0.20762517434943881</v>
      </c>
      <c r="K268" s="387">
        <f t="shared" si="47"/>
        <v>57033450</v>
      </c>
      <c r="L268" s="387">
        <f t="shared" si="42"/>
        <v>47048181.81818182</v>
      </c>
      <c r="M268" s="387">
        <f t="shared" si="42"/>
        <v>8862761.3636363633</v>
      </c>
      <c r="N268" s="387">
        <f t="shared" si="42"/>
        <v>4306215.9090909092</v>
      </c>
      <c r="O268" s="387">
        <f t="shared" si="42"/>
        <v>4593579.5454545459</v>
      </c>
      <c r="P268" s="390">
        <v>16</v>
      </c>
      <c r="Q268" s="391">
        <v>65034319.707555272</v>
      </c>
      <c r="R268" s="390">
        <f t="shared" si="39"/>
        <v>63877464.000000007</v>
      </c>
      <c r="S268" s="392">
        <f t="shared" si="40"/>
        <v>1.0181105453334101</v>
      </c>
    </row>
    <row r="269" spans="1:19" ht="15" hidden="1" x14ac:dyDescent="0.25">
      <c r="A269" s="382" t="s">
        <v>329</v>
      </c>
      <c r="B269" s="382">
        <v>2015</v>
      </c>
      <c r="C269" s="385">
        <v>42924675</v>
      </c>
      <c r="D269" s="385">
        <v>8521764</v>
      </c>
      <c r="E269" s="385">
        <v>3946391</v>
      </c>
      <c r="F269" s="385">
        <v>4018054</v>
      </c>
      <c r="G269" s="385">
        <f t="shared" si="43"/>
        <v>51446439</v>
      </c>
      <c r="H269" s="385">
        <f t="shared" si="44"/>
        <v>7964445</v>
      </c>
      <c r="I269" s="386">
        <f t="shared" si="45"/>
        <v>0.78893062759342214</v>
      </c>
      <c r="J269" s="386">
        <f t="shared" si="46"/>
        <v>0.21106937240657789</v>
      </c>
      <c r="K269" s="387">
        <f t="shared" si="47"/>
        <v>59410884</v>
      </c>
      <c r="L269" s="387">
        <f t="shared" si="42"/>
        <v>48778039.772727273</v>
      </c>
      <c r="M269" s="387">
        <f t="shared" si="42"/>
        <v>9683822.7272727266</v>
      </c>
      <c r="N269" s="387">
        <f t="shared" si="42"/>
        <v>4484535.2272727275</v>
      </c>
      <c r="O269" s="387">
        <f t="shared" si="42"/>
        <v>4565970.4545454541</v>
      </c>
      <c r="P269" s="390">
        <v>17</v>
      </c>
      <c r="Q269" s="391">
        <v>67247351.004928082</v>
      </c>
      <c r="R269" s="390">
        <f t="shared" si="39"/>
        <v>66540190.080000006</v>
      </c>
      <c r="S269" s="392">
        <f t="shared" si="40"/>
        <v>1.0106275759669137</v>
      </c>
    </row>
    <row r="270" spans="1:19" ht="15" hidden="1" x14ac:dyDescent="0.25">
      <c r="A270" s="382" t="s">
        <v>329</v>
      </c>
      <c r="B270" s="382">
        <v>2016</v>
      </c>
      <c r="C270" s="385">
        <v>45360272</v>
      </c>
      <c r="D270" s="385">
        <v>8966464</v>
      </c>
      <c r="E270" s="385">
        <v>3389162</v>
      </c>
      <c r="F270" s="385">
        <v>3717976</v>
      </c>
      <c r="G270" s="385">
        <f t="shared" si="43"/>
        <v>54326736</v>
      </c>
      <c r="H270" s="385">
        <f t="shared" si="44"/>
        <v>7107138</v>
      </c>
      <c r="I270" s="386">
        <f t="shared" si="45"/>
        <v>0.7935269392257438</v>
      </c>
      <c r="J270" s="386">
        <f t="shared" si="46"/>
        <v>0.20647306077425623</v>
      </c>
      <c r="K270" s="387">
        <f t="shared" si="47"/>
        <v>61433874</v>
      </c>
      <c r="L270" s="387">
        <f t="shared" si="42"/>
        <v>51545763.636363633</v>
      </c>
      <c r="M270" s="387">
        <f t="shared" si="42"/>
        <v>10189163.636363637</v>
      </c>
      <c r="N270" s="387">
        <f t="shared" si="42"/>
        <v>3851320.4545454546</v>
      </c>
      <c r="O270" s="387">
        <f t="shared" si="42"/>
        <v>4224972.7272727275</v>
      </c>
      <c r="P270" s="390">
        <v>18</v>
      </c>
      <c r="Q270" s="391">
        <v>70077478.006440759</v>
      </c>
      <c r="R270" s="390">
        <f t="shared" si="39"/>
        <v>68805938.88000001</v>
      </c>
      <c r="S270" s="392">
        <f t="shared" si="40"/>
        <v>1.0184800781318943</v>
      </c>
    </row>
    <row r="271" spans="1:19" ht="15" hidden="1" x14ac:dyDescent="0.25">
      <c r="A271" s="382" t="s">
        <v>329</v>
      </c>
      <c r="B271" s="382">
        <v>2017</v>
      </c>
      <c r="C271" s="385">
        <v>46528477</v>
      </c>
      <c r="D271" s="385">
        <v>8801790</v>
      </c>
      <c r="E271" s="385">
        <v>3677519</v>
      </c>
      <c r="F271" s="385">
        <v>4271572</v>
      </c>
      <c r="G271" s="385">
        <f t="shared" si="43"/>
        <v>55330267</v>
      </c>
      <c r="H271" s="385">
        <f t="shared" si="44"/>
        <v>7949091</v>
      </c>
      <c r="I271" s="386">
        <f t="shared" si="45"/>
        <v>0.79340242358337454</v>
      </c>
      <c r="J271" s="386">
        <f t="shared" si="46"/>
        <v>0.20659757641662546</v>
      </c>
      <c r="K271" s="387">
        <f t="shared" si="47"/>
        <v>63279358</v>
      </c>
      <c r="L271" s="387">
        <f t="shared" si="42"/>
        <v>52873269.31818182</v>
      </c>
      <c r="M271" s="387">
        <f t="shared" si="42"/>
        <v>10002034.090909092</v>
      </c>
      <c r="N271" s="387">
        <f t="shared" si="42"/>
        <v>4178998.8636363638</v>
      </c>
      <c r="O271" s="387">
        <f t="shared" si="42"/>
        <v>4854059.0909090908</v>
      </c>
      <c r="P271" s="390">
        <v>19</v>
      </c>
      <c r="Q271" s="391">
        <v>72007315.541803092</v>
      </c>
      <c r="R271" s="390">
        <f t="shared" si="39"/>
        <v>70872880.960000008</v>
      </c>
      <c r="S271" s="392">
        <f t="shared" si="40"/>
        <v>1.0160066102356322</v>
      </c>
    </row>
    <row r="272" spans="1:19" ht="15" hidden="1" x14ac:dyDescent="0.25">
      <c r="A272" s="382" t="s">
        <v>329</v>
      </c>
      <c r="B272" s="382">
        <v>2018</v>
      </c>
      <c r="C272" s="385">
        <v>50632499</v>
      </c>
      <c r="D272" s="385">
        <v>9897935</v>
      </c>
      <c r="E272" s="385">
        <v>3547190</v>
      </c>
      <c r="F272" s="385">
        <v>4211541</v>
      </c>
      <c r="G272" s="385">
        <f t="shared" si="43"/>
        <v>60530434</v>
      </c>
      <c r="H272" s="385">
        <f t="shared" si="44"/>
        <v>7758731</v>
      </c>
      <c r="I272" s="386">
        <f t="shared" si="45"/>
        <v>0.79338631538399984</v>
      </c>
      <c r="J272" s="386">
        <f t="shared" si="46"/>
        <v>0.20661368461600021</v>
      </c>
      <c r="K272" s="387">
        <f t="shared" si="47"/>
        <v>68289165</v>
      </c>
      <c r="L272" s="387">
        <f t="shared" si="42"/>
        <v>57536930.68181818</v>
      </c>
      <c r="M272" s="387">
        <f t="shared" si="42"/>
        <v>11247653.409090908</v>
      </c>
      <c r="N272" s="387">
        <f t="shared" si="42"/>
        <v>4030897.7272727271</v>
      </c>
      <c r="O272" s="387">
        <f t="shared" si="42"/>
        <v>4785842.0454545459</v>
      </c>
      <c r="P272" s="390">
        <v>20</v>
      </c>
      <c r="Q272" s="391">
        <v>77623187.110429928</v>
      </c>
      <c r="R272" s="390">
        <f t="shared" si="39"/>
        <v>76483864.800000012</v>
      </c>
      <c r="S272" s="392">
        <f t="shared" si="40"/>
        <v>1.0148962439778528</v>
      </c>
    </row>
    <row r="273" spans="1:19" ht="15" hidden="1" x14ac:dyDescent="0.25">
      <c r="A273" s="382" t="s">
        <v>329</v>
      </c>
      <c r="B273" s="382">
        <v>2019</v>
      </c>
      <c r="C273" s="385">
        <v>46183270</v>
      </c>
      <c r="D273" s="385">
        <v>9470364</v>
      </c>
      <c r="E273" s="385">
        <v>3716043</v>
      </c>
      <c r="F273" s="385">
        <v>4297187</v>
      </c>
      <c r="G273" s="385">
        <f t="shared" si="43"/>
        <v>55653634</v>
      </c>
      <c r="H273" s="385">
        <f t="shared" si="44"/>
        <v>8013230</v>
      </c>
      <c r="I273" s="386">
        <f t="shared" si="45"/>
        <v>0.78375641369739835</v>
      </c>
      <c r="J273" s="386">
        <f t="shared" si="46"/>
        <v>0.21624358630260163</v>
      </c>
      <c r="K273" s="387">
        <f t="shared" si="47"/>
        <v>63666864</v>
      </c>
      <c r="L273" s="387">
        <f t="shared" si="42"/>
        <v>52480988.636363633</v>
      </c>
      <c r="M273" s="387">
        <f t="shared" si="42"/>
        <v>10761777.272727273</v>
      </c>
      <c r="N273" s="387">
        <f t="shared" si="42"/>
        <v>4222776.1363636367</v>
      </c>
      <c r="O273" s="387">
        <f t="shared" si="42"/>
        <v>4883167.0454545459</v>
      </c>
      <c r="P273" s="390">
        <v>21</v>
      </c>
      <c r="Q273" s="391">
        <v>71675464.610973567</v>
      </c>
      <c r="R273" s="390">
        <f t="shared" si="39"/>
        <v>71306887.680000007</v>
      </c>
      <c r="S273" s="392">
        <f t="shared" si="40"/>
        <v>1.0051688825997791</v>
      </c>
    </row>
    <row r="274" spans="1:19" ht="15" hidden="1" x14ac:dyDescent="0.25">
      <c r="A274" s="382" t="s">
        <v>329</v>
      </c>
      <c r="B274" s="382">
        <v>2020</v>
      </c>
      <c r="C274" s="385">
        <v>43015625</v>
      </c>
      <c r="D274" s="385">
        <v>8280631</v>
      </c>
      <c r="E274" s="385">
        <v>4322432</v>
      </c>
      <c r="F274" s="385">
        <v>4614580</v>
      </c>
      <c r="G274" s="385">
        <f t="shared" si="43"/>
        <v>51296256</v>
      </c>
      <c r="H274" s="385">
        <f t="shared" si="44"/>
        <v>8937012</v>
      </c>
      <c r="I274" s="386">
        <f t="shared" si="45"/>
        <v>0.78591214741992743</v>
      </c>
      <c r="J274" s="386">
        <f t="shared" si="46"/>
        <v>0.21408785258007254</v>
      </c>
      <c r="K274" s="387">
        <f t="shared" si="47"/>
        <v>60233268</v>
      </c>
      <c r="L274" s="387">
        <f>C274/0.88</f>
        <v>48881392.045454547</v>
      </c>
      <c r="M274" s="387">
        <f t="shared" si="42"/>
        <v>9409807.9545454551</v>
      </c>
      <c r="N274" s="387">
        <f t="shared" si="42"/>
        <v>4911854.5454545459</v>
      </c>
      <c r="O274" s="387">
        <f t="shared" si="42"/>
        <v>5243840.9090909092</v>
      </c>
      <c r="P274" s="390">
        <v>22</v>
      </c>
      <c r="Q274" s="391">
        <v>66381840.072315402</v>
      </c>
      <c r="R274" s="390">
        <f t="shared" si="39"/>
        <v>67461260.160000011</v>
      </c>
      <c r="S274" s="392">
        <f t="shared" si="40"/>
        <v>0.98399940817701126</v>
      </c>
    </row>
    <row r="275" spans="1:19" hidden="1" x14ac:dyDescent="0.2">
      <c r="A275" s="382" t="s">
        <v>330</v>
      </c>
      <c r="B275" s="382">
        <v>1990</v>
      </c>
      <c r="C275" s="385">
        <v>17699000</v>
      </c>
      <c r="D275" s="385">
        <v>13500000</v>
      </c>
      <c r="E275" s="385">
        <v>3693000</v>
      </c>
      <c r="F275" s="385">
        <v>33236000</v>
      </c>
      <c r="G275" s="385">
        <f t="shared" si="43"/>
        <v>31199000</v>
      </c>
      <c r="H275" s="385">
        <f t="shared" si="44"/>
        <v>36929000</v>
      </c>
      <c r="I275" s="386">
        <f t="shared" si="45"/>
        <v>0.31399718177548147</v>
      </c>
      <c r="J275" s="386">
        <f t="shared" si="46"/>
        <v>0.68600281822451858</v>
      </c>
      <c r="K275" s="387">
        <f t="shared" si="47"/>
        <v>68128000</v>
      </c>
      <c r="L275" s="387">
        <f t="shared" si="42"/>
        <v>20112500</v>
      </c>
      <c r="M275" s="387">
        <f t="shared" si="42"/>
        <v>15340909.090909092</v>
      </c>
      <c r="N275" s="387">
        <f t="shared" si="42"/>
        <v>4196590.9090909092</v>
      </c>
      <c r="O275" s="387">
        <f t="shared" si="42"/>
        <v>37768181.81818182</v>
      </c>
    </row>
    <row r="276" spans="1:19" hidden="1" x14ac:dyDescent="0.2">
      <c r="A276" s="382" t="s">
        <v>330</v>
      </c>
      <c r="B276" s="382">
        <v>1991</v>
      </c>
      <c r="C276" s="385">
        <v>17009000</v>
      </c>
      <c r="D276" s="385">
        <v>13309000</v>
      </c>
      <c r="E276" s="385">
        <v>3850000</v>
      </c>
      <c r="F276" s="385">
        <v>34653000</v>
      </c>
      <c r="G276" s="385">
        <f t="shared" si="43"/>
        <v>30318000</v>
      </c>
      <c r="H276" s="385">
        <f t="shared" si="44"/>
        <v>38503000</v>
      </c>
      <c r="I276" s="386">
        <f t="shared" si="45"/>
        <v>0.30309062640763723</v>
      </c>
      <c r="J276" s="386">
        <f t="shared" si="46"/>
        <v>0.69690937359236282</v>
      </c>
      <c r="K276" s="387">
        <f t="shared" si="47"/>
        <v>68821000</v>
      </c>
      <c r="L276" s="387">
        <f t="shared" si="42"/>
        <v>19328409.09090909</v>
      </c>
      <c r="M276" s="387">
        <f t="shared" si="42"/>
        <v>15123863.636363637</v>
      </c>
      <c r="N276" s="387">
        <f t="shared" si="42"/>
        <v>4375000</v>
      </c>
      <c r="O276" s="387">
        <f t="shared" si="42"/>
        <v>39378409.090909094</v>
      </c>
    </row>
    <row r="277" spans="1:19" hidden="1" x14ac:dyDescent="0.2">
      <c r="A277" s="382" t="s">
        <v>330</v>
      </c>
      <c r="B277" s="382">
        <v>1992</v>
      </c>
      <c r="C277" s="385">
        <v>16564000</v>
      </c>
      <c r="D277" s="385">
        <v>12722000</v>
      </c>
      <c r="E277" s="385">
        <v>3940000</v>
      </c>
      <c r="F277" s="385">
        <v>35463000</v>
      </c>
      <c r="G277" s="385">
        <f t="shared" si="43"/>
        <v>29286000</v>
      </c>
      <c r="H277" s="385">
        <f t="shared" si="44"/>
        <v>39403000</v>
      </c>
      <c r="I277" s="386">
        <f t="shared" si="45"/>
        <v>0.29850485521699255</v>
      </c>
      <c r="J277" s="386">
        <f t="shared" si="46"/>
        <v>0.70149514478300745</v>
      </c>
      <c r="K277" s="387">
        <f t="shared" si="47"/>
        <v>68689000</v>
      </c>
      <c r="L277" s="387">
        <f t="shared" si="42"/>
        <v>18822727.272727273</v>
      </c>
      <c r="M277" s="387">
        <f t="shared" si="42"/>
        <v>14456818.181818182</v>
      </c>
      <c r="N277" s="387">
        <f t="shared" si="42"/>
        <v>4477272.7272727275</v>
      </c>
      <c r="O277" s="387">
        <f t="shared" si="42"/>
        <v>40298863.636363633</v>
      </c>
    </row>
    <row r="278" spans="1:19" hidden="1" x14ac:dyDescent="0.2">
      <c r="A278" s="382" t="s">
        <v>330</v>
      </c>
      <c r="B278" s="382">
        <v>1993</v>
      </c>
      <c r="C278" s="385">
        <v>15390000</v>
      </c>
      <c r="D278" s="385">
        <v>11207000</v>
      </c>
      <c r="E278" s="385">
        <v>3795000</v>
      </c>
      <c r="F278" s="385">
        <v>34158000</v>
      </c>
      <c r="G278" s="385">
        <f t="shared" si="43"/>
        <v>26597000</v>
      </c>
      <c r="H278" s="385">
        <f t="shared" si="44"/>
        <v>37953000</v>
      </c>
      <c r="I278" s="386">
        <f t="shared" si="45"/>
        <v>0.29721146398140974</v>
      </c>
      <c r="J278" s="386">
        <f t="shared" si="46"/>
        <v>0.70278853601859026</v>
      </c>
      <c r="K278" s="387">
        <f t="shared" si="47"/>
        <v>64550000</v>
      </c>
      <c r="L278" s="387">
        <f t="shared" si="42"/>
        <v>17488636.363636363</v>
      </c>
      <c r="M278" s="387">
        <f t="shared" si="42"/>
        <v>12735227.272727273</v>
      </c>
      <c r="N278" s="387">
        <f t="shared" si="42"/>
        <v>4312500</v>
      </c>
      <c r="O278" s="387">
        <f t="shared" si="42"/>
        <v>38815909.090909094</v>
      </c>
    </row>
    <row r="279" spans="1:19" hidden="1" x14ac:dyDescent="0.2">
      <c r="A279" s="382" t="s">
        <v>330</v>
      </c>
      <c r="B279" s="382">
        <v>1994</v>
      </c>
      <c r="C279" s="385">
        <v>17293000</v>
      </c>
      <c r="D279" s="385">
        <v>11935000</v>
      </c>
      <c r="E279" s="385">
        <v>3640000</v>
      </c>
      <c r="F279" s="385">
        <v>32757000</v>
      </c>
      <c r="G279" s="385">
        <f t="shared" si="43"/>
        <v>29228000</v>
      </c>
      <c r="H279" s="385">
        <f t="shared" si="44"/>
        <v>36397000</v>
      </c>
      <c r="I279" s="386">
        <f t="shared" si="45"/>
        <v>0.31897904761904761</v>
      </c>
      <c r="J279" s="386">
        <f t="shared" si="46"/>
        <v>0.68102095238095239</v>
      </c>
      <c r="K279" s="387">
        <f t="shared" si="47"/>
        <v>65625000</v>
      </c>
      <c r="L279" s="387">
        <f t="shared" si="42"/>
        <v>19651136.363636363</v>
      </c>
      <c r="M279" s="387">
        <f t="shared" si="42"/>
        <v>13562500</v>
      </c>
      <c r="N279" s="387">
        <f t="shared" si="42"/>
        <v>4136363.6363636362</v>
      </c>
      <c r="O279" s="387">
        <f t="shared" si="42"/>
        <v>37223863.636363633</v>
      </c>
    </row>
    <row r="280" spans="1:19" hidden="1" x14ac:dyDescent="0.2">
      <c r="A280" s="382" t="s">
        <v>330</v>
      </c>
      <c r="B280" s="382">
        <v>1995</v>
      </c>
      <c r="C280" s="385">
        <v>18095000</v>
      </c>
      <c r="D280" s="385">
        <v>12110000</v>
      </c>
      <c r="E280" s="385">
        <v>3557000</v>
      </c>
      <c r="F280" s="385">
        <v>32010000</v>
      </c>
      <c r="G280" s="385">
        <f t="shared" si="43"/>
        <v>30205000</v>
      </c>
      <c r="H280" s="385">
        <f t="shared" si="44"/>
        <v>35567000</v>
      </c>
      <c r="I280" s="386">
        <f t="shared" si="45"/>
        <v>0.32919783494496141</v>
      </c>
      <c r="J280" s="386">
        <f t="shared" si="46"/>
        <v>0.67080216505503865</v>
      </c>
      <c r="K280" s="387">
        <f t="shared" si="47"/>
        <v>65772000</v>
      </c>
      <c r="L280" s="387">
        <f t="shared" si="42"/>
        <v>20562500</v>
      </c>
      <c r="M280" s="387">
        <f t="shared" si="42"/>
        <v>13761363.636363637</v>
      </c>
      <c r="N280" s="387">
        <f t="shared" si="42"/>
        <v>4042045.4545454546</v>
      </c>
      <c r="O280" s="387">
        <f t="shared" si="42"/>
        <v>36375000</v>
      </c>
    </row>
    <row r="281" spans="1:19" hidden="1" x14ac:dyDescent="0.2">
      <c r="A281" s="382" t="s">
        <v>330</v>
      </c>
      <c r="B281" s="382">
        <v>1996</v>
      </c>
      <c r="C281" s="385">
        <v>16551000</v>
      </c>
      <c r="D281" s="385">
        <v>11042000</v>
      </c>
      <c r="E281" s="385">
        <v>3503000</v>
      </c>
      <c r="F281" s="385">
        <v>31526000</v>
      </c>
      <c r="G281" s="385">
        <f t="shared" si="43"/>
        <v>27593000</v>
      </c>
      <c r="H281" s="385">
        <f t="shared" si="44"/>
        <v>35029000</v>
      </c>
      <c r="I281" s="386">
        <f t="shared" si="45"/>
        <v>0.32023889367953756</v>
      </c>
      <c r="J281" s="386">
        <f t="shared" si="46"/>
        <v>0.67976110632046249</v>
      </c>
      <c r="K281" s="387">
        <f t="shared" si="47"/>
        <v>62622000</v>
      </c>
      <c r="L281" s="387">
        <f t="shared" si="42"/>
        <v>18807954.545454547</v>
      </c>
      <c r="M281" s="387">
        <f t="shared" si="42"/>
        <v>12547727.272727273</v>
      </c>
      <c r="N281" s="387">
        <f t="shared" si="42"/>
        <v>3980681.8181818184</v>
      </c>
      <c r="O281" s="387">
        <f t="shared" si="42"/>
        <v>35825000</v>
      </c>
    </row>
    <row r="282" spans="1:19" ht="15" hidden="1" x14ac:dyDescent="0.25">
      <c r="A282" s="382" t="s">
        <v>330</v>
      </c>
      <c r="B282" s="382">
        <v>1997</v>
      </c>
      <c r="C282" s="385">
        <v>17364000</v>
      </c>
      <c r="D282" s="385">
        <v>11560000</v>
      </c>
      <c r="E282" s="385">
        <v>3398000</v>
      </c>
      <c r="F282" s="385">
        <v>30581000</v>
      </c>
      <c r="G282" s="385">
        <f t="shared" si="43"/>
        <v>28924000</v>
      </c>
      <c r="H282" s="385">
        <f t="shared" si="44"/>
        <v>33979000</v>
      </c>
      <c r="I282" s="386">
        <f t="shared" si="45"/>
        <v>0.33006374894679108</v>
      </c>
      <c r="J282" s="386">
        <f t="shared" si="46"/>
        <v>0.66993625105320886</v>
      </c>
      <c r="K282" s="387">
        <f t="shared" si="47"/>
        <v>62903000</v>
      </c>
      <c r="L282" s="387">
        <f t="shared" si="42"/>
        <v>19731818.181818184</v>
      </c>
      <c r="M282" s="387">
        <f t="shared" si="42"/>
        <v>13136363.636363637</v>
      </c>
      <c r="N282" s="387">
        <f t="shared" si="42"/>
        <v>3861363.6363636362</v>
      </c>
      <c r="O282" s="387">
        <f t="shared" si="42"/>
        <v>34751136.363636367</v>
      </c>
      <c r="Q282" s="388" t="s">
        <v>331</v>
      </c>
    </row>
    <row r="283" spans="1:19" ht="15" hidden="1" x14ac:dyDescent="0.25">
      <c r="A283" s="382" t="s">
        <v>330</v>
      </c>
      <c r="B283" s="382">
        <v>1998</v>
      </c>
      <c r="C283" s="385">
        <v>17941000</v>
      </c>
      <c r="D283" s="385">
        <v>11483000</v>
      </c>
      <c r="E283" s="385">
        <v>3289000</v>
      </c>
      <c r="F283" s="385">
        <v>29601000</v>
      </c>
      <c r="G283" s="385">
        <f t="shared" si="43"/>
        <v>29424000</v>
      </c>
      <c r="H283" s="385">
        <f t="shared" si="44"/>
        <v>32890000</v>
      </c>
      <c r="I283" s="386">
        <f t="shared" si="45"/>
        <v>0.34069390506146291</v>
      </c>
      <c r="J283" s="386">
        <f t="shared" si="46"/>
        <v>0.65930609493853709</v>
      </c>
      <c r="K283" s="387">
        <f t="shared" si="47"/>
        <v>62314000</v>
      </c>
      <c r="L283" s="387">
        <f t="shared" si="42"/>
        <v>20387500</v>
      </c>
      <c r="M283" s="387">
        <f t="shared" si="42"/>
        <v>13048863.636363637</v>
      </c>
      <c r="N283" s="387">
        <f t="shared" si="42"/>
        <v>3737500</v>
      </c>
      <c r="O283" s="387">
        <f t="shared" si="42"/>
        <v>33637500</v>
      </c>
      <c r="P283" s="384">
        <v>1</v>
      </c>
      <c r="Q283" s="400">
        <v>69973284.252896562</v>
      </c>
      <c r="R283" s="390">
        <f t="shared" ref="R283:R305" si="48">K283*1.12</f>
        <v>69791680</v>
      </c>
      <c r="S283" s="392">
        <f t="shared" ref="S283:S305" si="49">Q283/R283</f>
        <v>1.0026020902906558</v>
      </c>
    </row>
    <row r="284" spans="1:19" ht="15" hidden="1" x14ac:dyDescent="0.25">
      <c r="A284" s="382" t="s">
        <v>330</v>
      </c>
      <c r="B284" s="382">
        <v>1999</v>
      </c>
      <c r="C284" s="385">
        <v>18176000</v>
      </c>
      <c r="D284" s="385">
        <v>11679000</v>
      </c>
      <c r="E284" s="385">
        <v>3187000</v>
      </c>
      <c r="F284" s="385">
        <v>28686000</v>
      </c>
      <c r="G284" s="385">
        <f t="shared" si="43"/>
        <v>29855000</v>
      </c>
      <c r="H284" s="385">
        <f t="shared" si="44"/>
        <v>31873000</v>
      </c>
      <c r="I284" s="386">
        <f t="shared" si="45"/>
        <v>0.34608281493001553</v>
      </c>
      <c r="J284" s="386">
        <f t="shared" si="46"/>
        <v>0.65391718506998442</v>
      </c>
      <c r="K284" s="387">
        <f t="shared" si="47"/>
        <v>61728000</v>
      </c>
      <c r="L284" s="387">
        <f t="shared" si="42"/>
        <v>20654545.454545453</v>
      </c>
      <c r="M284" s="387">
        <f t="shared" si="42"/>
        <v>13271590.909090908</v>
      </c>
      <c r="N284" s="387">
        <f t="shared" si="42"/>
        <v>3621590.9090909092</v>
      </c>
      <c r="O284" s="387">
        <f t="shared" si="42"/>
        <v>32597727.272727273</v>
      </c>
      <c r="P284" s="384">
        <v>2</v>
      </c>
      <c r="Q284" s="400">
        <v>69496445.453796849</v>
      </c>
      <c r="R284" s="390">
        <f t="shared" si="48"/>
        <v>69135360</v>
      </c>
      <c r="S284" s="392">
        <f t="shared" si="49"/>
        <v>1.0052228765974003</v>
      </c>
    </row>
    <row r="285" spans="1:19" ht="15" hidden="1" x14ac:dyDescent="0.25">
      <c r="A285" s="382" t="s">
        <v>330</v>
      </c>
      <c r="B285" s="382">
        <v>2000</v>
      </c>
      <c r="C285" s="385">
        <v>26305000</v>
      </c>
      <c r="D285" s="385">
        <v>13171000</v>
      </c>
      <c r="E285" s="385">
        <v>3105000</v>
      </c>
      <c r="F285" s="385">
        <v>27941000</v>
      </c>
      <c r="G285" s="385">
        <f t="shared" si="43"/>
        <v>39476000</v>
      </c>
      <c r="H285" s="385">
        <f t="shared" si="44"/>
        <v>31046000</v>
      </c>
      <c r="I285" s="386">
        <f t="shared" si="45"/>
        <v>0.4170329826153541</v>
      </c>
      <c r="J285" s="386">
        <f t="shared" si="46"/>
        <v>0.58296701738464596</v>
      </c>
      <c r="K285" s="387">
        <f t="shared" si="47"/>
        <v>70522000</v>
      </c>
      <c r="L285" s="387">
        <f t="shared" si="42"/>
        <v>29892045.454545453</v>
      </c>
      <c r="M285" s="387">
        <f t="shared" si="42"/>
        <v>14967045.454545455</v>
      </c>
      <c r="N285" s="387">
        <f t="shared" si="42"/>
        <v>3528409.0909090908</v>
      </c>
      <c r="O285" s="387">
        <f t="shared" si="42"/>
        <v>31751136.363636363</v>
      </c>
      <c r="P285" s="384">
        <v>3</v>
      </c>
      <c r="Q285" s="400">
        <v>79664147.194998458</v>
      </c>
      <c r="R285" s="390">
        <f t="shared" si="48"/>
        <v>78984640.000000015</v>
      </c>
      <c r="S285" s="392">
        <f t="shared" si="49"/>
        <v>1.0086030295890245</v>
      </c>
    </row>
    <row r="286" spans="1:19" ht="15" hidden="1" x14ac:dyDescent="0.25">
      <c r="A286" s="382" t="s">
        <v>330</v>
      </c>
      <c r="B286" s="382">
        <v>2001</v>
      </c>
      <c r="C286" s="385">
        <v>22898000</v>
      </c>
      <c r="D286" s="385">
        <v>10894000</v>
      </c>
      <c r="E286" s="385">
        <v>3053000</v>
      </c>
      <c r="F286" s="385">
        <v>27475000</v>
      </c>
      <c r="G286" s="385">
        <f t="shared" si="43"/>
        <v>33792000</v>
      </c>
      <c r="H286" s="385">
        <f t="shared" si="44"/>
        <v>30528000</v>
      </c>
      <c r="I286" s="386">
        <f t="shared" si="45"/>
        <v>0.40346703980099502</v>
      </c>
      <c r="J286" s="386">
        <f t="shared" si="46"/>
        <v>0.59653296019900492</v>
      </c>
      <c r="K286" s="387">
        <f t="shared" si="47"/>
        <v>64320000</v>
      </c>
      <c r="L286" s="387">
        <f t="shared" si="42"/>
        <v>26020454.545454547</v>
      </c>
      <c r="M286" s="387">
        <f t="shared" si="42"/>
        <v>12379545.454545455</v>
      </c>
      <c r="N286" s="387">
        <f t="shared" si="42"/>
        <v>3469318.1818181816</v>
      </c>
      <c r="O286" s="387">
        <f t="shared" si="42"/>
        <v>31221590.90909091</v>
      </c>
      <c r="P286" s="384">
        <v>4</v>
      </c>
      <c r="Q286" s="400">
        <v>71402741.512254685</v>
      </c>
      <c r="R286" s="390">
        <f t="shared" si="48"/>
        <v>72038400</v>
      </c>
      <c r="S286" s="392">
        <f t="shared" si="49"/>
        <v>0.99117611596391209</v>
      </c>
    </row>
    <row r="287" spans="1:19" ht="15" hidden="1" x14ac:dyDescent="0.25">
      <c r="A287" s="382" t="s">
        <v>330</v>
      </c>
      <c r="B287" s="382">
        <v>2002</v>
      </c>
      <c r="C287" s="385">
        <v>19847000</v>
      </c>
      <c r="D287" s="385">
        <v>9537000</v>
      </c>
      <c r="E287" s="385">
        <v>2992000</v>
      </c>
      <c r="F287" s="385">
        <v>26925000</v>
      </c>
      <c r="G287" s="385">
        <f t="shared" si="43"/>
        <v>29384000</v>
      </c>
      <c r="H287" s="385">
        <f t="shared" si="44"/>
        <v>29917000</v>
      </c>
      <c r="I287" s="386">
        <f t="shared" si="45"/>
        <v>0.38513684423534172</v>
      </c>
      <c r="J287" s="386">
        <f t="shared" si="46"/>
        <v>0.61486315576465822</v>
      </c>
      <c r="K287" s="387">
        <f t="shared" si="47"/>
        <v>59301000</v>
      </c>
      <c r="L287" s="387">
        <f t="shared" si="42"/>
        <v>22553409.09090909</v>
      </c>
      <c r="M287" s="387">
        <f t="shared" si="42"/>
        <v>10837500</v>
      </c>
      <c r="N287" s="387">
        <f t="shared" si="42"/>
        <v>3400000</v>
      </c>
      <c r="O287" s="387">
        <f t="shared" si="42"/>
        <v>30596590.90909091</v>
      </c>
      <c r="P287" s="384">
        <v>5</v>
      </c>
      <c r="Q287" s="400">
        <v>66051741.487323746</v>
      </c>
      <c r="R287" s="390">
        <f t="shared" si="48"/>
        <v>66417120.000000007</v>
      </c>
      <c r="S287" s="392">
        <f t="shared" si="49"/>
        <v>0.99449872995582678</v>
      </c>
    </row>
    <row r="288" spans="1:19" ht="15" hidden="1" x14ac:dyDescent="0.25">
      <c r="A288" s="382" t="s">
        <v>330</v>
      </c>
      <c r="B288" s="382">
        <v>2003</v>
      </c>
      <c r="C288" s="385">
        <v>17980000</v>
      </c>
      <c r="D288" s="385">
        <v>9479000</v>
      </c>
      <c r="E288" s="385">
        <v>2952000</v>
      </c>
      <c r="F288" s="385">
        <v>26569000</v>
      </c>
      <c r="G288" s="385">
        <f t="shared" si="43"/>
        <v>27459000</v>
      </c>
      <c r="H288" s="385">
        <f t="shared" si="44"/>
        <v>29521000</v>
      </c>
      <c r="I288" s="386">
        <f t="shared" si="45"/>
        <v>0.36735696735696738</v>
      </c>
      <c r="J288" s="386">
        <f t="shared" si="46"/>
        <v>0.63264303264303268</v>
      </c>
      <c r="K288" s="387">
        <f t="shared" si="47"/>
        <v>56980000</v>
      </c>
      <c r="L288" s="387">
        <f t="shared" si="42"/>
        <v>20431818.181818184</v>
      </c>
      <c r="M288" s="387">
        <f t="shared" si="42"/>
        <v>10771590.909090908</v>
      </c>
      <c r="N288" s="387">
        <f t="shared" si="42"/>
        <v>3354545.4545454546</v>
      </c>
      <c r="O288" s="387">
        <f t="shared" si="42"/>
        <v>30192045.454545453</v>
      </c>
      <c r="P288" s="384">
        <v>6</v>
      </c>
      <c r="Q288" s="400">
        <v>63532678.300672814</v>
      </c>
      <c r="R288" s="390">
        <f t="shared" si="48"/>
        <v>63817600.000000007</v>
      </c>
      <c r="S288" s="392">
        <f t="shared" si="49"/>
        <v>0.99553537426466687</v>
      </c>
    </row>
    <row r="289" spans="1:19" ht="15" hidden="1" x14ac:dyDescent="0.25">
      <c r="A289" s="382" t="s">
        <v>330</v>
      </c>
      <c r="B289" s="382">
        <v>2004</v>
      </c>
      <c r="C289" s="385">
        <v>18566000</v>
      </c>
      <c r="D289" s="385">
        <v>9621000</v>
      </c>
      <c r="E289" s="385">
        <v>2908000</v>
      </c>
      <c r="F289" s="385">
        <v>26174000</v>
      </c>
      <c r="G289" s="385">
        <f t="shared" si="43"/>
        <v>28187000</v>
      </c>
      <c r="H289" s="385">
        <f t="shared" si="44"/>
        <v>29082000</v>
      </c>
      <c r="I289" s="386">
        <f t="shared" si="45"/>
        <v>0.37496725977404877</v>
      </c>
      <c r="J289" s="386">
        <f t="shared" si="46"/>
        <v>0.62503274022595123</v>
      </c>
      <c r="K289" s="387">
        <f t="shared" si="47"/>
        <v>57269000</v>
      </c>
      <c r="L289" s="387">
        <f t="shared" si="42"/>
        <v>21097727.272727273</v>
      </c>
      <c r="M289" s="387">
        <f t="shared" si="42"/>
        <v>10932954.545454545</v>
      </c>
      <c r="N289" s="387">
        <f t="shared" si="42"/>
        <v>3304545.4545454546</v>
      </c>
      <c r="O289" s="387">
        <f t="shared" si="42"/>
        <v>29743181.818181816</v>
      </c>
      <c r="P289" s="384">
        <v>7</v>
      </c>
      <c r="Q289" s="400">
        <v>64817700.787962914</v>
      </c>
      <c r="R289" s="390">
        <f t="shared" si="48"/>
        <v>64141280.000000007</v>
      </c>
      <c r="S289" s="392">
        <f t="shared" si="49"/>
        <v>1.0105457949695251</v>
      </c>
    </row>
    <row r="290" spans="1:19" ht="15" hidden="1" x14ac:dyDescent="0.25">
      <c r="A290" s="382" t="s">
        <v>330</v>
      </c>
      <c r="B290" s="382">
        <v>2005</v>
      </c>
      <c r="C290" s="385">
        <v>18144598</v>
      </c>
      <c r="D290" s="385">
        <v>9799123</v>
      </c>
      <c r="E290" s="385">
        <v>2455500</v>
      </c>
      <c r="F290" s="385">
        <v>22099516</v>
      </c>
      <c r="G290" s="385">
        <f t="shared" si="43"/>
        <v>27943721</v>
      </c>
      <c r="H290" s="385">
        <f t="shared" si="44"/>
        <v>24555016</v>
      </c>
      <c r="I290" s="386">
        <f t="shared" si="45"/>
        <v>0.39239225888424706</v>
      </c>
      <c r="J290" s="386">
        <f t="shared" si="46"/>
        <v>0.60760774111575289</v>
      </c>
      <c r="K290" s="387">
        <f t="shared" si="47"/>
        <v>52498737</v>
      </c>
      <c r="L290" s="387">
        <f t="shared" si="42"/>
        <v>20618861.363636363</v>
      </c>
      <c r="M290" s="387">
        <f t="shared" si="42"/>
        <v>11135367.045454545</v>
      </c>
      <c r="N290" s="387">
        <f t="shared" si="42"/>
        <v>2790340.9090909092</v>
      </c>
      <c r="O290" s="387">
        <f t="shared" si="42"/>
        <v>25113086.363636363</v>
      </c>
      <c r="P290" s="384">
        <v>8</v>
      </c>
      <c r="Q290" s="400">
        <v>59844082.692213014</v>
      </c>
      <c r="R290" s="390">
        <f t="shared" si="48"/>
        <v>58798585.440000005</v>
      </c>
      <c r="S290" s="392">
        <f t="shared" si="49"/>
        <v>1.0177809932737221</v>
      </c>
    </row>
    <row r="291" spans="1:19" ht="15" hidden="1" x14ac:dyDescent="0.25">
      <c r="A291" s="382" t="s">
        <v>330</v>
      </c>
      <c r="B291" s="382">
        <v>2006</v>
      </c>
      <c r="C291" s="385">
        <v>18973046</v>
      </c>
      <c r="D291" s="385">
        <v>9618749</v>
      </c>
      <c r="E291" s="385">
        <v>2467500</v>
      </c>
      <c r="F291" s="385">
        <v>22207501</v>
      </c>
      <c r="G291" s="385">
        <f t="shared" si="43"/>
        <v>28591795</v>
      </c>
      <c r="H291" s="385">
        <f t="shared" si="44"/>
        <v>24675001</v>
      </c>
      <c r="I291" s="386">
        <f t="shared" si="45"/>
        <v>0.40251240190981263</v>
      </c>
      <c r="J291" s="386">
        <f t="shared" si="46"/>
        <v>0.59748759809018737</v>
      </c>
      <c r="K291" s="387">
        <f t="shared" si="47"/>
        <v>53266796</v>
      </c>
      <c r="L291" s="387">
        <f t="shared" si="42"/>
        <v>21560279.545454547</v>
      </c>
      <c r="M291" s="387">
        <f t="shared" si="42"/>
        <v>10930396.590909092</v>
      </c>
      <c r="N291" s="387">
        <f t="shared" si="42"/>
        <v>2803977.2727272729</v>
      </c>
      <c r="O291" s="387">
        <f t="shared" si="42"/>
        <v>25235796.59090909</v>
      </c>
      <c r="P291" s="384">
        <v>9</v>
      </c>
      <c r="Q291" s="400">
        <v>60725316.503846318</v>
      </c>
      <c r="R291" s="390">
        <f t="shared" si="48"/>
        <v>59658811.520000003</v>
      </c>
      <c r="S291" s="392">
        <f t="shared" si="49"/>
        <v>1.0178767386857646</v>
      </c>
    </row>
    <row r="292" spans="1:19" ht="15" hidden="1" x14ac:dyDescent="0.25">
      <c r="A292" s="382" t="s">
        <v>330</v>
      </c>
      <c r="B292" s="382">
        <v>2007</v>
      </c>
      <c r="C292" s="385">
        <v>19634179</v>
      </c>
      <c r="D292" s="385">
        <v>10182475</v>
      </c>
      <c r="E292" s="385">
        <v>2023000</v>
      </c>
      <c r="F292" s="385">
        <v>18209000</v>
      </c>
      <c r="G292" s="385">
        <f t="shared" si="43"/>
        <v>29816654</v>
      </c>
      <c r="H292" s="385">
        <f t="shared" si="44"/>
        <v>20232000</v>
      </c>
      <c r="I292" s="386">
        <f t="shared" si="45"/>
        <v>0.43272250638348836</v>
      </c>
      <c r="J292" s="386">
        <f t="shared" si="46"/>
        <v>0.5672774936165117</v>
      </c>
      <c r="K292" s="387">
        <f t="shared" si="47"/>
        <v>50048654</v>
      </c>
      <c r="L292" s="387">
        <f t="shared" si="42"/>
        <v>22311567.045454547</v>
      </c>
      <c r="M292" s="387">
        <f t="shared" si="42"/>
        <v>11570994.318181818</v>
      </c>
      <c r="N292" s="387">
        <f t="shared" si="42"/>
        <v>2298863.6363636362</v>
      </c>
      <c r="O292" s="387">
        <f t="shared" si="42"/>
        <v>20692045.454545453</v>
      </c>
      <c r="P292" s="384">
        <v>10</v>
      </c>
      <c r="Q292" s="400">
        <v>57747725.709694035</v>
      </c>
      <c r="R292" s="390">
        <f t="shared" si="48"/>
        <v>56054492.480000004</v>
      </c>
      <c r="S292" s="392">
        <f t="shared" si="49"/>
        <v>1.0302069139293013</v>
      </c>
    </row>
    <row r="293" spans="1:19" ht="15" hidden="1" x14ac:dyDescent="0.25">
      <c r="A293" s="382" t="s">
        <v>330</v>
      </c>
      <c r="B293" s="382">
        <v>2008</v>
      </c>
      <c r="C293" s="385">
        <v>17967700</v>
      </c>
      <c r="D293" s="385">
        <v>9683400</v>
      </c>
      <c r="E293" s="385">
        <v>2171000</v>
      </c>
      <c r="F293" s="385">
        <v>19543000</v>
      </c>
      <c r="G293" s="385">
        <f t="shared" si="43"/>
        <v>27651100</v>
      </c>
      <c r="H293" s="385">
        <f t="shared" si="44"/>
        <v>21714000</v>
      </c>
      <c r="I293" s="386">
        <f t="shared" si="45"/>
        <v>0.40795420246287356</v>
      </c>
      <c r="J293" s="386">
        <f t="shared" si="46"/>
        <v>0.59204579753712638</v>
      </c>
      <c r="K293" s="387">
        <f t="shared" si="47"/>
        <v>49365100</v>
      </c>
      <c r="L293" s="387">
        <f t="shared" si="42"/>
        <v>20417840.90909091</v>
      </c>
      <c r="M293" s="387">
        <f t="shared" si="42"/>
        <v>11003863.636363637</v>
      </c>
      <c r="N293" s="387">
        <f t="shared" si="42"/>
        <v>2467045.4545454546</v>
      </c>
      <c r="O293" s="387">
        <f t="shared" si="42"/>
        <v>22207954.545454547</v>
      </c>
      <c r="P293" s="384">
        <v>11</v>
      </c>
      <c r="Q293" s="400">
        <v>56471856.142236367</v>
      </c>
      <c r="R293" s="390">
        <f t="shared" si="48"/>
        <v>55288912.000000007</v>
      </c>
      <c r="S293" s="392">
        <f t="shared" si="49"/>
        <v>1.0213956849473971</v>
      </c>
    </row>
    <row r="294" spans="1:19" ht="15" hidden="1" x14ac:dyDescent="0.25">
      <c r="A294" s="382" t="s">
        <v>330</v>
      </c>
      <c r="B294" s="382">
        <v>2009</v>
      </c>
      <c r="C294" s="385">
        <v>20918668</v>
      </c>
      <c r="D294" s="385">
        <v>8162103</v>
      </c>
      <c r="E294" s="385">
        <v>2300000</v>
      </c>
      <c r="F294" s="385">
        <v>20700000</v>
      </c>
      <c r="G294" s="385">
        <f t="shared" si="43"/>
        <v>29080771</v>
      </c>
      <c r="H294" s="385">
        <f t="shared" si="44"/>
        <v>23000000</v>
      </c>
      <c r="I294" s="386">
        <f t="shared" si="45"/>
        <v>0.44582035853501478</v>
      </c>
      <c r="J294" s="386">
        <f t="shared" si="46"/>
        <v>0.55417964146498522</v>
      </c>
      <c r="K294" s="387">
        <f t="shared" si="47"/>
        <v>52080771</v>
      </c>
      <c r="L294" s="387">
        <f t="shared" si="42"/>
        <v>23771213.636363637</v>
      </c>
      <c r="M294" s="387">
        <f t="shared" si="42"/>
        <v>9275117.0454545449</v>
      </c>
      <c r="N294" s="387">
        <f t="shared" si="42"/>
        <v>2613636.3636363638</v>
      </c>
      <c r="O294" s="387">
        <f t="shared" si="42"/>
        <v>23522727.272727273</v>
      </c>
      <c r="P294" s="384">
        <v>12</v>
      </c>
      <c r="Q294" s="400">
        <v>59531716.173300788</v>
      </c>
      <c r="R294" s="390">
        <f t="shared" si="48"/>
        <v>58330463.520000003</v>
      </c>
      <c r="S294" s="392">
        <f t="shared" si="49"/>
        <v>1.0205939157827695</v>
      </c>
    </row>
    <row r="295" spans="1:19" ht="15" hidden="1" x14ac:dyDescent="0.25">
      <c r="A295" s="382" t="s">
        <v>330</v>
      </c>
      <c r="B295" s="382">
        <v>2010</v>
      </c>
      <c r="C295" s="385">
        <v>21048400</v>
      </c>
      <c r="D295" s="385">
        <v>8254500</v>
      </c>
      <c r="E295" s="385">
        <v>2676000</v>
      </c>
      <c r="F295" s="385">
        <v>24080000</v>
      </c>
      <c r="G295" s="385">
        <f t="shared" si="43"/>
        <v>29302900</v>
      </c>
      <c r="H295" s="385">
        <f t="shared" si="44"/>
        <v>26756000</v>
      </c>
      <c r="I295" s="386">
        <f t="shared" si="45"/>
        <v>0.42320487915388993</v>
      </c>
      <c r="J295" s="386">
        <f t="shared" si="46"/>
        <v>0.57679512084611007</v>
      </c>
      <c r="K295" s="387">
        <f t="shared" si="47"/>
        <v>56058900</v>
      </c>
      <c r="L295" s="387">
        <f t="shared" si="42"/>
        <v>23918636.363636363</v>
      </c>
      <c r="M295" s="387">
        <f t="shared" si="42"/>
        <v>9380113.6363636367</v>
      </c>
      <c r="N295" s="387">
        <f t="shared" si="42"/>
        <v>3040909.0909090908</v>
      </c>
      <c r="O295" s="387">
        <f t="shared" si="42"/>
        <v>27363636.363636363</v>
      </c>
      <c r="P295" s="384">
        <v>13</v>
      </c>
      <c r="Q295" s="400">
        <v>63200851.280838914</v>
      </c>
      <c r="R295" s="390">
        <f t="shared" si="48"/>
        <v>62785968.000000007</v>
      </c>
      <c r="S295" s="392">
        <f t="shared" si="49"/>
        <v>1.0066078981348014</v>
      </c>
    </row>
    <row r="296" spans="1:19" ht="15" hidden="1" x14ac:dyDescent="0.25">
      <c r="A296" s="382" t="s">
        <v>330</v>
      </c>
      <c r="B296" s="382">
        <v>2011</v>
      </c>
      <c r="C296" s="385">
        <v>19585104</v>
      </c>
      <c r="D296" s="385">
        <v>8802048</v>
      </c>
      <c r="E296" s="385">
        <v>2227000</v>
      </c>
      <c r="F296" s="385">
        <v>20040000</v>
      </c>
      <c r="G296" s="385">
        <f t="shared" si="43"/>
        <v>28387152</v>
      </c>
      <c r="H296" s="385">
        <f t="shared" si="44"/>
        <v>22267000</v>
      </c>
      <c r="I296" s="386">
        <f t="shared" si="45"/>
        <v>0.43060841290956758</v>
      </c>
      <c r="J296" s="386">
        <f t="shared" si="46"/>
        <v>0.56939158709043236</v>
      </c>
      <c r="K296" s="387">
        <f t="shared" si="47"/>
        <v>50654152</v>
      </c>
      <c r="L296" s="387">
        <f t="shared" si="42"/>
        <v>22255800</v>
      </c>
      <c r="M296" s="387">
        <f t="shared" si="42"/>
        <v>10002327.272727273</v>
      </c>
      <c r="N296" s="387">
        <f t="shared" si="42"/>
        <v>2530681.8181818184</v>
      </c>
      <c r="O296" s="387">
        <f t="shared" si="42"/>
        <v>22772727.272727273</v>
      </c>
      <c r="P296" s="384">
        <v>14</v>
      </c>
      <c r="Q296" s="400">
        <v>57579407.923790053</v>
      </c>
      <c r="R296" s="390">
        <f t="shared" si="48"/>
        <v>56732650.240000002</v>
      </c>
      <c r="S296" s="392">
        <f t="shared" si="49"/>
        <v>1.0149254032767367</v>
      </c>
    </row>
    <row r="297" spans="1:19" ht="15" hidden="1" x14ac:dyDescent="0.25">
      <c r="A297" s="382" t="s">
        <v>330</v>
      </c>
      <c r="B297" s="382">
        <v>2012</v>
      </c>
      <c r="C297" s="385">
        <v>16538524</v>
      </c>
      <c r="D297" s="385">
        <v>8406656</v>
      </c>
      <c r="E297" s="385">
        <v>2492000</v>
      </c>
      <c r="F297" s="385">
        <v>22432000</v>
      </c>
      <c r="G297" s="385">
        <f t="shared" si="43"/>
        <v>24945180</v>
      </c>
      <c r="H297" s="385">
        <f t="shared" si="44"/>
        <v>24924000</v>
      </c>
      <c r="I297" s="386">
        <f t="shared" si="45"/>
        <v>0.38160892158242826</v>
      </c>
      <c r="J297" s="386">
        <f t="shared" si="46"/>
        <v>0.61839107841757168</v>
      </c>
      <c r="K297" s="387">
        <f t="shared" si="47"/>
        <v>49869180</v>
      </c>
      <c r="L297" s="387">
        <f t="shared" si="42"/>
        <v>18793777.272727273</v>
      </c>
      <c r="M297" s="387">
        <f t="shared" si="42"/>
        <v>9553018.1818181816</v>
      </c>
      <c r="N297" s="387">
        <f t="shared" si="42"/>
        <v>2831818.1818181816</v>
      </c>
      <c r="O297" s="387">
        <f t="shared" si="42"/>
        <v>25490909.09090909</v>
      </c>
      <c r="P297" s="384">
        <v>15</v>
      </c>
      <c r="Q297" s="400">
        <v>56181862.987943962</v>
      </c>
      <c r="R297" s="390">
        <f t="shared" si="48"/>
        <v>55853481.600000009</v>
      </c>
      <c r="S297" s="392">
        <f t="shared" si="49"/>
        <v>1.0058793360509859</v>
      </c>
    </row>
    <row r="298" spans="1:19" ht="15" hidden="1" x14ac:dyDescent="0.25">
      <c r="A298" s="382" t="s">
        <v>330</v>
      </c>
      <c r="B298" s="382">
        <v>2013</v>
      </c>
      <c r="C298" s="385">
        <v>16481889</v>
      </c>
      <c r="D298" s="385">
        <v>7969285</v>
      </c>
      <c r="E298" s="385">
        <v>2784000</v>
      </c>
      <c r="F298" s="385">
        <v>25053000</v>
      </c>
      <c r="G298" s="385">
        <f t="shared" si="43"/>
        <v>24451174</v>
      </c>
      <c r="H298" s="385">
        <f t="shared" si="44"/>
        <v>27837000</v>
      </c>
      <c r="I298" s="386">
        <f t="shared" si="45"/>
        <v>0.36845595334807446</v>
      </c>
      <c r="J298" s="386">
        <f t="shared" si="46"/>
        <v>0.63154404665192554</v>
      </c>
      <c r="K298" s="387">
        <f t="shared" si="47"/>
        <v>52288174</v>
      </c>
      <c r="L298" s="387">
        <f t="shared" si="42"/>
        <v>18729419.318181816</v>
      </c>
      <c r="M298" s="387">
        <f t="shared" si="42"/>
        <v>9056005.6818181816</v>
      </c>
      <c r="N298" s="387">
        <f t="shared" si="42"/>
        <v>3163636.3636363638</v>
      </c>
      <c r="O298" s="387">
        <f t="shared" si="42"/>
        <v>28469318.181818184</v>
      </c>
      <c r="P298" s="384">
        <v>16</v>
      </c>
      <c r="Q298" s="400">
        <v>58925429.722261019</v>
      </c>
      <c r="R298" s="390">
        <f t="shared" si="48"/>
        <v>58562754.880000003</v>
      </c>
      <c r="S298" s="392">
        <f t="shared" si="49"/>
        <v>1.0061929265965059</v>
      </c>
    </row>
    <row r="299" spans="1:19" ht="15" hidden="1" x14ac:dyDescent="0.25">
      <c r="A299" s="382" t="s">
        <v>330</v>
      </c>
      <c r="B299" s="382">
        <v>2014</v>
      </c>
      <c r="C299" s="385">
        <v>17071335</v>
      </c>
      <c r="D299" s="385">
        <v>8678953</v>
      </c>
      <c r="E299" s="385">
        <v>2363000</v>
      </c>
      <c r="F299" s="385">
        <v>21263000</v>
      </c>
      <c r="G299" s="385">
        <f t="shared" si="43"/>
        <v>25750288</v>
      </c>
      <c r="H299" s="385">
        <f t="shared" si="44"/>
        <v>23626000</v>
      </c>
      <c r="I299" s="386">
        <f t="shared" si="45"/>
        <v>0.39359651742147972</v>
      </c>
      <c r="J299" s="386">
        <f t="shared" si="46"/>
        <v>0.60640348257852028</v>
      </c>
      <c r="K299" s="387">
        <f t="shared" si="47"/>
        <v>49376288</v>
      </c>
      <c r="L299" s="387">
        <f t="shared" si="42"/>
        <v>19399244.318181816</v>
      </c>
      <c r="M299" s="387">
        <f t="shared" si="42"/>
        <v>9862446.5909090918</v>
      </c>
      <c r="N299" s="387">
        <f t="shared" si="42"/>
        <v>2685227.2727272729</v>
      </c>
      <c r="O299" s="387">
        <f t="shared" si="42"/>
        <v>24162500</v>
      </c>
      <c r="P299" s="384">
        <v>17</v>
      </c>
      <c r="Q299" s="400">
        <v>56153190.827291749</v>
      </c>
      <c r="R299" s="390">
        <f t="shared" si="48"/>
        <v>55301442.560000002</v>
      </c>
      <c r="S299" s="392">
        <f t="shared" si="49"/>
        <v>1.0154019177052684</v>
      </c>
    </row>
    <row r="300" spans="1:19" ht="15" hidden="1" x14ac:dyDescent="0.25">
      <c r="A300" s="382" t="s">
        <v>330</v>
      </c>
      <c r="B300" s="382">
        <v>2015</v>
      </c>
      <c r="C300" s="385">
        <v>16380878</v>
      </c>
      <c r="D300" s="385">
        <v>8617453</v>
      </c>
      <c r="E300" s="385">
        <v>2542000</v>
      </c>
      <c r="F300" s="385">
        <v>22879000</v>
      </c>
      <c r="G300" s="385">
        <f t="shared" si="43"/>
        <v>24998331</v>
      </c>
      <c r="H300" s="385">
        <f t="shared" si="44"/>
        <v>25421000</v>
      </c>
      <c r="I300" s="386">
        <f t="shared" si="45"/>
        <v>0.37530997783370035</v>
      </c>
      <c r="J300" s="386">
        <f t="shared" si="46"/>
        <v>0.62469002216629965</v>
      </c>
      <c r="K300" s="387">
        <f t="shared" si="47"/>
        <v>50419331</v>
      </c>
      <c r="L300" s="387">
        <f t="shared" si="42"/>
        <v>18614634.09090909</v>
      </c>
      <c r="M300" s="387">
        <f t="shared" si="42"/>
        <v>9792560.2272727266</v>
      </c>
      <c r="N300" s="387">
        <f t="shared" si="42"/>
        <v>2888636.3636363638</v>
      </c>
      <c r="O300" s="387">
        <f t="shared" si="42"/>
        <v>25998863.636363637</v>
      </c>
      <c r="P300" s="384">
        <v>18</v>
      </c>
      <c r="Q300" s="400">
        <v>57027099.621439338</v>
      </c>
      <c r="R300" s="390">
        <f t="shared" si="48"/>
        <v>56469650.720000006</v>
      </c>
      <c r="S300" s="392">
        <f t="shared" si="49"/>
        <v>1.0098716548505566</v>
      </c>
    </row>
    <row r="301" spans="1:19" ht="15" hidden="1" x14ac:dyDescent="0.25">
      <c r="A301" s="382" t="s">
        <v>330</v>
      </c>
      <c r="B301" s="382">
        <v>2016</v>
      </c>
      <c r="C301" s="385">
        <v>16336719</v>
      </c>
      <c r="D301" s="385">
        <v>8749200</v>
      </c>
      <c r="E301" s="385">
        <v>2710000</v>
      </c>
      <c r="F301" s="385">
        <v>24389000</v>
      </c>
      <c r="G301" s="385">
        <f t="shared" si="43"/>
        <v>25085919</v>
      </c>
      <c r="H301" s="385">
        <f t="shared" si="44"/>
        <v>27099000</v>
      </c>
      <c r="I301" s="386">
        <f t="shared" si="45"/>
        <v>0.36498512146775586</v>
      </c>
      <c r="J301" s="386">
        <f t="shared" si="46"/>
        <v>0.63501487853224414</v>
      </c>
      <c r="K301" s="387">
        <f t="shared" si="47"/>
        <v>52184919</v>
      </c>
      <c r="L301" s="387">
        <f t="shared" si="42"/>
        <v>18564453.40909091</v>
      </c>
      <c r="M301" s="387">
        <f t="shared" si="42"/>
        <v>9942272.7272727266</v>
      </c>
      <c r="N301" s="387">
        <f t="shared" si="42"/>
        <v>3079545.4545454546</v>
      </c>
      <c r="O301" s="387">
        <f t="shared" si="42"/>
        <v>27714772.727272727</v>
      </c>
      <c r="P301" s="384">
        <v>19</v>
      </c>
      <c r="Q301" s="400">
        <v>58817756.218642771</v>
      </c>
      <c r="R301" s="390">
        <f t="shared" si="48"/>
        <v>58447109.280000009</v>
      </c>
      <c r="S301" s="392">
        <f t="shared" si="49"/>
        <v>1.0063415786205461</v>
      </c>
    </row>
    <row r="302" spans="1:19" ht="15" hidden="1" x14ac:dyDescent="0.25">
      <c r="A302" s="382" t="s">
        <v>330</v>
      </c>
      <c r="B302" s="382">
        <v>2017</v>
      </c>
      <c r="C302" s="385">
        <v>16716683</v>
      </c>
      <c r="D302" s="385">
        <v>8643973</v>
      </c>
      <c r="E302" s="385">
        <v>2490000</v>
      </c>
      <c r="F302" s="385">
        <v>22406000</v>
      </c>
      <c r="G302" s="385">
        <f t="shared" si="43"/>
        <v>25360656</v>
      </c>
      <c r="H302" s="385">
        <f t="shared" si="44"/>
        <v>24896000</v>
      </c>
      <c r="I302" s="386">
        <f t="shared" si="45"/>
        <v>0.38217192564503299</v>
      </c>
      <c r="J302" s="386">
        <f t="shared" si="46"/>
        <v>0.61782807435496701</v>
      </c>
      <c r="K302" s="387">
        <f t="shared" si="47"/>
        <v>50256656</v>
      </c>
      <c r="L302" s="387">
        <f t="shared" si="42"/>
        <v>18996230.681818184</v>
      </c>
      <c r="M302" s="387">
        <f t="shared" si="42"/>
        <v>9822696.5909090918</v>
      </c>
      <c r="N302" s="387">
        <f t="shared" si="42"/>
        <v>2829545.4545454546</v>
      </c>
      <c r="O302" s="387">
        <f t="shared" si="42"/>
        <v>25461363.636363637</v>
      </c>
      <c r="P302" s="384">
        <v>20</v>
      </c>
      <c r="Q302" s="400">
        <v>56857982.699976176</v>
      </c>
      <c r="R302" s="390">
        <f t="shared" si="48"/>
        <v>56287454.720000006</v>
      </c>
      <c r="S302" s="392">
        <f t="shared" si="49"/>
        <v>1.010135970489592</v>
      </c>
    </row>
    <row r="303" spans="1:19" ht="15" hidden="1" x14ac:dyDescent="0.25">
      <c r="A303" s="382" t="s">
        <v>330</v>
      </c>
      <c r="B303" s="382">
        <v>2018</v>
      </c>
      <c r="C303" s="385">
        <v>16927618</v>
      </c>
      <c r="D303" s="385">
        <v>8793029</v>
      </c>
      <c r="E303" s="385">
        <v>2414819</v>
      </c>
      <c r="F303" s="385">
        <v>21733368</v>
      </c>
      <c r="G303" s="385">
        <f t="shared" si="43"/>
        <v>25720647</v>
      </c>
      <c r="H303" s="385">
        <f t="shared" si="44"/>
        <v>24148187</v>
      </c>
      <c r="I303" s="386">
        <f t="shared" si="45"/>
        <v>0.38786623725752239</v>
      </c>
      <c r="J303" s="386">
        <f t="shared" si="46"/>
        <v>0.61213376274247755</v>
      </c>
      <c r="K303" s="387">
        <f t="shared" si="47"/>
        <v>49868834</v>
      </c>
      <c r="L303" s="387">
        <f t="shared" si="42"/>
        <v>19235929.545454547</v>
      </c>
      <c r="M303" s="387">
        <f t="shared" si="42"/>
        <v>9992078.4090909082</v>
      </c>
      <c r="N303" s="387">
        <f t="shared" si="42"/>
        <v>2744112.5</v>
      </c>
      <c r="O303" s="387">
        <f t="shared" si="42"/>
        <v>24697009.09090909</v>
      </c>
      <c r="P303" s="384">
        <v>21</v>
      </c>
      <c r="Q303" s="400">
        <v>56068784.916796699</v>
      </c>
      <c r="R303" s="390">
        <f t="shared" si="48"/>
        <v>55853094.080000006</v>
      </c>
      <c r="S303" s="392">
        <f t="shared" si="49"/>
        <v>1.003861752698745</v>
      </c>
    </row>
    <row r="304" spans="1:19" ht="15" hidden="1" x14ac:dyDescent="0.25">
      <c r="A304" s="382" t="s">
        <v>330</v>
      </c>
      <c r="B304" s="382">
        <v>2019</v>
      </c>
      <c r="C304" s="385">
        <v>16933302</v>
      </c>
      <c r="D304" s="385">
        <v>8511554</v>
      </c>
      <c r="E304" s="385">
        <v>2419000</v>
      </c>
      <c r="F304" s="385">
        <v>21767118</v>
      </c>
      <c r="G304" s="385">
        <f t="shared" si="43"/>
        <v>25444856</v>
      </c>
      <c r="H304" s="385">
        <f t="shared" si="44"/>
        <v>24186118</v>
      </c>
      <c r="I304" s="386">
        <f t="shared" si="45"/>
        <v>0.38992388100221448</v>
      </c>
      <c r="J304" s="386">
        <f t="shared" si="46"/>
        <v>0.61007611899778558</v>
      </c>
      <c r="K304" s="387">
        <f t="shared" si="47"/>
        <v>49630974</v>
      </c>
      <c r="L304" s="387">
        <f t="shared" si="42"/>
        <v>19242388.636363637</v>
      </c>
      <c r="M304" s="387">
        <f t="shared" si="42"/>
        <v>9672220.4545454551</v>
      </c>
      <c r="N304" s="387">
        <f t="shared" si="42"/>
        <v>2748863.6363636362</v>
      </c>
      <c r="O304" s="387">
        <f t="shared" si="42"/>
        <v>24735361.363636363</v>
      </c>
      <c r="P304" s="384">
        <v>22</v>
      </c>
      <c r="Q304" s="400">
        <v>55123127.307887331</v>
      </c>
      <c r="R304" s="390">
        <f t="shared" si="48"/>
        <v>55586690.880000003</v>
      </c>
      <c r="S304" s="392">
        <f t="shared" si="49"/>
        <v>0.99166052944016025</v>
      </c>
    </row>
    <row r="305" spans="1:19" ht="15" hidden="1" x14ac:dyDescent="0.25">
      <c r="A305" s="382" t="s">
        <v>330</v>
      </c>
      <c r="B305" s="382">
        <v>2020</v>
      </c>
      <c r="C305" s="385">
        <v>16360979</v>
      </c>
      <c r="D305" s="385">
        <v>7897650</v>
      </c>
      <c r="E305" s="385">
        <v>2344446</v>
      </c>
      <c r="F305" s="385">
        <v>21100018</v>
      </c>
      <c r="G305" s="385">
        <f t="shared" si="43"/>
        <v>24258629</v>
      </c>
      <c r="H305" s="385">
        <f t="shared" si="44"/>
        <v>23444464</v>
      </c>
      <c r="I305" s="386">
        <f t="shared" si="45"/>
        <v>0.39212184836735847</v>
      </c>
      <c r="J305" s="386">
        <f t="shared" si="46"/>
        <v>0.60787815163264147</v>
      </c>
      <c r="K305" s="387">
        <f t="shared" si="47"/>
        <v>47703093</v>
      </c>
      <c r="L305" s="387">
        <f t="shared" si="42"/>
        <v>18592021.59090909</v>
      </c>
      <c r="M305" s="387">
        <f t="shared" si="42"/>
        <v>8974602.2727272734</v>
      </c>
      <c r="N305" s="387">
        <f t="shared" si="42"/>
        <v>2664143.1818181816</v>
      </c>
      <c r="O305" s="387">
        <f t="shared" si="42"/>
        <v>23977293.181818184</v>
      </c>
      <c r="P305" s="384">
        <v>23</v>
      </c>
      <c r="Q305" s="400">
        <v>53073365.246609025</v>
      </c>
      <c r="R305" s="390">
        <f t="shared" si="48"/>
        <v>53427464.160000004</v>
      </c>
      <c r="S305" s="392">
        <f t="shared" si="49"/>
        <v>0.99337234287724097</v>
      </c>
    </row>
    <row r="306" spans="1:19" hidden="1" x14ac:dyDescent="0.2">
      <c r="A306" s="382" t="s">
        <v>332</v>
      </c>
      <c r="B306" s="382">
        <v>1990</v>
      </c>
      <c r="C306" s="385">
        <v>68873000</v>
      </c>
      <c r="D306" s="385">
        <v>11468000</v>
      </c>
      <c r="E306" s="385">
        <v>2055000</v>
      </c>
      <c r="F306" s="385">
        <v>2311000</v>
      </c>
      <c r="G306" s="385">
        <f t="shared" si="43"/>
        <v>80341000</v>
      </c>
      <c r="H306" s="385">
        <f t="shared" si="44"/>
        <v>4366000</v>
      </c>
      <c r="I306" s="386">
        <f t="shared" si="45"/>
        <v>0.83733339629546555</v>
      </c>
      <c r="J306" s="386">
        <f t="shared" si="46"/>
        <v>0.16266660370453445</v>
      </c>
      <c r="K306" s="387">
        <f t="shared" si="47"/>
        <v>84707000</v>
      </c>
      <c r="L306" s="387">
        <f t="shared" si="42"/>
        <v>78264772.727272734</v>
      </c>
      <c r="M306" s="387">
        <f t="shared" si="42"/>
        <v>13031818.181818182</v>
      </c>
      <c r="N306" s="387">
        <f t="shared" si="42"/>
        <v>2335227.2727272729</v>
      </c>
      <c r="O306" s="387">
        <f t="shared" si="42"/>
        <v>2626136.3636363638</v>
      </c>
    </row>
    <row r="307" spans="1:19" ht="15" hidden="1" x14ac:dyDescent="0.25">
      <c r="A307" s="382" t="s">
        <v>332</v>
      </c>
      <c r="B307" s="382">
        <v>1991</v>
      </c>
      <c r="C307" s="385">
        <v>22543000</v>
      </c>
      <c r="D307" s="385">
        <v>7280000</v>
      </c>
      <c r="E307" s="385">
        <v>1065000</v>
      </c>
      <c r="F307" s="385">
        <v>2730000</v>
      </c>
      <c r="G307" s="385">
        <f t="shared" si="43"/>
        <v>29823000</v>
      </c>
      <c r="H307" s="385">
        <f t="shared" si="44"/>
        <v>3795000</v>
      </c>
      <c r="I307" s="386">
        <f t="shared" si="45"/>
        <v>0.70224284609435417</v>
      </c>
      <c r="J307" s="386">
        <f t="shared" si="46"/>
        <v>0.29775715390564578</v>
      </c>
      <c r="K307" s="387">
        <f t="shared" si="47"/>
        <v>33618000</v>
      </c>
      <c r="L307" s="387">
        <f t="shared" si="42"/>
        <v>25617045.454545453</v>
      </c>
      <c r="M307" s="387">
        <f t="shared" si="42"/>
        <v>8272727.2727272725</v>
      </c>
      <c r="N307" s="387">
        <f t="shared" si="42"/>
        <v>1210227.2727272727</v>
      </c>
      <c r="O307" s="387">
        <f t="shared" si="42"/>
        <v>3102272.7272727271</v>
      </c>
      <c r="Q307" s="388" t="s">
        <v>333</v>
      </c>
    </row>
    <row r="308" spans="1:19" ht="15" hidden="1" x14ac:dyDescent="0.25">
      <c r="A308" s="382" t="s">
        <v>332</v>
      </c>
      <c r="B308" s="382">
        <v>1992</v>
      </c>
      <c r="C308" s="385">
        <v>21906000</v>
      </c>
      <c r="D308" s="385">
        <v>7253000</v>
      </c>
      <c r="E308" s="385">
        <v>1065000</v>
      </c>
      <c r="F308" s="385">
        <v>2730000</v>
      </c>
      <c r="G308" s="385">
        <f t="shared" si="43"/>
        <v>29159000</v>
      </c>
      <c r="H308" s="385">
        <f t="shared" si="44"/>
        <v>3795000</v>
      </c>
      <c r="I308" s="386">
        <f t="shared" si="45"/>
        <v>0.69706257207015843</v>
      </c>
      <c r="J308" s="386">
        <f t="shared" si="46"/>
        <v>0.30293742792984157</v>
      </c>
      <c r="K308" s="387">
        <f t="shared" si="47"/>
        <v>32954000</v>
      </c>
      <c r="L308" s="387">
        <f t="shared" si="42"/>
        <v>24893181.818181816</v>
      </c>
      <c r="M308" s="387">
        <f t="shared" si="42"/>
        <v>8242045.4545454541</v>
      </c>
      <c r="N308" s="387">
        <f t="shared" si="42"/>
        <v>1210227.2727272727</v>
      </c>
      <c r="O308" s="387">
        <f t="shared" si="42"/>
        <v>3102272.7272727271</v>
      </c>
      <c r="P308" s="384">
        <v>1</v>
      </c>
      <c r="Q308" s="400">
        <v>38486389.168477245</v>
      </c>
      <c r="R308" s="390">
        <f t="shared" ref="R308:R336" si="50">K308*1.12</f>
        <v>36908480</v>
      </c>
      <c r="S308" s="392">
        <f t="shared" ref="S308:S336" si="51">Q308/R308</f>
        <v>1.0427519412470316</v>
      </c>
    </row>
    <row r="309" spans="1:19" ht="15" hidden="1" x14ac:dyDescent="0.25">
      <c r="A309" s="382" t="s">
        <v>332</v>
      </c>
      <c r="B309" s="382">
        <v>1993</v>
      </c>
      <c r="C309" s="385">
        <v>22309000</v>
      </c>
      <c r="D309" s="385">
        <v>7048000</v>
      </c>
      <c r="E309" s="385">
        <v>1065000</v>
      </c>
      <c r="F309" s="385">
        <v>2730000</v>
      </c>
      <c r="G309" s="385">
        <f t="shared" si="43"/>
        <v>29357000</v>
      </c>
      <c r="H309" s="385">
        <f t="shared" si="44"/>
        <v>3795000</v>
      </c>
      <c r="I309" s="386">
        <f t="shared" si="45"/>
        <v>0.70505550193050193</v>
      </c>
      <c r="J309" s="386">
        <f t="shared" si="46"/>
        <v>0.29494449806949807</v>
      </c>
      <c r="K309" s="387">
        <f t="shared" si="47"/>
        <v>33152000</v>
      </c>
      <c r="L309" s="387">
        <f t="shared" si="42"/>
        <v>25351136.363636363</v>
      </c>
      <c r="M309" s="387">
        <f t="shared" si="42"/>
        <v>8009090.9090909092</v>
      </c>
      <c r="N309" s="387">
        <f t="shared" si="42"/>
        <v>1210227.2727272727</v>
      </c>
      <c r="O309" s="387">
        <f t="shared" si="42"/>
        <v>3102272.7272727271</v>
      </c>
      <c r="P309" s="384">
        <v>2</v>
      </c>
      <c r="Q309" s="400">
        <v>38726874.199296534</v>
      </c>
      <c r="R309" s="390">
        <f t="shared" si="50"/>
        <v>37130240</v>
      </c>
      <c r="S309" s="392">
        <f t="shared" si="51"/>
        <v>1.0430009124448572</v>
      </c>
    </row>
    <row r="310" spans="1:19" ht="15" hidden="1" x14ac:dyDescent="0.25">
      <c r="A310" s="382" t="s">
        <v>332</v>
      </c>
      <c r="B310" s="382">
        <v>1994</v>
      </c>
      <c r="C310" s="385">
        <v>28193000</v>
      </c>
      <c r="D310" s="385">
        <v>7825000</v>
      </c>
      <c r="E310" s="385">
        <v>1065000</v>
      </c>
      <c r="F310" s="385">
        <v>2730000</v>
      </c>
      <c r="G310" s="385">
        <f t="shared" si="43"/>
        <v>36018000</v>
      </c>
      <c r="H310" s="385">
        <f t="shared" si="44"/>
        <v>3795000</v>
      </c>
      <c r="I310" s="386">
        <f t="shared" si="45"/>
        <v>0.73488559013387589</v>
      </c>
      <c r="J310" s="386">
        <f t="shared" si="46"/>
        <v>0.26511440986612411</v>
      </c>
      <c r="K310" s="387">
        <f t="shared" si="47"/>
        <v>39813000</v>
      </c>
      <c r="L310" s="387">
        <f t="shared" si="42"/>
        <v>32037500</v>
      </c>
      <c r="M310" s="387">
        <f t="shared" si="42"/>
        <v>8892045.4545454551</v>
      </c>
      <c r="N310" s="387">
        <f t="shared" si="42"/>
        <v>1210227.2727272727</v>
      </c>
      <c r="O310" s="387">
        <f t="shared" si="42"/>
        <v>3102272.7272727271</v>
      </c>
      <c r="P310" s="384">
        <v>3</v>
      </c>
      <c r="Q310" s="400">
        <v>46874284.784812398</v>
      </c>
      <c r="R310" s="390">
        <f t="shared" si="50"/>
        <v>44590560.000000007</v>
      </c>
      <c r="S310" s="392">
        <f t="shared" si="51"/>
        <v>1.0512154318046778</v>
      </c>
    </row>
    <row r="311" spans="1:19" ht="15" hidden="1" x14ac:dyDescent="0.25">
      <c r="A311" s="382" t="s">
        <v>332</v>
      </c>
      <c r="B311" s="382">
        <v>1995</v>
      </c>
      <c r="C311" s="385">
        <v>30544000</v>
      </c>
      <c r="D311" s="385">
        <v>6770000</v>
      </c>
      <c r="E311" s="385">
        <v>3040000</v>
      </c>
      <c r="F311" s="385">
        <v>4088000</v>
      </c>
      <c r="G311" s="385">
        <f t="shared" si="43"/>
        <v>37314000</v>
      </c>
      <c r="H311" s="385">
        <f t="shared" si="44"/>
        <v>7128000</v>
      </c>
      <c r="I311" s="386">
        <f t="shared" si="45"/>
        <v>0.75568156248593676</v>
      </c>
      <c r="J311" s="386">
        <f t="shared" si="46"/>
        <v>0.24431843751406326</v>
      </c>
      <c r="K311" s="387">
        <f t="shared" si="47"/>
        <v>44442000</v>
      </c>
      <c r="L311" s="387">
        <f t="shared" si="42"/>
        <v>34709090.909090906</v>
      </c>
      <c r="M311" s="387">
        <f t="shared" si="42"/>
        <v>7693181.8181818184</v>
      </c>
      <c r="N311" s="387">
        <f t="shared" si="42"/>
        <v>3454545.4545454546</v>
      </c>
      <c r="O311" s="387">
        <f t="shared" si="42"/>
        <v>4645454.5454545459</v>
      </c>
      <c r="P311" s="384">
        <v>4</v>
      </c>
      <c r="Q311" s="400">
        <v>46773730.682535827</v>
      </c>
      <c r="R311" s="390">
        <f t="shared" si="50"/>
        <v>49775040.000000007</v>
      </c>
      <c r="S311" s="392">
        <f t="shared" si="51"/>
        <v>0.93970252324329262</v>
      </c>
    </row>
    <row r="312" spans="1:19" ht="15" hidden="1" x14ac:dyDescent="0.25">
      <c r="A312" s="382" t="s">
        <v>332</v>
      </c>
      <c r="B312" s="382">
        <v>1996</v>
      </c>
      <c r="C312" s="385">
        <v>32802000</v>
      </c>
      <c r="D312" s="385">
        <v>6285000</v>
      </c>
      <c r="E312" s="385">
        <v>4659000</v>
      </c>
      <c r="F312" s="385">
        <v>6191000</v>
      </c>
      <c r="G312" s="385">
        <f t="shared" si="43"/>
        <v>39087000</v>
      </c>
      <c r="H312" s="385">
        <f t="shared" si="44"/>
        <v>10850000</v>
      </c>
      <c r="I312" s="386">
        <f t="shared" si="45"/>
        <v>0.75016520816228449</v>
      </c>
      <c r="J312" s="386">
        <f t="shared" si="46"/>
        <v>0.24983479183771551</v>
      </c>
      <c r="K312" s="387">
        <f t="shared" si="47"/>
        <v>49937000</v>
      </c>
      <c r="L312" s="387">
        <f t="shared" si="42"/>
        <v>37275000</v>
      </c>
      <c r="M312" s="387">
        <f t="shared" si="42"/>
        <v>7142045.4545454541</v>
      </c>
      <c r="N312" s="387">
        <f t="shared" si="42"/>
        <v>5294318.1818181816</v>
      </c>
      <c r="O312" s="387">
        <f t="shared" si="42"/>
        <v>7035227.2727272725</v>
      </c>
      <c r="P312" s="384">
        <v>5</v>
      </c>
      <c r="Q312" s="400">
        <v>49182157.420665801</v>
      </c>
      <c r="R312" s="390">
        <f t="shared" si="50"/>
        <v>55929440.000000007</v>
      </c>
      <c r="S312" s="392">
        <f t="shared" si="51"/>
        <v>0.87936080569849784</v>
      </c>
    </row>
    <row r="313" spans="1:19" ht="15" hidden="1" x14ac:dyDescent="0.25">
      <c r="A313" s="382" t="s">
        <v>332</v>
      </c>
      <c r="B313" s="382">
        <v>1997</v>
      </c>
      <c r="C313" s="385">
        <v>35074000</v>
      </c>
      <c r="D313" s="385">
        <v>6292000</v>
      </c>
      <c r="E313" s="385">
        <v>3532000</v>
      </c>
      <c r="F313" s="385">
        <v>4669000</v>
      </c>
      <c r="G313" s="385">
        <f t="shared" si="43"/>
        <v>41366000</v>
      </c>
      <c r="H313" s="385">
        <f t="shared" si="44"/>
        <v>8201000</v>
      </c>
      <c r="I313" s="386">
        <f t="shared" si="45"/>
        <v>0.77886497064579252</v>
      </c>
      <c r="J313" s="386">
        <f t="shared" si="46"/>
        <v>0.22113502935420742</v>
      </c>
      <c r="K313" s="387">
        <f t="shared" si="47"/>
        <v>49567000</v>
      </c>
      <c r="L313" s="387">
        <f t="shared" si="42"/>
        <v>39856818.18181818</v>
      </c>
      <c r="M313" s="387">
        <f t="shared" si="42"/>
        <v>7150000</v>
      </c>
      <c r="N313" s="387">
        <f t="shared" si="42"/>
        <v>4013636.3636363638</v>
      </c>
      <c r="O313" s="387">
        <f t="shared" si="42"/>
        <v>5305681.8181818184</v>
      </c>
      <c r="P313" s="384">
        <v>6</v>
      </c>
      <c r="Q313" s="400">
        <v>51809646.043751754</v>
      </c>
      <c r="R313" s="390">
        <f t="shared" si="50"/>
        <v>55515040.000000007</v>
      </c>
      <c r="S313" s="392">
        <f t="shared" si="51"/>
        <v>0.93325423243416106</v>
      </c>
    </row>
    <row r="314" spans="1:19" ht="15" hidden="1" x14ac:dyDescent="0.25">
      <c r="A314" s="382" t="s">
        <v>332</v>
      </c>
      <c r="B314" s="382">
        <v>1998</v>
      </c>
      <c r="C314" s="385">
        <v>34894000</v>
      </c>
      <c r="D314" s="385">
        <v>7224000</v>
      </c>
      <c r="E314" s="385">
        <v>3202000</v>
      </c>
      <c r="F314" s="385">
        <v>4195000</v>
      </c>
      <c r="G314" s="385">
        <f t="shared" si="43"/>
        <v>42118000</v>
      </c>
      <c r="H314" s="385">
        <f t="shared" si="44"/>
        <v>7397000</v>
      </c>
      <c r="I314" s="386">
        <f t="shared" si="45"/>
        <v>0.76938301524790464</v>
      </c>
      <c r="J314" s="386">
        <f t="shared" si="46"/>
        <v>0.23061698475209533</v>
      </c>
      <c r="K314" s="387">
        <f t="shared" si="47"/>
        <v>49515000</v>
      </c>
      <c r="L314" s="387">
        <f t="shared" si="42"/>
        <v>39652272.727272727</v>
      </c>
      <c r="M314" s="387">
        <f t="shared" si="42"/>
        <v>8209090.9090909092</v>
      </c>
      <c r="N314" s="387">
        <f t="shared" si="42"/>
        <v>3638636.3636363638</v>
      </c>
      <c r="O314" s="387">
        <f t="shared" si="42"/>
        <v>4767045.4545454541</v>
      </c>
      <c r="P314" s="384">
        <v>7</v>
      </c>
      <c r="Q314" s="400">
        <v>52681006.922511458</v>
      </c>
      <c r="R314" s="390">
        <f t="shared" si="50"/>
        <v>55456800.000000007</v>
      </c>
      <c r="S314" s="392">
        <f t="shared" si="51"/>
        <v>0.9499467499479135</v>
      </c>
    </row>
    <row r="315" spans="1:19" ht="15" hidden="1" x14ac:dyDescent="0.25">
      <c r="A315" s="382" t="s">
        <v>332</v>
      </c>
      <c r="B315" s="382">
        <v>1999</v>
      </c>
      <c r="C315" s="385">
        <v>34537000</v>
      </c>
      <c r="D315" s="385">
        <v>7368000</v>
      </c>
      <c r="E315" s="385">
        <v>2966000</v>
      </c>
      <c r="F315" s="385">
        <v>3848000</v>
      </c>
      <c r="G315" s="385">
        <f t="shared" si="43"/>
        <v>41905000</v>
      </c>
      <c r="H315" s="385">
        <f t="shared" si="44"/>
        <v>6814000</v>
      </c>
      <c r="I315" s="386">
        <f t="shared" si="45"/>
        <v>0.76978180997146906</v>
      </c>
      <c r="J315" s="386">
        <f t="shared" si="46"/>
        <v>0.23021819002853097</v>
      </c>
      <c r="K315" s="387">
        <f t="shared" si="47"/>
        <v>48719000</v>
      </c>
      <c r="L315" s="387">
        <f t="shared" si="42"/>
        <v>39246590.909090906</v>
      </c>
      <c r="M315" s="387">
        <f t="shared" si="42"/>
        <v>8372727.2727272725</v>
      </c>
      <c r="N315" s="387">
        <f t="shared" si="42"/>
        <v>3370454.5454545454</v>
      </c>
      <c r="O315" s="387">
        <f t="shared" si="42"/>
        <v>4372727.2727272725</v>
      </c>
      <c r="P315" s="384">
        <v>8</v>
      </c>
      <c r="Q315" s="400">
        <v>52207846.916305445</v>
      </c>
      <c r="R315" s="390">
        <f t="shared" si="50"/>
        <v>54565280.000000007</v>
      </c>
      <c r="S315" s="392">
        <f t="shared" si="51"/>
        <v>0.9567960966443394</v>
      </c>
    </row>
    <row r="316" spans="1:19" ht="15" hidden="1" x14ac:dyDescent="0.25">
      <c r="A316" s="382" t="s">
        <v>332</v>
      </c>
      <c r="B316" s="382">
        <v>2000</v>
      </c>
      <c r="C316" s="385">
        <v>41226603</v>
      </c>
      <c r="D316" s="385">
        <v>7995151</v>
      </c>
      <c r="E316" s="385">
        <v>3840402</v>
      </c>
      <c r="F316" s="385">
        <v>4963391</v>
      </c>
      <c r="G316" s="385">
        <f t="shared" si="43"/>
        <v>49221754</v>
      </c>
      <c r="H316" s="385">
        <f t="shared" si="44"/>
        <v>8803793</v>
      </c>
      <c r="I316" s="386">
        <f t="shared" si="45"/>
        <v>0.77667522892976781</v>
      </c>
      <c r="J316" s="386">
        <f t="shared" si="46"/>
        <v>0.22332477107023221</v>
      </c>
      <c r="K316" s="387">
        <f t="shared" si="47"/>
        <v>58025547</v>
      </c>
      <c r="L316" s="387">
        <f t="shared" si="42"/>
        <v>46848412.5</v>
      </c>
      <c r="M316" s="387">
        <f t="shared" si="42"/>
        <v>9085398.8636363633</v>
      </c>
      <c r="N316" s="387">
        <f t="shared" si="42"/>
        <v>4364093.1818181816</v>
      </c>
      <c r="O316" s="387">
        <f t="shared" si="42"/>
        <v>5640217.0454545459</v>
      </c>
      <c r="P316" s="384">
        <v>9</v>
      </c>
      <c r="Q316" s="400">
        <v>59053663.029738933</v>
      </c>
      <c r="R316" s="390">
        <f t="shared" si="50"/>
        <v>64988612.640000008</v>
      </c>
      <c r="S316" s="392">
        <f t="shared" si="51"/>
        <v>0.90867708404336422</v>
      </c>
    </row>
    <row r="317" spans="1:19" ht="15" hidden="1" x14ac:dyDescent="0.25">
      <c r="A317" s="382" t="s">
        <v>332</v>
      </c>
      <c r="B317" s="382">
        <v>2001</v>
      </c>
      <c r="C317" s="385">
        <v>33389378</v>
      </c>
      <c r="D317" s="385">
        <v>7902587</v>
      </c>
      <c r="E317" s="385">
        <v>5807232</v>
      </c>
      <c r="F317" s="385">
        <v>7519457</v>
      </c>
      <c r="G317" s="385">
        <f t="shared" si="43"/>
        <v>41291965</v>
      </c>
      <c r="H317" s="385">
        <f t="shared" si="44"/>
        <v>13326689</v>
      </c>
      <c r="I317" s="386">
        <f t="shared" si="45"/>
        <v>0.71764144901849836</v>
      </c>
      <c r="J317" s="386">
        <f t="shared" si="46"/>
        <v>0.28235855098150164</v>
      </c>
      <c r="K317" s="387">
        <f t="shared" si="47"/>
        <v>54618654</v>
      </c>
      <c r="L317" s="387">
        <f t="shared" si="42"/>
        <v>37942475</v>
      </c>
      <c r="M317" s="387">
        <f t="shared" si="42"/>
        <v>8980212.5</v>
      </c>
      <c r="N317" s="387">
        <f t="shared" si="42"/>
        <v>6599127.2727272725</v>
      </c>
      <c r="O317" s="387">
        <f t="shared" si="42"/>
        <v>8544837.5</v>
      </c>
      <c r="P317" s="384">
        <v>10</v>
      </c>
      <c r="Q317" s="400">
        <v>51734256.246857978</v>
      </c>
      <c r="R317" s="390">
        <f t="shared" si="50"/>
        <v>61172892.480000004</v>
      </c>
      <c r="S317" s="392">
        <f t="shared" si="51"/>
        <v>0.84570557561540982</v>
      </c>
    </row>
    <row r="318" spans="1:19" ht="15" hidden="1" x14ac:dyDescent="0.25">
      <c r="A318" s="382" t="s">
        <v>332</v>
      </c>
      <c r="B318" s="382">
        <v>2002</v>
      </c>
      <c r="C318" s="385">
        <v>35397325</v>
      </c>
      <c r="D318" s="385">
        <v>6549857</v>
      </c>
      <c r="E318" s="385">
        <v>4679498</v>
      </c>
      <c r="F318" s="385">
        <v>5936499</v>
      </c>
      <c r="G318" s="385">
        <f t="shared" si="43"/>
        <v>41947182</v>
      </c>
      <c r="H318" s="385">
        <f t="shared" si="44"/>
        <v>10615997</v>
      </c>
      <c r="I318" s="386">
        <f t="shared" si="45"/>
        <v>0.76245051692935084</v>
      </c>
      <c r="J318" s="386">
        <f t="shared" si="46"/>
        <v>0.23754948307064913</v>
      </c>
      <c r="K318" s="387">
        <f t="shared" si="47"/>
        <v>52563179</v>
      </c>
      <c r="L318" s="387">
        <f t="shared" si="42"/>
        <v>40224232.954545453</v>
      </c>
      <c r="M318" s="387">
        <f t="shared" si="42"/>
        <v>7443019.3181818184</v>
      </c>
      <c r="N318" s="387">
        <f t="shared" si="42"/>
        <v>5317611.3636363633</v>
      </c>
      <c r="O318" s="387">
        <f t="shared" si="42"/>
        <v>6746021.5909090908</v>
      </c>
      <c r="P318" s="384">
        <v>11</v>
      </c>
      <c r="Q318" s="400">
        <v>58300275.23281385</v>
      </c>
      <c r="R318" s="390">
        <f t="shared" si="50"/>
        <v>58870760.480000004</v>
      </c>
      <c r="S318" s="392">
        <f t="shared" si="51"/>
        <v>0.99030953154783918</v>
      </c>
    </row>
    <row r="319" spans="1:19" ht="15" hidden="1" x14ac:dyDescent="0.25">
      <c r="A319" s="382" t="s">
        <v>332</v>
      </c>
      <c r="B319" s="382">
        <v>2003</v>
      </c>
      <c r="C319" s="385">
        <v>38539265</v>
      </c>
      <c r="D319" s="385">
        <v>6929032</v>
      </c>
      <c r="E319" s="385">
        <v>6135479</v>
      </c>
      <c r="F319" s="385">
        <v>7787179</v>
      </c>
      <c r="G319" s="385">
        <f t="shared" si="43"/>
        <v>45468297</v>
      </c>
      <c r="H319" s="385">
        <f t="shared" si="44"/>
        <v>13922658</v>
      </c>
      <c r="I319" s="386">
        <f t="shared" si="45"/>
        <v>0.75221460911009097</v>
      </c>
      <c r="J319" s="386">
        <f t="shared" si="46"/>
        <v>0.24778539088990909</v>
      </c>
      <c r="K319" s="387">
        <f t="shared" si="47"/>
        <v>59390955</v>
      </c>
      <c r="L319" s="387">
        <f t="shared" si="42"/>
        <v>43794619.31818182</v>
      </c>
      <c r="M319" s="387">
        <f t="shared" si="42"/>
        <v>7873900</v>
      </c>
      <c r="N319" s="387">
        <f t="shared" si="42"/>
        <v>6972135.2272727275</v>
      </c>
      <c r="O319" s="387">
        <f t="shared" si="42"/>
        <v>8849067.0454545449</v>
      </c>
      <c r="P319" s="384">
        <v>12</v>
      </c>
      <c r="Q319" s="400">
        <v>64370601.715195887</v>
      </c>
      <c r="R319" s="390">
        <f t="shared" si="50"/>
        <v>66517869.600000009</v>
      </c>
      <c r="S319" s="392">
        <f t="shared" si="51"/>
        <v>0.96771893180409185</v>
      </c>
    </row>
    <row r="320" spans="1:19" ht="15" hidden="1" x14ac:dyDescent="0.25">
      <c r="A320" s="382" t="s">
        <v>332</v>
      </c>
      <c r="B320" s="382">
        <v>2004</v>
      </c>
      <c r="C320" s="385">
        <v>43014326</v>
      </c>
      <c r="D320" s="385">
        <v>7304714</v>
      </c>
      <c r="E320" s="385">
        <v>6949446</v>
      </c>
      <c r="F320" s="385">
        <v>8778322</v>
      </c>
      <c r="G320" s="385">
        <f t="shared" si="43"/>
        <v>50319040</v>
      </c>
      <c r="H320" s="385">
        <f t="shared" si="44"/>
        <v>15727768</v>
      </c>
      <c r="I320" s="386">
        <f t="shared" si="45"/>
        <v>0.75649033636871599</v>
      </c>
      <c r="J320" s="386">
        <f t="shared" si="46"/>
        <v>0.24350966363128404</v>
      </c>
      <c r="K320" s="387">
        <f t="shared" si="47"/>
        <v>66046808</v>
      </c>
      <c r="L320" s="387">
        <f t="shared" si="42"/>
        <v>48879915.909090906</v>
      </c>
      <c r="M320" s="387">
        <f t="shared" si="42"/>
        <v>8300811.3636363633</v>
      </c>
      <c r="N320" s="387">
        <f t="shared" si="42"/>
        <v>7897097.7272727275</v>
      </c>
      <c r="O320" s="387">
        <f t="shared" si="42"/>
        <v>9975365.9090909082</v>
      </c>
      <c r="P320" s="384">
        <v>13</v>
      </c>
      <c r="Q320" s="400">
        <v>63288441.008470833</v>
      </c>
      <c r="R320" s="390">
        <f t="shared" si="50"/>
        <v>73972424.960000008</v>
      </c>
      <c r="S320" s="392">
        <f t="shared" si="51"/>
        <v>0.85556801798364113</v>
      </c>
    </row>
    <row r="321" spans="1:19" ht="15" hidden="1" x14ac:dyDescent="0.25">
      <c r="A321" s="382" t="s">
        <v>332</v>
      </c>
      <c r="B321" s="382">
        <v>2005</v>
      </c>
      <c r="C321" s="385">
        <v>48683696</v>
      </c>
      <c r="D321" s="385">
        <v>7335494</v>
      </c>
      <c r="E321" s="385">
        <v>7998643</v>
      </c>
      <c r="F321" s="385">
        <v>10107806</v>
      </c>
      <c r="G321" s="385">
        <f t="shared" si="43"/>
        <v>56019190</v>
      </c>
      <c r="H321" s="385">
        <f t="shared" si="44"/>
        <v>18106449</v>
      </c>
      <c r="I321" s="386">
        <f t="shared" si="45"/>
        <v>0.76467926300102451</v>
      </c>
      <c r="J321" s="386">
        <f t="shared" si="46"/>
        <v>0.23532073699897549</v>
      </c>
      <c r="K321" s="387">
        <f t="shared" si="47"/>
        <v>74125639</v>
      </c>
      <c r="L321" s="387">
        <f t="shared" si="42"/>
        <v>55322381.81818182</v>
      </c>
      <c r="M321" s="387">
        <f t="shared" si="42"/>
        <v>8335788.6363636367</v>
      </c>
      <c r="N321" s="387">
        <f t="shared" si="42"/>
        <v>9089367.0454545449</v>
      </c>
      <c r="O321" s="387">
        <f t="shared" si="42"/>
        <v>11486143.181818182</v>
      </c>
      <c r="P321" s="384">
        <v>14</v>
      </c>
      <c r="Q321" s="400">
        <v>80343518.119268596</v>
      </c>
      <c r="R321" s="390">
        <f t="shared" si="50"/>
        <v>83020715.680000007</v>
      </c>
      <c r="S321" s="392">
        <f t="shared" si="51"/>
        <v>0.96775265620389783</v>
      </c>
    </row>
    <row r="322" spans="1:19" ht="15" hidden="1" x14ac:dyDescent="0.25">
      <c r="A322" s="382" t="s">
        <v>332</v>
      </c>
      <c r="B322" s="382">
        <v>2006</v>
      </c>
      <c r="C322" s="385">
        <v>51357785</v>
      </c>
      <c r="D322" s="385">
        <v>6820122</v>
      </c>
      <c r="E322" s="385">
        <v>8848718</v>
      </c>
      <c r="F322" s="385">
        <v>11287343</v>
      </c>
      <c r="G322" s="385">
        <f t="shared" si="43"/>
        <v>58177907</v>
      </c>
      <c r="H322" s="385">
        <f t="shared" si="44"/>
        <v>20136061</v>
      </c>
      <c r="I322" s="386">
        <f t="shared" si="45"/>
        <v>0.7687837117383709</v>
      </c>
      <c r="J322" s="386">
        <f t="shared" si="46"/>
        <v>0.23121628826162913</v>
      </c>
      <c r="K322" s="387">
        <f t="shared" si="47"/>
        <v>78313968</v>
      </c>
      <c r="L322" s="387">
        <f t="shared" ref="L322:O385" si="52">C322/0.88</f>
        <v>58361119.31818182</v>
      </c>
      <c r="M322" s="387">
        <f t="shared" si="52"/>
        <v>7750138.6363636367</v>
      </c>
      <c r="N322" s="387">
        <f t="shared" si="52"/>
        <v>10055361.363636363</v>
      </c>
      <c r="O322" s="387">
        <f t="shared" si="52"/>
        <v>12826526.136363637</v>
      </c>
      <c r="P322" s="384">
        <v>15</v>
      </c>
      <c r="Q322" s="400">
        <v>84527520.532521009</v>
      </c>
      <c r="R322" s="390">
        <f t="shared" si="50"/>
        <v>87711644.160000011</v>
      </c>
      <c r="S322" s="392">
        <f t="shared" si="51"/>
        <v>0.96369782304307683</v>
      </c>
    </row>
    <row r="323" spans="1:19" ht="15" hidden="1" x14ac:dyDescent="0.25">
      <c r="A323" s="382" t="s">
        <v>332</v>
      </c>
      <c r="B323" s="382">
        <v>2007</v>
      </c>
      <c r="C323" s="385">
        <v>63278923</v>
      </c>
      <c r="D323" s="385">
        <v>7303815</v>
      </c>
      <c r="E323" s="385">
        <v>9266583</v>
      </c>
      <c r="F323" s="385">
        <v>11760684</v>
      </c>
      <c r="G323" s="385">
        <f t="shared" si="43"/>
        <v>70582738</v>
      </c>
      <c r="H323" s="385">
        <f t="shared" si="44"/>
        <v>21027267</v>
      </c>
      <c r="I323" s="386">
        <f t="shared" si="45"/>
        <v>0.79189501190399458</v>
      </c>
      <c r="J323" s="386">
        <f t="shared" si="46"/>
        <v>0.20810498809600544</v>
      </c>
      <c r="K323" s="387">
        <f t="shared" si="47"/>
        <v>91610005</v>
      </c>
      <c r="L323" s="387">
        <f t="shared" si="52"/>
        <v>71907867.045454547</v>
      </c>
      <c r="M323" s="387">
        <f t="shared" si="52"/>
        <v>8299789.7727272725</v>
      </c>
      <c r="N323" s="387">
        <f t="shared" si="52"/>
        <v>10530207.954545455</v>
      </c>
      <c r="O323" s="387">
        <f t="shared" si="52"/>
        <v>13364413.636363637</v>
      </c>
      <c r="P323" s="384">
        <v>16</v>
      </c>
      <c r="Q323" s="400">
        <v>102804762.82248154</v>
      </c>
      <c r="R323" s="390">
        <f t="shared" si="50"/>
        <v>102603205.60000001</v>
      </c>
      <c r="S323" s="392">
        <f t="shared" si="51"/>
        <v>1.0019644339697076</v>
      </c>
    </row>
    <row r="324" spans="1:19" ht="15" hidden="1" x14ac:dyDescent="0.25">
      <c r="A324" s="382" t="s">
        <v>332</v>
      </c>
      <c r="B324" s="382">
        <v>2008</v>
      </c>
      <c r="C324" s="385">
        <v>43587226</v>
      </c>
      <c r="D324" s="385">
        <v>6725741</v>
      </c>
      <c r="E324" s="385">
        <v>10777536</v>
      </c>
      <c r="F324" s="385">
        <v>13724650</v>
      </c>
      <c r="G324" s="385">
        <f t="shared" ref="G324:G387" si="53">C324+D324</f>
        <v>50312967</v>
      </c>
      <c r="H324" s="385">
        <f t="shared" ref="H324:H387" si="54">E324+F324</f>
        <v>24502186</v>
      </c>
      <c r="I324" s="386">
        <f t="shared" ref="I324:I387" si="55">(C324+E324)/SUM(C324:F324)</f>
        <v>0.72665442520715018</v>
      </c>
      <c r="J324" s="386">
        <f t="shared" ref="J324:J387" si="56">(D324+F324)/SUM(C324:F324)</f>
        <v>0.27334557479284977</v>
      </c>
      <c r="K324" s="387">
        <f t="shared" ref="K324:K387" si="57">SUM(C324:F324)</f>
        <v>74815153</v>
      </c>
      <c r="L324" s="387">
        <f t="shared" si="52"/>
        <v>49530938.636363633</v>
      </c>
      <c r="M324" s="387">
        <f t="shared" si="52"/>
        <v>7642887.5</v>
      </c>
      <c r="N324" s="387">
        <f t="shared" si="52"/>
        <v>12247200</v>
      </c>
      <c r="O324" s="387">
        <f t="shared" si="52"/>
        <v>15596193.181818182</v>
      </c>
      <c r="P324" s="384">
        <v>17</v>
      </c>
      <c r="Q324" s="400">
        <v>77409075.084839627</v>
      </c>
      <c r="R324" s="390">
        <f t="shared" si="50"/>
        <v>83792971.360000014</v>
      </c>
      <c r="S324" s="392">
        <f t="shared" si="51"/>
        <v>0.9238134634498969</v>
      </c>
    </row>
    <row r="325" spans="1:19" ht="15" hidden="1" x14ac:dyDescent="0.25">
      <c r="A325" s="382" t="s">
        <v>332</v>
      </c>
      <c r="B325" s="382">
        <v>2009</v>
      </c>
      <c r="C325" s="385">
        <v>37075515</v>
      </c>
      <c r="D325" s="385">
        <v>4290499</v>
      </c>
      <c r="E325" s="385">
        <v>10082622</v>
      </c>
      <c r="F325" s="385">
        <v>12715813</v>
      </c>
      <c r="G325" s="385">
        <f t="shared" si="53"/>
        <v>41366014</v>
      </c>
      <c r="H325" s="385">
        <f t="shared" si="54"/>
        <v>22798435</v>
      </c>
      <c r="I325" s="386">
        <f t="shared" si="55"/>
        <v>0.73495740608635163</v>
      </c>
      <c r="J325" s="386">
        <f t="shared" si="56"/>
        <v>0.26504259391364837</v>
      </c>
      <c r="K325" s="387">
        <f t="shared" si="57"/>
        <v>64164449</v>
      </c>
      <c r="L325" s="387">
        <f t="shared" si="52"/>
        <v>42131267.045454547</v>
      </c>
      <c r="M325" s="387">
        <f t="shared" si="52"/>
        <v>4875567.0454545459</v>
      </c>
      <c r="N325" s="387">
        <f t="shared" si="52"/>
        <v>11457525</v>
      </c>
      <c r="O325" s="387">
        <f t="shared" si="52"/>
        <v>14449787.5</v>
      </c>
      <c r="P325" s="384">
        <v>18</v>
      </c>
      <c r="Q325" s="400">
        <v>68432416.312734514</v>
      </c>
      <c r="R325" s="390">
        <f t="shared" si="50"/>
        <v>71864182.88000001</v>
      </c>
      <c r="S325" s="392">
        <f t="shared" si="51"/>
        <v>0.95224649568484043</v>
      </c>
    </row>
    <row r="326" spans="1:19" ht="15" hidden="1" x14ac:dyDescent="0.25">
      <c r="A326" s="382" t="s">
        <v>332</v>
      </c>
      <c r="B326" s="382">
        <v>2010</v>
      </c>
      <c r="C326" s="385">
        <v>41092889</v>
      </c>
      <c r="D326" s="385">
        <v>6044078</v>
      </c>
      <c r="E326" s="385">
        <v>12082831</v>
      </c>
      <c r="F326" s="385">
        <v>15212279</v>
      </c>
      <c r="G326" s="385">
        <f t="shared" si="53"/>
        <v>47136967</v>
      </c>
      <c r="H326" s="385">
        <f t="shared" si="54"/>
        <v>27295110</v>
      </c>
      <c r="I326" s="386">
        <f t="shared" si="55"/>
        <v>0.71441940280666894</v>
      </c>
      <c r="J326" s="386">
        <f t="shared" si="56"/>
        <v>0.28558059719333106</v>
      </c>
      <c r="K326" s="387">
        <f t="shared" si="57"/>
        <v>74432077</v>
      </c>
      <c r="L326" s="387">
        <f t="shared" si="52"/>
        <v>46696464.772727273</v>
      </c>
      <c r="M326" s="387">
        <f t="shared" si="52"/>
        <v>6868270.4545454541</v>
      </c>
      <c r="N326" s="387">
        <f t="shared" si="52"/>
        <v>13730489.772727273</v>
      </c>
      <c r="O326" s="387">
        <f t="shared" si="52"/>
        <v>17286680.681818184</v>
      </c>
      <c r="P326" s="384">
        <v>19</v>
      </c>
      <c r="Q326" s="400">
        <v>74699607.196992621</v>
      </c>
      <c r="R326" s="390">
        <f t="shared" si="50"/>
        <v>83363926.24000001</v>
      </c>
      <c r="S326" s="392">
        <f t="shared" si="51"/>
        <v>0.8960663270817727</v>
      </c>
    </row>
    <row r="327" spans="1:19" ht="15" hidden="1" x14ac:dyDescent="0.25">
      <c r="A327" s="382" t="s">
        <v>332</v>
      </c>
      <c r="B327" s="382">
        <v>2011</v>
      </c>
      <c r="C327" s="385">
        <v>43442545</v>
      </c>
      <c r="D327" s="385">
        <v>6434300</v>
      </c>
      <c r="E327" s="385">
        <v>10957894</v>
      </c>
      <c r="F327" s="385">
        <v>14383026</v>
      </c>
      <c r="G327" s="385">
        <f t="shared" si="53"/>
        <v>49876845</v>
      </c>
      <c r="H327" s="385">
        <f t="shared" si="54"/>
        <v>25340920</v>
      </c>
      <c r="I327" s="386">
        <f t="shared" si="55"/>
        <v>0.72323923743280594</v>
      </c>
      <c r="J327" s="386">
        <f t="shared" si="56"/>
        <v>0.27676076256719406</v>
      </c>
      <c r="K327" s="387">
        <f t="shared" si="57"/>
        <v>75217765</v>
      </c>
      <c r="L327" s="387">
        <f t="shared" si="52"/>
        <v>49366528.409090906</v>
      </c>
      <c r="M327" s="387">
        <f t="shared" si="52"/>
        <v>7311704.5454545459</v>
      </c>
      <c r="N327" s="387">
        <f t="shared" si="52"/>
        <v>12452152.272727273</v>
      </c>
      <c r="O327" s="387">
        <f t="shared" si="52"/>
        <v>16344347.727272727</v>
      </c>
      <c r="P327" s="384">
        <v>20</v>
      </c>
      <c r="Q327" s="400">
        <v>78270441.75994809</v>
      </c>
      <c r="R327" s="390">
        <f t="shared" si="50"/>
        <v>84243896.800000012</v>
      </c>
      <c r="S327" s="392">
        <f t="shared" si="51"/>
        <v>0.92909331990858335</v>
      </c>
    </row>
    <row r="328" spans="1:19" ht="15" hidden="1" x14ac:dyDescent="0.25">
      <c r="A328" s="382" t="s">
        <v>332</v>
      </c>
      <c r="B328" s="382">
        <v>2012</v>
      </c>
      <c r="C328" s="385">
        <v>39392118</v>
      </c>
      <c r="D328" s="385">
        <v>6459245</v>
      </c>
      <c r="E328" s="385">
        <v>11936000</v>
      </c>
      <c r="F328" s="385">
        <v>16626698</v>
      </c>
      <c r="G328" s="385">
        <f t="shared" si="53"/>
        <v>45851363</v>
      </c>
      <c r="H328" s="385">
        <f t="shared" si="54"/>
        <v>28562698</v>
      </c>
      <c r="I328" s="386">
        <f t="shared" si="55"/>
        <v>0.6897636993632158</v>
      </c>
      <c r="J328" s="386">
        <f t="shared" si="56"/>
        <v>0.3102363006367842</v>
      </c>
      <c r="K328" s="387">
        <f t="shared" si="57"/>
        <v>74414061</v>
      </c>
      <c r="L328" s="387">
        <f t="shared" si="52"/>
        <v>44763770.454545453</v>
      </c>
      <c r="M328" s="387">
        <f t="shared" si="52"/>
        <v>7340051.1363636367</v>
      </c>
      <c r="N328" s="387">
        <f t="shared" si="52"/>
        <v>13563636.363636363</v>
      </c>
      <c r="O328" s="387">
        <f t="shared" si="52"/>
        <v>18893975</v>
      </c>
      <c r="P328" s="384">
        <v>21</v>
      </c>
      <c r="Q328" s="400">
        <v>77116832.377632231</v>
      </c>
      <c r="R328" s="390">
        <f t="shared" si="50"/>
        <v>83343748.320000008</v>
      </c>
      <c r="S328" s="392">
        <f t="shared" si="51"/>
        <v>0.92528634639206042</v>
      </c>
    </row>
    <row r="329" spans="1:19" ht="15" hidden="1" x14ac:dyDescent="0.25">
      <c r="A329" s="382" t="s">
        <v>332</v>
      </c>
      <c r="B329" s="382">
        <v>2013</v>
      </c>
      <c r="C329" s="385">
        <v>39406420</v>
      </c>
      <c r="D329" s="385">
        <v>5293267</v>
      </c>
      <c r="E329" s="385">
        <v>11618463</v>
      </c>
      <c r="F329" s="385">
        <v>17134686</v>
      </c>
      <c r="G329" s="385">
        <f t="shared" si="53"/>
        <v>44699687</v>
      </c>
      <c r="H329" s="385">
        <f t="shared" si="54"/>
        <v>28753149</v>
      </c>
      <c r="I329" s="386">
        <f t="shared" si="55"/>
        <v>0.69466185076911124</v>
      </c>
      <c r="J329" s="386">
        <f t="shared" si="56"/>
        <v>0.30533814923088881</v>
      </c>
      <c r="K329" s="387">
        <f t="shared" si="57"/>
        <v>73452836</v>
      </c>
      <c r="L329" s="387">
        <f t="shared" si="52"/>
        <v>44780022.727272727</v>
      </c>
      <c r="M329" s="387">
        <f t="shared" si="52"/>
        <v>6015076.1363636367</v>
      </c>
      <c r="N329" s="387">
        <f t="shared" si="52"/>
        <v>13202798.863636363</v>
      </c>
      <c r="O329" s="387">
        <f t="shared" si="52"/>
        <v>19471234.09090909</v>
      </c>
      <c r="P329" s="384">
        <v>22</v>
      </c>
      <c r="Q329" s="400">
        <v>74907570.364840865</v>
      </c>
      <c r="R329" s="390">
        <f t="shared" si="50"/>
        <v>82267176.320000008</v>
      </c>
      <c r="S329" s="392">
        <f t="shared" si="51"/>
        <v>0.91054019009316667</v>
      </c>
    </row>
    <row r="330" spans="1:19" ht="15" hidden="1" x14ac:dyDescent="0.25">
      <c r="A330" s="382" t="s">
        <v>332</v>
      </c>
      <c r="B330" s="382">
        <v>2014</v>
      </c>
      <c r="C330" s="385">
        <v>39399000</v>
      </c>
      <c r="D330" s="385">
        <v>5987000</v>
      </c>
      <c r="E330" s="385">
        <v>9315000</v>
      </c>
      <c r="F330" s="385">
        <v>14295000</v>
      </c>
      <c r="G330" s="385">
        <f t="shared" si="53"/>
        <v>45386000</v>
      </c>
      <c r="H330" s="385">
        <f t="shared" si="54"/>
        <v>23610000</v>
      </c>
      <c r="I330" s="386">
        <f t="shared" si="55"/>
        <v>0.70604092990898026</v>
      </c>
      <c r="J330" s="386">
        <f t="shared" si="56"/>
        <v>0.29395907009101979</v>
      </c>
      <c r="K330" s="387">
        <f t="shared" si="57"/>
        <v>68996000</v>
      </c>
      <c r="L330" s="387">
        <f t="shared" si="52"/>
        <v>44771590.909090906</v>
      </c>
      <c r="M330" s="387">
        <f t="shared" si="52"/>
        <v>6803409.0909090908</v>
      </c>
      <c r="N330" s="387">
        <f t="shared" si="52"/>
        <v>10585227.272727273</v>
      </c>
      <c r="O330" s="387">
        <f t="shared" si="52"/>
        <v>16244318.181818182</v>
      </c>
      <c r="P330" s="384">
        <v>23</v>
      </c>
      <c r="Q330" s="400">
        <v>75231647.499608546</v>
      </c>
      <c r="R330" s="390">
        <f t="shared" si="50"/>
        <v>77275520</v>
      </c>
      <c r="S330" s="392">
        <f t="shared" si="51"/>
        <v>0.97355084119276769</v>
      </c>
    </row>
    <row r="331" spans="1:19" ht="15" hidden="1" x14ac:dyDescent="0.25">
      <c r="A331" s="382" t="s">
        <v>332</v>
      </c>
      <c r="B331" s="382">
        <v>2015</v>
      </c>
      <c r="C331" s="385">
        <v>39893944</v>
      </c>
      <c r="D331" s="385">
        <v>5759726</v>
      </c>
      <c r="E331" s="385">
        <v>9045061</v>
      </c>
      <c r="F331" s="385">
        <v>14299773</v>
      </c>
      <c r="G331" s="385">
        <f t="shared" si="53"/>
        <v>45653670</v>
      </c>
      <c r="H331" s="385">
        <f t="shared" si="54"/>
        <v>23344834</v>
      </c>
      <c r="I331" s="386">
        <f t="shared" si="55"/>
        <v>0.70927631996195162</v>
      </c>
      <c r="J331" s="386">
        <f t="shared" si="56"/>
        <v>0.29072368003804838</v>
      </c>
      <c r="K331" s="387">
        <f t="shared" si="57"/>
        <v>68998504</v>
      </c>
      <c r="L331" s="387">
        <f t="shared" si="52"/>
        <v>45334027.272727273</v>
      </c>
      <c r="M331" s="387">
        <f t="shared" si="52"/>
        <v>6545143.1818181816</v>
      </c>
      <c r="N331" s="387">
        <f t="shared" si="52"/>
        <v>10278478.409090908</v>
      </c>
      <c r="O331" s="387">
        <f t="shared" si="52"/>
        <v>16249742.045454545</v>
      </c>
      <c r="P331" s="384">
        <v>24</v>
      </c>
      <c r="Q331" s="400">
        <v>68829638.451043233</v>
      </c>
      <c r="R331" s="390">
        <f t="shared" si="50"/>
        <v>77278324.480000004</v>
      </c>
      <c r="S331" s="392">
        <f t="shared" si="51"/>
        <v>0.89067198226918942</v>
      </c>
    </row>
    <row r="332" spans="1:19" ht="15" hidden="1" x14ac:dyDescent="0.25">
      <c r="A332" s="382" t="s">
        <v>332</v>
      </c>
      <c r="B332" s="382">
        <v>2016</v>
      </c>
      <c r="C332" s="385">
        <v>37538133</v>
      </c>
      <c r="D332" s="385">
        <v>6478292</v>
      </c>
      <c r="E332" s="385">
        <v>8498112</v>
      </c>
      <c r="F332" s="385">
        <v>13664316</v>
      </c>
      <c r="G332" s="385">
        <f t="shared" si="53"/>
        <v>44016425</v>
      </c>
      <c r="H332" s="385">
        <f t="shared" si="54"/>
        <v>22162428</v>
      </c>
      <c r="I332" s="386">
        <f t="shared" si="55"/>
        <v>0.69563376989927583</v>
      </c>
      <c r="J332" s="386">
        <f t="shared" si="56"/>
        <v>0.30436623010072417</v>
      </c>
      <c r="K332" s="387">
        <f t="shared" si="57"/>
        <v>66178853</v>
      </c>
      <c r="L332" s="387">
        <f t="shared" si="52"/>
        <v>42656969.31818182</v>
      </c>
      <c r="M332" s="387">
        <f t="shared" si="52"/>
        <v>7361695.4545454541</v>
      </c>
      <c r="N332" s="387">
        <f t="shared" si="52"/>
        <v>9656945.4545454551</v>
      </c>
      <c r="O332" s="387">
        <f t="shared" si="52"/>
        <v>15527631.818181818</v>
      </c>
      <c r="P332" s="384">
        <v>25</v>
      </c>
      <c r="Q332" s="400">
        <v>68987366.357405901</v>
      </c>
      <c r="R332" s="390">
        <f t="shared" si="50"/>
        <v>74120315.360000014</v>
      </c>
      <c r="S332" s="392">
        <f t="shared" si="51"/>
        <v>0.93074841927393936</v>
      </c>
    </row>
    <row r="333" spans="1:19" ht="15" hidden="1" x14ac:dyDescent="0.25">
      <c r="A333" s="382" t="s">
        <v>332</v>
      </c>
      <c r="B333" s="382">
        <v>2017</v>
      </c>
      <c r="C333" s="385">
        <v>37306200</v>
      </c>
      <c r="D333" s="385">
        <v>6022242</v>
      </c>
      <c r="E333" s="385">
        <v>8432766</v>
      </c>
      <c r="F333" s="385">
        <v>13956171</v>
      </c>
      <c r="G333" s="385">
        <f t="shared" si="53"/>
        <v>43328442</v>
      </c>
      <c r="H333" s="385">
        <f t="shared" si="54"/>
        <v>22388937</v>
      </c>
      <c r="I333" s="386">
        <f t="shared" si="55"/>
        <v>0.69599498178404229</v>
      </c>
      <c r="J333" s="386">
        <f t="shared" si="56"/>
        <v>0.30400501821595777</v>
      </c>
      <c r="K333" s="387">
        <f t="shared" si="57"/>
        <v>65717379</v>
      </c>
      <c r="L333" s="387">
        <f t="shared" si="52"/>
        <v>42393409.090909094</v>
      </c>
      <c r="M333" s="387">
        <f t="shared" si="52"/>
        <v>6843456.8181818184</v>
      </c>
      <c r="N333" s="387">
        <f t="shared" si="52"/>
        <v>9582688.6363636367</v>
      </c>
      <c r="O333" s="387">
        <f t="shared" si="52"/>
        <v>15859285.227272727</v>
      </c>
      <c r="P333" s="384">
        <v>26</v>
      </c>
      <c r="Q333" s="400">
        <v>69851439.741934106</v>
      </c>
      <c r="R333" s="390">
        <f t="shared" si="50"/>
        <v>73603464.480000004</v>
      </c>
      <c r="S333" s="392">
        <f t="shared" si="51"/>
        <v>0.94902380255367702</v>
      </c>
    </row>
    <row r="334" spans="1:19" ht="15" hidden="1" x14ac:dyDescent="0.25">
      <c r="A334" s="382" t="s">
        <v>332</v>
      </c>
      <c r="B334" s="382">
        <v>2018</v>
      </c>
      <c r="C334" s="385">
        <v>46124608</v>
      </c>
      <c r="D334" s="385">
        <v>6749070</v>
      </c>
      <c r="E334" s="385">
        <v>9118488</v>
      </c>
      <c r="F334" s="385">
        <v>13240492</v>
      </c>
      <c r="G334" s="385">
        <f t="shared" si="53"/>
        <v>52873678</v>
      </c>
      <c r="H334" s="385">
        <f t="shared" si="54"/>
        <v>22358980</v>
      </c>
      <c r="I334" s="386">
        <f t="shared" si="55"/>
        <v>0.73429674650070187</v>
      </c>
      <c r="J334" s="386">
        <f t="shared" si="56"/>
        <v>0.26570325349929813</v>
      </c>
      <c r="K334" s="387">
        <f t="shared" si="57"/>
        <v>75232658</v>
      </c>
      <c r="L334" s="387">
        <f t="shared" si="52"/>
        <v>52414327.272727273</v>
      </c>
      <c r="M334" s="387">
        <f t="shared" si="52"/>
        <v>7669397.7272727275</v>
      </c>
      <c r="N334" s="387">
        <f t="shared" si="52"/>
        <v>10361918.181818182</v>
      </c>
      <c r="O334" s="387">
        <f t="shared" si="52"/>
        <v>15046013.636363637</v>
      </c>
      <c r="P334" s="384">
        <v>27</v>
      </c>
      <c r="Q334" s="400">
        <v>81416445.598790377</v>
      </c>
      <c r="R334" s="390">
        <f t="shared" si="50"/>
        <v>84260576.960000008</v>
      </c>
      <c r="S334" s="392">
        <f t="shared" si="51"/>
        <v>0.9662460018217085</v>
      </c>
    </row>
    <row r="335" spans="1:19" ht="15" hidden="1" x14ac:dyDescent="0.25">
      <c r="A335" s="382" t="s">
        <v>332</v>
      </c>
      <c r="B335" s="382">
        <v>2019</v>
      </c>
      <c r="C335" s="385">
        <v>47730441</v>
      </c>
      <c r="D335" s="385">
        <v>6393068</v>
      </c>
      <c r="E335" s="385">
        <v>9607242</v>
      </c>
      <c r="F335" s="385">
        <v>14090243</v>
      </c>
      <c r="G335" s="385">
        <f t="shared" si="53"/>
        <v>54123509</v>
      </c>
      <c r="H335" s="385">
        <f t="shared" si="54"/>
        <v>23697485</v>
      </c>
      <c r="I335" s="386">
        <f t="shared" si="55"/>
        <v>0.7367893938748713</v>
      </c>
      <c r="J335" s="386">
        <f t="shared" si="56"/>
        <v>0.26321060612512864</v>
      </c>
      <c r="K335" s="387">
        <f t="shared" si="57"/>
        <v>77820994</v>
      </c>
      <c r="L335" s="387">
        <f t="shared" si="52"/>
        <v>54239137.5</v>
      </c>
      <c r="M335" s="387">
        <f t="shared" si="52"/>
        <v>7264850</v>
      </c>
      <c r="N335" s="387">
        <f t="shared" si="52"/>
        <v>10917320.454545455</v>
      </c>
      <c r="O335" s="387">
        <f t="shared" si="52"/>
        <v>16011639.772727273</v>
      </c>
      <c r="P335" s="384">
        <v>28</v>
      </c>
      <c r="Q335" s="400">
        <v>80815956.609593555</v>
      </c>
      <c r="R335" s="390">
        <f t="shared" si="50"/>
        <v>87159513.280000001</v>
      </c>
      <c r="S335" s="392">
        <f t="shared" si="51"/>
        <v>0.92721899845828915</v>
      </c>
    </row>
    <row r="336" spans="1:19" ht="15" hidden="1" x14ac:dyDescent="0.25">
      <c r="A336" s="382" t="s">
        <v>332</v>
      </c>
      <c r="B336" s="382">
        <v>2020</v>
      </c>
      <c r="C336" s="385">
        <v>56361643</v>
      </c>
      <c r="D336" s="385">
        <v>5427874</v>
      </c>
      <c r="E336" s="385">
        <v>9004662</v>
      </c>
      <c r="F336" s="385">
        <v>13256801</v>
      </c>
      <c r="G336" s="385">
        <f t="shared" si="53"/>
        <v>61789517</v>
      </c>
      <c r="H336" s="385">
        <f t="shared" si="54"/>
        <v>22261463</v>
      </c>
      <c r="I336" s="386">
        <f t="shared" si="55"/>
        <v>0.77769830881210422</v>
      </c>
      <c r="J336" s="386">
        <f t="shared" si="56"/>
        <v>0.22230169118789572</v>
      </c>
      <c r="K336" s="387">
        <f t="shared" si="57"/>
        <v>84050980</v>
      </c>
      <c r="L336" s="387">
        <f t="shared" si="52"/>
        <v>64047321.590909094</v>
      </c>
      <c r="M336" s="387">
        <f t="shared" si="52"/>
        <v>6168038.6363636367</v>
      </c>
      <c r="N336" s="387">
        <f t="shared" si="52"/>
        <v>10232570.454545455</v>
      </c>
      <c r="O336" s="387">
        <f t="shared" si="52"/>
        <v>15064546.590909092</v>
      </c>
      <c r="P336" s="384">
        <v>29</v>
      </c>
      <c r="Q336" s="400">
        <v>91108525.480735347</v>
      </c>
      <c r="R336" s="390">
        <f t="shared" si="50"/>
        <v>94137097.600000009</v>
      </c>
      <c r="S336" s="392">
        <f t="shared" si="51"/>
        <v>0.96782806994822135</v>
      </c>
    </row>
    <row r="337" spans="1:19" hidden="1" x14ac:dyDescent="0.2">
      <c r="A337" s="382" t="s">
        <v>334</v>
      </c>
      <c r="B337" s="382">
        <v>1990</v>
      </c>
      <c r="C337" s="385">
        <v>504000</v>
      </c>
      <c r="D337" s="385">
        <v>642000</v>
      </c>
      <c r="E337" s="385">
        <v>116000</v>
      </c>
      <c r="F337" s="385">
        <v>1230000</v>
      </c>
      <c r="G337" s="385">
        <f t="shared" si="53"/>
        <v>1146000</v>
      </c>
      <c r="H337" s="385">
        <f t="shared" si="54"/>
        <v>1346000</v>
      </c>
      <c r="I337" s="386">
        <f t="shared" si="55"/>
        <v>0.24879614767255218</v>
      </c>
      <c r="J337" s="386">
        <f t="shared" si="56"/>
        <v>0.7512038523274478</v>
      </c>
      <c r="K337" s="387">
        <f t="shared" si="57"/>
        <v>2492000</v>
      </c>
      <c r="L337" s="387">
        <f t="shared" si="52"/>
        <v>572727.27272727271</v>
      </c>
      <c r="M337" s="387">
        <f t="shared" si="52"/>
        <v>729545.45454545459</v>
      </c>
      <c r="N337" s="387">
        <f t="shared" si="52"/>
        <v>131818.18181818182</v>
      </c>
      <c r="O337" s="387">
        <f t="shared" si="52"/>
        <v>1397727.2727272727</v>
      </c>
      <c r="S337" s="389"/>
    </row>
    <row r="338" spans="1:19" ht="15" hidden="1" x14ac:dyDescent="0.25">
      <c r="A338" s="382" t="s">
        <v>334</v>
      </c>
      <c r="B338" s="382">
        <v>1991</v>
      </c>
      <c r="C338" s="385">
        <v>522000</v>
      </c>
      <c r="D338" s="385">
        <v>674000</v>
      </c>
      <c r="E338" s="385">
        <v>120000</v>
      </c>
      <c r="F338" s="385">
        <v>1230000</v>
      </c>
      <c r="G338" s="385">
        <f t="shared" si="53"/>
        <v>1196000</v>
      </c>
      <c r="H338" s="385">
        <f t="shared" si="54"/>
        <v>1350000</v>
      </c>
      <c r="I338" s="386">
        <f t="shared" si="55"/>
        <v>0.25216025137470544</v>
      </c>
      <c r="J338" s="386">
        <f t="shared" si="56"/>
        <v>0.74783974862529456</v>
      </c>
      <c r="K338" s="387">
        <f t="shared" si="57"/>
        <v>2546000</v>
      </c>
      <c r="L338" s="387">
        <f t="shared" si="52"/>
        <v>593181.81818181823</v>
      </c>
      <c r="M338" s="387">
        <f t="shared" si="52"/>
        <v>765909.09090909094</v>
      </c>
      <c r="N338" s="387">
        <f t="shared" si="52"/>
        <v>136363.63636363635</v>
      </c>
      <c r="O338" s="387">
        <f t="shared" si="52"/>
        <v>1397727.2727272727</v>
      </c>
      <c r="Q338" s="388" t="s">
        <v>331</v>
      </c>
    </row>
    <row r="339" spans="1:19" ht="15" hidden="1" x14ac:dyDescent="0.25">
      <c r="A339" s="382" t="s">
        <v>334</v>
      </c>
      <c r="B339" s="382">
        <v>1992</v>
      </c>
      <c r="C339" s="385">
        <v>398000</v>
      </c>
      <c r="D339" s="385">
        <v>286000</v>
      </c>
      <c r="E339" s="385">
        <v>107000</v>
      </c>
      <c r="F339" s="385">
        <v>1530000</v>
      </c>
      <c r="G339" s="385">
        <f t="shared" si="53"/>
        <v>684000</v>
      </c>
      <c r="H339" s="385">
        <f t="shared" si="54"/>
        <v>1637000</v>
      </c>
      <c r="I339" s="386">
        <f t="shared" si="55"/>
        <v>0.21757862990090479</v>
      </c>
      <c r="J339" s="386">
        <f t="shared" si="56"/>
        <v>0.78242137009909518</v>
      </c>
      <c r="K339" s="387">
        <f t="shared" si="57"/>
        <v>2321000</v>
      </c>
      <c r="L339" s="387">
        <f t="shared" si="52"/>
        <v>452272.72727272729</v>
      </c>
      <c r="M339" s="387">
        <f t="shared" si="52"/>
        <v>325000</v>
      </c>
      <c r="N339" s="387">
        <f t="shared" si="52"/>
        <v>121590.90909090909</v>
      </c>
      <c r="O339" s="387">
        <f t="shared" si="52"/>
        <v>1738636.3636363635</v>
      </c>
      <c r="P339" s="384">
        <v>1</v>
      </c>
      <c r="Q339" s="400">
        <v>2641576.947330059</v>
      </c>
      <c r="R339" s="390">
        <f t="shared" ref="R339:R367" si="58">K339*1.12</f>
        <v>2599520.0000000005</v>
      </c>
      <c r="S339" s="392">
        <f t="shared" ref="S339:S367" si="59">Q339/R339</f>
        <v>1.0161787358166348</v>
      </c>
    </row>
    <row r="340" spans="1:19" ht="15" hidden="1" x14ac:dyDescent="0.25">
      <c r="A340" s="382" t="s">
        <v>334</v>
      </c>
      <c r="B340" s="382">
        <v>1993</v>
      </c>
      <c r="C340" s="385">
        <v>440000</v>
      </c>
      <c r="D340" s="385">
        <v>259000</v>
      </c>
      <c r="E340" s="385">
        <v>209000</v>
      </c>
      <c r="F340" s="385">
        <v>1310000</v>
      </c>
      <c r="G340" s="385">
        <f t="shared" si="53"/>
        <v>699000</v>
      </c>
      <c r="H340" s="385">
        <f t="shared" si="54"/>
        <v>1519000</v>
      </c>
      <c r="I340" s="386">
        <f t="shared" si="55"/>
        <v>0.29260595130748424</v>
      </c>
      <c r="J340" s="386">
        <f t="shared" si="56"/>
        <v>0.70739404869251576</v>
      </c>
      <c r="K340" s="387">
        <f t="shared" si="57"/>
        <v>2218000</v>
      </c>
      <c r="L340" s="387">
        <f t="shared" si="52"/>
        <v>500000</v>
      </c>
      <c r="M340" s="387">
        <f t="shared" si="52"/>
        <v>294318.18181818182</v>
      </c>
      <c r="N340" s="387">
        <f t="shared" si="52"/>
        <v>237500</v>
      </c>
      <c r="O340" s="387">
        <f t="shared" si="52"/>
        <v>1488636.3636363635</v>
      </c>
      <c r="P340" s="384">
        <v>2</v>
      </c>
      <c r="Q340" s="400">
        <v>2540060.5425374201</v>
      </c>
      <c r="R340" s="390">
        <f t="shared" si="58"/>
        <v>2484160.0000000005</v>
      </c>
      <c r="S340" s="392">
        <f t="shared" si="59"/>
        <v>1.0225027947223284</v>
      </c>
    </row>
    <row r="341" spans="1:19" ht="15" hidden="1" x14ac:dyDescent="0.25">
      <c r="A341" s="382" t="s">
        <v>334</v>
      </c>
      <c r="B341" s="382">
        <v>1994</v>
      </c>
      <c r="C341" s="385">
        <v>471000</v>
      </c>
      <c r="D341" s="385">
        <v>266000</v>
      </c>
      <c r="E341" s="385">
        <v>158000</v>
      </c>
      <c r="F341" s="385">
        <v>1196000</v>
      </c>
      <c r="G341" s="385">
        <f t="shared" si="53"/>
        <v>737000</v>
      </c>
      <c r="H341" s="385">
        <f t="shared" si="54"/>
        <v>1354000</v>
      </c>
      <c r="I341" s="386">
        <f t="shared" si="55"/>
        <v>0.30081300813008133</v>
      </c>
      <c r="J341" s="386">
        <f t="shared" si="56"/>
        <v>0.69918699186991873</v>
      </c>
      <c r="K341" s="387">
        <f t="shared" si="57"/>
        <v>2091000</v>
      </c>
      <c r="L341" s="387">
        <f t="shared" si="52"/>
        <v>535227.27272727271</v>
      </c>
      <c r="M341" s="387">
        <f t="shared" si="52"/>
        <v>302272.72727272729</v>
      </c>
      <c r="N341" s="387">
        <f t="shared" si="52"/>
        <v>179545.45454545456</v>
      </c>
      <c r="O341" s="387">
        <f t="shared" si="52"/>
        <v>1359090.9090909092</v>
      </c>
      <c r="P341" s="384">
        <v>3</v>
      </c>
      <c r="Q341" s="400">
        <v>2392403.2161844741</v>
      </c>
      <c r="R341" s="390">
        <f t="shared" si="58"/>
        <v>2341920</v>
      </c>
      <c r="S341" s="392">
        <f t="shared" si="59"/>
        <v>1.0215563367597844</v>
      </c>
    </row>
    <row r="342" spans="1:19" ht="15" hidden="1" x14ac:dyDescent="0.25">
      <c r="A342" s="382" t="s">
        <v>334</v>
      </c>
      <c r="B342" s="382">
        <v>1995</v>
      </c>
      <c r="C342" s="385">
        <v>353000</v>
      </c>
      <c r="D342" s="385">
        <v>278000</v>
      </c>
      <c r="E342" s="385">
        <v>168000</v>
      </c>
      <c r="F342" s="385">
        <v>1162000</v>
      </c>
      <c r="G342" s="385">
        <f t="shared" si="53"/>
        <v>631000</v>
      </c>
      <c r="H342" s="385">
        <f t="shared" si="54"/>
        <v>1330000</v>
      </c>
      <c r="I342" s="386">
        <f t="shared" si="55"/>
        <v>0.26568077511473737</v>
      </c>
      <c r="J342" s="386">
        <f t="shared" si="56"/>
        <v>0.73431922488526258</v>
      </c>
      <c r="K342" s="387">
        <f t="shared" si="57"/>
        <v>1961000</v>
      </c>
      <c r="L342" s="387">
        <f t="shared" si="52"/>
        <v>401136.36363636365</v>
      </c>
      <c r="M342" s="387">
        <f t="shared" si="52"/>
        <v>315909.09090909088</v>
      </c>
      <c r="N342" s="387">
        <f t="shared" si="52"/>
        <v>190909.09090909091</v>
      </c>
      <c r="O342" s="387">
        <f t="shared" si="52"/>
        <v>1320454.5454545454</v>
      </c>
      <c r="P342" s="384">
        <v>4</v>
      </c>
      <c r="Q342" s="400">
        <v>2221150.5323415995</v>
      </c>
      <c r="R342" s="390">
        <f t="shared" si="58"/>
        <v>2196320</v>
      </c>
      <c r="S342" s="392">
        <f t="shared" si="59"/>
        <v>1.0113055166558604</v>
      </c>
    </row>
    <row r="343" spans="1:19" ht="15" hidden="1" x14ac:dyDescent="0.25">
      <c r="A343" s="382" t="s">
        <v>334</v>
      </c>
      <c r="B343" s="382">
        <v>1996</v>
      </c>
      <c r="C343" s="385">
        <v>362000</v>
      </c>
      <c r="D343" s="385">
        <v>312000</v>
      </c>
      <c r="E343" s="385">
        <v>162000</v>
      </c>
      <c r="F343" s="385">
        <v>1176000</v>
      </c>
      <c r="G343" s="385">
        <f t="shared" si="53"/>
        <v>674000</v>
      </c>
      <c r="H343" s="385">
        <f t="shared" si="54"/>
        <v>1338000</v>
      </c>
      <c r="I343" s="386">
        <f t="shared" si="55"/>
        <v>0.26043737574552683</v>
      </c>
      <c r="J343" s="386">
        <f t="shared" si="56"/>
        <v>0.73956262425447317</v>
      </c>
      <c r="K343" s="387">
        <f t="shared" si="57"/>
        <v>2012000</v>
      </c>
      <c r="L343" s="387">
        <f t="shared" si="52"/>
        <v>411363.63636363635</v>
      </c>
      <c r="M343" s="387">
        <f t="shared" si="52"/>
        <v>354545.45454545453</v>
      </c>
      <c r="N343" s="387">
        <f t="shared" si="52"/>
        <v>184090.90909090909</v>
      </c>
      <c r="O343" s="387">
        <f t="shared" si="52"/>
        <v>1336363.6363636365</v>
      </c>
      <c r="P343" s="384">
        <v>5</v>
      </c>
      <c r="Q343" s="400">
        <v>2291918.7747269031</v>
      </c>
      <c r="R343" s="390">
        <f t="shared" si="58"/>
        <v>2253440</v>
      </c>
      <c r="S343" s="392">
        <f t="shared" si="59"/>
        <v>1.0170755710056194</v>
      </c>
    </row>
    <row r="344" spans="1:19" ht="15" hidden="1" x14ac:dyDescent="0.25">
      <c r="A344" s="382" t="s">
        <v>334</v>
      </c>
      <c r="B344" s="382">
        <v>1997</v>
      </c>
      <c r="C344" s="385">
        <v>299000</v>
      </c>
      <c r="D344" s="385">
        <v>209000</v>
      </c>
      <c r="E344" s="385">
        <v>104000</v>
      </c>
      <c r="F344" s="385">
        <v>1132000</v>
      </c>
      <c r="G344" s="385">
        <f t="shared" si="53"/>
        <v>508000</v>
      </c>
      <c r="H344" s="385">
        <f t="shared" si="54"/>
        <v>1236000</v>
      </c>
      <c r="I344" s="386">
        <f t="shared" si="55"/>
        <v>0.23107798165137614</v>
      </c>
      <c r="J344" s="386">
        <f t="shared" si="56"/>
        <v>0.76892201834862384</v>
      </c>
      <c r="K344" s="387">
        <f t="shared" si="57"/>
        <v>1744000</v>
      </c>
      <c r="L344" s="387">
        <f t="shared" si="52"/>
        <v>339772.72727272729</v>
      </c>
      <c r="M344" s="387">
        <f t="shared" si="52"/>
        <v>237500</v>
      </c>
      <c r="N344" s="387">
        <f t="shared" si="52"/>
        <v>118181.81818181818</v>
      </c>
      <c r="O344" s="387">
        <f t="shared" si="52"/>
        <v>1286363.6363636365</v>
      </c>
      <c r="P344" s="384">
        <v>6</v>
      </c>
      <c r="Q344" s="400">
        <v>1959537.7808108926</v>
      </c>
      <c r="R344" s="390">
        <f t="shared" si="58"/>
        <v>1953280.0000000002</v>
      </c>
      <c r="S344" s="392">
        <f t="shared" si="59"/>
        <v>1.0032037295272016</v>
      </c>
    </row>
    <row r="345" spans="1:19" ht="15" hidden="1" x14ac:dyDescent="0.25">
      <c r="A345" s="382" t="s">
        <v>334</v>
      </c>
      <c r="B345" s="382">
        <v>1998</v>
      </c>
      <c r="C345" s="385">
        <v>324000</v>
      </c>
      <c r="D345" s="385">
        <v>171000</v>
      </c>
      <c r="E345" s="385">
        <v>118000</v>
      </c>
      <c r="F345" s="385">
        <v>1079000</v>
      </c>
      <c r="G345" s="385">
        <f t="shared" si="53"/>
        <v>495000</v>
      </c>
      <c r="H345" s="385">
        <f t="shared" si="54"/>
        <v>1197000</v>
      </c>
      <c r="I345" s="386">
        <f t="shared" si="55"/>
        <v>0.26122931442080377</v>
      </c>
      <c r="J345" s="386">
        <f t="shared" si="56"/>
        <v>0.73877068557919623</v>
      </c>
      <c r="K345" s="387">
        <f t="shared" si="57"/>
        <v>1692000</v>
      </c>
      <c r="L345" s="387">
        <f t="shared" si="52"/>
        <v>368181.81818181818</v>
      </c>
      <c r="M345" s="387">
        <f t="shared" si="52"/>
        <v>194318.18181818182</v>
      </c>
      <c r="N345" s="387">
        <f t="shared" si="52"/>
        <v>134090.90909090909</v>
      </c>
      <c r="O345" s="387">
        <f t="shared" si="52"/>
        <v>1226136.3636363635</v>
      </c>
      <c r="P345" s="384">
        <v>7</v>
      </c>
      <c r="Q345" s="400">
        <v>1923191.2372616332</v>
      </c>
      <c r="R345" s="390">
        <f t="shared" si="58"/>
        <v>1895040.0000000002</v>
      </c>
      <c r="S345" s="392">
        <f t="shared" si="59"/>
        <v>1.0148552206083423</v>
      </c>
    </row>
    <row r="346" spans="1:19" ht="15" hidden="1" x14ac:dyDescent="0.25">
      <c r="A346" s="382" t="s">
        <v>334</v>
      </c>
      <c r="B346" s="382">
        <v>1999</v>
      </c>
      <c r="C346" s="385">
        <v>448000</v>
      </c>
      <c r="D346" s="385">
        <v>363000</v>
      </c>
      <c r="E346" s="385">
        <v>143000</v>
      </c>
      <c r="F346" s="385">
        <v>1260000</v>
      </c>
      <c r="G346" s="385">
        <f t="shared" si="53"/>
        <v>811000</v>
      </c>
      <c r="H346" s="385">
        <f t="shared" si="54"/>
        <v>1403000</v>
      </c>
      <c r="I346" s="386">
        <f t="shared" si="55"/>
        <v>0.26693766937669378</v>
      </c>
      <c r="J346" s="386">
        <f t="shared" si="56"/>
        <v>0.73306233062330628</v>
      </c>
      <c r="K346" s="387">
        <f t="shared" si="57"/>
        <v>2214000</v>
      </c>
      <c r="L346" s="387">
        <f t="shared" si="52"/>
        <v>509090.90909090912</v>
      </c>
      <c r="M346" s="387">
        <f t="shared" si="52"/>
        <v>412500</v>
      </c>
      <c r="N346" s="387">
        <f t="shared" si="52"/>
        <v>162500</v>
      </c>
      <c r="O346" s="387">
        <f t="shared" si="52"/>
        <v>1431818.1818181819</v>
      </c>
      <c r="P346" s="384">
        <v>8</v>
      </c>
      <c r="Q346" s="400">
        <v>2514913.4546592729</v>
      </c>
      <c r="R346" s="390">
        <f t="shared" si="58"/>
        <v>2479680.0000000005</v>
      </c>
      <c r="S346" s="392">
        <f t="shared" si="59"/>
        <v>1.0142088715718449</v>
      </c>
    </row>
    <row r="347" spans="1:19" ht="15" hidden="1" x14ac:dyDescent="0.25">
      <c r="A347" s="382" t="s">
        <v>334</v>
      </c>
      <c r="B347" s="382">
        <v>2000</v>
      </c>
      <c r="C347" s="385">
        <v>411386</v>
      </c>
      <c r="D347" s="385">
        <v>232142</v>
      </c>
      <c r="E347" s="385">
        <v>189000</v>
      </c>
      <c r="F347" s="385">
        <v>1412407</v>
      </c>
      <c r="G347" s="385">
        <f t="shared" si="53"/>
        <v>643528</v>
      </c>
      <c r="H347" s="385">
        <f t="shared" si="54"/>
        <v>1601407</v>
      </c>
      <c r="I347" s="386">
        <f t="shared" si="55"/>
        <v>0.26744025996298332</v>
      </c>
      <c r="J347" s="386">
        <f t="shared" si="56"/>
        <v>0.73255974003701663</v>
      </c>
      <c r="K347" s="387">
        <f t="shared" si="57"/>
        <v>2244935</v>
      </c>
      <c r="L347" s="387">
        <f t="shared" si="52"/>
        <v>467484.09090909088</v>
      </c>
      <c r="M347" s="387">
        <f t="shared" si="52"/>
        <v>263797.72727272729</v>
      </c>
      <c r="N347" s="387">
        <f t="shared" si="52"/>
        <v>214772.72727272726</v>
      </c>
      <c r="O347" s="387">
        <f t="shared" si="52"/>
        <v>1605007.9545454546</v>
      </c>
      <c r="P347" s="384">
        <v>9</v>
      </c>
      <c r="Q347" s="400">
        <v>2546260.8521808959</v>
      </c>
      <c r="R347" s="390">
        <f t="shared" si="58"/>
        <v>2514327.2000000002</v>
      </c>
      <c r="S347" s="392">
        <f t="shared" si="59"/>
        <v>1.0127006748289942</v>
      </c>
    </row>
    <row r="348" spans="1:19" ht="15" hidden="1" x14ac:dyDescent="0.25">
      <c r="A348" s="382" t="s">
        <v>334</v>
      </c>
      <c r="B348" s="382">
        <v>2001</v>
      </c>
      <c r="C348" s="385">
        <v>323705</v>
      </c>
      <c r="D348" s="385">
        <v>191227</v>
      </c>
      <c r="E348" s="385">
        <v>43290</v>
      </c>
      <c r="F348" s="385">
        <v>1357300</v>
      </c>
      <c r="G348" s="385">
        <f t="shared" si="53"/>
        <v>514932</v>
      </c>
      <c r="H348" s="385">
        <f t="shared" si="54"/>
        <v>1400590</v>
      </c>
      <c r="I348" s="386">
        <f t="shared" si="55"/>
        <v>0.19159007309756818</v>
      </c>
      <c r="J348" s="386">
        <f t="shared" si="56"/>
        <v>0.80840992690243185</v>
      </c>
      <c r="K348" s="387">
        <f t="shared" si="57"/>
        <v>1915522</v>
      </c>
      <c r="L348" s="387">
        <f t="shared" si="52"/>
        <v>367846.59090909088</v>
      </c>
      <c r="M348" s="387">
        <f t="shared" si="52"/>
        <v>217303.40909090909</v>
      </c>
      <c r="N348" s="387">
        <f t="shared" si="52"/>
        <v>49193.181818181816</v>
      </c>
      <c r="O348" s="387">
        <f t="shared" si="52"/>
        <v>1542386.3636363635</v>
      </c>
      <c r="P348" s="384">
        <v>10</v>
      </c>
      <c r="Q348" s="400">
        <v>2216735.7055940866</v>
      </c>
      <c r="R348" s="390">
        <f t="shared" si="58"/>
        <v>2145384.64</v>
      </c>
      <c r="S348" s="392">
        <f t="shared" si="59"/>
        <v>1.0332579362524412</v>
      </c>
    </row>
    <row r="349" spans="1:19" ht="15" hidden="1" x14ac:dyDescent="0.25">
      <c r="A349" s="382" t="s">
        <v>334</v>
      </c>
      <c r="B349" s="382">
        <v>2002</v>
      </c>
      <c r="C349" s="385">
        <v>332000</v>
      </c>
      <c r="D349" s="385">
        <v>166297</v>
      </c>
      <c r="E349" s="385">
        <v>152000</v>
      </c>
      <c r="F349" s="385">
        <v>941000</v>
      </c>
      <c r="G349" s="385">
        <f t="shared" si="53"/>
        <v>498297</v>
      </c>
      <c r="H349" s="385">
        <f t="shared" si="54"/>
        <v>1093000</v>
      </c>
      <c r="I349" s="386">
        <f t="shared" si="55"/>
        <v>0.30415440989331344</v>
      </c>
      <c r="J349" s="386">
        <f t="shared" si="56"/>
        <v>0.69584559010668656</v>
      </c>
      <c r="K349" s="387">
        <f t="shared" si="57"/>
        <v>1591297</v>
      </c>
      <c r="L349" s="387">
        <f t="shared" si="52"/>
        <v>377272.72727272729</v>
      </c>
      <c r="M349" s="387">
        <f t="shared" si="52"/>
        <v>188973.86363636365</v>
      </c>
      <c r="N349" s="387">
        <f t="shared" si="52"/>
        <v>172727.27272727274</v>
      </c>
      <c r="O349" s="387">
        <f t="shared" si="52"/>
        <v>1069318.1818181819</v>
      </c>
      <c r="P349" s="384">
        <v>11</v>
      </c>
      <c r="Q349" s="400">
        <v>1872413.8820454809</v>
      </c>
      <c r="R349" s="390">
        <f t="shared" si="58"/>
        <v>1782252.6400000001</v>
      </c>
      <c r="S349" s="392">
        <f t="shared" si="59"/>
        <v>1.0505883621782603</v>
      </c>
    </row>
    <row r="350" spans="1:19" ht="15" hidden="1" x14ac:dyDescent="0.25">
      <c r="A350" s="382" t="s">
        <v>334</v>
      </c>
      <c r="B350" s="382">
        <v>2003</v>
      </c>
      <c r="C350" s="385">
        <v>311178</v>
      </c>
      <c r="D350" s="385">
        <v>288070</v>
      </c>
      <c r="E350" s="385">
        <v>184016</v>
      </c>
      <c r="F350" s="385">
        <v>889592</v>
      </c>
      <c r="G350" s="385">
        <f t="shared" si="53"/>
        <v>599248</v>
      </c>
      <c r="H350" s="385">
        <f t="shared" si="54"/>
        <v>1073608</v>
      </c>
      <c r="I350" s="386">
        <f t="shared" si="55"/>
        <v>0.29601711085712101</v>
      </c>
      <c r="J350" s="386">
        <f t="shared" si="56"/>
        <v>0.70398288914287899</v>
      </c>
      <c r="K350" s="387">
        <f t="shared" si="57"/>
        <v>1672856</v>
      </c>
      <c r="L350" s="387">
        <f t="shared" si="52"/>
        <v>353611.36363636365</v>
      </c>
      <c r="M350" s="387">
        <f t="shared" si="52"/>
        <v>327352.27272727271</v>
      </c>
      <c r="N350" s="387">
        <f t="shared" si="52"/>
        <v>209109.09090909091</v>
      </c>
      <c r="O350" s="387">
        <f t="shared" si="52"/>
        <v>1010900</v>
      </c>
      <c r="P350" s="384">
        <v>12</v>
      </c>
      <c r="Q350" s="400">
        <v>1925377.7339715429</v>
      </c>
      <c r="R350" s="390">
        <f t="shared" si="58"/>
        <v>1873598.7200000002</v>
      </c>
      <c r="S350" s="392">
        <f t="shared" si="59"/>
        <v>1.0276361279599628</v>
      </c>
    </row>
    <row r="351" spans="1:19" ht="15" hidden="1" x14ac:dyDescent="0.25">
      <c r="A351" s="382" t="s">
        <v>334</v>
      </c>
      <c r="B351" s="382">
        <v>2004</v>
      </c>
      <c r="C351" s="385">
        <v>296400</v>
      </c>
      <c r="D351" s="385">
        <v>172278</v>
      </c>
      <c r="E351" s="385">
        <v>144000</v>
      </c>
      <c r="F351" s="385">
        <v>1081000</v>
      </c>
      <c r="G351" s="385">
        <f t="shared" si="53"/>
        <v>468678</v>
      </c>
      <c r="H351" s="385">
        <f t="shared" si="54"/>
        <v>1225000</v>
      </c>
      <c r="I351" s="386">
        <f t="shared" si="55"/>
        <v>0.26002581364344346</v>
      </c>
      <c r="J351" s="386">
        <f t="shared" si="56"/>
        <v>0.73997418635655654</v>
      </c>
      <c r="K351" s="387">
        <f t="shared" si="57"/>
        <v>1693678</v>
      </c>
      <c r="L351" s="387">
        <f t="shared" si="52"/>
        <v>336818.18181818182</v>
      </c>
      <c r="M351" s="387">
        <f t="shared" si="52"/>
        <v>195770.45454545456</v>
      </c>
      <c r="N351" s="387">
        <f t="shared" si="52"/>
        <v>163636.36363636365</v>
      </c>
      <c r="O351" s="387">
        <f t="shared" si="52"/>
        <v>1228409.0909090908</v>
      </c>
      <c r="P351" s="384">
        <v>13</v>
      </c>
      <c r="Q351" s="400">
        <v>1901322.7166329874</v>
      </c>
      <c r="R351" s="390">
        <f t="shared" si="58"/>
        <v>1896919.36</v>
      </c>
      <c r="S351" s="392">
        <f t="shared" si="59"/>
        <v>1.0023213198862535</v>
      </c>
    </row>
    <row r="352" spans="1:19" ht="15" hidden="1" x14ac:dyDescent="0.25">
      <c r="A352" s="382" t="s">
        <v>334</v>
      </c>
      <c r="B352" s="382">
        <v>2005</v>
      </c>
      <c r="C352" s="385">
        <v>329400</v>
      </c>
      <c r="D352" s="385">
        <v>189127</v>
      </c>
      <c r="E352" s="385">
        <v>96640</v>
      </c>
      <c r="F352" s="385">
        <v>907690</v>
      </c>
      <c r="G352" s="385">
        <f t="shared" si="53"/>
        <v>518527</v>
      </c>
      <c r="H352" s="385">
        <f t="shared" si="54"/>
        <v>1004330</v>
      </c>
      <c r="I352" s="386">
        <f t="shared" si="55"/>
        <v>0.27976362849564995</v>
      </c>
      <c r="J352" s="386">
        <f t="shared" si="56"/>
        <v>0.72023637150435005</v>
      </c>
      <c r="K352" s="387">
        <f t="shared" si="57"/>
        <v>1522857</v>
      </c>
      <c r="L352" s="387">
        <f t="shared" si="52"/>
        <v>374318.18181818182</v>
      </c>
      <c r="M352" s="387">
        <f t="shared" si="52"/>
        <v>214917.04545454544</v>
      </c>
      <c r="N352" s="387">
        <f t="shared" si="52"/>
        <v>109818.18181818182</v>
      </c>
      <c r="O352" s="387">
        <f t="shared" si="52"/>
        <v>1031465.9090909091</v>
      </c>
      <c r="P352" s="384">
        <v>14</v>
      </c>
      <c r="Q352" s="400">
        <v>1750371.1757558025</v>
      </c>
      <c r="R352" s="390">
        <f t="shared" si="58"/>
        <v>1705599.84</v>
      </c>
      <c r="S352" s="392">
        <f t="shared" si="59"/>
        <v>1.0262496130134502</v>
      </c>
    </row>
    <row r="353" spans="1:19" ht="15" hidden="1" x14ac:dyDescent="0.25">
      <c r="A353" s="382" t="s">
        <v>334</v>
      </c>
      <c r="B353" s="382">
        <v>2006</v>
      </c>
      <c r="C353" s="385">
        <v>302680</v>
      </c>
      <c r="D353" s="385">
        <v>159280</v>
      </c>
      <c r="E353" s="385">
        <v>126000</v>
      </c>
      <c r="F353" s="385">
        <v>973880</v>
      </c>
      <c r="G353" s="385">
        <f t="shared" si="53"/>
        <v>461960</v>
      </c>
      <c r="H353" s="385">
        <f t="shared" si="54"/>
        <v>1099880</v>
      </c>
      <c r="I353" s="386">
        <f t="shared" si="55"/>
        <v>0.27447113660810324</v>
      </c>
      <c r="J353" s="386">
        <f t="shared" si="56"/>
        <v>0.72552886339189671</v>
      </c>
      <c r="K353" s="387">
        <f t="shared" si="57"/>
        <v>1561840</v>
      </c>
      <c r="L353" s="387">
        <f t="shared" si="52"/>
        <v>343954.54545454547</v>
      </c>
      <c r="M353" s="387">
        <f t="shared" si="52"/>
        <v>181000</v>
      </c>
      <c r="N353" s="387">
        <f t="shared" si="52"/>
        <v>143181.81818181818</v>
      </c>
      <c r="O353" s="387">
        <f t="shared" si="52"/>
        <v>1106681.8181818181</v>
      </c>
      <c r="P353" s="384">
        <v>15</v>
      </c>
      <c r="Q353" s="400">
        <v>1783179.9843116004</v>
      </c>
      <c r="R353" s="390">
        <f t="shared" si="58"/>
        <v>1749260.8000000003</v>
      </c>
      <c r="S353" s="392">
        <f t="shared" si="59"/>
        <v>1.0193905816168751</v>
      </c>
    </row>
    <row r="354" spans="1:19" ht="15" hidden="1" x14ac:dyDescent="0.25">
      <c r="A354" s="382" t="s">
        <v>334</v>
      </c>
      <c r="B354" s="382">
        <v>2007</v>
      </c>
      <c r="C354" s="385">
        <v>801418</v>
      </c>
      <c r="D354" s="385">
        <v>146658</v>
      </c>
      <c r="E354" s="385">
        <v>113802</v>
      </c>
      <c r="F354" s="385">
        <v>681038</v>
      </c>
      <c r="G354" s="385">
        <f t="shared" si="53"/>
        <v>948076</v>
      </c>
      <c r="H354" s="385">
        <f t="shared" si="54"/>
        <v>794840</v>
      </c>
      <c r="I354" s="386">
        <f t="shared" si="55"/>
        <v>0.52510849633602541</v>
      </c>
      <c r="J354" s="386">
        <f t="shared" si="56"/>
        <v>0.47489150366397465</v>
      </c>
      <c r="K354" s="387">
        <f t="shared" si="57"/>
        <v>1742916</v>
      </c>
      <c r="L354" s="387">
        <f t="shared" si="52"/>
        <v>910702.27272727271</v>
      </c>
      <c r="M354" s="387">
        <f t="shared" si="52"/>
        <v>166656.81818181818</v>
      </c>
      <c r="N354" s="387">
        <f t="shared" si="52"/>
        <v>129320.45454545454</v>
      </c>
      <c r="O354" s="387">
        <f t="shared" si="52"/>
        <v>773906.81818181823</v>
      </c>
      <c r="P354" s="384">
        <v>16</v>
      </c>
      <c r="Q354" s="400">
        <v>2037957.4793444658</v>
      </c>
      <c r="R354" s="390">
        <f t="shared" si="58"/>
        <v>1952065.9200000002</v>
      </c>
      <c r="S354" s="392">
        <f t="shared" si="59"/>
        <v>1.0440003375216271</v>
      </c>
    </row>
    <row r="355" spans="1:19" ht="15" hidden="1" x14ac:dyDescent="0.25">
      <c r="A355" s="382" t="s">
        <v>334</v>
      </c>
      <c r="B355" s="382">
        <v>2008</v>
      </c>
      <c r="C355" s="385">
        <v>801418</v>
      </c>
      <c r="D355" s="385">
        <v>146658</v>
      </c>
      <c r="E355" s="385">
        <v>113802</v>
      </c>
      <c r="F355" s="385">
        <v>681038</v>
      </c>
      <c r="G355" s="385">
        <f t="shared" si="53"/>
        <v>948076</v>
      </c>
      <c r="H355" s="385">
        <f t="shared" si="54"/>
        <v>794840</v>
      </c>
      <c r="I355" s="386">
        <f t="shared" si="55"/>
        <v>0.52510849633602541</v>
      </c>
      <c r="J355" s="386">
        <f t="shared" si="56"/>
        <v>0.47489150366397465</v>
      </c>
      <c r="K355" s="387">
        <f t="shared" si="57"/>
        <v>1742916</v>
      </c>
      <c r="L355" s="387">
        <f t="shared" si="52"/>
        <v>910702.27272727271</v>
      </c>
      <c r="M355" s="387">
        <f t="shared" si="52"/>
        <v>166656.81818181818</v>
      </c>
      <c r="N355" s="387">
        <f t="shared" si="52"/>
        <v>129320.45454545454</v>
      </c>
      <c r="O355" s="387">
        <f t="shared" si="52"/>
        <v>773906.81818181823</v>
      </c>
      <c r="P355" s="384">
        <v>17</v>
      </c>
      <c r="Q355" s="400">
        <v>1943917.8594705295</v>
      </c>
      <c r="R355" s="390">
        <f t="shared" si="58"/>
        <v>1952065.9200000002</v>
      </c>
      <c r="S355" s="392">
        <f t="shared" si="59"/>
        <v>0.9958259296235904</v>
      </c>
    </row>
    <row r="356" spans="1:19" ht="15" hidden="1" x14ac:dyDescent="0.25">
      <c r="A356" s="382" t="s">
        <v>334</v>
      </c>
      <c r="B356" s="382">
        <v>2009</v>
      </c>
      <c r="C356" s="385">
        <v>170964</v>
      </c>
      <c r="D356" s="385">
        <v>115660</v>
      </c>
      <c r="E356" s="385">
        <v>63908</v>
      </c>
      <c r="F356" s="385">
        <v>683365</v>
      </c>
      <c r="G356" s="385">
        <f t="shared" si="53"/>
        <v>286624</v>
      </c>
      <c r="H356" s="385">
        <f t="shared" si="54"/>
        <v>747273</v>
      </c>
      <c r="I356" s="386">
        <f t="shared" si="55"/>
        <v>0.22717156544607442</v>
      </c>
      <c r="J356" s="386">
        <f t="shared" si="56"/>
        <v>0.77282843455392558</v>
      </c>
      <c r="K356" s="387">
        <f t="shared" si="57"/>
        <v>1033897</v>
      </c>
      <c r="L356" s="387">
        <f t="shared" si="52"/>
        <v>194277.27272727274</v>
      </c>
      <c r="M356" s="387">
        <f t="shared" si="52"/>
        <v>131431.81818181818</v>
      </c>
      <c r="N356" s="387">
        <f t="shared" si="52"/>
        <v>72622.727272727279</v>
      </c>
      <c r="O356" s="387">
        <f t="shared" si="52"/>
        <v>776551.13636363635</v>
      </c>
      <c r="P356" s="384">
        <v>18</v>
      </c>
      <c r="Q356" s="400">
        <v>1153292.7917168676</v>
      </c>
      <c r="R356" s="390">
        <f t="shared" si="58"/>
        <v>1157964.6400000001</v>
      </c>
      <c r="S356" s="392">
        <f t="shared" si="59"/>
        <v>0.99596546550580978</v>
      </c>
    </row>
    <row r="357" spans="1:19" ht="15" hidden="1" x14ac:dyDescent="0.25">
      <c r="A357" s="382" t="s">
        <v>334</v>
      </c>
      <c r="B357" s="382">
        <v>2010</v>
      </c>
      <c r="C357" s="385">
        <v>242961</v>
      </c>
      <c r="D357" s="385">
        <v>93520</v>
      </c>
      <c r="E357" s="385">
        <v>71771</v>
      </c>
      <c r="F357" s="385">
        <v>639710</v>
      </c>
      <c r="G357" s="385">
        <f t="shared" si="53"/>
        <v>336481</v>
      </c>
      <c r="H357" s="385">
        <f t="shared" si="54"/>
        <v>711481</v>
      </c>
      <c r="I357" s="386">
        <f t="shared" si="55"/>
        <v>0.30032768363738382</v>
      </c>
      <c r="J357" s="386">
        <f t="shared" si="56"/>
        <v>0.69967231636261618</v>
      </c>
      <c r="K357" s="387">
        <f t="shared" si="57"/>
        <v>1047962</v>
      </c>
      <c r="L357" s="387">
        <f t="shared" si="52"/>
        <v>276092.04545454547</v>
      </c>
      <c r="M357" s="387">
        <f t="shared" si="52"/>
        <v>106272.72727272728</v>
      </c>
      <c r="N357" s="387">
        <f t="shared" si="52"/>
        <v>81557.954545454544</v>
      </c>
      <c r="O357" s="387">
        <f t="shared" si="52"/>
        <v>726943.18181818177</v>
      </c>
      <c r="P357" s="384">
        <v>19</v>
      </c>
      <c r="Q357" s="400">
        <v>1174181.5393936387</v>
      </c>
      <c r="R357" s="390">
        <f t="shared" si="58"/>
        <v>1173717.4400000002</v>
      </c>
      <c r="S357" s="392">
        <f t="shared" si="59"/>
        <v>1.0003954098131476</v>
      </c>
    </row>
    <row r="358" spans="1:19" ht="15" hidden="1" x14ac:dyDescent="0.25">
      <c r="A358" s="382" t="s">
        <v>334</v>
      </c>
      <c r="B358" s="382">
        <v>2011</v>
      </c>
      <c r="C358" s="385">
        <v>241333</v>
      </c>
      <c r="D358" s="385">
        <v>97814</v>
      </c>
      <c r="E358" s="385">
        <v>90239</v>
      </c>
      <c r="F358" s="385">
        <v>766940</v>
      </c>
      <c r="G358" s="385">
        <f t="shared" si="53"/>
        <v>339147</v>
      </c>
      <c r="H358" s="385">
        <f t="shared" si="54"/>
        <v>857179</v>
      </c>
      <c r="I358" s="386">
        <f t="shared" si="55"/>
        <v>0.27715856714641329</v>
      </c>
      <c r="J358" s="386">
        <f t="shared" si="56"/>
        <v>0.72284143285358671</v>
      </c>
      <c r="K358" s="387">
        <f t="shared" si="57"/>
        <v>1196326</v>
      </c>
      <c r="L358" s="387">
        <f t="shared" si="52"/>
        <v>274242.04545454547</v>
      </c>
      <c r="M358" s="387">
        <f t="shared" si="52"/>
        <v>111152.27272727272</v>
      </c>
      <c r="N358" s="387">
        <f t="shared" si="52"/>
        <v>102544.31818181818</v>
      </c>
      <c r="O358" s="387">
        <f t="shared" si="52"/>
        <v>871522.72727272729</v>
      </c>
      <c r="P358" s="384">
        <v>20</v>
      </c>
      <c r="Q358" s="400">
        <v>1279715.1829065033</v>
      </c>
      <c r="R358" s="390">
        <f t="shared" si="58"/>
        <v>1339885.1200000001</v>
      </c>
      <c r="S358" s="392">
        <f t="shared" si="59"/>
        <v>0.95509321195126284</v>
      </c>
    </row>
    <row r="359" spans="1:19" ht="15" hidden="1" x14ac:dyDescent="0.25">
      <c r="A359" s="382" t="s">
        <v>334</v>
      </c>
      <c r="B359" s="382">
        <v>2012</v>
      </c>
      <c r="C359" s="385">
        <v>679367</v>
      </c>
      <c r="D359" s="385">
        <v>137455</v>
      </c>
      <c r="E359" s="385">
        <v>113802</v>
      </c>
      <c r="F359" s="385">
        <v>681038</v>
      </c>
      <c r="G359" s="385">
        <f t="shared" si="53"/>
        <v>816822</v>
      </c>
      <c r="H359" s="385">
        <f t="shared" si="54"/>
        <v>794840</v>
      </c>
      <c r="I359" s="386">
        <f t="shared" si="55"/>
        <v>0.49214351396260508</v>
      </c>
      <c r="J359" s="386">
        <f t="shared" si="56"/>
        <v>0.50785648603739497</v>
      </c>
      <c r="K359" s="387">
        <f t="shared" si="57"/>
        <v>1611662</v>
      </c>
      <c r="L359" s="387">
        <f t="shared" si="52"/>
        <v>772007.95454545459</v>
      </c>
      <c r="M359" s="387">
        <f t="shared" si="52"/>
        <v>156198.86363636365</v>
      </c>
      <c r="N359" s="387">
        <f t="shared" si="52"/>
        <v>129320.45454545454</v>
      </c>
      <c r="O359" s="387">
        <f t="shared" si="52"/>
        <v>773906.81818181823</v>
      </c>
      <c r="P359" s="384">
        <v>21</v>
      </c>
      <c r="Q359" s="400">
        <v>1869178.1285899053</v>
      </c>
      <c r="R359" s="390">
        <f t="shared" si="58"/>
        <v>1805061.4400000002</v>
      </c>
      <c r="S359" s="392">
        <f t="shared" si="59"/>
        <v>1.0355205020555451</v>
      </c>
    </row>
    <row r="360" spans="1:19" ht="15" hidden="1" x14ac:dyDescent="0.25">
      <c r="A360" s="382" t="s">
        <v>334</v>
      </c>
      <c r="B360" s="382">
        <v>2013</v>
      </c>
      <c r="C360" s="385">
        <v>245200</v>
      </c>
      <c r="D360" s="385">
        <v>148700</v>
      </c>
      <c r="E360" s="385">
        <v>116100</v>
      </c>
      <c r="F360" s="385">
        <v>1076400</v>
      </c>
      <c r="G360" s="385">
        <f t="shared" si="53"/>
        <v>393900</v>
      </c>
      <c r="H360" s="385">
        <f t="shared" si="54"/>
        <v>1192500</v>
      </c>
      <c r="I360" s="386">
        <f t="shared" si="55"/>
        <v>0.22774836106908725</v>
      </c>
      <c r="J360" s="386">
        <f t="shared" si="56"/>
        <v>0.77225163893091275</v>
      </c>
      <c r="K360" s="387">
        <f t="shared" si="57"/>
        <v>1586400</v>
      </c>
      <c r="L360" s="387">
        <f t="shared" si="52"/>
        <v>278636.36363636365</v>
      </c>
      <c r="M360" s="387">
        <f t="shared" si="52"/>
        <v>168977.27272727274</v>
      </c>
      <c r="N360" s="387">
        <f t="shared" si="52"/>
        <v>131931.81818181818</v>
      </c>
      <c r="O360" s="387">
        <f t="shared" si="52"/>
        <v>1223181.8181818181</v>
      </c>
      <c r="P360" s="384">
        <v>22</v>
      </c>
      <c r="Q360" s="400">
        <v>1757844.264711583</v>
      </c>
      <c r="R360" s="390">
        <f t="shared" si="58"/>
        <v>1776768.0000000002</v>
      </c>
      <c r="S360" s="392">
        <f t="shared" si="59"/>
        <v>0.98934934933068519</v>
      </c>
    </row>
    <row r="361" spans="1:19" ht="15" hidden="1" x14ac:dyDescent="0.25">
      <c r="A361" s="382" t="s">
        <v>334</v>
      </c>
      <c r="B361" s="382">
        <v>2014</v>
      </c>
      <c r="C361" s="385">
        <v>230000</v>
      </c>
      <c r="D361" s="385">
        <v>137000</v>
      </c>
      <c r="E361" s="385">
        <v>97000</v>
      </c>
      <c r="F361" s="385">
        <v>968000</v>
      </c>
      <c r="G361" s="385">
        <f t="shared" si="53"/>
        <v>367000</v>
      </c>
      <c r="H361" s="385">
        <f t="shared" si="54"/>
        <v>1065000</v>
      </c>
      <c r="I361" s="386">
        <f t="shared" si="55"/>
        <v>0.22835195530726257</v>
      </c>
      <c r="J361" s="386">
        <f t="shared" si="56"/>
        <v>0.7716480446927374</v>
      </c>
      <c r="K361" s="387">
        <f t="shared" si="57"/>
        <v>1432000</v>
      </c>
      <c r="L361" s="387">
        <f t="shared" si="52"/>
        <v>261363.63636363635</v>
      </c>
      <c r="M361" s="387">
        <f t="shared" si="52"/>
        <v>155681.81818181818</v>
      </c>
      <c r="N361" s="387">
        <f t="shared" si="52"/>
        <v>110227.27272727272</v>
      </c>
      <c r="O361" s="387">
        <f t="shared" si="52"/>
        <v>1100000</v>
      </c>
      <c r="P361" s="384">
        <v>23</v>
      </c>
      <c r="Q361" s="400">
        <v>1621553.2278724406</v>
      </c>
      <c r="R361" s="390">
        <f t="shared" si="58"/>
        <v>1603840.0000000002</v>
      </c>
      <c r="S361" s="392">
        <f t="shared" si="59"/>
        <v>1.011044261193411</v>
      </c>
    </row>
    <row r="362" spans="1:19" ht="15" hidden="1" x14ac:dyDescent="0.25">
      <c r="A362" s="382" t="s">
        <v>334</v>
      </c>
      <c r="B362" s="382">
        <v>2015</v>
      </c>
      <c r="C362" s="385">
        <v>230000</v>
      </c>
      <c r="D362" s="385">
        <v>137000</v>
      </c>
      <c r="E362" s="385">
        <v>97000</v>
      </c>
      <c r="F362" s="385">
        <v>968000</v>
      </c>
      <c r="G362" s="385">
        <f t="shared" si="53"/>
        <v>367000</v>
      </c>
      <c r="H362" s="385">
        <f t="shared" si="54"/>
        <v>1065000</v>
      </c>
      <c r="I362" s="386">
        <f t="shared" si="55"/>
        <v>0.22835195530726257</v>
      </c>
      <c r="J362" s="386">
        <f t="shared" si="56"/>
        <v>0.7716480446927374</v>
      </c>
      <c r="K362" s="387">
        <f t="shared" si="57"/>
        <v>1432000</v>
      </c>
      <c r="L362" s="387">
        <f t="shared" si="52"/>
        <v>261363.63636363635</v>
      </c>
      <c r="M362" s="387">
        <f t="shared" si="52"/>
        <v>155681.81818181818</v>
      </c>
      <c r="N362" s="387">
        <f t="shared" si="52"/>
        <v>110227.27272727272</v>
      </c>
      <c r="O362" s="387">
        <f t="shared" si="52"/>
        <v>1100000</v>
      </c>
      <c r="P362" s="384">
        <v>24</v>
      </c>
      <c r="Q362" s="400">
        <v>1629407.9357932778</v>
      </c>
      <c r="R362" s="390">
        <f t="shared" si="58"/>
        <v>1603840.0000000002</v>
      </c>
      <c r="S362" s="392">
        <f t="shared" si="59"/>
        <v>1.0159416997912993</v>
      </c>
    </row>
    <row r="363" spans="1:19" ht="15" hidden="1" x14ac:dyDescent="0.25">
      <c r="A363" s="382" t="s">
        <v>334</v>
      </c>
      <c r="B363" s="382">
        <v>2016</v>
      </c>
      <c r="C363" s="385">
        <v>230000</v>
      </c>
      <c r="D363" s="385">
        <v>137000</v>
      </c>
      <c r="E363" s="385">
        <v>97000</v>
      </c>
      <c r="F363" s="385">
        <v>968000</v>
      </c>
      <c r="G363" s="385">
        <f t="shared" si="53"/>
        <v>367000</v>
      </c>
      <c r="H363" s="385">
        <f t="shared" si="54"/>
        <v>1065000</v>
      </c>
      <c r="I363" s="386">
        <f t="shared" si="55"/>
        <v>0.22835195530726257</v>
      </c>
      <c r="J363" s="386">
        <f t="shared" si="56"/>
        <v>0.7716480446927374</v>
      </c>
      <c r="K363" s="387">
        <f t="shared" si="57"/>
        <v>1432000</v>
      </c>
      <c r="L363" s="387">
        <f t="shared" si="52"/>
        <v>261363.63636363635</v>
      </c>
      <c r="M363" s="387">
        <f t="shared" si="52"/>
        <v>155681.81818181818</v>
      </c>
      <c r="N363" s="387">
        <f t="shared" si="52"/>
        <v>110227.27272727272</v>
      </c>
      <c r="O363" s="387">
        <f t="shared" si="52"/>
        <v>1100000</v>
      </c>
      <c r="P363" s="384">
        <v>25</v>
      </c>
      <c r="Q363" s="400">
        <v>1620154.0793875332</v>
      </c>
      <c r="R363" s="390">
        <f t="shared" si="58"/>
        <v>1603840.0000000002</v>
      </c>
      <c r="S363" s="392">
        <f t="shared" si="59"/>
        <v>1.0101718870881964</v>
      </c>
    </row>
    <row r="364" spans="1:19" ht="15" hidden="1" x14ac:dyDescent="0.25">
      <c r="A364" s="382" t="s">
        <v>334</v>
      </c>
      <c r="B364" s="382">
        <v>2017</v>
      </c>
      <c r="C364" s="385">
        <v>168768</v>
      </c>
      <c r="D364" s="385">
        <v>402876</v>
      </c>
      <c r="E364" s="385">
        <v>62769</v>
      </c>
      <c r="F364" s="385">
        <v>1001713</v>
      </c>
      <c r="G364" s="385">
        <f t="shared" si="53"/>
        <v>571644</v>
      </c>
      <c r="H364" s="385">
        <f t="shared" si="54"/>
        <v>1064482</v>
      </c>
      <c r="I364" s="386">
        <f t="shared" si="55"/>
        <v>0.14151538451195078</v>
      </c>
      <c r="J364" s="386">
        <f t="shared" si="56"/>
        <v>0.85848461548804922</v>
      </c>
      <c r="K364" s="387">
        <f t="shared" si="57"/>
        <v>1636126</v>
      </c>
      <c r="L364" s="387">
        <f t="shared" si="52"/>
        <v>191781.81818181818</v>
      </c>
      <c r="M364" s="387">
        <f t="shared" si="52"/>
        <v>457813.63636363635</v>
      </c>
      <c r="N364" s="387">
        <f t="shared" si="52"/>
        <v>71328.409090909088</v>
      </c>
      <c r="O364" s="387">
        <f t="shared" si="52"/>
        <v>1138310.2272727273</v>
      </c>
      <c r="P364" s="384">
        <v>26</v>
      </c>
      <c r="Q364" s="400">
        <v>1866712.744217542</v>
      </c>
      <c r="R364" s="390">
        <f t="shared" si="58"/>
        <v>1832461.12</v>
      </c>
      <c r="S364" s="392">
        <f t="shared" si="59"/>
        <v>1.0186915966967647</v>
      </c>
    </row>
    <row r="365" spans="1:19" ht="15" hidden="1" x14ac:dyDescent="0.25">
      <c r="A365" s="382" t="s">
        <v>334</v>
      </c>
      <c r="B365" s="382">
        <v>2018</v>
      </c>
      <c r="C365" s="385">
        <v>175703</v>
      </c>
      <c r="D365" s="385">
        <v>279417</v>
      </c>
      <c r="E365" s="385">
        <v>83127</v>
      </c>
      <c r="F365" s="385">
        <v>914954</v>
      </c>
      <c r="G365" s="385">
        <f t="shared" si="53"/>
        <v>455120</v>
      </c>
      <c r="H365" s="385">
        <f t="shared" si="54"/>
        <v>998081</v>
      </c>
      <c r="I365" s="386">
        <f t="shared" si="55"/>
        <v>0.17811025453464455</v>
      </c>
      <c r="J365" s="386">
        <f t="shared" si="56"/>
        <v>0.82188974546535543</v>
      </c>
      <c r="K365" s="387">
        <f t="shared" si="57"/>
        <v>1453201</v>
      </c>
      <c r="L365" s="387">
        <f t="shared" si="52"/>
        <v>199662.5</v>
      </c>
      <c r="M365" s="387">
        <f t="shared" si="52"/>
        <v>317519.31818181818</v>
      </c>
      <c r="N365" s="387">
        <f t="shared" si="52"/>
        <v>94462.5</v>
      </c>
      <c r="O365" s="387">
        <f t="shared" si="52"/>
        <v>1039720.4545454546</v>
      </c>
      <c r="P365" s="384">
        <v>27</v>
      </c>
      <c r="Q365" s="400">
        <v>1677735.7282097046</v>
      </c>
      <c r="R365" s="390">
        <f t="shared" si="58"/>
        <v>1627585.12</v>
      </c>
      <c r="S365" s="392">
        <f t="shared" si="59"/>
        <v>1.0308128942649122</v>
      </c>
    </row>
    <row r="366" spans="1:19" ht="15" hidden="1" x14ac:dyDescent="0.25">
      <c r="A366" s="382" t="s">
        <v>334</v>
      </c>
      <c r="B366" s="382">
        <v>2019</v>
      </c>
      <c r="C366" s="385">
        <v>188897</v>
      </c>
      <c r="D366" s="385">
        <v>223359</v>
      </c>
      <c r="E366" s="385">
        <v>78386</v>
      </c>
      <c r="F366" s="385">
        <v>868463</v>
      </c>
      <c r="G366" s="385">
        <f t="shared" si="53"/>
        <v>412256</v>
      </c>
      <c r="H366" s="385">
        <f t="shared" si="54"/>
        <v>946849</v>
      </c>
      <c r="I366" s="386">
        <f t="shared" si="55"/>
        <v>0.19666103796248266</v>
      </c>
      <c r="J366" s="386">
        <f t="shared" si="56"/>
        <v>0.80333896203751731</v>
      </c>
      <c r="K366" s="387">
        <f t="shared" si="57"/>
        <v>1359105</v>
      </c>
      <c r="L366" s="387">
        <f t="shared" si="52"/>
        <v>214655.68181818182</v>
      </c>
      <c r="M366" s="387">
        <f t="shared" si="52"/>
        <v>253817.04545454544</v>
      </c>
      <c r="N366" s="387">
        <f t="shared" si="52"/>
        <v>89075</v>
      </c>
      <c r="O366" s="387">
        <f t="shared" si="52"/>
        <v>986889.77272727271</v>
      </c>
      <c r="P366" s="384">
        <v>28</v>
      </c>
      <c r="Q366" s="400">
        <v>1561638.4681867966</v>
      </c>
      <c r="R366" s="390">
        <f t="shared" si="58"/>
        <v>1522197.6</v>
      </c>
      <c r="S366" s="392">
        <f t="shared" si="59"/>
        <v>1.0259104784995039</v>
      </c>
    </row>
    <row r="367" spans="1:19" ht="15" hidden="1" x14ac:dyDescent="0.25">
      <c r="A367" s="382" t="s">
        <v>334</v>
      </c>
      <c r="B367" s="382">
        <v>2020</v>
      </c>
      <c r="C367" s="385">
        <v>188897</v>
      </c>
      <c r="D367" s="385">
        <v>223359</v>
      </c>
      <c r="E367" s="385">
        <v>78386</v>
      </c>
      <c r="F367" s="385">
        <v>868463</v>
      </c>
      <c r="G367" s="385">
        <f t="shared" si="53"/>
        <v>412256</v>
      </c>
      <c r="H367" s="385">
        <f t="shared" si="54"/>
        <v>946849</v>
      </c>
      <c r="I367" s="386">
        <f t="shared" si="55"/>
        <v>0.19666103796248266</v>
      </c>
      <c r="J367" s="386">
        <f t="shared" si="56"/>
        <v>0.80333896203751731</v>
      </c>
      <c r="K367" s="387">
        <f t="shared" si="57"/>
        <v>1359105</v>
      </c>
      <c r="L367" s="387">
        <f t="shared" si="52"/>
        <v>214655.68181818182</v>
      </c>
      <c r="M367" s="387">
        <f t="shared" si="52"/>
        <v>253817.04545454544</v>
      </c>
      <c r="N367" s="387">
        <f t="shared" si="52"/>
        <v>89075</v>
      </c>
      <c r="O367" s="387">
        <f t="shared" si="52"/>
        <v>986889.77272727271</v>
      </c>
      <c r="P367" s="384">
        <v>29</v>
      </c>
      <c r="Q367" s="400">
        <v>1591234.137678127</v>
      </c>
      <c r="R367" s="390">
        <f t="shared" si="58"/>
        <v>1522197.6</v>
      </c>
      <c r="S367" s="392">
        <f t="shared" si="59"/>
        <v>1.0453532036038731</v>
      </c>
    </row>
    <row r="368" spans="1:19" hidden="1" x14ac:dyDescent="0.2">
      <c r="A368" s="382" t="s">
        <v>335</v>
      </c>
      <c r="B368" s="382">
        <v>1990</v>
      </c>
      <c r="C368" s="385">
        <v>403000</v>
      </c>
      <c r="D368" s="385">
        <v>3115000</v>
      </c>
      <c r="E368" s="385">
        <v>62000</v>
      </c>
      <c r="F368" s="385">
        <v>2393000</v>
      </c>
      <c r="G368" s="385">
        <f t="shared" si="53"/>
        <v>3518000</v>
      </c>
      <c r="H368" s="385">
        <f t="shared" si="54"/>
        <v>2455000</v>
      </c>
      <c r="I368" s="386">
        <f t="shared" si="55"/>
        <v>7.7850326469110998E-2</v>
      </c>
      <c r="J368" s="386">
        <f t="shared" si="56"/>
        <v>0.92214967353088895</v>
      </c>
      <c r="K368" s="387">
        <f t="shared" si="57"/>
        <v>5973000</v>
      </c>
      <c r="L368" s="387">
        <f t="shared" si="52"/>
        <v>457954.54545454547</v>
      </c>
      <c r="M368" s="387">
        <f t="shared" si="52"/>
        <v>3539772.7272727271</v>
      </c>
      <c r="N368" s="387">
        <f t="shared" si="52"/>
        <v>70454.545454545456</v>
      </c>
      <c r="O368" s="387">
        <f t="shared" si="52"/>
        <v>2719318.1818181816</v>
      </c>
    </row>
    <row r="369" spans="1:19" hidden="1" x14ac:dyDescent="0.2">
      <c r="A369" s="382" t="s">
        <v>335</v>
      </c>
      <c r="B369" s="382">
        <v>1991</v>
      </c>
      <c r="C369" s="385">
        <v>378000</v>
      </c>
      <c r="D369" s="385">
        <v>2821000</v>
      </c>
      <c r="E369" s="385">
        <v>50000</v>
      </c>
      <c r="F369" s="385">
        <v>2241000</v>
      </c>
      <c r="G369" s="385">
        <f t="shared" si="53"/>
        <v>3199000</v>
      </c>
      <c r="H369" s="385">
        <f t="shared" si="54"/>
        <v>2291000</v>
      </c>
      <c r="I369" s="386">
        <f t="shared" si="55"/>
        <v>7.7959927140255014E-2</v>
      </c>
      <c r="J369" s="386">
        <f t="shared" si="56"/>
        <v>0.92204007285974499</v>
      </c>
      <c r="K369" s="387">
        <f t="shared" si="57"/>
        <v>5490000</v>
      </c>
      <c r="L369" s="387">
        <f t="shared" si="52"/>
        <v>429545.45454545453</v>
      </c>
      <c r="M369" s="387">
        <f t="shared" si="52"/>
        <v>3205681.8181818184</v>
      </c>
      <c r="N369" s="387">
        <f t="shared" si="52"/>
        <v>56818.181818181816</v>
      </c>
      <c r="O369" s="387">
        <f t="shared" si="52"/>
        <v>2546590.9090909092</v>
      </c>
    </row>
    <row r="370" spans="1:19" hidden="1" x14ac:dyDescent="0.2">
      <c r="A370" s="382" t="s">
        <v>335</v>
      </c>
      <c r="B370" s="382">
        <v>1992</v>
      </c>
      <c r="C370" s="385">
        <v>344000</v>
      </c>
      <c r="D370" s="385">
        <v>2487000</v>
      </c>
      <c r="E370" s="385">
        <v>49000</v>
      </c>
      <c r="F370" s="385">
        <v>2126000</v>
      </c>
      <c r="G370" s="385">
        <f t="shared" si="53"/>
        <v>2831000</v>
      </c>
      <c r="H370" s="385">
        <f t="shared" si="54"/>
        <v>2175000</v>
      </c>
      <c r="I370" s="386">
        <f t="shared" si="55"/>
        <v>7.8505793048341987E-2</v>
      </c>
      <c r="J370" s="386">
        <f t="shared" si="56"/>
        <v>0.92149420695165796</v>
      </c>
      <c r="K370" s="387">
        <f t="shared" si="57"/>
        <v>5006000</v>
      </c>
      <c r="L370" s="387">
        <f t="shared" si="52"/>
        <v>390909.09090909088</v>
      </c>
      <c r="M370" s="387">
        <f t="shared" si="52"/>
        <v>2826136.3636363638</v>
      </c>
      <c r="N370" s="387">
        <f t="shared" si="52"/>
        <v>55681.818181818184</v>
      </c>
      <c r="O370" s="387">
        <f t="shared" si="52"/>
        <v>2415909.0909090908</v>
      </c>
    </row>
    <row r="371" spans="1:19" hidden="1" x14ac:dyDescent="0.2">
      <c r="A371" s="382" t="s">
        <v>335</v>
      </c>
      <c r="B371" s="382">
        <v>1993</v>
      </c>
      <c r="C371" s="385">
        <v>369000</v>
      </c>
      <c r="D371" s="385">
        <v>1897000</v>
      </c>
      <c r="E371" s="385">
        <v>88000</v>
      </c>
      <c r="F371" s="385">
        <v>2142000</v>
      </c>
      <c r="G371" s="385">
        <f t="shared" si="53"/>
        <v>2266000</v>
      </c>
      <c r="H371" s="385">
        <f t="shared" si="54"/>
        <v>2230000</v>
      </c>
      <c r="I371" s="386">
        <f t="shared" si="55"/>
        <v>0.10164590747330961</v>
      </c>
      <c r="J371" s="386">
        <f t="shared" si="56"/>
        <v>0.89835409252669041</v>
      </c>
      <c r="K371" s="387">
        <f t="shared" si="57"/>
        <v>4496000</v>
      </c>
      <c r="L371" s="387">
        <f t="shared" si="52"/>
        <v>419318.18181818182</v>
      </c>
      <c r="M371" s="387">
        <f t="shared" si="52"/>
        <v>2155681.8181818184</v>
      </c>
      <c r="N371" s="387">
        <f t="shared" si="52"/>
        <v>100000</v>
      </c>
      <c r="O371" s="387">
        <f t="shared" si="52"/>
        <v>2434090.9090909092</v>
      </c>
    </row>
    <row r="372" spans="1:19" hidden="1" x14ac:dyDescent="0.2">
      <c r="A372" s="382" t="s">
        <v>335</v>
      </c>
      <c r="B372" s="382">
        <v>1994</v>
      </c>
      <c r="C372" s="385">
        <v>455000</v>
      </c>
      <c r="D372" s="385">
        <v>2006000</v>
      </c>
      <c r="E372" s="385">
        <v>49000</v>
      </c>
      <c r="F372" s="385">
        <v>2017000</v>
      </c>
      <c r="G372" s="385">
        <f t="shared" si="53"/>
        <v>2461000</v>
      </c>
      <c r="H372" s="385">
        <f t="shared" si="54"/>
        <v>2066000</v>
      </c>
      <c r="I372" s="386">
        <f t="shared" si="55"/>
        <v>0.11133200795228629</v>
      </c>
      <c r="J372" s="386">
        <f t="shared" si="56"/>
        <v>0.88866799204771374</v>
      </c>
      <c r="K372" s="387">
        <f t="shared" si="57"/>
        <v>4527000</v>
      </c>
      <c r="L372" s="387">
        <f t="shared" si="52"/>
        <v>517045.45454545453</v>
      </c>
      <c r="M372" s="387">
        <f t="shared" si="52"/>
        <v>2279545.4545454546</v>
      </c>
      <c r="N372" s="387">
        <f t="shared" si="52"/>
        <v>55681.818181818184</v>
      </c>
      <c r="O372" s="387">
        <f t="shared" si="52"/>
        <v>2292045.4545454546</v>
      </c>
    </row>
    <row r="373" spans="1:19" hidden="1" x14ac:dyDescent="0.2">
      <c r="A373" s="382" t="s">
        <v>335</v>
      </c>
      <c r="B373" s="382">
        <v>1995</v>
      </c>
      <c r="C373" s="385">
        <v>380000</v>
      </c>
      <c r="D373" s="385">
        <v>2003000</v>
      </c>
      <c r="E373" s="385">
        <v>40000</v>
      </c>
      <c r="F373" s="385">
        <v>1908000</v>
      </c>
      <c r="G373" s="385">
        <f t="shared" si="53"/>
        <v>2383000</v>
      </c>
      <c r="H373" s="385">
        <f t="shared" si="54"/>
        <v>1948000</v>
      </c>
      <c r="I373" s="386">
        <f t="shared" si="55"/>
        <v>9.6975294389286537E-2</v>
      </c>
      <c r="J373" s="386">
        <f t="shared" si="56"/>
        <v>0.90302470561071346</v>
      </c>
      <c r="K373" s="387">
        <f t="shared" si="57"/>
        <v>4331000</v>
      </c>
      <c r="L373" s="387">
        <f t="shared" si="52"/>
        <v>431818.18181818182</v>
      </c>
      <c r="M373" s="387">
        <f t="shared" si="52"/>
        <v>2276136.3636363638</v>
      </c>
      <c r="N373" s="387">
        <f t="shared" si="52"/>
        <v>45454.545454545456</v>
      </c>
      <c r="O373" s="387">
        <f t="shared" si="52"/>
        <v>2168181.8181818184</v>
      </c>
    </row>
    <row r="374" spans="1:19" hidden="1" x14ac:dyDescent="0.2">
      <c r="A374" s="382" t="s">
        <v>335</v>
      </c>
      <c r="B374" s="382">
        <v>1996</v>
      </c>
      <c r="C374" s="385">
        <v>342000</v>
      </c>
      <c r="D374" s="385">
        <v>1458000</v>
      </c>
      <c r="E374" s="385">
        <v>81000</v>
      </c>
      <c r="F374" s="385">
        <v>1772000</v>
      </c>
      <c r="G374" s="385">
        <f t="shared" si="53"/>
        <v>1800000</v>
      </c>
      <c r="H374" s="385">
        <f t="shared" si="54"/>
        <v>1853000</v>
      </c>
      <c r="I374" s="386">
        <f t="shared" si="55"/>
        <v>0.11579523679167807</v>
      </c>
      <c r="J374" s="386">
        <f t="shared" si="56"/>
        <v>0.88420476320832198</v>
      </c>
      <c r="K374" s="387">
        <f t="shared" si="57"/>
        <v>3653000</v>
      </c>
      <c r="L374" s="387">
        <f t="shared" si="52"/>
        <v>388636.36363636365</v>
      </c>
      <c r="M374" s="387">
        <f t="shared" si="52"/>
        <v>1656818.1818181819</v>
      </c>
      <c r="N374" s="387">
        <f t="shared" si="52"/>
        <v>92045.454545454544</v>
      </c>
      <c r="O374" s="387">
        <f t="shared" si="52"/>
        <v>2013636.3636363635</v>
      </c>
    </row>
    <row r="375" spans="1:19" ht="15" hidden="1" x14ac:dyDescent="0.25">
      <c r="A375" s="382" t="s">
        <v>335</v>
      </c>
      <c r="B375" s="382">
        <v>1997</v>
      </c>
      <c r="C375" s="385">
        <v>471000</v>
      </c>
      <c r="D375" s="385">
        <v>1861000</v>
      </c>
      <c r="E375" s="385">
        <v>81000</v>
      </c>
      <c r="F375" s="385">
        <v>1828000</v>
      </c>
      <c r="G375" s="385">
        <f t="shared" si="53"/>
        <v>2332000</v>
      </c>
      <c r="H375" s="385">
        <f t="shared" si="54"/>
        <v>1909000</v>
      </c>
      <c r="I375" s="386">
        <f t="shared" si="55"/>
        <v>0.13015798160811129</v>
      </c>
      <c r="J375" s="386">
        <f t="shared" si="56"/>
        <v>0.86984201839188868</v>
      </c>
      <c r="K375" s="387">
        <f t="shared" si="57"/>
        <v>4241000</v>
      </c>
      <c r="L375" s="387">
        <f t="shared" si="52"/>
        <v>535227.27272727271</v>
      </c>
      <c r="M375" s="387">
        <f t="shared" si="52"/>
        <v>2114772.7272727271</v>
      </c>
      <c r="N375" s="387">
        <f t="shared" si="52"/>
        <v>92045.454545454544</v>
      </c>
      <c r="O375" s="387">
        <f t="shared" si="52"/>
        <v>2077272.7272727273</v>
      </c>
      <c r="Q375" s="444" t="s">
        <v>331</v>
      </c>
    </row>
    <row r="376" spans="1:19" ht="15" hidden="1" x14ac:dyDescent="0.25">
      <c r="A376" s="382" t="s">
        <v>335</v>
      </c>
      <c r="B376" s="382">
        <v>1998</v>
      </c>
      <c r="C376" s="385">
        <v>466000</v>
      </c>
      <c r="D376" s="385">
        <v>1830000</v>
      </c>
      <c r="E376" s="385">
        <v>79000</v>
      </c>
      <c r="F376" s="385">
        <v>1792000</v>
      </c>
      <c r="G376" s="385">
        <f t="shared" si="53"/>
        <v>2296000</v>
      </c>
      <c r="H376" s="385">
        <f t="shared" si="54"/>
        <v>1871000</v>
      </c>
      <c r="I376" s="386">
        <f t="shared" si="55"/>
        <v>0.13078953683705302</v>
      </c>
      <c r="J376" s="386">
        <f t="shared" si="56"/>
        <v>0.86921046316294692</v>
      </c>
      <c r="K376" s="387">
        <f t="shared" si="57"/>
        <v>4167000</v>
      </c>
      <c r="L376" s="387">
        <f t="shared" si="52"/>
        <v>529545.45454545459</v>
      </c>
      <c r="M376" s="387">
        <f t="shared" si="52"/>
        <v>2079545.4545454546</v>
      </c>
      <c r="N376" s="387">
        <f t="shared" si="52"/>
        <v>89772.727272727279</v>
      </c>
      <c r="O376" s="387">
        <f t="shared" si="52"/>
        <v>2036363.6363636365</v>
      </c>
      <c r="P376" s="384">
        <v>1</v>
      </c>
      <c r="Q376" s="445">
        <v>4695972.4037703797</v>
      </c>
      <c r="R376" s="390">
        <f t="shared" ref="R376:R398" si="60">K376*1.12</f>
        <v>4667040</v>
      </c>
      <c r="S376" s="392">
        <f t="shared" ref="S376:S398" si="61">Q376/R376</f>
        <v>1.0061993048635494</v>
      </c>
    </row>
    <row r="377" spans="1:19" ht="15" hidden="1" x14ac:dyDescent="0.25">
      <c r="A377" s="382" t="s">
        <v>335</v>
      </c>
      <c r="B377" s="382">
        <v>1999</v>
      </c>
      <c r="C377" s="385">
        <v>492000</v>
      </c>
      <c r="D377" s="385">
        <v>2163000</v>
      </c>
      <c r="E377" s="385">
        <v>50900</v>
      </c>
      <c r="F377" s="385">
        <v>2524900</v>
      </c>
      <c r="G377" s="385">
        <f t="shared" si="53"/>
        <v>2655000</v>
      </c>
      <c r="H377" s="385">
        <f t="shared" si="54"/>
        <v>2575800</v>
      </c>
      <c r="I377" s="386">
        <f t="shared" si="55"/>
        <v>0.1037890953582626</v>
      </c>
      <c r="J377" s="386">
        <f t="shared" si="56"/>
        <v>0.89621090464173736</v>
      </c>
      <c r="K377" s="387">
        <f t="shared" si="57"/>
        <v>5230800</v>
      </c>
      <c r="L377" s="387">
        <f t="shared" si="52"/>
        <v>559090.90909090906</v>
      </c>
      <c r="M377" s="387">
        <f t="shared" si="52"/>
        <v>2457954.5454545454</v>
      </c>
      <c r="N377" s="387">
        <f t="shared" si="52"/>
        <v>57840.909090909088</v>
      </c>
      <c r="O377" s="387">
        <f t="shared" si="52"/>
        <v>2869204.5454545454</v>
      </c>
      <c r="P377" s="384">
        <v>2</v>
      </c>
      <c r="Q377" s="445">
        <v>5933823.8570854105</v>
      </c>
      <c r="R377" s="390">
        <f t="shared" si="60"/>
        <v>5858496.0000000009</v>
      </c>
      <c r="S377" s="392">
        <f t="shared" si="61"/>
        <v>1.0128578831641106</v>
      </c>
    </row>
    <row r="378" spans="1:19" ht="15" hidden="1" x14ac:dyDescent="0.25">
      <c r="A378" s="382" t="s">
        <v>335</v>
      </c>
      <c r="B378" s="382">
        <v>2000</v>
      </c>
      <c r="C378" s="385">
        <v>608800</v>
      </c>
      <c r="D378" s="385">
        <v>2696300</v>
      </c>
      <c r="E378" s="385">
        <v>87500</v>
      </c>
      <c r="F378" s="385">
        <v>2509400</v>
      </c>
      <c r="G378" s="385">
        <f t="shared" si="53"/>
        <v>3305100</v>
      </c>
      <c r="H378" s="385">
        <f t="shared" si="54"/>
        <v>2596900</v>
      </c>
      <c r="I378" s="386">
        <f t="shared" si="55"/>
        <v>0.11797695696374111</v>
      </c>
      <c r="J378" s="386">
        <f t="shared" si="56"/>
        <v>0.88202304303625889</v>
      </c>
      <c r="K378" s="387">
        <f t="shared" si="57"/>
        <v>5902000</v>
      </c>
      <c r="L378" s="387">
        <f t="shared" si="52"/>
        <v>691818.18181818177</v>
      </c>
      <c r="M378" s="387">
        <f t="shared" si="52"/>
        <v>3063977.2727272729</v>
      </c>
      <c r="N378" s="387">
        <f t="shared" si="52"/>
        <v>99431.818181818177</v>
      </c>
      <c r="O378" s="387">
        <f t="shared" si="52"/>
        <v>2851590.9090909092</v>
      </c>
      <c r="P378" s="384">
        <v>3</v>
      </c>
      <c r="Q378" s="445">
        <v>6668202.9018275319</v>
      </c>
      <c r="R378" s="390">
        <f t="shared" si="60"/>
        <v>6610240.0000000009</v>
      </c>
      <c r="S378" s="392">
        <f t="shared" si="61"/>
        <v>1.0087686531544287</v>
      </c>
    </row>
    <row r="379" spans="1:19" ht="15" hidden="1" x14ac:dyDescent="0.25">
      <c r="A379" s="382" t="s">
        <v>335</v>
      </c>
      <c r="B379" s="382">
        <v>2001</v>
      </c>
      <c r="C379" s="385">
        <v>572000</v>
      </c>
      <c r="D379" s="385">
        <v>2920000</v>
      </c>
      <c r="E379" s="385">
        <v>44000</v>
      </c>
      <c r="F379" s="385">
        <v>2275000</v>
      </c>
      <c r="G379" s="385">
        <f t="shared" si="53"/>
        <v>3492000</v>
      </c>
      <c r="H379" s="385">
        <f t="shared" si="54"/>
        <v>2319000</v>
      </c>
      <c r="I379" s="386">
        <f t="shared" si="55"/>
        <v>0.10600585097229392</v>
      </c>
      <c r="J379" s="386">
        <f t="shared" si="56"/>
        <v>0.89399414902770602</v>
      </c>
      <c r="K379" s="387">
        <f t="shared" si="57"/>
        <v>5811000</v>
      </c>
      <c r="L379" s="387">
        <f t="shared" si="52"/>
        <v>650000</v>
      </c>
      <c r="M379" s="387">
        <f t="shared" si="52"/>
        <v>3318181.8181818184</v>
      </c>
      <c r="N379" s="387">
        <f t="shared" si="52"/>
        <v>50000</v>
      </c>
      <c r="O379" s="387">
        <f t="shared" si="52"/>
        <v>2585227.2727272729</v>
      </c>
      <c r="P379" s="384">
        <v>4</v>
      </c>
      <c r="Q379" s="445">
        <v>6657989.9454161832</v>
      </c>
      <c r="R379" s="390">
        <f t="shared" si="60"/>
        <v>6508320.0000000009</v>
      </c>
      <c r="S379" s="392">
        <f t="shared" si="61"/>
        <v>1.0229967096602783</v>
      </c>
    </row>
    <row r="380" spans="1:19" ht="15" hidden="1" x14ac:dyDescent="0.25">
      <c r="A380" s="382" t="s">
        <v>335</v>
      </c>
      <c r="B380" s="382">
        <v>2002</v>
      </c>
      <c r="C380" s="385">
        <v>576800</v>
      </c>
      <c r="D380" s="385">
        <v>2861400</v>
      </c>
      <c r="E380" s="385">
        <v>43300</v>
      </c>
      <c r="F380" s="385">
        <v>2354900</v>
      </c>
      <c r="G380" s="385">
        <f t="shared" si="53"/>
        <v>3438200</v>
      </c>
      <c r="H380" s="385">
        <f t="shared" si="54"/>
        <v>2398200</v>
      </c>
      <c r="I380" s="386">
        <f t="shared" si="55"/>
        <v>0.10624700157631417</v>
      </c>
      <c r="J380" s="386">
        <f t="shared" si="56"/>
        <v>0.89375299842368583</v>
      </c>
      <c r="K380" s="387">
        <f t="shared" si="57"/>
        <v>5836400</v>
      </c>
      <c r="L380" s="387">
        <f t="shared" si="52"/>
        <v>655454.54545454541</v>
      </c>
      <c r="M380" s="387">
        <f t="shared" si="52"/>
        <v>3251590.9090909092</v>
      </c>
      <c r="N380" s="387">
        <f t="shared" si="52"/>
        <v>49204.545454545456</v>
      </c>
      <c r="O380" s="387">
        <f t="shared" si="52"/>
        <v>2676022.7272727271</v>
      </c>
      <c r="P380" s="384">
        <v>5</v>
      </c>
      <c r="Q380" s="445">
        <v>6707890.1100456975</v>
      </c>
      <c r="R380" s="390">
        <f t="shared" si="60"/>
        <v>6536768.0000000009</v>
      </c>
      <c r="S380" s="392">
        <f t="shared" si="61"/>
        <v>1.0261783973434113</v>
      </c>
    </row>
    <row r="381" spans="1:19" ht="15" hidden="1" x14ac:dyDescent="0.25">
      <c r="A381" s="382" t="s">
        <v>335</v>
      </c>
      <c r="B381" s="382">
        <v>2003</v>
      </c>
      <c r="C381" s="385">
        <v>615000</v>
      </c>
      <c r="D381" s="385">
        <v>2389000</v>
      </c>
      <c r="E381" s="385">
        <v>63000</v>
      </c>
      <c r="F381" s="385">
        <v>2718000</v>
      </c>
      <c r="G381" s="385">
        <f t="shared" si="53"/>
        <v>3004000</v>
      </c>
      <c r="H381" s="385">
        <f t="shared" si="54"/>
        <v>2781000</v>
      </c>
      <c r="I381" s="386">
        <f t="shared" si="55"/>
        <v>0.11719965427830596</v>
      </c>
      <c r="J381" s="386">
        <f t="shared" si="56"/>
        <v>0.88280034572169408</v>
      </c>
      <c r="K381" s="387">
        <f t="shared" si="57"/>
        <v>5785000</v>
      </c>
      <c r="L381" s="387">
        <f t="shared" si="52"/>
        <v>698863.63636363635</v>
      </c>
      <c r="M381" s="387">
        <f t="shared" si="52"/>
        <v>2714772.7272727271</v>
      </c>
      <c r="N381" s="387">
        <f t="shared" si="52"/>
        <v>71590.909090909088</v>
      </c>
      <c r="O381" s="387">
        <f t="shared" si="52"/>
        <v>3088636.3636363638</v>
      </c>
      <c r="P381" s="384">
        <v>6</v>
      </c>
      <c r="Q381" s="445">
        <v>6524087.3106983434</v>
      </c>
      <c r="R381" s="390">
        <f t="shared" si="60"/>
        <v>6479200.0000000009</v>
      </c>
      <c r="S381" s="392">
        <f t="shared" si="61"/>
        <v>1.0069279094175736</v>
      </c>
    </row>
    <row r="382" spans="1:19" ht="15" hidden="1" x14ac:dyDescent="0.25">
      <c r="A382" s="382" t="s">
        <v>335</v>
      </c>
      <c r="B382" s="382">
        <v>2004</v>
      </c>
      <c r="C382" s="385">
        <v>783200</v>
      </c>
      <c r="D382" s="385">
        <v>2205100</v>
      </c>
      <c r="E382" s="385">
        <v>78100</v>
      </c>
      <c r="F382" s="385">
        <v>2593900</v>
      </c>
      <c r="G382" s="385">
        <f t="shared" si="53"/>
        <v>2988300</v>
      </c>
      <c r="H382" s="385">
        <f t="shared" si="54"/>
        <v>2672000</v>
      </c>
      <c r="I382" s="386">
        <f t="shared" si="55"/>
        <v>0.15216507958942105</v>
      </c>
      <c r="J382" s="386">
        <f t="shared" si="56"/>
        <v>0.84783492041057895</v>
      </c>
      <c r="K382" s="387">
        <f t="shared" si="57"/>
        <v>5660300</v>
      </c>
      <c r="L382" s="387">
        <f t="shared" si="52"/>
        <v>890000</v>
      </c>
      <c r="M382" s="387">
        <f t="shared" si="52"/>
        <v>2505795.4545454546</v>
      </c>
      <c r="N382" s="387">
        <f t="shared" si="52"/>
        <v>88750</v>
      </c>
      <c r="O382" s="387">
        <f t="shared" si="52"/>
        <v>2947613.6363636362</v>
      </c>
      <c r="P382" s="384">
        <v>7</v>
      </c>
      <c r="Q382" s="445">
        <v>6317540.9610654926</v>
      </c>
      <c r="R382" s="390">
        <f t="shared" si="60"/>
        <v>6339536.0000000009</v>
      </c>
      <c r="S382" s="392">
        <f t="shared" si="61"/>
        <v>0.99653049703724239</v>
      </c>
    </row>
    <row r="383" spans="1:19" ht="15" hidden="1" x14ac:dyDescent="0.25">
      <c r="A383" s="382" t="s">
        <v>335</v>
      </c>
      <c r="B383" s="382">
        <v>2005</v>
      </c>
      <c r="C383" s="385">
        <v>683000</v>
      </c>
      <c r="D383" s="385">
        <v>2121000</v>
      </c>
      <c r="E383" s="385">
        <v>96000</v>
      </c>
      <c r="F383" s="385">
        <v>3040000</v>
      </c>
      <c r="G383" s="385">
        <f t="shared" si="53"/>
        <v>2804000</v>
      </c>
      <c r="H383" s="385">
        <f t="shared" si="54"/>
        <v>3136000</v>
      </c>
      <c r="I383" s="386">
        <f t="shared" si="55"/>
        <v>0.13114478114478115</v>
      </c>
      <c r="J383" s="386">
        <f t="shared" si="56"/>
        <v>0.86885521885521888</v>
      </c>
      <c r="K383" s="387">
        <f t="shared" si="57"/>
        <v>5940000</v>
      </c>
      <c r="L383" s="387">
        <f t="shared" si="52"/>
        <v>776136.36363636365</v>
      </c>
      <c r="M383" s="387">
        <f t="shared" si="52"/>
        <v>2410227.2727272729</v>
      </c>
      <c r="N383" s="387">
        <f t="shared" si="52"/>
        <v>109090.90909090909</v>
      </c>
      <c r="O383" s="387">
        <f t="shared" si="52"/>
        <v>3454545.4545454546</v>
      </c>
      <c r="P383" s="384">
        <v>8</v>
      </c>
      <c r="Q383" s="445">
        <v>6603052.74562624</v>
      </c>
      <c r="R383" s="390">
        <f t="shared" si="60"/>
        <v>6652800.0000000009</v>
      </c>
      <c r="S383" s="392">
        <f t="shared" si="61"/>
        <v>0.99252235834930247</v>
      </c>
    </row>
    <row r="384" spans="1:19" ht="15" hidden="1" x14ac:dyDescent="0.25">
      <c r="A384" s="382" t="s">
        <v>335</v>
      </c>
      <c r="B384" s="382">
        <v>2006</v>
      </c>
      <c r="C384" s="385">
        <v>703000</v>
      </c>
      <c r="D384" s="385">
        <v>1964000</v>
      </c>
      <c r="E384" s="385">
        <v>99000</v>
      </c>
      <c r="F384" s="385">
        <v>3147000</v>
      </c>
      <c r="G384" s="385">
        <f t="shared" si="53"/>
        <v>2667000</v>
      </c>
      <c r="H384" s="385">
        <f t="shared" si="54"/>
        <v>3246000</v>
      </c>
      <c r="I384" s="386">
        <f t="shared" si="55"/>
        <v>0.13563335024522238</v>
      </c>
      <c r="J384" s="386">
        <f t="shared" si="56"/>
        <v>0.86436664975477762</v>
      </c>
      <c r="K384" s="387">
        <f t="shared" si="57"/>
        <v>5913000</v>
      </c>
      <c r="L384" s="387">
        <f t="shared" si="52"/>
        <v>798863.63636363635</v>
      </c>
      <c r="M384" s="387">
        <f t="shared" si="52"/>
        <v>2231818.1818181816</v>
      </c>
      <c r="N384" s="387">
        <f t="shared" si="52"/>
        <v>112500</v>
      </c>
      <c r="O384" s="387">
        <f t="shared" si="52"/>
        <v>3576136.3636363638</v>
      </c>
      <c r="P384" s="384">
        <v>9</v>
      </c>
      <c r="Q384" s="445">
        <v>6608248.8337256946</v>
      </c>
      <c r="R384" s="390">
        <f t="shared" si="60"/>
        <v>6622560.0000000009</v>
      </c>
      <c r="S384" s="392">
        <f t="shared" si="61"/>
        <v>0.99783902806855562</v>
      </c>
    </row>
    <row r="385" spans="1:19" ht="15" hidden="1" x14ac:dyDescent="0.25">
      <c r="A385" s="382" t="s">
        <v>335</v>
      </c>
      <c r="B385" s="382">
        <v>2007</v>
      </c>
      <c r="C385" s="385">
        <v>631000</v>
      </c>
      <c r="D385" s="385">
        <v>2130000</v>
      </c>
      <c r="E385" s="385">
        <v>129000</v>
      </c>
      <c r="F385" s="385">
        <v>2750000</v>
      </c>
      <c r="G385" s="385">
        <f t="shared" si="53"/>
        <v>2761000</v>
      </c>
      <c r="H385" s="385">
        <f t="shared" si="54"/>
        <v>2879000</v>
      </c>
      <c r="I385" s="386">
        <f t="shared" si="55"/>
        <v>0.13475177304964539</v>
      </c>
      <c r="J385" s="386">
        <f t="shared" si="56"/>
        <v>0.86524822695035464</v>
      </c>
      <c r="K385" s="387">
        <f t="shared" si="57"/>
        <v>5640000</v>
      </c>
      <c r="L385" s="387">
        <f t="shared" si="52"/>
        <v>717045.45454545459</v>
      </c>
      <c r="M385" s="387">
        <f t="shared" si="52"/>
        <v>2420454.5454545454</v>
      </c>
      <c r="N385" s="387">
        <f t="shared" si="52"/>
        <v>146590.90909090909</v>
      </c>
      <c r="O385" s="387">
        <f t="shared" ref="O385:O386" si="62">F385/0.88</f>
        <v>3125000</v>
      </c>
      <c r="P385" s="384">
        <v>10</v>
      </c>
      <c r="Q385" s="445">
        <v>6273189.3544936124</v>
      </c>
      <c r="R385" s="390">
        <f t="shared" si="60"/>
        <v>6316800.0000000009</v>
      </c>
      <c r="S385" s="392">
        <f t="shared" si="61"/>
        <v>0.99309608575443442</v>
      </c>
    </row>
    <row r="386" spans="1:19" ht="15" hidden="1" x14ac:dyDescent="0.25">
      <c r="A386" s="382" t="s">
        <v>335</v>
      </c>
      <c r="B386" s="382">
        <v>2008</v>
      </c>
      <c r="C386" s="385">
        <v>505000</v>
      </c>
      <c r="D386" s="385">
        <v>2210000</v>
      </c>
      <c r="E386" s="385">
        <v>75600</v>
      </c>
      <c r="F386" s="385">
        <v>2485400</v>
      </c>
      <c r="G386" s="385">
        <f t="shared" si="53"/>
        <v>2715000</v>
      </c>
      <c r="H386" s="385">
        <f t="shared" si="54"/>
        <v>2561000</v>
      </c>
      <c r="I386" s="386">
        <f t="shared" si="55"/>
        <v>0.11004548900682336</v>
      </c>
      <c r="J386" s="386">
        <f t="shared" si="56"/>
        <v>0.88995451099317668</v>
      </c>
      <c r="K386" s="387">
        <f t="shared" si="57"/>
        <v>5276000</v>
      </c>
      <c r="L386" s="387">
        <f t="shared" ref="L386:O449" si="63">C386/0.88</f>
        <v>573863.63636363635</v>
      </c>
      <c r="M386" s="387">
        <f t="shared" si="63"/>
        <v>2511363.6363636362</v>
      </c>
      <c r="N386" s="387">
        <f t="shared" si="63"/>
        <v>85909.090909090912</v>
      </c>
      <c r="O386" s="387">
        <f t="shared" si="62"/>
        <v>2824318.1818181816</v>
      </c>
      <c r="P386" s="384">
        <v>11</v>
      </c>
      <c r="Q386" s="445">
        <v>5994805.0929413382</v>
      </c>
      <c r="R386" s="390">
        <f t="shared" si="60"/>
        <v>5909120.0000000009</v>
      </c>
      <c r="S386" s="392">
        <f t="shared" si="61"/>
        <v>1.0145004828030801</v>
      </c>
    </row>
    <row r="387" spans="1:19" ht="15" hidden="1" x14ac:dyDescent="0.25">
      <c r="A387" s="382" t="s">
        <v>335</v>
      </c>
      <c r="B387" s="382">
        <v>2009</v>
      </c>
      <c r="C387" s="385">
        <v>579000</v>
      </c>
      <c r="D387" s="385">
        <v>1785700</v>
      </c>
      <c r="E387" s="385">
        <v>141500</v>
      </c>
      <c r="F387" s="385">
        <v>2737800</v>
      </c>
      <c r="G387" s="385">
        <f t="shared" si="53"/>
        <v>2364700</v>
      </c>
      <c r="H387" s="385">
        <f t="shared" si="54"/>
        <v>2879300</v>
      </c>
      <c r="I387" s="386">
        <f t="shared" si="55"/>
        <v>0.13739511823035849</v>
      </c>
      <c r="J387" s="386">
        <f t="shared" si="56"/>
        <v>0.86260488176964145</v>
      </c>
      <c r="K387" s="387">
        <f t="shared" si="57"/>
        <v>5244000</v>
      </c>
      <c r="L387" s="387">
        <f t="shared" si="63"/>
        <v>657954.54545454541</v>
      </c>
      <c r="M387" s="387">
        <f t="shared" si="63"/>
        <v>2029204.5454545454</v>
      </c>
      <c r="N387" s="387">
        <f t="shared" si="63"/>
        <v>160795.45454545456</v>
      </c>
      <c r="O387" s="387">
        <f t="shared" si="63"/>
        <v>3111136.3636363638</v>
      </c>
      <c r="P387" s="384">
        <v>12</v>
      </c>
      <c r="Q387" s="445">
        <v>5802123.6712623024</v>
      </c>
      <c r="R387" s="390">
        <f t="shared" si="60"/>
        <v>5873280.0000000009</v>
      </c>
      <c r="S387" s="392">
        <f t="shared" si="61"/>
        <v>0.98788473753376338</v>
      </c>
    </row>
    <row r="388" spans="1:19" ht="15" hidden="1" x14ac:dyDescent="0.25">
      <c r="A388" s="382" t="s">
        <v>335</v>
      </c>
      <c r="B388" s="382">
        <v>2010</v>
      </c>
      <c r="C388" s="385">
        <v>624012</v>
      </c>
      <c r="D388" s="385">
        <v>2122280</v>
      </c>
      <c r="E388" s="385">
        <v>96855</v>
      </c>
      <c r="F388" s="385">
        <v>2897128</v>
      </c>
      <c r="G388" s="385">
        <f t="shared" ref="G388:G451" si="64">C388+D388</f>
        <v>2746292</v>
      </c>
      <c r="H388" s="385">
        <f t="shared" ref="H388:H451" si="65">E388+F388</f>
        <v>2993983</v>
      </c>
      <c r="I388" s="386">
        <f t="shared" ref="I388:I451" si="66">(C388+E388)/SUM(C388:F388)</f>
        <v>0.12558056887518454</v>
      </c>
      <c r="J388" s="386">
        <f t="shared" ref="J388:J451" si="67">(D388+F388)/SUM(C388:F388)</f>
        <v>0.87441943112481546</v>
      </c>
      <c r="K388" s="387">
        <f t="shared" ref="K388:K451" si="68">SUM(C388:F388)</f>
        <v>5740275</v>
      </c>
      <c r="L388" s="387">
        <f t="shared" si="63"/>
        <v>709104.54545454541</v>
      </c>
      <c r="M388" s="387">
        <f t="shared" si="63"/>
        <v>2411681.8181818184</v>
      </c>
      <c r="N388" s="387">
        <f t="shared" si="63"/>
        <v>110062.5</v>
      </c>
      <c r="O388" s="387">
        <f t="shared" si="63"/>
        <v>3292190.9090909092</v>
      </c>
      <c r="P388" s="384">
        <v>13</v>
      </c>
      <c r="Q388" s="445">
        <v>6432355.1791956164</v>
      </c>
      <c r="R388" s="390">
        <f t="shared" si="60"/>
        <v>6429108.0000000009</v>
      </c>
      <c r="S388" s="392">
        <f t="shared" si="61"/>
        <v>1.0005050746068687</v>
      </c>
    </row>
    <row r="389" spans="1:19" ht="15" hidden="1" x14ac:dyDescent="0.25">
      <c r="A389" s="382" t="s">
        <v>335</v>
      </c>
      <c r="B389" s="382">
        <v>2011</v>
      </c>
      <c r="C389" s="385">
        <v>677003</v>
      </c>
      <c r="D389" s="385">
        <v>2340591</v>
      </c>
      <c r="E389" s="385">
        <v>117538</v>
      </c>
      <c r="F389" s="385">
        <v>3097318</v>
      </c>
      <c r="G389" s="385">
        <f t="shared" si="64"/>
        <v>3017594</v>
      </c>
      <c r="H389" s="385">
        <f t="shared" si="65"/>
        <v>3214856</v>
      </c>
      <c r="I389" s="386">
        <f t="shared" si="66"/>
        <v>0.12748453657871303</v>
      </c>
      <c r="J389" s="386">
        <f t="shared" si="67"/>
        <v>0.87251546342128694</v>
      </c>
      <c r="K389" s="387">
        <f t="shared" si="68"/>
        <v>6232450</v>
      </c>
      <c r="L389" s="387">
        <f t="shared" si="63"/>
        <v>769321.59090909094</v>
      </c>
      <c r="M389" s="387">
        <f t="shared" si="63"/>
        <v>2659762.5</v>
      </c>
      <c r="N389" s="387">
        <f t="shared" si="63"/>
        <v>133565.90909090909</v>
      </c>
      <c r="O389" s="387">
        <f t="shared" si="63"/>
        <v>3519679.5454545454</v>
      </c>
      <c r="P389" s="384">
        <v>14</v>
      </c>
      <c r="Q389" s="445">
        <v>6932894.8228271203</v>
      </c>
      <c r="R389" s="390">
        <f t="shared" si="60"/>
        <v>6980344.0000000009</v>
      </c>
      <c r="S389" s="392">
        <f t="shared" si="61"/>
        <v>0.99320245862197043</v>
      </c>
    </row>
    <row r="390" spans="1:19" ht="15" hidden="1" x14ac:dyDescent="0.25">
      <c r="A390" s="382" t="s">
        <v>335</v>
      </c>
      <c r="B390" s="382">
        <v>2012</v>
      </c>
      <c r="C390" s="385">
        <v>731856</v>
      </c>
      <c r="D390" s="385">
        <v>2255341</v>
      </c>
      <c r="E390" s="385">
        <v>112766</v>
      </c>
      <c r="F390" s="385">
        <v>2846152</v>
      </c>
      <c r="G390" s="385">
        <f t="shared" si="64"/>
        <v>2987197</v>
      </c>
      <c r="H390" s="385">
        <f t="shared" si="65"/>
        <v>2958918</v>
      </c>
      <c r="I390" s="386">
        <f t="shared" si="66"/>
        <v>0.14204602500960711</v>
      </c>
      <c r="J390" s="386">
        <f t="shared" si="67"/>
        <v>0.85795397499039283</v>
      </c>
      <c r="K390" s="387">
        <f t="shared" si="68"/>
        <v>5946115</v>
      </c>
      <c r="L390" s="387">
        <f t="shared" si="63"/>
        <v>831654.54545454541</v>
      </c>
      <c r="M390" s="387">
        <f t="shared" si="63"/>
        <v>2562887.5</v>
      </c>
      <c r="N390" s="387">
        <f t="shared" si="63"/>
        <v>128143.18181818182</v>
      </c>
      <c r="O390" s="387">
        <f t="shared" si="63"/>
        <v>3234263.6363636362</v>
      </c>
      <c r="P390" s="384">
        <v>15</v>
      </c>
      <c r="Q390" s="445">
        <v>6674560.7540755132</v>
      </c>
      <c r="R390" s="390">
        <f t="shared" si="60"/>
        <v>6659648.8000000007</v>
      </c>
      <c r="S390" s="392">
        <f t="shared" si="61"/>
        <v>1.0022391502199803</v>
      </c>
    </row>
    <row r="391" spans="1:19" ht="15" hidden="1" x14ac:dyDescent="0.25">
      <c r="A391" s="382" t="s">
        <v>335</v>
      </c>
      <c r="B391" s="382">
        <v>2013</v>
      </c>
      <c r="C391" s="385">
        <v>885663</v>
      </c>
      <c r="D391" s="385">
        <v>2283066</v>
      </c>
      <c r="E391" s="385">
        <v>129920</v>
      </c>
      <c r="F391" s="385">
        <v>2728553</v>
      </c>
      <c r="G391" s="385">
        <f t="shared" si="64"/>
        <v>3168729</v>
      </c>
      <c r="H391" s="385">
        <f t="shared" si="65"/>
        <v>2858473</v>
      </c>
      <c r="I391" s="386">
        <f t="shared" si="66"/>
        <v>0.16849991090393188</v>
      </c>
      <c r="J391" s="386">
        <f t="shared" si="67"/>
        <v>0.8315000890960681</v>
      </c>
      <c r="K391" s="387">
        <f t="shared" si="68"/>
        <v>6027202</v>
      </c>
      <c r="L391" s="387">
        <f t="shared" si="63"/>
        <v>1006435.2272727273</v>
      </c>
      <c r="M391" s="387">
        <f t="shared" si="63"/>
        <v>2594393.1818181816</v>
      </c>
      <c r="N391" s="387">
        <f t="shared" si="63"/>
        <v>147636.36363636365</v>
      </c>
      <c r="O391" s="387">
        <f t="shared" si="63"/>
        <v>3100628.4090909092</v>
      </c>
      <c r="P391" s="384">
        <v>16</v>
      </c>
      <c r="Q391" s="445">
        <v>6760891.4505100483</v>
      </c>
      <c r="R391" s="390">
        <f t="shared" si="60"/>
        <v>6750466.2400000002</v>
      </c>
      <c r="S391" s="392">
        <f t="shared" si="61"/>
        <v>1.0015443689575505</v>
      </c>
    </row>
    <row r="392" spans="1:19" ht="15" hidden="1" x14ac:dyDescent="0.25">
      <c r="A392" s="382" t="s">
        <v>335</v>
      </c>
      <c r="B392" s="382">
        <v>2014</v>
      </c>
      <c r="C392" s="385">
        <v>889523</v>
      </c>
      <c r="D392" s="385">
        <v>2229235</v>
      </c>
      <c r="E392" s="385">
        <v>172162</v>
      </c>
      <c r="F392" s="385">
        <v>2507242</v>
      </c>
      <c r="G392" s="385">
        <f t="shared" si="64"/>
        <v>3118758</v>
      </c>
      <c r="H392" s="385">
        <f t="shared" si="65"/>
        <v>2679404</v>
      </c>
      <c r="I392" s="386">
        <f t="shared" si="66"/>
        <v>0.18310716395988935</v>
      </c>
      <c r="J392" s="386">
        <f t="shared" si="67"/>
        <v>0.81689283604011065</v>
      </c>
      <c r="K392" s="387">
        <f t="shared" si="68"/>
        <v>5798162</v>
      </c>
      <c r="L392" s="387">
        <f t="shared" si="63"/>
        <v>1010821.5909090909</v>
      </c>
      <c r="M392" s="387">
        <f t="shared" si="63"/>
        <v>2533221.5909090908</v>
      </c>
      <c r="N392" s="387">
        <f t="shared" si="63"/>
        <v>195638.63636363635</v>
      </c>
      <c r="O392" s="387">
        <f t="shared" si="63"/>
        <v>2849138.6363636362</v>
      </c>
      <c r="P392" s="384">
        <v>17</v>
      </c>
      <c r="Q392" s="445">
        <v>6517717.773904236</v>
      </c>
      <c r="R392" s="390">
        <f t="shared" si="60"/>
        <v>6493941.4400000004</v>
      </c>
      <c r="S392" s="392">
        <f t="shared" si="61"/>
        <v>1.0036613101802525</v>
      </c>
    </row>
    <row r="393" spans="1:19" ht="15" hidden="1" x14ac:dyDescent="0.25">
      <c r="A393" s="382" t="s">
        <v>335</v>
      </c>
      <c r="B393" s="382">
        <v>2015</v>
      </c>
      <c r="C393" s="385">
        <v>808385</v>
      </c>
      <c r="D393" s="385">
        <v>2256413</v>
      </c>
      <c r="E393" s="385">
        <v>140358</v>
      </c>
      <c r="F393" s="385">
        <v>2538813</v>
      </c>
      <c r="G393" s="385">
        <f t="shared" si="64"/>
        <v>3064798</v>
      </c>
      <c r="H393" s="385">
        <f t="shared" si="65"/>
        <v>2679171</v>
      </c>
      <c r="I393" s="386">
        <f t="shared" si="66"/>
        <v>0.16517202652033811</v>
      </c>
      <c r="J393" s="386">
        <f t="shared" si="67"/>
        <v>0.83482797347966187</v>
      </c>
      <c r="K393" s="387">
        <f t="shared" si="68"/>
        <v>5743969</v>
      </c>
      <c r="L393" s="387">
        <f t="shared" si="63"/>
        <v>918619.31818181823</v>
      </c>
      <c r="M393" s="387">
        <f t="shared" si="63"/>
        <v>2564105.6818181816</v>
      </c>
      <c r="N393" s="387">
        <f t="shared" si="63"/>
        <v>159497.72727272726</v>
      </c>
      <c r="O393" s="387">
        <f t="shared" si="63"/>
        <v>2885014.7727272729</v>
      </c>
      <c r="P393" s="384">
        <v>18</v>
      </c>
      <c r="Q393" s="445">
        <v>6283599.5953510581</v>
      </c>
      <c r="R393" s="390">
        <f t="shared" si="60"/>
        <v>6433245.2800000003</v>
      </c>
      <c r="S393" s="392">
        <f t="shared" si="61"/>
        <v>0.97673869437029426</v>
      </c>
    </row>
    <row r="394" spans="1:19" ht="15" hidden="1" x14ac:dyDescent="0.25">
      <c r="A394" s="382" t="s">
        <v>335</v>
      </c>
      <c r="B394" s="382">
        <v>2016</v>
      </c>
      <c r="C394" s="385">
        <v>854073</v>
      </c>
      <c r="D394" s="385">
        <v>2095946</v>
      </c>
      <c r="E394" s="385">
        <v>148757</v>
      </c>
      <c r="F394" s="385">
        <v>2487393</v>
      </c>
      <c r="G394" s="385">
        <f t="shared" si="64"/>
        <v>2950019</v>
      </c>
      <c r="H394" s="385">
        <f t="shared" si="65"/>
        <v>2636150</v>
      </c>
      <c r="I394" s="386">
        <f t="shared" si="66"/>
        <v>0.17952016847324168</v>
      </c>
      <c r="J394" s="386">
        <f t="shared" si="67"/>
        <v>0.8204798315267583</v>
      </c>
      <c r="K394" s="387">
        <f t="shared" si="68"/>
        <v>5586169</v>
      </c>
      <c r="L394" s="387">
        <f t="shared" si="63"/>
        <v>970537.5</v>
      </c>
      <c r="M394" s="387">
        <f t="shared" si="63"/>
        <v>2381756.8181818184</v>
      </c>
      <c r="N394" s="387">
        <f t="shared" si="63"/>
        <v>169042.04545454544</v>
      </c>
      <c r="O394" s="387">
        <f t="shared" si="63"/>
        <v>2826582.9545454546</v>
      </c>
      <c r="P394" s="384">
        <v>19</v>
      </c>
      <c r="Q394" s="445">
        <v>6251253.0926637128</v>
      </c>
      <c r="R394" s="390">
        <f t="shared" si="60"/>
        <v>6256509.2800000003</v>
      </c>
      <c r="S394" s="392">
        <f t="shared" si="61"/>
        <v>0.99915988499320385</v>
      </c>
    </row>
    <row r="395" spans="1:19" ht="15" hidden="1" x14ac:dyDescent="0.25">
      <c r="A395" s="382" t="s">
        <v>335</v>
      </c>
      <c r="B395" s="382">
        <v>2017</v>
      </c>
      <c r="C395" s="385">
        <v>839434</v>
      </c>
      <c r="D395" s="385">
        <v>2023009</v>
      </c>
      <c r="E395" s="385">
        <v>111950</v>
      </c>
      <c r="F395" s="385">
        <v>2714977</v>
      </c>
      <c r="G395" s="385">
        <f t="shared" si="64"/>
        <v>2862443</v>
      </c>
      <c r="H395" s="385">
        <f t="shared" si="65"/>
        <v>2826927</v>
      </c>
      <c r="I395" s="386">
        <f t="shared" si="66"/>
        <v>0.16722132679013668</v>
      </c>
      <c r="J395" s="386">
        <f t="shared" si="67"/>
        <v>0.83277867320986332</v>
      </c>
      <c r="K395" s="387">
        <f t="shared" si="68"/>
        <v>5689370</v>
      </c>
      <c r="L395" s="387">
        <f t="shared" si="63"/>
        <v>953902.27272727271</v>
      </c>
      <c r="M395" s="387">
        <f t="shared" si="63"/>
        <v>2298873.8636363638</v>
      </c>
      <c r="N395" s="387">
        <f t="shared" si="63"/>
        <v>127215.90909090909</v>
      </c>
      <c r="O395" s="387">
        <f t="shared" si="63"/>
        <v>3085201.1363636362</v>
      </c>
      <c r="P395" s="384">
        <v>20</v>
      </c>
      <c r="Q395" s="445">
        <v>6212947.0374063374</v>
      </c>
      <c r="R395" s="390">
        <f t="shared" si="60"/>
        <v>6372094.4000000004</v>
      </c>
      <c r="S395" s="392">
        <f t="shared" si="61"/>
        <v>0.97502432440522802</v>
      </c>
    </row>
    <row r="396" spans="1:19" ht="15" hidden="1" x14ac:dyDescent="0.25">
      <c r="A396" s="382" t="s">
        <v>335</v>
      </c>
      <c r="B396" s="382">
        <v>2018</v>
      </c>
      <c r="C396" s="385">
        <v>819436</v>
      </c>
      <c r="D396" s="385">
        <v>2218591</v>
      </c>
      <c r="E396" s="385">
        <v>105566</v>
      </c>
      <c r="F396" s="385">
        <v>2712411</v>
      </c>
      <c r="G396" s="385">
        <f t="shared" si="64"/>
        <v>3038027</v>
      </c>
      <c r="H396" s="385">
        <f t="shared" si="65"/>
        <v>2817977</v>
      </c>
      <c r="I396" s="386">
        <f t="shared" si="66"/>
        <v>0.15795788390854923</v>
      </c>
      <c r="J396" s="386">
        <f t="shared" si="67"/>
        <v>0.84204211609145074</v>
      </c>
      <c r="K396" s="387">
        <f t="shared" si="68"/>
        <v>5856004</v>
      </c>
      <c r="L396" s="387">
        <f t="shared" si="63"/>
        <v>931177.27272727271</v>
      </c>
      <c r="M396" s="387">
        <f t="shared" si="63"/>
        <v>2521126.1363636362</v>
      </c>
      <c r="N396" s="387">
        <f t="shared" si="63"/>
        <v>119961.36363636363</v>
      </c>
      <c r="O396" s="387">
        <f t="shared" si="63"/>
        <v>3082285.2272727271</v>
      </c>
      <c r="P396" s="384">
        <v>21</v>
      </c>
      <c r="Q396" s="445">
        <v>6195149.0623043766</v>
      </c>
      <c r="R396" s="390">
        <f t="shared" si="60"/>
        <v>6558724.4800000004</v>
      </c>
      <c r="S396" s="392">
        <f t="shared" si="61"/>
        <v>0.94456613952845536</v>
      </c>
    </row>
    <row r="397" spans="1:19" ht="15" hidden="1" x14ac:dyDescent="0.25">
      <c r="A397" s="382" t="s">
        <v>335</v>
      </c>
      <c r="B397" s="382">
        <v>2019</v>
      </c>
      <c r="C397" s="385">
        <v>818010</v>
      </c>
      <c r="D397" s="385">
        <v>2073598</v>
      </c>
      <c r="E397" s="385">
        <v>99711</v>
      </c>
      <c r="F397" s="385">
        <v>2584104</v>
      </c>
      <c r="G397" s="385">
        <f t="shared" si="64"/>
        <v>2891608</v>
      </c>
      <c r="H397" s="385">
        <f t="shared" si="65"/>
        <v>2683815</v>
      </c>
      <c r="I397" s="386">
        <f t="shared" si="66"/>
        <v>0.16460114326751532</v>
      </c>
      <c r="J397" s="386">
        <f t="shared" si="67"/>
        <v>0.83539885673248471</v>
      </c>
      <c r="K397" s="387">
        <f t="shared" si="68"/>
        <v>5575423</v>
      </c>
      <c r="L397" s="387">
        <f t="shared" si="63"/>
        <v>929556.81818181823</v>
      </c>
      <c r="M397" s="387">
        <f t="shared" si="63"/>
        <v>2356361.3636363638</v>
      </c>
      <c r="N397" s="387">
        <f t="shared" si="63"/>
        <v>113307.95454545454</v>
      </c>
      <c r="O397" s="387">
        <f t="shared" si="63"/>
        <v>2936481.8181818184</v>
      </c>
      <c r="P397" s="384">
        <v>22</v>
      </c>
      <c r="Q397" s="445">
        <v>6067017.2428057771</v>
      </c>
      <c r="R397" s="390">
        <f t="shared" si="60"/>
        <v>6244473.7600000007</v>
      </c>
      <c r="S397" s="392">
        <f t="shared" si="61"/>
        <v>0.97158182994843367</v>
      </c>
    </row>
    <row r="398" spans="1:19" ht="15" hidden="1" x14ac:dyDescent="0.25">
      <c r="A398" s="382" t="s">
        <v>335</v>
      </c>
      <c r="B398" s="382">
        <v>2020</v>
      </c>
      <c r="C398" s="385">
        <v>818010</v>
      </c>
      <c r="D398" s="385">
        <v>2073598</v>
      </c>
      <c r="E398" s="385">
        <v>99711</v>
      </c>
      <c r="F398" s="385">
        <v>2584104</v>
      </c>
      <c r="G398" s="385">
        <f t="shared" si="64"/>
        <v>2891608</v>
      </c>
      <c r="H398" s="385">
        <f t="shared" si="65"/>
        <v>2683815</v>
      </c>
      <c r="I398" s="386">
        <f t="shared" si="66"/>
        <v>0.16460114326751532</v>
      </c>
      <c r="J398" s="386">
        <f t="shared" si="67"/>
        <v>0.83539885673248471</v>
      </c>
      <c r="K398" s="387">
        <f t="shared" si="68"/>
        <v>5575423</v>
      </c>
      <c r="L398" s="387">
        <f t="shared" si="63"/>
        <v>929556.81818181823</v>
      </c>
      <c r="M398" s="387">
        <f t="shared" si="63"/>
        <v>2356361.3636363638</v>
      </c>
      <c r="N398" s="387">
        <f t="shared" si="63"/>
        <v>113307.95454545454</v>
      </c>
      <c r="O398" s="387">
        <f t="shared" si="63"/>
        <v>2936481.8181818184</v>
      </c>
      <c r="P398" s="384">
        <v>23</v>
      </c>
      <c r="Q398" s="445">
        <v>6213914.8485188941</v>
      </c>
      <c r="R398" s="390">
        <f t="shared" si="60"/>
        <v>6244473.7600000007</v>
      </c>
      <c r="S398" s="392">
        <f t="shared" si="61"/>
        <v>0.99510624711455165</v>
      </c>
    </row>
    <row r="399" spans="1:19" hidden="1" x14ac:dyDescent="0.2">
      <c r="A399" s="382" t="s">
        <v>336</v>
      </c>
      <c r="B399" s="382">
        <v>1990</v>
      </c>
      <c r="C399" s="385">
        <v>1525000</v>
      </c>
      <c r="D399" s="385">
        <v>50000</v>
      </c>
      <c r="E399" s="385">
        <v>10000</v>
      </c>
      <c r="F399" s="385">
        <v>40000</v>
      </c>
      <c r="G399" s="385">
        <f t="shared" si="64"/>
        <v>1575000</v>
      </c>
      <c r="H399" s="385">
        <f t="shared" si="65"/>
        <v>50000</v>
      </c>
      <c r="I399" s="386">
        <f t="shared" si="66"/>
        <v>0.94461538461538463</v>
      </c>
      <c r="J399" s="386">
        <f t="shared" si="67"/>
        <v>5.5384615384615386E-2</v>
      </c>
      <c r="K399" s="387">
        <f t="shared" si="68"/>
        <v>1625000</v>
      </c>
      <c r="L399" s="387">
        <f t="shared" si="63"/>
        <v>1732954.5454545454</v>
      </c>
      <c r="M399" s="387">
        <f t="shared" si="63"/>
        <v>56818.181818181816</v>
      </c>
      <c r="N399" s="387">
        <f t="shared" si="63"/>
        <v>11363.636363636364</v>
      </c>
      <c r="O399" s="387">
        <f t="shared" si="63"/>
        <v>45454.545454545456</v>
      </c>
    </row>
    <row r="400" spans="1:19" hidden="1" x14ac:dyDescent="0.2">
      <c r="A400" s="382" t="s">
        <v>336</v>
      </c>
      <c r="B400" s="382">
        <v>1991</v>
      </c>
      <c r="C400" s="385">
        <v>1550000</v>
      </c>
      <c r="D400" s="385">
        <v>70000</v>
      </c>
      <c r="E400" s="385">
        <v>10000</v>
      </c>
      <c r="F400" s="385">
        <v>40000</v>
      </c>
      <c r="G400" s="385">
        <f t="shared" si="64"/>
        <v>1620000</v>
      </c>
      <c r="H400" s="385">
        <f t="shared" si="65"/>
        <v>50000</v>
      </c>
      <c r="I400" s="386">
        <f t="shared" si="66"/>
        <v>0.93413173652694614</v>
      </c>
      <c r="J400" s="386">
        <f t="shared" si="67"/>
        <v>6.5868263473053898E-2</v>
      </c>
      <c r="K400" s="387">
        <f t="shared" si="68"/>
        <v>1670000</v>
      </c>
      <c r="L400" s="387">
        <f t="shared" si="63"/>
        <v>1761363.6363636365</v>
      </c>
      <c r="M400" s="387">
        <f t="shared" si="63"/>
        <v>79545.454545454544</v>
      </c>
      <c r="N400" s="387">
        <f t="shared" si="63"/>
        <v>11363.636363636364</v>
      </c>
      <c r="O400" s="387">
        <f t="shared" si="63"/>
        <v>45454.545454545456</v>
      </c>
    </row>
    <row r="401" spans="1:19" hidden="1" x14ac:dyDescent="0.2">
      <c r="A401" s="382" t="s">
        <v>336</v>
      </c>
      <c r="B401" s="382">
        <v>1992</v>
      </c>
      <c r="C401" s="385">
        <v>1840000</v>
      </c>
      <c r="D401" s="385">
        <v>70000</v>
      </c>
      <c r="E401" s="385">
        <v>10000</v>
      </c>
      <c r="F401" s="385">
        <v>40000</v>
      </c>
      <c r="G401" s="385">
        <f t="shared" si="64"/>
        <v>1910000</v>
      </c>
      <c r="H401" s="385">
        <f t="shared" si="65"/>
        <v>50000</v>
      </c>
      <c r="I401" s="386">
        <f t="shared" si="66"/>
        <v>0.94387755102040816</v>
      </c>
      <c r="J401" s="386">
        <f t="shared" si="67"/>
        <v>5.6122448979591837E-2</v>
      </c>
      <c r="K401" s="387">
        <f t="shared" si="68"/>
        <v>1960000</v>
      </c>
      <c r="L401" s="387">
        <f t="shared" si="63"/>
        <v>2090909.0909090908</v>
      </c>
      <c r="M401" s="387">
        <f t="shared" si="63"/>
        <v>79545.454545454544</v>
      </c>
      <c r="N401" s="387">
        <f t="shared" si="63"/>
        <v>11363.636363636364</v>
      </c>
      <c r="O401" s="387">
        <f t="shared" si="63"/>
        <v>45454.545454545456</v>
      </c>
    </row>
    <row r="402" spans="1:19" hidden="1" x14ac:dyDescent="0.2">
      <c r="A402" s="382" t="s">
        <v>336</v>
      </c>
      <c r="B402" s="382">
        <v>1993</v>
      </c>
      <c r="C402" s="385">
        <v>1726000</v>
      </c>
      <c r="D402" s="385">
        <v>38000</v>
      </c>
      <c r="E402" s="385">
        <v>50000</v>
      </c>
      <c r="F402" s="385">
        <v>7000</v>
      </c>
      <c r="G402" s="385">
        <f t="shared" si="64"/>
        <v>1764000</v>
      </c>
      <c r="H402" s="385">
        <f t="shared" si="65"/>
        <v>57000</v>
      </c>
      <c r="I402" s="386">
        <f t="shared" si="66"/>
        <v>0.97528830313014825</v>
      </c>
      <c r="J402" s="386">
        <f t="shared" si="67"/>
        <v>2.4711696869851731E-2</v>
      </c>
      <c r="K402" s="387">
        <f t="shared" si="68"/>
        <v>1821000</v>
      </c>
      <c r="L402" s="387">
        <f t="shared" si="63"/>
        <v>1961363.6363636365</v>
      </c>
      <c r="M402" s="387">
        <f t="shared" si="63"/>
        <v>43181.818181818184</v>
      </c>
      <c r="N402" s="387">
        <f t="shared" si="63"/>
        <v>56818.181818181816</v>
      </c>
      <c r="O402" s="387">
        <f t="shared" si="63"/>
        <v>7954.545454545455</v>
      </c>
    </row>
    <row r="403" spans="1:19" ht="15" hidden="1" x14ac:dyDescent="0.25">
      <c r="A403" s="382" t="s">
        <v>336</v>
      </c>
      <c r="B403" s="382">
        <v>1994</v>
      </c>
      <c r="C403" s="385">
        <v>1923000</v>
      </c>
      <c r="D403" s="385">
        <v>35000</v>
      </c>
      <c r="E403" s="385">
        <v>53000</v>
      </c>
      <c r="F403" s="385">
        <v>7000</v>
      </c>
      <c r="G403" s="385">
        <f t="shared" si="64"/>
        <v>1958000</v>
      </c>
      <c r="H403" s="385">
        <f t="shared" si="65"/>
        <v>60000</v>
      </c>
      <c r="I403" s="386">
        <f t="shared" si="66"/>
        <v>0.97918731417244798</v>
      </c>
      <c r="J403" s="386">
        <f t="shared" si="67"/>
        <v>2.0812685827552031E-2</v>
      </c>
      <c r="K403" s="387">
        <f t="shared" si="68"/>
        <v>2018000</v>
      </c>
      <c r="L403" s="387">
        <f t="shared" si="63"/>
        <v>2185227.2727272729</v>
      </c>
      <c r="M403" s="387">
        <f t="shared" si="63"/>
        <v>39772.727272727272</v>
      </c>
      <c r="N403" s="387">
        <f t="shared" si="63"/>
        <v>60227.272727272728</v>
      </c>
      <c r="O403" s="387">
        <f t="shared" si="63"/>
        <v>7954.545454545455</v>
      </c>
      <c r="Q403" s="467" t="s">
        <v>331</v>
      </c>
    </row>
    <row r="404" spans="1:19" ht="15" hidden="1" x14ac:dyDescent="0.25">
      <c r="A404" s="382" t="s">
        <v>336</v>
      </c>
      <c r="B404" s="382">
        <v>1995</v>
      </c>
      <c r="C404" s="385">
        <v>2108000</v>
      </c>
      <c r="D404" s="385">
        <v>32000</v>
      </c>
      <c r="E404" s="385">
        <v>55000</v>
      </c>
      <c r="F404" s="385">
        <v>9000</v>
      </c>
      <c r="G404" s="385">
        <f t="shared" si="64"/>
        <v>2140000</v>
      </c>
      <c r="H404" s="385">
        <f t="shared" si="65"/>
        <v>64000</v>
      </c>
      <c r="I404" s="386">
        <f t="shared" si="66"/>
        <v>0.98139745916515431</v>
      </c>
      <c r="J404" s="386">
        <f t="shared" si="67"/>
        <v>1.8602540834845735E-2</v>
      </c>
      <c r="K404" s="387">
        <f t="shared" si="68"/>
        <v>2204000</v>
      </c>
      <c r="L404" s="387">
        <f t="shared" si="63"/>
        <v>2395454.5454545454</v>
      </c>
      <c r="M404" s="387">
        <f t="shared" si="63"/>
        <v>36363.63636363636</v>
      </c>
      <c r="N404" s="387">
        <f t="shared" si="63"/>
        <v>62500</v>
      </c>
      <c r="O404" s="387">
        <f t="shared" si="63"/>
        <v>10227.272727272728</v>
      </c>
      <c r="P404" s="384">
        <v>1</v>
      </c>
      <c r="Q404" s="468">
        <v>2504998.9451127043</v>
      </c>
      <c r="R404" s="390">
        <f t="shared" ref="R404" si="69">K404*1.12</f>
        <v>2468480.0000000005</v>
      </c>
      <c r="S404" s="392">
        <f t="shared" ref="S404" si="70">Q404/R404</f>
        <v>1.0147941020841587</v>
      </c>
    </row>
    <row r="405" spans="1:19" ht="15" hidden="1" x14ac:dyDescent="0.25">
      <c r="A405" s="382" t="s">
        <v>336</v>
      </c>
      <c r="B405" s="382">
        <v>1996</v>
      </c>
      <c r="C405" s="385">
        <v>2192000</v>
      </c>
      <c r="D405" s="385">
        <v>33000</v>
      </c>
      <c r="E405" s="385">
        <v>58000</v>
      </c>
      <c r="F405" s="385">
        <v>8000</v>
      </c>
      <c r="G405" s="385">
        <f t="shared" si="64"/>
        <v>2225000</v>
      </c>
      <c r="H405" s="385">
        <f t="shared" si="65"/>
        <v>66000</v>
      </c>
      <c r="I405" s="386">
        <f t="shared" si="66"/>
        <v>0.98210388476647748</v>
      </c>
      <c r="J405" s="386">
        <f t="shared" si="67"/>
        <v>1.789611523352248E-2</v>
      </c>
      <c r="K405" s="387">
        <f t="shared" si="68"/>
        <v>2291000</v>
      </c>
      <c r="L405" s="387">
        <f t="shared" si="63"/>
        <v>2490909.0909090908</v>
      </c>
      <c r="M405" s="387">
        <f t="shared" si="63"/>
        <v>37500</v>
      </c>
      <c r="N405" s="387">
        <f t="shared" si="63"/>
        <v>65909.090909090912</v>
      </c>
      <c r="O405" s="387">
        <f t="shared" si="63"/>
        <v>9090.9090909090901</v>
      </c>
      <c r="P405" s="384">
        <v>2</v>
      </c>
      <c r="Q405" s="468">
        <v>2603666.7762325476</v>
      </c>
      <c r="R405" s="390">
        <f t="shared" ref="R405:R429" si="71">K405*1.12</f>
        <v>2565920.0000000005</v>
      </c>
      <c r="S405" s="392">
        <f t="shared" ref="S405:S429" si="72">Q405/R405</f>
        <v>1.0147108157045219</v>
      </c>
    </row>
    <row r="406" spans="1:19" ht="15" hidden="1" x14ac:dyDescent="0.25">
      <c r="A406" s="382" t="s">
        <v>336</v>
      </c>
      <c r="B406" s="382">
        <v>1997</v>
      </c>
      <c r="C406" s="385">
        <v>2084000</v>
      </c>
      <c r="D406" s="385">
        <v>33000</v>
      </c>
      <c r="E406" s="385">
        <v>45000</v>
      </c>
      <c r="F406" s="385">
        <v>18000</v>
      </c>
      <c r="G406" s="385">
        <f t="shared" si="64"/>
        <v>2117000</v>
      </c>
      <c r="H406" s="385">
        <f t="shared" si="65"/>
        <v>63000</v>
      </c>
      <c r="I406" s="386">
        <f t="shared" si="66"/>
        <v>0.976605504587156</v>
      </c>
      <c r="J406" s="386">
        <f t="shared" si="67"/>
        <v>2.3394495412844038E-2</v>
      </c>
      <c r="K406" s="387">
        <f t="shared" si="68"/>
        <v>2180000</v>
      </c>
      <c r="L406" s="387">
        <f t="shared" si="63"/>
        <v>2368181.8181818184</v>
      </c>
      <c r="M406" s="387">
        <f t="shared" si="63"/>
        <v>37500</v>
      </c>
      <c r="N406" s="387">
        <f t="shared" si="63"/>
        <v>51136.36363636364</v>
      </c>
      <c r="O406" s="387">
        <f t="shared" si="63"/>
        <v>20454.545454545456</v>
      </c>
      <c r="P406" s="384">
        <v>3</v>
      </c>
      <c r="Q406" s="468">
        <v>2476388.43782209</v>
      </c>
      <c r="R406" s="390">
        <f t="shared" si="71"/>
        <v>2441600</v>
      </c>
      <c r="S406" s="392">
        <f t="shared" si="72"/>
        <v>1.0142482133937132</v>
      </c>
    </row>
    <row r="407" spans="1:19" ht="15" hidden="1" x14ac:dyDescent="0.25">
      <c r="A407" s="382" t="s">
        <v>336</v>
      </c>
      <c r="B407" s="382">
        <v>1998</v>
      </c>
      <c r="C407" s="385">
        <v>2158000</v>
      </c>
      <c r="D407" s="385">
        <v>35000</v>
      </c>
      <c r="E407" s="385">
        <v>50000</v>
      </c>
      <c r="F407" s="385">
        <v>23000</v>
      </c>
      <c r="G407" s="385">
        <f t="shared" si="64"/>
        <v>2193000</v>
      </c>
      <c r="H407" s="385">
        <f t="shared" si="65"/>
        <v>73000</v>
      </c>
      <c r="I407" s="386">
        <f t="shared" si="66"/>
        <v>0.97440423654015884</v>
      </c>
      <c r="J407" s="386">
        <f t="shared" si="67"/>
        <v>2.5595763459841131E-2</v>
      </c>
      <c r="K407" s="387">
        <f t="shared" si="68"/>
        <v>2266000</v>
      </c>
      <c r="L407" s="387">
        <f t="shared" si="63"/>
        <v>2452272.7272727271</v>
      </c>
      <c r="M407" s="387">
        <f t="shared" si="63"/>
        <v>39772.727272727272</v>
      </c>
      <c r="N407" s="387">
        <f t="shared" si="63"/>
        <v>56818.181818181816</v>
      </c>
      <c r="O407" s="387">
        <f t="shared" si="63"/>
        <v>26136.363636363636</v>
      </c>
      <c r="P407" s="384">
        <v>4</v>
      </c>
      <c r="Q407" s="468">
        <v>2574636.6717092325</v>
      </c>
      <c r="R407" s="390">
        <f t="shared" si="71"/>
        <v>2537920.0000000005</v>
      </c>
      <c r="S407" s="392">
        <f t="shared" si="72"/>
        <v>1.0144672297429518</v>
      </c>
    </row>
    <row r="408" spans="1:19" ht="15" hidden="1" x14ac:dyDescent="0.25">
      <c r="A408" s="382" t="s">
        <v>336</v>
      </c>
      <c r="B408" s="382">
        <v>1999</v>
      </c>
      <c r="C408" s="385">
        <v>2476000</v>
      </c>
      <c r="D408" s="385">
        <v>35000</v>
      </c>
      <c r="E408" s="385">
        <v>50000</v>
      </c>
      <c r="F408" s="385">
        <v>23000</v>
      </c>
      <c r="G408" s="385">
        <f t="shared" si="64"/>
        <v>2511000</v>
      </c>
      <c r="H408" s="385">
        <f t="shared" si="65"/>
        <v>73000</v>
      </c>
      <c r="I408" s="386">
        <f t="shared" si="66"/>
        <v>0.97755417956656343</v>
      </c>
      <c r="J408" s="386">
        <f t="shared" si="67"/>
        <v>2.2445820433436531E-2</v>
      </c>
      <c r="K408" s="387">
        <f t="shared" si="68"/>
        <v>2584000</v>
      </c>
      <c r="L408" s="387">
        <f t="shared" si="63"/>
        <v>2813636.3636363638</v>
      </c>
      <c r="M408" s="387">
        <f t="shared" si="63"/>
        <v>39772.727272727272</v>
      </c>
      <c r="N408" s="387">
        <f t="shared" si="63"/>
        <v>56818.181818181816</v>
      </c>
      <c r="O408" s="387">
        <f t="shared" si="63"/>
        <v>26136.363636363636</v>
      </c>
      <c r="P408" s="384">
        <v>5</v>
      </c>
      <c r="Q408" s="468">
        <v>2935166.8354799468</v>
      </c>
      <c r="R408" s="390">
        <f t="shared" si="71"/>
        <v>2894080.0000000005</v>
      </c>
      <c r="S408" s="392">
        <f t="shared" si="72"/>
        <v>1.014196855470459</v>
      </c>
    </row>
    <row r="409" spans="1:19" ht="15" hidden="1" x14ac:dyDescent="0.25">
      <c r="A409" s="382" t="s">
        <v>336</v>
      </c>
      <c r="B409" s="382">
        <v>2000</v>
      </c>
      <c r="C409" s="385">
        <v>2581200</v>
      </c>
      <c r="D409" s="385">
        <v>18900</v>
      </c>
      <c r="E409" s="385">
        <v>50000</v>
      </c>
      <c r="F409" s="385">
        <v>23000</v>
      </c>
      <c r="G409" s="385">
        <f t="shared" si="64"/>
        <v>2600100</v>
      </c>
      <c r="H409" s="385">
        <f t="shared" si="65"/>
        <v>73000</v>
      </c>
      <c r="I409" s="386">
        <f t="shared" si="66"/>
        <v>0.98432531517713517</v>
      </c>
      <c r="J409" s="386">
        <f t="shared" si="67"/>
        <v>1.567468482286484E-2</v>
      </c>
      <c r="K409" s="387">
        <f t="shared" si="68"/>
        <v>2673100</v>
      </c>
      <c r="L409" s="387">
        <f t="shared" si="63"/>
        <v>2933181.8181818184</v>
      </c>
      <c r="M409" s="387">
        <f t="shared" si="63"/>
        <v>21477.272727272728</v>
      </c>
      <c r="N409" s="387">
        <f t="shared" si="63"/>
        <v>56818.181818181816</v>
      </c>
      <c r="O409" s="387">
        <f t="shared" si="63"/>
        <v>26136.363636363636</v>
      </c>
      <c r="P409" s="384">
        <v>6</v>
      </c>
      <c r="Q409" s="468">
        <v>3036489.3216133206</v>
      </c>
      <c r="R409" s="390">
        <f t="shared" si="71"/>
        <v>2993872.0000000005</v>
      </c>
      <c r="S409" s="392">
        <f t="shared" si="72"/>
        <v>1.0142348509265995</v>
      </c>
    </row>
    <row r="410" spans="1:19" ht="15" hidden="1" x14ac:dyDescent="0.25">
      <c r="A410" s="382" t="s">
        <v>336</v>
      </c>
      <c r="B410" s="382">
        <v>2001</v>
      </c>
      <c r="C410" s="385">
        <v>2412000</v>
      </c>
      <c r="D410" s="385">
        <v>11000</v>
      </c>
      <c r="E410" s="385">
        <v>9000</v>
      </c>
      <c r="F410" s="385">
        <v>23000</v>
      </c>
      <c r="G410" s="385">
        <f t="shared" si="64"/>
        <v>2423000</v>
      </c>
      <c r="H410" s="385">
        <f t="shared" si="65"/>
        <v>32000</v>
      </c>
      <c r="I410" s="386">
        <f t="shared" si="66"/>
        <v>0.98615071283095723</v>
      </c>
      <c r="J410" s="386">
        <f t="shared" si="67"/>
        <v>1.3849287169042769E-2</v>
      </c>
      <c r="K410" s="387">
        <f t="shared" si="68"/>
        <v>2455000</v>
      </c>
      <c r="L410" s="387">
        <f t="shared" si="63"/>
        <v>2740909.0909090908</v>
      </c>
      <c r="M410" s="387">
        <f t="shared" si="63"/>
        <v>12500</v>
      </c>
      <c r="N410" s="387">
        <f t="shared" si="63"/>
        <v>10227.272727272728</v>
      </c>
      <c r="O410" s="387">
        <f t="shared" si="63"/>
        <v>26136.363636363636</v>
      </c>
      <c r="P410" s="384">
        <v>7</v>
      </c>
      <c r="Q410" s="468">
        <v>2803211.6821628455</v>
      </c>
      <c r="R410" s="390">
        <f t="shared" si="71"/>
        <v>2749600.0000000005</v>
      </c>
      <c r="S410" s="392">
        <f t="shared" si="72"/>
        <v>1.0194979932218668</v>
      </c>
    </row>
    <row r="411" spans="1:19" ht="15" hidden="1" x14ac:dyDescent="0.25">
      <c r="A411" s="382" t="s">
        <v>336</v>
      </c>
      <c r="B411" s="382">
        <v>2002</v>
      </c>
      <c r="C411" s="385">
        <v>2590300</v>
      </c>
      <c r="D411" s="385">
        <v>21800</v>
      </c>
      <c r="E411" s="385">
        <v>10000</v>
      </c>
      <c r="F411" s="385">
        <v>24000</v>
      </c>
      <c r="G411" s="385">
        <f t="shared" si="64"/>
        <v>2612100</v>
      </c>
      <c r="H411" s="385">
        <f t="shared" si="65"/>
        <v>34000</v>
      </c>
      <c r="I411" s="386">
        <f t="shared" si="66"/>
        <v>0.98269150825743545</v>
      </c>
      <c r="J411" s="386">
        <f t="shared" si="67"/>
        <v>1.7308491742564529E-2</v>
      </c>
      <c r="K411" s="387">
        <f t="shared" si="68"/>
        <v>2646100</v>
      </c>
      <c r="L411" s="387">
        <f t="shared" si="63"/>
        <v>2943522.7272727271</v>
      </c>
      <c r="M411" s="387">
        <f t="shared" si="63"/>
        <v>24772.727272727272</v>
      </c>
      <c r="N411" s="387">
        <f t="shared" si="63"/>
        <v>11363.636363636364</v>
      </c>
      <c r="O411" s="387">
        <f t="shared" si="63"/>
        <v>27272.727272727272</v>
      </c>
      <c r="P411" s="384">
        <v>8</v>
      </c>
      <c r="Q411" s="468">
        <v>3020621.9842313938</v>
      </c>
      <c r="R411" s="390">
        <f t="shared" si="71"/>
        <v>2963632.0000000005</v>
      </c>
      <c r="S411" s="392">
        <f t="shared" si="72"/>
        <v>1.0192297775943144</v>
      </c>
    </row>
    <row r="412" spans="1:19" ht="15" hidden="1" x14ac:dyDescent="0.25">
      <c r="A412" s="382" t="s">
        <v>336</v>
      </c>
      <c r="B412" s="382">
        <v>2003</v>
      </c>
      <c r="C412" s="385">
        <v>2635200</v>
      </c>
      <c r="D412" s="385">
        <v>18000</v>
      </c>
      <c r="E412" s="385">
        <v>8050</v>
      </c>
      <c r="F412" s="385">
        <v>22050</v>
      </c>
      <c r="G412" s="385">
        <f t="shared" si="64"/>
        <v>2653200</v>
      </c>
      <c r="H412" s="385">
        <f t="shared" si="65"/>
        <v>30100</v>
      </c>
      <c r="I412" s="386">
        <f t="shared" si="66"/>
        <v>0.98507434874967392</v>
      </c>
      <c r="J412" s="386">
        <f t="shared" si="67"/>
        <v>1.4925651250326091E-2</v>
      </c>
      <c r="K412" s="387">
        <f t="shared" si="68"/>
        <v>2683300</v>
      </c>
      <c r="L412" s="387">
        <f t="shared" si="63"/>
        <v>2994545.4545454546</v>
      </c>
      <c r="M412" s="387">
        <f t="shared" si="63"/>
        <v>20454.545454545456</v>
      </c>
      <c r="N412" s="387">
        <f t="shared" si="63"/>
        <v>9147.7272727272721</v>
      </c>
      <c r="O412" s="387">
        <f t="shared" si="63"/>
        <v>25056.81818181818</v>
      </c>
      <c r="P412" s="384">
        <v>9</v>
      </c>
      <c r="Q412" s="468">
        <v>3065896.8656776589</v>
      </c>
      <c r="R412" s="390">
        <f t="shared" si="71"/>
        <v>3005296.0000000005</v>
      </c>
      <c r="S412" s="392">
        <f t="shared" si="72"/>
        <v>1.0201646911577624</v>
      </c>
    </row>
    <row r="413" spans="1:19" ht="15" hidden="1" x14ac:dyDescent="0.25">
      <c r="A413" s="382" t="s">
        <v>336</v>
      </c>
      <c r="B413" s="382">
        <v>2004</v>
      </c>
      <c r="C413" s="385">
        <v>2539853</v>
      </c>
      <c r="D413" s="385">
        <v>2636</v>
      </c>
      <c r="E413" s="385">
        <v>9091</v>
      </c>
      <c r="F413" s="385">
        <v>10455</v>
      </c>
      <c r="G413" s="385">
        <f t="shared" si="64"/>
        <v>2542489</v>
      </c>
      <c r="H413" s="385">
        <f t="shared" si="65"/>
        <v>19546</v>
      </c>
      <c r="I413" s="386">
        <f t="shared" si="66"/>
        <v>0.99489038986586831</v>
      </c>
      <c r="J413" s="386">
        <f t="shared" si="67"/>
        <v>5.1096101341316568E-3</v>
      </c>
      <c r="K413" s="387">
        <f t="shared" si="68"/>
        <v>2562035</v>
      </c>
      <c r="L413" s="387">
        <f t="shared" si="63"/>
        <v>2886196.5909090908</v>
      </c>
      <c r="M413" s="387">
        <f t="shared" si="63"/>
        <v>2995.4545454545455</v>
      </c>
      <c r="N413" s="387">
        <f t="shared" si="63"/>
        <v>10330.681818181818</v>
      </c>
      <c r="O413" s="387">
        <f t="shared" si="63"/>
        <v>11880.681818181818</v>
      </c>
      <c r="P413" s="384">
        <v>10</v>
      </c>
      <c r="Q413" s="468">
        <v>2922375.8274451052</v>
      </c>
      <c r="R413" s="390">
        <f t="shared" si="71"/>
        <v>2869479.2</v>
      </c>
      <c r="S413" s="392">
        <f t="shared" si="72"/>
        <v>1.01843422578045</v>
      </c>
    </row>
    <row r="414" spans="1:19" ht="15" hidden="1" x14ac:dyDescent="0.25">
      <c r="A414" s="382" t="s">
        <v>336</v>
      </c>
      <c r="B414" s="382">
        <v>2005</v>
      </c>
      <c r="C414" s="385">
        <v>2625000</v>
      </c>
      <c r="D414" s="385">
        <v>4000</v>
      </c>
      <c r="E414" s="385">
        <v>5000</v>
      </c>
      <c r="F414" s="385">
        <v>14000</v>
      </c>
      <c r="G414" s="385">
        <f t="shared" si="64"/>
        <v>2629000</v>
      </c>
      <c r="H414" s="385">
        <f t="shared" si="65"/>
        <v>19000</v>
      </c>
      <c r="I414" s="386">
        <f t="shared" si="66"/>
        <v>0.99320241691842903</v>
      </c>
      <c r="J414" s="386">
        <f t="shared" si="67"/>
        <v>6.7975830815709968E-3</v>
      </c>
      <c r="K414" s="387">
        <f t="shared" si="68"/>
        <v>2648000</v>
      </c>
      <c r="L414" s="387">
        <f t="shared" si="63"/>
        <v>2982954.5454545454</v>
      </c>
      <c r="M414" s="387">
        <f t="shared" si="63"/>
        <v>4545.454545454545</v>
      </c>
      <c r="N414" s="387">
        <f t="shared" si="63"/>
        <v>5681.818181818182</v>
      </c>
      <c r="O414" s="387">
        <f t="shared" si="63"/>
        <v>15909.09090909091</v>
      </c>
      <c r="P414" s="384">
        <v>11</v>
      </c>
      <c r="Q414" s="468">
        <v>3025638.5201650267</v>
      </c>
      <c r="R414" s="390">
        <f t="shared" si="71"/>
        <v>2965760.0000000005</v>
      </c>
      <c r="S414" s="392">
        <f t="shared" si="72"/>
        <v>1.0201899412511553</v>
      </c>
    </row>
    <row r="415" spans="1:19" ht="15" hidden="1" x14ac:dyDescent="0.25">
      <c r="A415" s="382" t="s">
        <v>336</v>
      </c>
      <c r="B415" s="382">
        <v>2006</v>
      </c>
      <c r="C415" s="385">
        <v>2649000</v>
      </c>
      <c r="D415" s="385">
        <v>6000</v>
      </c>
      <c r="E415" s="385">
        <v>5000</v>
      </c>
      <c r="F415" s="385">
        <v>11000</v>
      </c>
      <c r="G415" s="385">
        <f t="shared" si="64"/>
        <v>2655000</v>
      </c>
      <c r="H415" s="385">
        <f t="shared" si="65"/>
        <v>16000</v>
      </c>
      <c r="I415" s="386">
        <f t="shared" si="66"/>
        <v>0.99363534256832642</v>
      </c>
      <c r="J415" s="386">
        <f t="shared" si="67"/>
        <v>6.3646574316735304E-3</v>
      </c>
      <c r="K415" s="387">
        <f t="shared" si="68"/>
        <v>2671000</v>
      </c>
      <c r="L415" s="387">
        <f t="shared" si="63"/>
        <v>3010227.2727272729</v>
      </c>
      <c r="M415" s="387">
        <f t="shared" si="63"/>
        <v>6818.181818181818</v>
      </c>
      <c r="N415" s="387">
        <f t="shared" si="63"/>
        <v>5681.818181818182</v>
      </c>
      <c r="O415" s="387">
        <f t="shared" si="63"/>
        <v>12500</v>
      </c>
      <c r="P415" s="384">
        <v>12</v>
      </c>
      <c r="Q415" s="468">
        <v>3051814.5798225496</v>
      </c>
      <c r="R415" s="390">
        <f t="shared" si="71"/>
        <v>2991520.0000000005</v>
      </c>
      <c r="S415" s="392">
        <f t="shared" si="72"/>
        <v>1.0201551652078371</v>
      </c>
    </row>
    <row r="416" spans="1:19" ht="15" hidden="1" x14ac:dyDescent="0.25">
      <c r="A416" s="382" t="s">
        <v>336</v>
      </c>
      <c r="B416" s="382">
        <v>2007</v>
      </c>
      <c r="C416" s="385">
        <v>2671000</v>
      </c>
      <c r="D416" s="385">
        <v>7000</v>
      </c>
      <c r="E416" s="385">
        <v>12000</v>
      </c>
      <c r="F416" s="385">
        <v>20000</v>
      </c>
      <c r="G416" s="385">
        <f t="shared" si="64"/>
        <v>2678000</v>
      </c>
      <c r="H416" s="385">
        <f t="shared" si="65"/>
        <v>32000</v>
      </c>
      <c r="I416" s="386">
        <f t="shared" si="66"/>
        <v>0.99003690036900371</v>
      </c>
      <c r="J416" s="386">
        <f t="shared" si="67"/>
        <v>9.9630996309963103E-3</v>
      </c>
      <c r="K416" s="387">
        <f t="shared" si="68"/>
        <v>2710000</v>
      </c>
      <c r="L416" s="387">
        <f t="shared" si="63"/>
        <v>3035227.2727272729</v>
      </c>
      <c r="M416" s="387">
        <f t="shared" si="63"/>
        <v>7954.545454545455</v>
      </c>
      <c r="N416" s="387">
        <f t="shared" si="63"/>
        <v>13636.363636363636</v>
      </c>
      <c r="O416" s="387">
        <f t="shared" si="63"/>
        <v>22727.272727272728</v>
      </c>
      <c r="P416" s="384">
        <v>13</v>
      </c>
      <c r="Q416" s="468">
        <v>3099659.1351412078</v>
      </c>
      <c r="R416" s="390">
        <f t="shared" si="71"/>
        <v>3035200.0000000005</v>
      </c>
      <c r="S416" s="392">
        <f t="shared" si="72"/>
        <v>1.0212371952890114</v>
      </c>
    </row>
    <row r="417" spans="1:19" ht="15" hidden="1" x14ac:dyDescent="0.25">
      <c r="A417" s="382" t="s">
        <v>336</v>
      </c>
      <c r="B417" s="382">
        <v>2008</v>
      </c>
      <c r="C417" s="385">
        <v>2179000</v>
      </c>
      <c r="D417" s="385">
        <v>1000</v>
      </c>
      <c r="E417" s="385">
        <v>24000</v>
      </c>
      <c r="F417" s="385">
        <v>28000</v>
      </c>
      <c r="G417" s="385">
        <f t="shared" si="64"/>
        <v>2180000</v>
      </c>
      <c r="H417" s="385">
        <f t="shared" si="65"/>
        <v>52000</v>
      </c>
      <c r="I417" s="386">
        <f t="shared" si="66"/>
        <v>0.98700716845878134</v>
      </c>
      <c r="J417" s="386">
        <f t="shared" si="67"/>
        <v>1.2992831541218637E-2</v>
      </c>
      <c r="K417" s="387">
        <f t="shared" si="68"/>
        <v>2232000</v>
      </c>
      <c r="L417" s="387">
        <f t="shared" si="63"/>
        <v>2476136.3636363638</v>
      </c>
      <c r="M417" s="387">
        <f t="shared" si="63"/>
        <v>1136.3636363636363</v>
      </c>
      <c r="N417" s="387">
        <f t="shared" si="63"/>
        <v>27272.727272727272</v>
      </c>
      <c r="O417" s="387">
        <f t="shared" si="63"/>
        <v>31818.18181818182</v>
      </c>
      <c r="P417" s="384">
        <v>14</v>
      </c>
      <c r="Q417" s="468">
        <v>2530158.8646922898</v>
      </c>
      <c r="R417" s="390">
        <f t="shared" si="71"/>
        <v>2499840.0000000005</v>
      </c>
      <c r="S417" s="392">
        <f t="shared" si="72"/>
        <v>1.0121283220895294</v>
      </c>
    </row>
    <row r="418" spans="1:19" ht="15" hidden="1" x14ac:dyDescent="0.25">
      <c r="A418" s="382" t="s">
        <v>336</v>
      </c>
      <c r="B418" s="382">
        <v>2009</v>
      </c>
      <c r="C418" s="385">
        <v>2258552</v>
      </c>
      <c r="D418" s="385">
        <v>2947</v>
      </c>
      <c r="E418" s="385">
        <v>87273</v>
      </c>
      <c r="F418" s="385">
        <v>80000</v>
      </c>
      <c r="G418" s="385">
        <f t="shared" si="64"/>
        <v>2261499</v>
      </c>
      <c r="H418" s="385">
        <f t="shared" si="65"/>
        <v>167273</v>
      </c>
      <c r="I418" s="386">
        <f t="shared" si="66"/>
        <v>0.96584817348026075</v>
      </c>
      <c r="J418" s="386">
        <f t="shared" si="67"/>
        <v>3.4151826519739192E-2</v>
      </c>
      <c r="K418" s="387">
        <f t="shared" si="68"/>
        <v>2428772</v>
      </c>
      <c r="L418" s="387">
        <f t="shared" si="63"/>
        <v>2566536.3636363638</v>
      </c>
      <c r="M418" s="387">
        <f t="shared" si="63"/>
        <v>3348.8636363636365</v>
      </c>
      <c r="N418" s="387">
        <f t="shared" si="63"/>
        <v>99173.863636363632</v>
      </c>
      <c r="O418" s="387">
        <f t="shared" si="63"/>
        <v>90909.090909090912</v>
      </c>
      <c r="P418" s="384">
        <v>15</v>
      </c>
      <c r="Q418" s="468">
        <v>2759626.3754800754</v>
      </c>
      <c r="R418" s="390">
        <f t="shared" si="71"/>
        <v>2720224.64</v>
      </c>
      <c r="S418" s="392">
        <f t="shared" si="72"/>
        <v>1.0144847358930162</v>
      </c>
    </row>
    <row r="419" spans="1:19" ht="15" hidden="1" x14ac:dyDescent="0.25">
      <c r="A419" s="382" t="s">
        <v>336</v>
      </c>
      <c r="B419" s="382">
        <v>2010</v>
      </c>
      <c r="C419" s="385">
        <v>2436611</v>
      </c>
      <c r="D419" s="385">
        <v>364</v>
      </c>
      <c r="E419" s="385">
        <v>77733</v>
      </c>
      <c r="F419" s="385">
        <v>103288</v>
      </c>
      <c r="G419" s="385">
        <f t="shared" si="64"/>
        <v>2436975</v>
      </c>
      <c r="H419" s="385">
        <f t="shared" si="65"/>
        <v>181021</v>
      </c>
      <c r="I419" s="386">
        <f t="shared" si="66"/>
        <v>0.96040788450402526</v>
      </c>
      <c r="J419" s="386">
        <f t="shared" si="67"/>
        <v>3.9592115495974786E-2</v>
      </c>
      <c r="K419" s="387">
        <f t="shared" si="68"/>
        <v>2617996</v>
      </c>
      <c r="L419" s="387">
        <f t="shared" si="63"/>
        <v>2768876.1363636362</v>
      </c>
      <c r="M419" s="387">
        <f t="shared" si="63"/>
        <v>413.63636363636363</v>
      </c>
      <c r="N419" s="387">
        <f t="shared" si="63"/>
        <v>88332.954545454544</v>
      </c>
      <c r="O419" s="387">
        <f t="shared" si="63"/>
        <v>117372.72727272728</v>
      </c>
      <c r="P419" s="384">
        <v>16</v>
      </c>
      <c r="Q419" s="468">
        <v>2974953.8339144699</v>
      </c>
      <c r="R419" s="390">
        <f t="shared" si="71"/>
        <v>2932155.5200000005</v>
      </c>
      <c r="S419" s="392">
        <f t="shared" si="72"/>
        <v>1.014596195059418</v>
      </c>
    </row>
    <row r="420" spans="1:19" ht="15" hidden="1" x14ac:dyDescent="0.25">
      <c r="A420" s="382" t="s">
        <v>336</v>
      </c>
      <c r="B420" s="382">
        <v>2011</v>
      </c>
      <c r="C420" s="385">
        <v>2439371</v>
      </c>
      <c r="D420" s="385">
        <v>1412</v>
      </c>
      <c r="E420" s="385">
        <v>73773</v>
      </c>
      <c r="F420" s="385">
        <v>120770</v>
      </c>
      <c r="G420" s="385">
        <f t="shared" si="64"/>
        <v>2440783</v>
      </c>
      <c r="H420" s="385">
        <f t="shared" si="65"/>
        <v>194543</v>
      </c>
      <c r="I420" s="386">
        <f t="shared" si="66"/>
        <v>0.95363685555411359</v>
      </c>
      <c r="J420" s="386">
        <f t="shared" si="67"/>
        <v>4.6363144445886392E-2</v>
      </c>
      <c r="K420" s="387">
        <f t="shared" si="68"/>
        <v>2635326</v>
      </c>
      <c r="L420" s="387">
        <f t="shared" si="63"/>
        <v>2772012.5</v>
      </c>
      <c r="M420" s="387">
        <f t="shared" si="63"/>
        <v>1604.5454545454545</v>
      </c>
      <c r="N420" s="387">
        <f t="shared" si="63"/>
        <v>83832.954545454544</v>
      </c>
      <c r="O420" s="387">
        <f t="shared" si="63"/>
        <v>137238.63636363635</v>
      </c>
      <c r="P420" s="384">
        <v>17</v>
      </c>
      <c r="Q420" s="468">
        <v>2994541.5227956562</v>
      </c>
      <c r="R420" s="390">
        <f t="shared" si="71"/>
        <v>2951565.12</v>
      </c>
      <c r="S420" s="392">
        <f t="shared" si="72"/>
        <v>1.0145605470482237</v>
      </c>
    </row>
    <row r="421" spans="1:19" ht="15" hidden="1" x14ac:dyDescent="0.25">
      <c r="A421" s="382" t="s">
        <v>336</v>
      </c>
      <c r="B421" s="382">
        <v>2012</v>
      </c>
      <c r="C421" s="385">
        <v>2374594</v>
      </c>
      <c r="D421" s="385">
        <v>1060</v>
      </c>
      <c r="E421" s="385">
        <v>100158</v>
      </c>
      <c r="F421" s="385">
        <v>104607</v>
      </c>
      <c r="G421" s="385">
        <f t="shared" si="64"/>
        <v>2375654</v>
      </c>
      <c r="H421" s="385">
        <f t="shared" si="65"/>
        <v>204765</v>
      </c>
      <c r="I421" s="386">
        <f t="shared" si="66"/>
        <v>0.95905044878370527</v>
      </c>
      <c r="J421" s="386">
        <f t="shared" si="67"/>
        <v>4.0949551216294719E-2</v>
      </c>
      <c r="K421" s="387">
        <f t="shared" si="68"/>
        <v>2580419</v>
      </c>
      <c r="L421" s="387">
        <f t="shared" si="63"/>
        <v>2698402.2727272729</v>
      </c>
      <c r="M421" s="387">
        <f t="shared" si="63"/>
        <v>1204.5454545454545</v>
      </c>
      <c r="N421" s="387">
        <f t="shared" si="63"/>
        <v>113815.90909090909</v>
      </c>
      <c r="O421" s="387">
        <f t="shared" si="63"/>
        <v>118871.59090909091</v>
      </c>
      <c r="P421" s="384">
        <v>18</v>
      </c>
      <c r="Q421" s="468">
        <v>2921354.7486054827</v>
      </c>
      <c r="R421" s="390">
        <f t="shared" si="71"/>
        <v>2890069.2800000003</v>
      </c>
      <c r="S421" s="392">
        <f t="shared" si="72"/>
        <v>1.0108251621585633</v>
      </c>
    </row>
    <row r="422" spans="1:19" ht="15" hidden="1" x14ac:dyDescent="0.25">
      <c r="A422" s="382" t="s">
        <v>336</v>
      </c>
      <c r="B422" s="382">
        <v>2013</v>
      </c>
      <c r="C422" s="385">
        <v>2547430</v>
      </c>
      <c r="D422" s="385">
        <v>2823</v>
      </c>
      <c r="E422" s="385">
        <v>118292</v>
      </c>
      <c r="F422" s="385">
        <v>91078</v>
      </c>
      <c r="G422" s="385">
        <f t="shared" si="64"/>
        <v>2550253</v>
      </c>
      <c r="H422" s="385">
        <f t="shared" si="65"/>
        <v>209370</v>
      </c>
      <c r="I422" s="386">
        <f t="shared" si="66"/>
        <v>0.96597325069402595</v>
      </c>
      <c r="J422" s="386">
        <f t="shared" si="67"/>
        <v>3.402674930597404E-2</v>
      </c>
      <c r="K422" s="387">
        <f t="shared" si="68"/>
        <v>2759623</v>
      </c>
      <c r="L422" s="387">
        <f t="shared" si="63"/>
        <v>2894806.8181818184</v>
      </c>
      <c r="M422" s="387">
        <f t="shared" si="63"/>
        <v>3207.9545454545455</v>
      </c>
      <c r="N422" s="387">
        <f t="shared" si="63"/>
        <v>134422.72727272726</v>
      </c>
      <c r="O422" s="387">
        <f t="shared" si="63"/>
        <v>103497.72727272728</v>
      </c>
      <c r="P422" s="384">
        <v>19</v>
      </c>
      <c r="Q422" s="468">
        <v>3134848.2199627161</v>
      </c>
      <c r="R422" s="390">
        <f t="shared" si="71"/>
        <v>3090777.7600000002</v>
      </c>
      <c r="S422" s="392">
        <f t="shared" si="72"/>
        <v>1.0142586958315358</v>
      </c>
    </row>
    <row r="423" spans="1:19" ht="15" hidden="1" x14ac:dyDescent="0.25">
      <c r="A423" s="382" t="s">
        <v>336</v>
      </c>
      <c r="B423" s="382">
        <v>2014</v>
      </c>
      <c r="C423" s="385">
        <v>2615973</v>
      </c>
      <c r="D423" s="385">
        <v>5756</v>
      </c>
      <c r="E423" s="385">
        <v>109870</v>
      </c>
      <c r="F423" s="385">
        <v>96387</v>
      </c>
      <c r="G423" s="385">
        <f t="shared" si="64"/>
        <v>2621729</v>
      </c>
      <c r="H423" s="385">
        <f t="shared" si="65"/>
        <v>206257</v>
      </c>
      <c r="I423" s="386">
        <f t="shared" si="66"/>
        <v>0.96388136292046711</v>
      </c>
      <c r="J423" s="386">
        <f t="shared" si="67"/>
        <v>3.6118637079532924E-2</v>
      </c>
      <c r="K423" s="387">
        <f t="shared" si="68"/>
        <v>2827986</v>
      </c>
      <c r="L423" s="387">
        <f t="shared" si="63"/>
        <v>2972696.5909090908</v>
      </c>
      <c r="M423" s="387">
        <f t="shared" si="63"/>
        <v>6540.909090909091</v>
      </c>
      <c r="N423" s="387">
        <f t="shared" si="63"/>
        <v>124852.27272727272</v>
      </c>
      <c r="O423" s="387">
        <f t="shared" si="63"/>
        <v>109530.68181818182</v>
      </c>
      <c r="P423" s="384">
        <v>20</v>
      </c>
      <c r="Q423" s="468">
        <v>3211068.6130151199</v>
      </c>
      <c r="R423" s="390">
        <f t="shared" si="71"/>
        <v>3167344.3200000003</v>
      </c>
      <c r="S423" s="392">
        <f t="shared" si="72"/>
        <v>1.0138047173270759</v>
      </c>
    </row>
    <row r="424" spans="1:19" ht="15" hidden="1" x14ac:dyDescent="0.25">
      <c r="A424" s="382" t="s">
        <v>336</v>
      </c>
      <c r="B424" s="382">
        <v>2015</v>
      </c>
      <c r="C424" s="385">
        <v>2702132</v>
      </c>
      <c r="D424" s="385">
        <v>3063</v>
      </c>
      <c r="E424" s="385">
        <v>105126</v>
      </c>
      <c r="F424" s="385">
        <v>97669</v>
      </c>
      <c r="G424" s="385">
        <f t="shared" si="64"/>
        <v>2705195</v>
      </c>
      <c r="H424" s="385">
        <f t="shared" si="65"/>
        <v>202795</v>
      </c>
      <c r="I424" s="386">
        <f t="shared" si="66"/>
        <v>0.96536026602567404</v>
      </c>
      <c r="J424" s="386">
        <f t="shared" si="67"/>
        <v>3.4639733974325911E-2</v>
      </c>
      <c r="K424" s="387">
        <f t="shared" si="68"/>
        <v>2907990</v>
      </c>
      <c r="L424" s="387">
        <f t="shared" si="63"/>
        <v>3070604.5454545454</v>
      </c>
      <c r="M424" s="387">
        <f t="shared" si="63"/>
        <v>3480.681818181818</v>
      </c>
      <c r="N424" s="387">
        <f t="shared" si="63"/>
        <v>119461.36363636363</v>
      </c>
      <c r="O424" s="387">
        <f t="shared" si="63"/>
        <v>110987.5</v>
      </c>
      <c r="P424" s="384">
        <v>21</v>
      </c>
      <c r="Q424" s="468">
        <v>3199112.7444710429</v>
      </c>
      <c r="R424" s="390">
        <f t="shared" si="71"/>
        <v>3256948.8000000003</v>
      </c>
      <c r="S424" s="392">
        <f t="shared" si="72"/>
        <v>0.98224225829741096</v>
      </c>
    </row>
    <row r="425" spans="1:19" ht="15" hidden="1" x14ac:dyDescent="0.25">
      <c r="A425" s="382" t="s">
        <v>336</v>
      </c>
      <c r="B425" s="382">
        <v>2016</v>
      </c>
      <c r="C425" s="385">
        <v>2728560</v>
      </c>
      <c r="D425" s="385">
        <v>5499</v>
      </c>
      <c r="E425" s="385">
        <v>255435</v>
      </c>
      <c r="F425" s="385">
        <v>60929</v>
      </c>
      <c r="G425" s="385">
        <f t="shared" si="64"/>
        <v>2734059</v>
      </c>
      <c r="H425" s="385">
        <f t="shared" si="65"/>
        <v>316364</v>
      </c>
      <c r="I425" s="386">
        <f t="shared" si="66"/>
        <v>0.9782233480405832</v>
      </c>
      <c r="J425" s="386">
        <f t="shared" si="67"/>
        <v>2.1776651959416776E-2</v>
      </c>
      <c r="K425" s="387">
        <f t="shared" si="68"/>
        <v>3050423</v>
      </c>
      <c r="L425" s="387">
        <f t="shared" si="63"/>
        <v>3100636.3636363638</v>
      </c>
      <c r="M425" s="387">
        <f t="shared" si="63"/>
        <v>6248.863636363636</v>
      </c>
      <c r="N425" s="387">
        <f t="shared" si="63"/>
        <v>290267.04545454547</v>
      </c>
      <c r="O425" s="387">
        <f t="shared" si="63"/>
        <v>69237.5</v>
      </c>
      <c r="P425" s="384">
        <v>22</v>
      </c>
      <c r="Q425" s="468">
        <v>3394351.1318460391</v>
      </c>
      <c r="R425" s="390">
        <f t="shared" si="71"/>
        <v>3416473.7600000002</v>
      </c>
      <c r="S425" s="392">
        <f t="shared" si="72"/>
        <v>0.99352471884521043</v>
      </c>
    </row>
    <row r="426" spans="1:19" ht="15" hidden="1" x14ac:dyDescent="0.25">
      <c r="A426" s="382" t="s">
        <v>336</v>
      </c>
      <c r="B426" s="382">
        <v>2017</v>
      </c>
      <c r="C426" s="385">
        <v>3512000</v>
      </c>
      <c r="D426" s="385">
        <v>1000</v>
      </c>
      <c r="E426" s="385">
        <v>151000</v>
      </c>
      <c r="F426" s="385">
        <v>15000</v>
      </c>
      <c r="G426" s="385">
        <f t="shared" si="64"/>
        <v>3513000</v>
      </c>
      <c r="H426" s="385">
        <f t="shared" si="65"/>
        <v>166000</v>
      </c>
      <c r="I426" s="386">
        <f t="shared" si="66"/>
        <v>0.99565099211742325</v>
      </c>
      <c r="J426" s="386">
        <f t="shared" si="67"/>
        <v>4.349007882576787E-3</v>
      </c>
      <c r="K426" s="387">
        <f t="shared" si="68"/>
        <v>3679000</v>
      </c>
      <c r="L426" s="387">
        <f t="shared" si="63"/>
        <v>3990909.0909090908</v>
      </c>
      <c r="M426" s="387">
        <f t="shared" si="63"/>
        <v>1136.3636363636363</v>
      </c>
      <c r="N426" s="387">
        <f t="shared" si="63"/>
        <v>171590.90909090909</v>
      </c>
      <c r="O426" s="387">
        <f t="shared" si="63"/>
        <v>17045.454545454544</v>
      </c>
      <c r="P426" s="384">
        <v>23</v>
      </c>
      <c r="Q426" s="468">
        <v>4145094.6207125825</v>
      </c>
      <c r="R426" s="390">
        <f t="shared" si="71"/>
        <v>4120480.0000000005</v>
      </c>
      <c r="S426" s="392">
        <f t="shared" si="72"/>
        <v>1.0059737265349138</v>
      </c>
    </row>
    <row r="427" spans="1:19" ht="15" hidden="1" x14ac:dyDescent="0.25">
      <c r="A427" s="382" t="s">
        <v>336</v>
      </c>
      <c r="B427" s="382">
        <v>2018</v>
      </c>
      <c r="C427" s="385">
        <v>3575000</v>
      </c>
      <c r="D427" s="385">
        <v>3000</v>
      </c>
      <c r="E427" s="385">
        <v>173000</v>
      </c>
      <c r="F427" s="385">
        <v>13000</v>
      </c>
      <c r="G427" s="385">
        <f t="shared" si="64"/>
        <v>3578000</v>
      </c>
      <c r="H427" s="385">
        <f t="shared" si="65"/>
        <v>186000</v>
      </c>
      <c r="I427" s="386">
        <f t="shared" si="66"/>
        <v>0.99574920297555791</v>
      </c>
      <c r="J427" s="386">
        <f t="shared" si="67"/>
        <v>4.2507970244420826E-3</v>
      </c>
      <c r="K427" s="387">
        <f t="shared" si="68"/>
        <v>3764000</v>
      </c>
      <c r="L427" s="387">
        <f t="shared" si="63"/>
        <v>4062500</v>
      </c>
      <c r="M427" s="387">
        <f t="shared" si="63"/>
        <v>3409.090909090909</v>
      </c>
      <c r="N427" s="387">
        <f t="shared" si="63"/>
        <v>196590.90909090909</v>
      </c>
      <c r="O427" s="387">
        <f t="shared" si="63"/>
        <v>14772.727272727272</v>
      </c>
      <c r="P427" s="384">
        <v>24</v>
      </c>
      <c r="Q427" s="468">
        <v>4245322.7862908421</v>
      </c>
      <c r="R427" s="390">
        <f t="shared" si="71"/>
        <v>4215680</v>
      </c>
      <c r="S427" s="392">
        <f t="shared" si="72"/>
        <v>1.0070315551206073</v>
      </c>
    </row>
    <row r="428" spans="1:19" ht="15" hidden="1" x14ac:dyDescent="0.25">
      <c r="A428" s="382" t="s">
        <v>336</v>
      </c>
      <c r="B428" s="382">
        <v>2019</v>
      </c>
      <c r="C428" s="385">
        <v>3674000</v>
      </c>
      <c r="D428" s="385">
        <v>3000</v>
      </c>
      <c r="E428" s="385">
        <v>276000</v>
      </c>
      <c r="F428" s="385">
        <v>10000</v>
      </c>
      <c r="G428" s="385">
        <f t="shared" si="64"/>
        <v>3677000</v>
      </c>
      <c r="H428" s="385">
        <f t="shared" si="65"/>
        <v>286000</v>
      </c>
      <c r="I428" s="386">
        <f t="shared" si="66"/>
        <v>0.99671965682563712</v>
      </c>
      <c r="J428" s="386">
        <f t="shared" si="67"/>
        <v>3.2803431743628564E-3</v>
      </c>
      <c r="K428" s="387">
        <f t="shared" si="68"/>
        <v>3963000</v>
      </c>
      <c r="L428" s="387">
        <f t="shared" si="63"/>
        <v>4175000</v>
      </c>
      <c r="M428" s="387">
        <f t="shared" si="63"/>
        <v>3409.090909090909</v>
      </c>
      <c r="N428" s="387">
        <f t="shared" si="63"/>
        <v>313636.36363636365</v>
      </c>
      <c r="O428" s="387">
        <f t="shared" si="63"/>
        <v>11363.636363636364</v>
      </c>
      <c r="P428" s="384">
        <v>25</v>
      </c>
      <c r="Q428" s="468">
        <v>4466325.6248660544</v>
      </c>
      <c r="R428" s="390">
        <f t="shared" si="71"/>
        <v>4438560</v>
      </c>
      <c r="S428" s="392">
        <f t="shared" si="72"/>
        <v>1.0062555479403352</v>
      </c>
    </row>
    <row r="429" spans="1:19" ht="15" hidden="1" x14ac:dyDescent="0.25">
      <c r="A429" s="382" t="s">
        <v>336</v>
      </c>
      <c r="B429" s="382">
        <v>2020</v>
      </c>
      <c r="C429" s="385">
        <v>3616000</v>
      </c>
      <c r="D429" s="385">
        <v>11000</v>
      </c>
      <c r="E429" s="385">
        <v>271000</v>
      </c>
      <c r="F429" s="385">
        <v>14000</v>
      </c>
      <c r="G429" s="385">
        <f t="shared" si="64"/>
        <v>3627000</v>
      </c>
      <c r="H429" s="385">
        <f t="shared" si="65"/>
        <v>285000</v>
      </c>
      <c r="I429" s="386">
        <f t="shared" si="66"/>
        <v>0.99360940695296529</v>
      </c>
      <c r="J429" s="386">
        <f t="shared" si="67"/>
        <v>6.3905930470347649E-3</v>
      </c>
      <c r="K429" s="387">
        <f t="shared" si="68"/>
        <v>3912000</v>
      </c>
      <c r="L429" s="387">
        <f t="shared" si="63"/>
        <v>4109090.9090909092</v>
      </c>
      <c r="M429" s="387">
        <f t="shared" si="63"/>
        <v>12500</v>
      </c>
      <c r="N429" s="387">
        <f t="shared" si="63"/>
        <v>307954.54545454547</v>
      </c>
      <c r="O429" s="387">
        <f t="shared" si="63"/>
        <v>15909.09090909091</v>
      </c>
      <c r="P429" s="384">
        <v>26</v>
      </c>
      <c r="Q429" s="468">
        <v>4358068.8368574651</v>
      </c>
      <c r="R429" s="390">
        <f t="shared" si="71"/>
        <v>4381440</v>
      </c>
      <c r="S429" s="392">
        <f t="shared" si="72"/>
        <v>0.9946658716900072</v>
      </c>
    </row>
    <row r="430" spans="1:19" hidden="1" x14ac:dyDescent="0.2">
      <c r="A430" s="382" t="s">
        <v>337</v>
      </c>
      <c r="B430" s="382">
        <v>1990</v>
      </c>
      <c r="C430" s="385">
        <v>1175000</v>
      </c>
      <c r="D430" s="385">
        <v>3160000</v>
      </c>
      <c r="E430" s="385">
        <v>238000</v>
      </c>
      <c r="F430" s="385">
        <v>3399000</v>
      </c>
      <c r="G430" s="385">
        <f t="shared" si="64"/>
        <v>4335000</v>
      </c>
      <c r="H430" s="385">
        <f t="shared" si="65"/>
        <v>3637000</v>
      </c>
      <c r="I430" s="386">
        <f t="shared" si="66"/>
        <v>0.17724535875564476</v>
      </c>
      <c r="J430" s="386">
        <f t="shared" si="67"/>
        <v>0.82275464124435527</v>
      </c>
      <c r="K430" s="387">
        <f t="shared" si="68"/>
        <v>7972000</v>
      </c>
      <c r="L430" s="387">
        <f t="shared" si="63"/>
        <v>1335227.2727272727</v>
      </c>
      <c r="M430" s="387">
        <f t="shared" si="63"/>
        <v>3590909.0909090908</v>
      </c>
      <c r="N430" s="387">
        <f t="shared" si="63"/>
        <v>270454.54545454547</v>
      </c>
      <c r="O430" s="387">
        <f t="shared" si="63"/>
        <v>3862500</v>
      </c>
    </row>
    <row r="431" spans="1:19" hidden="1" x14ac:dyDescent="0.2">
      <c r="A431" s="382" t="s">
        <v>337</v>
      </c>
      <c r="B431" s="382">
        <v>1991</v>
      </c>
      <c r="C431" s="385">
        <v>1057000</v>
      </c>
      <c r="D431" s="385">
        <v>3031000</v>
      </c>
      <c r="E431" s="385">
        <v>224000</v>
      </c>
      <c r="F431" s="385">
        <v>4015000</v>
      </c>
      <c r="G431" s="385">
        <f t="shared" si="64"/>
        <v>4088000</v>
      </c>
      <c r="H431" s="385">
        <f t="shared" si="65"/>
        <v>4239000</v>
      </c>
      <c r="I431" s="386">
        <f t="shared" si="66"/>
        <v>0.15383691605620273</v>
      </c>
      <c r="J431" s="386">
        <f t="shared" si="67"/>
        <v>0.84616308394379725</v>
      </c>
      <c r="K431" s="387">
        <f t="shared" si="68"/>
        <v>8327000</v>
      </c>
      <c r="L431" s="387">
        <f t="shared" si="63"/>
        <v>1201136.3636363635</v>
      </c>
      <c r="M431" s="387">
        <f t="shared" si="63"/>
        <v>3444318.1818181816</v>
      </c>
      <c r="N431" s="387">
        <f t="shared" si="63"/>
        <v>254545.45454545456</v>
      </c>
      <c r="O431" s="387">
        <f t="shared" si="63"/>
        <v>4562500</v>
      </c>
    </row>
    <row r="432" spans="1:19" hidden="1" x14ac:dyDescent="0.2">
      <c r="A432" s="382" t="s">
        <v>337</v>
      </c>
      <c r="B432" s="382">
        <v>1992</v>
      </c>
      <c r="C432" s="385">
        <v>962000</v>
      </c>
      <c r="D432" s="385">
        <v>2563000</v>
      </c>
      <c r="E432" s="385">
        <v>204000</v>
      </c>
      <c r="F432" s="385">
        <v>4628000</v>
      </c>
      <c r="G432" s="385">
        <f t="shared" si="64"/>
        <v>3525000</v>
      </c>
      <c r="H432" s="385">
        <f t="shared" si="65"/>
        <v>4832000</v>
      </c>
      <c r="I432" s="386">
        <f t="shared" si="66"/>
        <v>0.13952375254277852</v>
      </c>
      <c r="J432" s="386">
        <f t="shared" si="67"/>
        <v>0.86047624745722151</v>
      </c>
      <c r="K432" s="387">
        <f t="shared" si="68"/>
        <v>8357000</v>
      </c>
      <c r="L432" s="387">
        <f t="shared" si="63"/>
        <v>1093181.8181818181</v>
      </c>
      <c r="M432" s="387">
        <f t="shared" si="63"/>
        <v>2912500</v>
      </c>
      <c r="N432" s="387">
        <f t="shared" si="63"/>
        <v>231818.18181818182</v>
      </c>
      <c r="O432" s="387">
        <f t="shared" si="63"/>
        <v>5259090.9090909092</v>
      </c>
    </row>
    <row r="433" spans="1:19" hidden="1" x14ac:dyDescent="0.2">
      <c r="A433" s="382" t="s">
        <v>337</v>
      </c>
      <c r="B433" s="382">
        <v>1993</v>
      </c>
      <c r="C433" s="385">
        <v>1285000</v>
      </c>
      <c r="D433" s="385">
        <v>2835000</v>
      </c>
      <c r="E433" s="385">
        <v>237000</v>
      </c>
      <c r="F433" s="385">
        <v>4461000</v>
      </c>
      <c r="G433" s="385">
        <f t="shared" si="64"/>
        <v>4120000</v>
      </c>
      <c r="H433" s="385">
        <f t="shared" si="65"/>
        <v>4698000</v>
      </c>
      <c r="I433" s="386">
        <f t="shared" si="66"/>
        <v>0.17260149693808119</v>
      </c>
      <c r="J433" s="386">
        <f t="shared" si="67"/>
        <v>0.82739850306191876</v>
      </c>
      <c r="K433" s="387">
        <f t="shared" si="68"/>
        <v>8818000</v>
      </c>
      <c r="L433" s="387">
        <f t="shared" si="63"/>
        <v>1460227.2727272727</v>
      </c>
      <c r="M433" s="387">
        <f t="shared" si="63"/>
        <v>3221590.9090909092</v>
      </c>
      <c r="N433" s="387">
        <f t="shared" si="63"/>
        <v>269318.18181818182</v>
      </c>
      <c r="O433" s="387">
        <f t="shared" si="63"/>
        <v>5069318.1818181816</v>
      </c>
    </row>
    <row r="434" spans="1:19" ht="15" hidden="1" x14ac:dyDescent="0.25">
      <c r="A434" s="382" t="s">
        <v>337</v>
      </c>
      <c r="B434" s="382">
        <v>1994</v>
      </c>
      <c r="C434" s="385">
        <v>1301000</v>
      </c>
      <c r="D434" s="385">
        <v>2683000</v>
      </c>
      <c r="E434" s="385">
        <v>301000</v>
      </c>
      <c r="F434" s="385">
        <v>5180000</v>
      </c>
      <c r="G434" s="385">
        <f t="shared" si="64"/>
        <v>3984000</v>
      </c>
      <c r="H434" s="385">
        <f t="shared" si="65"/>
        <v>5481000</v>
      </c>
      <c r="I434" s="386">
        <f t="shared" si="66"/>
        <v>0.16925515055467513</v>
      </c>
      <c r="J434" s="386">
        <f t="shared" si="67"/>
        <v>0.8307448494453249</v>
      </c>
      <c r="K434" s="387">
        <f t="shared" si="68"/>
        <v>9465000</v>
      </c>
      <c r="L434" s="387">
        <f t="shared" si="63"/>
        <v>1478409.0909090908</v>
      </c>
      <c r="M434" s="387">
        <f t="shared" si="63"/>
        <v>3048863.6363636362</v>
      </c>
      <c r="N434" s="387">
        <f t="shared" si="63"/>
        <v>342045.45454545453</v>
      </c>
      <c r="O434" s="387">
        <f t="shared" si="63"/>
        <v>5886363.6363636367</v>
      </c>
      <c r="Q434" s="388" t="s">
        <v>331</v>
      </c>
    </row>
    <row r="435" spans="1:19" ht="15" hidden="1" x14ac:dyDescent="0.25">
      <c r="A435" s="382" t="s">
        <v>337</v>
      </c>
      <c r="B435" s="382">
        <v>1995</v>
      </c>
      <c r="C435" s="385">
        <v>1424000</v>
      </c>
      <c r="D435" s="385">
        <v>3049000</v>
      </c>
      <c r="E435" s="385">
        <v>312000</v>
      </c>
      <c r="F435" s="385">
        <v>4951000</v>
      </c>
      <c r="G435" s="385">
        <f t="shared" si="64"/>
        <v>4473000</v>
      </c>
      <c r="H435" s="385">
        <f t="shared" si="65"/>
        <v>5263000</v>
      </c>
      <c r="I435" s="386">
        <f t="shared" si="66"/>
        <v>0.17830731306491374</v>
      </c>
      <c r="J435" s="386">
        <f t="shared" si="67"/>
        <v>0.82169268693508624</v>
      </c>
      <c r="K435" s="387">
        <f t="shared" si="68"/>
        <v>9736000</v>
      </c>
      <c r="L435" s="387">
        <f t="shared" si="63"/>
        <v>1618181.8181818181</v>
      </c>
      <c r="M435" s="387">
        <f t="shared" si="63"/>
        <v>3464772.7272727271</v>
      </c>
      <c r="N435" s="387">
        <f t="shared" si="63"/>
        <v>354545.45454545453</v>
      </c>
      <c r="O435" s="387">
        <f t="shared" si="63"/>
        <v>5626136.3636363633</v>
      </c>
      <c r="P435" s="384">
        <v>1</v>
      </c>
      <c r="Q435" s="400">
        <v>11216060.445382223</v>
      </c>
      <c r="R435" s="390">
        <f t="shared" ref="R435:R460" si="73">K435*1.12</f>
        <v>10904320.000000002</v>
      </c>
      <c r="S435" s="392">
        <f t="shared" ref="S435:S460" si="74">Q435/R435</f>
        <v>1.0285887102893367</v>
      </c>
    </row>
    <row r="436" spans="1:19" ht="15" hidden="1" x14ac:dyDescent="0.25">
      <c r="A436" s="382" t="s">
        <v>337</v>
      </c>
      <c r="B436" s="382">
        <v>1996</v>
      </c>
      <c r="C436" s="385">
        <v>1157000</v>
      </c>
      <c r="D436" s="385">
        <v>3006000</v>
      </c>
      <c r="E436" s="385">
        <v>284000</v>
      </c>
      <c r="F436" s="385">
        <v>4674000</v>
      </c>
      <c r="G436" s="385">
        <f t="shared" si="64"/>
        <v>4163000</v>
      </c>
      <c r="H436" s="385">
        <f t="shared" si="65"/>
        <v>4958000</v>
      </c>
      <c r="I436" s="386">
        <f t="shared" si="66"/>
        <v>0.15798706282205899</v>
      </c>
      <c r="J436" s="386">
        <f t="shared" si="67"/>
        <v>0.84201293717794101</v>
      </c>
      <c r="K436" s="387">
        <f t="shared" si="68"/>
        <v>9121000</v>
      </c>
      <c r="L436" s="387">
        <f t="shared" si="63"/>
        <v>1314772.7272727273</v>
      </c>
      <c r="M436" s="387">
        <f t="shared" si="63"/>
        <v>3415909.0909090908</v>
      </c>
      <c r="N436" s="387">
        <f t="shared" si="63"/>
        <v>322727.27272727271</v>
      </c>
      <c r="O436" s="387">
        <f t="shared" si="63"/>
        <v>5311363.6363636367</v>
      </c>
      <c r="P436" s="384">
        <v>2</v>
      </c>
      <c r="Q436" s="400">
        <v>10471886.139255896</v>
      </c>
      <c r="R436" s="390">
        <f t="shared" si="73"/>
        <v>10215520.000000002</v>
      </c>
      <c r="S436" s="392">
        <f t="shared" si="74"/>
        <v>1.0250957503148048</v>
      </c>
    </row>
    <row r="437" spans="1:19" ht="15" hidden="1" x14ac:dyDescent="0.25">
      <c r="A437" s="382" t="s">
        <v>337</v>
      </c>
      <c r="B437" s="382">
        <v>1997</v>
      </c>
      <c r="C437" s="385">
        <v>1075000</v>
      </c>
      <c r="D437" s="385">
        <v>2849000</v>
      </c>
      <c r="E437" s="385">
        <v>1005000</v>
      </c>
      <c r="F437" s="385">
        <v>8314000</v>
      </c>
      <c r="G437" s="385">
        <f t="shared" si="64"/>
        <v>3924000</v>
      </c>
      <c r="H437" s="385">
        <f t="shared" si="65"/>
        <v>9319000</v>
      </c>
      <c r="I437" s="386">
        <f t="shared" si="66"/>
        <v>0.1570641093407838</v>
      </c>
      <c r="J437" s="386">
        <f t="shared" si="67"/>
        <v>0.84293589065921615</v>
      </c>
      <c r="K437" s="387">
        <f t="shared" si="68"/>
        <v>13243000</v>
      </c>
      <c r="L437" s="387">
        <f t="shared" si="63"/>
        <v>1221590.9090909092</v>
      </c>
      <c r="M437" s="387">
        <f t="shared" si="63"/>
        <v>3237500</v>
      </c>
      <c r="N437" s="387">
        <f t="shared" si="63"/>
        <v>1142045.4545454546</v>
      </c>
      <c r="O437" s="387">
        <f t="shared" si="63"/>
        <v>9447727.2727272734</v>
      </c>
      <c r="P437" s="384">
        <v>3</v>
      </c>
      <c r="Q437" s="400">
        <v>14904143.428322295</v>
      </c>
      <c r="R437" s="390">
        <f t="shared" si="73"/>
        <v>14832160.000000002</v>
      </c>
      <c r="S437" s="392">
        <f t="shared" si="74"/>
        <v>1.0048531992860308</v>
      </c>
    </row>
    <row r="438" spans="1:19" ht="15" hidden="1" x14ac:dyDescent="0.25">
      <c r="A438" s="382" t="s">
        <v>337</v>
      </c>
      <c r="B438" s="382">
        <v>1998</v>
      </c>
      <c r="C438" s="385">
        <v>1086000</v>
      </c>
      <c r="D438" s="385">
        <v>3281000</v>
      </c>
      <c r="E438" s="385">
        <v>959000</v>
      </c>
      <c r="F438" s="385">
        <v>7932000</v>
      </c>
      <c r="G438" s="385">
        <f t="shared" si="64"/>
        <v>4367000</v>
      </c>
      <c r="H438" s="385">
        <f t="shared" si="65"/>
        <v>8891000</v>
      </c>
      <c r="I438" s="386">
        <f t="shared" si="66"/>
        <v>0.15424649268366269</v>
      </c>
      <c r="J438" s="386">
        <f t="shared" si="67"/>
        <v>0.84575350731633736</v>
      </c>
      <c r="K438" s="387">
        <f t="shared" si="68"/>
        <v>13258000</v>
      </c>
      <c r="L438" s="387">
        <f t="shared" si="63"/>
        <v>1234090.9090909092</v>
      </c>
      <c r="M438" s="387">
        <f t="shared" si="63"/>
        <v>3728409.0909090908</v>
      </c>
      <c r="N438" s="387">
        <f t="shared" si="63"/>
        <v>1089772.7272727273</v>
      </c>
      <c r="O438" s="387">
        <f t="shared" si="63"/>
        <v>9013636.3636363633</v>
      </c>
      <c r="P438" s="384">
        <v>4</v>
      </c>
      <c r="Q438" s="400">
        <v>14857960.502652004</v>
      </c>
      <c r="R438" s="390">
        <f t="shared" si="73"/>
        <v>14848960.000000002</v>
      </c>
      <c r="S438" s="392">
        <f t="shared" si="74"/>
        <v>1.0006061369046724</v>
      </c>
    </row>
    <row r="439" spans="1:19" ht="15" hidden="1" x14ac:dyDescent="0.25">
      <c r="A439" s="382" t="s">
        <v>337</v>
      </c>
      <c r="B439" s="382">
        <v>1999</v>
      </c>
      <c r="C439" s="385">
        <v>1156000</v>
      </c>
      <c r="D439" s="385">
        <v>3057000</v>
      </c>
      <c r="E439" s="385">
        <v>1106000</v>
      </c>
      <c r="F439" s="385">
        <v>9129000</v>
      </c>
      <c r="G439" s="385">
        <f t="shared" si="64"/>
        <v>4213000</v>
      </c>
      <c r="H439" s="385">
        <f t="shared" si="65"/>
        <v>10235000</v>
      </c>
      <c r="I439" s="386">
        <f t="shared" si="66"/>
        <v>0.15656146179401995</v>
      </c>
      <c r="J439" s="386">
        <f t="shared" si="67"/>
        <v>0.84343853820598003</v>
      </c>
      <c r="K439" s="387">
        <f t="shared" si="68"/>
        <v>14448000</v>
      </c>
      <c r="L439" s="387">
        <f t="shared" si="63"/>
        <v>1313636.3636363635</v>
      </c>
      <c r="M439" s="387">
        <f t="shared" si="63"/>
        <v>3473863.6363636362</v>
      </c>
      <c r="N439" s="387">
        <f t="shared" si="63"/>
        <v>1256818.1818181819</v>
      </c>
      <c r="O439" s="387">
        <f t="shared" si="63"/>
        <v>10373863.636363637</v>
      </c>
      <c r="P439" s="384">
        <v>5</v>
      </c>
      <c r="Q439" s="400">
        <v>16380083.152247867</v>
      </c>
      <c r="R439" s="390">
        <f t="shared" si="73"/>
        <v>16181760.000000002</v>
      </c>
      <c r="S439" s="392">
        <f t="shared" si="74"/>
        <v>1.012255969205319</v>
      </c>
    </row>
    <row r="440" spans="1:19" ht="15" hidden="1" x14ac:dyDescent="0.25">
      <c r="A440" s="382" t="s">
        <v>337</v>
      </c>
      <c r="B440" s="382">
        <v>2000</v>
      </c>
      <c r="C440" s="385">
        <v>1098000</v>
      </c>
      <c r="D440" s="385">
        <v>2551000</v>
      </c>
      <c r="E440" s="385">
        <v>995000</v>
      </c>
      <c r="F440" s="385">
        <v>8192000</v>
      </c>
      <c r="G440" s="385">
        <f t="shared" si="64"/>
        <v>3649000</v>
      </c>
      <c r="H440" s="385">
        <f t="shared" si="65"/>
        <v>9187000</v>
      </c>
      <c r="I440" s="386">
        <f t="shared" si="66"/>
        <v>0.16305702711124961</v>
      </c>
      <c r="J440" s="386">
        <f t="shared" si="67"/>
        <v>0.83694297288875041</v>
      </c>
      <c r="K440" s="387">
        <f t="shared" si="68"/>
        <v>12836000</v>
      </c>
      <c r="L440" s="387">
        <f t="shared" si="63"/>
        <v>1247727.2727272727</v>
      </c>
      <c r="M440" s="387">
        <f t="shared" si="63"/>
        <v>2898863.6363636362</v>
      </c>
      <c r="N440" s="387">
        <f t="shared" si="63"/>
        <v>1130681.8181818181</v>
      </c>
      <c r="O440" s="387">
        <f t="shared" si="63"/>
        <v>9309090.9090909082</v>
      </c>
      <c r="P440" s="384">
        <v>6</v>
      </c>
      <c r="Q440" s="400">
        <v>14410173.624577241</v>
      </c>
      <c r="R440" s="390">
        <f t="shared" si="73"/>
        <v>14376320.000000002</v>
      </c>
      <c r="S440" s="392">
        <f t="shared" si="74"/>
        <v>1.0023548185194291</v>
      </c>
    </row>
    <row r="441" spans="1:19" ht="15" hidden="1" x14ac:dyDescent="0.25">
      <c r="A441" s="382" t="s">
        <v>337</v>
      </c>
      <c r="B441" s="382">
        <v>2001</v>
      </c>
      <c r="C441" s="385">
        <v>1075000</v>
      </c>
      <c r="D441" s="385">
        <v>1874000</v>
      </c>
      <c r="E441" s="385">
        <v>1000000</v>
      </c>
      <c r="F441" s="385">
        <v>8232000</v>
      </c>
      <c r="G441" s="385">
        <f t="shared" si="64"/>
        <v>2949000</v>
      </c>
      <c r="H441" s="385">
        <f t="shared" si="65"/>
        <v>9232000</v>
      </c>
      <c r="I441" s="386">
        <f t="shared" si="66"/>
        <v>0.17034726212954601</v>
      </c>
      <c r="J441" s="386">
        <f t="shared" si="67"/>
        <v>0.82965273787045402</v>
      </c>
      <c r="K441" s="387">
        <f t="shared" si="68"/>
        <v>12181000</v>
      </c>
      <c r="L441" s="387">
        <f t="shared" si="63"/>
        <v>1221590.9090909092</v>
      </c>
      <c r="M441" s="387">
        <f t="shared" si="63"/>
        <v>2129545.4545454546</v>
      </c>
      <c r="N441" s="387">
        <f t="shared" si="63"/>
        <v>1136363.6363636365</v>
      </c>
      <c r="O441" s="387">
        <f t="shared" si="63"/>
        <v>9354545.4545454551</v>
      </c>
      <c r="P441" s="384">
        <v>7</v>
      </c>
      <c r="Q441" s="400">
        <v>13771494.360171292</v>
      </c>
      <c r="R441" s="390">
        <f t="shared" si="73"/>
        <v>13642720.000000002</v>
      </c>
      <c r="S441" s="392">
        <f t="shared" si="74"/>
        <v>1.0094390532218862</v>
      </c>
    </row>
    <row r="442" spans="1:19" ht="15" hidden="1" x14ac:dyDescent="0.25">
      <c r="A442" s="382" t="s">
        <v>337</v>
      </c>
      <c r="B442" s="382">
        <v>2002</v>
      </c>
      <c r="C442" s="385">
        <v>997000</v>
      </c>
      <c r="D442" s="385">
        <v>1631000</v>
      </c>
      <c r="E442" s="385">
        <v>857000</v>
      </c>
      <c r="F442" s="385">
        <v>7030000</v>
      </c>
      <c r="G442" s="385">
        <f t="shared" si="64"/>
        <v>2628000</v>
      </c>
      <c r="H442" s="385">
        <f t="shared" si="65"/>
        <v>7887000</v>
      </c>
      <c r="I442" s="386">
        <f t="shared" si="66"/>
        <v>0.17631954350927248</v>
      </c>
      <c r="J442" s="386">
        <f t="shared" si="67"/>
        <v>0.82368045649072752</v>
      </c>
      <c r="K442" s="387">
        <f t="shared" si="68"/>
        <v>10515000</v>
      </c>
      <c r="L442" s="387">
        <f t="shared" si="63"/>
        <v>1132954.5454545454</v>
      </c>
      <c r="M442" s="387">
        <f t="shared" si="63"/>
        <v>1853409.0909090908</v>
      </c>
      <c r="N442" s="387">
        <f t="shared" si="63"/>
        <v>973863.63636363635</v>
      </c>
      <c r="O442" s="387">
        <f t="shared" si="63"/>
        <v>7988636.3636363633</v>
      </c>
      <c r="P442" s="384">
        <v>8</v>
      </c>
      <c r="Q442" s="400">
        <v>11919366.804670149</v>
      </c>
      <c r="R442" s="390">
        <f t="shared" si="73"/>
        <v>11776800.000000002</v>
      </c>
      <c r="S442" s="392">
        <f t="shared" si="74"/>
        <v>1.0121057337027162</v>
      </c>
    </row>
    <row r="443" spans="1:19" ht="15" hidden="1" x14ac:dyDescent="0.25">
      <c r="A443" s="382" t="s">
        <v>337</v>
      </c>
      <c r="B443" s="382">
        <v>2003</v>
      </c>
      <c r="C443" s="385">
        <v>1011000</v>
      </c>
      <c r="D443" s="385">
        <v>1628000</v>
      </c>
      <c r="E443" s="385">
        <v>881000</v>
      </c>
      <c r="F443" s="385">
        <v>7222000</v>
      </c>
      <c r="G443" s="385">
        <f t="shared" si="64"/>
        <v>2639000</v>
      </c>
      <c r="H443" s="385">
        <f t="shared" si="65"/>
        <v>8103000</v>
      </c>
      <c r="I443" s="386">
        <f t="shared" si="66"/>
        <v>0.17613107428784211</v>
      </c>
      <c r="J443" s="386">
        <f t="shared" si="67"/>
        <v>0.82386892571215786</v>
      </c>
      <c r="K443" s="387">
        <f t="shared" si="68"/>
        <v>10742000</v>
      </c>
      <c r="L443" s="387">
        <f t="shared" si="63"/>
        <v>1148863.6363636365</v>
      </c>
      <c r="M443" s="387">
        <f t="shared" si="63"/>
        <v>1850000</v>
      </c>
      <c r="N443" s="387">
        <f t="shared" si="63"/>
        <v>1001136.3636363636</v>
      </c>
      <c r="O443" s="387">
        <f t="shared" si="63"/>
        <v>8206818.1818181816</v>
      </c>
      <c r="P443" s="384">
        <v>9</v>
      </c>
      <c r="Q443" s="400">
        <v>12140811.809577806</v>
      </c>
      <c r="R443" s="390">
        <f t="shared" si="73"/>
        <v>12031040.000000002</v>
      </c>
      <c r="S443" s="392">
        <f t="shared" si="74"/>
        <v>1.0091240499223513</v>
      </c>
    </row>
    <row r="444" spans="1:19" ht="15" hidden="1" x14ac:dyDescent="0.25">
      <c r="A444" s="382" t="s">
        <v>337</v>
      </c>
      <c r="B444" s="382">
        <v>2004</v>
      </c>
      <c r="C444" s="385">
        <v>1057630</v>
      </c>
      <c r="D444" s="385">
        <v>1825686</v>
      </c>
      <c r="E444" s="385">
        <v>920000</v>
      </c>
      <c r="F444" s="385">
        <v>7518000</v>
      </c>
      <c r="G444" s="385">
        <f t="shared" si="64"/>
        <v>2883316</v>
      </c>
      <c r="H444" s="385">
        <f t="shared" si="65"/>
        <v>8438000</v>
      </c>
      <c r="I444" s="386">
        <f t="shared" si="66"/>
        <v>0.17468198926697215</v>
      </c>
      <c r="J444" s="386">
        <f t="shared" si="67"/>
        <v>0.82531801073302791</v>
      </c>
      <c r="K444" s="387">
        <f t="shared" si="68"/>
        <v>11321316</v>
      </c>
      <c r="L444" s="387">
        <f t="shared" si="63"/>
        <v>1201852.2727272727</v>
      </c>
      <c r="M444" s="387">
        <f t="shared" si="63"/>
        <v>2074643.1818181819</v>
      </c>
      <c r="N444" s="387">
        <f t="shared" si="63"/>
        <v>1045454.5454545454</v>
      </c>
      <c r="O444" s="387">
        <f t="shared" si="63"/>
        <v>8543181.8181818184</v>
      </c>
      <c r="P444" s="384">
        <v>10</v>
      </c>
      <c r="Q444" s="400">
        <v>12831159.439932693</v>
      </c>
      <c r="R444" s="390">
        <f t="shared" si="73"/>
        <v>12679873.920000002</v>
      </c>
      <c r="S444" s="392">
        <f t="shared" si="74"/>
        <v>1.0119311533290618</v>
      </c>
    </row>
    <row r="445" spans="1:19" ht="15" hidden="1" x14ac:dyDescent="0.25">
      <c r="A445" s="382" t="s">
        <v>337</v>
      </c>
      <c r="B445" s="382">
        <v>2005</v>
      </c>
      <c r="C445" s="385">
        <v>1221064</v>
      </c>
      <c r="D445" s="385">
        <v>1796328</v>
      </c>
      <c r="E445" s="385">
        <v>1030000</v>
      </c>
      <c r="F445" s="385">
        <v>8422000</v>
      </c>
      <c r="G445" s="385">
        <f t="shared" si="64"/>
        <v>3017392</v>
      </c>
      <c r="H445" s="385">
        <f t="shared" si="65"/>
        <v>9452000</v>
      </c>
      <c r="I445" s="386">
        <f t="shared" si="66"/>
        <v>0.18052716603985183</v>
      </c>
      <c r="J445" s="386">
        <f t="shared" si="67"/>
        <v>0.81947283396014814</v>
      </c>
      <c r="K445" s="387">
        <f t="shared" si="68"/>
        <v>12469392</v>
      </c>
      <c r="L445" s="387">
        <f t="shared" si="63"/>
        <v>1387572.7272727273</v>
      </c>
      <c r="M445" s="387">
        <f t="shared" si="63"/>
        <v>2041281.8181818181</v>
      </c>
      <c r="N445" s="387">
        <f t="shared" si="63"/>
        <v>1170454.5454545454</v>
      </c>
      <c r="O445" s="387">
        <f t="shared" si="63"/>
        <v>9570454.5454545449</v>
      </c>
      <c r="P445" s="384">
        <v>11</v>
      </c>
      <c r="Q445" s="400">
        <v>14117108.091579141</v>
      </c>
      <c r="R445" s="390">
        <f t="shared" si="73"/>
        <v>13965719.040000001</v>
      </c>
      <c r="S445" s="392">
        <f t="shared" si="74"/>
        <v>1.01084004705705</v>
      </c>
    </row>
    <row r="446" spans="1:19" ht="15" hidden="1" x14ac:dyDescent="0.25">
      <c r="A446" s="382" t="s">
        <v>337</v>
      </c>
      <c r="B446" s="382">
        <v>2006</v>
      </c>
      <c r="C446" s="385">
        <v>1340524</v>
      </c>
      <c r="D446" s="385">
        <v>1672229</v>
      </c>
      <c r="E446" s="385">
        <v>962000</v>
      </c>
      <c r="F446" s="385">
        <v>7821000</v>
      </c>
      <c r="G446" s="385">
        <f t="shared" si="64"/>
        <v>3012753</v>
      </c>
      <c r="H446" s="385">
        <f t="shared" si="65"/>
        <v>8783000</v>
      </c>
      <c r="I446" s="386">
        <f t="shared" si="66"/>
        <v>0.19519940778685346</v>
      </c>
      <c r="J446" s="386">
        <f t="shared" si="67"/>
        <v>0.80480059221314659</v>
      </c>
      <c r="K446" s="387">
        <f t="shared" si="68"/>
        <v>11795753</v>
      </c>
      <c r="L446" s="387">
        <f t="shared" si="63"/>
        <v>1523322.7272727273</v>
      </c>
      <c r="M446" s="387">
        <f t="shared" si="63"/>
        <v>1900260.2272727273</v>
      </c>
      <c r="N446" s="387">
        <f t="shared" si="63"/>
        <v>1093181.8181818181</v>
      </c>
      <c r="O446" s="387">
        <f t="shared" si="63"/>
        <v>8887500</v>
      </c>
      <c r="P446" s="384">
        <v>12</v>
      </c>
      <c r="Q446" s="400">
        <v>13364149.089544171</v>
      </c>
      <c r="R446" s="390">
        <f t="shared" si="73"/>
        <v>13211243.360000001</v>
      </c>
      <c r="S446" s="392">
        <f t="shared" si="74"/>
        <v>1.011573909084676</v>
      </c>
    </row>
    <row r="447" spans="1:19" ht="15" hidden="1" x14ac:dyDescent="0.25">
      <c r="A447" s="382" t="s">
        <v>337</v>
      </c>
      <c r="B447" s="382">
        <v>2007</v>
      </c>
      <c r="C447" s="385">
        <v>1439821</v>
      </c>
      <c r="D447" s="385">
        <v>1551292</v>
      </c>
      <c r="E447" s="385">
        <v>1040000</v>
      </c>
      <c r="F447" s="385">
        <v>8537000</v>
      </c>
      <c r="G447" s="385">
        <f t="shared" si="64"/>
        <v>2991113</v>
      </c>
      <c r="H447" s="385">
        <f t="shared" si="65"/>
        <v>9577000</v>
      </c>
      <c r="I447" s="386">
        <f t="shared" si="66"/>
        <v>0.19731052704570687</v>
      </c>
      <c r="J447" s="386">
        <f t="shared" si="67"/>
        <v>0.80268947295429316</v>
      </c>
      <c r="K447" s="387">
        <f t="shared" si="68"/>
        <v>12568113</v>
      </c>
      <c r="L447" s="387">
        <f t="shared" si="63"/>
        <v>1636160.2272727273</v>
      </c>
      <c r="M447" s="387">
        <f t="shared" si="63"/>
        <v>1762831.8181818181</v>
      </c>
      <c r="N447" s="387">
        <f t="shared" si="63"/>
        <v>1181818.1818181819</v>
      </c>
      <c r="O447" s="387">
        <f t="shared" si="63"/>
        <v>9701136.3636363633</v>
      </c>
      <c r="P447" s="384">
        <v>13</v>
      </c>
      <c r="Q447" s="400">
        <v>14137336.885262787</v>
      </c>
      <c r="R447" s="390">
        <f t="shared" si="73"/>
        <v>14076286.560000001</v>
      </c>
      <c r="S447" s="392">
        <f t="shared" si="74"/>
        <v>1.0043371044630671</v>
      </c>
    </row>
    <row r="448" spans="1:19" ht="15" hidden="1" x14ac:dyDescent="0.25">
      <c r="A448" s="382" t="s">
        <v>337</v>
      </c>
      <c r="B448" s="382">
        <v>2008</v>
      </c>
      <c r="C448" s="385">
        <v>1370467</v>
      </c>
      <c r="D448" s="385">
        <v>1623211</v>
      </c>
      <c r="E448" s="385">
        <v>1125000</v>
      </c>
      <c r="F448" s="385">
        <v>9224000</v>
      </c>
      <c r="G448" s="385">
        <f t="shared" si="64"/>
        <v>2993678</v>
      </c>
      <c r="H448" s="385">
        <f t="shared" si="65"/>
        <v>10349000</v>
      </c>
      <c r="I448" s="386">
        <f t="shared" si="66"/>
        <v>0.18702894576336174</v>
      </c>
      <c r="J448" s="386">
        <f t="shared" si="67"/>
        <v>0.81297105423663829</v>
      </c>
      <c r="K448" s="387">
        <f t="shared" si="68"/>
        <v>13342678</v>
      </c>
      <c r="L448" s="387">
        <f t="shared" si="63"/>
        <v>1557348.8636363635</v>
      </c>
      <c r="M448" s="387">
        <f t="shared" si="63"/>
        <v>1844557.9545454546</v>
      </c>
      <c r="N448" s="387">
        <f t="shared" si="63"/>
        <v>1278409.0909090908</v>
      </c>
      <c r="O448" s="387">
        <f t="shared" si="63"/>
        <v>10481818.181818182</v>
      </c>
      <c r="P448" s="384">
        <v>14</v>
      </c>
      <c r="Q448" s="400">
        <v>15023659.777673656</v>
      </c>
      <c r="R448" s="390">
        <f t="shared" si="73"/>
        <v>14943799.360000001</v>
      </c>
      <c r="S448" s="392">
        <f t="shared" si="74"/>
        <v>1.005344050448604</v>
      </c>
    </row>
    <row r="449" spans="1:19" ht="15" hidden="1" x14ac:dyDescent="0.25">
      <c r="A449" s="382" t="s">
        <v>337</v>
      </c>
      <c r="B449" s="382">
        <v>2009</v>
      </c>
      <c r="C449" s="385">
        <v>1406037</v>
      </c>
      <c r="D449" s="385">
        <v>1322043</v>
      </c>
      <c r="E449" s="385">
        <v>1019000</v>
      </c>
      <c r="F449" s="385">
        <v>8321000</v>
      </c>
      <c r="G449" s="385">
        <f t="shared" si="64"/>
        <v>2728080</v>
      </c>
      <c r="H449" s="385">
        <f t="shared" si="65"/>
        <v>9340000</v>
      </c>
      <c r="I449" s="386">
        <f t="shared" si="66"/>
        <v>0.20094638086588754</v>
      </c>
      <c r="J449" s="386">
        <f t="shared" si="67"/>
        <v>0.79905361913411244</v>
      </c>
      <c r="K449" s="387">
        <f t="shared" si="68"/>
        <v>12068080</v>
      </c>
      <c r="L449" s="387">
        <f t="shared" si="63"/>
        <v>1597769.3181818181</v>
      </c>
      <c r="M449" s="387">
        <f t="shared" si="63"/>
        <v>1502321.5909090908</v>
      </c>
      <c r="N449" s="387">
        <f t="shared" si="63"/>
        <v>1157954.5454545454</v>
      </c>
      <c r="O449" s="387">
        <f t="shared" si="63"/>
        <v>9455681.8181818184</v>
      </c>
      <c r="P449" s="384">
        <v>15</v>
      </c>
      <c r="Q449" s="400">
        <v>13716164.599479116</v>
      </c>
      <c r="R449" s="390">
        <f t="shared" si="73"/>
        <v>13516249.600000001</v>
      </c>
      <c r="S449" s="392">
        <f t="shared" si="74"/>
        <v>1.0147907152794156</v>
      </c>
    </row>
    <row r="450" spans="1:19" ht="15" hidden="1" x14ac:dyDescent="0.25">
      <c r="A450" s="382" t="s">
        <v>337</v>
      </c>
      <c r="B450" s="382">
        <v>2010</v>
      </c>
      <c r="C450" s="385">
        <v>1399086</v>
      </c>
      <c r="D450" s="385">
        <v>1248142</v>
      </c>
      <c r="E450" s="385">
        <v>1244000</v>
      </c>
      <c r="F450" s="385">
        <v>10185000</v>
      </c>
      <c r="G450" s="385">
        <f t="shared" si="64"/>
        <v>2647228</v>
      </c>
      <c r="H450" s="385">
        <f t="shared" si="65"/>
        <v>11429000</v>
      </c>
      <c r="I450" s="386">
        <f t="shared" si="66"/>
        <v>0.18776947915307993</v>
      </c>
      <c r="J450" s="386">
        <f t="shared" si="67"/>
        <v>0.81223052084692005</v>
      </c>
      <c r="K450" s="387">
        <f t="shared" si="68"/>
        <v>14076228</v>
      </c>
      <c r="L450" s="387">
        <f t="shared" ref="L450:O513" si="75">C450/0.88</f>
        <v>1589870.4545454546</v>
      </c>
      <c r="M450" s="387">
        <f t="shared" si="75"/>
        <v>1418343.1818181819</v>
      </c>
      <c r="N450" s="387">
        <f t="shared" si="75"/>
        <v>1413636.3636363635</v>
      </c>
      <c r="O450" s="387">
        <f t="shared" si="75"/>
        <v>11573863.636363637</v>
      </c>
      <c r="P450" s="384">
        <v>16</v>
      </c>
      <c r="Q450" s="400">
        <v>15939988.872263055</v>
      </c>
      <c r="R450" s="390">
        <f t="shared" si="73"/>
        <v>15765375.360000001</v>
      </c>
      <c r="S450" s="392">
        <f t="shared" si="74"/>
        <v>1.0110757599026843</v>
      </c>
    </row>
    <row r="451" spans="1:19" ht="15" hidden="1" x14ac:dyDescent="0.25">
      <c r="A451" s="382" t="s">
        <v>337</v>
      </c>
      <c r="B451" s="382">
        <v>2011</v>
      </c>
      <c r="C451" s="385">
        <v>1376000</v>
      </c>
      <c r="D451" s="385">
        <v>1026100</v>
      </c>
      <c r="E451" s="385">
        <v>1119000</v>
      </c>
      <c r="F451" s="385">
        <v>9126000</v>
      </c>
      <c r="G451" s="385">
        <f t="shared" si="64"/>
        <v>2402100</v>
      </c>
      <c r="H451" s="385">
        <f t="shared" si="65"/>
        <v>10245000</v>
      </c>
      <c r="I451" s="386">
        <f t="shared" si="66"/>
        <v>0.19727842746558499</v>
      </c>
      <c r="J451" s="386">
        <f t="shared" si="67"/>
        <v>0.80272157253441501</v>
      </c>
      <c r="K451" s="387">
        <f t="shared" si="68"/>
        <v>12647100</v>
      </c>
      <c r="L451" s="387">
        <f t="shared" si="75"/>
        <v>1563636.3636363635</v>
      </c>
      <c r="M451" s="387">
        <f t="shared" si="75"/>
        <v>1166022.7272727273</v>
      </c>
      <c r="N451" s="387">
        <f t="shared" si="75"/>
        <v>1271590.9090909092</v>
      </c>
      <c r="O451" s="387">
        <f t="shared" si="75"/>
        <v>10370454.545454545</v>
      </c>
      <c r="P451" s="384">
        <v>17</v>
      </c>
      <c r="Q451" s="400">
        <v>14355488.268413197</v>
      </c>
      <c r="R451" s="390">
        <f t="shared" si="73"/>
        <v>14164752.000000002</v>
      </c>
      <c r="S451" s="392">
        <f t="shared" si="74"/>
        <v>1.0134655565034387</v>
      </c>
    </row>
    <row r="452" spans="1:19" ht="15" hidden="1" x14ac:dyDescent="0.25">
      <c r="A452" s="382" t="s">
        <v>337</v>
      </c>
      <c r="B452" s="382">
        <v>2012</v>
      </c>
      <c r="C452" s="385">
        <v>1229600</v>
      </c>
      <c r="D452" s="385">
        <v>946900</v>
      </c>
      <c r="E452" s="385">
        <v>1180000</v>
      </c>
      <c r="F452" s="385">
        <v>9659000</v>
      </c>
      <c r="G452" s="385">
        <f t="shared" ref="G452:G515" si="76">C452+D452</f>
        <v>2176500</v>
      </c>
      <c r="H452" s="385">
        <f t="shared" ref="H452:H515" si="77">E452+F452</f>
        <v>10839000</v>
      </c>
      <c r="I452" s="386">
        <f t="shared" ref="I452:I515" si="78">(C452+E452)/SUM(C452:F452)</f>
        <v>0.18513311052206985</v>
      </c>
      <c r="J452" s="386">
        <f t="shared" ref="J452:J515" si="79">(D452+F452)/SUM(C452:F452)</f>
        <v>0.81486688947793018</v>
      </c>
      <c r="K452" s="387">
        <f t="shared" ref="K452:K515" si="80">SUM(C452:F452)</f>
        <v>13015500</v>
      </c>
      <c r="L452" s="387">
        <f t="shared" si="75"/>
        <v>1397272.7272727273</v>
      </c>
      <c r="M452" s="387">
        <f t="shared" si="75"/>
        <v>1076022.7272727273</v>
      </c>
      <c r="N452" s="387">
        <f t="shared" si="75"/>
        <v>1340909.0909090908</v>
      </c>
      <c r="O452" s="387">
        <f t="shared" si="75"/>
        <v>10976136.363636363</v>
      </c>
      <c r="P452" s="384">
        <v>18</v>
      </c>
      <c r="Q452" s="400">
        <v>14769942.501893571</v>
      </c>
      <c r="R452" s="390">
        <f t="shared" si="73"/>
        <v>14577360.000000002</v>
      </c>
      <c r="S452" s="392">
        <f t="shared" si="74"/>
        <v>1.0132110685263702</v>
      </c>
    </row>
    <row r="453" spans="1:19" ht="15" hidden="1" x14ac:dyDescent="0.25">
      <c r="A453" s="382" t="s">
        <v>337</v>
      </c>
      <c r="B453" s="382">
        <v>2013</v>
      </c>
      <c r="C453" s="385">
        <v>1196200</v>
      </c>
      <c r="D453" s="385">
        <v>985944</v>
      </c>
      <c r="E453" s="385">
        <v>1180000</v>
      </c>
      <c r="F453" s="385">
        <v>9659000</v>
      </c>
      <c r="G453" s="385">
        <f t="shared" si="76"/>
        <v>2182144</v>
      </c>
      <c r="H453" s="385">
        <f t="shared" si="77"/>
        <v>10839000</v>
      </c>
      <c r="I453" s="386">
        <f t="shared" si="78"/>
        <v>0.18248780598693939</v>
      </c>
      <c r="J453" s="386">
        <f t="shared" si="79"/>
        <v>0.81751219401306063</v>
      </c>
      <c r="K453" s="387">
        <f t="shared" si="80"/>
        <v>13021144</v>
      </c>
      <c r="L453" s="387">
        <f t="shared" si="75"/>
        <v>1359318.1818181819</v>
      </c>
      <c r="M453" s="387">
        <f t="shared" si="75"/>
        <v>1120390.9090909092</v>
      </c>
      <c r="N453" s="387">
        <f t="shared" si="75"/>
        <v>1340909.0909090908</v>
      </c>
      <c r="O453" s="387">
        <f t="shared" si="75"/>
        <v>10976136.363636363</v>
      </c>
      <c r="P453" s="384">
        <v>19</v>
      </c>
      <c r="Q453" s="400">
        <v>14772650.435287284</v>
      </c>
      <c r="R453" s="390">
        <f t="shared" si="73"/>
        <v>14583681.280000001</v>
      </c>
      <c r="S453" s="392">
        <f t="shared" si="74"/>
        <v>1.0129575757765932</v>
      </c>
    </row>
    <row r="454" spans="1:19" ht="15" hidden="1" x14ac:dyDescent="0.25">
      <c r="A454" s="382" t="s">
        <v>337</v>
      </c>
      <c r="B454" s="382">
        <v>2014</v>
      </c>
      <c r="C454" s="385">
        <v>1252300</v>
      </c>
      <c r="D454" s="385">
        <v>993200</v>
      </c>
      <c r="E454" s="385">
        <v>1180000</v>
      </c>
      <c r="F454" s="385">
        <v>9659000</v>
      </c>
      <c r="G454" s="385">
        <f t="shared" si="76"/>
        <v>2245500</v>
      </c>
      <c r="H454" s="385">
        <f t="shared" si="77"/>
        <v>10839000</v>
      </c>
      <c r="I454" s="386">
        <f t="shared" si="78"/>
        <v>0.18589170392449081</v>
      </c>
      <c r="J454" s="386">
        <f t="shared" si="79"/>
        <v>0.81410829607550916</v>
      </c>
      <c r="K454" s="387">
        <f t="shared" si="80"/>
        <v>13084500</v>
      </c>
      <c r="L454" s="387">
        <f t="shared" si="75"/>
        <v>1423068.1818181819</v>
      </c>
      <c r="M454" s="387">
        <f t="shared" si="75"/>
        <v>1128636.3636363635</v>
      </c>
      <c r="N454" s="387">
        <f t="shared" si="75"/>
        <v>1340909.0909090908</v>
      </c>
      <c r="O454" s="387">
        <f t="shared" si="75"/>
        <v>10976136.363636363</v>
      </c>
      <c r="P454" s="384">
        <v>20</v>
      </c>
      <c r="Q454" s="400">
        <v>14924566.430062294</v>
      </c>
      <c r="R454" s="390">
        <f t="shared" si="73"/>
        <v>14654640.000000002</v>
      </c>
      <c r="S454" s="392">
        <f t="shared" si="74"/>
        <v>1.0184191785033472</v>
      </c>
    </row>
    <row r="455" spans="1:19" ht="15" hidden="1" x14ac:dyDescent="0.25">
      <c r="A455" s="382" t="s">
        <v>337</v>
      </c>
      <c r="B455" s="382">
        <v>2015</v>
      </c>
      <c r="C455" s="385">
        <v>1336100</v>
      </c>
      <c r="D455" s="385">
        <v>902700</v>
      </c>
      <c r="E455" s="385">
        <v>1180000</v>
      </c>
      <c r="F455" s="385">
        <v>9659000</v>
      </c>
      <c r="G455" s="385">
        <f t="shared" si="76"/>
        <v>2238800</v>
      </c>
      <c r="H455" s="385">
        <f t="shared" si="77"/>
        <v>10839000</v>
      </c>
      <c r="I455" s="386">
        <f t="shared" si="78"/>
        <v>0.19239474529355091</v>
      </c>
      <c r="J455" s="386">
        <f t="shared" si="79"/>
        <v>0.80760525470644906</v>
      </c>
      <c r="K455" s="387">
        <f t="shared" si="80"/>
        <v>13077800</v>
      </c>
      <c r="L455" s="387">
        <f t="shared" si="75"/>
        <v>1518295.4545454546</v>
      </c>
      <c r="M455" s="387">
        <f t="shared" si="75"/>
        <v>1025795.4545454546</v>
      </c>
      <c r="N455" s="387">
        <f t="shared" si="75"/>
        <v>1340909.0909090908</v>
      </c>
      <c r="O455" s="387">
        <f t="shared" si="75"/>
        <v>10976136.363636363</v>
      </c>
      <c r="P455" s="384">
        <v>21</v>
      </c>
      <c r="Q455" s="400">
        <v>14829412.808367157</v>
      </c>
      <c r="R455" s="390">
        <f t="shared" si="73"/>
        <v>14647136.000000002</v>
      </c>
      <c r="S455" s="392">
        <f t="shared" si="74"/>
        <v>1.0124445358032557</v>
      </c>
    </row>
    <row r="456" spans="1:19" ht="15" hidden="1" x14ac:dyDescent="0.25">
      <c r="A456" s="382" t="s">
        <v>337</v>
      </c>
      <c r="B456" s="382">
        <v>2016</v>
      </c>
      <c r="C456" s="385">
        <v>1324100</v>
      </c>
      <c r="D456" s="385">
        <v>894400</v>
      </c>
      <c r="E456" s="385">
        <v>1180000</v>
      </c>
      <c r="F456" s="385">
        <v>9659000</v>
      </c>
      <c r="G456" s="385">
        <f t="shared" si="76"/>
        <v>2218500</v>
      </c>
      <c r="H456" s="385">
        <f t="shared" si="77"/>
        <v>10839000</v>
      </c>
      <c r="I456" s="386">
        <f t="shared" si="78"/>
        <v>0.19177484204480183</v>
      </c>
      <c r="J456" s="386">
        <f t="shared" si="79"/>
        <v>0.80822515795519811</v>
      </c>
      <c r="K456" s="387">
        <f t="shared" si="80"/>
        <v>13057500</v>
      </c>
      <c r="L456" s="387">
        <f t="shared" si="75"/>
        <v>1504659.0909090908</v>
      </c>
      <c r="M456" s="387">
        <f t="shared" si="75"/>
        <v>1016363.6363636364</v>
      </c>
      <c r="N456" s="387">
        <f t="shared" si="75"/>
        <v>1340909.0909090908</v>
      </c>
      <c r="O456" s="387">
        <f t="shared" si="75"/>
        <v>10976136.363636363</v>
      </c>
      <c r="P456" s="384">
        <v>22</v>
      </c>
      <c r="Q456" s="400">
        <v>14824092.401422778</v>
      </c>
      <c r="R456" s="390">
        <f t="shared" si="73"/>
        <v>14624400.000000002</v>
      </c>
      <c r="S456" s="392">
        <f t="shared" si="74"/>
        <v>1.0136547414883876</v>
      </c>
    </row>
    <row r="457" spans="1:19" ht="15" hidden="1" x14ac:dyDescent="0.25">
      <c r="A457" s="382" t="s">
        <v>337</v>
      </c>
      <c r="B457" s="382">
        <v>2017</v>
      </c>
      <c r="C457" s="385">
        <v>1320100</v>
      </c>
      <c r="D457" s="385">
        <v>892700</v>
      </c>
      <c r="E457" s="385">
        <v>1180000</v>
      </c>
      <c r="F457" s="385">
        <v>9659000</v>
      </c>
      <c r="G457" s="385">
        <f t="shared" si="76"/>
        <v>2212800</v>
      </c>
      <c r="H457" s="385">
        <f t="shared" si="77"/>
        <v>10839000</v>
      </c>
      <c r="I457" s="386">
        <f t="shared" si="78"/>
        <v>0.19155212307880906</v>
      </c>
      <c r="J457" s="386">
        <f t="shared" si="79"/>
        <v>0.80844787692119091</v>
      </c>
      <c r="K457" s="387">
        <f t="shared" si="80"/>
        <v>13051800</v>
      </c>
      <c r="L457" s="387">
        <f t="shared" si="75"/>
        <v>1500113.6363636365</v>
      </c>
      <c r="M457" s="387">
        <f t="shared" si="75"/>
        <v>1014431.8181818182</v>
      </c>
      <c r="N457" s="387">
        <f t="shared" si="75"/>
        <v>1340909.0909090908</v>
      </c>
      <c r="O457" s="387">
        <f t="shared" si="75"/>
        <v>10976136.363636363</v>
      </c>
      <c r="P457" s="384">
        <v>23</v>
      </c>
      <c r="Q457" s="400">
        <v>14843360.178513577</v>
      </c>
      <c r="R457" s="390">
        <f t="shared" si="73"/>
        <v>14618016.000000002</v>
      </c>
      <c r="S457" s="392">
        <f t="shared" si="74"/>
        <v>1.0154155104573408</v>
      </c>
    </row>
    <row r="458" spans="1:19" ht="15" hidden="1" x14ac:dyDescent="0.25">
      <c r="A458" s="382" t="s">
        <v>337</v>
      </c>
      <c r="B458" s="382">
        <v>2018</v>
      </c>
      <c r="C458" s="385">
        <v>1317400</v>
      </c>
      <c r="D458" s="385">
        <v>889200</v>
      </c>
      <c r="E458" s="385">
        <v>1180000</v>
      </c>
      <c r="F458" s="385">
        <v>9659000</v>
      </c>
      <c r="G458" s="385">
        <f t="shared" si="76"/>
        <v>2206600</v>
      </c>
      <c r="H458" s="385">
        <f t="shared" si="77"/>
        <v>10839000</v>
      </c>
      <c r="I458" s="386">
        <f t="shared" si="78"/>
        <v>0.19143619304593121</v>
      </c>
      <c r="J458" s="386">
        <f t="shared" si="79"/>
        <v>0.80856380695406882</v>
      </c>
      <c r="K458" s="387">
        <f t="shared" si="80"/>
        <v>13045600</v>
      </c>
      <c r="L458" s="387">
        <f t="shared" si="75"/>
        <v>1497045.4545454546</v>
      </c>
      <c r="M458" s="387">
        <f t="shared" si="75"/>
        <v>1010454.5454545454</v>
      </c>
      <c r="N458" s="387">
        <f t="shared" si="75"/>
        <v>1340909.0909090908</v>
      </c>
      <c r="O458" s="387">
        <f t="shared" si="75"/>
        <v>10976136.363636363</v>
      </c>
      <c r="P458" s="384">
        <v>24</v>
      </c>
      <c r="Q458" s="400">
        <v>14755299.041917359</v>
      </c>
      <c r="R458" s="390">
        <f t="shared" si="73"/>
        <v>14611072.000000002</v>
      </c>
      <c r="S458" s="392">
        <f t="shared" si="74"/>
        <v>1.00987107872149</v>
      </c>
    </row>
    <row r="459" spans="1:19" ht="15" hidden="1" x14ac:dyDescent="0.25">
      <c r="A459" s="382" t="s">
        <v>337</v>
      </c>
      <c r="B459" s="382">
        <v>2019</v>
      </c>
      <c r="C459" s="385">
        <v>6633063</v>
      </c>
      <c r="D459" s="385">
        <v>894485</v>
      </c>
      <c r="E459" s="385">
        <v>1180000</v>
      </c>
      <c r="F459" s="385">
        <v>9659000</v>
      </c>
      <c r="G459" s="385">
        <f t="shared" si="76"/>
        <v>7527548</v>
      </c>
      <c r="H459" s="385">
        <f t="shared" si="77"/>
        <v>10839000</v>
      </c>
      <c r="I459" s="386">
        <f t="shared" si="78"/>
        <v>0.42539637824157267</v>
      </c>
      <c r="J459" s="386">
        <f t="shared" si="79"/>
        <v>0.57460362175842739</v>
      </c>
      <c r="K459" s="387">
        <f t="shared" si="80"/>
        <v>18366548</v>
      </c>
      <c r="L459" s="387">
        <f t="shared" si="75"/>
        <v>7537571.5909090908</v>
      </c>
      <c r="M459" s="387">
        <f t="shared" si="75"/>
        <v>1016460.2272727273</v>
      </c>
      <c r="N459" s="387">
        <f t="shared" si="75"/>
        <v>1340909.0909090908</v>
      </c>
      <c r="O459" s="387">
        <f t="shared" si="75"/>
        <v>10976136.363636363</v>
      </c>
      <c r="P459" s="384">
        <v>25</v>
      </c>
      <c r="Q459" s="400">
        <v>21179271.153607834</v>
      </c>
      <c r="R459" s="390">
        <f t="shared" si="73"/>
        <v>20570533.760000002</v>
      </c>
      <c r="S459" s="392">
        <f t="shared" si="74"/>
        <v>1.0295926882943378</v>
      </c>
    </row>
    <row r="460" spans="1:19" ht="15" hidden="1" x14ac:dyDescent="0.25">
      <c r="A460" s="382" t="s">
        <v>337</v>
      </c>
      <c r="B460" s="382">
        <v>2020</v>
      </c>
      <c r="C460" s="385">
        <v>4124587</v>
      </c>
      <c r="D460" s="385">
        <v>877490</v>
      </c>
      <c r="E460" s="385">
        <v>1180000</v>
      </c>
      <c r="F460" s="385">
        <v>9659000</v>
      </c>
      <c r="G460" s="385">
        <f t="shared" si="76"/>
        <v>5002077</v>
      </c>
      <c r="H460" s="385">
        <f t="shared" si="77"/>
        <v>10839000</v>
      </c>
      <c r="I460" s="386">
        <f t="shared" si="78"/>
        <v>0.33486277479744592</v>
      </c>
      <c r="J460" s="386">
        <f t="shared" si="79"/>
        <v>0.66513722520255414</v>
      </c>
      <c r="K460" s="387">
        <f t="shared" si="80"/>
        <v>15841077</v>
      </c>
      <c r="L460" s="387">
        <f t="shared" si="75"/>
        <v>4687030.6818181816</v>
      </c>
      <c r="M460" s="387">
        <f t="shared" si="75"/>
        <v>997147.72727272729</v>
      </c>
      <c r="N460" s="387">
        <f t="shared" si="75"/>
        <v>1340909.0909090908</v>
      </c>
      <c r="O460" s="387">
        <f t="shared" si="75"/>
        <v>10976136.363636363</v>
      </c>
      <c r="P460" s="384">
        <v>26</v>
      </c>
      <c r="Q460" s="400">
        <v>18041906.967692006</v>
      </c>
      <c r="R460" s="390">
        <f t="shared" si="73"/>
        <v>17742006.240000002</v>
      </c>
      <c r="S460" s="392">
        <f t="shared" si="74"/>
        <v>1.0169034281487213</v>
      </c>
    </row>
    <row r="461" spans="1:19" hidden="1" x14ac:dyDescent="0.2">
      <c r="A461" s="382" t="s">
        <v>338</v>
      </c>
      <c r="B461" s="382">
        <v>1992</v>
      </c>
      <c r="C461" s="385">
        <v>1325000</v>
      </c>
      <c r="D461" s="385">
        <v>446000</v>
      </c>
      <c r="E461" s="385">
        <v>300000</v>
      </c>
      <c r="F461" s="385">
        <v>400000</v>
      </c>
      <c r="G461" s="385">
        <f t="shared" si="76"/>
        <v>1771000</v>
      </c>
      <c r="H461" s="385">
        <f t="shared" si="77"/>
        <v>700000</v>
      </c>
      <c r="I461" s="386">
        <f t="shared" si="78"/>
        <v>0.65762849048968031</v>
      </c>
      <c r="J461" s="386">
        <f t="shared" si="79"/>
        <v>0.34237150951031969</v>
      </c>
      <c r="K461" s="387">
        <f t="shared" si="80"/>
        <v>2471000</v>
      </c>
      <c r="L461" s="387">
        <f t="shared" si="75"/>
        <v>1505681.8181818181</v>
      </c>
      <c r="M461" s="387">
        <f t="shared" si="75"/>
        <v>506818.18181818182</v>
      </c>
      <c r="N461" s="387">
        <f t="shared" si="75"/>
        <v>340909.09090909088</v>
      </c>
      <c r="O461" s="387">
        <f t="shared" si="75"/>
        <v>454545.45454545453</v>
      </c>
    </row>
    <row r="462" spans="1:19" hidden="1" x14ac:dyDescent="0.2">
      <c r="A462" s="382" t="s">
        <v>338</v>
      </c>
      <c r="B462" s="382">
        <v>1993</v>
      </c>
      <c r="C462" s="385">
        <v>3017000</v>
      </c>
      <c r="D462" s="385">
        <v>814000</v>
      </c>
      <c r="E462" s="385">
        <v>300000</v>
      </c>
      <c r="F462" s="385">
        <v>800000</v>
      </c>
      <c r="G462" s="385">
        <f t="shared" si="76"/>
        <v>3831000</v>
      </c>
      <c r="H462" s="385">
        <f t="shared" si="77"/>
        <v>1100000</v>
      </c>
      <c r="I462" s="386">
        <f t="shared" si="78"/>
        <v>0.67268302575542482</v>
      </c>
      <c r="J462" s="386">
        <f t="shared" si="79"/>
        <v>0.32731697424457512</v>
      </c>
      <c r="K462" s="387">
        <f t="shared" si="80"/>
        <v>4931000</v>
      </c>
      <c r="L462" s="387">
        <f t="shared" si="75"/>
        <v>3428409.0909090908</v>
      </c>
      <c r="M462" s="387">
        <f t="shared" si="75"/>
        <v>925000</v>
      </c>
      <c r="N462" s="387">
        <f t="shared" si="75"/>
        <v>340909.09090909088</v>
      </c>
      <c r="O462" s="387">
        <f t="shared" si="75"/>
        <v>909090.90909090906</v>
      </c>
    </row>
    <row r="463" spans="1:19" hidden="1" x14ac:dyDescent="0.2">
      <c r="A463" s="382" t="s">
        <v>338</v>
      </c>
      <c r="B463" s="382">
        <v>1994</v>
      </c>
      <c r="C463" s="385">
        <v>2500000</v>
      </c>
      <c r="D463" s="385">
        <v>2090000</v>
      </c>
      <c r="E463" s="385">
        <v>300000</v>
      </c>
      <c r="F463" s="385">
        <v>810000</v>
      </c>
      <c r="G463" s="385">
        <f t="shared" si="76"/>
        <v>4590000</v>
      </c>
      <c r="H463" s="385">
        <f t="shared" si="77"/>
        <v>1110000</v>
      </c>
      <c r="I463" s="386">
        <f t="shared" si="78"/>
        <v>0.49122807017543857</v>
      </c>
      <c r="J463" s="386">
        <f t="shared" si="79"/>
        <v>0.50877192982456143</v>
      </c>
      <c r="K463" s="387">
        <f t="shared" si="80"/>
        <v>5700000</v>
      </c>
      <c r="L463" s="387">
        <f t="shared" si="75"/>
        <v>2840909.0909090908</v>
      </c>
      <c r="M463" s="387">
        <f t="shared" si="75"/>
        <v>2375000</v>
      </c>
      <c r="N463" s="387">
        <f t="shared" si="75"/>
        <v>340909.09090909088</v>
      </c>
      <c r="O463" s="387">
        <f t="shared" si="75"/>
        <v>920454.54545454541</v>
      </c>
    </row>
    <row r="464" spans="1:19" hidden="1" x14ac:dyDescent="0.2">
      <c r="A464" s="382" t="s">
        <v>338</v>
      </c>
      <c r="B464" s="382">
        <v>1995</v>
      </c>
      <c r="C464" s="385">
        <v>2400000</v>
      </c>
      <c r="D464" s="385">
        <v>3290000</v>
      </c>
      <c r="E464" s="385">
        <v>400000</v>
      </c>
      <c r="F464" s="385">
        <v>810000</v>
      </c>
      <c r="G464" s="385">
        <f t="shared" si="76"/>
        <v>5690000</v>
      </c>
      <c r="H464" s="385">
        <f t="shared" si="77"/>
        <v>1210000</v>
      </c>
      <c r="I464" s="386">
        <f t="shared" si="78"/>
        <v>0.40579710144927539</v>
      </c>
      <c r="J464" s="386">
        <f t="shared" si="79"/>
        <v>0.59420289855072461</v>
      </c>
      <c r="K464" s="387">
        <f t="shared" si="80"/>
        <v>6900000</v>
      </c>
      <c r="L464" s="387">
        <f t="shared" si="75"/>
        <v>2727272.7272727271</v>
      </c>
      <c r="M464" s="387">
        <f t="shared" si="75"/>
        <v>3738636.3636363638</v>
      </c>
      <c r="N464" s="387">
        <f t="shared" si="75"/>
        <v>454545.45454545453</v>
      </c>
      <c r="O464" s="387">
        <f t="shared" si="75"/>
        <v>920454.54545454541</v>
      </c>
    </row>
    <row r="465" spans="1:19" hidden="1" x14ac:dyDescent="0.2">
      <c r="A465" s="382" t="s">
        <v>338</v>
      </c>
      <c r="B465" s="382">
        <v>1996</v>
      </c>
      <c r="C465" s="385">
        <v>3200000</v>
      </c>
      <c r="D465" s="385">
        <v>2350000</v>
      </c>
      <c r="E465" s="385">
        <v>1200000</v>
      </c>
      <c r="F465" s="385">
        <v>1330000</v>
      </c>
      <c r="G465" s="385">
        <f t="shared" si="76"/>
        <v>5550000</v>
      </c>
      <c r="H465" s="385">
        <f t="shared" si="77"/>
        <v>2530000</v>
      </c>
      <c r="I465" s="386">
        <f t="shared" si="78"/>
        <v>0.54455445544554459</v>
      </c>
      <c r="J465" s="386">
        <f t="shared" si="79"/>
        <v>0.45544554455445546</v>
      </c>
      <c r="K465" s="387">
        <f t="shared" si="80"/>
        <v>8080000</v>
      </c>
      <c r="L465" s="387">
        <f t="shared" si="75"/>
        <v>3636363.6363636362</v>
      </c>
      <c r="M465" s="387">
        <f t="shared" si="75"/>
        <v>2670454.5454545454</v>
      </c>
      <c r="N465" s="387">
        <f t="shared" si="75"/>
        <v>1363636.3636363635</v>
      </c>
      <c r="O465" s="387">
        <f t="shared" si="75"/>
        <v>1511363.6363636365</v>
      </c>
    </row>
    <row r="466" spans="1:19" hidden="1" x14ac:dyDescent="0.2">
      <c r="A466" s="382" t="s">
        <v>338</v>
      </c>
      <c r="B466" s="382">
        <v>1997</v>
      </c>
      <c r="C466" s="385">
        <v>3988000</v>
      </c>
      <c r="D466" s="385">
        <v>1845000</v>
      </c>
      <c r="E466" s="385">
        <v>1299000</v>
      </c>
      <c r="F466" s="385">
        <v>1565000</v>
      </c>
      <c r="G466" s="385">
        <f t="shared" si="76"/>
        <v>5833000</v>
      </c>
      <c r="H466" s="385">
        <f t="shared" si="77"/>
        <v>2864000</v>
      </c>
      <c r="I466" s="386">
        <f t="shared" si="78"/>
        <v>0.60791077383005632</v>
      </c>
      <c r="J466" s="386">
        <f t="shared" si="79"/>
        <v>0.39208922616994368</v>
      </c>
      <c r="K466" s="387">
        <f t="shared" si="80"/>
        <v>8697000</v>
      </c>
      <c r="L466" s="387">
        <f t="shared" si="75"/>
        <v>4531818.1818181816</v>
      </c>
      <c r="M466" s="387">
        <f t="shared" si="75"/>
        <v>2096590.9090909092</v>
      </c>
      <c r="N466" s="387">
        <f t="shared" si="75"/>
        <v>1476136.3636363635</v>
      </c>
      <c r="O466" s="387">
        <f t="shared" si="75"/>
        <v>1778409.0909090908</v>
      </c>
    </row>
    <row r="467" spans="1:19" hidden="1" x14ac:dyDescent="0.2">
      <c r="A467" s="382" t="s">
        <v>338</v>
      </c>
      <c r="B467" s="382">
        <v>1998</v>
      </c>
      <c r="C467" s="385">
        <v>4635000</v>
      </c>
      <c r="D467" s="385">
        <v>2550000</v>
      </c>
      <c r="E467" s="385">
        <v>1125000</v>
      </c>
      <c r="F467" s="385">
        <v>1720000</v>
      </c>
      <c r="G467" s="385">
        <f t="shared" si="76"/>
        <v>7185000</v>
      </c>
      <c r="H467" s="385">
        <f t="shared" si="77"/>
        <v>2845000</v>
      </c>
      <c r="I467" s="386">
        <f t="shared" si="78"/>
        <v>0.57427716849451649</v>
      </c>
      <c r="J467" s="386">
        <f t="shared" si="79"/>
        <v>0.42572283150548357</v>
      </c>
      <c r="K467" s="387">
        <f t="shared" si="80"/>
        <v>10030000</v>
      </c>
      <c r="L467" s="387">
        <f t="shared" si="75"/>
        <v>5267045.4545454541</v>
      </c>
      <c r="M467" s="387">
        <f t="shared" si="75"/>
        <v>2897727.2727272729</v>
      </c>
      <c r="N467" s="387">
        <f t="shared" si="75"/>
        <v>1278409.0909090908</v>
      </c>
      <c r="O467" s="387">
        <f t="shared" si="75"/>
        <v>1954545.4545454546</v>
      </c>
    </row>
    <row r="468" spans="1:19" ht="15" hidden="1" x14ac:dyDescent="0.25">
      <c r="A468" s="382" t="s">
        <v>338</v>
      </c>
      <c r="B468" s="382">
        <v>1999</v>
      </c>
      <c r="C468" s="385">
        <v>7602000</v>
      </c>
      <c r="D468" s="385">
        <v>3916000</v>
      </c>
      <c r="E468" s="385">
        <v>1920000</v>
      </c>
      <c r="F468" s="385">
        <v>570000</v>
      </c>
      <c r="G468" s="385">
        <f t="shared" si="76"/>
        <v>11518000</v>
      </c>
      <c r="H468" s="385">
        <f t="shared" si="77"/>
        <v>2490000</v>
      </c>
      <c r="I468" s="386">
        <f t="shared" si="78"/>
        <v>0.67975442604226155</v>
      </c>
      <c r="J468" s="386">
        <f t="shared" si="79"/>
        <v>0.32024557395773845</v>
      </c>
      <c r="K468" s="387">
        <f t="shared" si="80"/>
        <v>14008000</v>
      </c>
      <c r="L468" s="387">
        <f t="shared" si="75"/>
        <v>8638636.3636363633</v>
      </c>
      <c r="M468" s="387">
        <f t="shared" si="75"/>
        <v>4450000</v>
      </c>
      <c r="N468" s="387">
        <f t="shared" si="75"/>
        <v>2181818.1818181816</v>
      </c>
      <c r="O468" s="387">
        <f t="shared" si="75"/>
        <v>647727.27272727271</v>
      </c>
      <c r="Q468" s="388" t="s">
        <v>331</v>
      </c>
    </row>
    <row r="469" spans="1:19" ht="15" hidden="1" x14ac:dyDescent="0.25">
      <c r="A469" s="382" t="s">
        <v>338</v>
      </c>
      <c r="B469" s="382">
        <v>2000</v>
      </c>
      <c r="C469" s="385">
        <v>8676000</v>
      </c>
      <c r="D469" s="385">
        <v>3948000</v>
      </c>
      <c r="E469" s="385">
        <v>942000</v>
      </c>
      <c r="F469" s="385">
        <v>738000</v>
      </c>
      <c r="G469" s="385">
        <f t="shared" si="76"/>
        <v>12624000</v>
      </c>
      <c r="H469" s="385">
        <f t="shared" si="77"/>
        <v>1680000</v>
      </c>
      <c r="I469" s="386">
        <f t="shared" si="78"/>
        <v>0.6723993288590604</v>
      </c>
      <c r="J469" s="386">
        <f t="shared" si="79"/>
        <v>0.3276006711409396</v>
      </c>
      <c r="K469" s="387">
        <f t="shared" si="80"/>
        <v>14304000</v>
      </c>
      <c r="L469" s="387">
        <f t="shared" si="75"/>
        <v>9859090.9090909082</v>
      </c>
      <c r="M469" s="387">
        <f t="shared" si="75"/>
        <v>4486363.6363636367</v>
      </c>
      <c r="N469" s="387">
        <f t="shared" si="75"/>
        <v>1070454.5454545454</v>
      </c>
      <c r="O469" s="387">
        <f t="shared" si="75"/>
        <v>838636.36363636365</v>
      </c>
      <c r="P469" s="384">
        <v>1</v>
      </c>
      <c r="Q469" s="400">
        <v>16469369.953263195</v>
      </c>
      <c r="R469" s="390">
        <f t="shared" ref="R469:R489" si="81">K469*1.12</f>
        <v>16020480.000000002</v>
      </c>
      <c r="S469" s="392">
        <f t="shared" ref="S469:S489" si="82">Q469/R469</f>
        <v>1.028019756790258</v>
      </c>
    </row>
    <row r="470" spans="1:19" ht="15" hidden="1" x14ac:dyDescent="0.25">
      <c r="A470" s="382" t="s">
        <v>338</v>
      </c>
      <c r="B470" s="382">
        <v>2001</v>
      </c>
      <c r="C470" s="385">
        <v>7702000</v>
      </c>
      <c r="D470" s="385">
        <v>3559000</v>
      </c>
      <c r="E470" s="385">
        <v>886000</v>
      </c>
      <c r="F470" s="385">
        <v>694000</v>
      </c>
      <c r="G470" s="385">
        <f t="shared" si="76"/>
        <v>11261000</v>
      </c>
      <c r="H470" s="385">
        <f t="shared" si="77"/>
        <v>1580000</v>
      </c>
      <c r="I470" s="386">
        <f t="shared" si="78"/>
        <v>0.66879526516626431</v>
      </c>
      <c r="J470" s="386">
        <f t="shared" si="79"/>
        <v>0.33120473483373569</v>
      </c>
      <c r="K470" s="387">
        <f t="shared" si="80"/>
        <v>12841000</v>
      </c>
      <c r="L470" s="387">
        <f t="shared" si="75"/>
        <v>8752272.7272727266</v>
      </c>
      <c r="M470" s="387">
        <f t="shared" si="75"/>
        <v>4044318.1818181816</v>
      </c>
      <c r="N470" s="387">
        <f t="shared" si="75"/>
        <v>1006818.1818181818</v>
      </c>
      <c r="O470" s="387">
        <f t="shared" si="75"/>
        <v>788636.36363636365</v>
      </c>
      <c r="P470" s="384">
        <v>2</v>
      </c>
      <c r="Q470" s="400">
        <v>14616435.078875769</v>
      </c>
      <c r="R470" s="390">
        <f t="shared" si="81"/>
        <v>14381920.000000002</v>
      </c>
      <c r="S470" s="392">
        <f t="shared" si="82"/>
        <v>1.0163062427600604</v>
      </c>
    </row>
    <row r="471" spans="1:19" ht="15" hidden="1" x14ac:dyDescent="0.25">
      <c r="A471" s="382" t="s">
        <v>338</v>
      </c>
      <c r="B471" s="382">
        <v>2002</v>
      </c>
      <c r="C471" s="385">
        <v>7881700</v>
      </c>
      <c r="D471" s="385">
        <v>4386200</v>
      </c>
      <c r="E471" s="385">
        <v>670000</v>
      </c>
      <c r="F471" s="385">
        <v>528000</v>
      </c>
      <c r="G471" s="385">
        <f t="shared" si="76"/>
        <v>12267900</v>
      </c>
      <c r="H471" s="385">
        <f t="shared" si="77"/>
        <v>1198000</v>
      </c>
      <c r="I471" s="386">
        <f t="shared" si="78"/>
        <v>0.6350633823212708</v>
      </c>
      <c r="J471" s="386">
        <f t="shared" si="79"/>
        <v>0.36493661767872926</v>
      </c>
      <c r="K471" s="387">
        <f t="shared" si="80"/>
        <v>13465900</v>
      </c>
      <c r="L471" s="387">
        <f t="shared" si="75"/>
        <v>8956477.2727272734</v>
      </c>
      <c r="M471" s="387">
        <f t="shared" si="75"/>
        <v>4984318.1818181816</v>
      </c>
      <c r="N471" s="387">
        <f t="shared" si="75"/>
        <v>761363.63636363635</v>
      </c>
      <c r="O471" s="387">
        <f t="shared" si="75"/>
        <v>600000</v>
      </c>
      <c r="P471" s="384">
        <v>3</v>
      </c>
      <c r="Q471" s="400">
        <v>15397941.347779214</v>
      </c>
      <c r="R471" s="390">
        <f t="shared" si="81"/>
        <v>15081808.000000002</v>
      </c>
      <c r="S471" s="392">
        <f t="shared" si="82"/>
        <v>1.0209612367283294</v>
      </c>
    </row>
    <row r="472" spans="1:19" ht="15" hidden="1" x14ac:dyDescent="0.25">
      <c r="A472" s="382" t="s">
        <v>338</v>
      </c>
      <c r="B472" s="382">
        <v>2003</v>
      </c>
      <c r="C472" s="385">
        <v>6552300</v>
      </c>
      <c r="D472" s="385">
        <v>5372700</v>
      </c>
      <c r="E472" s="385">
        <v>456520</v>
      </c>
      <c r="F472" s="385">
        <v>534290</v>
      </c>
      <c r="G472" s="385">
        <f t="shared" si="76"/>
        <v>11925000</v>
      </c>
      <c r="H472" s="385">
        <f t="shared" si="77"/>
        <v>990810</v>
      </c>
      <c r="I472" s="386">
        <f t="shared" si="78"/>
        <v>0.54265431281506926</v>
      </c>
      <c r="J472" s="386">
        <f t="shared" si="79"/>
        <v>0.45734568718493074</v>
      </c>
      <c r="K472" s="387">
        <f t="shared" si="80"/>
        <v>12915810</v>
      </c>
      <c r="L472" s="387">
        <f t="shared" si="75"/>
        <v>7445795.4545454541</v>
      </c>
      <c r="M472" s="387">
        <f t="shared" si="75"/>
        <v>6105340.9090909092</v>
      </c>
      <c r="N472" s="387">
        <f t="shared" si="75"/>
        <v>518772.72727272729</v>
      </c>
      <c r="O472" s="387">
        <f t="shared" si="75"/>
        <v>607147.72727272729</v>
      </c>
      <c r="P472" s="384">
        <v>4</v>
      </c>
      <c r="Q472" s="400">
        <v>15067686.238809142</v>
      </c>
      <c r="R472" s="390">
        <f t="shared" si="81"/>
        <v>14465707.200000001</v>
      </c>
      <c r="S472" s="392">
        <f t="shared" si="82"/>
        <v>1.0416142142576439</v>
      </c>
    </row>
    <row r="473" spans="1:19" ht="15" hidden="1" x14ac:dyDescent="0.25">
      <c r="A473" s="382" t="s">
        <v>338</v>
      </c>
      <c r="B473" s="382">
        <v>2004</v>
      </c>
      <c r="C473" s="385">
        <v>6008000</v>
      </c>
      <c r="D473" s="385">
        <v>5776000</v>
      </c>
      <c r="E473" s="385">
        <v>730000</v>
      </c>
      <c r="F473" s="385">
        <v>240000</v>
      </c>
      <c r="G473" s="385">
        <f t="shared" si="76"/>
        <v>11784000</v>
      </c>
      <c r="H473" s="385">
        <f t="shared" si="77"/>
        <v>970000</v>
      </c>
      <c r="I473" s="386">
        <f t="shared" si="78"/>
        <v>0.52830484553865453</v>
      </c>
      <c r="J473" s="386">
        <f t="shared" si="79"/>
        <v>0.47169515446134547</v>
      </c>
      <c r="K473" s="387">
        <f t="shared" si="80"/>
        <v>12754000</v>
      </c>
      <c r="L473" s="387">
        <f t="shared" si="75"/>
        <v>6827272.7272727275</v>
      </c>
      <c r="M473" s="387">
        <f t="shared" si="75"/>
        <v>6563636.3636363633</v>
      </c>
      <c r="N473" s="387">
        <f t="shared" si="75"/>
        <v>829545.45454545459</v>
      </c>
      <c r="O473" s="387">
        <f t="shared" si="75"/>
        <v>272727.27272727271</v>
      </c>
      <c r="P473" s="384">
        <v>5</v>
      </c>
      <c r="Q473" s="400">
        <v>14940379.700813632</v>
      </c>
      <c r="R473" s="390">
        <f t="shared" si="81"/>
        <v>14284480.000000002</v>
      </c>
      <c r="S473" s="392">
        <f t="shared" si="82"/>
        <v>1.0459169462811129</v>
      </c>
    </row>
    <row r="474" spans="1:19" ht="15" hidden="1" x14ac:dyDescent="0.25">
      <c r="A474" s="382" t="s">
        <v>338</v>
      </c>
      <c r="B474" s="382">
        <v>2005</v>
      </c>
      <c r="C474" s="385">
        <v>7935000</v>
      </c>
      <c r="D474" s="385">
        <v>3957600</v>
      </c>
      <c r="E474" s="385">
        <v>720000</v>
      </c>
      <c r="F474" s="385">
        <v>230000</v>
      </c>
      <c r="G474" s="385">
        <f t="shared" si="76"/>
        <v>11892600</v>
      </c>
      <c r="H474" s="385">
        <f t="shared" si="77"/>
        <v>950000</v>
      </c>
      <c r="I474" s="386">
        <f t="shared" si="78"/>
        <v>0.67392895519598839</v>
      </c>
      <c r="J474" s="386">
        <f t="shared" si="79"/>
        <v>0.32607104480401167</v>
      </c>
      <c r="K474" s="387">
        <f t="shared" si="80"/>
        <v>12842600</v>
      </c>
      <c r="L474" s="387">
        <f t="shared" si="75"/>
        <v>9017045.4545454551</v>
      </c>
      <c r="M474" s="387">
        <f t="shared" si="75"/>
        <v>4497272.7272727275</v>
      </c>
      <c r="N474" s="387">
        <f t="shared" si="75"/>
        <v>818181.81818181823</v>
      </c>
      <c r="O474" s="387">
        <f t="shared" si="75"/>
        <v>261363.63636363635</v>
      </c>
      <c r="P474" s="384">
        <v>6</v>
      </c>
      <c r="Q474" s="400">
        <v>14843942.36393583</v>
      </c>
      <c r="R474" s="390">
        <f t="shared" si="81"/>
        <v>14383712.000000002</v>
      </c>
      <c r="S474" s="392">
        <f t="shared" si="82"/>
        <v>1.0319966336878705</v>
      </c>
    </row>
    <row r="475" spans="1:19" ht="15" hidden="1" x14ac:dyDescent="0.25">
      <c r="A475" s="382" t="s">
        <v>338</v>
      </c>
      <c r="B475" s="382">
        <v>2006</v>
      </c>
      <c r="C475" s="385">
        <v>7772300</v>
      </c>
      <c r="D475" s="385">
        <v>4093300</v>
      </c>
      <c r="E475" s="385">
        <v>729000</v>
      </c>
      <c r="F475" s="385">
        <v>250000</v>
      </c>
      <c r="G475" s="385">
        <f t="shared" si="76"/>
        <v>11865600</v>
      </c>
      <c r="H475" s="385">
        <f t="shared" si="77"/>
        <v>979000</v>
      </c>
      <c r="I475" s="386">
        <f t="shared" si="78"/>
        <v>0.66185790137489686</v>
      </c>
      <c r="J475" s="386">
        <f t="shared" si="79"/>
        <v>0.33814209862510314</v>
      </c>
      <c r="K475" s="387">
        <f t="shared" si="80"/>
        <v>12844600</v>
      </c>
      <c r="L475" s="387">
        <f t="shared" si="75"/>
        <v>8832159.0909090918</v>
      </c>
      <c r="M475" s="387">
        <f t="shared" si="75"/>
        <v>4651477.2727272725</v>
      </c>
      <c r="N475" s="387">
        <f t="shared" si="75"/>
        <v>828409.09090909094</v>
      </c>
      <c r="O475" s="387">
        <f t="shared" si="75"/>
        <v>284090.90909090912</v>
      </c>
      <c r="P475" s="384">
        <v>7</v>
      </c>
      <c r="Q475" s="400">
        <v>14810881.724406388</v>
      </c>
      <c r="R475" s="390">
        <f t="shared" si="81"/>
        <v>14385952.000000002</v>
      </c>
      <c r="S475" s="392">
        <f t="shared" si="82"/>
        <v>1.0295378244280522</v>
      </c>
    </row>
    <row r="476" spans="1:19" ht="15" hidden="1" x14ac:dyDescent="0.25">
      <c r="A476" s="382" t="s">
        <v>338</v>
      </c>
      <c r="B476" s="382">
        <v>2007</v>
      </c>
      <c r="C476" s="385">
        <v>7117800</v>
      </c>
      <c r="D476" s="385">
        <v>4027100</v>
      </c>
      <c r="E476" s="385">
        <v>617000</v>
      </c>
      <c r="F476" s="385">
        <v>411000</v>
      </c>
      <c r="G476" s="385">
        <f t="shared" si="76"/>
        <v>11144900</v>
      </c>
      <c r="H476" s="385">
        <f t="shared" si="77"/>
        <v>1028000</v>
      </c>
      <c r="I476" s="386">
        <f t="shared" si="78"/>
        <v>0.63541144673824645</v>
      </c>
      <c r="J476" s="386">
        <f t="shared" si="79"/>
        <v>0.36458855326175355</v>
      </c>
      <c r="K476" s="387">
        <f t="shared" si="80"/>
        <v>12172900</v>
      </c>
      <c r="L476" s="387">
        <f t="shared" si="75"/>
        <v>8088409.0909090908</v>
      </c>
      <c r="M476" s="387">
        <f t="shared" si="75"/>
        <v>4576250</v>
      </c>
      <c r="N476" s="387">
        <f t="shared" si="75"/>
        <v>701136.36363636365</v>
      </c>
      <c r="O476" s="387">
        <f t="shared" si="75"/>
        <v>467045.45454545453</v>
      </c>
      <c r="P476" s="384">
        <v>8</v>
      </c>
      <c r="Q476" s="400">
        <v>14105970.149402099</v>
      </c>
      <c r="R476" s="390">
        <f t="shared" si="81"/>
        <v>13633648.000000002</v>
      </c>
      <c r="S476" s="392">
        <f t="shared" si="82"/>
        <v>1.0346438568314289</v>
      </c>
    </row>
    <row r="477" spans="1:19" ht="15" hidden="1" x14ac:dyDescent="0.25">
      <c r="A477" s="382" t="s">
        <v>338</v>
      </c>
      <c r="B477" s="382">
        <v>2008</v>
      </c>
      <c r="C477" s="385">
        <v>5830530</v>
      </c>
      <c r="D477" s="385">
        <v>2376800</v>
      </c>
      <c r="E477" s="385">
        <v>257310</v>
      </c>
      <c r="F477" s="385">
        <v>341110</v>
      </c>
      <c r="G477" s="385">
        <f t="shared" si="76"/>
        <v>8207330</v>
      </c>
      <c r="H477" s="385">
        <f t="shared" si="77"/>
        <v>598420</v>
      </c>
      <c r="I477" s="386">
        <f t="shared" si="78"/>
        <v>0.69134826675751637</v>
      </c>
      <c r="J477" s="386">
        <f t="shared" si="79"/>
        <v>0.30865173324248363</v>
      </c>
      <c r="K477" s="387">
        <f t="shared" si="80"/>
        <v>8805750</v>
      </c>
      <c r="L477" s="387">
        <f t="shared" si="75"/>
        <v>6625602.2727272725</v>
      </c>
      <c r="M477" s="387">
        <f t="shared" si="75"/>
        <v>2700909.0909090908</v>
      </c>
      <c r="N477" s="387">
        <f t="shared" si="75"/>
        <v>292397.72727272729</v>
      </c>
      <c r="O477" s="387">
        <f t="shared" si="75"/>
        <v>387625</v>
      </c>
      <c r="P477" s="384">
        <v>9</v>
      </c>
      <c r="Q477" s="400">
        <v>10349187.541546684</v>
      </c>
      <c r="R477" s="390">
        <f t="shared" si="81"/>
        <v>9862440.0000000019</v>
      </c>
      <c r="S477" s="392">
        <f t="shared" si="82"/>
        <v>1.0493536631448892</v>
      </c>
    </row>
    <row r="478" spans="1:19" ht="15" hidden="1" x14ac:dyDescent="0.25">
      <c r="A478" s="382" t="s">
        <v>338</v>
      </c>
      <c r="B478" s="382">
        <v>2009</v>
      </c>
      <c r="C478" s="385">
        <v>6635630</v>
      </c>
      <c r="D478" s="385">
        <v>2070400</v>
      </c>
      <c r="E478" s="385">
        <v>801360</v>
      </c>
      <c r="F478" s="385">
        <v>934920</v>
      </c>
      <c r="G478" s="385">
        <f t="shared" si="76"/>
        <v>8706030</v>
      </c>
      <c r="H478" s="385">
        <f t="shared" si="77"/>
        <v>1736280</v>
      </c>
      <c r="I478" s="386">
        <f t="shared" si="78"/>
        <v>0.71219777999312417</v>
      </c>
      <c r="J478" s="386">
        <f t="shared" si="79"/>
        <v>0.28780222000687589</v>
      </c>
      <c r="K478" s="387">
        <f t="shared" si="80"/>
        <v>10442310</v>
      </c>
      <c r="L478" s="387">
        <f t="shared" si="75"/>
        <v>7540488.6363636367</v>
      </c>
      <c r="M478" s="387">
        <f t="shared" si="75"/>
        <v>2352727.2727272729</v>
      </c>
      <c r="N478" s="387">
        <f t="shared" si="75"/>
        <v>910636.36363636365</v>
      </c>
      <c r="O478" s="387">
        <f t="shared" si="75"/>
        <v>1062409.0909090908</v>
      </c>
      <c r="P478" s="384">
        <v>10</v>
      </c>
      <c r="Q478" s="400">
        <v>11861658.372677922</v>
      </c>
      <c r="R478" s="390">
        <f t="shared" si="81"/>
        <v>11695387.200000001</v>
      </c>
      <c r="S478" s="392">
        <f t="shared" si="82"/>
        <v>1.0142168164109968</v>
      </c>
    </row>
    <row r="479" spans="1:19" ht="15" hidden="1" x14ac:dyDescent="0.25">
      <c r="A479" s="382" t="s">
        <v>338</v>
      </c>
      <c r="B479" s="382">
        <v>2010</v>
      </c>
      <c r="C479" s="385">
        <v>6991111</v>
      </c>
      <c r="D479" s="385">
        <v>3230707</v>
      </c>
      <c r="E479" s="385">
        <v>994160</v>
      </c>
      <c r="F479" s="385">
        <v>1317840</v>
      </c>
      <c r="G479" s="385">
        <f t="shared" si="76"/>
        <v>10221818</v>
      </c>
      <c r="H479" s="385">
        <f t="shared" si="77"/>
        <v>2312000</v>
      </c>
      <c r="I479" s="386">
        <f t="shared" si="78"/>
        <v>0.63709804945308768</v>
      </c>
      <c r="J479" s="386">
        <f t="shared" si="79"/>
        <v>0.36290195054691238</v>
      </c>
      <c r="K479" s="387">
        <f t="shared" si="80"/>
        <v>12533818</v>
      </c>
      <c r="L479" s="387">
        <f t="shared" si="75"/>
        <v>7944444.3181818184</v>
      </c>
      <c r="M479" s="387">
        <f t="shared" si="75"/>
        <v>3671257.9545454546</v>
      </c>
      <c r="N479" s="387">
        <f t="shared" si="75"/>
        <v>1129727.2727272727</v>
      </c>
      <c r="O479" s="387">
        <f t="shared" si="75"/>
        <v>1497545.4545454546</v>
      </c>
      <c r="P479" s="384">
        <v>11</v>
      </c>
      <c r="Q479" s="400">
        <v>14223311.489831727</v>
      </c>
      <c r="R479" s="390">
        <f t="shared" si="81"/>
        <v>14037876.160000002</v>
      </c>
      <c r="S479" s="392">
        <f t="shared" si="82"/>
        <v>1.0132096428062323</v>
      </c>
    </row>
    <row r="480" spans="1:19" ht="15" hidden="1" x14ac:dyDescent="0.25">
      <c r="A480" s="382" t="s">
        <v>338</v>
      </c>
      <c r="B480" s="382">
        <v>2011</v>
      </c>
      <c r="C480" s="385">
        <v>8445198</v>
      </c>
      <c r="D480" s="385">
        <v>3203910</v>
      </c>
      <c r="E480" s="385">
        <v>558409</v>
      </c>
      <c r="F480" s="385">
        <v>625975</v>
      </c>
      <c r="G480" s="385">
        <f t="shared" si="76"/>
        <v>11649108</v>
      </c>
      <c r="H480" s="385">
        <f t="shared" si="77"/>
        <v>1184384</v>
      </c>
      <c r="I480" s="386">
        <f t="shared" si="78"/>
        <v>0.70157109226389824</v>
      </c>
      <c r="J480" s="386">
        <f t="shared" si="79"/>
        <v>0.29842890773610176</v>
      </c>
      <c r="K480" s="387">
        <f t="shared" si="80"/>
        <v>12833492</v>
      </c>
      <c r="L480" s="387">
        <f t="shared" si="75"/>
        <v>9596815.9090909082</v>
      </c>
      <c r="M480" s="387">
        <f t="shared" si="75"/>
        <v>3640806.8181818184</v>
      </c>
      <c r="N480" s="387">
        <f t="shared" si="75"/>
        <v>634555.68181818177</v>
      </c>
      <c r="O480" s="387">
        <f t="shared" si="75"/>
        <v>711335.22727272729</v>
      </c>
      <c r="P480" s="384">
        <v>12</v>
      </c>
      <c r="Q480" s="400">
        <v>14607856.558483457</v>
      </c>
      <c r="R480" s="390">
        <f t="shared" si="81"/>
        <v>14373511.040000001</v>
      </c>
      <c r="S480" s="392">
        <f t="shared" si="82"/>
        <v>1.0163039857019831</v>
      </c>
    </row>
    <row r="481" spans="1:19" ht="15" hidden="1" x14ac:dyDescent="0.25">
      <c r="A481" s="382" t="s">
        <v>338</v>
      </c>
      <c r="B481" s="382">
        <v>2012</v>
      </c>
      <c r="C481" s="385">
        <v>6040138</v>
      </c>
      <c r="D481" s="385">
        <v>5316449</v>
      </c>
      <c r="E481" s="385">
        <v>469200</v>
      </c>
      <c r="F481" s="385">
        <v>703800</v>
      </c>
      <c r="G481" s="385">
        <f t="shared" si="76"/>
        <v>11356587</v>
      </c>
      <c r="H481" s="385">
        <f t="shared" si="77"/>
        <v>1173000</v>
      </c>
      <c r="I481" s="386">
        <f t="shared" si="78"/>
        <v>0.51951736318204267</v>
      </c>
      <c r="J481" s="386">
        <f t="shared" si="79"/>
        <v>0.48048263681795739</v>
      </c>
      <c r="K481" s="387">
        <f t="shared" si="80"/>
        <v>12529587</v>
      </c>
      <c r="L481" s="387">
        <f t="shared" si="75"/>
        <v>6863793.1818181816</v>
      </c>
      <c r="M481" s="387">
        <f t="shared" si="75"/>
        <v>6041419.3181818184</v>
      </c>
      <c r="N481" s="387">
        <f t="shared" si="75"/>
        <v>533181.81818181823</v>
      </c>
      <c r="O481" s="387">
        <f t="shared" si="75"/>
        <v>799772.72727272729</v>
      </c>
      <c r="P481" s="384">
        <v>13</v>
      </c>
      <c r="Q481" s="400">
        <v>14407535.975399397</v>
      </c>
      <c r="R481" s="390">
        <f t="shared" si="81"/>
        <v>14033137.440000001</v>
      </c>
      <c r="S481" s="392">
        <f t="shared" si="82"/>
        <v>1.0266796029754695</v>
      </c>
    </row>
    <row r="482" spans="1:19" ht="15" hidden="1" x14ac:dyDescent="0.25">
      <c r="A482" s="382" t="s">
        <v>338</v>
      </c>
      <c r="B482" s="382">
        <v>2013</v>
      </c>
      <c r="C482" s="385">
        <v>7975011</v>
      </c>
      <c r="D482" s="385">
        <v>3008561</v>
      </c>
      <c r="E482" s="385">
        <v>259373</v>
      </c>
      <c r="F482" s="385">
        <v>998925</v>
      </c>
      <c r="G482" s="385">
        <f t="shared" si="76"/>
        <v>10983572</v>
      </c>
      <c r="H482" s="385">
        <f t="shared" si="77"/>
        <v>1258298</v>
      </c>
      <c r="I482" s="386">
        <f t="shared" si="78"/>
        <v>0.6726410262484408</v>
      </c>
      <c r="J482" s="386">
        <f t="shared" si="79"/>
        <v>0.3273589737515592</v>
      </c>
      <c r="K482" s="387">
        <f t="shared" si="80"/>
        <v>12241870</v>
      </c>
      <c r="L482" s="387">
        <f t="shared" si="75"/>
        <v>9062512.5</v>
      </c>
      <c r="M482" s="387">
        <f t="shared" si="75"/>
        <v>3418819.3181818184</v>
      </c>
      <c r="N482" s="387">
        <f t="shared" si="75"/>
        <v>294742.04545454547</v>
      </c>
      <c r="O482" s="387">
        <f t="shared" si="75"/>
        <v>1135142.0454545454</v>
      </c>
      <c r="P482" s="384">
        <v>14</v>
      </c>
      <c r="Q482" s="400">
        <v>14140871.759510893</v>
      </c>
      <c r="R482" s="390">
        <f t="shared" si="81"/>
        <v>13710894.400000002</v>
      </c>
      <c r="S482" s="392">
        <f t="shared" si="82"/>
        <v>1.0313602706699347</v>
      </c>
    </row>
    <row r="483" spans="1:19" ht="15" hidden="1" x14ac:dyDescent="0.25">
      <c r="A483" s="382" t="s">
        <v>338</v>
      </c>
      <c r="B483" s="382">
        <v>2014</v>
      </c>
      <c r="C483" s="385">
        <v>8172272</v>
      </c>
      <c r="D483" s="385">
        <v>3414072</v>
      </c>
      <c r="E483" s="385">
        <v>186000</v>
      </c>
      <c r="F483" s="385">
        <v>1113000</v>
      </c>
      <c r="G483" s="385">
        <f t="shared" si="76"/>
        <v>11586344</v>
      </c>
      <c r="H483" s="385">
        <f t="shared" si="77"/>
        <v>1299000</v>
      </c>
      <c r="I483" s="386">
        <f t="shared" si="78"/>
        <v>0.64866502593954811</v>
      </c>
      <c r="J483" s="386">
        <f t="shared" si="79"/>
        <v>0.35133497406045194</v>
      </c>
      <c r="K483" s="387">
        <f t="shared" si="80"/>
        <v>12885344</v>
      </c>
      <c r="L483" s="387">
        <f t="shared" si="75"/>
        <v>9286672.7272727266</v>
      </c>
      <c r="M483" s="387">
        <f t="shared" si="75"/>
        <v>3879627.2727272729</v>
      </c>
      <c r="N483" s="387">
        <f t="shared" si="75"/>
        <v>211363.63636363635</v>
      </c>
      <c r="O483" s="387">
        <f t="shared" si="75"/>
        <v>1264772.7272727273</v>
      </c>
      <c r="P483" s="384">
        <v>15</v>
      </c>
      <c r="Q483" s="400">
        <v>14977608.345198924</v>
      </c>
      <c r="R483" s="390">
        <f t="shared" si="81"/>
        <v>14431585.280000001</v>
      </c>
      <c r="S483" s="392">
        <f t="shared" si="82"/>
        <v>1.0378352796733723</v>
      </c>
    </row>
    <row r="484" spans="1:19" ht="15" hidden="1" x14ac:dyDescent="0.25">
      <c r="A484" s="382" t="s">
        <v>338</v>
      </c>
      <c r="B484" s="382">
        <v>2015</v>
      </c>
      <c r="C484" s="385">
        <v>8045736</v>
      </c>
      <c r="D484" s="385">
        <v>3048680</v>
      </c>
      <c r="E484" s="385">
        <v>200000</v>
      </c>
      <c r="F484" s="385">
        <v>1000000</v>
      </c>
      <c r="G484" s="385">
        <f t="shared" si="76"/>
        <v>11094416</v>
      </c>
      <c r="H484" s="385">
        <f t="shared" si="77"/>
        <v>1200000</v>
      </c>
      <c r="I484" s="386">
        <f t="shared" si="78"/>
        <v>0.67068952278823168</v>
      </c>
      <c r="J484" s="386">
        <f t="shared" si="79"/>
        <v>0.32931047721176832</v>
      </c>
      <c r="K484" s="387">
        <f t="shared" si="80"/>
        <v>12294416</v>
      </c>
      <c r="L484" s="387">
        <f t="shared" si="75"/>
        <v>9142881.8181818184</v>
      </c>
      <c r="M484" s="387">
        <f t="shared" si="75"/>
        <v>3464409.0909090908</v>
      </c>
      <c r="N484" s="387">
        <f t="shared" si="75"/>
        <v>227272.72727272726</v>
      </c>
      <c r="O484" s="387">
        <f t="shared" si="75"/>
        <v>1136363.6363636365</v>
      </c>
      <c r="P484" s="384">
        <v>16</v>
      </c>
      <c r="Q484" s="400">
        <v>14306327.611767337</v>
      </c>
      <c r="R484" s="390">
        <f t="shared" si="81"/>
        <v>13769745.920000002</v>
      </c>
      <c r="S484" s="392">
        <f t="shared" si="82"/>
        <v>1.0389681621494535</v>
      </c>
    </row>
    <row r="485" spans="1:19" ht="15" hidden="1" x14ac:dyDescent="0.25">
      <c r="A485" s="382" t="s">
        <v>338</v>
      </c>
      <c r="B485" s="382">
        <v>2016</v>
      </c>
      <c r="C485" s="385">
        <v>8623985</v>
      </c>
      <c r="D485" s="385">
        <v>2727421</v>
      </c>
      <c r="E485" s="385">
        <v>200000</v>
      </c>
      <c r="F485" s="385">
        <v>1500000</v>
      </c>
      <c r="G485" s="385">
        <f t="shared" si="76"/>
        <v>11351406</v>
      </c>
      <c r="H485" s="385">
        <f t="shared" si="77"/>
        <v>1700000</v>
      </c>
      <c r="I485" s="386">
        <f t="shared" si="78"/>
        <v>0.67609459088162605</v>
      </c>
      <c r="J485" s="386">
        <f t="shared" si="79"/>
        <v>0.3239054091183739</v>
      </c>
      <c r="K485" s="387">
        <f t="shared" si="80"/>
        <v>13051406</v>
      </c>
      <c r="L485" s="387">
        <f t="shared" si="75"/>
        <v>9799982.9545454551</v>
      </c>
      <c r="M485" s="387">
        <f t="shared" si="75"/>
        <v>3099342.0454545454</v>
      </c>
      <c r="N485" s="387">
        <f t="shared" si="75"/>
        <v>227272.72727272726</v>
      </c>
      <c r="O485" s="387">
        <f t="shared" si="75"/>
        <v>1704545.4545454546</v>
      </c>
      <c r="P485" s="384">
        <v>17</v>
      </c>
      <c r="Q485" s="400">
        <v>14900362.199568523</v>
      </c>
      <c r="R485" s="390">
        <f t="shared" si="81"/>
        <v>14617574.720000001</v>
      </c>
      <c r="S485" s="392">
        <f t="shared" si="82"/>
        <v>1.0193457180815098</v>
      </c>
    </row>
    <row r="486" spans="1:19" ht="15" hidden="1" x14ac:dyDescent="0.25">
      <c r="A486" s="382" t="s">
        <v>338</v>
      </c>
      <c r="B486" s="382">
        <v>2017</v>
      </c>
      <c r="C486" s="385">
        <v>7549275</v>
      </c>
      <c r="D486" s="385">
        <v>3146874</v>
      </c>
      <c r="E486" s="385">
        <v>200000</v>
      </c>
      <c r="F486" s="385">
        <v>2000000</v>
      </c>
      <c r="G486" s="385">
        <f t="shared" si="76"/>
        <v>10696149</v>
      </c>
      <c r="H486" s="385">
        <f t="shared" si="77"/>
        <v>2200000</v>
      </c>
      <c r="I486" s="386">
        <f t="shared" si="78"/>
        <v>0.60089837671695634</v>
      </c>
      <c r="J486" s="386">
        <f t="shared" si="79"/>
        <v>0.39910162328304366</v>
      </c>
      <c r="K486" s="387">
        <f t="shared" si="80"/>
        <v>12896149</v>
      </c>
      <c r="L486" s="387">
        <f t="shared" si="75"/>
        <v>8578721.5909090918</v>
      </c>
      <c r="M486" s="387">
        <f t="shared" si="75"/>
        <v>3575993.1818181816</v>
      </c>
      <c r="N486" s="387">
        <f t="shared" si="75"/>
        <v>227272.72727272726</v>
      </c>
      <c r="O486" s="387">
        <f t="shared" si="75"/>
        <v>2272727.2727272729</v>
      </c>
      <c r="P486" s="384">
        <v>18</v>
      </c>
      <c r="Q486" s="400">
        <v>14579601.586491916</v>
      </c>
      <c r="R486" s="390">
        <f t="shared" si="81"/>
        <v>14443686.880000001</v>
      </c>
      <c r="S486" s="392">
        <f t="shared" si="82"/>
        <v>1.0094099732029025</v>
      </c>
    </row>
    <row r="487" spans="1:19" ht="15" hidden="1" x14ac:dyDescent="0.25">
      <c r="A487" s="382" t="s">
        <v>338</v>
      </c>
      <c r="B487" s="382">
        <v>2018</v>
      </c>
      <c r="C487" s="385">
        <v>7700000</v>
      </c>
      <c r="D487" s="385">
        <v>3042170</v>
      </c>
      <c r="E487" s="385">
        <v>200000</v>
      </c>
      <c r="F487" s="385">
        <v>2000000</v>
      </c>
      <c r="G487" s="385">
        <f t="shared" si="76"/>
        <v>10742170</v>
      </c>
      <c r="H487" s="385">
        <f t="shared" si="77"/>
        <v>2200000</v>
      </c>
      <c r="I487" s="386">
        <f t="shared" si="78"/>
        <v>0.61040768279198931</v>
      </c>
      <c r="J487" s="386">
        <f t="shared" si="79"/>
        <v>0.38959231720801069</v>
      </c>
      <c r="K487" s="387">
        <f t="shared" si="80"/>
        <v>12942170</v>
      </c>
      <c r="L487" s="387">
        <f t="shared" si="75"/>
        <v>8750000</v>
      </c>
      <c r="M487" s="387">
        <f t="shared" si="75"/>
        <v>3457011.3636363638</v>
      </c>
      <c r="N487" s="387">
        <f t="shared" si="75"/>
        <v>227272.72727272726</v>
      </c>
      <c r="O487" s="387">
        <f t="shared" si="75"/>
        <v>2272727.2727272729</v>
      </c>
      <c r="P487" s="384">
        <v>19</v>
      </c>
      <c r="Q487" s="400">
        <v>14414086.532943621</v>
      </c>
      <c r="R487" s="390">
        <f t="shared" si="81"/>
        <v>14495230.400000002</v>
      </c>
      <c r="S487" s="392">
        <f t="shared" si="82"/>
        <v>0.99440202985277271</v>
      </c>
    </row>
    <row r="488" spans="1:19" ht="15" hidden="1" x14ac:dyDescent="0.25">
      <c r="A488" s="382" t="s">
        <v>338</v>
      </c>
      <c r="B488" s="382">
        <v>2019</v>
      </c>
      <c r="C488" s="385">
        <v>8079698</v>
      </c>
      <c r="D488" s="385">
        <v>4187367</v>
      </c>
      <c r="E488" s="385">
        <v>270000</v>
      </c>
      <c r="F488" s="385">
        <v>2285000</v>
      </c>
      <c r="G488" s="385">
        <f t="shared" si="76"/>
        <v>12267065</v>
      </c>
      <c r="H488" s="385">
        <f t="shared" si="77"/>
        <v>2555000</v>
      </c>
      <c r="I488" s="386">
        <f t="shared" si="78"/>
        <v>0.56332892886382568</v>
      </c>
      <c r="J488" s="386">
        <f t="shared" si="79"/>
        <v>0.43667107113617437</v>
      </c>
      <c r="K488" s="387">
        <f t="shared" si="80"/>
        <v>14822065</v>
      </c>
      <c r="L488" s="387">
        <f t="shared" si="75"/>
        <v>9181475</v>
      </c>
      <c r="M488" s="387">
        <f t="shared" si="75"/>
        <v>4758371.5909090908</v>
      </c>
      <c r="N488" s="387">
        <f t="shared" si="75"/>
        <v>306818.18181818182</v>
      </c>
      <c r="O488" s="387">
        <f t="shared" si="75"/>
        <v>2596590.9090909092</v>
      </c>
      <c r="P488" s="384">
        <v>20</v>
      </c>
      <c r="Q488" s="400">
        <v>16140567.061441792</v>
      </c>
      <c r="R488" s="390">
        <f t="shared" si="81"/>
        <v>16600712.800000001</v>
      </c>
      <c r="S488" s="392">
        <f t="shared" si="82"/>
        <v>0.97228156741810456</v>
      </c>
    </row>
    <row r="489" spans="1:19" ht="15" hidden="1" x14ac:dyDescent="0.25">
      <c r="A489" s="382" t="s">
        <v>338</v>
      </c>
      <c r="B489" s="382">
        <v>2020</v>
      </c>
      <c r="C489" s="385">
        <v>8406655</v>
      </c>
      <c r="D489" s="385">
        <v>4320049</v>
      </c>
      <c r="E489" s="385">
        <v>285000</v>
      </c>
      <c r="F489" s="385">
        <v>2335000</v>
      </c>
      <c r="G489" s="385">
        <f t="shared" si="76"/>
        <v>12726704</v>
      </c>
      <c r="H489" s="385">
        <f t="shared" si="77"/>
        <v>2620000</v>
      </c>
      <c r="I489" s="386">
        <f t="shared" si="78"/>
        <v>0.56635320522243737</v>
      </c>
      <c r="J489" s="386">
        <f t="shared" si="79"/>
        <v>0.43364679477756268</v>
      </c>
      <c r="K489" s="387">
        <f t="shared" si="80"/>
        <v>15346704</v>
      </c>
      <c r="L489" s="387">
        <f t="shared" si="75"/>
        <v>9553017.0454545449</v>
      </c>
      <c r="M489" s="387">
        <f t="shared" si="75"/>
        <v>4909146.5909090908</v>
      </c>
      <c r="N489" s="387">
        <f t="shared" si="75"/>
        <v>323863.63636363635</v>
      </c>
      <c r="O489" s="387">
        <f t="shared" si="75"/>
        <v>2653409.0909090908</v>
      </c>
      <c r="P489" s="384">
        <v>21</v>
      </c>
      <c r="Q489" s="400">
        <v>16799044.146155231</v>
      </c>
      <c r="R489" s="390">
        <f t="shared" si="81"/>
        <v>17188308.48</v>
      </c>
      <c r="S489" s="392">
        <f t="shared" si="82"/>
        <v>0.9773529585940518</v>
      </c>
    </row>
    <row r="490" spans="1:19" hidden="1" x14ac:dyDescent="0.2">
      <c r="A490" s="382" t="s">
        <v>339</v>
      </c>
      <c r="B490" s="382">
        <v>1992</v>
      </c>
      <c r="C490" s="385">
        <v>1328000</v>
      </c>
      <c r="D490" s="385">
        <v>456000</v>
      </c>
      <c r="E490" s="385">
        <v>1028000</v>
      </c>
      <c r="F490" s="385">
        <v>348000</v>
      </c>
      <c r="G490" s="385">
        <f t="shared" si="76"/>
        <v>1784000</v>
      </c>
      <c r="H490" s="385">
        <f t="shared" si="77"/>
        <v>1376000</v>
      </c>
      <c r="I490" s="386">
        <f t="shared" si="78"/>
        <v>0.74556962025316453</v>
      </c>
      <c r="J490" s="386">
        <f t="shared" si="79"/>
        <v>0.25443037974683547</v>
      </c>
      <c r="K490" s="387">
        <f t="shared" si="80"/>
        <v>3160000</v>
      </c>
      <c r="L490" s="387">
        <f t="shared" si="75"/>
        <v>1509090.9090909092</v>
      </c>
      <c r="M490" s="387">
        <f t="shared" si="75"/>
        <v>518181.81818181818</v>
      </c>
      <c r="N490" s="387">
        <f t="shared" si="75"/>
        <v>1168181.8181818181</v>
      </c>
      <c r="O490" s="387">
        <f t="shared" si="75"/>
        <v>395454.54545454547</v>
      </c>
    </row>
    <row r="491" spans="1:19" hidden="1" x14ac:dyDescent="0.2">
      <c r="A491" s="382" t="s">
        <v>339</v>
      </c>
      <c r="B491" s="382">
        <v>1993</v>
      </c>
      <c r="C491" s="385">
        <v>2267000</v>
      </c>
      <c r="D491" s="385">
        <v>461000</v>
      </c>
      <c r="E491" s="385">
        <v>1330000</v>
      </c>
      <c r="F491" s="385">
        <v>450000</v>
      </c>
      <c r="G491" s="385">
        <f t="shared" si="76"/>
        <v>2728000</v>
      </c>
      <c r="H491" s="385">
        <f t="shared" si="77"/>
        <v>1780000</v>
      </c>
      <c r="I491" s="386">
        <f t="shared" si="78"/>
        <v>0.7979148181011535</v>
      </c>
      <c r="J491" s="386">
        <f t="shared" si="79"/>
        <v>0.2020851818988465</v>
      </c>
      <c r="K491" s="387">
        <f t="shared" si="80"/>
        <v>4508000</v>
      </c>
      <c r="L491" s="387">
        <f t="shared" si="75"/>
        <v>2576136.3636363638</v>
      </c>
      <c r="M491" s="387">
        <f t="shared" si="75"/>
        <v>523863.63636363635</v>
      </c>
      <c r="N491" s="387">
        <f t="shared" si="75"/>
        <v>1511363.6363636365</v>
      </c>
      <c r="O491" s="387">
        <f t="shared" si="75"/>
        <v>511363.63636363635</v>
      </c>
    </row>
    <row r="492" spans="1:19" hidden="1" x14ac:dyDescent="0.2">
      <c r="A492" s="382" t="s">
        <v>339</v>
      </c>
      <c r="B492" s="382">
        <v>1994</v>
      </c>
      <c r="C492" s="385">
        <v>1680000</v>
      </c>
      <c r="D492" s="385">
        <v>576000</v>
      </c>
      <c r="E492" s="385">
        <v>1297000</v>
      </c>
      <c r="F492" s="385">
        <v>439000</v>
      </c>
      <c r="G492" s="385">
        <f t="shared" si="76"/>
        <v>2256000</v>
      </c>
      <c r="H492" s="385">
        <f t="shared" si="77"/>
        <v>1736000</v>
      </c>
      <c r="I492" s="386">
        <f t="shared" si="78"/>
        <v>0.7457414829659319</v>
      </c>
      <c r="J492" s="386">
        <f t="shared" si="79"/>
        <v>0.25425851703406815</v>
      </c>
      <c r="K492" s="387">
        <f t="shared" si="80"/>
        <v>3992000</v>
      </c>
      <c r="L492" s="387">
        <f t="shared" si="75"/>
        <v>1909090.9090909092</v>
      </c>
      <c r="M492" s="387">
        <f t="shared" si="75"/>
        <v>654545.45454545459</v>
      </c>
      <c r="N492" s="387">
        <f t="shared" si="75"/>
        <v>1473863.6363636365</v>
      </c>
      <c r="O492" s="387">
        <f t="shared" si="75"/>
        <v>498863.63636363635</v>
      </c>
    </row>
    <row r="493" spans="1:19" ht="15" hidden="1" x14ac:dyDescent="0.25">
      <c r="A493" s="382" t="s">
        <v>339</v>
      </c>
      <c r="B493" s="382">
        <v>1995</v>
      </c>
      <c r="C493" s="385">
        <v>3785000</v>
      </c>
      <c r="D493" s="385">
        <v>1085000</v>
      </c>
      <c r="E493" s="385">
        <v>815000</v>
      </c>
      <c r="F493" s="385">
        <v>275000</v>
      </c>
      <c r="G493" s="385">
        <f t="shared" si="76"/>
        <v>4870000</v>
      </c>
      <c r="H493" s="385">
        <f t="shared" si="77"/>
        <v>1090000</v>
      </c>
      <c r="I493" s="386">
        <f t="shared" si="78"/>
        <v>0.77181208053691275</v>
      </c>
      <c r="J493" s="386">
        <f t="shared" si="79"/>
        <v>0.22818791946308725</v>
      </c>
      <c r="K493" s="387">
        <f t="shared" si="80"/>
        <v>5960000</v>
      </c>
      <c r="L493" s="387">
        <f t="shared" si="75"/>
        <v>4301136.3636363633</v>
      </c>
      <c r="M493" s="387">
        <f t="shared" si="75"/>
        <v>1232954.5454545454</v>
      </c>
      <c r="N493" s="387">
        <f t="shared" si="75"/>
        <v>926136.36363636365</v>
      </c>
      <c r="O493" s="387">
        <f t="shared" si="75"/>
        <v>312500</v>
      </c>
      <c r="Q493" s="388" t="s">
        <v>331</v>
      </c>
    </row>
    <row r="494" spans="1:19" ht="15" hidden="1" x14ac:dyDescent="0.25">
      <c r="A494" s="382" t="s">
        <v>339</v>
      </c>
      <c r="B494" s="382">
        <v>1996</v>
      </c>
      <c r="C494" s="385">
        <v>3445000</v>
      </c>
      <c r="D494" s="385">
        <v>865000</v>
      </c>
      <c r="E494" s="385">
        <v>920000</v>
      </c>
      <c r="F494" s="385">
        <v>310000</v>
      </c>
      <c r="G494" s="385">
        <f t="shared" si="76"/>
        <v>4310000</v>
      </c>
      <c r="H494" s="385">
        <f t="shared" si="77"/>
        <v>1230000</v>
      </c>
      <c r="I494" s="386">
        <f t="shared" si="78"/>
        <v>0.78790613718411551</v>
      </c>
      <c r="J494" s="386">
        <f t="shared" si="79"/>
        <v>0.21209386281588447</v>
      </c>
      <c r="K494" s="387">
        <f t="shared" si="80"/>
        <v>5540000</v>
      </c>
      <c r="L494" s="387">
        <f t="shared" si="75"/>
        <v>3914772.7272727271</v>
      </c>
      <c r="M494" s="387">
        <f t="shared" si="75"/>
        <v>982954.54545454541</v>
      </c>
      <c r="N494" s="387">
        <f t="shared" si="75"/>
        <v>1045454.5454545454</v>
      </c>
      <c r="O494" s="387">
        <f t="shared" si="75"/>
        <v>352272.72727272729</v>
      </c>
      <c r="P494" s="384">
        <v>1</v>
      </c>
      <c r="Q494" s="400">
        <v>6726880.0276202522</v>
      </c>
      <c r="R494" s="401">
        <f>K494*1.12</f>
        <v>6204800.0000000009</v>
      </c>
      <c r="S494" s="392">
        <f t="shared" ref="S494:S518" si="83">Q494/R494</f>
        <v>1.0841413144050174</v>
      </c>
    </row>
    <row r="495" spans="1:19" ht="15" hidden="1" x14ac:dyDescent="0.25">
      <c r="A495" s="382" t="s">
        <v>339</v>
      </c>
      <c r="B495" s="382">
        <v>1997</v>
      </c>
      <c r="C495" s="385">
        <v>2480000</v>
      </c>
      <c r="D495" s="385">
        <v>1520000</v>
      </c>
      <c r="E495" s="385">
        <v>660000</v>
      </c>
      <c r="F495" s="385">
        <v>489000</v>
      </c>
      <c r="G495" s="385">
        <f t="shared" si="76"/>
        <v>4000000</v>
      </c>
      <c r="H495" s="385">
        <f t="shared" si="77"/>
        <v>1149000</v>
      </c>
      <c r="I495" s="386">
        <f t="shared" si="78"/>
        <v>0.60982715090308803</v>
      </c>
      <c r="J495" s="386">
        <f t="shared" si="79"/>
        <v>0.39017284909691202</v>
      </c>
      <c r="K495" s="387">
        <f t="shared" si="80"/>
        <v>5149000</v>
      </c>
      <c r="L495" s="387">
        <f t="shared" si="75"/>
        <v>2818181.8181818184</v>
      </c>
      <c r="M495" s="387">
        <f t="shared" si="75"/>
        <v>1727272.7272727273</v>
      </c>
      <c r="N495" s="387">
        <f t="shared" si="75"/>
        <v>750000</v>
      </c>
      <c r="O495" s="387">
        <f t="shared" si="75"/>
        <v>555681.81818181823</v>
      </c>
      <c r="P495" s="384">
        <v>2</v>
      </c>
      <c r="Q495" s="400">
        <v>6486632.2240512203</v>
      </c>
      <c r="R495" s="401">
        <f t="shared" ref="R495:R518" si="84">K495*1.12</f>
        <v>5766880.0000000009</v>
      </c>
      <c r="S495" s="392">
        <f t="shared" si="83"/>
        <v>1.124807907230811</v>
      </c>
    </row>
    <row r="496" spans="1:19" ht="15" hidden="1" x14ac:dyDescent="0.25">
      <c r="A496" s="382" t="s">
        <v>339</v>
      </c>
      <c r="B496" s="382">
        <v>1998</v>
      </c>
      <c r="C496" s="385">
        <v>1919000</v>
      </c>
      <c r="D496" s="385">
        <v>1790000</v>
      </c>
      <c r="E496" s="385">
        <v>360000</v>
      </c>
      <c r="F496" s="385">
        <v>810000</v>
      </c>
      <c r="G496" s="385">
        <f t="shared" si="76"/>
        <v>3709000</v>
      </c>
      <c r="H496" s="385">
        <f t="shared" si="77"/>
        <v>1170000</v>
      </c>
      <c r="I496" s="386">
        <f t="shared" si="78"/>
        <v>0.46710391473662638</v>
      </c>
      <c r="J496" s="386">
        <f t="shared" si="79"/>
        <v>0.53289608526337362</v>
      </c>
      <c r="K496" s="387">
        <f t="shared" si="80"/>
        <v>4879000</v>
      </c>
      <c r="L496" s="387">
        <f t="shared" si="75"/>
        <v>2180681.8181818184</v>
      </c>
      <c r="M496" s="387">
        <f t="shared" si="75"/>
        <v>2034090.9090909092</v>
      </c>
      <c r="N496" s="387">
        <f t="shared" si="75"/>
        <v>409090.90909090912</v>
      </c>
      <c r="O496" s="387">
        <f t="shared" si="75"/>
        <v>920454.54545454541</v>
      </c>
      <c r="P496" s="384">
        <v>3</v>
      </c>
      <c r="Q496" s="400">
        <v>6326068.2367456881</v>
      </c>
      <c r="R496" s="401">
        <f t="shared" si="84"/>
        <v>5464480.0000000009</v>
      </c>
      <c r="S496" s="392">
        <f t="shared" si="83"/>
        <v>1.1576706725517683</v>
      </c>
    </row>
    <row r="497" spans="1:19" ht="15" hidden="1" x14ac:dyDescent="0.25">
      <c r="A497" s="382" t="s">
        <v>339</v>
      </c>
      <c r="B497" s="382">
        <v>1999</v>
      </c>
      <c r="C497" s="385">
        <v>1910000</v>
      </c>
      <c r="D497" s="385">
        <v>1890000</v>
      </c>
      <c r="E497" s="385">
        <v>350000</v>
      </c>
      <c r="F497" s="385">
        <v>774000</v>
      </c>
      <c r="G497" s="385">
        <f t="shared" si="76"/>
        <v>3800000</v>
      </c>
      <c r="H497" s="385">
        <f t="shared" si="77"/>
        <v>1124000</v>
      </c>
      <c r="I497" s="386">
        <f t="shared" si="78"/>
        <v>0.45897644191714054</v>
      </c>
      <c r="J497" s="386">
        <f t="shared" si="79"/>
        <v>0.54102355808285951</v>
      </c>
      <c r="K497" s="387">
        <f t="shared" si="80"/>
        <v>4924000</v>
      </c>
      <c r="L497" s="387">
        <f t="shared" si="75"/>
        <v>2170454.5454545454</v>
      </c>
      <c r="M497" s="387">
        <f t="shared" si="75"/>
        <v>2147727.2727272729</v>
      </c>
      <c r="N497" s="387">
        <f t="shared" si="75"/>
        <v>397727.27272727271</v>
      </c>
      <c r="O497" s="387">
        <f t="shared" si="75"/>
        <v>879545.45454545459</v>
      </c>
      <c r="P497" s="384">
        <v>4</v>
      </c>
      <c r="Q497" s="400">
        <v>6502781.8048715163</v>
      </c>
      <c r="R497" s="401">
        <f t="shared" si="84"/>
        <v>5514880.0000000009</v>
      </c>
      <c r="S497" s="392">
        <f t="shared" si="83"/>
        <v>1.1791338714299342</v>
      </c>
    </row>
    <row r="498" spans="1:19" ht="15" hidden="1" x14ac:dyDescent="0.25">
      <c r="A498" s="382" t="s">
        <v>339</v>
      </c>
      <c r="B498" s="382">
        <v>2000</v>
      </c>
      <c r="C498" s="385">
        <v>2430000</v>
      </c>
      <c r="D498" s="385">
        <v>1620000</v>
      </c>
      <c r="E498" s="385">
        <v>450000</v>
      </c>
      <c r="F498" s="385">
        <v>1000000</v>
      </c>
      <c r="G498" s="385">
        <f t="shared" si="76"/>
        <v>4050000</v>
      </c>
      <c r="H498" s="385">
        <f t="shared" si="77"/>
        <v>1450000</v>
      </c>
      <c r="I498" s="386">
        <f t="shared" si="78"/>
        <v>0.52363636363636368</v>
      </c>
      <c r="J498" s="386">
        <f t="shared" si="79"/>
        <v>0.47636363636363638</v>
      </c>
      <c r="K498" s="387">
        <f t="shared" si="80"/>
        <v>5500000</v>
      </c>
      <c r="L498" s="387">
        <f t="shared" si="75"/>
        <v>2761363.6363636362</v>
      </c>
      <c r="M498" s="387">
        <f t="shared" si="75"/>
        <v>1840909.0909090908</v>
      </c>
      <c r="N498" s="387">
        <f t="shared" si="75"/>
        <v>511363.63636363635</v>
      </c>
      <c r="O498" s="387">
        <f t="shared" si="75"/>
        <v>1136363.6363636365</v>
      </c>
      <c r="P498" s="384">
        <v>5</v>
      </c>
      <c r="Q498" s="400">
        <v>7013961.4585807696</v>
      </c>
      <c r="R498" s="401">
        <f t="shared" si="84"/>
        <v>6160000.0000000009</v>
      </c>
      <c r="S498" s="392">
        <f t="shared" si="83"/>
        <v>1.1386301069124625</v>
      </c>
    </row>
    <row r="499" spans="1:19" ht="15" hidden="1" x14ac:dyDescent="0.25">
      <c r="A499" s="382" t="s">
        <v>339</v>
      </c>
      <c r="B499" s="382">
        <v>2001</v>
      </c>
      <c r="C499" s="385">
        <v>2260000</v>
      </c>
      <c r="D499" s="385">
        <v>1960000</v>
      </c>
      <c r="E499" s="385">
        <v>670000</v>
      </c>
      <c r="F499" s="385">
        <v>810000</v>
      </c>
      <c r="G499" s="385">
        <f t="shared" si="76"/>
        <v>4220000</v>
      </c>
      <c r="H499" s="385">
        <f t="shared" si="77"/>
        <v>1480000</v>
      </c>
      <c r="I499" s="386">
        <f t="shared" si="78"/>
        <v>0.51403508771929829</v>
      </c>
      <c r="J499" s="386">
        <f t="shared" si="79"/>
        <v>0.48596491228070177</v>
      </c>
      <c r="K499" s="387">
        <f t="shared" si="80"/>
        <v>5700000</v>
      </c>
      <c r="L499" s="387">
        <f t="shared" si="75"/>
        <v>2568181.8181818184</v>
      </c>
      <c r="M499" s="387">
        <f t="shared" si="75"/>
        <v>2227272.7272727271</v>
      </c>
      <c r="N499" s="387">
        <f t="shared" si="75"/>
        <v>761363.63636363635</v>
      </c>
      <c r="O499" s="387">
        <f t="shared" si="75"/>
        <v>920454.54545454541</v>
      </c>
      <c r="P499" s="384">
        <v>6</v>
      </c>
      <c r="Q499" s="400">
        <v>7391150.593791618</v>
      </c>
      <c r="R499" s="401">
        <f t="shared" si="84"/>
        <v>6384000.0000000009</v>
      </c>
      <c r="S499" s="392">
        <f t="shared" si="83"/>
        <v>1.157761684491168</v>
      </c>
    </row>
    <row r="500" spans="1:19" ht="15" hidden="1" x14ac:dyDescent="0.25">
      <c r="A500" s="382" t="s">
        <v>339</v>
      </c>
      <c r="B500" s="382">
        <v>2002</v>
      </c>
      <c r="C500" s="385">
        <v>2750000</v>
      </c>
      <c r="D500" s="385">
        <v>2070000</v>
      </c>
      <c r="E500" s="385">
        <v>620000</v>
      </c>
      <c r="F500" s="385">
        <v>675000</v>
      </c>
      <c r="G500" s="385">
        <f t="shared" si="76"/>
        <v>4820000</v>
      </c>
      <c r="H500" s="385">
        <f t="shared" si="77"/>
        <v>1295000</v>
      </c>
      <c r="I500" s="386">
        <f t="shared" si="78"/>
        <v>0.55110384300899429</v>
      </c>
      <c r="J500" s="386">
        <f t="shared" si="79"/>
        <v>0.44889615699100571</v>
      </c>
      <c r="K500" s="387">
        <f t="shared" si="80"/>
        <v>6115000</v>
      </c>
      <c r="L500" s="387">
        <f t="shared" si="75"/>
        <v>3125000</v>
      </c>
      <c r="M500" s="387">
        <f t="shared" si="75"/>
        <v>2352272.7272727271</v>
      </c>
      <c r="N500" s="387">
        <f t="shared" si="75"/>
        <v>704545.45454545459</v>
      </c>
      <c r="O500" s="387">
        <f t="shared" si="75"/>
        <v>767045.45454545459</v>
      </c>
      <c r="P500" s="384">
        <v>7</v>
      </c>
      <c r="Q500" s="400">
        <v>7374400.904366402</v>
      </c>
      <c r="R500" s="401">
        <f t="shared" si="84"/>
        <v>6848800.0000000009</v>
      </c>
      <c r="S500" s="392">
        <f t="shared" si="83"/>
        <v>1.0767435031489314</v>
      </c>
    </row>
    <row r="501" spans="1:19" ht="15" hidden="1" x14ac:dyDescent="0.25">
      <c r="A501" s="382" t="s">
        <v>339</v>
      </c>
      <c r="B501" s="382">
        <v>2003</v>
      </c>
      <c r="C501" s="385">
        <v>2940000</v>
      </c>
      <c r="D501" s="385">
        <v>2015000</v>
      </c>
      <c r="E501" s="385">
        <v>630000</v>
      </c>
      <c r="F501" s="385">
        <v>690000</v>
      </c>
      <c r="G501" s="385">
        <f t="shared" si="76"/>
        <v>4955000</v>
      </c>
      <c r="H501" s="385">
        <f t="shared" si="77"/>
        <v>1320000</v>
      </c>
      <c r="I501" s="386">
        <f t="shared" si="78"/>
        <v>0.56892430278884465</v>
      </c>
      <c r="J501" s="386">
        <f t="shared" si="79"/>
        <v>0.43107569721115535</v>
      </c>
      <c r="K501" s="387">
        <f t="shared" si="80"/>
        <v>6275000</v>
      </c>
      <c r="L501" s="387">
        <f t="shared" si="75"/>
        <v>3340909.0909090908</v>
      </c>
      <c r="M501" s="387">
        <f t="shared" si="75"/>
        <v>2289772.7272727271</v>
      </c>
      <c r="N501" s="387">
        <f t="shared" si="75"/>
        <v>715909.09090909094</v>
      </c>
      <c r="O501" s="387">
        <f t="shared" si="75"/>
        <v>784090.90909090906</v>
      </c>
      <c r="P501" s="384">
        <v>8</v>
      </c>
      <c r="Q501" s="400">
        <v>7439452.5025849491</v>
      </c>
      <c r="R501" s="401">
        <f t="shared" si="84"/>
        <v>7028000.0000000009</v>
      </c>
      <c r="S501" s="392">
        <f t="shared" si="83"/>
        <v>1.0585447499409431</v>
      </c>
    </row>
    <row r="502" spans="1:19" ht="15" hidden="1" x14ac:dyDescent="0.25">
      <c r="A502" s="382" t="s">
        <v>339</v>
      </c>
      <c r="B502" s="382">
        <v>2004</v>
      </c>
      <c r="C502" s="385">
        <v>2860000</v>
      </c>
      <c r="D502" s="385">
        <v>2000000</v>
      </c>
      <c r="E502" s="385">
        <v>600000</v>
      </c>
      <c r="F502" s="385">
        <v>660000</v>
      </c>
      <c r="G502" s="385">
        <f t="shared" si="76"/>
        <v>4860000</v>
      </c>
      <c r="H502" s="385">
        <f t="shared" si="77"/>
        <v>1260000</v>
      </c>
      <c r="I502" s="386">
        <f t="shared" si="78"/>
        <v>0.565359477124183</v>
      </c>
      <c r="J502" s="386">
        <f t="shared" si="79"/>
        <v>0.434640522875817</v>
      </c>
      <c r="K502" s="387">
        <f t="shared" si="80"/>
        <v>6120000</v>
      </c>
      <c r="L502" s="387">
        <f t="shared" si="75"/>
        <v>3250000</v>
      </c>
      <c r="M502" s="387">
        <f t="shared" si="75"/>
        <v>2272727.2727272729</v>
      </c>
      <c r="N502" s="387">
        <f t="shared" si="75"/>
        <v>681818.18181818177</v>
      </c>
      <c r="O502" s="387">
        <f t="shared" si="75"/>
        <v>750000</v>
      </c>
      <c r="P502" s="384">
        <v>9</v>
      </c>
      <c r="Q502" s="400">
        <v>7279211.4130688841</v>
      </c>
      <c r="R502" s="401">
        <f t="shared" si="84"/>
        <v>6854400.0000000009</v>
      </c>
      <c r="S502" s="392">
        <f t="shared" si="83"/>
        <v>1.0619764549878739</v>
      </c>
    </row>
    <row r="503" spans="1:19" ht="15" hidden="1" x14ac:dyDescent="0.25">
      <c r="A503" s="382" t="s">
        <v>339</v>
      </c>
      <c r="B503" s="382">
        <v>2005</v>
      </c>
      <c r="C503" s="385">
        <v>2940000</v>
      </c>
      <c r="D503" s="385">
        <v>1975000</v>
      </c>
      <c r="E503" s="385">
        <v>530000</v>
      </c>
      <c r="F503" s="385">
        <v>600000</v>
      </c>
      <c r="G503" s="385">
        <f t="shared" si="76"/>
        <v>4915000</v>
      </c>
      <c r="H503" s="385">
        <f t="shared" si="77"/>
        <v>1130000</v>
      </c>
      <c r="I503" s="386">
        <f t="shared" si="78"/>
        <v>0.57402812241521917</v>
      </c>
      <c r="J503" s="386">
        <f t="shared" si="79"/>
        <v>0.42597187758478083</v>
      </c>
      <c r="K503" s="387">
        <f t="shared" si="80"/>
        <v>6045000</v>
      </c>
      <c r="L503" s="387">
        <f t="shared" si="75"/>
        <v>3340909.0909090908</v>
      </c>
      <c r="M503" s="387">
        <f t="shared" si="75"/>
        <v>2244318.1818181816</v>
      </c>
      <c r="N503" s="387">
        <f t="shared" si="75"/>
        <v>602272.72727272729</v>
      </c>
      <c r="O503" s="387">
        <f t="shared" si="75"/>
        <v>681818.18181818177</v>
      </c>
      <c r="P503" s="384">
        <v>10</v>
      </c>
      <c r="Q503" s="400">
        <v>7370726.3235483449</v>
      </c>
      <c r="R503" s="401">
        <f t="shared" si="84"/>
        <v>6770400.0000000009</v>
      </c>
      <c r="S503" s="392">
        <f t="shared" si="83"/>
        <v>1.0886692549256092</v>
      </c>
    </row>
    <row r="504" spans="1:19" ht="15" hidden="1" x14ac:dyDescent="0.25">
      <c r="A504" s="382" t="s">
        <v>339</v>
      </c>
      <c r="B504" s="382">
        <v>2006</v>
      </c>
      <c r="C504" s="385">
        <v>2470000</v>
      </c>
      <c r="D504" s="385">
        <v>2170000</v>
      </c>
      <c r="E504" s="385">
        <v>510000</v>
      </c>
      <c r="F504" s="385">
        <v>720000</v>
      </c>
      <c r="G504" s="385">
        <f t="shared" si="76"/>
        <v>4640000</v>
      </c>
      <c r="H504" s="385">
        <f t="shared" si="77"/>
        <v>1230000</v>
      </c>
      <c r="I504" s="386">
        <f t="shared" si="78"/>
        <v>0.50766609880749569</v>
      </c>
      <c r="J504" s="386">
        <f t="shared" si="79"/>
        <v>0.49233390119250425</v>
      </c>
      <c r="K504" s="387">
        <f t="shared" si="80"/>
        <v>5870000</v>
      </c>
      <c r="L504" s="387">
        <f t="shared" si="75"/>
        <v>2806818.1818181816</v>
      </c>
      <c r="M504" s="387">
        <f t="shared" si="75"/>
        <v>2465909.0909090908</v>
      </c>
      <c r="N504" s="387">
        <f t="shared" si="75"/>
        <v>579545.45454545459</v>
      </c>
      <c r="O504" s="387">
        <f t="shared" si="75"/>
        <v>818181.81818181823</v>
      </c>
      <c r="P504" s="384">
        <v>11</v>
      </c>
      <c r="Q504" s="400">
        <v>7023633.2596261092</v>
      </c>
      <c r="R504" s="401">
        <f t="shared" si="84"/>
        <v>6574400.0000000009</v>
      </c>
      <c r="S504" s="392">
        <f t="shared" si="83"/>
        <v>1.0683306856330781</v>
      </c>
    </row>
    <row r="505" spans="1:19" ht="15" hidden="1" x14ac:dyDescent="0.25">
      <c r="A505" s="382" t="s">
        <v>339</v>
      </c>
      <c r="B505" s="382">
        <v>2007</v>
      </c>
      <c r="C505" s="385">
        <v>2940000</v>
      </c>
      <c r="D505" s="385">
        <v>1950000</v>
      </c>
      <c r="E505" s="385">
        <v>540000</v>
      </c>
      <c r="F505" s="385">
        <v>765000</v>
      </c>
      <c r="G505" s="385">
        <f t="shared" si="76"/>
        <v>4890000</v>
      </c>
      <c r="H505" s="385">
        <f t="shared" si="77"/>
        <v>1305000</v>
      </c>
      <c r="I505" s="386">
        <f t="shared" si="78"/>
        <v>0.56174334140435833</v>
      </c>
      <c r="J505" s="386">
        <f t="shared" si="79"/>
        <v>0.43825665859564167</v>
      </c>
      <c r="K505" s="387">
        <f t="shared" si="80"/>
        <v>6195000</v>
      </c>
      <c r="L505" s="387">
        <f t="shared" si="75"/>
        <v>3340909.0909090908</v>
      </c>
      <c r="M505" s="387">
        <f t="shared" si="75"/>
        <v>2215909.0909090908</v>
      </c>
      <c r="N505" s="387">
        <f t="shared" si="75"/>
        <v>613636.36363636365</v>
      </c>
      <c r="O505" s="387">
        <f t="shared" si="75"/>
        <v>869318.18181818177</v>
      </c>
      <c r="P505" s="384">
        <v>12</v>
      </c>
      <c r="Q505" s="400">
        <v>7321609.8091842495</v>
      </c>
      <c r="R505" s="401">
        <f t="shared" si="84"/>
        <v>6938400.0000000009</v>
      </c>
      <c r="S505" s="392">
        <f t="shared" si="83"/>
        <v>1.0552302849625632</v>
      </c>
    </row>
    <row r="506" spans="1:19" ht="15" hidden="1" x14ac:dyDescent="0.25">
      <c r="A506" s="382" t="s">
        <v>339</v>
      </c>
      <c r="B506" s="382">
        <v>2008</v>
      </c>
      <c r="C506" s="385">
        <v>2274894</v>
      </c>
      <c r="D506" s="385">
        <v>1937682</v>
      </c>
      <c r="E506" s="385">
        <v>434317</v>
      </c>
      <c r="F506" s="385">
        <v>947488</v>
      </c>
      <c r="G506" s="385">
        <f t="shared" si="76"/>
        <v>4212576</v>
      </c>
      <c r="H506" s="385">
        <f t="shared" si="77"/>
        <v>1381805</v>
      </c>
      <c r="I506" s="386">
        <f t="shared" si="78"/>
        <v>0.48427359523779306</v>
      </c>
      <c r="J506" s="386">
        <f t="shared" si="79"/>
        <v>0.51572640476220699</v>
      </c>
      <c r="K506" s="387">
        <f t="shared" si="80"/>
        <v>5594381</v>
      </c>
      <c r="L506" s="387">
        <f t="shared" si="75"/>
        <v>2585106.8181818184</v>
      </c>
      <c r="M506" s="387">
        <f t="shared" si="75"/>
        <v>2201911.3636363638</v>
      </c>
      <c r="N506" s="387">
        <f t="shared" si="75"/>
        <v>493542.04545454547</v>
      </c>
      <c r="O506" s="387">
        <f t="shared" si="75"/>
        <v>1076690.9090909092</v>
      </c>
      <c r="P506" s="384">
        <v>13</v>
      </c>
      <c r="Q506" s="400">
        <v>6573385.3698802479</v>
      </c>
      <c r="R506" s="401">
        <f t="shared" si="84"/>
        <v>6265706.7200000007</v>
      </c>
      <c r="S506" s="392">
        <f t="shared" si="83"/>
        <v>1.0491051789733701</v>
      </c>
    </row>
    <row r="507" spans="1:19" ht="15" hidden="1" x14ac:dyDescent="0.25">
      <c r="A507" s="382" t="s">
        <v>339</v>
      </c>
      <c r="B507" s="382">
        <v>2009</v>
      </c>
      <c r="C507" s="385">
        <v>2123033</v>
      </c>
      <c r="D507" s="385">
        <v>1553689</v>
      </c>
      <c r="E507" s="385">
        <v>611517</v>
      </c>
      <c r="F507" s="385">
        <v>1171292</v>
      </c>
      <c r="G507" s="385">
        <f t="shared" si="76"/>
        <v>3676722</v>
      </c>
      <c r="H507" s="385">
        <f t="shared" si="77"/>
        <v>1782809</v>
      </c>
      <c r="I507" s="386">
        <f t="shared" si="78"/>
        <v>0.50087635732812952</v>
      </c>
      <c r="J507" s="386">
        <f t="shared" si="79"/>
        <v>0.49912364267187054</v>
      </c>
      <c r="K507" s="387">
        <f t="shared" si="80"/>
        <v>5459531</v>
      </c>
      <c r="L507" s="387">
        <f t="shared" si="75"/>
        <v>2412537.5</v>
      </c>
      <c r="M507" s="387">
        <f t="shared" si="75"/>
        <v>1765555.6818181819</v>
      </c>
      <c r="N507" s="387">
        <f t="shared" si="75"/>
        <v>694905.68181818177</v>
      </c>
      <c r="O507" s="387">
        <f t="shared" si="75"/>
        <v>1331013.6363636365</v>
      </c>
      <c r="P507" s="384">
        <v>14</v>
      </c>
      <c r="Q507" s="400">
        <v>6292771.2650859384</v>
      </c>
      <c r="R507" s="401">
        <f t="shared" si="84"/>
        <v>6114674.7200000007</v>
      </c>
      <c r="S507" s="392">
        <f t="shared" si="83"/>
        <v>1.0291260865444594</v>
      </c>
    </row>
    <row r="508" spans="1:19" ht="15" hidden="1" x14ac:dyDescent="0.25">
      <c r="A508" s="382" t="s">
        <v>339</v>
      </c>
      <c r="B508" s="382">
        <v>2010</v>
      </c>
      <c r="C508" s="385">
        <v>3153274</v>
      </c>
      <c r="D508" s="385">
        <v>2000588</v>
      </c>
      <c r="E508" s="385">
        <v>647666</v>
      </c>
      <c r="F508" s="385">
        <v>1295332</v>
      </c>
      <c r="G508" s="385">
        <f t="shared" si="76"/>
        <v>5153862</v>
      </c>
      <c r="H508" s="385">
        <f t="shared" si="77"/>
        <v>1942998</v>
      </c>
      <c r="I508" s="386">
        <f t="shared" si="78"/>
        <v>0.53558052434456926</v>
      </c>
      <c r="J508" s="386">
        <f t="shared" si="79"/>
        <v>0.46441947565543074</v>
      </c>
      <c r="K508" s="387">
        <f t="shared" si="80"/>
        <v>7096860</v>
      </c>
      <c r="L508" s="387">
        <f t="shared" si="75"/>
        <v>3583265.9090909092</v>
      </c>
      <c r="M508" s="387">
        <f t="shared" si="75"/>
        <v>2273395.4545454546</v>
      </c>
      <c r="N508" s="387">
        <f t="shared" si="75"/>
        <v>735984.09090909094</v>
      </c>
      <c r="O508" s="387">
        <f t="shared" si="75"/>
        <v>1471968.1818181819</v>
      </c>
      <c r="P508" s="384">
        <v>15</v>
      </c>
      <c r="Q508" s="400">
        <v>8145763.9943721462</v>
      </c>
      <c r="R508" s="401">
        <f t="shared" si="84"/>
        <v>7948483.2000000011</v>
      </c>
      <c r="S508" s="392">
        <f t="shared" si="83"/>
        <v>1.0248199297159168</v>
      </c>
    </row>
    <row r="509" spans="1:19" ht="15" hidden="1" x14ac:dyDescent="0.25">
      <c r="A509" s="382" t="s">
        <v>339</v>
      </c>
      <c r="B509" s="382">
        <v>2011</v>
      </c>
      <c r="C509" s="385">
        <v>3332000</v>
      </c>
      <c r="D509" s="385">
        <v>2014000</v>
      </c>
      <c r="E509" s="385">
        <v>552000</v>
      </c>
      <c r="F509" s="385">
        <v>1106000</v>
      </c>
      <c r="G509" s="385">
        <f t="shared" si="76"/>
        <v>5346000</v>
      </c>
      <c r="H509" s="385">
        <f t="shared" si="77"/>
        <v>1658000</v>
      </c>
      <c r="I509" s="386">
        <f t="shared" si="78"/>
        <v>0.55454026270702461</v>
      </c>
      <c r="J509" s="386">
        <f t="shared" si="79"/>
        <v>0.44545973729297544</v>
      </c>
      <c r="K509" s="387">
        <f t="shared" si="80"/>
        <v>7004000</v>
      </c>
      <c r="L509" s="387">
        <f t="shared" si="75"/>
        <v>3786363.6363636362</v>
      </c>
      <c r="M509" s="387">
        <f t="shared" si="75"/>
        <v>2288636.3636363638</v>
      </c>
      <c r="N509" s="387">
        <f t="shared" si="75"/>
        <v>627272.72727272729</v>
      </c>
      <c r="O509" s="387">
        <f t="shared" si="75"/>
        <v>1256818.1818181819</v>
      </c>
      <c r="P509" s="384">
        <v>16</v>
      </c>
      <c r="Q509" s="400">
        <v>8202624.8745895615</v>
      </c>
      <c r="R509" s="401">
        <f t="shared" si="84"/>
        <v>7844480.0000000009</v>
      </c>
      <c r="S509" s="392">
        <f t="shared" si="83"/>
        <v>1.045655655261988</v>
      </c>
    </row>
    <row r="510" spans="1:19" ht="15" hidden="1" x14ac:dyDescent="0.25">
      <c r="A510" s="382" t="s">
        <v>339</v>
      </c>
      <c r="B510" s="382">
        <v>2012</v>
      </c>
      <c r="C510" s="385">
        <v>2932000</v>
      </c>
      <c r="D510" s="385">
        <v>1789000</v>
      </c>
      <c r="E510" s="385">
        <v>710000</v>
      </c>
      <c r="F510" s="385">
        <v>1490000</v>
      </c>
      <c r="G510" s="385">
        <f t="shared" si="76"/>
        <v>4721000</v>
      </c>
      <c r="H510" s="385">
        <f t="shared" si="77"/>
        <v>2200000</v>
      </c>
      <c r="I510" s="386">
        <f t="shared" si="78"/>
        <v>0.52622453402687475</v>
      </c>
      <c r="J510" s="386">
        <f t="shared" si="79"/>
        <v>0.47377546597312525</v>
      </c>
      <c r="K510" s="387">
        <f t="shared" si="80"/>
        <v>6921000</v>
      </c>
      <c r="L510" s="387">
        <f t="shared" si="75"/>
        <v>3331818.1818181816</v>
      </c>
      <c r="M510" s="387">
        <f t="shared" si="75"/>
        <v>2032954.5454545454</v>
      </c>
      <c r="N510" s="387">
        <f t="shared" si="75"/>
        <v>806818.18181818177</v>
      </c>
      <c r="O510" s="387">
        <f t="shared" si="75"/>
        <v>1693181.8181818181</v>
      </c>
      <c r="P510" s="384">
        <v>17</v>
      </c>
      <c r="Q510" s="400">
        <v>7809355.130311178</v>
      </c>
      <c r="R510" s="401">
        <f t="shared" si="84"/>
        <v>7751520.0000000009</v>
      </c>
      <c r="S510" s="392">
        <f t="shared" si="83"/>
        <v>1.0074611341144932</v>
      </c>
    </row>
    <row r="511" spans="1:19" ht="15" hidden="1" x14ac:dyDescent="0.25">
      <c r="A511" s="382" t="s">
        <v>339</v>
      </c>
      <c r="B511" s="382">
        <v>2013</v>
      </c>
      <c r="C511" s="385">
        <v>2871000</v>
      </c>
      <c r="D511" s="385">
        <v>1751000</v>
      </c>
      <c r="E511" s="385">
        <v>690000</v>
      </c>
      <c r="F511" s="385">
        <v>1741000</v>
      </c>
      <c r="G511" s="385">
        <f t="shared" si="76"/>
        <v>4622000</v>
      </c>
      <c r="H511" s="385">
        <f t="shared" si="77"/>
        <v>2431000</v>
      </c>
      <c r="I511" s="386">
        <f t="shared" si="78"/>
        <v>0.50489153551680133</v>
      </c>
      <c r="J511" s="386">
        <f t="shared" si="79"/>
        <v>0.49510846448319862</v>
      </c>
      <c r="K511" s="387">
        <f t="shared" si="80"/>
        <v>7053000</v>
      </c>
      <c r="L511" s="387">
        <f t="shared" si="75"/>
        <v>3262500</v>
      </c>
      <c r="M511" s="387">
        <f t="shared" si="75"/>
        <v>1989772.7272727273</v>
      </c>
      <c r="N511" s="387">
        <f t="shared" si="75"/>
        <v>784090.90909090906</v>
      </c>
      <c r="O511" s="387">
        <f t="shared" si="75"/>
        <v>1978409.0909090908</v>
      </c>
      <c r="P511" s="384">
        <v>18</v>
      </c>
      <c r="Q511" s="400">
        <v>8045063.864692593</v>
      </c>
      <c r="R511" s="401">
        <f t="shared" si="84"/>
        <v>7899360.0000000009</v>
      </c>
      <c r="S511" s="392">
        <f t="shared" si="83"/>
        <v>1.0184450214564966</v>
      </c>
    </row>
    <row r="512" spans="1:19" ht="15" hidden="1" x14ac:dyDescent="0.25">
      <c r="A512" s="382" t="s">
        <v>339</v>
      </c>
      <c r="B512" s="382">
        <v>2014</v>
      </c>
      <c r="C512" s="385">
        <v>3104000</v>
      </c>
      <c r="D512" s="385">
        <v>1931000</v>
      </c>
      <c r="E512" s="385">
        <v>612000</v>
      </c>
      <c r="F512" s="385">
        <v>1704000</v>
      </c>
      <c r="G512" s="385">
        <f t="shared" si="76"/>
        <v>5035000</v>
      </c>
      <c r="H512" s="385">
        <f t="shared" si="77"/>
        <v>2316000</v>
      </c>
      <c r="I512" s="386">
        <f t="shared" si="78"/>
        <v>0.50550945449598694</v>
      </c>
      <c r="J512" s="386">
        <f t="shared" si="79"/>
        <v>0.49449054550401306</v>
      </c>
      <c r="K512" s="387">
        <f t="shared" si="80"/>
        <v>7351000</v>
      </c>
      <c r="L512" s="387">
        <f t="shared" si="75"/>
        <v>3527272.7272727271</v>
      </c>
      <c r="M512" s="387">
        <f t="shared" si="75"/>
        <v>2194318.1818181816</v>
      </c>
      <c r="N512" s="387">
        <f t="shared" si="75"/>
        <v>695454.54545454541</v>
      </c>
      <c r="O512" s="387">
        <f t="shared" si="75"/>
        <v>1936363.6363636365</v>
      </c>
      <c r="P512" s="384">
        <v>19</v>
      </c>
      <c r="Q512" s="400">
        <v>8485881.7616000809</v>
      </c>
      <c r="R512" s="401">
        <f t="shared" si="84"/>
        <v>8233120.0000000009</v>
      </c>
      <c r="S512" s="392">
        <f t="shared" si="83"/>
        <v>1.0307006045824767</v>
      </c>
    </row>
    <row r="513" spans="1:19" ht="15" hidden="1" x14ac:dyDescent="0.25">
      <c r="A513" s="382" t="s">
        <v>339</v>
      </c>
      <c r="B513" s="382">
        <v>2015</v>
      </c>
      <c r="C513" s="385">
        <v>2713000</v>
      </c>
      <c r="D513" s="385">
        <v>1591000</v>
      </c>
      <c r="E513" s="385">
        <v>739000</v>
      </c>
      <c r="F513" s="385">
        <v>1371000</v>
      </c>
      <c r="G513" s="385">
        <f t="shared" si="76"/>
        <v>4304000</v>
      </c>
      <c r="H513" s="385">
        <f t="shared" si="77"/>
        <v>2110000</v>
      </c>
      <c r="I513" s="386">
        <f t="shared" si="78"/>
        <v>0.53819769254755223</v>
      </c>
      <c r="J513" s="386">
        <f t="shared" si="79"/>
        <v>0.46180230745244777</v>
      </c>
      <c r="K513" s="387">
        <f t="shared" si="80"/>
        <v>6414000</v>
      </c>
      <c r="L513" s="387">
        <f t="shared" si="75"/>
        <v>3082954.5454545454</v>
      </c>
      <c r="M513" s="387">
        <f t="shared" si="75"/>
        <v>1807954.5454545454</v>
      </c>
      <c r="N513" s="387">
        <f t="shared" si="75"/>
        <v>839772.72727272729</v>
      </c>
      <c r="O513" s="387">
        <f t="shared" ref="O513:O514" si="85">F513/0.88</f>
        <v>1557954.5454545454</v>
      </c>
      <c r="P513" s="384">
        <v>20</v>
      </c>
      <c r="Q513" s="400">
        <v>7332435.2392079253</v>
      </c>
      <c r="R513" s="401">
        <f t="shared" si="84"/>
        <v>7183680.0000000009</v>
      </c>
      <c r="S513" s="392">
        <f t="shared" si="83"/>
        <v>1.0207073866330243</v>
      </c>
    </row>
    <row r="514" spans="1:19" ht="15" hidden="1" x14ac:dyDescent="0.25">
      <c r="A514" s="382" t="s">
        <v>339</v>
      </c>
      <c r="B514" s="382">
        <v>2016</v>
      </c>
      <c r="C514" s="385">
        <v>2993000</v>
      </c>
      <c r="D514" s="385">
        <v>1669000</v>
      </c>
      <c r="E514" s="385">
        <v>754000</v>
      </c>
      <c r="F514" s="385">
        <v>1331000</v>
      </c>
      <c r="G514" s="385">
        <f t="shared" si="76"/>
        <v>4662000</v>
      </c>
      <c r="H514" s="385">
        <f t="shared" si="77"/>
        <v>2085000</v>
      </c>
      <c r="I514" s="386">
        <f t="shared" si="78"/>
        <v>0.55535793686082702</v>
      </c>
      <c r="J514" s="386">
        <f t="shared" si="79"/>
        <v>0.44464206313917298</v>
      </c>
      <c r="K514" s="387">
        <f t="shared" si="80"/>
        <v>6747000</v>
      </c>
      <c r="L514" s="387">
        <f t="shared" ref="L514:O578" si="86">C514/0.88</f>
        <v>3401136.3636363638</v>
      </c>
      <c r="M514" s="387">
        <f t="shared" si="86"/>
        <v>1896590.9090909092</v>
      </c>
      <c r="N514" s="387">
        <f t="shared" si="86"/>
        <v>856818.18181818177</v>
      </c>
      <c r="O514" s="387">
        <f t="shared" si="85"/>
        <v>1512500</v>
      </c>
      <c r="P514" s="384">
        <v>21</v>
      </c>
      <c r="Q514" s="400">
        <v>7589152.396144419</v>
      </c>
      <c r="R514" s="401">
        <f t="shared" si="84"/>
        <v>7556640.0000000009</v>
      </c>
      <c r="S514" s="392">
        <f t="shared" si="83"/>
        <v>1.0043024937200156</v>
      </c>
    </row>
    <row r="515" spans="1:19" ht="15" hidden="1" x14ac:dyDescent="0.25">
      <c r="A515" s="382" t="s">
        <v>339</v>
      </c>
      <c r="B515" s="382">
        <v>2017</v>
      </c>
      <c r="C515" s="385">
        <v>3083000</v>
      </c>
      <c r="D515" s="385">
        <v>1697000</v>
      </c>
      <c r="E515" s="385">
        <v>721000</v>
      </c>
      <c r="F515" s="385">
        <v>1294000</v>
      </c>
      <c r="G515" s="385">
        <f t="shared" si="76"/>
        <v>4780000</v>
      </c>
      <c r="H515" s="385">
        <f t="shared" si="77"/>
        <v>2015000</v>
      </c>
      <c r="I515" s="386">
        <f t="shared" si="78"/>
        <v>0.55982339955849891</v>
      </c>
      <c r="J515" s="386">
        <f t="shared" si="79"/>
        <v>0.44017660044150109</v>
      </c>
      <c r="K515" s="387">
        <f t="shared" si="80"/>
        <v>6795000</v>
      </c>
      <c r="L515" s="387">
        <f t="shared" si="86"/>
        <v>3503409.0909090908</v>
      </c>
      <c r="M515" s="387">
        <f t="shared" si="86"/>
        <v>1928409.0909090908</v>
      </c>
      <c r="N515" s="387">
        <f t="shared" si="86"/>
        <v>819318.18181818177</v>
      </c>
      <c r="O515" s="387">
        <f t="shared" si="86"/>
        <v>1470454.5454545454</v>
      </c>
      <c r="P515" s="384">
        <v>22</v>
      </c>
      <c r="Q515" s="400">
        <v>7830866.6352613047</v>
      </c>
      <c r="R515" s="401">
        <f t="shared" si="84"/>
        <v>7610400.0000000009</v>
      </c>
      <c r="S515" s="392">
        <f t="shared" si="83"/>
        <v>1.0289691258358697</v>
      </c>
    </row>
    <row r="516" spans="1:19" ht="15" hidden="1" x14ac:dyDescent="0.25">
      <c r="A516" s="382" t="s">
        <v>339</v>
      </c>
      <c r="B516" s="382">
        <v>2018</v>
      </c>
      <c r="C516" s="385">
        <v>3243000</v>
      </c>
      <c r="D516" s="385">
        <v>1910000</v>
      </c>
      <c r="E516" s="385">
        <v>446000</v>
      </c>
      <c r="F516" s="385">
        <v>1383000</v>
      </c>
      <c r="G516" s="385">
        <f t="shared" ref="G516:G581" si="87">C516+D516</f>
        <v>5153000</v>
      </c>
      <c r="H516" s="385">
        <f t="shared" ref="H516:H581" si="88">E516+F516</f>
        <v>1829000</v>
      </c>
      <c r="I516" s="386">
        <f t="shared" ref="I516:I581" si="89">(C516+E516)/SUM(C516:F516)</f>
        <v>0.52835863649384129</v>
      </c>
      <c r="J516" s="386">
        <f t="shared" ref="J516:J581" si="90">(D516+F516)/SUM(C516:F516)</f>
        <v>0.47164136350615871</v>
      </c>
      <c r="K516" s="387">
        <f t="shared" ref="K516:K581" si="91">SUM(C516:F516)</f>
        <v>6982000</v>
      </c>
      <c r="L516" s="387">
        <f t="shared" si="86"/>
        <v>3685227.2727272729</v>
      </c>
      <c r="M516" s="387">
        <f t="shared" si="86"/>
        <v>2170454.5454545454</v>
      </c>
      <c r="N516" s="387">
        <f t="shared" si="86"/>
        <v>506818.18181818182</v>
      </c>
      <c r="O516" s="387">
        <f t="shared" si="86"/>
        <v>1571590.9090909092</v>
      </c>
      <c r="P516" s="384">
        <v>23</v>
      </c>
      <c r="Q516" s="400">
        <v>8237392.4575776495</v>
      </c>
      <c r="R516" s="401">
        <f t="shared" si="84"/>
        <v>7819840.0000000009</v>
      </c>
      <c r="S516" s="392">
        <f t="shared" si="83"/>
        <v>1.0533965474456828</v>
      </c>
    </row>
    <row r="517" spans="1:19" ht="15" hidden="1" x14ac:dyDescent="0.25">
      <c r="A517" s="382" t="s">
        <v>339</v>
      </c>
      <c r="B517" s="382">
        <v>2019</v>
      </c>
      <c r="C517" s="385">
        <v>3118000</v>
      </c>
      <c r="D517" s="385">
        <v>1799000</v>
      </c>
      <c r="E517" s="385">
        <v>533000</v>
      </c>
      <c r="F517" s="385">
        <v>1238000</v>
      </c>
      <c r="G517" s="385">
        <f t="shared" si="87"/>
        <v>4917000</v>
      </c>
      <c r="H517" s="385">
        <f t="shared" si="88"/>
        <v>1771000</v>
      </c>
      <c r="I517" s="386">
        <f t="shared" si="89"/>
        <v>0.54590311004784686</v>
      </c>
      <c r="J517" s="386">
        <f t="shared" si="90"/>
        <v>0.45409688995215314</v>
      </c>
      <c r="K517" s="387">
        <f t="shared" si="91"/>
        <v>6688000</v>
      </c>
      <c r="L517" s="387">
        <f t="shared" si="86"/>
        <v>3543181.8181818184</v>
      </c>
      <c r="M517" s="387">
        <f t="shared" si="86"/>
        <v>2044318.1818181819</v>
      </c>
      <c r="N517" s="387">
        <f t="shared" si="86"/>
        <v>605681.81818181823</v>
      </c>
      <c r="O517" s="387">
        <f t="shared" si="86"/>
        <v>1406818.1818181819</v>
      </c>
      <c r="P517" s="384">
        <v>24</v>
      </c>
      <c r="Q517" s="400">
        <v>7808758.9967509415</v>
      </c>
      <c r="R517" s="401">
        <f t="shared" si="84"/>
        <v>7490560.0000000009</v>
      </c>
      <c r="S517" s="392">
        <f t="shared" si="83"/>
        <v>1.0424800010614614</v>
      </c>
    </row>
    <row r="518" spans="1:19" ht="15" hidden="1" x14ac:dyDescent="0.25">
      <c r="A518" s="382" t="s">
        <v>339</v>
      </c>
      <c r="B518" s="382">
        <v>2020</v>
      </c>
      <c r="C518" s="385">
        <v>2899000</v>
      </c>
      <c r="D518" s="385">
        <v>1473000</v>
      </c>
      <c r="E518" s="385">
        <v>671000</v>
      </c>
      <c r="F518" s="385">
        <v>1323000</v>
      </c>
      <c r="G518" s="385">
        <f t="shared" si="87"/>
        <v>4372000</v>
      </c>
      <c r="H518" s="385">
        <f t="shared" si="88"/>
        <v>1994000</v>
      </c>
      <c r="I518" s="386">
        <f t="shared" si="89"/>
        <v>0.56079170593779448</v>
      </c>
      <c r="J518" s="386">
        <f t="shared" si="90"/>
        <v>0.43920829406220546</v>
      </c>
      <c r="K518" s="387">
        <f t="shared" si="91"/>
        <v>6366000</v>
      </c>
      <c r="L518" s="387">
        <f t="shared" si="86"/>
        <v>3294318.1818181816</v>
      </c>
      <c r="M518" s="387">
        <f t="shared" si="86"/>
        <v>1673863.6363636365</v>
      </c>
      <c r="N518" s="387">
        <f t="shared" si="86"/>
        <v>762500</v>
      </c>
      <c r="O518" s="387">
        <f t="shared" si="86"/>
        <v>1503409.0909090908</v>
      </c>
      <c r="P518" s="384">
        <v>25</v>
      </c>
      <c r="Q518" s="400">
        <v>7302248.6128036045</v>
      </c>
      <c r="R518" s="401">
        <f t="shared" si="84"/>
        <v>7129920.0000000009</v>
      </c>
      <c r="S518" s="392">
        <f t="shared" si="83"/>
        <v>1.0241697821018474</v>
      </c>
    </row>
    <row r="519" spans="1:19" ht="15" hidden="1" x14ac:dyDescent="0.25">
      <c r="A519" s="382" t="s">
        <v>340</v>
      </c>
      <c r="B519" s="393">
        <v>1998</v>
      </c>
      <c r="C519" s="385"/>
      <c r="D519" s="385"/>
      <c r="E519" s="385"/>
      <c r="F519" s="385"/>
      <c r="G519" s="385"/>
      <c r="H519" s="385"/>
      <c r="I519" s="386"/>
      <c r="J519" s="386"/>
      <c r="K519" s="387"/>
      <c r="L519" s="387"/>
      <c r="M519" s="387"/>
      <c r="N519" s="387"/>
      <c r="O519" s="387"/>
      <c r="Q519" s="467" t="s">
        <v>331</v>
      </c>
      <c r="R519" s="401"/>
      <c r="S519" s="392"/>
    </row>
    <row r="520" spans="1:19" ht="15" hidden="1" x14ac:dyDescent="0.25">
      <c r="A520" s="393" t="s">
        <v>340</v>
      </c>
      <c r="B520" s="393">
        <v>1999</v>
      </c>
      <c r="C520" s="394">
        <f>C64*(C521/C34)</f>
        <v>122619.45323741008</v>
      </c>
      <c r="D520" s="394">
        <f t="shared" ref="D520:F520" si="92">D64*(D521/D34)</f>
        <v>129540.75084745763</v>
      </c>
      <c r="E520" s="394">
        <f t="shared" si="92"/>
        <v>16111.919999999998</v>
      </c>
      <c r="F520" s="394">
        <f t="shared" si="92"/>
        <v>12320.11</v>
      </c>
      <c r="G520" s="385">
        <f t="shared" si="87"/>
        <v>252160.20408486773</v>
      </c>
      <c r="H520" s="385">
        <f t="shared" si="88"/>
        <v>28432.03</v>
      </c>
      <c r="I520" s="386">
        <f t="shared" si="89"/>
        <v>0.49442342440400372</v>
      </c>
      <c r="J520" s="386">
        <f t="shared" si="90"/>
        <v>0.50557657559599645</v>
      </c>
      <c r="K520" s="387">
        <f t="shared" si="91"/>
        <v>280592.2340848677</v>
      </c>
      <c r="L520" s="387">
        <f t="shared" si="86"/>
        <v>139340.28776978419</v>
      </c>
      <c r="M520" s="387">
        <f t="shared" si="86"/>
        <v>147205.39869029276</v>
      </c>
      <c r="N520" s="387">
        <f t="shared" si="86"/>
        <v>18308.999999999996</v>
      </c>
      <c r="O520" s="387">
        <f t="shared" si="86"/>
        <v>14000.125</v>
      </c>
      <c r="P520" s="402">
        <v>1</v>
      </c>
      <c r="Q520" s="468">
        <v>310965.11550214712</v>
      </c>
      <c r="R520" s="401">
        <f>K520*1.12</f>
        <v>314263.30217505182</v>
      </c>
      <c r="S520" s="392">
        <f t="shared" ref="S520" si="93">Q520/R520</f>
        <v>0.98950502126695172</v>
      </c>
    </row>
    <row r="521" spans="1:19" ht="15" hidden="1" x14ac:dyDescent="0.25">
      <c r="A521" s="382" t="s">
        <v>340</v>
      </c>
      <c r="B521" s="382">
        <v>2000</v>
      </c>
      <c r="C521" s="385">
        <v>105864</v>
      </c>
      <c r="D521" s="385">
        <v>120266</v>
      </c>
      <c r="E521" s="385">
        <v>15796</v>
      </c>
      <c r="F521" s="385">
        <v>11915</v>
      </c>
      <c r="G521" s="385">
        <f>(C521+D521)/1000</f>
        <v>226.13</v>
      </c>
      <c r="H521" s="385">
        <f>(E521+F521)/1000</f>
        <v>27.710999999999999</v>
      </c>
      <c r="I521" s="386">
        <f t="shared" si="89"/>
        <v>0.4792763974298872</v>
      </c>
      <c r="J521" s="386">
        <f t="shared" si="90"/>
        <v>0.52072360257011274</v>
      </c>
      <c r="K521" s="387">
        <f t="shared" si="91"/>
        <v>253841</v>
      </c>
      <c r="L521" s="387">
        <f t="shared" si="86"/>
        <v>120300</v>
      </c>
      <c r="M521" s="387">
        <f t="shared" si="86"/>
        <v>136665.90909090909</v>
      </c>
      <c r="N521" s="387">
        <f t="shared" si="86"/>
        <v>17950</v>
      </c>
      <c r="O521" s="387">
        <f t="shared" si="86"/>
        <v>13539.772727272728</v>
      </c>
      <c r="P521" s="384">
        <v>2</v>
      </c>
      <c r="Q521" s="468">
        <v>279379.23480448965</v>
      </c>
      <c r="R521" s="401">
        <f t="shared" ref="R521:R541" si="94">K521*1.12</f>
        <v>284301.92000000004</v>
      </c>
      <c r="S521" s="392">
        <f t="shared" ref="S521:S541" si="95">Q521/R521</f>
        <v>0.98268500896683919</v>
      </c>
    </row>
    <row r="522" spans="1:19" ht="15" hidden="1" x14ac:dyDescent="0.25">
      <c r="A522" s="382" t="s">
        <v>340</v>
      </c>
      <c r="B522" s="382">
        <v>2001</v>
      </c>
      <c r="C522" s="385">
        <v>93794</v>
      </c>
      <c r="D522" s="385">
        <v>133949</v>
      </c>
      <c r="E522" s="385">
        <v>22831</v>
      </c>
      <c r="F522" s="385">
        <v>11774</v>
      </c>
      <c r="G522" s="385">
        <f t="shared" ref="G522:G541" si="96">(C522+D522)/1000</f>
        <v>227.74299999999999</v>
      </c>
      <c r="H522" s="385">
        <f t="shared" ref="H522:H541" si="97">(E522+F522)/1000</f>
        <v>34.604999999999997</v>
      </c>
      <c r="I522" s="386">
        <f t="shared" si="89"/>
        <v>0.44454312592434475</v>
      </c>
      <c r="J522" s="386">
        <f t="shared" si="90"/>
        <v>0.55545687407565525</v>
      </c>
      <c r="K522" s="387">
        <f t="shared" si="91"/>
        <v>262348</v>
      </c>
      <c r="L522" s="387">
        <f t="shared" si="86"/>
        <v>106584.09090909091</v>
      </c>
      <c r="M522" s="387">
        <f t="shared" si="86"/>
        <v>152214.77272727274</v>
      </c>
      <c r="N522" s="387">
        <f t="shared" si="86"/>
        <v>25944.31818181818</v>
      </c>
      <c r="O522" s="387">
        <f t="shared" si="86"/>
        <v>13379.545454545454</v>
      </c>
      <c r="P522" s="384">
        <v>3</v>
      </c>
      <c r="Q522" s="468">
        <v>280277.42452570767</v>
      </c>
      <c r="R522" s="401">
        <f t="shared" si="94"/>
        <v>293829.76000000001</v>
      </c>
      <c r="S522" s="392">
        <f t="shared" si="95"/>
        <v>0.95387691337224545</v>
      </c>
    </row>
    <row r="523" spans="1:19" ht="15" hidden="1" x14ac:dyDescent="0.25">
      <c r="A523" s="382" t="s">
        <v>340</v>
      </c>
      <c r="B523" s="382">
        <v>2002</v>
      </c>
      <c r="C523" s="385">
        <v>108031</v>
      </c>
      <c r="D523" s="385">
        <v>116521</v>
      </c>
      <c r="E523" s="385">
        <v>18269</v>
      </c>
      <c r="F523" s="385">
        <v>11239</v>
      </c>
      <c r="G523" s="385">
        <f t="shared" si="96"/>
        <v>224.55199999999999</v>
      </c>
      <c r="H523" s="385">
        <f t="shared" si="97"/>
        <v>29.507999999999999</v>
      </c>
      <c r="I523" s="386">
        <f t="shared" si="89"/>
        <v>0.4971266629929938</v>
      </c>
      <c r="J523" s="386">
        <f t="shared" si="90"/>
        <v>0.5028733370070062</v>
      </c>
      <c r="K523" s="387">
        <f t="shared" si="91"/>
        <v>254060</v>
      </c>
      <c r="L523" s="387">
        <f t="shared" si="86"/>
        <v>122762.5</v>
      </c>
      <c r="M523" s="387">
        <f t="shared" si="86"/>
        <v>132410.22727272726</v>
      </c>
      <c r="N523" s="387">
        <f t="shared" si="86"/>
        <v>20760.227272727272</v>
      </c>
      <c r="O523" s="387">
        <f t="shared" si="86"/>
        <v>12771.59090909091</v>
      </c>
      <c r="P523" s="384">
        <v>4</v>
      </c>
      <c r="Q523" s="468">
        <v>276596.9014114546</v>
      </c>
      <c r="R523" s="401">
        <f t="shared" si="94"/>
        <v>284547.20000000001</v>
      </c>
      <c r="S523" s="392">
        <f t="shared" si="95"/>
        <v>0.97205982491289522</v>
      </c>
    </row>
    <row r="524" spans="1:19" ht="15" hidden="1" x14ac:dyDescent="0.25">
      <c r="A524" s="382" t="s">
        <v>340</v>
      </c>
      <c r="B524" s="382">
        <v>2003</v>
      </c>
      <c r="C524" s="385">
        <v>119237</v>
      </c>
      <c r="D524" s="385">
        <v>110080</v>
      </c>
      <c r="E524" s="385">
        <v>26838</v>
      </c>
      <c r="F524" s="385">
        <v>10527</v>
      </c>
      <c r="G524" s="385">
        <f t="shared" si="96"/>
        <v>229.31700000000001</v>
      </c>
      <c r="H524" s="385">
        <f t="shared" si="97"/>
        <v>37.365000000000002</v>
      </c>
      <c r="I524" s="386">
        <f t="shared" si="89"/>
        <v>0.54774975438912266</v>
      </c>
      <c r="J524" s="386">
        <f t="shared" si="90"/>
        <v>0.4522502456108774</v>
      </c>
      <c r="K524" s="387">
        <f t="shared" si="91"/>
        <v>266682</v>
      </c>
      <c r="L524" s="387">
        <f t="shared" si="86"/>
        <v>135496.59090909091</v>
      </c>
      <c r="M524" s="387">
        <f t="shared" si="86"/>
        <v>125090.90909090909</v>
      </c>
      <c r="N524" s="387">
        <f t="shared" si="86"/>
        <v>30497.727272727272</v>
      </c>
      <c r="O524" s="387">
        <f t="shared" si="86"/>
        <v>11962.5</v>
      </c>
      <c r="P524" s="384">
        <v>5</v>
      </c>
      <c r="Q524" s="468">
        <v>282222.29477865912</v>
      </c>
      <c r="R524" s="401">
        <f t="shared" si="94"/>
        <v>298683.84000000003</v>
      </c>
      <c r="S524" s="392">
        <f t="shared" si="95"/>
        <v>0.94488638815765558</v>
      </c>
    </row>
    <row r="525" spans="1:19" ht="15" hidden="1" x14ac:dyDescent="0.25">
      <c r="A525" s="382" t="s">
        <v>340</v>
      </c>
      <c r="B525" s="382">
        <v>2004</v>
      </c>
      <c r="C525" s="385">
        <v>127828</v>
      </c>
      <c r="D525" s="385">
        <v>89543</v>
      </c>
      <c r="E525" s="385">
        <v>28323</v>
      </c>
      <c r="F525" s="385">
        <v>10986</v>
      </c>
      <c r="G525" s="385">
        <f t="shared" si="96"/>
        <v>217.37100000000001</v>
      </c>
      <c r="H525" s="385">
        <f t="shared" si="97"/>
        <v>39.308999999999997</v>
      </c>
      <c r="I525" s="386">
        <f t="shared" si="89"/>
        <v>0.60834891693937976</v>
      </c>
      <c r="J525" s="386">
        <f t="shared" si="90"/>
        <v>0.39165108306062024</v>
      </c>
      <c r="K525" s="387">
        <f t="shared" si="91"/>
        <v>256680</v>
      </c>
      <c r="L525" s="387">
        <f t="shared" si="86"/>
        <v>145259.09090909091</v>
      </c>
      <c r="M525" s="387">
        <f t="shared" si="86"/>
        <v>101753.40909090909</v>
      </c>
      <c r="N525" s="387">
        <f t="shared" si="86"/>
        <v>32185.227272727272</v>
      </c>
      <c r="O525" s="387">
        <f t="shared" si="86"/>
        <v>12484.09090909091</v>
      </c>
      <c r="P525" s="384">
        <v>6</v>
      </c>
      <c r="Q525" s="468">
        <v>264019.9733814178</v>
      </c>
      <c r="R525" s="401">
        <f t="shared" si="94"/>
        <v>287481.60000000003</v>
      </c>
      <c r="S525" s="392">
        <f t="shared" si="95"/>
        <v>0.9183891190998581</v>
      </c>
    </row>
    <row r="526" spans="1:19" ht="15" hidden="1" x14ac:dyDescent="0.25">
      <c r="A526" s="382" t="s">
        <v>340</v>
      </c>
      <c r="B526" s="382">
        <v>2005</v>
      </c>
      <c r="C526" s="385">
        <v>141070</v>
      </c>
      <c r="D526" s="385">
        <v>96031</v>
      </c>
      <c r="E526" s="385">
        <v>27449</v>
      </c>
      <c r="F526" s="385">
        <v>12902</v>
      </c>
      <c r="G526" s="385">
        <f t="shared" si="96"/>
        <v>237.101</v>
      </c>
      <c r="H526" s="385">
        <f t="shared" si="97"/>
        <v>40.350999999999999</v>
      </c>
      <c r="I526" s="386">
        <f t="shared" si="89"/>
        <v>0.60738073612733012</v>
      </c>
      <c r="J526" s="386">
        <f t="shared" si="90"/>
        <v>0.39261926387266988</v>
      </c>
      <c r="K526" s="387">
        <f t="shared" si="91"/>
        <v>277452</v>
      </c>
      <c r="L526" s="387">
        <f t="shared" si="86"/>
        <v>160306.81818181818</v>
      </c>
      <c r="M526" s="387">
        <f t="shared" si="86"/>
        <v>109126.13636363637</v>
      </c>
      <c r="N526" s="387">
        <f t="shared" si="86"/>
        <v>31192.045454545456</v>
      </c>
      <c r="O526" s="387">
        <f t="shared" si="86"/>
        <v>14661.363636363636</v>
      </c>
      <c r="P526" s="384">
        <v>7</v>
      </c>
      <c r="Q526" s="468">
        <v>287898.79563615902</v>
      </c>
      <c r="R526" s="401">
        <f t="shared" si="94"/>
        <v>310746.24000000005</v>
      </c>
      <c r="S526" s="392">
        <f t="shared" si="95"/>
        <v>0.92647555650603841</v>
      </c>
    </row>
    <row r="527" spans="1:19" ht="15" hidden="1" x14ac:dyDescent="0.25">
      <c r="A527" s="382" t="s">
        <v>340</v>
      </c>
      <c r="B527" s="382">
        <v>2006</v>
      </c>
      <c r="C527" s="385">
        <v>158531</v>
      </c>
      <c r="D527" s="385">
        <v>105387</v>
      </c>
      <c r="E527" s="385">
        <v>34088</v>
      </c>
      <c r="F527" s="385">
        <v>19048</v>
      </c>
      <c r="G527" s="385">
        <f t="shared" si="96"/>
        <v>263.91800000000001</v>
      </c>
      <c r="H527" s="385">
        <f t="shared" si="97"/>
        <v>53.136000000000003</v>
      </c>
      <c r="I527" s="386">
        <f t="shared" si="89"/>
        <v>0.60752742435042606</v>
      </c>
      <c r="J527" s="386">
        <f t="shared" si="90"/>
        <v>0.39247257564957388</v>
      </c>
      <c r="K527" s="387">
        <f t="shared" si="91"/>
        <v>317054</v>
      </c>
      <c r="L527" s="387">
        <f t="shared" si="86"/>
        <v>180148.86363636365</v>
      </c>
      <c r="M527" s="387">
        <f t="shared" si="86"/>
        <v>119757.95454545454</v>
      </c>
      <c r="N527" s="387">
        <f t="shared" si="86"/>
        <v>38736.36363636364</v>
      </c>
      <c r="O527" s="387">
        <f t="shared" si="86"/>
        <v>21645.454545454544</v>
      </c>
      <c r="P527" s="384">
        <v>8</v>
      </c>
      <c r="Q527" s="468">
        <v>320445.59643811767</v>
      </c>
      <c r="R527" s="401">
        <f t="shared" si="94"/>
        <v>355100.48000000004</v>
      </c>
      <c r="S527" s="392">
        <f t="shared" si="95"/>
        <v>0.90240823227869937</v>
      </c>
    </row>
    <row r="528" spans="1:19" ht="15" hidden="1" x14ac:dyDescent="0.25">
      <c r="A528" s="382" t="s">
        <v>340</v>
      </c>
      <c r="B528" s="382">
        <v>2007</v>
      </c>
      <c r="C528" s="385">
        <v>165938</v>
      </c>
      <c r="D528" s="385">
        <v>134230</v>
      </c>
      <c r="E528" s="385">
        <v>40057</v>
      </c>
      <c r="F528" s="385">
        <v>19228</v>
      </c>
      <c r="G528" s="385">
        <f t="shared" si="96"/>
        <v>300.16800000000001</v>
      </c>
      <c r="H528" s="385">
        <f t="shared" si="97"/>
        <v>59.284999999999997</v>
      </c>
      <c r="I528" s="386">
        <f t="shared" si="89"/>
        <v>0.57307909518073297</v>
      </c>
      <c r="J528" s="386">
        <f t="shared" si="90"/>
        <v>0.42692090481926703</v>
      </c>
      <c r="K528" s="387">
        <f t="shared" si="91"/>
        <v>359453</v>
      </c>
      <c r="L528" s="387">
        <f t="shared" si="86"/>
        <v>188565.90909090909</v>
      </c>
      <c r="M528" s="387">
        <f t="shared" si="86"/>
        <v>152534.09090909091</v>
      </c>
      <c r="N528" s="387">
        <f t="shared" si="86"/>
        <v>45519.318181818184</v>
      </c>
      <c r="O528" s="387">
        <f t="shared" si="86"/>
        <v>21850</v>
      </c>
      <c r="P528" s="384">
        <v>9</v>
      </c>
      <c r="Q528" s="468">
        <v>374681.40999687859</v>
      </c>
      <c r="R528" s="401">
        <f t="shared" si="94"/>
        <v>402587.36000000004</v>
      </c>
      <c r="S528" s="392">
        <f t="shared" si="95"/>
        <v>0.93068349189323418</v>
      </c>
    </row>
    <row r="529" spans="1:19" ht="15" hidden="1" x14ac:dyDescent="0.25">
      <c r="A529" s="382" t="s">
        <v>340</v>
      </c>
      <c r="B529" s="382">
        <v>2008</v>
      </c>
      <c r="C529" s="385">
        <v>168926</v>
      </c>
      <c r="D529" s="385">
        <v>130317</v>
      </c>
      <c r="E529" s="385">
        <v>34199</v>
      </c>
      <c r="F529" s="385">
        <v>21234</v>
      </c>
      <c r="G529" s="385">
        <f t="shared" si="96"/>
        <v>299.24299999999999</v>
      </c>
      <c r="H529" s="385">
        <f t="shared" si="97"/>
        <v>55.433</v>
      </c>
      <c r="I529" s="386">
        <f t="shared" si="89"/>
        <v>0.57270579345656314</v>
      </c>
      <c r="J529" s="386">
        <f t="shared" si="90"/>
        <v>0.42729420654343681</v>
      </c>
      <c r="K529" s="387">
        <f t="shared" si="91"/>
        <v>354676</v>
      </c>
      <c r="L529" s="387">
        <f t="shared" si="86"/>
        <v>191961.36363636365</v>
      </c>
      <c r="M529" s="387">
        <f t="shared" si="86"/>
        <v>148087.5</v>
      </c>
      <c r="N529" s="387">
        <f t="shared" si="86"/>
        <v>38862.5</v>
      </c>
      <c r="O529" s="387">
        <f t="shared" si="86"/>
        <v>24129.545454545456</v>
      </c>
      <c r="P529" s="384">
        <v>10</v>
      </c>
      <c r="Q529" s="468">
        <v>370613.9738352343</v>
      </c>
      <c r="R529" s="401">
        <f t="shared" si="94"/>
        <v>397237.12000000005</v>
      </c>
      <c r="S529" s="392">
        <f t="shared" si="95"/>
        <v>0.93297920857757266</v>
      </c>
    </row>
    <row r="530" spans="1:19" ht="15" hidden="1" x14ac:dyDescent="0.25">
      <c r="A530" s="382" t="s">
        <v>340</v>
      </c>
      <c r="B530" s="382">
        <v>2009</v>
      </c>
      <c r="C530" s="385">
        <v>190612</v>
      </c>
      <c r="D530" s="385">
        <v>104762</v>
      </c>
      <c r="E530" s="385">
        <v>34190</v>
      </c>
      <c r="F530" s="385">
        <v>27578</v>
      </c>
      <c r="G530" s="385">
        <f t="shared" si="96"/>
        <v>295.37400000000002</v>
      </c>
      <c r="H530" s="385">
        <f t="shared" si="97"/>
        <v>61.768000000000001</v>
      </c>
      <c r="I530" s="386">
        <f t="shared" si="89"/>
        <v>0.62944711067306558</v>
      </c>
      <c r="J530" s="386">
        <f t="shared" si="90"/>
        <v>0.37055288932693436</v>
      </c>
      <c r="K530" s="387">
        <f t="shared" si="91"/>
        <v>357142</v>
      </c>
      <c r="L530" s="387">
        <f t="shared" si="86"/>
        <v>216604.54545454544</v>
      </c>
      <c r="M530" s="387">
        <f t="shared" si="86"/>
        <v>119047.72727272728</v>
      </c>
      <c r="N530" s="387">
        <f t="shared" si="86"/>
        <v>38852.272727272728</v>
      </c>
      <c r="O530" s="387">
        <f t="shared" si="86"/>
        <v>31338.636363636364</v>
      </c>
      <c r="P530" s="384">
        <v>11</v>
      </c>
      <c r="Q530" s="468">
        <v>383657.14415195241</v>
      </c>
      <c r="R530" s="401">
        <f t="shared" si="94"/>
        <v>399999.04000000004</v>
      </c>
      <c r="S530" s="392">
        <f t="shared" si="95"/>
        <v>0.95914516232827052</v>
      </c>
    </row>
    <row r="531" spans="1:19" ht="15" hidden="1" x14ac:dyDescent="0.25">
      <c r="A531" s="382" t="s">
        <v>340</v>
      </c>
      <c r="B531" s="382">
        <v>2010</v>
      </c>
      <c r="C531" s="385">
        <v>311454</v>
      </c>
      <c r="D531" s="385">
        <v>109139</v>
      </c>
      <c r="E531" s="385">
        <v>53014</v>
      </c>
      <c r="F531" s="385">
        <v>28562</v>
      </c>
      <c r="G531" s="385">
        <f t="shared" si="96"/>
        <v>420.59300000000002</v>
      </c>
      <c r="H531" s="385">
        <f t="shared" si="97"/>
        <v>81.575999999999993</v>
      </c>
      <c r="I531" s="386">
        <f t="shared" si="89"/>
        <v>0.72578753367890092</v>
      </c>
      <c r="J531" s="386">
        <f t="shared" si="90"/>
        <v>0.27421246632109908</v>
      </c>
      <c r="K531" s="387">
        <f t="shared" si="91"/>
        <v>502169</v>
      </c>
      <c r="L531" s="387">
        <f t="shared" si="86"/>
        <v>353925</v>
      </c>
      <c r="M531" s="387">
        <f t="shared" si="86"/>
        <v>124021.59090909091</v>
      </c>
      <c r="N531" s="387">
        <f t="shared" si="86"/>
        <v>60243.181818181816</v>
      </c>
      <c r="O531" s="387">
        <f t="shared" si="86"/>
        <v>32456.81818181818</v>
      </c>
      <c r="P531" s="384">
        <v>12</v>
      </c>
      <c r="Q531" s="468">
        <v>532076.64981624752</v>
      </c>
      <c r="R531" s="401">
        <f t="shared" si="94"/>
        <v>562429.28</v>
      </c>
      <c r="S531" s="392">
        <f t="shared" si="95"/>
        <v>0.94603298358906118</v>
      </c>
    </row>
    <row r="532" spans="1:19" ht="15" hidden="1" x14ac:dyDescent="0.25">
      <c r="A532" s="382" t="s">
        <v>340</v>
      </c>
      <c r="B532" s="382">
        <v>2011</v>
      </c>
      <c r="C532" s="385">
        <v>230391</v>
      </c>
      <c r="D532" s="385">
        <v>130964</v>
      </c>
      <c r="E532" s="385">
        <v>39391</v>
      </c>
      <c r="F532" s="385">
        <v>37293</v>
      </c>
      <c r="G532" s="385">
        <f t="shared" si="96"/>
        <v>361.35500000000002</v>
      </c>
      <c r="H532" s="385">
        <f t="shared" si="97"/>
        <v>76.683999999999997</v>
      </c>
      <c r="I532" s="386">
        <f t="shared" si="89"/>
        <v>0.61588580012282013</v>
      </c>
      <c r="J532" s="386">
        <f t="shared" si="90"/>
        <v>0.38411419987717987</v>
      </c>
      <c r="K532" s="387">
        <f t="shared" si="91"/>
        <v>438039</v>
      </c>
      <c r="L532" s="387">
        <f t="shared" si="86"/>
        <v>261807.95454545453</v>
      </c>
      <c r="M532" s="387">
        <f t="shared" si="86"/>
        <v>148822.72727272726</v>
      </c>
      <c r="N532" s="387">
        <f t="shared" si="86"/>
        <v>44762.5</v>
      </c>
      <c r="O532" s="387">
        <f t="shared" si="86"/>
        <v>42378.409090909088</v>
      </c>
      <c r="P532" s="384">
        <v>13</v>
      </c>
      <c r="Q532" s="468">
        <v>470931.23227710335</v>
      </c>
      <c r="R532" s="401">
        <f t="shared" si="94"/>
        <v>490603.68000000005</v>
      </c>
      <c r="S532" s="392">
        <f t="shared" si="95"/>
        <v>0.95990154879617562</v>
      </c>
    </row>
    <row r="533" spans="1:19" ht="15" hidden="1" x14ac:dyDescent="0.25">
      <c r="A533" s="382" t="s">
        <v>340</v>
      </c>
      <c r="B533" s="382">
        <v>2012</v>
      </c>
      <c r="C533" s="385">
        <v>189850</v>
      </c>
      <c r="D533" s="385">
        <v>125389</v>
      </c>
      <c r="E533" s="385">
        <v>38640</v>
      </c>
      <c r="F533" s="385">
        <v>40036</v>
      </c>
      <c r="G533" s="385">
        <f t="shared" si="96"/>
        <v>315.23899999999998</v>
      </c>
      <c r="H533" s="385">
        <f t="shared" si="97"/>
        <v>78.676000000000002</v>
      </c>
      <c r="I533" s="386">
        <f t="shared" si="89"/>
        <v>0.58004899534163457</v>
      </c>
      <c r="J533" s="386">
        <f t="shared" si="90"/>
        <v>0.41995100465836538</v>
      </c>
      <c r="K533" s="387">
        <f t="shared" si="91"/>
        <v>393915</v>
      </c>
      <c r="L533" s="387">
        <f t="shared" si="86"/>
        <v>215738.63636363635</v>
      </c>
      <c r="M533" s="387">
        <f t="shared" si="86"/>
        <v>142487.5</v>
      </c>
      <c r="N533" s="387">
        <f t="shared" si="86"/>
        <v>43909.090909090912</v>
      </c>
      <c r="O533" s="387">
        <f t="shared" si="86"/>
        <v>45495.454545454544</v>
      </c>
      <c r="P533" s="384">
        <v>14</v>
      </c>
      <c r="Q533" s="468">
        <v>417093.17611001618</v>
      </c>
      <c r="R533" s="401">
        <f t="shared" si="94"/>
        <v>441184.80000000005</v>
      </c>
      <c r="S533" s="392">
        <f t="shared" si="95"/>
        <v>0.94539335015625225</v>
      </c>
    </row>
    <row r="534" spans="1:19" ht="15" hidden="1" x14ac:dyDescent="0.25">
      <c r="A534" s="382" t="s">
        <v>340</v>
      </c>
      <c r="B534" s="382">
        <v>2013</v>
      </c>
      <c r="C534" s="385">
        <v>135602</v>
      </c>
      <c r="D534" s="385">
        <v>102416</v>
      </c>
      <c r="E534" s="385">
        <v>27756</v>
      </c>
      <c r="F534" s="385">
        <v>36936</v>
      </c>
      <c r="G534" s="385">
        <f t="shared" si="96"/>
        <v>238.018</v>
      </c>
      <c r="H534" s="385">
        <f t="shared" si="97"/>
        <v>64.691999999999993</v>
      </c>
      <c r="I534" s="386">
        <f t="shared" si="89"/>
        <v>0.53965181196524725</v>
      </c>
      <c r="J534" s="386">
        <f t="shared" si="90"/>
        <v>0.46034818803475275</v>
      </c>
      <c r="K534" s="387">
        <f t="shared" si="91"/>
        <v>302710</v>
      </c>
      <c r="L534" s="387">
        <f t="shared" si="86"/>
        <v>154093.18181818182</v>
      </c>
      <c r="M534" s="387">
        <f t="shared" si="86"/>
        <v>116381.81818181818</v>
      </c>
      <c r="N534" s="387">
        <f t="shared" si="86"/>
        <v>31540.909090909092</v>
      </c>
      <c r="O534" s="387">
        <f t="shared" si="86"/>
        <v>41972.727272727272</v>
      </c>
      <c r="P534" s="384">
        <v>15</v>
      </c>
      <c r="Q534" s="468">
        <v>344059.39907069568</v>
      </c>
      <c r="R534" s="401">
        <f t="shared" si="94"/>
        <v>339035.2</v>
      </c>
      <c r="S534" s="392">
        <f t="shared" si="95"/>
        <v>1.0148191074870565</v>
      </c>
    </row>
    <row r="535" spans="1:19" ht="15" hidden="1" x14ac:dyDescent="0.25">
      <c r="A535" s="382" t="s">
        <v>340</v>
      </c>
      <c r="B535" s="382">
        <v>2014</v>
      </c>
      <c r="C535" s="385">
        <v>149344</v>
      </c>
      <c r="D535" s="385">
        <v>130508</v>
      </c>
      <c r="E535" s="385">
        <v>25113</v>
      </c>
      <c r="F535" s="385">
        <v>39792</v>
      </c>
      <c r="G535" s="385">
        <f t="shared" si="96"/>
        <v>279.85199999999998</v>
      </c>
      <c r="H535" s="385">
        <f t="shared" si="97"/>
        <v>64.905000000000001</v>
      </c>
      <c r="I535" s="386">
        <f t="shared" si="89"/>
        <v>0.50602888411257785</v>
      </c>
      <c r="J535" s="386">
        <f t="shared" si="90"/>
        <v>0.49397111588742215</v>
      </c>
      <c r="K535" s="387">
        <f t="shared" si="91"/>
        <v>344757</v>
      </c>
      <c r="L535" s="387">
        <f t="shared" si="86"/>
        <v>169709.09090909091</v>
      </c>
      <c r="M535" s="387">
        <f t="shared" si="86"/>
        <v>148304.54545454544</v>
      </c>
      <c r="N535" s="387">
        <f t="shared" si="86"/>
        <v>28537.5</v>
      </c>
      <c r="O535" s="387">
        <f t="shared" si="86"/>
        <v>45218.181818181816</v>
      </c>
      <c r="P535" s="384">
        <v>16</v>
      </c>
      <c r="Q535" s="468">
        <v>391933.43212936132</v>
      </c>
      <c r="R535" s="401">
        <f t="shared" si="94"/>
        <v>386127.84</v>
      </c>
      <c r="S535" s="392">
        <f t="shared" si="95"/>
        <v>1.0150354145128755</v>
      </c>
    </row>
    <row r="536" spans="1:19" ht="15" hidden="1" x14ac:dyDescent="0.25">
      <c r="A536" s="382" t="s">
        <v>340</v>
      </c>
      <c r="B536" s="382">
        <v>2015</v>
      </c>
      <c r="C536" s="385">
        <v>156351</v>
      </c>
      <c r="D536" s="385">
        <v>148059</v>
      </c>
      <c r="E536" s="385">
        <v>27721</v>
      </c>
      <c r="F536" s="385">
        <v>40258</v>
      </c>
      <c r="G536" s="385">
        <f t="shared" si="96"/>
        <v>304.41000000000003</v>
      </c>
      <c r="H536" s="385">
        <f t="shared" si="97"/>
        <v>67.978999999999999</v>
      </c>
      <c r="I536" s="386">
        <f t="shared" si="89"/>
        <v>0.4943003149931926</v>
      </c>
      <c r="J536" s="386">
        <f t="shared" si="90"/>
        <v>0.5056996850068074</v>
      </c>
      <c r="K536" s="387">
        <f t="shared" si="91"/>
        <v>372389</v>
      </c>
      <c r="L536" s="387">
        <f t="shared" si="86"/>
        <v>177671.59090909091</v>
      </c>
      <c r="M536" s="387">
        <f t="shared" si="86"/>
        <v>168248.86363636365</v>
      </c>
      <c r="N536" s="387">
        <f t="shared" si="86"/>
        <v>31501.136363636364</v>
      </c>
      <c r="O536" s="387">
        <f t="shared" si="86"/>
        <v>45747.727272727272</v>
      </c>
      <c r="P536" s="384">
        <v>17</v>
      </c>
      <c r="Q536" s="468">
        <v>418875.30455151922</v>
      </c>
      <c r="R536" s="401">
        <f t="shared" si="94"/>
        <v>417075.68000000005</v>
      </c>
      <c r="S536" s="392">
        <f t="shared" si="95"/>
        <v>1.0043148633157397</v>
      </c>
    </row>
    <row r="537" spans="1:19" ht="15" hidden="1" x14ac:dyDescent="0.25">
      <c r="A537" s="382" t="s">
        <v>340</v>
      </c>
      <c r="B537" s="382">
        <v>2016</v>
      </c>
      <c r="C537" s="385">
        <v>133268</v>
      </c>
      <c r="D537" s="385">
        <v>126713</v>
      </c>
      <c r="E537" s="385">
        <v>28034</v>
      </c>
      <c r="F537" s="385">
        <v>36697</v>
      </c>
      <c r="G537" s="385">
        <f t="shared" si="96"/>
        <v>259.98099999999999</v>
      </c>
      <c r="H537" s="385">
        <f t="shared" si="97"/>
        <v>64.730999999999995</v>
      </c>
      <c r="I537" s="386">
        <f t="shared" si="89"/>
        <v>0.49675404666288897</v>
      </c>
      <c r="J537" s="386">
        <f t="shared" si="90"/>
        <v>0.50324595333711108</v>
      </c>
      <c r="K537" s="387">
        <f t="shared" si="91"/>
        <v>324712</v>
      </c>
      <c r="L537" s="387">
        <f t="shared" si="86"/>
        <v>151440.90909090909</v>
      </c>
      <c r="M537" s="387">
        <f t="shared" si="86"/>
        <v>143992.04545454544</v>
      </c>
      <c r="N537" s="387">
        <f t="shared" si="86"/>
        <v>31856.81818181818</v>
      </c>
      <c r="O537" s="387">
        <f t="shared" si="86"/>
        <v>41701.13636363636</v>
      </c>
      <c r="P537" s="384">
        <v>18</v>
      </c>
      <c r="Q537" s="468">
        <v>355678.16303385899</v>
      </c>
      <c r="R537" s="401">
        <f t="shared" si="94"/>
        <v>363677.44000000006</v>
      </c>
      <c r="S537" s="392">
        <f t="shared" si="95"/>
        <v>0.97800447295784676</v>
      </c>
    </row>
    <row r="538" spans="1:19" ht="15" hidden="1" x14ac:dyDescent="0.25">
      <c r="A538" s="382" t="s">
        <v>340</v>
      </c>
      <c r="B538" s="382">
        <v>2017</v>
      </c>
      <c r="C538" s="385">
        <v>177890</v>
      </c>
      <c r="D538" s="385">
        <v>120040</v>
      </c>
      <c r="E538" s="385">
        <v>36230</v>
      </c>
      <c r="F538" s="385">
        <v>33600</v>
      </c>
      <c r="G538" s="385">
        <f t="shared" si="96"/>
        <v>297.93</v>
      </c>
      <c r="H538" s="385">
        <f t="shared" si="97"/>
        <v>69.83</v>
      </c>
      <c r="I538" s="386">
        <f t="shared" si="89"/>
        <v>0.58222753969980423</v>
      </c>
      <c r="J538" s="386">
        <f t="shared" si="90"/>
        <v>0.41777246030019577</v>
      </c>
      <c r="K538" s="387">
        <f t="shared" si="91"/>
        <v>367760</v>
      </c>
      <c r="L538" s="387">
        <f t="shared" si="86"/>
        <v>202147.72727272726</v>
      </c>
      <c r="M538" s="387">
        <f t="shared" si="86"/>
        <v>136409.09090909091</v>
      </c>
      <c r="N538" s="387">
        <f t="shared" si="86"/>
        <v>41170.454545454544</v>
      </c>
      <c r="O538" s="387">
        <f t="shared" si="86"/>
        <v>38181.818181818184</v>
      </c>
      <c r="P538" s="384">
        <v>19</v>
      </c>
      <c r="Q538" s="468">
        <v>401526.56993756886</v>
      </c>
      <c r="R538" s="401">
        <f t="shared" si="94"/>
        <v>411891.20000000001</v>
      </c>
      <c r="S538" s="392">
        <f t="shared" si="95"/>
        <v>0.97483648579423121</v>
      </c>
    </row>
    <row r="539" spans="1:19" ht="15" hidden="1" x14ac:dyDescent="0.25">
      <c r="A539" s="382" t="s">
        <v>340</v>
      </c>
      <c r="B539" s="382">
        <v>2018</v>
      </c>
      <c r="C539" s="385">
        <v>238131</v>
      </c>
      <c r="D539" s="385">
        <v>125251</v>
      </c>
      <c r="E539" s="385">
        <v>45900</v>
      </c>
      <c r="F539" s="385">
        <v>38618</v>
      </c>
      <c r="G539" s="385">
        <f t="shared" si="96"/>
        <v>363.38200000000001</v>
      </c>
      <c r="H539" s="385">
        <f t="shared" si="97"/>
        <v>84.518000000000001</v>
      </c>
      <c r="I539" s="386">
        <f t="shared" si="89"/>
        <v>0.63413931681178837</v>
      </c>
      <c r="J539" s="386">
        <f t="shared" si="90"/>
        <v>0.36586068318821163</v>
      </c>
      <c r="K539" s="387">
        <f t="shared" si="91"/>
        <v>447900</v>
      </c>
      <c r="L539" s="387">
        <f t="shared" si="86"/>
        <v>270603.40909090912</v>
      </c>
      <c r="M539" s="387">
        <f t="shared" si="86"/>
        <v>142330.68181818182</v>
      </c>
      <c r="N539" s="387">
        <f t="shared" si="86"/>
        <v>52159.090909090912</v>
      </c>
      <c r="O539" s="387">
        <f t="shared" si="86"/>
        <v>43884.090909090912</v>
      </c>
      <c r="P539" s="384">
        <v>20</v>
      </c>
      <c r="Q539" s="468">
        <v>478973.12802117236</v>
      </c>
      <c r="R539" s="401">
        <f t="shared" si="94"/>
        <v>501648.00000000006</v>
      </c>
      <c r="S539" s="392">
        <f t="shared" si="95"/>
        <v>0.9547992377547051</v>
      </c>
    </row>
    <row r="540" spans="1:19" ht="15" hidden="1" x14ac:dyDescent="0.25">
      <c r="A540" s="382" t="s">
        <v>340</v>
      </c>
      <c r="B540" s="382">
        <v>2019</v>
      </c>
      <c r="C540" s="385">
        <v>215252</v>
      </c>
      <c r="D540" s="385">
        <v>104445</v>
      </c>
      <c r="E540" s="385">
        <v>38087</v>
      </c>
      <c r="F540" s="385">
        <v>27101</v>
      </c>
      <c r="G540" s="385">
        <f t="shared" si="96"/>
        <v>319.697</v>
      </c>
      <c r="H540" s="385">
        <f t="shared" si="97"/>
        <v>65.188000000000002</v>
      </c>
      <c r="I540" s="386">
        <f t="shared" si="89"/>
        <v>0.65821998778856017</v>
      </c>
      <c r="J540" s="386">
        <f t="shared" si="90"/>
        <v>0.34178001221143978</v>
      </c>
      <c r="K540" s="387">
        <f t="shared" si="91"/>
        <v>384885</v>
      </c>
      <c r="L540" s="387">
        <f t="shared" si="86"/>
        <v>244604.54545454544</v>
      </c>
      <c r="M540" s="387">
        <f t="shared" si="86"/>
        <v>118687.5</v>
      </c>
      <c r="N540" s="387">
        <f t="shared" si="86"/>
        <v>43280.681818181816</v>
      </c>
      <c r="O540" s="387">
        <f t="shared" si="86"/>
        <v>30796.590909090908</v>
      </c>
      <c r="P540" s="384">
        <v>21</v>
      </c>
      <c r="Q540" s="468">
        <v>432530.51327708911</v>
      </c>
      <c r="R540" s="401">
        <f t="shared" si="94"/>
        <v>431071.20000000007</v>
      </c>
      <c r="S540" s="392">
        <f t="shared" si="95"/>
        <v>1.0033853184278816</v>
      </c>
    </row>
    <row r="541" spans="1:19" ht="15" hidden="1" x14ac:dyDescent="0.25">
      <c r="A541" s="382" t="s">
        <v>340</v>
      </c>
      <c r="B541" s="382">
        <v>2020</v>
      </c>
      <c r="C541" s="385">
        <v>209022</v>
      </c>
      <c r="D541" s="385">
        <v>81582</v>
      </c>
      <c r="E541" s="385">
        <v>36570</v>
      </c>
      <c r="F541" s="385">
        <v>22433</v>
      </c>
      <c r="G541" s="385">
        <f t="shared" si="96"/>
        <v>290.60399999999998</v>
      </c>
      <c r="H541" s="385">
        <f t="shared" si="97"/>
        <v>59.003</v>
      </c>
      <c r="I541" s="386">
        <f t="shared" si="89"/>
        <v>0.70248021349686929</v>
      </c>
      <c r="J541" s="386">
        <f t="shared" si="90"/>
        <v>0.29751978650313066</v>
      </c>
      <c r="K541" s="387">
        <f t="shared" si="91"/>
        <v>349607</v>
      </c>
      <c r="L541" s="387">
        <f t="shared" si="86"/>
        <v>237525</v>
      </c>
      <c r="M541" s="387">
        <f t="shared" si="86"/>
        <v>92706.818181818177</v>
      </c>
      <c r="N541" s="387">
        <f t="shared" si="86"/>
        <v>41556.818181818184</v>
      </c>
      <c r="O541" s="387">
        <f t="shared" si="86"/>
        <v>25492.045454545456</v>
      </c>
      <c r="P541" s="384">
        <v>22</v>
      </c>
      <c r="Q541" s="468">
        <v>388313.66688601824</v>
      </c>
      <c r="R541" s="401">
        <f t="shared" si="94"/>
        <v>391559.84</v>
      </c>
      <c r="S541" s="392">
        <f t="shared" si="95"/>
        <v>0.99170963724476502</v>
      </c>
    </row>
    <row r="542" spans="1:19" hidden="1" x14ac:dyDescent="0.2">
      <c r="A542" s="382" t="s">
        <v>341</v>
      </c>
      <c r="B542" s="382">
        <v>1998</v>
      </c>
      <c r="C542" s="385">
        <v>0</v>
      </c>
      <c r="D542" s="385">
        <v>0</v>
      </c>
      <c r="E542" s="385">
        <v>0</v>
      </c>
      <c r="F542" s="385">
        <v>0</v>
      </c>
      <c r="G542" s="385">
        <f t="shared" si="87"/>
        <v>0</v>
      </c>
      <c r="H542" s="385">
        <f t="shared" si="88"/>
        <v>0</v>
      </c>
      <c r="I542" s="386">
        <v>0</v>
      </c>
      <c r="J542" s="386">
        <v>0</v>
      </c>
      <c r="K542" s="387">
        <f t="shared" si="91"/>
        <v>0</v>
      </c>
      <c r="L542" s="387">
        <f t="shared" si="86"/>
        <v>0</v>
      </c>
      <c r="M542" s="387">
        <f t="shared" si="86"/>
        <v>0</v>
      </c>
      <c r="N542" s="387">
        <f t="shared" si="86"/>
        <v>0</v>
      </c>
      <c r="O542" s="387">
        <f t="shared" si="86"/>
        <v>0</v>
      </c>
    </row>
    <row r="543" spans="1:19" hidden="1" x14ac:dyDescent="0.2">
      <c r="A543" s="382" t="s">
        <v>341</v>
      </c>
      <c r="B543" s="382">
        <v>1999</v>
      </c>
      <c r="C543" s="385">
        <v>0</v>
      </c>
      <c r="D543" s="385">
        <v>0</v>
      </c>
      <c r="E543" s="385">
        <v>0</v>
      </c>
      <c r="F543" s="385">
        <v>0</v>
      </c>
      <c r="G543" s="385">
        <f t="shared" si="87"/>
        <v>0</v>
      </c>
      <c r="H543" s="385">
        <f t="shared" si="88"/>
        <v>0</v>
      </c>
      <c r="I543" s="386">
        <v>0</v>
      </c>
      <c r="J543" s="386">
        <v>0</v>
      </c>
      <c r="K543" s="387">
        <f t="shared" si="91"/>
        <v>0</v>
      </c>
      <c r="L543" s="387">
        <f t="shared" si="86"/>
        <v>0</v>
      </c>
      <c r="M543" s="387">
        <f t="shared" si="86"/>
        <v>0</v>
      </c>
      <c r="N543" s="387">
        <f t="shared" si="86"/>
        <v>0</v>
      </c>
      <c r="O543" s="387">
        <f t="shared" si="86"/>
        <v>0</v>
      </c>
    </row>
    <row r="544" spans="1:19" hidden="1" x14ac:dyDescent="0.2">
      <c r="A544" s="382" t="s">
        <v>341</v>
      </c>
      <c r="B544" s="382">
        <v>2000</v>
      </c>
      <c r="C544" s="385">
        <v>0</v>
      </c>
      <c r="D544" s="385">
        <v>0</v>
      </c>
      <c r="E544" s="385">
        <v>0</v>
      </c>
      <c r="F544" s="385">
        <v>0</v>
      </c>
      <c r="G544" s="385">
        <f t="shared" si="87"/>
        <v>0</v>
      </c>
      <c r="H544" s="385">
        <f t="shared" si="88"/>
        <v>0</v>
      </c>
      <c r="I544" s="386">
        <v>0</v>
      </c>
      <c r="J544" s="386">
        <v>0</v>
      </c>
      <c r="K544" s="387">
        <f t="shared" si="91"/>
        <v>0</v>
      </c>
      <c r="L544" s="387">
        <f t="shared" si="86"/>
        <v>0</v>
      </c>
      <c r="M544" s="387">
        <f t="shared" si="86"/>
        <v>0</v>
      </c>
      <c r="N544" s="387">
        <f t="shared" si="86"/>
        <v>0</v>
      </c>
      <c r="O544" s="387">
        <f t="shared" si="86"/>
        <v>0</v>
      </c>
    </row>
    <row r="545" spans="1:15" hidden="1" x14ac:dyDescent="0.2">
      <c r="A545" s="382" t="s">
        <v>341</v>
      </c>
      <c r="B545" s="382">
        <v>2001</v>
      </c>
      <c r="C545" s="385">
        <v>0</v>
      </c>
      <c r="D545" s="385">
        <v>0</v>
      </c>
      <c r="E545" s="385">
        <v>0</v>
      </c>
      <c r="F545" s="385">
        <v>0</v>
      </c>
      <c r="G545" s="385">
        <f t="shared" si="87"/>
        <v>0</v>
      </c>
      <c r="H545" s="385">
        <f t="shared" si="88"/>
        <v>0</v>
      </c>
      <c r="I545" s="386">
        <v>0</v>
      </c>
      <c r="J545" s="386">
        <v>0</v>
      </c>
      <c r="K545" s="387">
        <f t="shared" si="91"/>
        <v>0</v>
      </c>
      <c r="L545" s="387">
        <f t="shared" si="86"/>
        <v>0</v>
      </c>
      <c r="M545" s="387">
        <f t="shared" si="86"/>
        <v>0</v>
      </c>
      <c r="N545" s="387">
        <f t="shared" si="86"/>
        <v>0</v>
      </c>
      <c r="O545" s="387">
        <f t="shared" si="86"/>
        <v>0</v>
      </c>
    </row>
    <row r="546" spans="1:15" hidden="1" x14ac:dyDescent="0.2">
      <c r="A546" s="382" t="s">
        <v>341</v>
      </c>
      <c r="B546" s="382">
        <v>2002</v>
      </c>
      <c r="C546" s="385">
        <v>0</v>
      </c>
      <c r="D546" s="385">
        <v>0</v>
      </c>
      <c r="E546" s="385">
        <v>0</v>
      </c>
      <c r="F546" s="385">
        <v>0</v>
      </c>
      <c r="G546" s="385">
        <f t="shared" si="87"/>
        <v>0</v>
      </c>
      <c r="H546" s="385">
        <f t="shared" si="88"/>
        <v>0</v>
      </c>
      <c r="I546" s="386">
        <v>0</v>
      </c>
      <c r="J546" s="386">
        <v>0</v>
      </c>
      <c r="K546" s="387">
        <f t="shared" si="91"/>
        <v>0</v>
      </c>
      <c r="L546" s="387">
        <f t="shared" si="86"/>
        <v>0</v>
      </c>
      <c r="M546" s="387">
        <f t="shared" si="86"/>
        <v>0</v>
      </c>
      <c r="N546" s="387">
        <f t="shared" si="86"/>
        <v>0</v>
      </c>
      <c r="O546" s="387">
        <f t="shared" si="86"/>
        <v>0</v>
      </c>
    </row>
    <row r="547" spans="1:15" hidden="1" x14ac:dyDescent="0.2">
      <c r="A547" s="382" t="s">
        <v>341</v>
      </c>
      <c r="B547" s="382">
        <v>2003</v>
      </c>
      <c r="C547" s="385">
        <v>0</v>
      </c>
      <c r="D547" s="385">
        <v>0</v>
      </c>
      <c r="E547" s="385">
        <v>0</v>
      </c>
      <c r="F547" s="385">
        <v>0</v>
      </c>
      <c r="G547" s="385">
        <f t="shared" si="87"/>
        <v>0</v>
      </c>
      <c r="H547" s="385">
        <f t="shared" si="88"/>
        <v>0</v>
      </c>
      <c r="I547" s="386">
        <v>0</v>
      </c>
      <c r="J547" s="386">
        <v>0</v>
      </c>
      <c r="K547" s="387">
        <f t="shared" si="91"/>
        <v>0</v>
      </c>
      <c r="L547" s="387">
        <f t="shared" si="86"/>
        <v>0</v>
      </c>
      <c r="M547" s="387">
        <f t="shared" si="86"/>
        <v>0</v>
      </c>
      <c r="N547" s="387">
        <f t="shared" si="86"/>
        <v>0</v>
      </c>
      <c r="O547" s="387">
        <f t="shared" si="86"/>
        <v>0</v>
      </c>
    </row>
    <row r="548" spans="1:15" hidden="1" x14ac:dyDescent="0.2">
      <c r="A548" s="382" t="s">
        <v>341</v>
      </c>
      <c r="B548" s="382">
        <v>2004</v>
      </c>
      <c r="C548" s="385">
        <v>0</v>
      </c>
      <c r="D548" s="385">
        <v>0</v>
      </c>
      <c r="E548" s="385">
        <v>0</v>
      </c>
      <c r="F548" s="385">
        <v>0</v>
      </c>
      <c r="G548" s="385">
        <f t="shared" si="87"/>
        <v>0</v>
      </c>
      <c r="H548" s="385">
        <f t="shared" si="88"/>
        <v>0</v>
      </c>
      <c r="I548" s="386">
        <v>0</v>
      </c>
      <c r="J548" s="386">
        <v>0</v>
      </c>
      <c r="K548" s="387">
        <f t="shared" si="91"/>
        <v>0</v>
      </c>
      <c r="L548" s="387">
        <f t="shared" si="86"/>
        <v>0</v>
      </c>
      <c r="M548" s="387">
        <f t="shared" si="86"/>
        <v>0</v>
      </c>
      <c r="N548" s="387">
        <f t="shared" si="86"/>
        <v>0</v>
      </c>
      <c r="O548" s="387">
        <f t="shared" si="86"/>
        <v>0</v>
      </c>
    </row>
    <row r="549" spans="1:15" hidden="1" x14ac:dyDescent="0.2">
      <c r="A549" s="382" t="s">
        <v>341</v>
      </c>
      <c r="B549" s="382">
        <v>2005</v>
      </c>
      <c r="C549" s="385">
        <v>0</v>
      </c>
      <c r="D549" s="385">
        <v>0</v>
      </c>
      <c r="E549" s="385">
        <v>0</v>
      </c>
      <c r="F549" s="385">
        <v>0</v>
      </c>
      <c r="G549" s="385">
        <f t="shared" si="87"/>
        <v>0</v>
      </c>
      <c r="H549" s="385">
        <f t="shared" si="88"/>
        <v>0</v>
      </c>
      <c r="I549" s="386">
        <v>0</v>
      </c>
      <c r="J549" s="386">
        <v>0</v>
      </c>
      <c r="K549" s="387">
        <f t="shared" si="91"/>
        <v>0</v>
      </c>
      <c r="L549" s="387">
        <f t="shared" si="86"/>
        <v>0</v>
      </c>
      <c r="M549" s="387">
        <f t="shared" si="86"/>
        <v>0</v>
      </c>
      <c r="N549" s="387">
        <f t="shared" si="86"/>
        <v>0</v>
      </c>
      <c r="O549" s="387">
        <f t="shared" si="86"/>
        <v>0</v>
      </c>
    </row>
    <row r="550" spans="1:15" hidden="1" x14ac:dyDescent="0.2">
      <c r="A550" s="382" t="s">
        <v>341</v>
      </c>
      <c r="B550" s="382">
        <v>2006</v>
      </c>
      <c r="C550" s="385">
        <v>0</v>
      </c>
      <c r="D550" s="385">
        <v>0</v>
      </c>
      <c r="E550" s="385">
        <v>0</v>
      </c>
      <c r="F550" s="385">
        <v>0</v>
      </c>
      <c r="G550" s="385">
        <f t="shared" si="87"/>
        <v>0</v>
      </c>
      <c r="H550" s="385">
        <f t="shared" si="88"/>
        <v>0</v>
      </c>
      <c r="I550" s="386">
        <v>0</v>
      </c>
      <c r="J550" s="386">
        <v>0</v>
      </c>
      <c r="K550" s="387">
        <f t="shared" si="91"/>
        <v>0</v>
      </c>
      <c r="L550" s="387">
        <f t="shared" si="86"/>
        <v>0</v>
      </c>
      <c r="M550" s="387">
        <f t="shared" si="86"/>
        <v>0</v>
      </c>
      <c r="N550" s="387">
        <f t="shared" si="86"/>
        <v>0</v>
      </c>
      <c r="O550" s="387">
        <f t="shared" si="86"/>
        <v>0</v>
      </c>
    </row>
    <row r="551" spans="1:15" hidden="1" x14ac:dyDescent="0.2">
      <c r="A551" s="382" t="s">
        <v>341</v>
      </c>
      <c r="B551" s="382">
        <v>2007</v>
      </c>
      <c r="C551" s="385">
        <v>0</v>
      </c>
      <c r="D551" s="385">
        <v>0</v>
      </c>
      <c r="E551" s="385">
        <v>0</v>
      </c>
      <c r="F551" s="385">
        <v>0</v>
      </c>
      <c r="G551" s="385">
        <f t="shared" si="87"/>
        <v>0</v>
      </c>
      <c r="H551" s="385">
        <f t="shared" si="88"/>
        <v>0</v>
      </c>
      <c r="I551" s="386">
        <v>0</v>
      </c>
      <c r="J551" s="386">
        <v>0</v>
      </c>
      <c r="K551" s="387">
        <f t="shared" si="91"/>
        <v>0</v>
      </c>
      <c r="L551" s="387">
        <f t="shared" si="86"/>
        <v>0</v>
      </c>
      <c r="M551" s="387">
        <f t="shared" si="86"/>
        <v>0</v>
      </c>
      <c r="N551" s="387">
        <f t="shared" si="86"/>
        <v>0</v>
      </c>
      <c r="O551" s="387">
        <f t="shared" si="86"/>
        <v>0</v>
      </c>
    </row>
    <row r="552" spans="1:15" hidden="1" x14ac:dyDescent="0.2">
      <c r="A552" s="382" t="s">
        <v>341</v>
      </c>
      <c r="B552" s="382">
        <v>2008</v>
      </c>
      <c r="C552" s="385">
        <v>0</v>
      </c>
      <c r="D552" s="385">
        <v>0</v>
      </c>
      <c r="E552" s="385">
        <v>0</v>
      </c>
      <c r="F552" s="385">
        <v>0</v>
      </c>
      <c r="G552" s="385">
        <f t="shared" si="87"/>
        <v>0</v>
      </c>
      <c r="H552" s="385">
        <f t="shared" si="88"/>
        <v>0</v>
      </c>
      <c r="I552" s="386">
        <v>0</v>
      </c>
      <c r="J552" s="386">
        <v>0</v>
      </c>
      <c r="K552" s="387">
        <f t="shared" si="91"/>
        <v>0</v>
      </c>
      <c r="L552" s="387">
        <f t="shared" si="86"/>
        <v>0</v>
      </c>
      <c r="M552" s="387">
        <f t="shared" si="86"/>
        <v>0</v>
      </c>
      <c r="N552" s="387">
        <f t="shared" si="86"/>
        <v>0</v>
      </c>
      <c r="O552" s="387">
        <f t="shared" si="86"/>
        <v>0</v>
      </c>
    </row>
    <row r="553" spans="1:15" hidden="1" x14ac:dyDescent="0.2">
      <c r="A553" s="382" t="s">
        <v>341</v>
      </c>
      <c r="B553" s="382">
        <v>2009</v>
      </c>
      <c r="C553" s="385">
        <v>0</v>
      </c>
      <c r="D553" s="385">
        <v>0</v>
      </c>
      <c r="E553" s="385">
        <v>0</v>
      </c>
      <c r="F553" s="385">
        <v>0</v>
      </c>
      <c r="G553" s="385">
        <f t="shared" si="87"/>
        <v>0</v>
      </c>
      <c r="H553" s="385">
        <f t="shared" si="88"/>
        <v>0</v>
      </c>
      <c r="I553" s="386">
        <v>0</v>
      </c>
      <c r="J553" s="386">
        <v>0</v>
      </c>
      <c r="K553" s="387">
        <f t="shared" si="91"/>
        <v>0</v>
      </c>
      <c r="L553" s="387">
        <f t="shared" si="86"/>
        <v>0</v>
      </c>
      <c r="M553" s="387">
        <f t="shared" si="86"/>
        <v>0</v>
      </c>
      <c r="N553" s="387">
        <f t="shared" si="86"/>
        <v>0</v>
      </c>
      <c r="O553" s="387">
        <f t="shared" si="86"/>
        <v>0</v>
      </c>
    </row>
    <row r="554" spans="1:15" hidden="1" x14ac:dyDescent="0.2">
      <c r="A554" s="382" t="s">
        <v>341</v>
      </c>
      <c r="B554" s="382">
        <v>2010</v>
      </c>
      <c r="C554" s="385">
        <v>0</v>
      </c>
      <c r="D554" s="385">
        <v>0</v>
      </c>
      <c r="E554" s="385">
        <v>0</v>
      </c>
      <c r="F554" s="385">
        <v>0</v>
      </c>
      <c r="G554" s="385">
        <f t="shared" si="87"/>
        <v>0</v>
      </c>
      <c r="H554" s="385">
        <f t="shared" si="88"/>
        <v>0</v>
      </c>
      <c r="I554" s="386">
        <v>0</v>
      </c>
      <c r="J554" s="386">
        <v>0</v>
      </c>
      <c r="K554" s="387">
        <f t="shared" si="91"/>
        <v>0</v>
      </c>
      <c r="L554" s="387">
        <f t="shared" si="86"/>
        <v>0</v>
      </c>
      <c r="M554" s="387">
        <f t="shared" si="86"/>
        <v>0</v>
      </c>
      <c r="N554" s="387">
        <f t="shared" si="86"/>
        <v>0</v>
      </c>
      <c r="O554" s="387">
        <f t="shared" si="86"/>
        <v>0</v>
      </c>
    </row>
    <row r="555" spans="1:15" hidden="1" x14ac:dyDescent="0.2">
      <c r="A555" s="382" t="s">
        <v>341</v>
      </c>
      <c r="B555" s="382">
        <v>2011</v>
      </c>
      <c r="C555" s="385">
        <v>0</v>
      </c>
      <c r="D555" s="385">
        <v>0</v>
      </c>
      <c r="E555" s="385">
        <v>0</v>
      </c>
      <c r="F555" s="385">
        <v>0</v>
      </c>
      <c r="G555" s="385">
        <f t="shared" si="87"/>
        <v>0</v>
      </c>
      <c r="H555" s="385">
        <f t="shared" si="88"/>
        <v>0</v>
      </c>
      <c r="I555" s="386">
        <v>0</v>
      </c>
      <c r="J555" s="386">
        <v>0</v>
      </c>
      <c r="K555" s="387">
        <f t="shared" si="91"/>
        <v>0</v>
      </c>
      <c r="L555" s="387">
        <f t="shared" si="86"/>
        <v>0</v>
      </c>
      <c r="M555" s="387">
        <f t="shared" si="86"/>
        <v>0</v>
      </c>
      <c r="N555" s="387">
        <f t="shared" si="86"/>
        <v>0</v>
      </c>
      <c r="O555" s="387">
        <f t="shared" si="86"/>
        <v>0</v>
      </c>
    </row>
    <row r="556" spans="1:15" hidden="1" x14ac:dyDescent="0.2">
      <c r="A556" s="382" t="s">
        <v>341</v>
      </c>
      <c r="B556" s="382">
        <v>2012</v>
      </c>
      <c r="C556" s="385">
        <v>0</v>
      </c>
      <c r="D556" s="385">
        <v>0</v>
      </c>
      <c r="E556" s="385">
        <v>0</v>
      </c>
      <c r="F556" s="385">
        <v>0</v>
      </c>
      <c r="G556" s="385">
        <f t="shared" si="87"/>
        <v>0</v>
      </c>
      <c r="H556" s="385">
        <f t="shared" si="88"/>
        <v>0</v>
      </c>
      <c r="I556" s="386">
        <v>0</v>
      </c>
      <c r="J556" s="386">
        <v>0</v>
      </c>
      <c r="K556" s="387">
        <f t="shared" si="91"/>
        <v>0</v>
      </c>
      <c r="L556" s="387">
        <f t="shared" si="86"/>
        <v>0</v>
      </c>
      <c r="M556" s="387">
        <f t="shared" si="86"/>
        <v>0</v>
      </c>
      <c r="N556" s="387">
        <f t="shared" si="86"/>
        <v>0</v>
      </c>
      <c r="O556" s="387">
        <f t="shared" si="86"/>
        <v>0</v>
      </c>
    </row>
    <row r="557" spans="1:15" hidden="1" x14ac:dyDescent="0.2">
      <c r="A557" s="382" t="s">
        <v>341</v>
      </c>
      <c r="B557" s="382">
        <v>2013</v>
      </c>
      <c r="C557" s="385">
        <v>0</v>
      </c>
      <c r="D557" s="385">
        <v>0</v>
      </c>
      <c r="E557" s="385">
        <v>0</v>
      </c>
      <c r="F557" s="385">
        <v>0</v>
      </c>
      <c r="G557" s="385">
        <f t="shared" si="87"/>
        <v>0</v>
      </c>
      <c r="H557" s="385">
        <f t="shared" si="88"/>
        <v>0</v>
      </c>
      <c r="I557" s="386">
        <v>0</v>
      </c>
      <c r="J557" s="386">
        <v>0</v>
      </c>
      <c r="K557" s="387">
        <f t="shared" si="91"/>
        <v>0</v>
      </c>
      <c r="L557" s="387">
        <f t="shared" si="86"/>
        <v>0</v>
      </c>
      <c r="M557" s="387">
        <f t="shared" si="86"/>
        <v>0</v>
      </c>
      <c r="N557" s="387">
        <f t="shared" si="86"/>
        <v>0</v>
      </c>
      <c r="O557" s="387">
        <f t="shared" si="86"/>
        <v>0</v>
      </c>
    </row>
    <row r="558" spans="1:15" hidden="1" x14ac:dyDescent="0.2">
      <c r="A558" s="382" t="s">
        <v>341</v>
      </c>
      <c r="B558" s="382">
        <v>2014</v>
      </c>
      <c r="C558" s="385">
        <v>0</v>
      </c>
      <c r="D558" s="385">
        <v>0</v>
      </c>
      <c r="E558" s="385">
        <v>0</v>
      </c>
      <c r="F558" s="385">
        <v>0</v>
      </c>
      <c r="G558" s="385">
        <f t="shared" si="87"/>
        <v>0</v>
      </c>
      <c r="H558" s="385">
        <f t="shared" si="88"/>
        <v>0</v>
      </c>
      <c r="I558" s="386">
        <v>0</v>
      </c>
      <c r="J558" s="386">
        <v>0</v>
      </c>
      <c r="K558" s="387">
        <f t="shared" si="91"/>
        <v>0</v>
      </c>
      <c r="L558" s="387">
        <f t="shared" si="86"/>
        <v>0</v>
      </c>
      <c r="M558" s="387">
        <f t="shared" si="86"/>
        <v>0</v>
      </c>
      <c r="N558" s="387">
        <f t="shared" si="86"/>
        <v>0</v>
      </c>
      <c r="O558" s="387">
        <f t="shared" si="86"/>
        <v>0</v>
      </c>
    </row>
    <row r="559" spans="1:15" hidden="1" x14ac:dyDescent="0.2">
      <c r="A559" s="382" t="s">
        <v>341</v>
      </c>
      <c r="B559" s="382">
        <v>2015</v>
      </c>
      <c r="C559" s="385">
        <v>0</v>
      </c>
      <c r="D559" s="385">
        <v>0</v>
      </c>
      <c r="E559" s="385">
        <v>0</v>
      </c>
      <c r="F559" s="385">
        <v>0</v>
      </c>
      <c r="G559" s="385">
        <f t="shared" si="87"/>
        <v>0</v>
      </c>
      <c r="H559" s="385">
        <f t="shared" si="88"/>
        <v>0</v>
      </c>
      <c r="I559" s="386">
        <v>0</v>
      </c>
      <c r="J559" s="386">
        <v>0</v>
      </c>
      <c r="K559" s="387">
        <f t="shared" si="91"/>
        <v>0</v>
      </c>
      <c r="L559" s="387">
        <f t="shared" si="86"/>
        <v>0</v>
      </c>
      <c r="M559" s="387">
        <f t="shared" si="86"/>
        <v>0</v>
      </c>
      <c r="N559" s="387">
        <f t="shared" si="86"/>
        <v>0</v>
      </c>
      <c r="O559" s="387">
        <f t="shared" si="86"/>
        <v>0</v>
      </c>
    </row>
    <row r="560" spans="1:15" hidden="1" x14ac:dyDescent="0.2">
      <c r="A560" s="382" t="s">
        <v>341</v>
      </c>
      <c r="B560" s="382">
        <v>2016</v>
      </c>
      <c r="C560" s="385">
        <v>0</v>
      </c>
      <c r="D560" s="385">
        <v>0</v>
      </c>
      <c r="E560" s="385">
        <v>0</v>
      </c>
      <c r="F560" s="385">
        <v>0</v>
      </c>
      <c r="G560" s="385">
        <f t="shared" si="87"/>
        <v>0</v>
      </c>
      <c r="H560" s="385">
        <f t="shared" si="88"/>
        <v>0</v>
      </c>
      <c r="I560" s="386">
        <v>0</v>
      </c>
      <c r="J560" s="386">
        <v>0</v>
      </c>
      <c r="K560" s="387">
        <f t="shared" si="91"/>
        <v>0</v>
      </c>
      <c r="L560" s="387">
        <f t="shared" si="86"/>
        <v>0</v>
      </c>
      <c r="M560" s="387">
        <f t="shared" si="86"/>
        <v>0</v>
      </c>
      <c r="N560" s="387">
        <f t="shared" si="86"/>
        <v>0</v>
      </c>
      <c r="O560" s="387">
        <f t="shared" si="86"/>
        <v>0</v>
      </c>
    </row>
    <row r="561" spans="1:19" hidden="1" x14ac:dyDescent="0.2">
      <c r="A561" s="382" t="s">
        <v>341</v>
      </c>
      <c r="B561" s="382">
        <v>2017</v>
      </c>
      <c r="C561" s="385">
        <v>0</v>
      </c>
      <c r="D561" s="385">
        <v>0</v>
      </c>
      <c r="E561" s="385">
        <v>0</v>
      </c>
      <c r="F561" s="385">
        <v>0</v>
      </c>
      <c r="G561" s="385">
        <f t="shared" si="87"/>
        <v>0</v>
      </c>
      <c r="H561" s="385">
        <f t="shared" si="88"/>
        <v>0</v>
      </c>
      <c r="I561" s="386">
        <v>0</v>
      </c>
      <c r="J561" s="386">
        <v>0</v>
      </c>
      <c r="K561" s="387">
        <f t="shared" si="91"/>
        <v>0</v>
      </c>
      <c r="L561" s="387">
        <f t="shared" si="86"/>
        <v>0</v>
      </c>
      <c r="M561" s="387">
        <f t="shared" si="86"/>
        <v>0</v>
      </c>
      <c r="N561" s="387">
        <f t="shared" si="86"/>
        <v>0</v>
      </c>
      <c r="O561" s="387">
        <f t="shared" si="86"/>
        <v>0</v>
      </c>
    </row>
    <row r="562" spans="1:19" hidden="1" x14ac:dyDescent="0.2">
      <c r="A562" s="382" t="s">
        <v>341</v>
      </c>
      <c r="B562" s="382">
        <v>2018</v>
      </c>
      <c r="C562" s="385">
        <v>0</v>
      </c>
      <c r="D562" s="385">
        <v>0</v>
      </c>
      <c r="E562" s="385">
        <v>0</v>
      </c>
      <c r="F562" s="385">
        <v>0</v>
      </c>
      <c r="G562" s="385">
        <f t="shared" si="87"/>
        <v>0</v>
      </c>
      <c r="H562" s="385">
        <f t="shared" si="88"/>
        <v>0</v>
      </c>
      <c r="I562" s="386">
        <v>0</v>
      </c>
      <c r="J562" s="386">
        <v>0</v>
      </c>
      <c r="K562" s="387">
        <f t="shared" si="91"/>
        <v>0</v>
      </c>
      <c r="L562" s="387">
        <f t="shared" si="86"/>
        <v>0</v>
      </c>
      <c r="M562" s="387">
        <f t="shared" si="86"/>
        <v>0</v>
      </c>
      <c r="N562" s="387">
        <f t="shared" si="86"/>
        <v>0</v>
      </c>
      <c r="O562" s="387">
        <f t="shared" si="86"/>
        <v>0</v>
      </c>
    </row>
    <row r="563" spans="1:19" hidden="1" x14ac:dyDescent="0.2">
      <c r="A563" s="382" t="s">
        <v>341</v>
      </c>
      <c r="B563" s="382">
        <v>2019</v>
      </c>
      <c r="C563" s="385">
        <v>0</v>
      </c>
      <c r="D563" s="385">
        <v>0</v>
      </c>
      <c r="E563" s="385">
        <v>0</v>
      </c>
      <c r="F563" s="385">
        <v>0</v>
      </c>
      <c r="G563" s="385">
        <f t="shared" si="87"/>
        <v>0</v>
      </c>
      <c r="H563" s="385">
        <f t="shared" si="88"/>
        <v>0</v>
      </c>
      <c r="I563" s="386">
        <v>0</v>
      </c>
      <c r="J563" s="386">
        <v>0</v>
      </c>
      <c r="K563" s="387">
        <f t="shared" si="91"/>
        <v>0</v>
      </c>
      <c r="L563" s="387">
        <f t="shared" si="86"/>
        <v>0</v>
      </c>
      <c r="M563" s="387">
        <f t="shared" si="86"/>
        <v>0</v>
      </c>
      <c r="N563" s="387">
        <f t="shared" si="86"/>
        <v>0</v>
      </c>
      <c r="O563" s="387">
        <f t="shared" si="86"/>
        <v>0</v>
      </c>
    </row>
    <row r="564" spans="1:19" hidden="1" x14ac:dyDescent="0.2">
      <c r="A564" s="382" t="s">
        <v>341</v>
      </c>
      <c r="B564" s="382">
        <v>2020</v>
      </c>
      <c r="C564" s="385">
        <v>0</v>
      </c>
      <c r="D564" s="385">
        <v>0</v>
      </c>
      <c r="E564" s="385">
        <v>0</v>
      </c>
      <c r="F564" s="385">
        <v>0</v>
      </c>
      <c r="G564" s="385">
        <f t="shared" si="87"/>
        <v>0</v>
      </c>
      <c r="H564" s="385">
        <f t="shared" si="88"/>
        <v>0</v>
      </c>
      <c r="I564" s="386">
        <v>0</v>
      </c>
      <c r="J564" s="386">
        <v>0</v>
      </c>
      <c r="K564" s="387">
        <f t="shared" si="91"/>
        <v>0</v>
      </c>
      <c r="L564" s="387">
        <f t="shared" si="86"/>
        <v>0</v>
      </c>
      <c r="M564" s="387">
        <f t="shared" si="86"/>
        <v>0</v>
      </c>
      <c r="N564" s="387">
        <f t="shared" si="86"/>
        <v>0</v>
      </c>
      <c r="O564" s="387">
        <f t="shared" si="86"/>
        <v>0</v>
      </c>
    </row>
    <row r="565" spans="1:19" hidden="1" x14ac:dyDescent="0.2">
      <c r="A565" s="382" t="s">
        <v>342</v>
      </c>
      <c r="B565" s="382">
        <v>1990</v>
      </c>
      <c r="C565" s="385">
        <v>955000</v>
      </c>
      <c r="D565" s="385">
        <v>320000</v>
      </c>
      <c r="E565" s="385">
        <v>25000</v>
      </c>
      <c r="F565" s="385">
        <v>120000</v>
      </c>
      <c r="G565" s="385">
        <f t="shared" si="87"/>
        <v>1275000</v>
      </c>
      <c r="H565" s="385">
        <f t="shared" si="88"/>
        <v>145000</v>
      </c>
      <c r="I565" s="386">
        <f t="shared" si="89"/>
        <v>0.6901408450704225</v>
      </c>
      <c r="J565" s="386">
        <f t="shared" si="90"/>
        <v>0.30985915492957744</v>
      </c>
      <c r="K565" s="387">
        <f t="shared" si="91"/>
        <v>1420000</v>
      </c>
      <c r="L565" s="387">
        <f t="shared" si="86"/>
        <v>1085227.2727272727</v>
      </c>
      <c r="M565" s="387">
        <f t="shared" si="86"/>
        <v>363636.36363636365</v>
      </c>
      <c r="N565" s="387">
        <f t="shared" si="86"/>
        <v>28409.090909090908</v>
      </c>
      <c r="O565" s="387">
        <f t="shared" si="86"/>
        <v>136363.63636363635</v>
      </c>
    </row>
    <row r="566" spans="1:19" hidden="1" x14ac:dyDescent="0.2">
      <c r="A566" s="382" t="s">
        <v>342</v>
      </c>
      <c r="B566" s="382">
        <v>1991</v>
      </c>
      <c r="C566" s="385">
        <v>693000</v>
      </c>
      <c r="D566" s="385">
        <v>303000</v>
      </c>
      <c r="E566" s="385">
        <v>25000</v>
      </c>
      <c r="F566" s="385">
        <v>102000</v>
      </c>
      <c r="G566" s="385">
        <f t="shared" si="87"/>
        <v>996000</v>
      </c>
      <c r="H566" s="385">
        <f t="shared" si="88"/>
        <v>127000</v>
      </c>
      <c r="I566" s="386">
        <f t="shared" si="89"/>
        <v>0.63935886019590382</v>
      </c>
      <c r="J566" s="386">
        <f t="shared" si="90"/>
        <v>0.36064113980409618</v>
      </c>
      <c r="K566" s="387">
        <f t="shared" si="91"/>
        <v>1123000</v>
      </c>
      <c r="L566" s="387">
        <f t="shared" si="86"/>
        <v>787500</v>
      </c>
      <c r="M566" s="387">
        <f t="shared" si="86"/>
        <v>344318.18181818182</v>
      </c>
      <c r="N566" s="387">
        <f t="shared" si="86"/>
        <v>28409.090909090908</v>
      </c>
      <c r="O566" s="387">
        <f t="shared" si="86"/>
        <v>115909.09090909091</v>
      </c>
    </row>
    <row r="567" spans="1:19" hidden="1" x14ac:dyDescent="0.2">
      <c r="A567" s="382" t="s">
        <v>342</v>
      </c>
      <c r="B567" s="382">
        <v>1992</v>
      </c>
      <c r="C567" s="385">
        <v>785000</v>
      </c>
      <c r="D567" s="385">
        <v>307000</v>
      </c>
      <c r="E567" s="385">
        <v>25000</v>
      </c>
      <c r="F567" s="385">
        <v>136000</v>
      </c>
      <c r="G567" s="385">
        <f t="shared" si="87"/>
        <v>1092000</v>
      </c>
      <c r="H567" s="385">
        <f t="shared" si="88"/>
        <v>161000</v>
      </c>
      <c r="I567" s="386">
        <f t="shared" si="89"/>
        <v>0.64644852354349558</v>
      </c>
      <c r="J567" s="386">
        <f t="shared" si="90"/>
        <v>0.35355147645650437</v>
      </c>
      <c r="K567" s="387">
        <f t="shared" si="91"/>
        <v>1253000</v>
      </c>
      <c r="L567" s="387">
        <f t="shared" si="86"/>
        <v>892045.45454545459</v>
      </c>
      <c r="M567" s="387">
        <f t="shared" si="86"/>
        <v>348863.63636363635</v>
      </c>
      <c r="N567" s="387">
        <f t="shared" si="86"/>
        <v>28409.090909090908</v>
      </c>
      <c r="O567" s="387">
        <f t="shared" si="86"/>
        <v>154545.45454545456</v>
      </c>
    </row>
    <row r="568" spans="1:19" hidden="1" x14ac:dyDescent="0.2">
      <c r="A568" s="382" t="s">
        <v>342</v>
      </c>
      <c r="B568" s="382">
        <v>1993</v>
      </c>
      <c r="C568" s="385">
        <v>605000</v>
      </c>
      <c r="D568" s="385">
        <v>295000</v>
      </c>
      <c r="E568" s="385">
        <v>25000</v>
      </c>
      <c r="F568" s="385">
        <v>150000</v>
      </c>
      <c r="G568" s="385">
        <f t="shared" si="87"/>
        <v>900000</v>
      </c>
      <c r="H568" s="385">
        <f t="shared" si="88"/>
        <v>175000</v>
      </c>
      <c r="I568" s="386">
        <f t="shared" si="89"/>
        <v>0.586046511627907</v>
      </c>
      <c r="J568" s="386">
        <f t="shared" si="90"/>
        <v>0.413953488372093</v>
      </c>
      <c r="K568" s="387">
        <f t="shared" si="91"/>
        <v>1075000</v>
      </c>
      <c r="L568" s="387">
        <f t="shared" si="86"/>
        <v>687500</v>
      </c>
      <c r="M568" s="387">
        <f t="shared" si="86"/>
        <v>335227.27272727271</v>
      </c>
      <c r="N568" s="387">
        <f t="shared" si="86"/>
        <v>28409.090909090908</v>
      </c>
      <c r="O568" s="387">
        <f t="shared" si="86"/>
        <v>170454.54545454544</v>
      </c>
    </row>
    <row r="569" spans="1:19" hidden="1" x14ac:dyDescent="0.2">
      <c r="A569" s="382" t="s">
        <v>342</v>
      </c>
      <c r="B569" s="382">
        <v>1994</v>
      </c>
      <c r="C569" s="385">
        <v>576000</v>
      </c>
      <c r="D569" s="385">
        <v>287000</v>
      </c>
      <c r="E569" s="385">
        <v>25000</v>
      </c>
      <c r="F569" s="385">
        <v>155000</v>
      </c>
      <c r="G569" s="385">
        <f t="shared" si="87"/>
        <v>863000</v>
      </c>
      <c r="H569" s="385">
        <f t="shared" si="88"/>
        <v>180000</v>
      </c>
      <c r="I569" s="386">
        <f t="shared" si="89"/>
        <v>0.57622243528283801</v>
      </c>
      <c r="J569" s="386">
        <f t="shared" si="90"/>
        <v>0.42377756471716205</v>
      </c>
      <c r="K569" s="387">
        <f t="shared" si="91"/>
        <v>1043000</v>
      </c>
      <c r="L569" s="387">
        <f t="shared" si="86"/>
        <v>654545.45454545459</v>
      </c>
      <c r="M569" s="387">
        <f t="shared" si="86"/>
        <v>326136.36363636365</v>
      </c>
      <c r="N569" s="387">
        <f t="shared" si="86"/>
        <v>28409.090909090908</v>
      </c>
      <c r="O569" s="387">
        <f t="shared" si="86"/>
        <v>176136.36363636365</v>
      </c>
    </row>
    <row r="570" spans="1:19" hidden="1" x14ac:dyDescent="0.2">
      <c r="A570" s="382" t="s">
        <v>342</v>
      </c>
      <c r="B570" s="382">
        <v>1995</v>
      </c>
      <c r="C570" s="385">
        <v>668000</v>
      </c>
      <c r="D570" s="385">
        <v>273000</v>
      </c>
      <c r="E570" s="385">
        <v>25000</v>
      </c>
      <c r="F570" s="385">
        <v>138000</v>
      </c>
      <c r="G570" s="385">
        <f t="shared" si="87"/>
        <v>941000</v>
      </c>
      <c r="H570" s="385">
        <f t="shared" si="88"/>
        <v>163000</v>
      </c>
      <c r="I570" s="386">
        <f t="shared" si="89"/>
        <v>0.62771739130434778</v>
      </c>
      <c r="J570" s="386">
        <f t="shared" si="90"/>
        <v>0.37228260869565216</v>
      </c>
      <c r="K570" s="387">
        <f t="shared" si="91"/>
        <v>1104000</v>
      </c>
      <c r="L570" s="387">
        <f t="shared" si="86"/>
        <v>759090.90909090906</v>
      </c>
      <c r="M570" s="387">
        <f t="shared" si="86"/>
        <v>310227.27272727271</v>
      </c>
      <c r="N570" s="387">
        <f t="shared" si="86"/>
        <v>28409.090909090908</v>
      </c>
      <c r="O570" s="387">
        <f t="shared" si="86"/>
        <v>156818.18181818182</v>
      </c>
    </row>
    <row r="571" spans="1:19" ht="15" hidden="1" x14ac:dyDescent="0.25">
      <c r="A571" s="382" t="s">
        <v>342</v>
      </c>
      <c r="B571" s="382">
        <v>1996</v>
      </c>
      <c r="C571" s="385">
        <v>583000</v>
      </c>
      <c r="D571" s="385">
        <v>246000</v>
      </c>
      <c r="E571" s="394">
        <v>50000</v>
      </c>
      <c r="F571" s="385">
        <v>123000</v>
      </c>
      <c r="G571" s="385">
        <f t="shared" si="87"/>
        <v>829000</v>
      </c>
      <c r="H571" s="385">
        <f t="shared" si="88"/>
        <v>173000</v>
      </c>
      <c r="I571" s="386">
        <f t="shared" si="89"/>
        <v>0.63173652694610782</v>
      </c>
      <c r="J571" s="386">
        <f t="shared" si="90"/>
        <v>0.36826347305389223</v>
      </c>
      <c r="K571" s="387">
        <f t="shared" si="91"/>
        <v>1002000</v>
      </c>
      <c r="L571" s="387">
        <f t="shared" si="86"/>
        <v>662500</v>
      </c>
      <c r="M571" s="387">
        <f t="shared" si="86"/>
        <v>279545.45454545453</v>
      </c>
      <c r="N571" s="387">
        <f t="shared" si="86"/>
        <v>56818.181818181816</v>
      </c>
      <c r="O571" s="387">
        <f t="shared" si="86"/>
        <v>139772.72727272726</v>
      </c>
      <c r="Q571" s="467" t="s">
        <v>331</v>
      </c>
    </row>
    <row r="572" spans="1:19" ht="15" hidden="1" x14ac:dyDescent="0.25">
      <c r="A572" s="382" t="s">
        <v>342</v>
      </c>
      <c r="B572" s="382">
        <v>1997</v>
      </c>
      <c r="C572" s="385">
        <v>694000</v>
      </c>
      <c r="D572" s="385">
        <v>292000</v>
      </c>
      <c r="E572" s="394">
        <v>50000</v>
      </c>
      <c r="F572" s="385">
        <v>123000</v>
      </c>
      <c r="G572" s="385">
        <f t="shared" si="87"/>
        <v>986000</v>
      </c>
      <c r="H572" s="385">
        <f t="shared" si="88"/>
        <v>173000</v>
      </c>
      <c r="I572" s="386">
        <f t="shared" si="89"/>
        <v>0.6419327006039689</v>
      </c>
      <c r="J572" s="386">
        <f t="shared" si="90"/>
        <v>0.35806729939603105</v>
      </c>
      <c r="K572" s="387">
        <f>SUM(C572:F572)</f>
        <v>1159000</v>
      </c>
      <c r="L572" s="387">
        <f t="shared" si="86"/>
        <v>788636.36363636365</v>
      </c>
      <c r="M572" s="387">
        <f t="shared" si="86"/>
        <v>331818.18181818182</v>
      </c>
      <c r="N572" s="387">
        <f t="shared" si="86"/>
        <v>56818.181818181816</v>
      </c>
      <c r="O572" s="387">
        <f t="shared" si="86"/>
        <v>139772.72727272726</v>
      </c>
      <c r="P572" s="384">
        <v>1</v>
      </c>
      <c r="Q572" s="468">
        <v>1378165.6745693167</v>
      </c>
      <c r="R572" s="401">
        <f>K572*1.12</f>
        <v>1298080.0000000002</v>
      </c>
      <c r="S572" s="392">
        <f t="shared" ref="S572" si="98">Q572/R572</f>
        <v>1.0616954845381767</v>
      </c>
    </row>
    <row r="573" spans="1:19" ht="15" hidden="1" x14ac:dyDescent="0.25">
      <c r="A573" s="382" t="s">
        <v>342</v>
      </c>
      <c r="B573" s="382">
        <v>1998</v>
      </c>
      <c r="C573" s="385">
        <v>647000</v>
      </c>
      <c r="D573" s="385">
        <v>226000</v>
      </c>
      <c r="E573" s="394">
        <v>50000</v>
      </c>
      <c r="F573" s="385">
        <v>150000</v>
      </c>
      <c r="G573" s="385">
        <f t="shared" si="87"/>
        <v>873000</v>
      </c>
      <c r="H573" s="385">
        <f t="shared" si="88"/>
        <v>200000</v>
      </c>
      <c r="I573" s="386">
        <f t="shared" si="89"/>
        <v>0.64958061509785647</v>
      </c>
      <c r="J573" s="386">
        <f t="shared" si="90"/>
        <v>0.35041938490214353</v>
      </c>
      <c r="K573" s="387">
        <f t="shared" si="91"/>
        <v>1073000</v>
      </c>
      <c r="L573" s="387">
        <f t="shared" si="86"/>
        <v>735227.27272727271</v>
      </c>
      <c r="M573" s="387">
        <f t="shared" si="86"/>
        <v>256818.18181818182</v>
      </c>
      <c r="N573" s="387">
        <f t="shared" si="86"/>
        <v>56818.181818181816</v>
      </c>
      <c r="O573" s="387">
        <f t="shared" si="86"/>
        <v>170454.54545454544</v>
      </c>
      <c r="P573" s="384">
        <v>2</v>
      </c>
      <c r="Q573" s="468">
        <v>1256579.8693241619</v>
      </c>
      <c r="R573" s="401">
        <f t="shared" ref="R573:R595" si="99">K573*1.12</f>
        <v>1201760</v>
      </c>
      <c r="S573" s="392">
        <f t="shared" ref="S573:S595" si="100">Q573/R573</f>
        <v>1.0456163205000681</v>
      </c>
    </row>
    <row r="574" spans="1:19" ht="15" hidden="1" x14ac:dyDescent="0.25">
      <c r="A574" s="382" t="s">
        <v>342</v>
      </c>
      <c r="B574" s="382">
        <v>1999</v>
      </c>
      <c r="C574" s="385">
        <v>651000</v>
      </c>
      <c r="D574" s="385">
        <v>231000</v>
      </c>
      <c r="E574" s="394">
        <v>50000</v>
      </c>
      <c r="F574" s="385">
        <v>162000</v>
      </c>
      <c r="G574" s="385">
        <f t="shared" si="87"/>
        <v>882000</v>
      </c>
      <c r="H574" s="385">
        <f t="shared" si="88"/>
        <v>212000</v>
      </c>
      <c r="I574" s="386">
        <f t="shared" si="89"/>
        <v>0.64076782449725778</v>
      </c>
      <c r="J574" s="386">
        <f t="shared" si="90"/>
        <v>0.35923217550274222</v>
      </c>
      <c r="K574" s="387">
        <f t="shared" si="91"/>
        <v>1094000</v>
      </c>
      <c r="L574" s="387">
        <f t="shared" si="86"/>
        <v>739772.72727272729</v>
      </c>
      <c r="M574" s="387">
        <f t="shared" si="86"/>
        <v>262500</v>
      </c>
      <c r="N574" s="387">
        <f t="shared" si="86"/>
        <v>56818.181818181816</v>
      </c>
      <c r="O574" s="387">
        <f t="shared" si="86"/>
        <v>184090.90909090909</v>
      </c>
      <c r="P574" s="384">
        <v>3</v>
      </c>
      <c r="Q574" s="468">
        <v>1277000.9395504682</v>
      </c>
      <c r="R574" s="401">
        <f t="shared" si="99"/>
        <v>1225280.0000000002</v>
      </c>
      <c r="S574" s="392">
        <f t="shared" si="100"/>
        <v>1.0422115267942575</v>
      </c>
    </row>
    <row r="575" spans="1:19" ht="15" hidden="1" x14ac:dyDescent="0.25">
      <c r="A575" s="382" t="s">
        <v>342</v>
      </c>
      <c r="B575" s="382">
        <v>2000</v>
      </c>
      <c r="C575" s="385">
        <v>645000</v>
      </c>
      <c r="D575" s="385">
        <v>234000</v>
      </c>
      <c r="E575" s="394">
        <v>50000</v>
      </c>
      <c r="F575" s="385">
        <v>160000</v>
      </c>
      <c r="G575" s="385">
        <f t="shared" si="87"/>
        <v>879000</v>
      </c>
      <c r="H575" s="385">
        <f t="shared" si="88"/>
        <v>210000</v>
      </c>
      <c r="I575" s="386">
        <f t="shared" si="89"/>
        <v>0.63820018365472908</v>
      </c>
      <c r="J575" s="386">
        <f t="shared" si="90"/>
        <v>0.36179981634527086</v>
      </c>
      <c r="K575" s="387">
        <f t="shared" si="91"/>
        <v>1089000</v>
      </c>
      <c r="L575" s="387">
        <f t="shared" si="86"/>
        <v>732954.54545454541</v>
      </c>
      <c r="M575" s="387">
        <f t="shared" si="86"/>
        <v>265909.09090909088</v>
      </c>
      <c r="N575" s="387">
        <f t="shared" si="86"/>
        <v>56818.181818181816</v>
      </c>
      <c r="O575" s="387">
        <f t="shared" si="86"/>
        <v>181818.18181818182</v>
      </c>
      <c r="P575" s="384">
        <v>4</v>
      </c>
      <c r="Q575" s="468">
        <v>1268761.3432392138</v>
      </c>
      <c r="R575" s="401">
        <f t="shared" si="99"/>
        <v>1219680</v>
      </c>
      <c r="S575" s="392">
        <f t="shared" si="100"/>
        <v>1.0402411642719516</v>
      </c>
    </row>
    <row r="576" spans="1:19" ht="15" hidden="1" x14ac:dyDescent="0.25">
      <c r="A576" s="382" t="s">
        <v>342</v>
      </c>
      <c r="B576" s="382">
        <v>2001</v>
      </c>
      <c r="C576" s="385">
        <v>544000</v>
      </c>
      <c r="D576" s="385">
        <v>185000</v>
      </c>
      <c r="E576" s="394">
        <v>50000</v>
      </c>
      <c r="F576" s="385">
        <v>136000</v>
      </c>
      <c r="G576" s="385">
        <f t="shared" si="87"/>
        <v>729000</v>
      </c>
      <c r="H576" s="385">
        <f t="shared" si="88"/>
        <v>186000</v>
      </c>
      <c r="I576" s="386">
        <f t="shared" si="89"/>
        <v>0.64918032786885249</v>
      </c>
      <c r="J576" s="386">
        <f t="shared" si="90"/>
        <v>0.35081967213114756</v>
      </c>
      <c r="K576" s="387">
        <f t="shared" si="91"/>
        <v>915000</v>
      </c>
      <c r="L576" s="387">
        <f t="shared" si="86"/>
        <v>618181.81818181823</v>
      </c>
      <c r="M576" s="387">
        <f t="shared" si="86"/>
        <v>210227.27272727274</v>
      </c>
      <c r="N576" s="387">
        <f t="shared" si="86"/>
        <v>56818.181818181816</v>
      </c>
      <c r="O576" s="387">
        <f t="shared" si="86"/>
        <v>154545.45454545456</v>
      </c>
      <c r="P576" s="384">
        <v>5</v>
      </c>
      <c r="Q576" s="468">
        <v>1055518.5408597994</v>
      </c>
      <c r="R576" s="401">
        <f t="shared" si="99"/>
        <v>1024800.0000000001</v>
      </c>
      <c r="S576" s="392">
        <f t="shared" si="100"/>
        <v>1.0299751569670172</v>
      </c>
    </row>
    <row r="577" spans="1:19" ht="15" hidden="1" x14ac:dyDescent="0.25">
      <c r="A577" s="382" t="s">
        <v>342</v>
      </c>
      <c r="B577" s="382">
        <v>2002</v>
      </c>
      <c r="C577" s="385">
        <v>522000</v>
      </c>
      <c r="D577" s="385">
        <v>181000</v>
      </c>
      <c r="E577" s="394">
        <v>50000</v>
      </c>
      <c r="F577" s="385">
        <v>136000</v>
      </c>
      <c r="G577" s="385">
        <f t="shared" si="87"/>
        <v>703000</v>
      </c>
      <c r="H577" s="385">
        <f t="shared" si="88"/>
        <v>186000</v>
      </c>
      <c r="I577" s="386">
        <f t="shared" si="89"/>
        <v>0.64341957255343085</v>
      </c>
      <c r="J577" s="386">
        <f t="shared" si="90"/>
        <v>0.3565804274465692</v>
      </c>
      <c r="K577" s="387">
        <f t="shared" si="91"/>
        <v>889000</v>
      </c>
      <c r="L577" s="387">
        <f t="shared" si="86"/>
        <v>593181.81818181823</v>
      </c>
      <c r="M577" s="387">
        <f t="shared" si="86"/>
        <v>205681.81818181818</v>
      </c>
      <c r="N577" s="387">
        <f t="shared" si="86"/>
        <v>56818.181818181816</v>
      </c>
      <c r="O577" s="387">
        <f t="shared" si="86"/>
        <v>154545.45454545456</v>
      </c>
      <c r="P577" s="384">
        <v>6</v>
      </c>
      <c r="Q577" s="468">
        <v>1023604.0034647043</v>
      </c>
      <c r="R577" s="401">
        <f t="shared" si="99"/>
        <v>995680.00000000012</v>
      </c>
      <c r="S577" s="392">
        <f t="shared" si="100"/>
        <v>1.0280451585496386</v>
      </c>
    </row>
    <row r="578" spans="1:19" ht="15" hidden="1" x14ac:dyDescent="0.25">
      <c r="A578" s="382" t="s">
        <v>342</v>
      </c>
      <c r="B578" s="382">
        <v>2003</v>
      </c>
      <c r="C578" s="385">
        <v>544000</v>
      </c>
      <c r="D578" s="385">
        <v>210000</v>
      </c>
      <c r="E578" s="385">
        <v>50000</v>
      </c>
      <c r="F578" s="385">
        <v>240000</v>
      </c>
      <c r="G578" s="385">
        <f t="shared" si="87"/>
        <v>754000</v>
      </c>
      <c r="H578" s="385">
        <f t="shared" si="88"/>
        <v>290000</v>
      </c>
      <c r="I578" s="386">
        <f t="shared" si="89"/>
        <v>0.56896551724137934</v>
      </c>
      <c r="J578" s="386">
        <f t="shared" si="90"/>
        <v>0.43103448275862066</v>
      </c>
      <c r="K578" s="387">
        <f t="shared" si="91"/>
        <v>1044000</v>
      </c>
      <c r="L578" s="387">
        <f t="shared" si="86"/>
        <v>618181.81818181823</v>
      </c>
      <c r="M578" s="387">
        <f t="shared" si="86"/>
        <v>238636.36363636365</v>
      </c>
      <c r="N578" s="387">
        <f t="shared" si="86"/>
        <v>56818.181818181816</v>
      </c>
      <c r="O578" s="387">
        <f t="shared" si="86"/>
        <v>272727.27272727271</v>
      </c>
      <c r="P578" s="384">
        <v>7</v>
      </c>
      <c r="Q578" s="468">
        <v>1201761.7872513116</v>
      </c>
      <c r="R578" s="401">
        <f t="shared" si="99"/>
        <v>1169280</v>
      </c>
      <c r="S578" s="392">
        <f t="shared" si="100"/>
        <v>1.0277793062836202</v>
      </c>
    </row>
    <row r="579" spans="1:19" ht="15" hidden="1" x14ac:dyDescent="0.25">
      <c r="A579" s="382" t="s">
        <v>342</v>
      </c>
      <c r="B579" s="382">
        <v>2004</v>
      </c>
      <c r="C579" s="385">
        <v>549533</v>
      </c>
      <c r="D579" s="385">
        <v>186191</v>
      </c>
      <c r="E579" s="385">
        <v>50000</v>
      </c>
      <c r="F579" s="385">
        <v>240000</v>
      </c>
      <c r="G579" s="385">
        <f t="shared" si="87"/>
        <v>735724</v>
      </c>
      <c r="H579" s="385">
        <f t="shared" si="88"/>
        <v>290000</v>
      </c>
      <c r="I579" s="386">
        <f t="shared" si="89"/>
        <v>0.58449738916121685</v>
      </c>
      <c r="J579" s="386">
        <f t="shared" si="90"/>
        <v>0.41550261083878315</v>
      </c>
      <c r="K579" s="387">
        <f t="shared" si="91"/>
        <v>1025724</v>
      </c>
      <c r="L579" s="387">
        <f t="shared" ref="L579:O642" si="101">C579/0.88</f>
        <v>624469.31818181823</v>
      </c>
      <c r="M579" s="387">
        <f t="shared" si="101"/>
        <v>211580.68181818182</v>
      </c>
      <c r="N579" s="387">
        <f t="shared" si="101"/>
        <v>56818.181818181816</v>
      </c>
      <c r="O579" s="387">
        <f t="shared" si="101"/>
        <v>272727.27272727271</v>
      </c>
      <c r="P579" s="384">
        <v>8</v>
      </c>
      <c r="Q579" s="468">
        <v>1183234.0943266677</v>
      </c>
      <c r="R579" s="401">
        <f t="shared" si="99"/>
        <v>1148810.8800000001</v>
      </c>
      <c r="S579" s="392">
        <f t="shared" si="100"/>
        <v>1.0299642133670144</v>
      </c>
    </row>
    <row r="580" spans="1:19" ht="15" hidden="1" x14ac:dyDescent="0.25">
      <c r="A580" s="382" t="s">
        <v>342</v>
      </c>
      <c r="B580" s="382">
        <v>2005</v>
      </c>
      <c r="C580" s="385">
        <v>607000</v>
      </c>
      <c r="D580" s="385">
        <v>213000</v>
      </c>
      <c r="E580" s="385">
        <v>50000</v>
      </c>
      <c r="F580" s="385">
        <v>240000</v>
      </c>
      <c r="G580" s="385">
        <f t="shared" si="87"/>
        <v>820000</v>
      </c>
      <c r="H580" s="385">
        <f t="shared" si="88"/>
        <v>290000</v>
      </c>
      <c r="I580" s="386">
        <f t="shared" si="89"/>
        <v>0.59189189189189184</v>
      </c>
      <c r="J580" s="386">
        <f t="shared" si="90"/>
        <v>0.4081081081081081</v>
      </c>
      <c r="K580" s="387">
        <f t="shared" si="91"/>
        <v>1110000</v>
      </c>
      <c r="L580" s="387">
        <f t="shared" si="101"/>
        <v>689772.72727272729</v>
      </c>
      <c r="M580" s="387">
        <f t="shared" si="101"/>
        <v>242045.45454545456</v>
      </c>
      <c r="N580" s="387">
        <f t="shared" si="101"/>
        <v>56818.181818181816</v>
      </c>
      <c r="O580" s="387">
        <f t="shared" si="101"/>
        <v>272727.27272727271</v>
      </c>
      <c r="P580" s="384">
        <v>9</v>
      </c>
      <c r="Q580" s="468">
        <v>1284544.9110751639</v>
      </c>
      <c r="R580" s="401">
        <f t="shared" si="99"/>
        <v>1243200.0000000002</v>
      </c>
      <c r="S580" s="392">
        <f t="shared" si="100"/>
        <v>1.0332568461029308</v>
      </c>
    </row>
    <row r="581" spans="1:19" ht="15" hidden="1" x14ac:dyDescent="0.25">
      <c r="A581" s="382" t="s">
        <v>342</v>
      </c>
      <c r="B581" s="382">
        <v>2006</v>
      </c>
      <c r="C581" s="385">
        <v>599719</v>
      </c>
      <c r="D581" s="385">
        <v>216957</v>
      </c>
      <c r="E581" s="385">
        <v>50000</v>
      </c>
      <c r="F581" s="385">
        <v>240000</v>
      </c>
      <c r="G581" s="385">
        <f t="shared" si="87"/>
        <v>816676</v>
      </c>
      <c r="H581" s="385">
        <f t="shared" si="88"/>
        <v>290000</v>
      </c>
      <c r="I581" s="386">
        <f t="shared" si="89"/>
        <v>0.58709053056179039</v>
      </c>
      <c r="J581" s="386">
        <f t="shared" si="90"/>
        <v>0.41290946943820955</v>
      </c>
      <c r="K581" s="387">
        <f t="shared" si="91"/>
        <v>1106676</v>
      </c>
      <c r="L581" s="387">
        <f t="shared" si="101"/>
        <v>681498.86363636365</v>
      </c>
      <c r="M581" s="387">
        <f t="shared" si="101"/>
        <v>246542.04545454544</v>
      </c>
      <c r="N581" s="387">
        <f t="shared" si="101"/>
        <v>56818.181818181816</v>
      </c>
      <c r="O581" s="387">
        <f t="shared" si="101"/>
        <v>272727.27272727271</v>
      </c>
      <c r="P581" s="384">
        <v>10</v>
      </c>
      <c r="Q581" s="468">
        <v>1278162.7468633191</v>
      </c>
      <c r="R581" s="401">
        <f t="shared" si="99"/>
        <v>1239477.1200000001</v>
      </c>
      <c r="S581" s="392">
        <f t="shared" si="100"/>
        <v>1.0312112472582946</v>
      </c>
    </row>
    <row r="582" spans="1:19" ht="15" hidden="1" x14ac:dyDescent="0.25">
      <c r="A582" s="382" t="s">
        <v>342</v>
      </c>
      <c r="B582" s="382">
        <v>2007</v>
      </c>
      <c r="C582" s="385">
        <v>515238</v>
      </c>
      <c r="D582" s="385">
        <v>216808</v>
      </c>
      <c r="E582" s="385">
        <v>50000</v>
      </c>
      <c r="F582" s="385">
        <v>240000</v>
      </c>
      <c r="G582" s="385">
        <f t="shared" ref="G582:G645" si="102">C582+D582</f>
        <v>732046</v>
      </c>
      <c r="H582" s="385">
        <f t="shared" ref="H582:H645" si="103">E582+F582</f>
        <v>290000</v>
      </c>
      <c r="I582" s="386">
        <f t="shared" ref="I582:I645" si="104">(C582+E582)/SUM(C582:F582)</f>
        <v>0.55304555763634899</v>
      </c>
      <c r="J582" s="386">
        <f t="shared" ref="J582:J645" si="105">(D582+F582)/SUM(C582:F582)</f>
        <v>0.44695444236365095</v>
      </c>
      <c r="K582" s="387">
        <f t="shared" ref="K582:K645" si="106">SUM(C582:F582)</f>
        <v>1022046</v>
      </c>
      <c r="L582" s="387">
        <f t="shared" si="101"/>
        <v>585497.72727272729</v>
      </c>
      <c r="M582" s="387">
        <f t="shared" si="101"/>
        <v>246372.72727272726</v>
      </c>
      <c r="N582" s="387">
        <f t="shared" si="101"/>
        <v>56818.181818181816</v>
      </c>
      <c r="O582" s="387">
        <f t="shared" si="101"/>
        <v>272727.27272727271</v>
      </c>
      <c r="P582" s="384">
        <v>11</v>
      </c>
      <c r="Q582" s="468">
        <v>1155218.0954608519</v>
      </c>
      <c r="R582" s="401">
        <f t="shared" si="99"/>
        <v>1144691.52</v>
      </c>
      <c r="S582" s="392">
        <f t="shared" si="100"/>
        <v>1.0091959932234422</v>
      </c>
    </row>
    <row r="583" spans="1:19" ht="15" hidden="1" x14ac:dyDescent="0.25">
      <c r="A583" s="382" t="s">
        <v>342</v>
      </c>
      <c r="B583" s="382">
        <v>2008</v>
      </c>
      <c r="C583" s="385">
        <v>566131</v>
      </c>
      <c r="D583" s="385">
        <v>260968</v>
      </c>
      <c r="E583" s="385">
        <v>50000</v>
      </c>
      <c r="F583" s="385">
        <v>240000</v>
      </c>
      <c r="G583" s="385">
        <f t="shared" si="102"/>
        <v>827099</v>
      </c>
      <c r="H583" s="385">
        <f t="shared" si="103"/>
        <v>290000</v>
      </c>
      <c r="I583" s="386">
        <f t="shared" si="104"/>
        <v>0.55154556579139358</v>
      </c>
      <c r="J583" s="386">
        <f t="shared" si="105"/>
        <v>0.44845443420860642</v>
      </c>
      <c r="K583" s="387">
        <f t="shared" si="106"/>
        <v>1117099</v>
      </c>
      <c r="L583" s="387">
        <f t="shared" si="101"/>
        <v>643330.68181818177</v>
      </c>
      <c r="M583" s="387">
        <f t="shared" si="101"/>
        <v>296554.54545454547</v>
      </c>
      <c r="N583" s="387">
        <f t="shared" si="101"/>
        <v>56818.181818181816</v>
      </c>
      <c r="O583" s="387">
        <f t="shared" si="101"/>
        <v>272727.27272727271</v>
      </c>
      <c r="P583" s="384">
        <v>12</v>
      </c>
      <c r="Q583" s="468">
        <v>1284707.7264276093</v>
      </c>
      <c r="R583" s="401">
        <f t="shared" si="99"/>
        <v>1251150.8800000001</v>
      </c>
      <c r="S583" s="392">
        <f t="shared" si="100"/>
        <v>1.0268207831397675</v>
      </c>
    </row>
    <row r="584" spans="1:19" ht="15" hidden="1" x14ac:dyDescent="0.25">
      <c r="A584" s="382" t="s">
        <v>342</v>
      </c>
      <c r="B584" s="382">
        <v>2009</v>
      </c>
      <c r="C584" s="385">
        <v>488773</v>
      </c>
      <c r="D584" s="385">
        <v>237360</v>
      </c>
      <c r="E584" s="385">
        <v>50000</v>
      </c>
      <c r="F584" s="385">
        <v>240000</v>
      </c>
      <c r="G584" s="385">
        <f t="shared" si="102"/>
        <v>726133</v>
      </c>
      <c r="H584" s="385">
        <f t="shared" si="103"/>
        <v>290000</v>
      </c>
      <c r="I584" s="386">
        <f t="shared" si="104"/>
        <v>0.53021897724018408</v>
      </c>
      <c r="J584" s="386">
        <f t="shared" si="105"/>
        <v>0.46978102275981587</v>
      </c>
      <c r="K584" s="387">
        <f t="shared" si="106"/>
        <v>1016133</v>
      </c>
      <c r="L584" s="387">
        <f t="shared" si="101"/>
        <v>555423.86363636365</v>
      </c>
      <c r="M584" s="387">
        <f t="shared" si="101"/>
        <v>269727.27272727271</v>
      </c>
      <c r="N584" s="387">
        <f t="shared" si="101"/>
        <v>56818.181818181816</v>
      </c>
      <c r="O584" s="387">
        <f t="shared" si="101"/>
        <v>272727.27272727271</v>
      </c>
      <c r="P584" s="384">
        <v>13</v>
      </c>
      <c r="Q584" s="468">
        <v>1159469.3631636971</v>
      </c>
      <c r="R584" s="401">
        <f t="shared" si="99"/>
        <v>1138068.9600000002</v>
      </c>
      <c r="S584" s="392">
        <f t="shared" si="100"/>
        <v>1.0188041357034259</v>
      </c>
    </row>
    <row r="585" spans="1:19" ht="15" hidden="1" x14ac:dyDescent="0.25">
      <c r="A585" s="382" t="s">
        <v>342</v>
      </c>
      <c r="B585" s="382">
        <v>2010</v>
      </c>
      <c r="C585" s="385">
        <v>532162</v>
      </c>
      <c r="D585" s="385">
        <v>258431</v>
      </c>
      <c r="E585" s="385">
        <v>50000</v>
      </c>
      <c r="F585" s="385">
        <v>240000</v>
      </c>
      <c r="G585" s="385">
        <f t="shared" si="102"/>
        <v>790593</v>
      </c>
      <c r="H585" s="385">
        <f t="shared" si="103"/>
        <v>290000</v>
      </c>
      <c r="I585" s="386">
        <f t="shared" si="104"/>
        <v>0.53874307903160579</v>
      </c>
      <c r="J585" s="386">
        <f t="shared" si="105"/>
        <v>0.46125692096839421</v>
      </c>
      <c r="K585" s="387">
        <f t="shared" si="106"/>
        <v>1080593</v>
      </c>
      <c r="L585" s="387">
        <f t="shared" si="101"/>
        <v>604729.54545454541</v>
      </c>
      <c r="M585" s="387">
        <f t="shared" si="101"/>
        <v>293671.59090909088</v>
      </c>
      <c r="N585" s="387">
        <f t="shared" si="101"/>
        <v>56818.181818181816</v>
      </c>
      <c r="O585" s="387">
        <f t="shared" si="101"/>
        <v>272727.27272727271</v>
      </c>
      <c r="P585" s="384">
        <v>14</v>
      </c>
      <c r="Q585" s="468">
        <v>1236419.1078768661</v>
      </c>
      <c r="R585" s="401">
        <f t="shared" si="99"/>
        <v>1210264.1600000001</v>
      </c>
      <c r="S585" s="392">
        <f t="shared" si="100"/>
        <v>1.0216109414302295</v>
      </c>
    </row>
    <row r="586" spans="1:19" ht="15" hidden="1" x14ac:dyDescent="0.25">
      <c r="A586" s="382" t="s">
        <v>342</v>
      </c>
      <c r="B586" s="382">
        <v>2011</v>
      </c>
      <c r="C586" s="385">
        <v>487200</v>
      </c>
      <c r="D586" s="385">
        <v>204600</v>
      </c>
      <c r="E586" s="385">
        <v>50000</v>
      </c>
      <c r="F586" s="385">
        <v>240000</v>
      </c>
      <c r="G586" s="385">
        <f t="shared" si="102"/>
        <v>691800</v>
      </c>
      <c r="H586" s="385">
        <f t="shared" si="103"/>
        <v>290000</v>
      </c>
      <c r="I586" s="386">
        <f t="shared" si="104"/>
        <v>0.54715828070890205</v>
      </c>
      <c r="J586" s="386">
        <f t="shared" si="105"/>
        <v>0.45284171929109801</v>
      </c>
      <c r="K586" s="387">
        <f t="shared" si="106"/>
        <v>981800</v>
      </c>
      <c r="L586" s="387">
        <f t="shared" si="101"/>
        <v>553636.36363636365</v>
      </c>
      <c r="M586" s="387">
        <f t="shared" si="101"/>
        <v>232500</v>
      </c>
      <c r="N586" s="387">
        <f t="shared" si="101"/>
        <v>56818.181818181816</v>
      </c>
      <c r="O586" s="387">
        <f t="shared" si="101"/>
        <v>272727.27272727271</v>
      </c>
      <c r="P586" s="384">
        <v>15</v>
      </c>
      <c r="Q586" s="468">
        <v>1115891.5742685641</v>
      </c>
      <c r="R586" s="401">
        <f t="shared" si="99"/>
        <v>1099616</v>
      </c>
      <c r="S586" s="392">
        <f t="shared" si="100"/>
        <v>1.0148011435524438</v>
      </c>
    </row>
    <row r="587" spans="1:19" ht="15" hidden="1" x14ac:dyDescent="0.25">
      <c r="A587" s="382" t="s">
        <v>342</v>
      </c>
      <c r="B587" s="382">
        <v>2012</v>
      </c>
      <c r="C587" s="385">
        <v>443900</v>
      </c>
      <c r="D587" s="385">
        <v>220800</v>
      </c>
      <c r="E587" s="385">
        <v>50000</v>
      </c>
      <c r="F587" s="385">
        <v>240000</v>
      </c>
      <c r="G587" s="385">
        <f t="shared" si="102"/>
        <v>664700</v>
      </c>
      <c r="H587" s="385">
        <f t="shared" si="103"/>
        <v>290000</v>
      </c>
      <c r="I587" s="386">
        <f t="shared" si="104"/>
        <v>0.51733528857232636</v>
      </c>
      <c r="J587" s="386">
        <f t="shared" si="105"/>
        <v>0.48266471142767359</v>
      </c>
      <c r="K587" s="387">
        <f t="shared" si="106"/>
        <v>954700</v>
      </c>
      <c r="L587" s="387">
        <f t="shared" si="101"/>
        <v>504431.81818181818</v>
      </c>
      <c r="M587" s="387">
        <f t="shared" si="101"/>
        <v>250909.09090909091</v>
      </c>
      <c r="N587" s="387">
        <f t="shared" si="101"/>
        <v>56818.181818181816</v>
      </c>
      <c r="O587" s="387">
        <f t="shared" si="101"/>
        <v>272727.27272727271</v>
      </c>
      <c r="P587" s="384">
        <v>16</v>
      </c>
      <c r="Q587" s="468">
        <v>1084678.4783411585</v>
      </c>
      <c r="R587" s="401">
        <f t="shared" si="99"/>
        <v>1069264</v>
      </c>
      <c r="S587" s="392">
        <f t="shared" si="100"/>
        <v>1.014415970556531</v>
      </c>
    </row>
    <row r="588" spans="1:19" ht="15" hidden="1" x14ac:dyDescent="0.25">
      <c r="A588" s="382" t="s">
        <v>342</v>
      </c>
      <c r="B588" s="382">
        <v>2013</v>
      </c>
      <c r="C588" s="385">
        <v>591600</v>
      </c>
      <c r="D588" s="385">
        <v>226600</v>
      </c>
      <c r="E588" s="385">
        <v>50000</v>
      </c>
      <c r="F588" s="385">
        <v>240000</v>
      </c>
      <c r="G588" s="385">
        <f t="shared" si="102"/>
        <v>818200</v>
      </c>
      <c r="H588" s="385">
        <f t="shared" si="103"/>
        <v>290000</v>
      </c>
      <c r="I588" s="386">
        <f t="shared" si="104"/>
        <v>0.57895686699151783</v>
      </c>
      <c r="J588" s="386">
        <f t="shared" si="105"/>
        <v>0.42104313300848223</v>
      </c>
      <c r="K588" s="387">
        <f t="shared" si="106"/>
        <v>1108200</v>
      </c>
      <c r="L588" s="387">
        <f t="shared" si="101"/>
        <v>672272.72727272729</v>
      </c>
      <c r="M588" s="387">
        <f t="shared" si="101"/>
        <v>257500</v>
      </c>
      <c r="N588" s="387">
        <f t="shared" si="101"/>
        <v>56818.181818181816</v>
      </c>
      <c r="O588" s="387">
        <f t="shared" si="101"/>
        <v>272727.27272727271</v>
      </c>
      <c r="P588" s="384">
        <v>17</v>
      </c>
      <c r="Q588" s="468">
        <v>1274678.118870866</v>
      </c>
      <c r="R588" s="401">
        <f t="shared" si="99"/>
        <v>1241184.0000000002</v>
      </c>
      <c r="S588" s="392">
        <f t="shared" si="100"/>
        <v>1.0269856192722964</v>
      </c>
    </row>
    <row r="589" spans="1:19" ht="15" hidden="1" x14ac:dyDescent="0.25">
      <c r="A589" s="382" t="s">
        <v>342</v>
      </c>
      <c r="B589" s="382">
        <v>2014</v>
      </c>
      <c r="C589" s="385">
        <v>603900</v>
      </c>
      <c r="D589" s="385">
        <v>290240</v>
      </c>
      <c r="E589" s="385">
        <v>71000</v>
      </c>
      <c r="F589" s="385">
        <v>286000</v>
      </c>
      <c r="G589" s="385">
        <f t="shared" si="102"/>
        <v>894140</v>
      </c>
      <c r="H589" s="385">
        <f t="shared" si="103"/>
        <v>357000</v>
      </c>
      <c r="I589" s="386">
        <f t="shared" si="104"/>
        <v>0.53942804162603708</v>
      </c>
      <c r="J589" s="386">
        <f t="shared" si="105"/>
        <v>0.46057195837396292</v>
      </c>
      <c r="K589" s="387">
        <f t="shared" si="106"/>
        <v>1251140</v>
      </c>
      <c r="L589" s="387">
        <f t="shared" si="101"/>
        <v>686250</v>
      </c>
      <c r="M589" s="387">
        <f t="shared" si="101"/>
        <v>329818.18181818182</v>
      </c>
      <c r="N589" s="387">
        <f t="shared" si="101"/>
        <v>80681.818181818177</v>
      </c>
      <c r="O589" s="387">
        <f t="shared" si="101"/>
        <v>325000</v>
      </c>
      <c r="P589" s="384">
        <v>18</v>
      </c>
      <c r="Q589" s="468">
        <v>1416213.8164145504</v>
      </c>
      <c r="R589" s="401">
        <f t="shared" si="99"/>
        <v>1401276.8</v>
      </c>
      <c r="S589" s="392">
        <f t="shared" si="100"/>
        <v>1.0106595759057384</v>
      </c>
    </row>
    <row r="590" spans="1:19" ht="15" hidden="1" x14ac:dyDescent="0.25">
      <c r="A590" s="382" t="s">
        <v>342</v>
      </c>
      <c r="B590" s="382">
        <v>2015</v>
      </c>
      <c r="C590" s="385">
        <v>550000</v>
      </c>
      <c r="D590" s="385">
        <v>298700</v>
      </c>
      <c r="E590" s="385">
        <v>140000</v>
      </c>
      <c r="F590" s="385">
        <v>1257000</v>
      </c>
      <c r="G590" s="385">
        <f t="shared" si="102"/>
        <v>848700</v>
      </c>
      <c r="H590" s="385">
        <f t="shared" si="103"/>
        <v>1397000</v>
      </c>
      <c r="I590" s="386">
        <f t="shared" si="104"/>
        <v>0.3072538629380594</v>
      </c>
      <c r="J590" s="386">
        <f t="shared" si="105"/>
        <v>0.69274613706194055</v>
      </c>
      <c r="K590" s="387">
        <f t="shared" si="106"/>
        <v>2245700</v>
      </c>
      <c r="L590" s="387">
        <f t="shared" si="101"/>
        <v>625000</v>
      </c>
      <c r="M590" s="387">
        <f t="shared" si="101"/>
        <v>339431.81818181818</v>
      </c>
      <c r="N590" s="387">
        <f t="shared" si="101"/>
        <v>159090.90909090909</v>
      </c>
      <c r="O590" s="387">
        <f t="shared" si="101"/>
        <v>1428409.0909090908</v>
      </c>
      <c r="P590" s="384">
        <v>19</v>
      </c>
      <c r="Q590" s="468">
        <v>2461556.3241788931</v>
      </c>
      <c r="R590" s="401">
        <f t="shared" si="99"/>
        <v>2515184.0000000005</v>
      </c>
      <c r="S590" s="392">
        <f t="shared" si="100"/>
        <v>0.97867842836901497</v>
      </c>
    </row>
    <row r="591" spans="1:19" ht="15" hidden="1" x14ac:dyDescent="0.25">
      <c r="A591" s="382" t="s">
        <v>342</v>
      </c>
      <c r="B591" s="382">
        <v>2016</v>
      </c>
      <c r="C591" s="385">
        <v>642651</v>
      </c>
      <c r="D591" s="385">
        <v>309654</v>
      </c>
      <c r="E591" s="385">
        <v>411000</v>
      </c>
      <c r="F591" s="385">
        <v>1890000</v>
      </c>
      <c r="G591" s="385">
        <f t="shared" si="102"/>
        <v>952305</v>
      </c>
      <c r="H591" s="385">
        <f t="shared" si="103"/>
        <v>2301000</v>
      </c>
      <c r="I591" s="386">
        <f t="shared" si="104"/>
        <v>0.32387095584336545</v>
      </c>
      <c r="J591" s="386">
        <f t="shared" si="105"/>
        <v>0.67612904415663455</v>
      </c>
      <c r="K591" s="387">
        <f t="shared" si="106"/>
        <v>3253305</v>
      </c>
      <c r="L591" s="387">
        <f t="shared" si="101"/>
        <v>730285.22727272729</v>
      </c>
      <c r="M591" s="387">
        <f t="shared" si="101"/>
        <v>351879.54545454547</v>
      </c>
      <c r="N591" s="387">
        <f t="shared" si="101"/>
        <v>467045.45454545453</v>
      </c>
      <c r="O591" s="387">
        <f t="shared" si="101"/>
        <v>2147727.2727272729</v>
      </c>
      <c r="P591" s="384">
        <v>20</v>
      </c>
      <c r="Q591" s="468">
        <v>3307342.4839808629</v>
      </c>
      <c r="R591" s="401">
        <f t="shared" si="99"/>
        <v>3643701.6000000006</v>
      </c>
      <c r="S591" s="392">
        <f t="shared" si="100"/>
        <v>0.90768752413228959</v>
      </c>
    </row>
    <row r="592" spans="1:19" ht="15" hidden="1" x14ac:dyDescent="0.25">
      <c r="A592" s="382" t="s">
        <v>342</v>
      </c>
      <c r="B592" s="382">
        <v>2017</v>
      </c>
      <c r="C592" s="385">
        <v>536558</v>
      </c>
      <c r="D592" s="385">
        <v>282328</v>
      </c>
      <c r="E592" s="385">
        <v>420000</v>
      </c>
      <c r="F592" s="385">
        <v>1912000</v>
      </c>
      <c r="G592" s="385">
        <f t="shared" si="102"/>
        <v>818886</v>
      </c>
      <c r="H592" s="385">
        <f t="shared" si="103"/>
        <v>2332000</v>
      </c>
      <c r="I592" s="386">
        <f t="shared" si="104"/>
        <v>0.30358381737708062</v>
      </c>
      <c r="J592" s="386">
        <f t="shared" si="105"/>
        <v>0.69641618262291938</v>
      </c>
      <c r="K592" s="387">
        <f t="shared" si="106"/>
        <v>3150886</v>
      </c>
      <c r="L592" s="387">
        <f t="shared" si="101"/>
        <v>609725</v>
      </c>
      <c r="M592" s="387">
        <f t="shared" si="101"/>
        <v>320827.27272727271</v>
      </c>
      <c r="N592" s="387">
        <f t="shared" si="101"/>
        <v>477272.72727272729</v>
      </c>
      <c r="O592" s="387">
        <f t="shared" si="101"/>
        <v>2172727.2727272729</v>
      </c>
      <c r="P592" s="384">
        <v>21</v>
      </c>
      <c r="Q592" s="468">
        <v>3167175.387512309</v>
      </c>
      <c r="R592" s="401">
        <f t="shared" si="99"/>
        <v>3528992.3200000003</v>
      </c>
      <c r="S592" s="392">
        <f t="shared" si="100"/>
        <v>0.89747301788186062</v>
      </c>
    </row>
    <row r="593" spans="1:19" ht="15" hidden="1" x14ac:dyDescent="0.25">
      <c r="A593" s="382" t="s">
        <v>342</v>
      </c>
      <c r="B593" s="382">
        <v>2018</v>
      </c>
      <c r="C593" s="385">
        <v>467913</v>
      </c>
      <c r="D593" s="385">
        <v>298493</v>
      </c>
      <c r="E593" s="385">
        <v>434000</v>
      </c>
      <c r="F593" s="385">
        <v>1944000</v>
      </c>
      <c r="G593" s="385">
        <f t="shared" si="102"/>
        <v>766406</v>
      </c>
      <c r="H593" s="385">
        <f t="shared" si="103"/>
        <v>2378000</v>
      </c>
      <c r="I593" s="386">
        <f t="shared" si="104"/>
        <v>0.28683096266830682</v>
      </c>
      <c r="J593" s="386">
        <f t="shared" si="105"/>
        <v>0.71316903733169312</v>
      </c>
      <c r="K593" s="387">
        <f t="shared" si="106"/>
        <v>3144406</v>
      </c>
      <c r="L593" s="387">
        <f t="shared" si="101"/>
        <v>531719.31818181823</v>
      </c>
      <c r="M593" s="387">
        <f t="shared" si="101"/>
        <v>339196.59090909088</v>
      </c>
      <c r="N593" s="387">
        <f t="shared" si="101"/>
        <v>493181.81818181818</v>
      </c>
      <c r="O593" s="387">
        <f t="shared" si="101"/>
        <v>2209090.9090909092</v>
      </c>
      <c r="P593" s="384">
        <v>22</v>
      </c>
      <c r="Q593" s="468">
        <v>3136981.7775488603</v>
      </c>
      <c r="R593" s="401">
        <f t="shared" si="99"/>
        <v>3521734.72</v>
      </c>
      <c r="S593" s="392">
        <f t="shared" si="100"/>
        <v>0.89074902766919939</v>
      </c>
    </row>
    <row r="594" spans="1:19" ht="15" hidden="1" x14ac:dyDescent="0.25">
      <c r="A594" s="382" t="s">
        <v>342</v>
      </c>
      <c r="B594" s="382">
        <v>2019</v>
      </c>
      <c r="C594" s="385">
        <v>482000</v>
      </c>
      <c r="D594" s="385">
        <v>260000</v>
      </c>
      <c r="E594" s="385">
        <v>423300</v>
      </c>
      <c r="F594" s="385">
        <v>1902400</v>
      </c>
      <c r="G594" s="385">
        <f t="shared" si="102"/>
        <v>742000</v>
      </c>
      <c r="H594" s="385">
        <f t="shared" si="103"/>
        <v>2325700</v>
      </c>
      <c r="I594" s="386">
        <f t="shared" si="104"/>
        <v>0.29510708348273951</v>
      </c>
      <c r="J594" s="386">
        <f t="shared" si="105"/>
        <v>0.70489291651726049</v>
      </c>
      <c r="K594" s="387">
        <f t="shared" si="106"/>
        <v>3067700</v>
      </c>
      <c r="L594" s="387">
        <f t="shared" si="101"/>
        <v>547727.27272727271</v>
      </c>
      <c r="M594" s="387">
        <f t="shared" si="101"/>
        <v>295454.54545454547</v>
      </c>
      <c r="N594" s="387">
        <f t="shared" si="101"/>
        <v>481022.72727272729</v>
      </c>
      <c r="O594" s="387">
        <f t="shared" si="101"/>
        <v>2161818.1818181816</v>
      </c>
      <c r="P594" s="384">
        <v>23</v>
      </c>
      <c r="Q594" s="468">
        <v>3354855.6465985668</v>
      </c>
      <c r="R594" s="401">
        <f t="shared" si="99"/>
        <v>3435824.0000000005</v>
      </c>
      <c r="S594" s="392">
        <f t="shared" si="100"/>
        <v>0.97643408003395005</v>
      </c>
    </row>
    <row r="595" spans="1:19" ht="15" hidden="1" x14ac:dyDescent="0.25">
      <c r="A595" s="382" t="s">
        <v>342</v>
      </c>
      <c r="B595" s="382">
        <v>2020</v>
      </c>
      <c r="C595" s="385">
        <v>470000</v>
      </c>
      <c r="D595" s="385">
        <v>270000</v>
      </c>
      <c r="E595" s="385">
        <v>423000</v>
      </c>
      <c r="F595" s="385">
        <v>1900000</v>
      </c>
      <c r="G595" s="385">
        <f t="shared" si="102"/>
        <v>740000</v>
      </c>
      <c r="H595" s="385">
        <f t="shared" si="103"/>
        <v>2323000</v>
      </c>
      <c r="I595" s="386">
        <f t="shared" si="104"/>
        <v>0.29154423767548154</v>
      </c>
      <c r="J595" s="386">
        <f t="shared" si="105"/>
        <v>0.70845576232451846</v>
      </c>
      <c r="K595" s="387">
        <f t="shared" si="106"/>
        <v>3063000</v>
      </c>
      <c r="L595" s="387">
        <f t="shared" si="101"/>
        <v>534090.90909090906</v>
      </c>
      <c r="M595" s="387">
        <f t="shared" si="101"/>
        <v>306818.18181818182</v>
      </c>
      <c r="N595" s="387">
        <f t="shared" si="101"/>
        <v>480681.81818181818</v>
      </c>
      <c r="O595" s="387">
        <f t="shared" si="101"/>
        <v>2159090.9090909092</v>
      </c>
      <c r="P595" s="384">
        <v>24</v>
      </c>
      <c r="Q595" s="468">
        <v>3056952.3168151639</v>
      </c>
      <c r="R595" s="401">
        <f t="shared" si="99"/>
        <v>3430560.0000000005</v>
      </c>
      <c r="S595" s="392">
        <f t="shared" si="100"/>
        <v>0.89109425773493645</v>
      </c>
    </row>
    <row r="596" spans="1:19" hidden="1" x14ac:dyDescent="0.2">
      <c r="A596" s="382" t="s">
        <v>343</v>
      </c>
      <c r="B596" s="382">
        <v>1990</v>
      </c>
      <c r="C596" s="385">
        <v>12837000</v>
      </c>
      <c r="D596" s="385">
        <v>3195000</v>
      </c>
      <c r="E596" s="385">
        <v>1468000</v>
      </c>
      <c r="F596" s="385">
        <v>1176000</v>
      </c>
      <c r="G596" s="385">
        <f t="shared" si="102"/>
        <v>16032000</v>
      </c>
      <c r="H596" s="385">
        <f t="shared" si="103"/>
        <v>2644000</v>
      </c>
      <c r="I596" s="386">
        <f t="shared" si="104"/>
        <v>0.76595630756050548</v>
      </c>
      <c r="J596" s="386">
        <f t="shared" si="105"/>
        <v>0.23404369243949455</v>
      </c>
      <c r="K596" s="387">
        <f t="shared" si="106"/>
        <v>18676000</v>
      </c>
      <c r="L596" s="387">
        <f t="shared" si="101"/>
        <v>14587500</v>
      </c>
      <c r="M596" s="387">
        <f t="shared" si="101"/>
        <v>3630681.8181818184</v>
      </c>
      <c r="N596" s="387">
        <f t="shared" si="101"/>
        <v>1668181.8181818181</v>
      </c>
      <c r="O596" s="387">
        <f t="shared" si="101"/>
        <v>1336363.6363636365</v>
      </c>
    </row>
    <row r="597" spans="1:19" hidden="1" x14ac:dyDescent="0.2">
      <c r="A597" s="382" t="s">
        <v>343</v>
      </c>
      <c r="B597" s="382">
        <v>1991</v>
      </c>
      <c r="C597" s="385">
        <v>11543000</v>
      </c>
      <c r="D597" s="385">
        <v>3291000</v>
      </c>
      <c r="E597" s="385">
        <v>1734000</v>
      </c>
      <c r="F597" s="385">
        <v>1628000</v>
      </c>
      <c r="G597" s="385">
        <f t="shared" si="102"/>
        <v>14834000</v>
      </c>
      <c r="H597" s="385">
        <f t="shared" si="103"/>
        <v>3362000</v>
      </c>
      <c r="I597" s="386">
        <f t="shared" si="104"/>
        <v>0.72966586062870964</v>
      </c>
      <c r="J597" s="386">
        <f t="shared" si="105"/>
        <v>0.27033413937129042</v>
      </c>
      <c r="K597" s="387">
        <f t="shared" si="106"/>
        <v>18196000</v>
      </c>
      <c r="L597" s="387">
        <f t="shared" si="101"/>
        <v>13117045.454545455</v>
      </c>
      <c r="M597" s="387">
        <f t="shared" si="101"/>
        <v>3739772.7272727271</v>
      </c>
      <c r="N597" s="387">
        <f t="shared" si="101"/>
        <v>1970454.5454545454</v>
      </c>
      <c r="O597" s="387">
        <f t="shared" si="101"/>
        <v>1850000</v>
      </c>
    </row>
    <row r="598" spans="1:19" hidden="1" x14ac:dyDescent="0.2">
      <c r="A598" s="382" t="s">
        <v>343</v>
      </c>
      <c r="B598" s="382">
        <v>1992</v>
      </c>
      <c r="C598" s="385">
        <v>14062000</v>
      </c>
      <c r="D598" s="385">
        <v>4093000</v>
      </c>
      <c r="E598" s="385">
        <v>2037000</v>
      </c>
      <c r="F598" s="385">
        <v>1845000</v>
      </c>
      <c r="G598" s="385">
        <f t="shared" si="102"/>
        <v>18155000</v>
      </c>
      <c r="H598" s="385">
        <f t="shared" si="103"/>
        <v>3882000</v>
      </c>
      <c r="I598" s="386">
        <f t="shared" si="104"/>
        <v>0.73054408494804191</v>
      </c>
      <c r="J598" s="386">
        <f t="shared" si="105"/>
        <v>0.26945591505195809</v>
      </c>
      <c r="K598" s="387">
        <f t="shared" si="106"/>
        <v>22037000</v>
      </c>
      <c r="L598" s="387">
        <f t="shared" si="101"/>
        <v>15979545.454545455</v>
      </c>
      <c r="M598" s="387">
        <f t="shared" si="101"/>
        <v>4651136.3636363633</v>
      </c>
      <c r="N598" s="387">
        <f t="shared" si="101"/>
        <v>2314772.7272727271</v>
      </c>
      <c r="O598" s="387">
        <f t="shared" si="101"/>
        <v>2096590.9090909092</v>
      </c>
    </row>
    <row r="599" spans="1:19" hidden="1" x14ac:dyDescent="0.2">
      <c r="A599" s="382" t="s">
        <v>343</v>
      </c>
      <c r="B599" s="382">
        <v>1993</v>
      </c>
      <c r="C599" s="385">
        <v>14260500</v>
      </c>
      <c r="D599" s="385">
        <v>3968500</v>
      </c>
      <c r="E599" s="385">
        <v>1816500</v>
      </c>
      <c r="F599" s="385">
        <v>1584500</v>
      </c>
      <c r="G599" s="385">
        <f t="shared" si="102"/>
        <v>18229000</v>
      </c>
      <c r="H599" s="385">
        <f t="shared" si="103"/>
        <v>3401000</v>
      </c>
      <c r="I599" s="386">
        <f t="shared" si="104"/>
        <v>0.74327323162274617</v>
      </c>
      <c r="J599" s="386">
        <f t="shared" si="105"/>
        <v>0.25672676837725383</v>
      </c>
      <c r="K599" s="387">
        <f t="shared" si="106"/>
        <v>21630000</v>
      </c>
      <c r="L599" s="387">
        <f t="shared" si="101"/>
        <v>16205113.636363637</v>
      </c>
      <c r="M599" s="387">
        <f t="shared" si="101"/>
        <v>4509659.0909090908</v>
      </c>
      <c r="N599" s="387">
        <f t="shared" si="101"/>
        <v>2064204.5454545454</v>
      </c>
      <c r="O599" s="387">
        <f t="shared" si="101"/>
        <v>1800568.1818181819</v>
      </c>
    </row>
    <row r="600" spans="1:19" hidden="1" x14ac:dyDescent="0.2">
      <c r="A600" s="382" t="s">
        <v>343</v>
      </c>
      <c r="B600" s="382">
        <v>1994</v>
      </c>
      <c r="C600" s="385">
        <v>14314000</v>
      </c>
      <c r="D600" s="385">
        <v>4567000</v>
      </c>
      <c r="E600" s="385">
        <v>1560500</v>
      </c>
      <c r="F600" s="385">
        <v>1480500</v>
      </c>
      <c r="G600" s="385">
        <f t="shared" si="102"/>
        <v>18881000</v>
      </c>
      <c r="H600" s="385">
        <f t="shared" si="103"/>
        <v>3041000</v>
      </c>
      <c r="I600" s="386">
        <f t="shared" si="104"/>
        <v>0.72413557157193686</v>
      </c>
      <c r="J600" s="386">
        <f t="shared" si="105"/>
        <v>0.27586442842806314</v>
      </c>
      <c r="K600" s="387">
        <f t="shared" si="106"/>
        <v>21922000</v>
      </c>
      <c r="L600" s="387">
        <f t="shared" si="101"/>
        <v>16265909.090909092</v>
      </c>
      <c r="M600" s="387">
        <f t="shared" si="101"/>
        <v>5189772.7272727275</v>
      </c>
      <c r="N600" s="387">
        <f t="shared" si="101"/>
        <v>1773295.4545454546</v>
      </c>
      <c r="O600" s="387">
        <f t="shared" si="101"/>
        <v>1682386.3636363635</v>
      </c>
    </row>
    <row r="601" spans="1:19" hidden="1" x14ac:dyDescent="0.2">
      <c r="A601" s="382" t="s">
        <v>343</v>
      </c>
      <c r="B601" s="382">
        <v>1995</v>
      </c>
      <c r="C601" s="385">
        <v>15143500</v>
      </c>
      <c r="D601" s="385">
        <v>5049500</v>
      </c>
      <c r="E601" s="385">
        <v>1142500</v>
      </c>
      <c r="F601" s="385">
        <v>1156500</v>
      </c>
      <c r="G601" s="385">
        <f t="shared" si="102"/>
        <v>20193000</v>
      </c>
      <c r="H601" s="385">
        <f t="shared" si="103"/>
        <v>2299000</v>
      </c>
      <c r="I601" s="386">
        <f t="shared" si="104"/>
        <v>0.72407967277254137</v>
      </c>
      <c r="J601" s="386">
        <f t="shared" si="105"/>
        <v>0.27592032722745863</v>
      </c>
      <c r="K601" s="387">
        <f t="shared" si="106"/>
        <v>22492000</v>
      </c>
      <c r="L601" s="387">
        <f t="shared" si="101"/>
        <v>17208522.727272727</v>
      </c>
      <c r="M601" s="387">
        <f t="shared" si="101"/>
        <v>5738068.1818181816</v>
      </c>
      <c r="N601" s="387">
        <f t="shared" si="101"/>
        <v>1298295.4545454546</v>
      </c>
      <c r="O601" s="387">
        <f t="shared" si="101"/>
        <v>1314204.5454545454</v>
      </c>
    </row>
    <row r="602" spans="1:19" hidden="1" x14ac:dyDescent="0.2">
      <c r="A602" s="382" t="s">
        <v>343</v>
      </c>
      <c r="B602" s="382">
        <v>1996</v>
      </c>
      <c r="C602" s="385">
        <v>14670000</v>
      </c>
      <c r="D602" s="385">
        <v>4945000</v>
      </c>
      <c r="E602" s="385">
        <v>1195000</v>
      </c>
      <c r="F602" s="385">
        <v>1247500</v>
      </c>
      <c r="G602" s="385">
        <f t="shared" si="102"/>
        <v>19615000</v>
      </c>
      <c r="H602" s="385">
        <f t="shared" si="103"/>
        <v>2442500</v>
      </c>
      <c r="I602" s="386">
        <f t="shared" si="104"/>
        <v>0.71925648872265668</v>
      </c>
      <c r="J602" s="386">
        <f t="shared" si="105"/>
        <v>0.28074351127734332</v>
      </c>
      <c r="K602" s="387">
        <f t="shared" si="106"/>
        <v>22057500</v>
      </c>
      <c r="L602" s="387">
        <f t="shared" si="101"/>
        <v>16670454.545454545</v>
      </c>
      <c r="M602" s="387">
        <f t="shared" si="101"/>
        <v>5619318.1818181816</v>
      </c>
      <c r="N602" s="387">
        <f t="shared" si="101"/>
        <v>1357954.5454545454</v>
      </c>
      <c r="O602" s="387">
        <f t="shared" si="101"/>
        <v>1417613.6363636365</v>
      </c>
    </row>
    <row r="603" spans="1:19" hidden="1" x14ac:dyDescent="0.2">
      <c r="A603" s="382" t="s">
        <v>343</v>
      </c>
      <c r="B603" s="382">
        <v>1997</v>
      </c>
      <c r="C603" s="385">
        <v>15652600</v>
      </c>
      <c r="D603" s="385">
        <v>5298800</v>
      </c>
      <c r="E603" s="385">
        <v>1224900</v>
      </c>
      <c r="F603" s="385">
        <v>1320500</v>
      </c>
      <c r="G603" s="385">
        <f t="shared" si="102"/>
        <v>20951400</v>
      </c>
      <c r="H603" s="385">
        <f t="shared" si="103"/>
        <v>2545400</v>
      </c>
      <c r="I603" s="386">
        <f t="shared" si="104"/>
        <v>0.71828929896837013</v>
      </c>
      <c r="J603" s="386">
        <f t="shared" si="105"/>
        <v>0.28171070103162982</v>
      </c>
      <c r="K603" s="387">
        <f t="shared" si="106"/>
        <v>23496800</v>
      </c>
      <c r="L603" s="387">
        <f t="shared" si="101"/>
        <v>17787045.454545453</v>
      </c>
      <c r="M603" s="387">
        <f t="shared" si="101"/>
        <v>6021363.6363636367</v>
      </c>
      <c r="N603" s="387">
        <f t="shared" si="101"/>
        <v>1391931.8181818181</v>
      </c>
      <c r="O603" s="387">
        <f t="shared" si="101"/>
        <v>1500568.1818181819</v>
      </c>
    </row>
    <row r="604" spans="1:19" hidden="1" x14ac:dyDescent="0.2">
      <c r="A604" s="382" t="s">
        <v>343</v>
      </c>
      <c r="B604" s="382">
        <v>1998</v>
      </c>
      <c r="C604" s="385">
        <v>16755800</v>
      </c>
      <c r="D604" s="385">
        <v>5914900</v>
      </c>
      <c r="E604" s="385">
        <v>1006300</v>
      </c>
      <c r="F604" s="385">
        <v>1239800</v>
      </c>
      <c r="G604" s="385">
        <f t="shared" si="102"/>
        <v>22670700</v>
      </c>
      <c r="H604" s="385">
        <f t="shared" si="103"/>
        <v>2246100</v>
      </c>
      <c r="I604" s="386">
        <f t="shared" si="104"/>
        <v>0.71285638605278367</v>
      </c>
      <c r="J604" s="386">
        <f t="shared" si="105"/>
        <v>0.28714361394721633</v>
      </c>
      <c r="K604" s="387">
        <f t="shared" si="106"/>
        <v>24916800</v>
      </c>
      <c r="L604" s="387">
        <f t="shared" si="101"/>
        <v>19040681.818181816</v>
      </c>
      <c r="M604" s="387">
        <f t="shared" si="101"/>
        <v>6721477.2727272725</v>
      </c>
      <c r="N604" s="387">
        <f t="shared" si="101"/>
        <v>1143522.7272727273</v>
      </c>
      <c r="O604" s="387">
        <f t="shared" si="101"/>
        <v>1408863.6363636365</v>
      </c>
    </row>
    <row r="605" spans="1:19" ht="15" hidden="1" x14ac:dyDescent="0.25">
      <c r="A605" s="382" t="s">
        <v>343</v>
      </c>
      <c r="B605" s="382">
        <v>1999</v>
      </c>
      <c r="C605" s="385">
        <v>17450400</v>
      </c>
      <c r="D605" s="385">
        <v>6203900</v>
      </c>
      <c r="E605" s="385">
        <v>1061900</v>
      </c>
      <c r="F605" s="385">
        <v>1301600</v>
      </c>
      <c r="G605" s="385">
        <f t="shared" si="102"/>
        <v>23654300</v>
      </c>
      <c r="H605" s="385">
        <f t="shared" si="103"/>
        <v>2363500</v>
      </c>
      <c r="I605" s="386">
        <f t="shared" si="104"/>
        <v>0.71152441789851562</v>
      </c>
      <c r="J605" s="386">
        <f t="shared" si="105"/>
        <v>0.28847558210148438</v>
      </c>
      <c r="K605" s="387">
        <f t="shared" si="106"/>
        <v>26017800</v>
      </c>
      <c r="L605" s="387">
        <f t="shared" si="101"/>
        <v>19830000</v>
      </c>
      <c r="M605" s="387">
        <f t="shared" si="101"/>
        <v>7049886.3636363633</v>
      </c>
      <c r="N605" s="387">
        <f t="shared" si="101"/>
        <v>1206704.5454545454</v>
      </c>
      <c r="O605" s="387">
        <f t="shared" si="101"/>
        <v>1479090.9090909092</v>
      </c>
      <c r="Q605" s="467" t="s">
        <v>331</v>
      </c>
    </row>
    <row r="606" spans="1:19" ht="15" hidden="1" x14ac:dyDescent="0.25">
      <c r="A606" s="382" t="s">
        <v>343</v>
      </c>
      <c r="B606" s="382">
        <v>2000</v>
      </c>
      <c r="C606" s="385">
        <v>19163600</v>
      </c>
      <c r="D606" s="385">
        <v>6031100</v>
      </c>
      <c r="E606" s="385">
        <v>1194100</v>
      </c>
      <c r="F606" s="385">
        <v>1270300</v>
      </c>
      <c r="G606" s="385">
        <f t="shared" si="102"/>
        <v>25194700</v>
      </c>
      <c r="H606" s="385">
        <f t="shared" si="103"/>
        <v>2464400</v>
      </c>
      <c r="I606" s="386">
        <f t="shared" si="104"/>
        <v>0.73602177945052438</v>
      </c>
      <c r="J606" s="386">
        <f t="shared" si="105"/>
        <v>0.26397822054947556</v>
      </c>
      <c r="K606" s="387">
        <f t="shared" si="106"/>
        <v>27659100</v>
      </c>
      <c r="L606" s="387">
        <f t="shared" si="101"/>
        <v>21776818.181818184</v>
      </c>
      <c r="M606" s="387">
        <f t="shared" si="101"/>
        <v>6853522.7272727275</v>
      </c>
      <c r="N606" s="387">
        <f t="shared" si="101"/>
        <v>1356931.8181818181</v>
      </c>
      <c r="O606" s="387">
        <f t="shared" si="101"/>
        <v>1443522.7272727273</v>
      </c>
      <c r="P606" s="384">
        <v>1</v>
      </c>
      <c r="Q606" s="468">
        <v>33357627.081506364</v>
      </c>
      <c r="R606" s="401">
        <f>K606*1.12</f>
        <v>30978192.000000004</v>
      </c>
      <c r="S606" s="392">
        <f t="shared" ref="S606" si="107">Q606/R606</f>
        <v>1.0768100049707987</v>
      </c>
    </row>
    <row r="607" spans="1:19" ht="15" hidden="1" x14ac:dyDescent="0.25">
      <c r="A607" s="382" t="s">
        <v>343</v>
      </c>
      <c r="B607" s="382">
        <v>2001</v>
      </c>
      <c r="C607" s="385">
        <v>17655200</v>
      </c>
      <c r="D607" s="385">
        <v>6423100</v>
      </c>
      <c r="E607" s="385">
        <v>1219500</v>
      </c>
      <c r="F607" s="385">
        <v>1373600</v>
      </c>
      <c r="G607" s="385">
        <f t="shared" si="102"/>
        <v>24078300</v>
      </c>
      <c r="H607" s="385">
        <f t="shared" si="103"/>
        <v>2593100</v>
      </c>
      <c r="I607" s="386">
        <f t="shared" si="104"/>
        <v>0.70767563757433061</v>
      </c>
      <c r="J607" s="386">
        <f t="shared" si="105"/>
        <v>0.29232436242566945</v>
      </c>
      <c r="K607" s="387">
        <f t="shared" si="106"/>
        <v>26671400</v>
      </c>
      <c r="L607" s="387">
        <f t="shared" si="101"/>
        <v>20062727.272727273</v>
      </c>
      <c r="M607" s="387">
        <f t="shared" si="101"/>
        <v>7298977.2727272725</v>
      </c>
      <c r="N607" s="387">
        <f t="shared" si="101"/>
        <v>1385795.4545454546</v>
      </c>
      <c r="O607" s="387">
        <f t="shared" si="101"/>
        <v>1560909.0909090908</v>
      </c>
      <c r="P607" s="384">
        <v>2</v>
      </c>
      <c r="Q607" s="468">
        <v>31966683.279913913</v>
      </c>
      <c r="R607" s="401">
        <f t="shared" ref="R607:R626" si="108">K607*1.12</f>
        <v>29871968.000000004</v>
      </c>
      <c r="S607" s="392">
        <f t="shared" ref="S607:S626" si="109">Q607/R607</f>
        <v>1.0701231093951999</v>
      </c>
    </row>
    <row r="608" spans="1:19" ht="15" hidden="1" x14ac:dyDescent="0.25">
      <c r="A608" s="382" t="s">
        <v>343</v>
      </c>
      <c r="B608" s="382">
        <v>2002</v>
      </c>
      <c r="C608" s="385">
        <v>19098000</v>
      </c>
      <c r="D608" s="385">
        <v>6648000</v>
      </c>
      <c r="E608" s="385">
        <v>1640000</v>
      </c>
      <c r="F608" s="385">
        <v>1571000</v>
      </c>
      <c r="G608" s="385">
        <f t="shared" si="102"/>
        <v>25746000</v>
      </c>
      <c r="H608" s="385">
        <f t="shared" si="103"/>
        <v>3211000</v>
      </c>
      <c r="I608" s="386">
        <f t="shared" si="104"/>
        <v>0.71616534862036818</v>
      </c>
      <c r="J608" s="386">
        <f t="shared" si="105"/>
        <v>0.28383465137963187</v>
      </c>
      <c r="K608" s="387">
        <f t="shared" si="106"/>
        <v>28957000</v>
      </c>
      <c r="L608" s="387">
        <f t="shared" si="101"/>
        <v>21702272.727272727</v>
      </c>
      <c r="M608" s="387">
        <f t="shared" si="101"/>
        <v>7554545.4545454541</v>
      </c>
      <c r="N608" s="387">
        <f t="shared" si="101"/>
        <v>1863636.3636363635</v>
      </c>
      <c r="O608" s="387">
        <f t="shared" si="101"/>
        <v>1785227.2727272727</v>
      </c>
      <c r="P608" s="384">
        <v>3</v>
      </c>
      <c r="Q608" s="468">
        <v>34058257.036059991</v>
      </c>
      <c r="R608" s="401">
        <f t="shared" si="108"/>
        <v>32431840.000000004</v>
      </c>
      <c r="S608" s="392">
        <f t="shared" si="109"/>
        <v>1.0501487746628</v>
      </c>
    </row>
    <row r="609" spans="1:19" ht="15" hidden="1" x14ac:dyDescent="0.25">
      <c r="A609" s="382" t="s">
        <v>343</v>
      </c>
      <c r="B609" s="382">
        <v>2003</v>
      </c>
      <c r="C609" s="385">
        <v>19965000</v>
      </c>
      <c r="D609" s="385">
        <v>7239000</v>
      </c>
      <c r="E609" s="385">
        <v>1922000</v>
      </c>
      <c r="F609" s="385">
        <v>1710000</v>
      </c>
      <c r="G609" s="385">
        <f t="shared" si="102"/>
        <v>27204000</v>
      </c>
      <c r="H609" s="385">
        <f t="shared" si="103"/>
        <v>3632000</v>
      </c>
      <c r="I609" s="386">
        <f t="shared" si="104"/>
        <v>0.70978726164223638</v>
      </c>
      <c r="J609" s="386">
        <f t="shared" si="105"/>
        <v>0.29021273835776368</v>
      </c>
      <c r="K609" s="387">
        <f t="shared" si="106"/>
        <v>30836000</v>
      </c>
      <c r="L609" s="387">
        <f t="shared" si="101"/>
        <v>22687500</v>
      </c>
      <c r="M609" s="387">
        <f t="shared" si="101"/>
        <v>8226136.3636363633</v>
      </c>
      <c r="N609" s="387">
        <f t="shared" si="101"/>
        <v>2184090.9090909092</v>
      </c>
      <c r="O609" s="387">
        <f t="shared" si="101"/>
        <v>1943181.8181818181</v>
      </c>
      <c r="P609" s="384">
        <v>4</v>
      </c>
      <c r="Q609" s="468">
        <v>36062891.533843964</v>
      </c>
      <c r="R609" s="401">
        <f t="shared" si="108"/>
        <v>34536320</v>
      </c>
      <c r="S609" s="392">
        <f t="shared" si="109"/>
        <v>1.0442019165285694</v>
      </c>
    </row>
    <row r="610" spans="1:19" ht="15" hidden="1" x14ac:dyDescent="0.25">
      <c r="A610" s="382" t="s">
        <v>343</v>
      </c>
      <c r="B610" s="382">
        <v>2004</v>
      </c>
      <c r="C610" s="385">
        <v>21752000</v>
      </c>
      <c r="D610" s="385">
        <v>7585000</v>
      </c>
      <c r="E610" s="385">
        <v>1749000</v>
      </c>
      <c r="F610" s="385">
        <v>1647000</v>
      </c>
      <c r="G610" s="385">
        <f t="shared" si="102"/>
        <v>29337000</v>
      </c>
      <c r="H610" s="385">
        <f t="shared" si="103"/>
        <v>3396000</v>
      </c>
      <c r="I610" s="386">
        <f t="shared" si="104"/>
        <v>0.71796046802920599</v>
      </c>
      <c r="J610" s="386">
        <f t="shared" si="105"/>
        <v>0.28203953197079401</v>
      </c>
      <c r="K610" s="387">
        <f t="shared" si="106"/>
        <v>32733000</v>
      </c>
      <c r="L610" s="387">
        <f t="shared" si="101"/>
        <v>24718181.818181816</v>
      </c>
      <c r="M610" s="387">
        <f t="shared" si="101"/>
        <v>8619318.1818181816</v>
      </c>
      <c r="N610" s="387">
        <f t="shared" si="101"/>
        <v>1987500</v>
      </c>
      <c r="O610" s="387">
        <f t="shared" si="101"/>
        <v>1871590.9090909092</v>
      </c>
      <c r="P610" s="384">
        <v>5</v>
      </c>
      <c r="Q610" s="468">
        <v>37840162.198398255</v>
      </c>
      <c r="R610" s="401">
        <f t="shared" si="108"/>
        <v>36660960</v>
      </c>
      <c r="S610" s="392">
        <f t="shared" si="109"/>
        <v>1.032165066010226</v>
      </c>
    </row>
    <row r="611" spans="1:19" ht="15" hidden="1" x14ac:dyDescent="0.25">
      <c r="A611" s="382" t="s">
        <v>343</v>
      </c>
      <c r="B611" s="382">
        <v>2005</v>
      </c>
      <c r="C611" s="385">
        <v>21356900</v>
      </c>
      <c r="D611" s="385">
        <v>7174400</v>
      </c>
      <c r="E611" s="385">
        <v>1671500</v>
      </c>
      <c r="F611" s="385">
        <v>1741700</v>
      </c>
      <c r="G611" s="385">
        <f t="shared" si="102"/>
        <v>28531300</v>
      </c>
      <c r="H611" s="385">
        <f t="shared" si="103"/>
        <v>3413200</v>
      </c>
      <c r="I611" s="386">
        <f t="shared" si="104"/>
        <v>0.7208877897603656</v>
      </c>
      <c r="J611" s="386">
        <f t="shared" si="105"/>
        <v>0.27911221023963434</v>
      </c>
      <c r="K611" s="387">
        <f t="shared" si="106"/>
        <v>31944500</v>
      </c>
      <c r="L611" s="387">
        <f t="shared" si="101"/>
        <v>24269204.545454547</v>
      </c>
      <c r="M611" s="387">
        <f t="shared" si="101"/>
        <v>8152727.2727272725</v>
      </c>
      <c r="N611" s="387">
        <f t="shared" si="101"/>
        <v>1899431.8181818181</v>
      </c>
      <c r="O611" s="387">
        <f t="shared" si="101"/>
        <v>1979204.5454545454</v>
      </c>
      <c r="P611" s="384">
        <v>6</v>
      </c>
      <c r="Q611" s="468">
        <v>36798180.938086875</v>
      </c>
      <c r="R611" s="401">
        <f t="shared" si="108"/>
        <v>35777840</v>
      </c>
      <c r="S611" s="392">
        <f t="shared" si="109"/>
        <v>1.028518796497689</v>
      </c>
    </row>
    <row r="612" spans="1:19" ht="15" hidden="1" x14ac:dyDescent="0.25">
      <c r="A612" s="382" t="s">
        <v>343</v>
      </c>
      <c r="B612" s="382">
        <v>2006</v>
      </c>
      <c r="C612" s="385">
        <v>21655500</v>
      </c>
      <c r="D612" s="385">
        <v>7111300</v>
      </c>
      <c r="E612" s="385">
        <v>1748000</v>
      </c>
      <c r="F612" s="385">
        <v>1869200</v>
      </c>
      <c r="G612" s="385">
        <f t="shared" si="102"/>
        <v>28766800</v>
      </c>
      <c r="H612" s="385">
        <f t="shared" si="103"/>
        <v>3617200</v>
      </c>
      <c r="I612" s="386">
        <f t="shared" si="104"/>
        <v>0.72268712944664026</v>
      </c>
      <c r="J612" s="386">
        <f t="shared" si="105"/>
        <v>0.27731287055335968</v>
      </c>
      <c r="K612" s="387">
        <f t="shared" si="106"/>
        <v>32384000</v>
      </c>
      <c r="L612" s="387">
        <f t="shared" si="101"/>
        <v>24608522.727272727</v>
      </c>
      <c r="M612" s="387">
        <f t="shared" si="101"/>
        <v>8081022.7272727275</v>
      </c>
      <c r="N612" s="387">
        <f t="shared" si="101"/>
        <v>1986363.6363636365</v>
      </c>
      <c r="O612" s="387">
        <f t="shared" si="101"/>
        <v>2124090.9090909092</v>
      </c>
      <c r="P612" s="384">
        <v>7</v>
      </c>
      <c r="Q612" s="468">
        <v>37862177.507666185</v>
      </c>
      <c r="R612" s="401">
        <f t="shared" si="108"/>
        <v>36270080</v>
      </c>
      <c r="S612" s="392">
        <f t="shared" si="109"/>
        <v>1.043895616101927</v>
      </c>
    </row>
    <row r="613" spans="1:19" ht="15" hidden="1" x14ac:dyDescent="0.25">
      <c r="A613" s="382" t="s">
        <v>343</v>
      </c>
      <c r="B613" s="382">
        <v>2007</v>
      </c>
      <c r="C613" s="385">
        <v>25479522</v>
      </c>
      <c r="D613" s="385">
        <v>6981437</v>
      </c>
      <c r="E613" s="385">
        <v>1789668</v>
      </c>
      <c r="F613" s="385">
        <v>1683936</v>
      </c>
      <c r="G613" s="385">
        <f t="shared" si="102"/>
        <v>32460959</v>
      </c>
      <c r="H613" s="385">
        <f t="shared" si="103"/>
        <v>3473604</v>
      </c>
      <c r="I613" s="386">
        <f t="shared" si="104"/>
        <v>0.75885686991657586</v>
      </c>
      <c r="J613" s="386">
        <f t="shared" si="105"/>
        <v>0.24114313008342414</v>
      </c>
      <c r="K613" s="387">
        <f t="shared" si="106"/>
        <v>35934563</v>
      </c>
      <c r="L613" s="387">
        <f t="shared" si="101"/>
        <v>28954002.272727273</v>
      </c>
      <c r="M613" s="387">
        <f t="shared" si="101"/>
        <v>7933451.1363636367</v>
      </c>
      <c r="N613" s="387">
        <f t="shared" si="101"/>
        <v>2033713.6363636365</v>
      </c>
      <c r="O613" s="387">
        <f t="shared" si="101"/>
        <v>1913563.6363636365</v>
      </c>
      <c r="P613" s="384">
        <v>8</v>
      </c>
      <c r="Q613" s="468">
        <v>41167152.885071479</v>
      </c>
      <c r="R613" s="401">
        <f t="shared" si="108"/>
        <v>40246710.560000002</v>
      </c>
      <c r="S613" s="392">
        <f t="shared" si="109"/>
        <v>1.022870001355745</v>
      </c>
    </row>
    <row r="614" spans="1:19" ht="15" hidden="1" x14ac:dyDescent="0.25">
      <c r="A614" s="382" t="s">
        <v>343</v>
      </c>
      <c r="B614" s="382">
        <v>2008</v>
      </c>
      <c r="C614" s="385">
        <v>23570685</v>
      </c>
      <c r="D614" s="385">
        <v>6898902</v>
      </c>
      <c r="E614" s="385">
        <v>1906692</v>
      </c>
      <c r="F614" s="385">
        <v>1897142</v>
      </c>
      <c r="G614" s="385">
        <f t="shared" si="102"/>
        <v>30469587</v>
      </c>
      <c r="H614" s="385">
        <f t="shared" si="103"/>
        <v>3803834</v>
      </c>
      <c r="I614" s="386">
        <f t="shared" si="104"/>
        <v>0.74335669614072086</v>
      </c>
      <c r="J614" s="386">
        <f t="shared" si="105"/>
        <v>0.25664330385927919</v>
      </c>
      <c r="K614" s="387">
        <f t="shared" si="106"/>
        <v>34273421</v>
      </c>
      <c r="L614" s="387">
        <f t="shared" si="101"/>
        <v>26784869.318181816</v>
      </c>
      <c r="M614" s="387">
        <f t="shared" si="101"/>
        <v>7839661.3636363633</v>
      </c>
      <c r="N614" s="387">
        <f t="shared" si="101"/>
        <v>2166695.4545454546</v>
      </c>
      <c r="O614" s="387">
        <f t="shared" si="101"/>
        <v>2155843.1818181816</v>
      </c>
      <c r="P614" s="384">
        <v>9</v>
      </c>
      <c r="Q614" s="468">
        <v>38432449.425292134</v>
      </c>
      <c r="R614" s="401">
        <f t="shared" si="108"/>
        <v>38386231.520000003</v>
      </c>
      <c r="S614" s="392">
        <f t="shared" si="109"/>
        <v>1.0012040229911094</v>
      </c>
    </row>
    <row r="615" spans="1:19" ht="15" hidden="1" x14ac:dyDescent="0.25">
      <c r="A615" s="382" t="s">
        <v>343</v>
      </c>
      <c r="B615" s="382">
        <v>2009</v>
      </c>
      <c r="C615" s="385">
        <v>23420102</v>
      </c>
      <c r="D615" s="385">
        <v>7055154</v>
      </c>
      <c r="E615" s="385">
        <v>2072960</v>
      </c>
      <c r="F615" s="385">
        <v>2080956</v>
      </c>
      <c r="G615" s="385">
        <f t="shared" si="102"/>
        <v>30475256</v>
      </c>
      <c r="H615" s="385">
        <f t="shared" si="103"/>
        <v>4153916</v>
      </c>
      <c r="I615" s="386">
        <f t="shared" si="104"/>
        <v>0.73617301620726017</v>
      </c>
      <c r="J615" s="386">
        <f t="shared" si="105"/>
        <v>0.26382698379273983</v>
      </c>
      <c r="K615" s="387">
        <f t="shared" si="106"/>
        <v>34629172</v>
      </c>
      <c r="L615" s="387">
        <f t="shared" si="101"/>
        <v>26613752.272727273</v>
      </c>
      <c r="M615" s="387">
        <f t="shared" si="101"/>
        <v>8017220.4545454541</v>
      </c>
      <c r="N615" s="387">
        <f t="shared" si="101"/>
        <v>2355636.3636363638</v>
      </c>
      <c r="O615" s="387">
        <f t="shared" si="101"/>
        <v>2364722.7272727271</v>
      </c>
      <c r="P615" s="384">
        <v>10</v>
      </c>
      <c r="Q615" s="468">
        <v>39159621.09043704</v>
      </c>
      <c r="R615" s="401">
        <f t="shared" si="108"/>
        <v>38784672.640000001</v>
      </c>
      <c r="S615" s="392">
        <f t="shared" si="109"/>
        <v>1.0096674388338227</v>
      </c>
    </row>
    <row r="616" spans="1:19" ht="15" hidden="1" x14ac:dyDescent="0.25">
      <c r="A616" s="382" t="s">
        <v>343</v>
      </c>
      <c r="B616" s="382">
        <v>2010</v>
      </c>
      <c r="C616" s="385">
        <v>24460709</v>
      </c>
      <c r="D616" s="385">
        <v>6882292</v>
      </c>
      <c r="E616" s="385">
        <v>2068304</v>
      </c>
      <c r="F616" s="385">
        <v>2056112</v>
      </c>
      <c r="G616" s="385">
        <f t="shared" si="102"/>
        <v>31343001</v>
      </c>
      <c r="H616" s="385">
        <f t="shared" si="103"/>
        <v>4124416</v>
      </c>
      <c r="I616" s="386">
        <f t="shared" si="104"/>
        <v>0.7479826625096494</v>
      </c>
      <c r="J616" s="386">
        <f t="shared" si="105"/>
        <v>0.25201733749035066</v>
      </c>
      <c r="K616" s="387">
        <f t="shared" si="106"/>
        <v>35467417</v>
      </c>
      <c r="L616" s="387">
        <f t="shared" si="101"/>
        <v>27796260.227272727</v>
      </c>
      <c r="M616" s="387">
        <f t="shared" si="101"/>
        <v>7820786.3636363633</v>
      </c>
      <c r="N616" s="387">
        <f t="shared" si="101"/>
        <v>2350345.4545454546</v>
      </c>
      <c r="O616" s="387">
        <f t="shared" si="101"/>
        <v>2336490.9090909092</v>
      </c>
      <c r="P616" s="384">
        <v>11</v>
      </c>
      <c r="Q616" s="468">
        <v>40978472.854595192</v>
      </c>
      <c r="R616" s="401">
        <f t="shared" si="108"/>
        <v>39723507.040000007</v>
      </c>
      <c r="S616" s="392">
        <f t="shared" si="109"/>
        <v>1.0315925231206671</v>
      </c>
    </row>
    <row r="617" spans="1:19" ht="15" hidden="1" x14ac:dyDescent="0.25">
      <c r="A617" s="382" t="s">
        <v>343</v>
      </c>
      <c r="B617" s="382">
        <v>2011</v>
      </c>
      <c r="C617" s="385">
        <v>24968830</v>
      </c>
      <c r="D617" s="385">
        <v>7231377</v>
      </c>
      <c r="E617" s="385">
        <v>2460242</v>
      </c>
      <c r="F617" s="385">
        <v>2519533</v>
      </c>
      <c r="G617" s="385">
        <f t="shared" si="102"/>
        <v>32200207</v>
      </c>
      <c r="H617" s="385">
        <f t="shared" si="103"/>
        <v>4979775</v>
      </c>
      <c r="I617" s="386">
        <f t="shared" si="104"/>
        <v>0.7377376352683549</v>
      </c>
      <c r="J617" s="386">
        <f t="shared" si="105"/>
        <v>0.2622623647316451</v>
      </c>
      <c r="K617" s="387">
        <f t="shared" si="106"/>
        <v>37179982</v>
      </c>
      <c r="L617" s="387">
        <f t="shared" si="101"/>
        <v>28373670.454545453</v>
      </c>
      <c r="M617" s="387">
        <f t="shared" si="101"/>
        <v>8217473.8636363633</v>
      </c>
      <c r="N617" s="387">
        <f t="shared" si="101"/>
        <v>2795729.5454545454</v>
      </c>
      <c r="O617" s="387">
        <f t="shared" si="101"/>
        <v>2863105.6818181816</v>
      </c>
      <c r="P617" s="384">
        <v>12</v>
      </c>
      <c r="Q617" s="468">
        <v>42691808.891209677</v>
      </c>
      <c r="R617" s="401">
        <f t="shared" si="108"/>
        <v>41641579.840000004</v>
      </c>
      <c r="S617" s="392">
        <f t="shared" si="109"/>
        <v>1.0252206821942151</v>
      </c>
    </row>
    <row r="618" spans="1:19" ht="15" hidden="1" x14ac:dyDescent="0.25">
      <c r="A618" s="382" t="s">
        <v>343</v>
      </c>
      <c r="B618" s="382">
        <v>2012</v>
      </c>
      <c r="C618" s="385">
        <v>25062462</v>
      </c>
      <c r="D618" s="385">
        <v>7909828</v>
      </c>
      <c r="E618" s="385">
        <v>2587195</v>
      </c>
      <c r="F618" s="385">
        <v>2455946</v>
      </c>
      <c r="G618" s="385">
        <f t="shared" si="102"/>
        <v>32972290</v>
      </c>
      <c r="H618" s="385">
        <f t="shared" si="103"/>
        <v>5043141</v>
      </c>
      <c r="I618" s="386">
        <f t="shared" si="104"/>
        <v>0.72732720036766119</v>
      </c>
      <c r="J618" s="386">
        <f t="shared" si="105"/>
        <v>0.27267279963233876</v>
      </c>
      <c r="K618" s="387">
        <f t="shared" si="106"/>
        <v>38015431</v>
      </c>
      <c r="L618" s="387">
        <f t="shared" si="101"/>
        <v>28480070.454545453</v>
      </c>
      <c r="M618" s="387">
        <f t="shared" si="101"/>
        <v>8988440.9090909082</v>
      </c>
      <c r="N618" s="387">
        <f t="shared" si="101"/>
        <v>2939994.3181818184</v>
      </c>
      <c r="O618" s="387">
        <f t="shared" si="101"/>
        <v>2790847.7272727271</v>
      </c>
      <c r="P618" s="384">
        <v>13</v>
      </c>
      <c r="Q618" s="468">
        <v>43043628.94016131</v>
      </c>
      <c r="R618" s="401">
        <f t="shared" si="108"/>
        <v>42577282.720000006</v>
      </c>
      <c r="S618" s="392">
        <f t="shared" si="109"/>
        <v>1.0109529352361006</v>
      </c>
    </row>
    <row r="619" spans="1:19" ht="15" hidden="1" x14ac:dyDescent="0.25">
      <c r="A619" s="382" t="s">
        <v>343</v>
      </c>
      <c r="B619" s="382">
        <v>2013</v>
      </c>
      <c r="C619" s="385">
        <v>25766645</v>
      </c>
      <c r="D619" s="385">
        <v>8028404</v>
      </c>
      <c r="E619" s="385">
        <v>2651508</v>
      </c>
      <c r="F619" s="385">
        <v>2492286</v>
      </c>
      <c r="G619" s="385">
        <f t="shared" si="102"/>
        <v>33795049</v>
      </c>
      <c r="H619" s="385">
        <f t="shared" si="103"/>
        <v>5143794</v>
      </c>
      <c r="I619" s="386">
        <f t="shared" si="104"/>
        <v>0.72981503328180553</v>
      </c>
      <c r="J619" s="386">
        <f t="shared" si="105"/>
        <v>0.27018496671819447</v>
      </c>
      <c r="K619" s="387">
        <f t="shared" si="106"/>
        <v>38938843</v>
      </c>
      <c r="L619" s="387">
        <f t="shared" si="101"/>
        <v>29280278.40909091</v>
      </c>
      <c r="M619" s="387">
        <f t="shared" si="101"/>
        <v>9123186.3636363633</v>
      </c>
      <c r="N619" s="387">
        <f t="shared" si="101"/>
        <v>3013077.2727272729</v>
      </c>
      <c r="O619" s="387">
        <f t="shared" si="101"/>
        <v>2832143.1818181816</v>
      </c>
      <c r="P619" s="384">
        <v>14</v>
      </c>
      <c r="Q619" s="468">
        <v>43861025.632408917</v>
      </c>
      <c r="R619" s="401">
        <f t="shared" si="108"/>
        <v>43611504.160000004</v>
      </c>
      <c r="S619" s="392">
        <f t="shared" si="109"/>
        <v>1.0057214599040996</v>
      </c>
    </row>
    <row r="620" spans="1:19" ht="15" hidden="1" x14ac:dyDescent="0.25">
      <c r="A620" s="382" t="s">
        <v>343</v>
      </c>
      <c r="B620" s="382">
        <v>2014</v>
      </c>
      <c r="C620" s="385">
        <v>27481828</v>
      </c>
      <c r="D620" s="385">
        <v>8195342</v>
      </c>
      <c r="E620" s="385">
        <v>2674216</v>
      </c>
      <c r="F620" s="385">
        <v>2510652</v>
      </c>
      <c r="G620" s="385">
        <f t="shared" si="102"/>
        <v>35677170</v>
      </c>
      <c r="H620" s="385">
        <f t="shared" si="103"/>
        <v>5184868</v>
      </c>
      <c r="I620" s="386">
        <f t="shared" si="104"/>
        <v>0.73799657276027197</v>
      </c>
      <c r="J620" s="386">
        <f t="shared" si="105"/>
        <v>0.26200342723972797</v>
      </c>
      <c r="K620" s="387">
        <f t="shared" si="106"/>
        <v>40862038</v>
      </c>
      <c r="L620" s="387">
        <f t="shared" si="101"/>
        <v>31229350</v>
      </c>
      <c r="M620" s="387">
        <f t="shared" si="101"/>
        <v>9312888.6363636367</v>
      </c>
      <c r="N620" s="387">
        <f t="shared" si="101"/>
        <v>3038881.8181818184</v>
      </c>
      <c r="O620" s="387">
        <f t="shared" si="101"/>
        <v>2853013.6363636362</v>
      </c>
      <c r="P620" s="384">
        <v>15</v>
      </c>
      <c r="Q620" s="468">
        <v>46674156.225300476</v>
      </c>
      <c r="R620" s="401">
        <f t="shared" si="108"/>
        <v>45765482.560000002</v>
      </c>
      <c r="S620" s="392">
        <f t="shared" si="109"/>
        <v>1.019855000198221</v>
      </c>
    </row>
    <row r="621" spans="1:19" ht="15" hidden="1" x14ac:dyDescent="0.25">
      <c r="A621" s="382" t="s">
        <v>343</v>
      </c>
      <c r="B621" s="382">
        <v>2015</v>
      </c>
      <c r="C621" s="385">
        <v>27937438</v>
      </c>
      <c r="D621" s="385">
        <v>7940844</v>
      </c>
      <c r="E621" s="385">
        <v>2694000</v>
      </c>
      <c r="F621" s="385">
        <v>2803000</v>
      </c>
      <c r="G621" s="385">
        <f t="shared" si="102"/>
        <v>35878282</v>
      </c>
      <c r="H621" s="385">
        <f t="shared" si="103"/>
        <v>5497000</v>
      </c>
      <c r="I621" s="386">
        <f t="shared" si="104"/>
        <v>0.7403318242036393</v>
      </c>
      <c r="J621" s="386">
        <f t="shared" si="105"/>
        <v>0.25966817579636076</v>
      </c>
      <c r="K621" s="387">
        <f t="shared" si="106"/>
        <v>41375282</v>
      </c>
      <c r="L621" s="387">
        <f t="shared" si="101"/>
        <v>31747088.636363637</v>
      </c>
      <c r="M621" s="387">
        <f t="shared" si="101"/>
        <v>9023686.3636363633</v>
      </c>
      <c r="N621" s="387">
        <f t="shared" si="101"/>
        <v>3061363.6363636362</v>
      </c>
      <c r="O621" s="387">
        <f t="shared" si="101"/>
        <v>3185227.2727272729</v>
      </c>
      <c r="P621" s="384">
        <v>16</v>
      </c>
      <c r="Q621" s="468">
        <v>46810388.342811286</v>
      </c>
      <c r="R621" s="401">
        <f t="shared" si="108"/>
        <v>46340315.840000004</v>
      </c>
      <c r="S621" s="392">
        <f t="shared" si="109"/>
        <v>1.0101439209960137</v>
      </c>
    </row>
    <row r="622" spans="1:19" ht="15" hidden="1" x14ac:dyDescent="0.25">
      <c r="A622" s="382" t="s">
        <v>343</v>
      </c>
      <c r="B622" s="382">
        <v>2016</v>
      </c>
      <c r="C622" s="385">
        <v>29254685</v>
      </c>
      <c r="D622" s="385">
        <v>7851404</v>
      </c>
      <c r="E622" s="385">
        <v>2570698</v>
      </c>
      <c r="F622" s="385">
        <v>2724445</v>
      </c>
      <c r="G622" s="385">
        <f t="shared" si="102"/>
        <v>37106089</v>
      </c>
      <c r="H622" s="385">
        <f t="shared" si="103"/>
        <v>5295143</v>
      </c>
      <c r="I622" s="386">
        <f t="shared" si="104"/>
        <v>0.75057684644634859</v>
      </c>
      <c r="J622" s="386">
        <f t="shared" si="105"/>
        <v>0.24942315355365147</v>
      </c>
      <c r="K622" s="387">
        <f t="shared" si="106"/>
        <v>42401232</v>
      </c>
      <c r="L622" s="387">
        <f t="shared" si="101"/>
        <v>33243960.227272727</v>
      </c>
      <c r="M622" s="387">
        <f t="shared" si="101"/>
        <v>8922050</v>
      </c>
      <c r="N622" s="387">
        <f t="shared" si="101"/>
        <v>2921247.7272727271</v>
      </c>
      <c r="O622" s="387">
        <f t="shared" si="101"/>
        <v>3095960.2272727271</v>
      </c>
      <c r="P622" s="384">
        <v>17</v>
      </c>
      <c r="Q622" s="468">
        <v>48354479.209552109</v>
      </c>
      <c r="R622" s="401">
        <f t="shared" si="108"/>
        <v>47489379.840000004</v>
      </c>
      <c r="S622" s="392">
        <f t="shared" si="109"/>
        <v>1.0182166912363728</v>
      </c>
    </row>
    <row r="623" spans="1:19" ht="15" hidden="1" x14ac:dyDescent="0.25">
      <c r="A623" s="382" t="s">
        <v>343</v>
      </c>
      <c r="B623" s="382">
        <v>2017</v>
      </c>
      <c r="C623" s="385">
        <v>32309678</v>
      </c>
      <c r="D623" s="385">
        <v>7754742</v>
      </c>
      <c r="E623" s="385">
        <v>2607537</v>
      </c>
      <c r="F623" s="385">
        <v>2640676</v>
      </c>
      <c r="G623" s="385">
        <f t="shared" si="102"/>
        <v>40064420</v>
      </c>
      <c r="H623" s="385">
        <f t="shared" si="103"/>
        <v>5248213</v>
      </c>
      <c r="I623" s="386">
        <f t="shared" si="104"/>
        <v>0.77058455199458398</v>
      </c>
      <c r="J623" s="386">
        <f t="shared" si="105"/>
        <v>0.22941544800541605</v>
      </c>
      <c r="K623" s="387">
        <f t="shared" si="106"/>
        <v>45312633</v>
      </c>
      <c r="L623" s="387">
        <f t="shared" si="101"/>
        <v>36715543.18181818</v>
      </c>
      <c r="M623" s="387">
        <f t="shared" si="101"/>
        <v>8812206.8181818184</v>
      </c>
      <c r="N623" s="387">
        <f t="shared" si="101"/>
        <v>2963110.2272727271</v>
      </c>
      <c r="O623" s="387">
        <f t="shared" si="101"/>
        <v>3000768.1818181816</v>
      </c>
      <c r="P623" s="384">
        <v>18</v>
      </c>
      <c r="Q623" s="468">
        <v>52169785.582669601</v>
      </c>
      <c r="R623" s="401">
        <f t="shared" si="108"/>
        <v>50750148.960000008</v>
      </c>
      <c r="S623" s="392">
        <f t="shared" si="109"/>
        <v>1.0279730533163265</v>
      </c>
    </row>
    <row r="624" spans="1:19" ht="15" hidden="1" x14ac:dyDescent="0.25">
      <c r="A624" s="382" t="s">
        <v>343</v>
      </c>
      <c r="B624" s="382">
        <v>2018</v>
      </c>
      <c r="C624" s="385">
        <v>33205745</v>
      </c>
      <c r="D624" s="385">
        <v>8146974</v>
      </c>
      <c r="E624" s="385">
        <v>2685746</v>
      </c>
      <c r="F624" s="385">
        <v>2672760</v>
      </c>
      <c r="G624" s="385">
        <f t="shared" si="102"/>
        <v>41352719</v>
      </c>
      <c r="H624" s="385">
        <f t="shared" si="103"/>
        <v>5358506</v>
      </c>
      <c r="I624" s="386">
        <f t="shared" si="104"/>
        <v>0.76836972269513382</v>
      </c>
      <c r="J624" s="386">
        <f t="shared" si="105"/>
        <v>0.23163027730486624</v>
      </c>
      <c r="K624" s="387">
        <f t="shared" si="106"/>
        <v>46711225</v>
      </c>
      <c r="L624" s="387">
        <f t="shared" si="101"/>
        <v>37733801.136363633</v>
      </c>
      <c r="M624" s="387">
        <f t="shared" si="101"/>
        <v>9257925</v>
      </c>
      <c r="N624" s="387">
        <f t="shared" si="101"/>
        <v>3051984.0909090908</v>
      </c>
      <c r="O624" s="387">
        <f t="shared" si="101"/>
        <v>3037227.2727272729</v>
      </c>
      <c r="P624" s="384">
        <v>19</v>
      </c>
      <c r="Q624" s="468">
        <v>53775177.90268527</v>
      </c>
      <c r="R624" s="401">
        <f t="shared" si="108"/>
        <v>52316572.000000007</v>
      </c>
      <c r="S624" s="392">
        <f t="shared" si="109"/>
        <v>1.0278803799049614</v>
      </c>
    </row>
    <row r="625" spans="1:19" ht="15" hidden="1" x14ac:dyDescent="0.25">
      <c r="A625" s="382" t="s">
        <v>343</v>
      </c>
      <c r="B625" s="382">
        <v>2019</v>
      </c>
      <c r="C625" s="385">
        <v>30573635</v>
      </c>
      <c r="D625" s="385">
        <v>7625396</v>
      </c>
      <c r="E625" s="385">
        <v>2504929</v>
      </c>
      <c r="F625" s="385">
        <v>2563973</v>
      </c>
      <c r="G625" s="385">
        <f t="shared" si="102"/>
        <v>38199031</v>
      </c>
      <c r="H625" s="385">
        <f t="shared" si="103"/>
        <v>5068902</v>
      </c>
      <c r="I625" s="386">
        <f t="shared" si="104"/>
        <v>0.76450529772244957</v>
      </c>
      <c r="J625" s="386">
        <f t="shared" si="105"/>
        <v>0.23549470227755046</v>
      </c>
      <c r="K625" s="387">
        <f t="shared" si="106"/>
        <v>43267933</v>
      </c>
      <c r="L625" s="387">
        <f t="shared" si="101"/>
        <v>34742767.045454547</v>
      </c>
      <c r="M625" s="387">
        <f t="shared" si="101"/>
        <v>8665222.7272727266</v>
      </c>
      <c r="N625" s="387">
        <f t="shared" si="101"/>
        <v>2846510.2272727271</v>
      </c>
      <c r="O625" s="387">
        <f t="shared" si="101"/>
        <v>2913605.6818181816</v>
      </c>
      <c r="P625" s="384">
        <v>20</v>
      </c>
      <c r="Q625" s="468">
        <v>52490210.936833307</v>
      </c>
      <c r="R625" s="401">
        <f t="shared" si="108"/>
        <v>48460084.960000001</v>
      </c>
      <c r="S625" s="392">
        <f t="shared" si="109"/>
        <v>1.0831638240040202</v>
      </c>
    </row>
    <row r="626" spans="1:19" ht="15" hidden="1" x14ac:dyDescent="0.25">
      <c r="A626" s="382" t="s">
        <v>343</v>
      </c>
      <c r="B626" s="382">
        <v>2020</v>
      </c>
      <c r="C626" s="385">
        <v>28581000</v>
      </c>
      <c r="D626" s="385">
        <v>7283000</v>
      </c>
      <c r="E626" s="385">
        <v>2300000</v>
      </c>
      <c r="F626" s="385">
        <v>2420000</v>
      </c>
      <c r="G626" s="385">
        <f t="shared" si="102"/>
        <v>35864000</v>
      </c>
      <c r="H626" s="385">
        <f t="shared" si="103"/>
        <v>4720000</v>
      </c>
      <c r="I626" s="386">
        <f t="shared" si="104"/>
        <v>0.76091563177606936</v>
      </c>
      <c r="J626" s="386">
        <f t="shared" si="105"/>
        <v>0.23908436822393062</v>
      </c>
      <c r="K626" s="387">
        <f t="shared" si="106"/>
        <v>40584000</v>
      </c>
      <c r="L626" s="387">
        <f t="shared" si="101"/>
        <v>32478409.09090909</v>
      </c>
      <c r="M626" s="387">
        <f t="shared" si="101"/>
        <v>8276136.3636363633</v>
      </c>
      <c r="N626" s="387">
        <f t="shared" si="101"/>
        <v>2613636.3636363638</v>
      </c>
      <c r="O626" s="387">
        <f t="shared" si="101"/>
        <v>2750000</v>
      </c>
      <c r="P626" s="384">
        <v>21</v>
      </c>
      <c r="Q626" s="468">
        <v>48445211.914999701</v>
      </c>
      <c r="R626" s="401">
        <f t="shared" si="108"/>
        <v>45454080.000000007</v>
      </c>
      <c r="S626" s="392">
        <f t="shared" si="109"/>
        <v>1.0658055759790912</v>
      </c>
    </row>
    <row r="627" spans="1:19" hidden="1" x14ac:dyDescent="0.2">
      <c r="A627" s="382" t="s">
        <v>344</v>
      </c>
      <c r="B627" s="382">
        <v>1990</v>
      </c>
      <c r="C627" s="385">
        <v>6534000</v>
      </c>
      <c r="D627" s="385">
        <v>4171000</v>
      </c>
      <c r="E627" s="385">
        <v>150000</v>
      </c>
      <c r="F627" s="385">
        <v>350000</v>
      </c>
      <c r="G627" s="385">
        <f t="shared" si="102"/>
        <v>10705000</v>
      </c>
      <c r="H627" s="385">
        <f t="shared" si="103"/>
        <v>500000</v>
      </c>
      <c r="I627" s="386">
        <f t="shared" si="104"/>
        <v>0.59651941097724226</v>
      </c>
      <c r="J627" s="386">
        <f t="shared" si="105"/>
        <v>0.40348058902275769</v>
      </c>
      <c r="K627" s="387">
        <f t="shared" si="106"/>
        <v>11205000</v>
      </c>
      <c r="L627" s="387">
        <f t="shared" si="101"/>
        <v>7425000</v>
      </c>
      <c r="M627" s="387">
        <f t="shared" si="101"/>
        <v>4739772.7272727275</v>
      </c>
      <c r="N627" s="387">
        <f t="shared" si="101"/>
        <v>170454.54545454544</v>
      </c>
      <c r="O627" s="387">
        <f t="shared" si="101"/>
        <v>397727.27272727271</v>
      </c>
    </row>
    <row r="628" spans="1:19" hidden="1" x14ac:dyDescent="0.2">
      <c r="A628" s="382" t="s">
        <v>344</v>
      </c>
      <c r="B628" s="382">
        <v>1991</v>
      </c>
      <c r="C628" s="385">
        <v>5562000</v>
      </c>
      <c r="D628" s="385">
        <v>4747000</v>
      </c>
      <c r="E628" s="385">
        <v>164000</v>
      </c>
      <c r="F628" s="385">
        <v>336000</v>
      </c>
      <c r="G628" s="385">
        <f t="shared" si="102"/>
        <v>10309000</v>
      </c>
      <c r="H628" s="385">
        <f t="shared" si="103"/>
        <v>500000</v>
      </c>
      <c r="I628" s="386">
        <f t="shared" si="104"/>
        <v>0.5297437320751226</v>
      </c>
      <c r="J628" s="386">
        <f t="shared" si="105"/>
        <v>0.4702562679248774</v>
      </c>
      <c r="K628" s="387">
        <f t="shared" si="106"/>
        <v>10809000</v>
      </c>
      <c r="L628" s="387">
        <f t="shared" si="101"/>
        <v>6320454.5454545459</v>
      </c>
      <c r="M628" s="387">
        <f t="shared" si="101"/>
        <v>5394318.1818181816</v>
      </c>
      <c r="N628" s="387">
        <f t="shared" si="101"/>
        <v>186363.63636363635</v>
      </c>
      <c r="O628" s="387">
        <f t="shared" si="101"/>
        <v>381818.18181818182</v>
      </c>
    </row>
    <row r="629" spans="1:19" hidden="1" x14ac:dyDescent="0.2">
      <c r="A629" s="382" t="s">
        <v>344</v>
      </c>
      <c r="B629" s="382">
        <v>1992</v>
      </c>
      <c r="C629" s="385">
        <v>5126000</v>
      </c>
      <c r="D629" s="385">
        <v>4652000</v>
      </c>
      <c r="E629" s="385">
        <v>185000</v>
      </c>
      <c r="F629" s="385">
        <v>315000</v>
      </c>
      <c r="G629" s="385">
        <f t="shared" si="102"/>
        <v>9778000</v>
      </c>
      <c r="H629" s="385">
        <f t="shared" si="103"/>
        <v>500000</v>
      </c>
      <c r="I629" s="386">
        <f t="shared" si="104"/>
        <v>0.51673477330219886</v>
      </c>
      <c r="J629" s="386">
        <f t="shared" si="105"/>
        <v>0.48326522669780114</v>
      </c>
      <c r="K629" s="387">
        <f t="shared" si="106"/>
        <v>10278000</v>
      </c>
      <c r="L629" s="387">
        <f t="shared" si="101"/>
        <v>5825000</v>
      </c>
      <c r="M629" s="387">
        <f t="shared" si="101"/>
        <v>5286363.6363636367</v>
      </c>
      <c r="N629" s="387">
        <f t="shared" si="101"/>
        <v>210227.27272727274</v>
      </c>
      <c r="O629" s="387">
        <f t="shared" si="101"/>
        <v>357954.54545454547</v>
      </c>
    </row>
    <row r="630" spans="1:19" hidden="1" x14ac:dyDescent="0.2">
      <c r="A630" s="382" t="s">
        <v>344</v>
      </c>
      <c r="B630" s="382">
        <v>1993</v>
      </c>
      <c r="C630" s="385">
        <v>5098000</v>
      </c>
      <c r="D630" s="385">
        <v>4609000</v>
      </c>
      <c r="E630" s="385">
        <v>185000</v>
      </c>
      <c r="F630" s="385">
        <v>315000</v>
      </c>
      <c r="G630" s="385">
        <f t="shared" si="102"/>
        <v>9707000</v>
      </c>
      <c r="H630" s="385">
        <f t="shared" si="103"/>
        <v>500000</v>
      </c>
      <c r="I630" s="386">
        <f t="shared" si="104"/>
        <v>0.51758597041246202</v>
      </c>
      <c r="J630" s="386">
        <f t="shared" si="105"/>
        <v>0.48241402958753798</v>
      </c>
      <c r="K630" s="387">
        <f t="shared" si="106"/>
        <v>10207000</v>
      </c>
      <c r="L630" s="387">
        <f t="shared" si="101"/>
        <v>5793181.8181818184</v>
      </c>
      <c r="M630" s="387">
        <f t="shared" si="101"/>
        <v>5237500</v>
      </c>
      <c r="N630" s="387">
        <f t="shared" si="101"/>
        <v>210227.27272727274</v>
      </c>
      <c r="O630" s="387">
        <f t="shared" si="101"/>
        <v>357954.54545454547</v>
      </c>
    </row>
    <row r="631" spans="1:19" ht="15" hidden="1" x14ac:dyDescent="0.25">
      <c r="A631" s="382" t="s">
        <v>344</v>
      </c>
      <c r="B631" s="382">
        <v>1994</v>
      </c>
      <c r="C631" s="385">
        <v>4922000</v>
      </c>
      <c r="D631" s="385">
        <v>4397000</v>
      </c>
      <c r="E631" s="385">
        <v>185000</v>
      </c>
      <c r="F631" s="385">
        <v>315000</v>
      </c>
      <c r="G631" s="385">
        <f t="shared" si="102"/>
        <v>9319000</v>
      </c>
      <c r="H631" s="385">
        <f t="shared" si="103"/>
        <v>500000</v>
      </c>
      <c r="I631" s="386">
        <f t="shared" si="104"/>
        <v>0.52011406456869336</v>
      </c>
      <c r="J631" s="386">
        <f t="shared" si="105"/>
        <v>0.47988593543130664</v>
      </c>
      <c r="K631" s="387">
        <f t="shared" si="106"/>
        <v>9819000</v>
      </c>
      <c r="L631" s="387">
        <f t="shared" si="101"/>
        <v>5593181.8181818184</v>
      </c>
      <c r="M631" s="387">
        <f t="shared" si="101"/>
        <v>4996590.9090909092</v>
      </c>
      <c r="N631" s="387">
        <f t="shared" si="101"/>
        <v>210227.27272727274</v>
      </c>
      <c r="O631" s="387">
        <f t="shared" si="101"/>
        <v>357954.54545454547</v>
      </c>
      <c r="Q631" s="522" t="s">
        <v>331</v>
      </c>
    </row>
    <row r="632" spans="1:19" ht="15" hidden="1" x14ac:dyDescent="0.25">
      <c r="A632" s="382" t="s">
        <v>344</v>
      </c>
      <c r="B632" s="382">
        <v>1995</v>
      </c>
      <c r="C632" s="385">
        <v>4932000</v>
      </c>
      <c r="D632" s="385">
        <v>3918000</v>
      </c>
      <c r="E632" s="385">
        <v>185000</v>
      </c>
      <c r="F632" s="385">
        <v>315000</v>
      </c>
      <c r="G632" s="385">
        <f t="shared" si="102"/>
        <v>8850000</v>
      </c>
      <c r="H632" s="385">
        <f t="shared" si="103"/>
        <v>500000</v>
      </c>
      <c r="I632" s="386">
        <f t="shared" si="104"/>
        <v>0.54727272727272724</v>
      </c>
      <c r="J632" s="386">
        <f t="shared" si="105"/>
        <v>0.4527272727272727</v>
      </c>
      <c r="K632" s="387">
        <f t="shared" si="106"/>
        <v>9350000</v>
      </c>
      <c r="L632" s="387">
        <f t="shared" si="101"/>
        <v>5604545.4545454541</v>
      </c>
      <c r="M632" s="387">
        <f t="shared" si="101"/>
        <v>4452272.7272727275</v>
      </c>
      <c r="N632" s="387">
        <f t="shared" si="101"/>
        <v>210227.27272727274</v>
      </c>
      <c r="O632" s="387">
        <f t="shared" si="101"/>
        <v>357954.54545454547</v>
      </c>
      <c r="P632" s="384">
        <v>1</v>
      </c>
      <c r="Q632" s="523">
        <v>11614547.599188015</v>
      </c>
      <c r="R632" s="401">
        <f t="shared" ref="R632" si="110">K632*1.12</f>
        <v>10472000.000000002</v>
      </c>
      <c r="S632" s="392">
        <f t="shared" ref="S632" si="111">Q632/R632</f>
        <v>1.1091050037421708</v>
      </c>
    </row>
    <row r="633" spans="1:19" ht="15" hidden="1" x14ac:dyDescent="0.25">
      <c r="A633" s="382" t="s">
        <v>344</v>
      </c>
      <c r="B633" s="382">
        <v>1996</v>
      </c>
      <c r="C633" s="385">
        <v>4575000</v>
      </c>
      <c r="D633" s="385">
        <v>3853000</v>
      </c>
      <c r="E633" s="385">
        <v>185000</v>
      </c>
      <c r="F633" s="385">
        <v>365000</v>
      </c>
      <c r="G633" s="385">
        <f t="shared" si="102"/>
        <v>8428000</v>
      </c>
      <c r="H633" s="385">
        <f t="shared" si="103"/>
        <v>550000</v>
      </c>
      <c r="I633" s="386">
        <f t="shared" si="104"/>
        <v>0.53018489641345512</v>
      </c>
      <c r="J633" s="386">
        <f t="shared" si="105"/>
        <v>0.46981510358654488</v>
      </c>
      <c r="K633" s="387">
        <f t="shared" si="106"/>
        <v>8978000</v>
      </c>
      <c r="L633" s="387">
        <f t="shared" si="101"/>
        <v>5198863.6363636367</v>
      </c>
      <c r="M633" s="387">
        <f t="shared" si="101"/>
        <v>4378409.0909090908</v>
      </c>
      <c r="N633" s="387">
        <f t="shared" si="101"/>
        <v>210227.27272727274</v>
      </c>
      <c r="O633" s="387">
        <f t="shared" si="101"/>
        <v>414772.72727272729</v>
      </c>
      <c r="P633" s="384">
        <v>2</v>
      </c>
      <c r="Q633" s="523">
        <v>10806323.74364307</v>
      </c>
      <c r="R633" s="401">
        <f t="shared" ref="R633:R657" si="112">K633*1.12</f>
        <v>10055360.000000002</v>
      </c>
      <c r="S633" s="392">
        <f t="shared" ref="S633:S657" si="113">Q633/R633</f>
        <v>1.0746829296656775</v>
      </c>
    </row>
    <row r="634" spans="1:19" ht="15" hidden="1" x14ac:dyDescent="0.25">
      <c r="A634" s="382" t="s">
        <v>344</v>
      </c>
      <c r="B634" s="382">
        <v>1997</v>
      </c>
      <c r="C634" s="385">
        <v>4575000</v>
      </c>
      <c r="D634" s="385">
        <v>3853000</v>
      </c>
      <c r="E634" s="385">
        <v>185000</v>
      </c>
      <c r="F634" s="385">
        <v>365000</v>
      </c>
      <c r="G634" s="385">
        <f t="shared" si="102"/>
        <v>8428000</v>
      </c>
      <c r="H634" s="385">
        <f t="shared" si="103"/>
        <v>550000</v>
      </c>
      <c r="I634" s="386">
        <f t="shared" si="104"/>
        <v>0.53018489641345512</v>
      </c>
      <c r="J634" s="386">
        <f t="shared" si="105"/>
        <v>0.46981510358654488</v>
      </c>
      <c r="K634" s="387">
        <f t="shared" si="106"/>
        <v>8978000</v>
      </c>
      <c r="L634" s="387">
        <f t="shared" si="101"/>
        <v>5198863.6363636367</v>
      </c>
      <c r="M634" s="387">
        <f t="shared" si="101"/>
        <v>4378409.0909090908</v>
      </c>
      <c r="N634" s="387">
        <f t="shared" si="101"/>
        <v>210227.27272727274</v>
      </c>
      <c r="O634" s="387">
        <f t="shared" si="101"/>
        <v>414772.72727272729</v>
      </c>
      <c r="P634" s="384">
        <v>3</v>
      </c>
      <c r="Q634" s="523">
        <v>10630323.137456415</v>
      </c>
      <c r="R634" s="401">
        <f t="shared" si="112"/>
        <v>10055360.000000002</v>
      </c>
      <c r="S634" s="392">
        <f t="shared" si="113"/>
        <v>1.0571797665579763</v>
      </c>
    </row>
    <row r="635" spans="1:19" ht="15" hidden="1" x14ac:dyDescent="0.25">
      <c r="A635" s="382" t="s">
        <v>344</v>
      </c>
      <c r="B635" s="382">
        <v>1998</v>
      </c>
      <c r="C635" s="385">
        <v>4184000</v>
      </c>
      <c r="D635" s="385">
        <v>3764000</v>
      </c>
      <c r="E635" s="385">
        <v>200000</v>
      </c>
      <c r="F635" s="385">
        <v>400000</v>
      </c>
      <c r="G635" s="385">
        <f t="shared" si="102"/>
        <v>7948000</v>
      </c>
      <c r="H635" s="385">
        <f t="shared" si="103"/>
        <v>600000</v>
      </c>
      <c r="I635" s="386">
        <f t="shared" si="104"/>
        <v>0.51286850725315858</v>
      </c>
      <c r="J635" s="386">
        <f t="shared" si="105"/>
        <v>0.48713149274684137</v>
      </c>
      <c r="K635" s="387">
        <f t="shared" si="106"/>
        <v>8548000</v>
      </c>
      <c r="L635" s="387">
        <f t="shared" si="101"/>
        <v>4754545.4545454541</v>
      </c>
      <c r="M635" s="387">
        <f t="shared" si="101"/>
        <v>4277272.7272727275</v>
      </c>
      <c r="N635" s="387">
        <f t="shared" si="101"/>
        <v>227272.72727272726</v>
      </c>
      <c r="O635" s="387">
        <f t="shared" si="101"/>
        <v>454545.45454545453</v>
      </c>
      <c r="P635" s="384">
        <v>4</v>
      </c>
      <c r="Q635" s="523">
        <v>10334891.830503117</v>
      </c>
      <c r="R635" s="401">
        <f t="shared" si="112"/>
        <v>9573760</v>
      </c>
      <c r="S635" s="392">
        <f t="shared" si="113"/>
        <v>1.0795018707909032</v>
      </c>
    </row>
    <row r="636" spans="1:19" ht="15" hidden="1" x14ac:dyDescent="0.25">
      <c r="A636" s="382" t="s">
        <v>344</v>
      </c>
      <c r="B636" s="382">
        <v>1999</v>
      </c>
      <c r="C636" s="385">
        <v>4180000</v>
      </c>
      <c r="D636" s="385">
        <v>4198000</v>
      </c>
      <c r="E636" s="385">
        <v>200000</v>
      </c>
      <c r="F636" s="385">
        <v>400000</v>
      </c>
      <c r="G636" s="385">
        <f t="shared" si="102"/>
        <v>8378000</v>
      </c>
      <c r="H636" s="385">
        <f t="shared" si="103"/>
        <v>600000</v>
      </c>
      <c r="I636" s="386">
        <f t="shared" si="104"/>
        <v>0.4878592114056583</v>
      </c>
      <c r="J636" s="386">
        <f t="shared" si="105"/>
        <v>0.51214078859434176</v>
      </c>
      <c r="K636" s="387">
        <f t="shared" si="106"/>
        <v>8978000</v>
      </c>
      <c r="L636" s="387">
        <f t="shared" si="101"/>
        <v>4750000</v>
      </c>
      <c r="M636" s="387">
        <f t="shared" si="101"/>
        <v>4770454.5454545459</v>
      </c>
      <c r="N636" s="387">
        <f t="shared" si="101"/>
        <v>227272.72727272726</v>
      </c>
      <c r="O636" s="387">
        <f t="shared" si="101"/>
        <v>454545.45454545453</v>
      </c>
      <c r="P636" s="384">
        <v>5</v>
      </c>
      <c r="Q636" s="523">
        <v>10706268.866645837</v>
      </c>
      <c r="R636" s="401">
        <f t="shared" si="112"/>
        <v>10055360.000000002</v>
      </c>
      <c r="S636" s="392">
        <f t="shared" si="113"/>
        <v>1.0647325273929362</v>
      </c>
    </row>
    <row r="637" spans="1:19" ht="15" hidden="1" x14ac:dyDescent="0.25">
      <c r="A637" s="382" t="s">
        <v>344</v>
      </c>
      <c r="B637" s="382">
        <v>2000</v>
      </c>
      <c r="C637" s="385">
        <v>4982000</v>
      </c>
      <c r="D637" s="385">
        <v>5249000</v>
      </c>
      <c r="E637" s="385">
        <v>200000</v>
      </c>
      <c r="F637" s="385">
        <v>400000</v>
      </c>
      <c r="G637" s="385">
        <f t="shared" si="102"/>
        <v>10231000</v>
      </c>
      <c r="H637" s="385">
        <f t="shared" si="103"/>
        <v>600000</v>
      </c>
      <c r="I637" s="386">
        <f t="shared" si="104"/>
        <v>0.47844151047918015</v>
      </c>
      <c r="J637" s="386">
        <f t="shared" si="105"/>
        <v>0.52155848952081985</v>
      </c>
      <c r="K637" s="387">
        <f t="shared" si="106"/>
        <v>10831000</v>
      </c>
      <c r="L637" s="387">
        <f t="shared" si="101"/>
        <v>5661363.6363636367</v>
      </c>
      <c r="M637" s="387">
        <f t="shared" si="101"/>
        <v>5964772.7272727275</v>
      </c>
      <c r="N637" s="387">
        <f t="shared" si="101"/>
        <v>227272.72727272726</v>
      </c>
      <c r="O637" s="387">
        <f t="shared" si="101"/>
        <v>454545.45454545453</v>
      </c>
      <c r="P637" s="384">
        <v>6</v>
      </c>
      <c r="Q637" s="523">
        <v>13024386.804655284</v>
      </c>
      <c r="R637" s="401">
        <f t="shared" si="112"/>
        <v>12130720.000000002</v>
      </c>
      <c r="S637" s="392">
        <f t="shared" si="113"/>
        <v>1.0736697248518869</v>
      </c>
    </row>
    <row r="638" spans="1:19" ht="15" hidden="1" x14ac:dyDescent="0.25">
      <c r="A638" s="382" t="s">
        <v>344</v>
      </c>
      <c r="B638" s="382">
        <v>2001</v>
      </c>
      <c r="C638" s="385">
        <v>3758000</v>
      </c>
      <c r="D638" s="385">
        <v>4588000</v>
      </c>
      <c r="E638" s="385">
        <v>200000</v>
      </c>
      <c r="F638" s="385">
        <v>400000</v>
      </c>
      <c r="G638" s="385">
        <f t="shared" si="102"/>
        <v>8346000</v>
      </c>
      <c r="H638" s="385">
        <f t="shared" si="103"/>
        <v>600000</v>
      </c>
      <c r="I638" s="386">
        <f t="shared" si="104"/>
        <v>0.44243237200983682</v>
      </c>
      <c r="J638" s="386">
        <f t="shared" si="105"/>
        <v>0.55756762799016324</v>
      </c>
      <c r="K638" s="387">
        <f t="shared" si="106"/>
        <v>8946000</v>
      </c>
      <c r="L638" s="387">
        <f t="shared" si="101"/>
        <v>4270454.5454545459</v>
      </c>
      <c r="M638" s="387">
        <f t="shared" si="101"/>
        <v>5213636.3636363633</v>
      </c>
      <c r="N638" s="387">
        <f t="shared" si="101"/>
        <v>227272.72727272726</v>
      </c>
      <c r="O638" s="387">
        <f t="shared" si="101"/>
        <v>454545.45454545453</v>
      </c>
      <c r="P638" s="384">
        <v>7</v>
      </c>
      <c r="Q638" s="523">
        <v>10618713.780570518</v>
      </c>
      <c r="R638" s="401">
        <f t="shared" si="112"/>
        <v>10019520.000000002</v>
      </c>
      <c r="S638" s="392">
        <f t="shared" si="113"/>
        <v>1.0598026432973353</v>
      </c>
    </row>
    <row r="639" spans="1:19" ht="15" hidden="1" x14ac:dyDescent="0.25">
      <c r="A639" s="382" t="s">
        <v>344</v>
      </c>
      <c r="B639" s="382">
        <v>2002</v>
      </c>
      <c r="C639" s="385">
        <v>3085000</v>
      </c>
      <c r="D639" s="385">
        <v>5057000</v>
      </c>
      <c r="E639" s="385">
        <v>200000</v>
      </c>
      <c r="F639" s="385">
        <v>400000</v>
      </c>
      <c r="G639" s="385">
        <f t="shared" si="102"/>
        <v>8142000</v>
      </c>
      <c r="H639" s="385">
        <f t="shared" si="103"/>
        <v>600000</v>
      </c>
      <c r="I639" s="386">
        <f t="shared" si="104"/>
        <v>0.37577213452299246</v>
      </c>
      <c r="J639" s="386">
        <f t="shared" si="105"/>
        <v>0.62422786547700759</v>
      </c>
      <c r="K639" s="387">
        <f t="shared" si="106"/>
        <v>8742000</v>
      </c>
      <c r="L639" s="387">
        <f t="shared" si="101"/>
        <v>3505681.8181818184</v>
      </c>
      <c r="M639" s="387">
        <f t="shared" si="101"/>
        <v>5746590.9090909092</v>
      </c>
      <c r="N639" s="387">
        <f t="shared" si="101"/>
        <v>227272.72727272726</v>
      </c>
      <c r="O639" s="387">
        <f t="shared" si="101"/>
        <v>454545.45454545453</v>
      </c>
      <c r="P639" s="384">
        <v>8</v>
      </c>
      <c r="Q639" s="523">
        <v>10481661.575783476</v>
      </c>
      <c r="R639" s="401">
        <f t="shared" si="112"/>
        <v>9791040</v>
      </c>
      <c r="S639" s="392">
        <f t="shared" si="113"/>
        <v>1.0705360794954852</v>
      </c>
    </row>
    <row r="640" spans="1:19" ht="15" hidden="1" x14ac:dyDescent="0.25">
      <c r="A640" s="382" t="s">
        <v>344</v>
      </c>
      <c r="B640" s="382">
        <v>2003</v>
      </c>
      <c r="C640" s="385">
        <v>3332000</v>
      </c>
      <c r="D640" s="385">
        <v>5741000</v>
      </c>
      <c r="E640" s="385">
        <v>200000</v>
      </c>
      <c r="F640" s="385">
        <v>400000</v>
      </c>
      <c r="G640" s="385">
        <f t="shared" si="102"/>
        <v>9073000</v>
      </c>
      <c r="H640" s="385">
        <f t="shared" si="103"/>
        <v>600000</v>
      </c>
      <c r="I640" s="386">
        <f t="shared" si="104"/>
        <v>0.36514008063682413</v>
      </c>
      <c r="J640" s="386">
        <f t="shared" si="105"/>
        <v>0.63485991936317587</v>
      </c>
      <c r="K640" s="387">
        <f t="shared" si="106"/>
        <v>9673000</v>
      </c>
      <c r="L640" s="387">
        <f t="shared" si="101"/>
        <v>3786363.6363636362</v>
      </c>
      <c r="M640" s="387">
        <f t="shared" si="101"/>
        <v>6523863.6363636367</v>
      </c>
      <c r="N640" s="387">
        <f t="shared" si="101"/>
        <v>227272.72727272726</v>
      </c>
      <c r="O640" s="387">
        <f t="shared" si="101"/>
        <v>454545.45454545453</v>
      </c>
      <c r="P640" s="384">
        <v>9</v>
      </c>
      <c r="Q640" s="523">
        <v>11417664.406967167</v>
      </c>
      <c r="R640" s="401">
        <f t="shared" si="112"/>
        <v>10833760.000000002</v>
      </c>
      <c r="S640" s="392">
        <f t="shared" si="113"/>
        <v>1.0538967456328334</v>
      </c>
    </row>
    <row r="641" spans="1:19" ht="15" hidden="1" x14ac:dyDescent="0.25">
      <c r="A641" s="382" t="s">
        <v>344</v>
      </c>
      <c r="B641" s="382">
        <v>2004</v>
      </c>
      <c r="C641" s="385">
        <v>3977000</v>
      </c>
      <c r="D641" s="385">
        <v>6292000</v>
      </c>
      <c r="E641" s="385">
        <v>200000</v>
      </c>
      <c r="F641" s="385">
        <v>400000</v>
      </c>
      <c r="G641" s="385">
        <f t="shared" si="102"/>
        <v>10269000</v>
      </c>
      <c r="H641" s="385">
        <f t="shared" si="103"/>
        <v>600000</v>
      </c>
      <c r="I641" s="386">
        <f t="shared" si="104"/>
        <v>0.38430398380715797</v>
      </c>
      <c r="J641" s="386">
        <f t="shared" si="105"/>
        <v>0.61569601619284198</v>
      </c>
      <c r="K641" s="387">
        <f t="shared" si="106"/>
        <v>10869000</v>
      </c>
      <c r="L641" s="387">
        <f t="shared" si="101"/>
        <v>4519318.1818181816</v>
      </c>
      <c r="M641" s="387">
        <f t="shared" si="101"/>
        <v>7150000</v>
      </c>
      <c r="N641" s="387">
        <f t="shared" si="101"/>
        <v>227272.72727272726</v>
      </c>
      <c r="O641" s="387">
        <f t="shared" si="101"/>
        <v>454545.45454545453</v>
      </c>
      <c r="P641" s="384">
        <v>10</v>
      </c>
      <c r="Q641" s="523">
        <v>13213503.009456832</v>
      </c>
      <c r="R641" s="401">
        <f t="shared" si="112"/>
        <v>12173280.000000002</v>
      </c>
      <c r="S641" s="392">
        <f t="shared" si="113"/>
        <v>1.085451333531869</v>
      </c>
    </row>
    <row r="642" spans="1:19" ht="15" hidden="1" x14ac:dyDescent="0.25">
      <c r="A642" s="382" t="s">
        <v>344</v>
      </c>
      <c r="B642" s="382">
        <v>2005</v>
      </c>
      <c r="C642" s="385">
        <v>3268403</v>
      </c>
      <c r="D642" s="385">
        <v>6877835</v>
      </c>
      <c r="E642" s="385">
        <v>200000</v>
      </c>
      <c r="F642" s="385">
        <v>400000</v>
      </c>
      <c r="G642" s="385">
        <f t="shared" si="102"/>
        <v>10146238</v>
      </c>
      <c r="H642" s="385">
        <f t="shared" si="103"/>
        <v>600000</v>
      </c>
      <c r="I642" s="386">
        <f t="shared" si="104"/>
        <v>0.32275508880410059</v>
      </c>
      <c r="J642" s="386">
        <f t="shared" si="105"/>
        <v>0.67724491119589947</v>
      </c>
      <c r="K642" s="387">
        <f t="shared" si="106"/>
        <v>10746238</v>
      </c>
      <c r="L642" s="387">
        <f t="shared" si="101"/>
        <v>3714094.3181818184</v>
      </c>
      <c r="M642" s="387">
        <f t="shared" si="101"/>
        <v>7815721.5909090908</v>
      </c>
      <c r="N642" s="387">
        <f t="shared" si="101"/>
        <v>227272.72727272726</v>
      </c>
      <c r="O642" s="387">
        <f t="shared" ref="O642:O644" si="114">F642/0.88</f>
        <v>454545.45454545453</v>
      </c>
      <c r="P642" s="384">
        <v>11</v>
      </c>
      <c r="Q642" s="523">
        <v>12660031.162726561</v>
      </c>
      <c r="R642" s="401">
        <f t="shared" si="112"/>
        <v>12035786.560000001</v>
      </c>
      <c r="S642" s="392">
        <f t="shared" si="113"/>
        <v>1.051865708951768</v>
      </c>
    </row>
    <row r="643" spans="1:19" ht="15" hidden="1" x14ac:dyDescent="0.25">
      <c r="A643" s="382" t="s">
        <v>344</v>
      </c>
      <c r="B643" s="382">
        <v>2006</v>
      </c>
      <c r="C643" s="385">
        <v>3500903</v>
      </c>
      <c r="D643" s="385">
        <v>6703735</v>
      </c>
      <c r="E643" s="385">
        <v>200000</v>
      </c>
      <c r="F643" s="385">
        <v>400000</v>
      </c>
      <c r="G643" s="385">
        <f t="shared" si="102"/>
        <v>10204638</v>
      </c>
      <c r="H643" s="385">
        <f t="shared" si="103"/>
        <v>600000</v>
      </c>
      <c r="I643" s="386">
        <f t="shared" si="104"/>
        <v>0.34252910648186452</v>
      </c>
      <c r="J643" s="386">
        <f t="shared" si="105"/>
        <v>0.65747089351813548</v>
      </c>
      <c r="K643" s="387">
        <f t="shared" si="106"/>
        <v>10804638</v>
      </c>
      <c r="L643" s="387">
        <f t="shared" ref="L643:O706" si="115">C643/0.88</f>
        <v>3978298.8636363638</v>
      </c>
      <c r="M643" s="387">
        <f t="shared" si="115"/>
        <v>7617880.6818181816</v>
      </c>
      <c r="N643" s="387">
        <f t="shared" si="115"/>
        <v>227272.72727272726</v>
      </c>
      <c r="O643" s="387">
        <f t="shared" si="114"/>
        <v>454545.45454545453</v>
      </c>
      <c r="P643" s="384">
        <v>12</v>
      </c>
      <c r="Q643" s="523">
        <v>12913031.057415005</v>
      </c>
      <c r="R643" s="401">
        <f t="shared" si="112"/>
        <v>12101194.560000001</v>
      </c>
      <c r="S643" s="392">
        <f t="shared" si="113"/>
        <v>1.0670873022815861</v>
      </c>
    </row>
    <row r="644" spans="1:19" ht="15" hidden="1" x14ac:dyDescent="0.25">
      <c r="A644" s="382" t="s">
        <v>344</v>
      </c>
      <c r="B644" s="382">
        <v>2007</v>
      </c>
      <c r="C644" s="385">
        <v>3636984</v>
      </c>
      <c r="D644" s="385">
        <v>6585902</v>
      </c>
      <c r="E644" s="385">
        <v>200000</v>
      </c>
      <c r="F644" s="385">
        <v>400000</v>
      </c>
      <c r="G644" s="385">
        <f t="shared" si="102"/>
        <v>10222886</v>
      </c>
      <c r="H644" s="385">
        <f t="shared" si="103"/>
        <v>600000</v>
      </c>
      <c r="I644" s="386">
        <f t="shared" si="104"/>
        <v>0.35452503149344822</v>
      </c>
      <c r="J644" s="386">
        <f t="shared" si="105"/>
        <v>0.64547496850655173</v>
      </c>
      <c r="K644" s="387">
        <f t="shared" si="106"/>
        <v>10822886</v>
      </c>
      <c r="L644" s="387">
        <f t="shared" si="115"/>
        <v>4132936.3636363638</v>
      </c>
      <c r="M644" s="387">
        <f t="shared" si="115"/>
        <v>7483979.5454545459</v>
      </c>
      <c r="N644" s="387">
        <f t="shared" si="115"/>
        <v>227272.72727272726</v>
      </c>
      <c r="O644" s="387">
        <f t="shared" si="114"/>
        <v>454545.45454545453</v>
      </c>
      <c r="P644" s="384">
        <v>13</v>
      </c>
      <c r="Q644" s="523">
        <v>12988066.389986914</v>
      </c>
      <c r="R644" s="401">
        <f t="shared" si="112"/>
        <v>12121632.32</v>
      </c>
      <c r="S644" s="392">
        <f t="shared" si="113"/>
        <v>1.0714783328774415</v>
      </c>
    </row>
    <row r="645" spans="1:19" ht="15" hidden="1" x14ac:dyDescent="0.25">
      <c r="A645" s="382" t="s">
        <v>344</v>
      </c>
      <c r="B645" s="382">
        <v>2008</v>
      </c>
      <c r="C645" s="385">
        <v>3115666</v>
      </c>
      <c r="D645" s="385">
        <v>6453083</v>
      </c>
      <c r="E645" s="385">
        <v>200000</v>
      </c>
      <c r="F645" s="385">
        <v>400000</v>
      </c>
      <c r="G645" s="385">
        <f t="shared" si="102"/>
        <v>9568749</v>
      </c>
      <c r="H645" s="385">
        <f t="shared" si="103"/>
        <v>600000</v>
      </c>
      <c r="I645" s="386">
        <f t="shared" si="104"/>
        <v>0.32606429758468813</v>
      </c>
      <c r="J645" s="386">
        <f t="shared" si="105"/>
        <v>0.67393570241531187</v>
      </c>
      <c r="K645" s="387">
        <f t="shared" si="106"/>
        <v>10168749</v>
      </c>
      <c r="L645" s="387">
        <f t="shared" si="115"/>
        <v>3540529.5454545454</v>
      </c>
      <c r="M645" s="387">
        <f t="shared" si="115"/>
        <v>7333048.8636363633</v>
      </c>
      <c r="N645" s="387">
        <f t="shared" si="115"/>
        <v>227272.72727272726</v>
      </c>
      <c r="O645" s="387">
        <f t="shared" si="115"/>
        <v>454545.45454545453</v>
      </c>
      <c r="P645" s="384">
        <v>14</v>
      </c>
      <c r="Q645" s="523">
        <v>12092688.343138164</v>
      </c>
      <c r="R645" s="401">
        <f t="shared" si="112"/>
        <v>11388998.880000001</v>
      </c>
      <c r="S645" s="392">
        <f t="shared" si="113"/>
        <v>1.061786770773496</v>
      </c>
    </row>
    <row r="646" spans="1:19" ht="15" hidden="1" x14ac:dyDescent="0.25">
      <c r="A646" s="382" t="s">
        <v>344</v>
      </c>
      <c r="B646" s="382">
        <v>2009</v>
      </c>
      <c r="C646" s="385">
        <v>3419446</v>
      </c>
      <c r="D646" s="385">
        <v>5544623</v>
      </c>
      <c r="E646" s="385">
        <v>200000</v>
      </c>
      <c r="F646" s="385">
        <v>400000</v>
      </c>
      <c r="G646" s="385">
        <f t="shared" ref="G646:G709" si="116">C646+D646</f>
        <v>8964069</v>
      </c>
      <c r="H646" s="385">
        <f t="shared" ref="H646:H709" si="117">E646+F646</f>
        <v>600000</v>
      </c>
      <c r="I646" s="386">
        <f t="shared" ref="I646:I709" si="118">(C646+E646)/SUM(C646:F646)</f>
        <v>0.37844206268273473</v>
      </c>
      <c r="J646" s="386">
        <f t="shared" ref="J646:J709" si="119">(D646+F646)/SUM(C646:F646)</f>
        <v>0.62155793731726527</v>
      </c>
      <c r="K646" s="387">
        <f t="shared" ref="K646:K709" si="120">SUM(C646:F646)</f>
        <v>9564069</v>
      </c>
      <c r="L646" s="387">
        <f t="shared" si="115"/>
        <v>3885734.0909090908</v>
      </c>
      <c r="M646" s="387">
        <f t="shared" si="115"/>
        <v>6300707.9545454541</v>
      </c>
      <c r="N646" s="387">
        <f t="shared" si="115"/>
        <v>227272.72727272726</v>
      </c>
      <c r="O646" s="387">
        <f t="shared" si="115"/>
        <v>454545.45454545453</v>
      </c>
      <c r="P646" s="384">
        <v>15</v>
      </c>
      <c r="Q646" s="523">
        <v>11421762.656096153</v>
      </c>
      <c r="R646" s="401">
        <f t="shared" si="112"/>
        <v>10711757.280000001</v>
      </c>
      <c r="S646" s="392">
        <f t="shared" si="113"/>
        <v>1.0662828103304589</v>
      </c>
    </row>
    <row r="647" spans="1:19" ht="15" hidden="1" x14ac:dyDescent="0.25">
      <c r="A647" s="382" t="s">
        <v>344</v>
      </c>
      <c r="B647" s="382">
        <v>2010</v>
      </c>
      <c r="C647" s="385">
        <v>3451599</v>
      </c>
      <c r="D647" s="385">
        <v>5596761</v>
      </c>
      <c r="E647" s="385">
        <v>200000</v>
      </c>
      <c r="F647" s="385">
        <v>400000</v>
      </c>
      <c r="G647" s="385">
        <f t="shared" si="116"/>
        <v>9048360</v>
      </c>
      <c r="H647" s="385">
        <f t="shared" si="117"/>
        <v>600000</v>
      </c>
      <c r="I647" s="386">
        <f t="shared" si="118"/>
        <v>0.37846836146246615</v>
      </c>
      <c r="J647" s="386">
        <f t="shared" si="119"/>
        <v>0.62153163853753379</v>
      </c>
      <c r="K647" s="387">
        <f t="shared" si="120"/>
        <v>9648360</v>
      </c>
      <c r="L647" s="387">
        <f t="shared" si="115"/>
        <v>3922271.5909090908</v>
      </c>
      <c r="M647" s="387">
        <f t="shared" si="115"/>
        <v>6359955.6818181816</v>
      </c>
      <c r="N647" s="387">
        <f t="shared" si="115"/>
        <v>227272.72727272726</v>
      </c>
      <c r="O647" s="387">
        <f t="shared" si="115"/>
        <v>454545.45454545453</v>
      </c>
      <c r="P647" s="384">
        <v>16</v>
      </c>
      <c r="Q647" s="523">
        <v>11286738.516728241</v>
      </c>
      <c r="R647" s="401">
        <f t="shared" si="112"/>
        <v>10806163.200000001</v>
      </c>
      <c r="S647" s="392">
        <f t="shared" si="113"/>
        <v>1.0444723356323398</v>
      </c>
    </row>
    <row r="648" spans="1:19" ht="15" hidden="1" x14ac:dyDescent="0.25">
      <c r="A648" s="382" t="s">
        <v>344</v>
      </c>
      <c r="B648" s="382">
        <v>2011</v>
      </c>
      <c r="C648" s="385">
        <v>3515292</v>
      </c>
      <c r="D648" s="385">
        <v>6846127</v>
      </c>
      <c r="E648" s="385">
        <v>200000</v>
      </c>
      <c r="F648" s="385">
        <v>400000</v>
      </c>
      <c r="G648" s="385">
        <f t="shared" si="116"/>
        <v>10361419</v>
      </c>
      <c r="H648" s="385">
        <f t="shared" si="117"/>
        <v>600000</v>
      </c>
      <c r="I648" s="386">
        <f t="shared" si="118"/>
        <v>0.3389426131780931</v>
      </c>
      <c r="J648" s="386">
        <f t="shared" si="119"/>
        <v>0.66105738682190696</v>
      </c>
      <c r="K648" s="387">
        <f t="shared" si="120"/>
        <v>10961419</v>
      </c>
      <c r="L648" s="387">
        <f t="shared" si="115"/>
        <v>3994650</v>
      </c>
      <c r="M648" s="387">
        <f t="shared" si="115"/>
        <v>7779689.7727272725</v>
      </c>
      <c r="N648" s="387">
        <f t="shared" si="115"/>
        <v>227272.72727272726</v>
      </c>
      <c r="O648" s="387">
        <f t="shared" si="115"/>
        <v>454545.45454545453</v>
      </c>
      <c r="P648" s="384">
        <v>17</v>
      </c>
      <c r="Q648" s="523">
        <v>12997958.989405802</v>
      </c>
      <c r="R648" s="401">
        <f t="shared" si="112"/>
        <v>12276789.280000001</v>
      </c>
      <c r="S648" s="392">
        <f t="shared" si="113"/>
        <v>1.058742533813841</v>
      </c>
    </row>
    <row r="649" spans="1:19" ht="15" hidden="1" x14ac:dyDescent="0.25">
      <c r="A649" s="382" t="s">
        <v>344</v>
      </c>
      <c r="B649" s="382">
        <v>2012</v>
      </c>
      <c r="C649" s="385">
        <v>2847459</v>
      </c>
      <c r="D649" s="385">
        <v>7263354</v>
      </c>
      <c r="E649" s="385">
        <v>200000</v>
      </c>
      <c r="F649" s="385">
        <v>400000</v>
      </c>
      <c r="G649" s="385">
        <f t="shared" si="116"/>
        <v>10110813</v>
      </c>
      <c r="H649" s="385">
        <f t="shared" si="117"/>
        <v>600000</v>
      </c>
      <c r="I649" s="386">
        <f t="shared" si="118"/>
        <v>0.28452172584844865</v>
      </c>
      <c r="J649" s="386">
        <f t="shared" si="119"/>
        <v>0.7154782741515513</v>
      </c>
      <c r="K649" s="387">
        <f t="shared" si="120"/>
        <v>10710813</v>
      </c>
      <c r="L649" s="387">
        <f t="shared" si="115"/>
        <v>3235748.8636363638</v>
      </c>
      <c r="M649" s="387">
        <f t="shared" si="115"/>
        <v>8253811.3636363633</v>
      </c>
      <c r="N649" s="387">
        <f t="shared" si="115"/>
        <v>227272.72727272726</v>
      </c>
      <c r="O649" s="387">
        <f t="shared" si="115"/>
        <v>454545.45454545453</v>
      </c>
      <c r="P649" s="384">
        <v>18</v>
      </c>
      <c r="Q649" s="523">
        <v>13092444.98878642</v>
      </c>
      <c r="R649" s="401">
        <f t="shared" si="112"/>
        <v>11996110.560000001</v>
      </c>
      <c r="S649" s="392">
        <f t="shared" si="113"/>
        <v>1.0913908239927408</v>
      </c>
    </row>
    <row r="650" spans="1:19" ht="15" hidden="1" x14ac:dyDescent="0.25">
      <c r="A650" s="382" t="s">
        <v>344</v>
      </c>
      <c r="B650" s="382">
        <v>2013</v>
      </c>
      <c r="C650" s="385">
        <v>2342299</v>
      </c>
      <c r="D650" s="385">
        <v>7667290</v>
      </c>
      <c r="E650" s="385">
        <v>200000</v>
      </c>
      <c r="F650" s="385">
        <v>400000</v>
      </c>
      <c r="G650" s="385">
        <f t="shared" si="116"/>
        <v>10009589</v>
      </c>
      <c r="H650" s="385">
        <f t="shared" si="117"/>
        <v>600000</v>
      </c>
      <c r="I650" s="386">
        <f t="shared" si="118"/>
        <v>0.23962276012765432</v>
      </c>
      <c r="J650" s="386">
        <f t="shared" si="119"/>
        <v>0.76037723987234562</v>
      </c>
      <c r="K650" s="387">
        <f t="shared" si="120"/>
        <v>10609589</v>
      </c>
      <c r="L650" s="387">
        <f t="shared" si="115"/>
        <v>2661703.4090909092</v>
      </c>
      <c r="M650" s="387">
        <f t="shared" si="115"/>
        <v>8712829.5454545449</v>
      </c>
      <c r="N650" s="387">
        <f t="shared" si="115"/>
        <v>227272.72727272726</v>
      </c>
      <c r="O650" s="387">
        <f t="shared" si="115"/>
        <v>454545.45454545453</v>
      </c>
      <c r="P650" s="384">
        <v>19</v>
      </c>
      <c r="Q650" s="523">
        <v>12534224.66184872</v>
      </c>
      <c r="R650" s="401">
        <f t="shared" si="112"/>
        <v>11882739.680000002</v>
      </c>
      <c r="S650" s="392">
        <f t="shared" si="113"/>
        <v>1.0548261595720423</v>
      </c>
    </row>
    <row r="651" spans="1:19" ht="15" hidden="1" x14ac:dyDescent="0.25">
      <c r="A651" s="382" t="s">
        <v>344</v>
      </c>
      <c r="B651" s="382">
        <v>2014</v>
      </c>
      <c r="C651" s="385">
        <v>2628311</v>
      </c>
      <c r="D651" s="385">
        <v>7924061</v>
      </c>
      <c r="E651" s="385">
        <v>200000</v>
      </c>
      <c r="F651" s="385">
        <v>400000</v>
      </c>
      <c r="G651" s="385">
        <f t="shared" si="116"/>
        <v>10552372</v>
      </c>
      <c r="H651" s="385">
        <f t="shared" si="117"/>
        <v>600000</v>
      </c>
      <c r="I651" s="386">
        <f t="shared" si="118"/>
        <v>0.2536062283431722</v>
      </c>
      <c r="J651" s="386">
        <f t="shared" si="119"/>
        <v>0.74639377165682785</v>
      </c>
      <c r="K651" s="387">
        <f t="shared" si="120"/>
        <v>11152372</v>
      </c>
      <c r="L651" s="387">
        <f t="shared" si="115"/>
        <v>2986717.0454545454</v>
      </c>
      <c r="M651" s="387">
        <f t="shared" si="115"/>
        <v>9004614.7727272734</v>
      </c>
      <c r="N651" s="387">
        <f t="shared" si="115"/>
        <v>227272.72727272726</v>
      </c>
      <c r="O651" s="387">
        <f t="shared" si="115"/>
        <v>454545.45454545453</v>
      </c>
      <c r="P651" s="384">
        <v>20</v>
      </c>
      <c r="Q651" s="523">
        <v>13179528.146129414</v>
      </c>
      <c r="R651" s="401">
        <f t="shared" si="112"/>
        <v>12490656.640000001</v>
      </c>
      <c r="S651" s="392">
        <f t="shared" si="113"/>
        <v>1.0551509441003586</v>
      </c>
    </row>
    <row r="652" spans="1:19" ht="15" hidden="1" x14ac:dyDescent="0.25">
      <c r="A652" s="382" t="s">
        <v>344</v>
      </c>
      <c r="B652" s="382">
        <v>2015</v>
      </c>
      <c r="C652" s="385">
        <v>2788056</v>
      </c>
      <c r="D652" s="385">
        <v>8011621</v>
      </c>
      <c r="E652" s="385">
        <v>200000</v>
      </c>
      <c r="F652" s="385">
        <v>400000</v>
      </c>
      <c r="G652" s="385">
        <f t="shared" si="116"/>
        <v>10799677</v>
      </c>
      <c r="H652" s="385">
        <f t="shared" si="117"/>
        <v>600000</v>
      </c>
      <c r="I652" s="386">
        <f t="shared" si="118"/>
        <v>0.26211760210398943</v>
      </c>
      <c r="J652" s="386">
        <f t="shared" si="119"/>
        <v>0.73788239789601051</v>
      </c>
      <c r="K652" s="387">
        <f t="shared" si="120"/>
        <v>11399677</v>
      </c>
      <c r="L652" s="387">
        <f t="shared" si="115"/>
        <v>3168245.4545454546</v>
      </c>
      <c r="M652" s="387">
        <f t="shared" si="115"/>
        <v>9104114.7727272734</v>
      </c>
      <c r="N652" s="387">
        <f t="shared" si="115"/>
        <v>227272.72727272726</v>
      </c>
      <c r="O652" s="387">
        <f t="shared" si="115"/>
        <v>454545.45454545453</v>
      </c>
      <c r="P652" s="384">
        <v>21</v>
      </c>
      <c r="Q652" s="523">
        <v>13479700.822700093</v>
      </c>
      <c r="R652" s="401">
        <f t="shared" si="112"/>
        <v>12767638.240000002</v>
      </c>
      <c r="S652" s="392">
        <f t="shared" si="113"/>
        <v>1.0557708927301257</v>
      </c>
    </row>
    <row r="653" spans="1:19" ht="15" hidden="1" x14ac:dyDescent="0.25">
      <c r="A653" s="382" t="s">
        <v>344</v>
      </c>
      <c r="B653" s="382">
        <v>2016</v>
      </c>
      <c r="C653" s="385">
        <v>3836000</v>
      </c>
      <c r="D653" s="385">
        <v>8175400</v>
      </c>
      <c r="E653" s="385">
        <v>207266</v>
      </c>
      <c r="F653" s="385">
        <v>884763</v>
      </c>
      <c r="G653" s="385">
        <f t="shared" si="116"/>
        <v>12011400</v>
      </c>
      <c r="H653" s="385">
        <f t="shared" si="117"/>
        <v>1092029</v>
      </c>
      <c r="I653" s="386">
        <f t="shared" si="118"/>
        <v>0.30856549075818246</v>
      </c>
      <c r="J653" s="386">
        <f t="shared" si="119"/>
        <v>0.6914345092418176</v>
      </c>
      <c r="K653" s="387">
        <f t="shared" si="120"/>
        <v>13103429</v>
      </c>
      <c r="L653" s="387">
        <f t="shared" si="115"/>
        <v>4359090.9090909092</v>
      </c>
      <c r="M653" s="387">
        <f t="shared" si="115"/>
        <v>9290227.2727272734</v>
      </c>
      <c r="N653" s="387">
        <f t="shared" si="115"/>
        <v>235529.54545454544</v>
      </c>
      <c r="O653" s="387">
        <f t="shared" si="115"/>
        <v>1005412.5</v>
      </c>
      <c r="P653" s="384">
        <v>22</v>
      </c>
      <c r="Q653" s="523">
        <v>15075753.766454756</v>
      </c>
      <c r="R653" s="401">
        <f t="shared" si="112"/>
        <v>14675840.480000002</v>
      </c>
      <c r="S653" s="392">
        <f t="shared" si="113"/>
        <v>1.0272497706008559</v>
      </c>
    </row>
    <row r="654" spans="1:19" ht="15" hidden="1" x14ac:dyDescent="0.25">
      <c r="A654" s="382" t="s">
        <v>344</v>
      </c>
      <c r="B654" s="382">
        <v>2017</v>
      </c>
      <c r="C654" s="385">
        <v>3819386</v>
      </c>
      <c r="D654" s="385">
        <v>8697780</v>
      </c>
      <c r="E654" s="385">
        <v>169437</v>
      </c>
      <c r="F654" s="385">
        <v>878213</v>
      </c>
      <c r="G654" s="385">
        <f t="shared" si="116"/>
        <v>12517166</v>
      </c>
      <c r="H654" s="385">
        <f t="shared" si="117"/>
        <v>1047650</v>
      </c>
      <c r="I654" s="386">
        <f t="shared" si="118"/>
        <v>0.2940565504169021</v>
      </c>
      <c r="J654" s="386">
        <f t="shared" si="119"/>
        <v>0.70594344958309796</v>
      </c>
      <c r="K654" s="387">
        <f t="shared" si="120"/>
        <v>13564816</v>
      </c>
      <c r="L654" s="387">
        <f t="shared" si="115"/>
        <v>4340211.3636363633</v>
      </c>
      <c r="M654" s="387">
        <f t="shared" si="115"/>
        <v>9883840.9090909082</v>
      </c>
      <c r="N654" s="387">
        <f t="shared" si="115"/>
        <v>192542.04545454544</v>
      </c>
      <c r="O654" s="387">
        <f t="shared" si="115"/>
        <v>997969.31818181823</v>
      </c>
      <c r="P654" s="384">
        <v>23</v>
      </c>
      <c r="Q654" s="523">
        <v>15144038.685108609</v>
      </c>
      <c r="R654" s="401">
        <f t="shared" si="112"/>
        <v>15192593.920000002</v>
      </c>
      <c r="S654" s="392">
        <f t="shared" si="113"/>
        <v>0.9968040194355835</v>
      </c>
    </row>
    <row r="655" spans="1:19" ht="15" hidden="1" x14ac:dyDescent="0.25">
      <c r="A655" s="382" t="s">
        <v>344</v>
      </c>
      <c r="B655" s="382">
        <v>2018</v>
      </c>
      <c r="C655" s="385">
        <v>3907176</v>
      </c>
      <c r="D655" s="385">
        <v>8138433</v>
      </c>
      <c r="E655" s="385">
        <v>384736</v>
      </c>
      <c r="F655" s="385">
        <v>902496</v>
      </c>
      <c r="G655" s="385">
        <f t="shared" si="116"/>
        <v>12045609</v>
      </c>
      <c r="H655" s="385">
        <f t="shared" si="117"/>
        <v>1287232</v>
      </c>
      <c r="I655" s="386">
        <f t="shared" si="118"/>
        <v>0.32190528635269855</v>
      </c>
      <c r="J655" s="386">
        <f t="shared" si="119"/>
        <v>0.67809471364730145</v>
      </c>
      <c r="K655" s="387">
        <f t="shared" si="120"/>
        <v>13332841</v>
      </c>
      <c r="L655" s="387">
        <f t="shared" si="115"/>
        <v>4439972.7272727275</v>
      </c>
      <c r="M655" s="387">
        <f t="shared" si="115"/>
        <v>9248219.3181818184</v>
      </c>
      <c r="N655" s="387">
        <f t="shared" si="115"/>
        <v>437200</v>
      </c>
      <c r="O655" s="387">
        <f t="shared" si="115"/>
        <v>1025563.6363636364</v>
      </c>
      <c r="P655" s="384">
        <v>24</v>
      </c>
      <c r="Q655" s="523">
        <v>14749533.09070212</v>
      </c>
      <c r="R655" s="401">
        <f t="shared" si="112"/>
        <v>14932781.920000002</v>
      </c>
      <c r="S655" s="392">
        <f t="shared" si="113"/>
        <v>0.98772841990999349</v>
      </c>
    </row>
    <row r="656" spans="1:19" ht="15" hidden="1" x14ac:dyDescent="0.25">
      <c r="A656" s="382" t="s">
        <v>344</v>
      </c>
      <c r="B656" s="382">
        <v>2019</v>
      </c>
      <c r="C656" s="385">
        <v>4251876</v>
      </c>
      <c r="D656" s="385">
        <v>8022293</v>
      </c>
      <c r="E656" s="385">
        <v>338052</v>
      </c>
      <c r="F656" s="385">
        <v>905662</v>
      </c>
      <c r="G656" s="385">
        <f t="shared" si="116"/>
        <v>12274169</v>
      </c>
      <c r="H656" s="385">
        <f t="shared" si="117"/>
        <v>1243714</v>
      </c>
      <c r="I656" s="386">
        <f t="shared" si="118"/>
        <v>0.33954488287848028</v>
      </c>
      <c r="J656" s="386">
        <f t="shared" si="119"/>
        <v>0.66045511712151972</v>
      </c>
      <c r="K656" s="387">
        <f t="shared" si="120"/>
        <v>13517883</v>
      </c>
      <c r="L656" s="387">
        <f t="shared" si="115"/>
        <v>4831677.2727272725</v>
      </c>
      <c r="M656" s="387">
        <f t="shared" si="115"/>
        <v>9116242.0454545449</v>
      </c>
      <c r="N656" s="387">
        <f t="shared" si="115"/>
        <v>384150</v>
      </c>
      <c r="O656" s="387">
        <f t="shared" si="115"/>
        <v>1029161.3636363636</v>
      </c>
      <c r="P656" s="384">
        <v>25</v>
      </c>
      <c r="Q656" s="523">
        <v>14838287.036656639</v>
      </c>
      <c r="R656" s="401">
        <f t="shared" si="112"/>
        <v>15140028.960000001</v>
      </c>
      <c r="S656" s="392">
        <f t="shared" si="113"/>
        <v>0.980069924295352</v>
      </c>
    </row>
    <row r="657" spans="1:19" ht="15" hidden="1" x14ac:dyDescent="0.25">
      <c r="A657" s="382" t="s">
        <v>344</v>
      </c>
      <c r="B657" s="382">
        <v>2020</v>
      </c>
      <c r="C657" s="385">
        <v>3940000</v>
      </c>
      <c r="D657" s="385">
        <v>7752400</v>
      </c>
      <c r="E657" s="385">
        <v>422178</v>
      </c>
      <c r="F657" s="385">
        <v>1195966</v>
      </c>
      <c r="G657" s="385">
        <f t="shared" si="116"/>
        <v>11692400</v>
      </c>
      <c r="H657" s="385">
        <f t="shared" si="117"/>
        <v>1618144</v>
      </c>
      <c r="I657" s="386">
        <f t="shared" si="118"/>
        <v>0.32772349499764997</v>
      </c>
      <c r="J657" s="386">
        <f t="shared" si="119"/>
        <v>0.67227650500235003</v>
      </c>
      <c r="K657" s="387">
        <f t="shared" si="120"/>
        <v>13310544</v>
      </c>
      <c r="L657" s="387">
        <f t="shared" si="115"/>
        <v>4477272.7272727275</v>
      </c>
      <c r="M657" s="387">
        <f t="shared" si="115"/>
        <v>8809545.4545454551</v>
      </c>
      <c r="N657" s="387">
        <f t="shared" si="115"/>
        <v>479747.72727272729</v>
      </c>
      <c r="O657" s="387">
        <f t="shared" si="115"/>
        <v>1359052.2727272727</v>
      </c>
      <c r="P657" s="384">
        <v>26</v>
      </c>
      <c r="Q657" s="523">
        <v>14228928.989723917</v>
      </c>
      <c r="R657" s="401">
        <f t="shared" si="112"/>
        <v>14907809.280000001</v>
      </c>
      <c r="S657" s="392">
        <f t="shared" si="113"/>
        <v>0.95446143175531128</v>
      </c>
    </row>
    <row r="658" spans="1:19" ht="15" hidden="1" x14ac:dyDescent="0.25">
      <c r="A658" s="382" t="s">
        <v>345</v>
      </c>
      <c r="B658" s="382">
        <v>1990</v>
      </c>
      <c r="C658" s="385">
        <v>3801000</v>
      </c>
      <c r="D658" s="385">
        <v>6924000</v>
      </c>
      <c r="E658" s="385">
        <v>733000</v>
      </c>
      <c r="F658" s="385">
        <v>1150000</v>
      </c>
      <c r="G658" s="385">
        <f t="shared" si="116"/>
        <v>10725000</v>
      </c>
      <c r="H658" s="385">
        <f t="shared" si="117"/>
        <v>1883000</v>
      </c>
      <c r="I658" s="386">
        <f t="shared" si="118"/>
        <v>0.35961294416243655</v>
      </c>
      <c r="J658" s="386">
        <f t="shared" si="119"/>
        <v>0.6403870558375635</v>
      </c>
      <c r="K658" s="387">
        <f t="shared" si="120"/>
        <v>12608000</v>
      </c>
      <c r="L658" s="387">
        <f t="shared" si="115"/>
        <v>4319318.1818181816</v>
      </c>
      <c r="M658" s="387">
        <f t="shared" si="115"/>
        <v>7868181.8181818184</v>
      </c>
      <c r="N658" s="387">
        <f t="shared" si="115"/>
        <v>832954.54545454541</v>
      </c>
      <c r="O658" s="387">
        <f t="shared" si="115"/>
        <v>1306818.1818181819</v>
      </c>
      <c r="P658" s="384">
        <v>1</v>
      </c>
      <c r="Q658" s="523">
        <v>16776561.8845888</v>
      </c>
      <c r="R658" s="401">
        <f t="shared" ref="R658" si="121">K658*1.12</f>
        <v>14120960.000000002</v>
      </c>
      <c r="S658" s="392">
        <f t="shared" ref="S658" si="122">Q658/R658</f>
        <v>1.188061001843274</v>
      </c>
    </row>
    <row r="659" spans="1:19" ht="15" hidden="1" x14ac:dyDescent="0.25">
      <c r="A659" s="382" t="s">
        <v>345</v>
      </c>
      <c r="B659" s="382">
        <v>1991</v>
      </c>
      <c r="C659" s="385">
        <v>3304000</v>
      </c>
      <c r="D659" s="385">
        <v>7657000</v>
      </c>
      <c r="E659" s="385">
        <v>286000</v>
      </c>
      <c r="F659" s="385">
        <v>1714000</v>
      </c>
      <c r="G659" s="385">
        <f t="shared" si="116"/>
        <v>10961000</v>
      </c>
      <c r="H659" s="385">
        <f t="shared" si="117"/>
        <v>2000000</v>
      </c>
      <c r="I659" s="386">
        <f t="shared" si="118"/>
        <v>0.27698480055551267</v>
      </c>
      <c r="J659" s="386">
        <f t="shared" si="119"/>
        <v>0.72301519944448733</v>
      </c>
      <c r="K659" s="387">
        <f t="shared" si="120"/>
        <v>12961000</v>
      </c>
      <c r="L659" s="387">
        <f t="shared" si="115"/>
        <v>3754545.4545454546</v>
      </c>
      <c r="M659" s="387">
        <f t="shared" si="115"/>
        <v>8701136.3636363633</v>
      </c>
      <c r="N659" s="387">
        <f t="shared" si="115"/>
        <v>325000</v>
      </c>
      <c r="O659" s="387">
        <f t="shared" si="115"/>
        <v>1947727.2727272727</v>
      </c>
      <c r="P659" s="384">
        <v>2</v>
      </c>
      <c r="Q659" s="523">
        <v>17151188.079805918</v>
      </c>
      <c r="R659" s="401">
        <f t="shared" ref="R659:R688" si="123">K659*1.12</f>
        <v>14516320.000000002</v>
      </c>
      <c r="S659" s="392">
        <f t="shared" ref="S659:S688" si="124">Q659/R659</f>
        <v>1.1815107465119201</v>
      </c>
    </row>
    <row r="660" spans="1:19" ht="15" hidden="1" x14ac:dyDescent="0.25">
      <c r="A660" s="382" t="s">
        <v>345</v>
      </c>
      <c r="B660" s="382">
        <v>1992</v>
      </c>
      <c r="C660" s="385">
        <v>3110000</v>
      </c>
      <c r="D660" s="385">
        <v>7330000</v>
      </c>
      <c r="E660" s="385">
        <v>286000</v>
      </c>
      <c r="F660" s="385">
        <v>1714000</v>
      </c>
      <c r="G660" s="385">
        <f t="shared" si="116"/>
        <v>10440000</v>
      </c>
      <c r="H660" s="385">
        <f t="shared" si="117"/>
        <v>2000000</v>
      </c>
      <c r="I660" s="386">
        <f t="shared" si="118"/>
        <v>0.27299035369774921</v>
      </c>
      <c r="J660" s="386">
        <f t="shared" si="119"/>
        <v>0.72700964630225084</v>
      </c>
      <c r="K660" s="387">
        <f t="shared" si="120"/>
        <v>12440000</v>
      </c>
      <c r="L660" s="387">
        <f t="shared" si="115"/>
        <v>3534090.9090909092</v>
      </c>
      <c r="M660" s="387">
        <f t="shared" si="115"/>
        <v>8329545.4545454541</v>
      </c>
      <c r="N660" s="387">
        <f t="shared" si="115"/>
        <v>325000</v>
      </c>
      <c r="O660" s="387">
        <f t="shared" si="115"/>
        <v>1947727.2727272727</v>
      </c>
      <c r="P660" s="384">
        <v>3</v>
      </c>
      <c r="Q660" s="523">
        <v>16571019.561124548</v>
      </c>
      <c r="R660" s="401">
        <f t="shared" si="123"/>
        <v>13932800.000000002</v>
      </c>
      <c r="S660" s="392">
        <f t="shared" si="124"/>
        <v>1.1893531494835601</v>
      </c>
    </row>
    <row r="661" spans="1:19" ht="15" hidden="1" x14ac:dyDescent="0.25">
      <c r="A661" s="382" t="s">
        <v>345</v>
      </c>
      <c r="B661" s="382">
        <v>1993</v>
      </c>
      <c r="C661" s="385">
        <v>2123000</v>
      </c>
      <c r="D661" s="385">
        <v>5617000</v>
      </c>
      <c r="E661" s="385">
        <v>88000</v>
      </c>
      <c r="F661" s="385">
        <v>1012000</v>
      </c>
      <c r="G661" s="385">
        <f t="shared" si="116"/>
        <v>7740000</v>
      </c>
      <c r="H661" s="385">
        <f t="shared" si="117"/>
        <v>1100000</v>
      </c>
      <c r="I661" s="386">
        <f t="shared" si="118"/>
        <v>0.2501131221719457</v>
      </c>
      <c r="J661" s="386">
        <f t="shared" si="119"/>
        <v>0.7498868778280543</v>
      </c>
      <c r="K661" s="387">
        <f t="shared" si="120"/>
        <v>8840000</v>
      </c>
      <c r="L661" s="387">
        <f t="shared" si="115"/>
        <v>2412500</v>
      </c>
      <c r="M661" s="387">
        <f t="shared" si="115"/>
        <v>6382954.5454545459</v>
      </c>
      <c r="N661" s="387">
        <f t="shared" si="115"/>
        <v>100000</v>
      </c>
      <c r="O661" s="387">
        <f t="shared" si="115"/>
        <v>1150000</v>
      </c>
      <c r="P661" s="384">
        <v>4</v>
      </c>
      <c r="Q661" s="523">
        <v>12306578.439556621</v>
      </c>
      <c r="R661" s="401">
        <f t="shared" si="123"/>
        <v>9900800.0000000019</v>
      </c>
      <c r="S661" s="392">
        <f t="shared" si="124"/>
        <v>1.2429882877703438</v>
      </c>
    </row>
    <row r="662" spans="1:19" ht="15" hidden="1" x14ac:dyDescent="0.25">
      <c r="A662" s="382" t="s">
        <v>345</v>
      </c>
      <c r="B662" s="382">
        <v>1994</v>
      </c>
      <c r="C662" s="385">
        <v>3754000</v>
      </c>
      <c r="D662" s="385">
        <v>5886000</v>
      </c>
      <c r="E662" s="385">
        <v>188000</v>
      </c>
      <c r="F662" s="385">
        <v>2097000</v>
      </c>
      <c r="G662" s="385">
        <f t="shared" si="116"/>
        <v>9640000</v>
      </c>
      <c r="H662" s="385">
        <f t="shared" si="117"/>
        <v>2285000</v>
      </c>
      <c r="I662" s="386">
        <f t="shared" si="118"/>
        <v>0.33056603773584908</v>
      </c>
      <c r="J662" s="386">
        <f t="shared" si="119"/>
        <v>0.66943396226415097</v>
      </c>
      <c r="K662" s="387">
        <f t="shared" si="120"/>
        <v>11925000</v>
      </c>
      <c r="L662" s="387">
        <f t="shared" si="115"/>
        <v>4265909.0909090908</v>
      </c>
      <c r="M662" s="387">
        <f t="shared" si="115"/>
        <v>6688636.3636363633</v>
      </c>
      <c r="N662" s="387">
        <f t="shared" si="115"/>
        <v>213636.36363636365</v>
      </c>
      <c r="O662" s="387">
        <f t="shared" si="115"/>
        <v>2382954.5454545454</v>
      </c>
      <c r="P662" s="384">
        <v>5</v>
      </c>
      <c r="Q662" s="523">
        <v>15563414.91609969</v>
      </c>
      <c r="R662" s="401">
        <f t="shared" si="123"/>
        <v>13356000.000000002</v>
      </c>
      <c r="S662" s="392">
        <f t="shared" si="124"/>
        <v>1.1652751509508601</v>
      </c>
    </row>
    <row r="663" spans="1:19" ht="15" hidden="1" x14ac:dyDescent="0.25">
      <c r="A663" s="382" t="s">
        <v>345</v>
      </c>
      <c r="B663" s="382">
        <v>1995</v>
      </c>
      <c r="C663" s="385">
        <v>4173000</v>
      </c>
      <c r="D663" s="385">
        <v>5842000</v>
      </c>
      <c r="E663" s="385">
        <v>182000</v>
      </c>
      <c r="F663" s="385">
        <v>1981000</v>
      </c>
      <c r="G663" s="385">
        <f t="shared" si="116"/>
        <v>10015000</v>
      </c>
      <c r="H663" s="385">
        <f t="shared" si="117"/>
        <v>2163000</v>
      </c>
      <c r="I663" s="386">
        <f t="shared" si="118"/>
        <v>0.35761208737066841</v>
      </c>
      <c r="J663" s="386">
        <f t="shared" si="119"/>
        <v>0.64238791262933159</v>
      </c>
      <c r="K663" s="387">
        <f t="shared" si="120"/>
        <v>12178000</v>
      </c>
      <c r="L663" s="387">
        <f t="shared" si="115"/>
        <v>4742045.4545454541</v>
      </c>
      <c r="M663" s="387">
        <f t="shared" si="115"/>
        <v>6638636.3636363633</v>
      </c>
      <c r="N663" s="387">
        <f t="shared" si="115"/>
        <v>206818.18181818182</v>
      </c>
      <c r="O663" s="387">
        <f t="shared" si="115"/>
        <v>2251136.3636363638</v>
      </c>
      <c r="P663" s="384">
        <v>6</v>
      </c>
      <c r="Q663" s="523">
        <v>15747524.177157758</v>
      </c>
      <c r="R663" s="401">
        <f t="shared" si="123"/>
        <v>13639360.000000002</v>
      </c>
      <c r="S663" s="392">
        <f t="shared" si="124"/>
        <v>1.1545647432986412</v>
      </c>
    </row>
    <row r="664" spans="1:19" ht="15" hidden="1" x14ac:dyDescent="0.25">
      <c r="A664" s="382" t="s">
        <v>345</v>
      </c>
      <c r="B664" s="382">
        <v>1996</v>
      </c>
      <c r="C664" s="385">
        <v>4279000</v>
      </c>
      <c r="D664" s="385">
        <v>5162000</v>
      </c>
      <c r="E664" s="385">
        <v>296000</v>
      </c>
      <c r="F664" s="385">
        <v>2513000</v>
      </c>
      <c r="G664" s="385">
        <f t="shared" si="116"/>
        <v>9441000</v>
      </c>
      <c r="H664" s="385">
        <f t="shared" si="117"/>
        <v>2809000</v>
      </c>
      <c r="I664" s="386">
        <f t="shared" si="118"/>
        <v>0.37346938775510202</v>
      </c>
      <c r="J664" s="386">
        <f t="shared" si="119"/>
        <v>0.62653061224489792</v>
      </c>
      <c r="K664" s="387">
        <f t="shared" si="120"/>
        <v>12250000</v>
      </c>
      <c r="L664" s="387">
        <f t="shared" si="115"/>
        <v>4862500</v>
      </c>
      <c r="M664" s="387">
        <f t="shared" si="115"/>
        <v>5865909.0909090908</v>
      </c>
      <c r="N664" s="387">
        <f t="shared" si="115"/>
        <v>336363.63636363635</v>
      </c>
      <c r="O664" s="387">
        <f t="shared" si="115"/>
        <v>2855681.8181818184</v>
      </c>
      <c r="P664" s="384">
        <v>7</v>
      </c>
      <c r="Q664" s="523">
        <v>15094757.769938007</v>
      </c>
      <c r="R664" s="401">
        <f t="shared" si="123"/>
        <v>13720000.000000002</v>
      </c>
      <c r="S664" s="392">
        <f t="shared" si="124"/>
        <v>1.1002010036397962</v>
      </c>
    </row>
    <row r="665" spans="1:19" ht="15" hidden="1" x14ac:dyDescent="0.25">
      <c r="A665" s="382" t="s">
        <v>345</v>
      </c>
      <c r="B665" s="382">
        <v>1997</v>
      </c>
      <c r="C665" s="385">
        <v>4810000</v>
      </c>
      <c r="D665" s="385">
        <v>5027000</v>
      </c>
      <c r="E665" s="385">
        <v>559000</v>
      </c>
      <c r="F665" s="385">
        <v>3133000</v>
      </c>
      <c r="G665" s="385">
        <f t="shared" si="116"/>
        <v>9837000</v>
      </c>
      <c r="H665" s="385">
        <f t="shared" si="117"/>
        <v>3692000</v>
      </c>
      <c r="I665" s="386">
        <f t="shared" si="118"/>
        <v>0.39685120851504174</v>
      </c>
      <c r="J665" s="386">
        <f t="shared" si="119"/>
        <v>0.60314879148495826</v>
      </c>
      <c r="K665" s="387">
        <f t="shared" si="120"/>
        <v>13529000</v>
      </c>
      <c r="L665" s="387">
        <f t="shared" si="115"/>
        <v>5465909.0909090908</v>
      </c>
      <c r="M665" s="387">
        <f t="shared" si="115"/>
        <v>5712500</v>
      </c>
      <c r="N665" s="387">
        <f t="shared" si="115"/>
        <v>635227.27272727271</v>
      </c>
      <c r="O665" s="387">
        <f t="shared" si="115"/>
        <v>3560227.2727272729</v>
      </c>
      <c r="P665" s="384">
        <v>8</v>
      </c>
      <c r="Q665" s="523">
        <v>15685997.867504645</v>
      </c>
      <c r="R665" s="401">
        <f t="shared" si="123"/>
        <v>15152480.000000002</v>
      </c>
      <c r="S665" s="392">
        <f t="shared" si="124"/>
        <v>1.0352099370865129</v>
      </c>
    </row>
    <row r="666" spans="1:19" ht="15" hidden="1" x14ac:dyDescent="0.25">
      <c r="A666" s="382" t="s">
        <v>345</v>
      </c>
      <c r="B666" s="382">
        <v>1998</v>
      </c>
      <c r="C666" s="385">
        <v>4399000</v>
      </c>
      <c r="D666" s="385">
        <v>4230000</v>
      </c>
      <c r="E666" s="385">
        <v>370000</v>
      </c>
      <c r="F666" s="385">
        <v>2650000</v>
      </c>
      <c r="G666" s="385">
        <f t="shared" si="116"/>
        <v>8629000</v>
      </c>
      <c r="H666" s="385">
        <f t="shared" si="117"/>
        <v>3020000</v>
      </c>
      <c r="I666" s="386">
        <f t="shared" si="118"/>
        <v>0.40939136406558502</v>
      </c>
      <c r="J666" s="386">
        <f t="shared" si="119"/>
        <v>0.59060863593441493</v>
      </c>
      <c r="K666" s="387">
        <f t="shared" si="120"/>
        <v>11649000</v>
      </c>
      <c r="L666" s="387">
        <f t="shared" si="115"/>
        <v>4998863.6363636367</v>
      </c>
      <c r="M666" s="387">
        <f t="shared" si="115"/>
        <v>4806818.1818181816</v>
      </c>
      <c r="N666" s="387">
        <f t="shared" si="115"/>
        <v>420454.54545454547</v>
      </c>
      <c r="O666" s="387">
        <f t="shared" si="115"/>
        <v>3011363.6363636362</v>
      </c>
      <c r="P666" s="384">
        <v>9</v>
      </c>
      <c r="Q666" s="523">
        <v>14677820.665691115</v>
      </c>
      <c r="R666" s="401">
        <f t="shared" si="123"/>
        <v>13046880.000000002</v>
      </c>
      <c r="S666" s="392">
        <f t="shared" si="124"/>
        <v>1.1250061827571889</v>
      </c>
    </row>
    <row r="667" spans="1:19" ht="15" hidden="1" x14ac:dyDescent="0.25">
      <c r="A667" s="382" t="s">
        <v>345</v>
      </c>
      <c r="B667" s="382">
        <v>1999</v>
      </c>
      <c r="C667" s="385">
        <v>4726200</v>
      </c>
      <c r="D667" s="385">
        <v>4757300</v>
      </c>
      <c r="E667" s="385">
        <v>420000</v>
      </c>
      <c r="F667" s="385">
        <v>2800000</v>
      </c>
      <c r="G667" s="385">
        <f t="shared" si="116"/>
        <v>9483500</v>
      </c>
      <c r="H667" s="385">
        <f t="shared" si="117"/>
        <v>3220000</v>
      </c>
      <c r="I667" s="386">
        <f t="shared" si="118"/>
        <v>0.40510095642933047</v>
      </c>
      <c r="J667" s="386">
        <f t="shared" si="119"/>
        <v>0.59489904357066947</v>
      </c>
      <c r="K667" s="387">
        <f t="shared" si="120"/>
        <v>12703500</v>
      </c>
      <c r="L667" s="387">
        <f t="shared" si="115"/>
        <v>5370681.8181818184</v>
      </c>
      <c r="M667" s="387">
        <f t="shared" si="115"/>
        <v>5406022.7272727275</v>
      </c>
      <c r="N667" s="387">
        <f t="shared" si="115"/>
        <v>477272.72727272729</v>
      </c>
      <c r="O667" s="387">
        <f t="shared" si="115"/>
        <v>3181818.1818181816</v>
      </c>
      <c r="P667" s="384">
        <v>10</v>
      </c>
      <c r="Q667" s="523">
        <v>16041942.643472804</v>
      </c>
      <c r="R667" s="401">
        <f t="shared" si="123"/>
        <v>14227920.000000002</v>
      </c>
      <c r="S667" s="392">
        <f t="shared" si="124"/>
        <v>1.1274973884779225</v>
      </c>
    </row>
    <row r="668" spans="1:19" ht="15" hidden="1" x14ac:dyDescent="0.25">
      <c r="A668" s="382" t="s">
        <v>345</v>
      </c>
      <c r="B668" s="382">
        <v>2000</v>
      </c>
      <c r="C668" s="385">
        <v>4586500</v>
      </c>
      <c r="D668" s="385">
        <v>5529500</v>
      </c>
      <c r="E668" s="385">
        <v>332000</v>
      </c>
      <c r="F668" s="385">
        <v>2700200</v>
      </c>
      <c r="G668" s="385">
        <f t="shared" si="116"/>
        <v>10116000</v>
      </c>
      <c r="H668" s="385">
        <f t="shared" si="117"/>
        <v>3032200</v>
      </c>
      <c r="I668" s="386">
        <f t="shared" si="118"/>
        <v>0.374081623340077</v>
      </c>
      <c r="J668" s="386">
        <f t="shared" si="119"/>
        <v>0.625918376659923</v>
      </c>
      <c r="K668" s="387">
        <f t="shared" si="120"/>
        <v>13148200</v>
      </c>
      <c r="L668" s="387">
        <f t="shared" si="115"/>
        <v>5211931.8181818184</v>
      </c>
      <c r="M668" s="387">
        <f t="shared" si="115"/>
        <v>6283522.7272727275</v>
      </c>
      <c r="N668" s="387">
        <f t="shared" si="115"/>
        <v>377272.72727272729</v>
      </c>
      <c r="O668" s="387">
        <f t="shared" si="115"/>
        <v>3068409.0909090908</v>
      </c>
      <c r="P668" s="384">
        <v>11</v>
      </c>
      <c r="Q668" s="523">
        <v>16890717.748224445</v>
      </c>
      <c r="R668" s="401">
        <f t="shared" si="123"/>
        <v>14725984.000000002</v>
      </c>
      <c r="S668" s="392">
        <f t="shared" si="124"/>
        <v>1.147000957506435</v>
      </c>
    </row>
    <row r="669" spans="1:19" ht="15" hidden="1" x14ac:dyDescent="0.25">
      <c r="A669" s="382" t="s">
        <v>345</v>
      </c>
      <c r="B669" s="382">
        <v>2001</v>
      </c>
      <c r="C669" s="385">
        <v>4325000</v>
      </c>
      <c r="D669" s="385">
        <v>5481000</v>
      </c>
      <c r="E669" s="385">
        <v>198000</v>
      </c>
      <c r="F669" s="385">
        <v>2420000</v>
      </c>
      <c r="G669" s="385">
        <f t="shared" si="116"/>
        <v>9806000</v>
      </c>
      <c r="H669" s="385">
        <f t="shared" si="117"/>
        <v>2618000</v>
      </c>
      <c r="I669" s="386">
        <f t="shared" si="118"/>
        <v>0.3640534449452672</v>
      </c>
      <c r="J669" s="386">
        <f t="shared" si="119"/>
        <v>0.63594655505473274</v>
      </c>
      <c r="K669" s="387">
        <f t="shared" si="120"/>
        <v>12424000</v>
      </c>
      <c r="L669" s="387">
        <f t="shared" si="115"/>
        <v>4914772.7272727275</v>
      </c>
      <c r="M669" s="387">
        <f t="shared" si="115"/>
        <v>6228409.0909090908</v>
      </c>
      <c r="N669" s="387">
        <f t="shared" si="115"/>
        <v>225000</v>
      </c>
      <c r="O669" s="387">
        <f t="shared" si="115"/>
        <v>2750000</v>
      </c>
      <c r="P669" s="384">
        <v>12</v>
      </c>
      <c r="Q669" s="523">
        <v>16227889.987240221</v>
      </c>
      <c r="R669" s="401">
        <f t="shared" si="123"/>
        <v>13914880.000000002</v>
      </c>
      <c r="S669" s="392">
        <f t="shared" si="124"/>
        <v>1.1662256510469526</v>
      </c>
    </row>
    <row r="670" spans="1:19" ht="15" hidden="1" x14ac:dyDescent="0.25">
      <c r="A670" s="382" t="s">
        <v>345</v>
      </c>
      <c r="B670" s="382">
        <v>2002</v>
      </c>
      <c r="C670" s="385">
        <v>6027000</v>
      </c>
      <c r="D670" s="385">
        <v>6065000</v>
      </c>
      <c r="E670" s="385">
        <v>565000</v>
      </c>
      <c r="F670" s="385">
        <v>2497000</v>
      </c>
      <c r="G670" s="385">
        <f t="shared" si="116"/>
        <v>12092000</v>
      </c>
      <c r="H670" s="385">
        <f t="shared" si="117"/>
        <v>3062000</v>
      </c>
      <c r="I670" s="386">
        <f t="shared" si="118"/>
        <v>0.43500065989177777</v>
      </c>
      <c r="J670" s="386">
        <f t="shared" si="119"/>
        <v>0.56499934010822228</v>
      </c>
      <c r="K670" s="387">
        <f t="shared" si="120"/>
        <v>15154000</v>
      </c>
      <c r="L670" s="387">
        <f t="shared" si="115"/>
        <v>6848863.6363636367</v>
      </c>
      <c r="M670" s="387">
        <f t="shared" si="115"/>
        <v>6892045.4545454541</v>
      </c>
      <c r="N670" s="387">
        <f t="shared" si="115"/>
        <v>642045.45454545459</v>
      </c>
      <c r="O670" s="387">
        <f t="shared" si="115"/>
        <v>2837500</v>
      </c>
      <c r="P670" s="384">
        <v>13</v>
      </c>
      <c r="Q670" s="523">
        <v>18456618.80936148</v>
      </c>
      <c r="R670" s="401">
        <f t="shared" si="123"/>
        <v>16972480</v>
      </c>
      <c r="S670" s="392">
        <f t="shared" si="124"/>
        <v>1.0874438390477692</v>
      </c>
    </row>
    <row r="671" spans="1:19" ht="15" hidden="1" x14ac:dyDescent="0.25">
      <c r="A671" s="382" t="s">
        <v>345</v>
      </c>
      <c r="B671" s="382">
        <v>2003</v>
      </c>
      <c r="C671" s="385">
        <v>6199000</v>
      </c>
      <c r="D671" s="385">
        <v>6338000</v>
      </c>
      <c r="E671" s="385">
        <v>369000</v>
      </c>
      <c r="F671" s="385">
        <v>2534000</v>
      </c>
      <c r="G671" s="385">
        <f t="shared" si="116"/>
        <v>12537000</v>
      </c>
      <c r="H671" s="385">
        <f t="shared" si="117"/>
        <v>2903000</v>
      </c>
      <c r="I671" s="386">
        <f t="shared" si="118"/>
        <v>0.42538860103626941</v>
      </c>
      <c r="J671" s="386">
        <f t="shared" si="119"/>
        <v>0.57461139896373059</v>
      </c>
      <c r="K671" s="387">
        <f t="shared" si="120"/>
        <v>15440000</v>
      </c>
      <c r="L671" s="387">
        <f t="shared" si="115"/>
        <v>7044318.1818181816</v>
      </c>
      <c r="M671" s="387">
        <f t="shared" si="115"/>
        <v>7202272.7272727275</v>
      </c>
      <c r="N671" s="387">
        <f t="shared" si="115"/>
        <v>419318.18181818182</v>
      </c>
      <c r="O671" s="387">
        <f t="shared" si="115"/>
        <v>2879545.4545454546</v>
      </c>
      <c r="P671" s="384">
        <v>14</v>
      </c>
      <c r="Q671" s="523">
        <v>20047847.848165706</v>
      </c>
      <c r="R671" s="401">
        <f t="shared" si="123"/>
        <v>17292800</v>
      </c>
      <c r="S671" s="392">
        <f t="shared" si="124"/>
        <v>1.1593176263049192</v>
      </c>
    </row>
    <row r="672" spans="1:19" ht="15" hidden="1" x14ac:dyDescent="0.25">
      <c r="A672" s="382" t="s">
        <v>345</v>
      </c>
      <c r="B672" s="382">
        <v>2004</v>
      </c>
      <c r="C672" s="385">
        <v>5550000</v>
      </c>
      <c r="D672" s="385">
        <v>7244000</v>
      </c>
      <c r="E672" s="385">
        <v>298000</v>
      </c>
      <c r="F672" s="385">
        <v>2717000</v>
      </c>
      <c r="G672" s="385">
        <f t="shared" si="116"/>
        <v>12794000</v>
      </c>
      <c r="H672" s="385">
        <f t="shared" si="117"/>
        <v>3015000</v>
      </c>
      <c r="I672" s="386">
        <f t="shared" si="118"/>
        <v>0.36991587070655957</v>
      </c>
      <c r="J672" s="386">
        <f t="shared" si="119"/>
        <v>0.63008412929344049</v>
      </c>
      <c r="K672" s="387">
        <f t="shared" si="120"/>
        <v>15809000</v>
      </c>
      <c r="L672" s="387">
        <f t="shared" si="115"/>
        <v>6306818.1818181816</v>
      </c>
      <c r="M672" s="387">
        <f t="shared" si="115"/>
        <v>8231818.1818181816</v>
      </c>
      <c r="N672" s="387">
        <f t="shared" si="115"/>
        <v>338636.36363636365</v>
      </c>
      <c r="O672" s="387">
        <f t="shared" si="115"/>
        <v>3087500</v>
      </c>
      <c r="P672" s="384">
        <v>15</v>
      </c>
      <c r="Q672" s="523">
        <v>20576592.405375697</v>
      </c>
      <c r="R672" s="401">
        <f t="shared" si="123"/>
        <v>17706080</v>
      </c>
      <c r="S672" s="392">
        <f t="shared" si="124"/>
        <v>1.1621201533809684</v>
      </c>
    </row>
    <row r="673" spans="1:19" ht="15" hidden="1" x14ac:dyDescent="0.25">
      <c r="A673" s="382" t="s">
        <v>345</v>
      </c>
      <c r="B673" s="382">
        <v>2005</v>
      </c>
      <c r="C673" s="385">
        <v>5262000</v>
      </c>
      <c r="D673" s="385">
        <v>6280000</v>
      </c>
      <c r="E673" s="385">
        <v>313000</v>
      </c>
      <c r="F673" s="385">
        <v>2646000</v>
      </c>
      <c r="G673" s="385">
        <f t="shared" si="116"/>
        <v>11542000</v>
      </c>
      <c r="H673" s="385">
        <f t="shared" si="117"/>
        <v>2959000</v>
      </c>
      <c r="I673" s="386">
        <f t="shared" si="118"/>
        <v>0.38445624439693815</v>
      </c>
      <c r="J673" s="386">
        <f t="shared" si="119"/>
        <v>0.61554375560306185</v>
      </c>
      <c r="K673" s="387">
        <f t="shared" si="120"/>
        <v>14501000</v>
      </c>
      <c r="L673" s="387">
        <f t="shared" si="115"/>
        <v>5979545.4545454541</v>
      </c>
      <c r="M673" s="387">
        <f t="shared" si="115"/>
        <v>7136363.6363636367</v>
      </c>
      <c r="N673" s="387">
        <f t="shared" si="115"/>
        <v>355681.81818181818</v>
      </c>
      <c r="O673" s="387">
        <f t="shared" si="115"/>
        <v>3006818.1818181816</v>
      </c>
      <c r="P673" s="384">
        <v>16</v>
      </c>
      <c r="Q673" s="523">
        <v>18706375.907894019</v>
      </c>
      <c r="R673" s="401">
        <f t="shared" si="123"/>
        <v>16241120.000000002</v>
      </c>
      <c r="S673" s="392">
        <f t="shared" si="124"/>
        <v>1.151791003815871</v>
      </c>
    </row>
    <row r="674" spans="1:19" ht="15" hidden="1" x14ac:dyDescent="0.25">
      <c r="A674" s="382" t="s">
        <v>345</v>
      </c>
      <c r="B674" s="382">
        <v>2006</v>
      </c>
      <c r="C674" s="385">
        <v>3760000</v>
      </c>
      <c r="D674" s="385">
        <v>5694000</v>
      </c>
      <c r="E674" s="385">
        <v>914000</v>
      </c>
      <c r="F674" s="385">
        <v>3602000</v>
      </c>
      <c r="G674" s="385">
        <f t="shared" si="116"/>
        <v>9454000</v>
      </c>
      <c r="H674" s="385">
        <f t="shared" si="117"/>
        <v>4516000</v>
      </c>
      <c r="I674" s="386">
        <f t="shared" si="118"/>
        <v>0.33457408732999283</v>
      </c>
      <c r="J674" s="386">
        <f t="shared" si="119"/>
        <v>0.66542591267000717</v>
      </c>
      <c r="K674" s="387">
        <f t="shared" si="120"/>
        <v>13970000</v>
      </c>
      <c r="L674" s="387">
        <f t="shared" si="115"/>
        <v>4272727.2727272725</v>
      </c>
      <c r="M674" s="387">
        <f t="shared" si="115"/>
        <v>6470454.5454545459</v>
      </c>
      <c r="N674" s="387">
        <f t="shared" si="115"/>
        <v>1038636.3636363636</v>
      </c>
      <c r="O674" s="387">
        <f t="shared" si="115"/>
        <v>4093181.8181818184</v>
      </c>
      <c r="P674" s="384">
        <v>17</v>
      </c>
      <c r="Q674" s="523">
        <v>17179440.804540366</v>
      </c>
      <c r="R674" s="401">
        <f t="shared" si="123"/>
        <v>15646400.000000002</v>
      </c>
      <c r="S674" s="392">
        <f t="shared" si="124"/>
        <v>1.0979804175107606</v>
      </c>
    </row>
    <row r="675" spans="1:19" ht="15" hidden="1" x14ac:dyDescent="0.25">
      <c r="A675" s="382" t="s">
        <v>345</v>
      </c>
      <c r="B675" s="382">
        <v>2007</v>
      </c>
      <c r="C675" s="385">
        <v>5934000</v>
      </c>
      <c r="D675" s="385">
        <v>5638000</v>
      </c>
      <c r="E675" s="385">
        <v>733000</v>
      </c>
      <c r="F675" s="385">
        <v>3036000</v>
      </c>
      <c r="G675" s="385">
        <f t="shared" si="116"/>
        <v>11572000</v>
      </c>
      <c r="H675" s="385">
        <f t="shared" si="117"/>
        <v>3769000</v>
      </c>
      <c r="I675" s="386">
        <f t="shared" si="118"/>
        <v>0.43458705429893751</v>
      </c>
      <c r="J675" s="386">
        <f t="shared" si="119"/>
        <v>0.56541294570106249</v>
      </c>
      <c r="K675" s="387">
        <f t="shared" si="120"/>
        <v>15341000</v>
      </c>
      <c r="L675" s="387">
        <f t="shared" si="115"/>
        <v>6743181.8181818184</v>
      </c>
      <c r="M675" s="387">
        <f t="shared" si="115"/>
        <v>6406818.1818181816</v>
      </c>
      <c r="N675" s="387">
        <f t="shared" si="115"/>
        <v>832954.54545454541</v>
      </c>
      <c r="O675" s="387">
        <f t="shared" si="115"/>
        <v>3450000</v>
      </c>
      <c r="P675" s="384">
        <v>18</v>
      </c>
      <c r="Q675" s="523">
        <v>19307698.126154177</v>
      </c>
      <c r="R675" s="401">
        <f t="shared" si="123"/>
        <v>17181920</v>
      </c>
      <c r="S675" s="392">
        <f t="shared" si="124"/>
        <v>1.1237218032765941</v>
      </c>
    </row>
    <row r="676" spans="1:19" ht="15" hidden="1" x14ac:dyDescent="0.25">
      <c r="A676" s="382" t="s">
        <v>345</v>
      </c>
      <c r="B676" s="382">
        <v>2008</v>
      </c>
      <c r="C676" s="385">
        <v>4693800</v>
      </c>
      <c r="D676" s="385">
        <v>4823500</v>
      </c>
      <c r="E676" s="385">
        <v>838500</v>
      </c>
      <c r="F676" s="385">
        <v>3311200</v>
      </c>
      <c r="G676" s="385">
        <f t="shared" si="116"/>
        <v>9517300</v>
      </c>
      <c r="H676" s="385">
        <f t="shared" si="117"/>
        <v>4149700</v>
      </c>
      <c r="I676" s="386">
        <f t="shared" si="118"/>
        <v>0.40479256603497477</v>
      </c>
      <c r="J676" s="386">
        <f t="shared" si="119"/>
        <v>0.59520743396502529</v>
      </c>
      <c r="K676" s="387">
        <f t="shared" si="120"/>
        <v>13667000</v>
      </c>
      <c r="L676" s="387">
        <f t="shared" si="115"/>
        <v>5333863.6363636367</v>
      </c>
      <c r="M676" s="387">
        <f t="shared" si="115"/>
        <v>5481250</v>
      </c>
      <c r="N676" s="387">
        <f t="shared" si="115"/>
        <v>952840.90909090906</v>
      </c>
      <c r="O676" s="387">
        <f t="shared" si="115"/>
        <v>3762727.2727272729</v>
      </c>
      <c r="P676" s="384">
        <v>19</v>
      </c>
      <c r="Q676" s="523">
        <v>16909905.629329953</v>
      </c>
      <c r="R676" s="401">
        <f t="shared" si="123"/>
        <v>15307040.000000002</v>
      </c>
      <c r="S676" s="392">
        <f t="shared" si="124"/>
        <v>1.1047142771776877</v>
      </c>
    </row>
    <row r="677" spans="1:19" ht="15" hidden="1" x14ac:dyDescent="0.25">
      <c r="A677" s="382" t="s">
        <v>345</v>
      </c>
      <c r="B677" s="382">
        <v>2009</v>
      </c>
      <c r="C677" s="385">
        <v>4228100</v>
      </c>
      <c r="D677" s="385">
        <v>4359200</v>
      </c>
      <c r="E677" s="385">
        <v>694000</v>
      </c>
      <c r="F677" s="385">
        <v>3275200</v>
      </c>
      <c r="G677" s="385">
        <f t="shared" si="116"/>
        <v>8587300</v>
      </c>
      <c r="H677" s="385">
        <f t="shared" si="117"/>
        <v>3969200</v>
      </c>
      <c r="I677" s="386">
        <f t="shared" si="118"/>
        <v>0.39199617727870029</v>
      </c>
      <c r="J677" s="386">
        <f t="shared" si="119"/>
        <v>0.60800382272129971</v>
      </c>
      <c r="K677" s="387">
        <f t="shared" si="120"/>
        <v>12556500</v>
      </c>
      <c r="L677" s="387">
        <f t="shared" si="115"/>
        <v>4804659.0909090908</v>
      </c>
      <c r="M677" s="387">
        <f t="shared" si="115"/>
        <v>4953636.3636363633</v>
      </c>
      <c r="N677" s="387">
        <f t="shared" si="115"/>
        <v>788636.36363636365</v>
      </c>
      <c r="O677" s="387">
        <f t="shared" si="115"/>
        <v>3721818.1818181816</v>
      </c>
      <c r="P677" s="384">
        <v>20</v>
      </c>
      <c r="Q677" s="523">
        <v>15570558.066951908</v>
      </c>
      <c r="R677" s="401">
        <f t="shared" si="123"/>
        <v>14063280.000000002</v>
      </c>
      <c r="S677" s="392">
        <f t="shared" si="124"/>
        <v>1.1071782732728002</v>
      </c>
    </row>
    <row r="678" spans="1:19" ht="15" hidden="1" x14ac:dyDescent="0.25">
      <c r="A678" s="382" t="s">
        <v>345</v>
      </c>
      <c r="B678" s="382">
        <v>2010</v>
      </c>
      <c r="C678" s="385">
        <v>4728582</v>
      </c>
      <c r="D678" s="385">
        <v>5819470</v>
      </c>
      <c r="E678" s="385">
        <v>411181</v>
      </c>
      <c r="F678" s="385">
        <v>2152407</v>
      </c>
      <c r="G678" s="385">
        <f t="shared" si="116"/>
        <v>10548052</v>
      </c>
      <c r="H678" s="385">
        <f t="shared" si="117"/>
        <v>2563588</v>
      </c>
      <c r="I678" s="386">
        <f t="shared" si="118"/>
        <v>0.3920000091521732</v>
      </c>
      <c r="J678" s="386">
        <f t="shared" si="119"/>
        <v>0.60799999084782685</v>
      </c>
      <c r="K678" s="387">
        <f t="shared" si="120"/>
        <v>13111640</v>
      </c>
      <c r="L678" s="387">
        <f t="shared" si="115"/>
        <v>5373388.6363636367</v>
      </c>
      <c r="M678" s="387">
        <f t="shared" si="115"/>
        <v>6613034.0909090908</v>
      </c>
      <c r="N678" s="387">
        <f t="shared" si="115"/>
        <v>467251.13636363635</v>
      </c>
      <c r="O678" s="387">
        <f t="shared" si="115"/>
        <v>2445917.0454545454</v>
      </c>
      <c r="P678" s="384">
        <v>21</v>
      </c>
      <c r="Q678" s="523">
        <v>17213069.947008803</v>
      </c>
      <c r="R678" s="401">
        <f t="shared" si="123"/>
        <v>14685036.800000001</v>
      </c>
      <c r="S678" s="392">
        <f t="shared" si="124"/>
        <v>1.1721502766005192</v>
      </c>
    </row>
    <row r="679" spans="1:19" ht="15" hidden="1" x14ac:dyDescent="0.25">
      <c r="A679" s="382" t="s">
        <v>345</v>
      </c>
      <c r="B679" s="382">
        <v>2011</v>
      </c>
      <c r="C679" s="385">
        <v>5107846</v>
      </c>
      <c r="D679" s="385">
        <v>5236606</v>
      </c>
      <c r="E679" s="385">
        <v>749775</v>
      </c>
      <c r="F679" s="385">
        <v>3264402</v>
      </c>
      <c r="G679" s="385">
        <f t="shared" si="116"/>
        <v>10344452</v>
      </c>
      <c r="H679" s="385">
        <f t="shared" si="117"/>
        <v>4014177</v>
      </c>
      <c r="I679" s="386">
        <f t="shared" si="118"/>
        <v>0.40795127445663509</v>
      </c>
      <c r="J679" s="386">
        <f t="shared" si="119"/>
        <v>0.59204872554336485</v>
      </c>
      <c r="K679" s="387">
        <f t="shared" si="120"/>
        <v>14358629</v>
      </c>
      <c r="L679" s="387">
        <f t="shared" si="115"/>
        <v>5804370.4545454541</v>
      </c>
      <c r="M679" s="387">
        <f t="shared" si="115"/>
        <v>5950688.6363636367</v>
      </c>
      <c r="N679" s="387">
        <f t="shared" si="115"/>
        <v>852017.04545454541</v>
      </c>
      <c r="O679" s="387">
        <f t="shared" si="115"/>
        <v>3709547.7272727271</v>
      </c>
      <c r="P679" s="384">
        <v>22</v>
      </c>
      <c r="Q679" s="523">
        <v>17909363.439613596</v>
      </c>
      <c r="R679" s="401">
        <f t="shared" si="123"/>
        <v>16081664.480000002</v>
      </c>
      <c r="S679" s="392">
        <f t="shared" si="124"/>
        <v>1.1136511063196608</v>
      </c>
    </row>
    <row r="680" spans="1:19" ht="15" hidden="1" x14ac:dyDescent="0.25">
      <c r="A680" s="382" t="s">
        <v>345</v>
      </c>
      <c r="B680" s="382">
        <v>2012</v>
      </c>
      <c r="C680" s="385">
        <v>5393956</v>
      </c>
      <c r="D680" s="385">
        <v>5656381</v>
      </c>
      <c r="E680" s="385">
        <v>735540</v>
      </c>
      <c r="F680" s="385">
        <v>4302035</v>
      </c>
      <c r="G680" s="385">
        <f t="shared" si="116"/>
        <v>11050337</v>
      </c>
      <c r="H680" s="385">
        <f t="shared" si="117"/>
        <v>5037575</v>
      </c>
      <c r="I680" s="386">
        <f t="shared" si="118"/>
        <v>0.38100009497814258</v>
      </c>
      <c r="J680" s="386">
        <f t="shared" si="119"/>
        <v>0.61899990502185742</v>
      </c>
      <c r="K680" s="387">
        <f t="shared" si="120"/>
        <v>16087912</v>
      </c>
      <c r="L680" s="387">
        <f t="shared" si="115"/>
        <v>6129495.4545454541</v>
      </c>
      <c r="M680" s="387">
        <f t="shared" si="115"/>
        <v>6427705.6818181816</v>
      </c>
      <c r="N680" s="387">
        <f t="shared" si="115"/>
        <v>835840.90909090906</v>
      </c>
      <c r="O680" s="387">
        <f t="shared" si="115"/>
        <v>4888676.1363636367</v>
      </c>
      <c r="P680" s="384">
        <v>23</v>
      </c>
      <c r="Q680" s="523">
        <v>19668532.820064176</v>
      </c>
      <c r="R680" s="401">
        <f t="shared" si="123"/>
        <v>18018461.440000001</v>
      </c>
      <c r="S680" s="392">
        <f t="shared" si="124"/>
        <v>1.0915767078981065</v>
      </c>
    </row>
    <row r="681" spans="1:19" ht="15" hidden="1" x14ac:dyDescent="0.25">
      <c r="A681" s="382" t="s">
        <v>345</v>
      </c>
      <c r="B681" s="382">
        <v>2013</v>
      </c>
      <c r="C681" s="385">
        <v>4947357</v>
      </c>
      <c r="D681" s="385">
        <v>5144126</v>
      </c>
      <c r="E681" s="385">
        <v>954203</v>
      </c>
      <c r="F681" s="385">
        <v>4149036</v>
      </c>
      <c r="G681" s="385">
        <f t="shared" si="116"/>
        <v>10091483</v>
      </c>
      <c r="H681" s="385">
        <f t="shared" si="117"/>
        <v>5103239</v>
      </c>
      <c r="I681" s="386">
        <f t="shared" si="118"/>
        <v>0.38839539150502389</v>
      </c>
      <c r="J681" s="386">
        <f t="shared" si="119"/>
        <v>0.61160460849497611</v>
      </c>
      <c r="K681" s="387">
        <f t="shared" si="120"/>
        <v>15194722</v>
      </c>
      <c r="L681" s="387">
        <f t="shared" si="115"/>
        <v>5621996.5909090908</v>
      </c>
      <c r="M681" s="387">
        <f t="shared" si="115"/>
        <v>5845597.7272727275</v>
      </c>
      <c r="N681" s="387">
        <f t="shared" si="115"/>
        <v>1084321.5909090908</v>
      </c>
      <c r="O681" s="387">
        <f t="shared" si="115"/>
        <v>4714813.6363636367</v>
      </c>
      <c r="P681" s="384">
        <v>24</v>
      </c>
      <c r="Q681" s="523">
        <v>18503865.181386385</v>
      </c>
      <c r="R681" s="401">
        <f t="shared" si="123"/>
        <v>17018088.640000001</v>
      </c>
      <c r="S681" s="392">
        <f t="shared" si="124"/>
        <v>1.087305723504939</v>
      </c>
    </row>
    <row r="682" spans="1:19" ht="15" hidden="1" x14ac:dyDescent="0.25">
      <c r="A682" s="382" t="s">
        <v>345</v>
      </c>
      <c r="B682" s="382">
        <v>2014</v>
      </c>
      <c r="C682" s="385">
        <v>5631630</v>
      </c>
      <c r="D682" s="385">
        <v>4838990</v>
      </c>
      <c r="E682" s="385">
        <v>908542</v>
      </c>
      <c r="F682" s="385">
        <v>3950751</v>
      </c>
      <c r="G682" s="385">
        <f t="shared" si="116"/>
        <v>10470620</v>
      </c>
      <c r="H682" s="385">
        <f t="shared" si="117"/>
        <v>4859293</v>
      </c>
      <c r="I682" s="386">
        <f t="shared" si="118"/>
        <v>0.42662812241661124</v>
      </c>
      <c r="J682" s="386">
        <f t="shared" si="119"/>
        <v>0.57337187758338881</v>
      </c>
      <c r="K682" s="387">
        <f t="shared" si="120"/>
        <v>15329913</v>
      </c>
      <c r="L682" s="387">
        <f t="shared" si="115"/>
        <v>6399579.5454545459</v>
      </c>
      <c r="M682" s="387">
        <f t="shared" si="115"/>
        <v>5498852.2727272725</v>
      </c>
      <c r="N682" s="387">
        <f t="shared" si="115"/>
        <v>1032434.0909090909</v>
      </c>
      <c r="O682" s="387">
        <f t="shared" si="115"/>
        <v>4489489.7727272725</v>
      </c>
      <c r="P682" s="384">
        <v>25</v>
      </c>
      <c r="Q682" s="523">
        <v>18779272.573946998</v>
      </c>
      <c r="R682" s="401">
        <f t="shared" si="123"/>
        <v>17169502.560000002</v>
      </c>
      <c r="S682" s="392">
        <f t="shared" si="124"/>
        <v>1.0937575219970144</v>
      </c>
    </row>
    <row r="683" spans="1:19" ht="15" hidden="1" x14ac:dyDescent="0.25">
      <c r="A683" s="382" t="s">
        <v>345</v>
      </c>
      <c r="B683" s="382">
        <v>2015</v>
      </c>
      <c r="C683" s="385">
        <v>5006838</v>
      </c>
      <c r="D683" s="385">
        <v>5228561</v>
      </c>
      <c r="E683" s="385">
        <v>1017574</v>
      </c>
      <c r="F683" s="385">
        <v>4061727</v>
      </c>
      <c r="G683" s="385">
        <f t="shared" si="116"/>
        <v>10235399</v>
      </c>
      <c r="H683" s="385">
        <f t="shared" si="117"/>
        <v>5079301</v>
      </c>
      <c r="I683" s="386">
        <f t="shared" si="118"/>
        <v>0.39337447028018829</v>
      </c>
      <c r="J683" s="386">
        <f t="shared" si="119"/>
        <v>0.60662552971981165</v>
      </c>
      <c r="K683" s="387">
        <f t="shared" si="120"/>
        <v>15314700</v>
      </c>
      <c r="L683" s="387">
        <f t="shared" si="115"/>
        <v>5689588.6363636367</v>
      </c>
      <c r="M683" s="387">
        <f t="shared" si="115"/>
        <v>5941546.5909090908</v>
      </c>
      <c r="N683" s="387">
        <f t="shared" si="115"/>
        <v>1156334.0909090908</v>
      </c>
      <c r="O683" s="387">
        <f t="shared" si="115"/>
        <v>4615598.8636363633</v>
      </c>
      <c r="P683" s="384">
        <v>26</v>
      </c>
      <c r="Q683" s="523">
        <v>17774716.162400238</v>
      </c>
      <c r="R683" s="401">
        <f t="shared" si="123"/>
        <v>17152464</v>
      </c>
      <c r="S683" s="392">
        <f t="shared" si="124"/>
        <v>1.0362777127764407</v>
      </c>
    </row>
    <row r="684" spans="1:19" ht="15" hidden="1" x14ac:dyDescent="0.25">
      <c r="A684" s="382" t="s">
        <v>345</v>
      </c>
      <c r="B684" s="382">
        <v>2016</v>
      </c>
      <c r="C684" s="385">
        <v>4550441</v>
      </c>
      <c r="D684" s="385">
        <v>5402492</v>
      </c>
      <c r="E684" s="385">
        <v>869986</v>
      </c>
      <c r="F684" s="385">
        <v>4293795</v>
      </c>
      <c r="G684" s="385">
        <f t="shared" si="116"/>
        <v>9952933</v>
      </c>
      <c r="H684" s="385">
        <f t="shared" si="117"/>
        <v>5163781</v>
      </c>
      <c r="I684" s="386">
        <f t="shared" si="118"/>
        <v>0.35857177690865888</v>
      </c>
      <c r="J684" s="386">
        <f t="shared" si="119"/>
        <v>0.64142822309134118</v>
      </c>
      <c r="K684" s="387">
        <f t="shared" si="120"/>
        <v>15116714</v>
      </c>
      <c r="L684" s="387">
        <f t="shared" si="115"/>
        <v>5170955.6818181816</v>
      </c>
      <c r="M684" s="387">
        <f t="shared" si="115"/>
        <v>6139195.4545454541</v>
      </c>
      <c r="N684" s="387">
        <f t="shared" si="115"/>
        <v>988620.45454545459</v>
      </c>
      <c r="O684" s="387">
        <f t="shared" si="115"/>
        <v>4879312.5</v>
      </c>
      <c r="P684" s="384">
        <v>27</v>
      </c>
      <c r="Q684" s="523">
        <v>18245165.070984323</v>
      </c>
      <c r="R684" s="401">
        <f t="shared" si="123"/>
        <v>16930719.680000003</v>
      </c>
      <c r="S684" s="392">
        <f t="shared" si="124"/>
        <v>1.0776367110098133</v>
      </c>
    </row>
    <row r="685" spans="1:19" ht="15" hidden="1" x14ac:dyDescent="0.25">
      <c r="A685" s="382" t="s">
        <v>345</v>
      </c>
      <c r="B685" s="382">
        <v>2017</v>
      </c>
      <c r="C685" s="385">
        <v>4419524</v>
      </c>
      <c r="D685" s="385">
        <v>5158228</v>
      </c>
      <c r="E685" s="385">
        <v>858392</v>
      </c>
      <c r="F685" s="385">
        <v>4055491</v>
      </c>
      <c r="G685" s="385">
        <f t="shared" si="116"/>
        <v>9577752</v>
      </c>
      <c r="H685" s="385">
        <f t="shared" si="117"/>
        <v>4913883</v>
      </c>
      <c r="I685" s="386">
        <f t="shared" si="118"/>
        <v>0.36420431511006179</v>
      </c>
      <c r="J685" s="386">
        <f t="shared" si="119"/>
        <v>0.63579568488993821</v>
      </c>
      <c r="K685" s="387">
        <f t="shared" si="120"/>
        <v>14491635</v>
      </c>
      <c r="L685" s="387">
        <f t="shared" si="115"/>
        <v>5022186.3636363633</v>
      </c>
      <c r="M685" s="387">
        <f t="shared" si="115"/>
        <v>5861622.7272727275</v>
      </c>
      <c r="N685" s="387">
        <f t="shared" si="115"/>
        <v>975445.45454545459</v>
      </c>
      <c r="O685" s="387">
        <f t="shared" si="115"/>
        <v>4608512.5</v>
      </c>
      <c r="P685" s="384">
        <v>28</v>
      </c>
      <c r="Q685" s="523">
        <v>17522623.249079101</v>
      </c>
      <c r="R685" s="401">
        <f t="shared" si="123"/>
        <v>16230631.200000001</v>
      </c>
      <c r="S685" s="392">
        <f t="shared" si="124"/>
        <v>1.0796020828246717</v>
      </c>
    </row>
    <row r="686" spans="1:19" ht="15" hidden="1" x14ac:dyDescent="0.25">
      <c r="A686" s="382" t="s">
        <v>345</v>
      </c>
      <c r="B686" s="382">
        <v>2018</v>
      </c>
      <c r="C686" s="385">
        <v>4868551</v>
      </c>
      <c r="D686" s="385">
        <v>5567549</v>
      </c>
      <c r="E686" s="385">
        <v>1084985</v>
      </c>
      <c r="F686" s="385">
        <v>4468120</v>
      </c>
      <c r="G686" s="385">
        <f t="shared" si="116"/>
        <v>10436100</v>
      </c>
      <c r="H686" s="385">
        <f t="shared" si="117"/>
        <v>5553105</v>
      </c>
      <c r="I686" s="386">
        <f t="shared" si="118"/>
        <v>0.37234721801365361</v>
      </c>
      <c r="J686" s="386">
        <f t="shared" si="119"/>
        <v>0.62765278198634644</v>
      </c>
      <c r="K686" s="387">
        <f t="shared" si="120"/>
        <v>15989205</v>
      </c>
      <c r="L686" s="387">
        <f t="shared" si="115"/>
        <v>5532444.3181818184</v>
      </c>
      <c r="M686" s="387">
        <f t="shared" si="115"/>
        <v>6326760.2272727275</v>
      </c>
      <c r="N686" s="387">
        <f t="shared" si="115"/>
        <v>1232937.5</v>
      </c>
      <c r="O686" s="387">
        <f t="shared" si="115"/>
        <v>5077409.0909090908</v>
      </c>
      <c r="P686" s="384">
        <v>29</v>
      </c>
      <c r="Q686" s="523">
        <v>19233140.589702938</v>
      </c>
      <c r="R686" s="401">
        <f t="shared" si="123"/>
        <v>17907909.600000001</v>
      </c>
      <c r="S686" s="392">
        <f t="shared" si="124"/>
        <v>1.0740025507892299</v>
      </c>
    </row>
    <row r="687" spans="1:19" ht="15" hidden="1" x14ac:dyDescent="0.25">
      <c r="A687" s="382" t="s">
        <v>345</v>
      </c>
      <c r="B687" s="382">
        <v>2019</v>
      </c>
      <c r="C687" s="385">
        <v>4359920</v>
      </c>
      <c r="D687" s="385">
        <v>5825985</v>
      </c>
      <c r="E687" s="385">
        <v>970056</v>
      </c>
      <c r="F687" s="385">
        <v>4671285</v>
      </c>
      <c r="G687" s="385">
        <f t="shared" si="116"/>
        <v>10185905</v>
      </c>
      <c r="H687" s="385">
        <f t="shared" si="117"/>
        <v>5641341</v>
      </c>
      <c r="I687" s="386">
        <f t="shared" si="118"/>
        <v>0.33675953479209209</v>
      </c>
      <c r="J687" s="386">
        <f t="shared" si="119"/>
        <v>0.66324046520790791</v>
      </c>
      <c r="K687" s="387">
        <f t="shared" si="120"/>
        <v>15827246</v>
      </c>
      <c r="L687" s="387">
        <f t="shared" si="115"/>
        <v>4954454.5454545459</v>
      </c>
      <c r="M687" s="387">
        <f t="shared" si="115"/>
        <v>6620437.5</v>
      </c>
      <c r="N687" s="387">
        <f t="shared" si="115"/>
        <v>1102336.3636363635</v>
      </c>
      <c r="O687" s="387">
        <f t="shared" si="115"/>
        <v>5308278.4090909092</v>
      </c>
      <c r="P687" s="384">
        <v>30</v>
      </c>
      <c r="Q687" s="523">
        <v>18982539.801720422</v>
      </c>
      <c r="R687" s="401">
        <f t="shared" si="123"/>
        <v>17726515.520000003</v>
      </c>
      <c r="S687" s="392">
        <f t="shared" si="124"/>
        <v>1.0708556783369696</v>
      </c>
    </row>
    <row r="688" spans="1:19" ht="15" hidden="1" x14ac:dyDescent="0.25">
      <c r="A688" s="382" t="s">
        <v>345</v>
      </c>
      <c r="B688" s="382">
        <v>2020</v>
      </c>
      <c r="C688" s="385">
        <v>5571090</v>
      </c>
      <c r="D688" s="385">
        <v>5376497</v>
      </c>
      <c r="E688" s="385">
        <v>891892</v>
      </c>
      <c r="F688" s="385">
        <v>3690104</v>
      </c>
      <c r="G688" s="385">
        <f t="shared" si="116"/>
        <v>10947587</v>
      </c>
      <c r="H688" s="385">
        <f t="shared" si="117"/>
        <v>4581996</v>
      </c>
      <c r="I688" s="386">
        <f t="shared" si="118"/>
        <v>0.41617228228214498</v>
      </c>
      <c r="J688" s="386">
        <f t="shared" si="119"/>
        <v>0.58382771771785502</v>
      </c>
      <c r="K688" s="387">
        <f t="shared" si="120"/>
        <v>15529583</v>
      </c>
      <c r="L688" s="387">
        <f t="shared" si="115"/>
        <v>6330784.0909090908</v>
      </c>
      <c r="M688" s="387">
        <f t="shared" si="115"/>
        <v>6109655.6818181816</v>
      </c>
      <c r="N688" s="387">
        <f t="shared" si="115"/>
        <v>1013513.6363636364</v>
      </c>
      <c r="O688" s="387">
        <f t="shared" si="115"/>
        <v>4193300</v>
      </c>
      <c r="P688" s="384">
        <v>31</v>
      </c>
      <c r="Q688" s="523">
        <v>19032980.332145728</v>
      </c>
      <c r="R688" s="401">
        <f t="shared" si="123"/>
        <v>17393132.960000001</v>
      </c>
      <c r="S688" s="392">
        <f t="shared" si="124"/>
        <v>1.0942813106711125</v>
      </c>
    </row>
    <row r="689" spans="1:19" x14ac:dyDescent="0.2">
      <c r="A689" s="382" t="s">
        <v>346</v>
      </c>
      <c r="B689" s="382">
        <v>1993</v>
      </c>
      <c r="C689" s="385">
        <v>2790000</v>
      </c>
      <c r="D689" s="385">
        <v>1969000</v>
      </c>
      <c r="E689" s="385">
        <v>200000</v>
      </c>
      <c r="F689" s="385">
        <v>290000</v>
      </c>
      <c r="G689" s="385">
        <f t="shared" si="116"/>
        <v>4759000</v>
      </c>
      <c r="H689" s="385">
        <f t="shared" si="117"/>
        <v>490000</v>
      </c>
      <c r="I689" s="386">
        <f t="shared" si="118"/>
        <v>0.56963231091636501</v>
      </c>
      <c r="J689" s="386">
        <f t="shared" si="119"/>
        <v>0.43036768908363499</v>
      </c>
      <c r="K689" s="387">
        <f t="shared" si="120"/>
        <v>5249000</v>
      </c>
      <c r="L689" s="387">
        <f t="shared" si="115"/>
        <v>3170454.5454545454</v>
      </c>
      <c r="M689" s="387">
        <f t="shared" si="115"/>
        <v>2237500</v>
      </c>
      <c r="N689" s="387">
        <f t="shared" si="115"/>
        <v>227272.72727272726</v>
      </c>
      <c r="O689" s="387">
        <f t="shared" si="115"/>
        <v>329545.45454545453</v>
      </c>
    </row>
    <row r="690" spans="1:19" x14ac:dyDescent="0.2">
      <c r="A690" s="382" t="s">
        <v>346</v>
      </c>
      <c r="B690" s="382">
        <v>1994</v>
      </c>
      <c r="C690" s="385">
        <v>2707000</v>
      </c>
      <c r="D690" s="385">
        <v>1983000</v>
      </c>
      <c r="E690" s="385">
        <v>338000</v>
      </c>
      <c r="F690" s="385">
        <v>290000</v>
      </c>
      <c r="G690" s="385">
        <f t="shared" si="116"/>
        <v>4690000</v>
      </c>
      <c r="H690" s="385">
        <f t="shared" si="117"/>
        <v>628000</v>
      </c>
      <c r="I690" s="386">
        <f t="shared" si="118"/>
        <v>0.57258367807446409</v>
      </c>
      <c r="J690" s="386">
        <f t="shared" si="119"/>
        <v>0.42741632192553591</v>
      </c>
      <c r="K690" s="387">
        <f t="shared" si="120"/>
        <v>5318000</v>
      </c>
      <c r="L690" s="387">
        <f t="shared" si="115"/>
        <v>3076136.3636363638</v>
      </c>
      <c r="M690" s="387">
        <f t="shared" si="115"/>
        <v>2253409.0909090908</v>
      </c>
      <c r="N690" s="387">
        <f t="shared" si="115"/>
        <v>384090.90909090912</v>
      </c>
      <c r="O690" s="387">
        <f t="shared" si="115"/>
        <v>329545.45454545453</v>
      </c>
    </row>
    <row r="691" spans="1:19" x14ac:dyDescent="0.2">
      <c r="A691" s="382" t="s">
        <v>346</v>
      </c>
      <c r="B691" s="382">
        <v>1995</v>
      </c>
      <c r="C691" s="385">
        <v>2997000</v>
      </c>
      <c r="D691" s="385">
        <v>1890000</v>
      </c>
      <c r="E691" s="385">
        <v>240000</v>
      </c>
      <c r="F691" s="385">
        <v>196000</v>
      </c>
      <c r="G691" s="385">
        <f t="shared" si="116"/>
        <v>4887000</v>
      </c>
      <c r="H691" s="385">
        <f t="shared" si="117"/>
        <v>436000</v>
      </c>
      <c r="I691" s="386">
        <f t="shared" si="118"/>
        <v>0.60811572421566784</v>
      </c>
      <c r="J691" s="386">
        <f t="shared" si="119"/>
        <v>0.39188427578433216</v>
      </c>
      <c r="K691" s="387">
        <f t="shared" si="120"/>
        <v>5323000</v>
      </c>
      <c r="L691" s="387">
        <f t="shared" si="115"/>
        <v>3405681.8181818184</v>
      </c>
      <c r="M691" s="387">
        <f t="shared" si="115"/>
        <v>2147727.2727272729</v>
      </c>
      <c r="N691" s="387">
        <f t="shared" si="115"/>
        <v>272727.27272727271</v>
      </c>
      <c r="O691" s="387">
        <f t="shared" si="115"/>
        <v>222727.27272727274</v>
      </c>
    </row>
    <row r="692" spans="1:19" x14ac:dyDescent="0.2">
      <c r="A692" s="382" t="s">
        <v>346</v>
      </c>
      <c r="B692" s="382">
        <v>1996</v>
      </c>
      <c r="C692" s="385">
        <v>3163000</v>
      </c>
      <c r="D692" s="385">
        <v>1792000</v>
      </c>
      <c r="E692" s="385">
        <v>268000</v>
      </c>
      <c r="F692" s="385">
        <v>237000</v>
      </c>
      <c r="G692" s="385">
        <f t="shared" si="116"/>
        <v>4955000</v>
      </c>
      <c r="H692" s="385">
        <f t="shared" si="117"/>
        <v>505000</v>
      </c>
      <c r="I692" s="386">
        <f t="shared" si="118"/>
        <v>0.62838827838827838</v>
      </c>
      <c r="J692" s="386">
        <f t="shared" si="119"/>
        <v>0.37161172161172162</v>
      </c>
      <c r="K692" s="387">
        <f t="shared" si="120"/>
        <v>5460000</v>
      </c>
      <c r="L692" s="387">
        <f t="shared" si="115"/>
        <v>3594318.1818181816</v>
      </c>
      <c r="M692" s="387">
        <f t="shared" si="115"/>
        <v>2036363.6363636365</v>
      </c>
      <c r="N692" s="387">
        <f t="shared" si="115"/>
        <v>304545.45454545453</v>
      </c>
      <c r="O692" s="387">
        <f t="shared" si="115"/>
        <v>269318.18181818182</v>
      </c>
    </row>
    <row r="693" spans="1:19" x14ac:dyDescent="0.2">
      <c r="A693" s="382" t="s">
        <v>346</v>
      </c>
      <c r="B693" s="382">
        <v>1997</v>
      </c>
      <c r="C693" s="385">
        <v>3424000</v>
      </c>
      <c r="D693" s="385">
        <v>1182000</v>
      </c>
      <c r="E693" s="385">
        <v>263000</v>
      </c>
      <c r="F693" s="385">
        <v>76000</v>
      </c>
      <c r="G693" s="385">
        <f t="shared" si="116"/>
        <v>4606000</v>
      </c>
      <c r="H693" s="385">
        <f t="shared" si="117"/>
        <v>339000</v>
      </c>
      <c r="I693" s="386">
        <f t="shared" si="118"/>
        <v>0.74560161779575329</v>
      </c>
      <c r="J693" s="386">
        <f t="shared" si="119"/>
        <v>0.25439838220424671</v>
      </c>
      <c r="K693" s="387">
        <f t="shared" si="120"/>
        <v>4945000</v>
      </c>
      <c r="L693" s="387">
        <f t="shared" si="115"/>
        <v>3890909.0909090908</v>
      </c>
      <c r="M693" s="387">
        <f t="shared" si="115"/>
        <v>1343181.8181818181</v>
      </c>
      <c r="N693" s="387">
        <f t="shared" si="115"/>
        <v>298863.63636363635</v>
      </c>
      <c r="O693" s="387">
        <f t="shared" si="115"/>
        <v>86363.636363636368</v>
      </c>
    </row>
    <row r="694" spans="1:19" x14ac:dyDescent="0.2">
      <c r="A694" s="382" t="s">
        <v>346</v>
      </c>
      <c r="B694" s="382">
        <v>1998</v>
      </c>
      <c r="C694" s="385">
        <v>3064000</v>
      </c>
      <c r="D694" s="385">
        <v>2206000</v>
      </c>
      <c r="E694" s="385">
        <v>149000</v>
      </c>
      <c r="F694" s="385">
        <v>100000</v>
      </c>
      <c r="G694" s="385">
        <f t="shared" si="116"/>
        <v>5270000</v>
      </c>
      <c r="H694" s="385">
        <f t="shared" si="117"/>
        <v>249000</v>
      </c>
      <c r="I694" s="386">
        <f t="shared" si="118"/>
        <v>0.5821706830947635</v>
      </c>
      <c r="J694" s="386">
        <f t="shared" si="119"/>
        <v>0.41782931690523645</v>
      </c>
      <c r="K694" s="387">
        <f t="shared" si="120"/>
        <v>5519000</v>
      </c>
      <c r="L694" s="387">
        <f t="shared" si="115"/>
        <v>3481818.1818181816</v>
      </c>
      <c r="M694" s="387">
        <f t="shared" si="115"/>
        <v>2506818.1818181816</v>
      </c>
      <c r="N694" s="387">
        <f t="shared" si="115"/>
        <v>169318.18181818182</v>
      </c>
      <c r="O694" s="387">
        <f t="shared" si="115"/>
        <v>113636.36363636363</v>
      </c>
    </row>
    <row r="695" spans="1:19" ht="15" x14ac:dyDescent="0.25">
      <c r="A695" s="382" t="s">
        <v>346</v>
      </c>
      <c r="B695" s="382">
        <v>1999</v>
      </c>
      <c r="C695" s="385">
        <v>2996000</v>
      </c>
      <c r="D695" s="385">
        <v>2538000</v>
      </c>
      <c r="E695" s="385">
        <v>146000</v>
      </c>
      <c r="F695" s="385">
        <v>115000</v>
      </c>
      <c r="G695" s="385">
        <f t="shared" si="116"/>
        <v>5534000</v>
      </c>
      <c r="H695" s="385">
        <f t="shared" si="117"/>
        <v>261000</v>
      </c>
      <c r="I695" s="386">
        <f t="shared" si="118"/>
        <v>0.54219154443485762</v>
      </c>
      <c r="J695" s="386">
        <f t="shared" si="119"/>
        <v>0.45780845556514238</v>
      </c>
      <c r="K695" s="387">
        <f t="shared" si="120"/>
        <v>5795000</v>
      </c>
      <c r="L695" s="387">
        <f t="shared" si="115"/>
        <v>3404545.4545454546</v>
      </c>
      <c r="M695" s="387">
        <f t="shared" si="115"/>
        <v>2884090.9090909092</v>
      </c>
      <c r="N695" s="387">
        <f t="shared" si="115"/>
        <v>165909.09090909091</v>
      </c>
      <c r="O695" s="387">
        <f t="shared" si="115"/>
        <v>130681.81818181818</v>
      </c>
      <c r="Q695" s="522" t="s">
        <v>331</v>
      </c>
    </row>
    <row r="696" spans="1:19" ht="15" x14ac:dyDescent="0.25">
      <c r="A696" s="382" t="s">
        <v>346</v>
      </c>
      <c r="B696" s="382">
        <v>2000</v>
      </c>
      <c r="C696" s="385">
        <v>3062000</v>
      </c>
      <c r="D696" s="385">
        <v>2824000</v>
      </c>
      <c r="E696" s="385">
        <v>149000</v>
      </c>
      <c r="F696" s="385">
        <v>128000</v>
      </c>
      <c r="G696" s="385">
        <f t="shared" si="116"/>
        <v>5886000</v>
      </c>
      <c r="H696" s="385">
        <f t="shared" si="117"/>
        <v>277000</v>
      </c>
      <c r="I696" s="386">
        <f t="shared" si="118"/>
        <v>0.52101249391530102</v>
      </c>
      <c r="J696" s="386">
        <f t="shared" si="119"/>
        <v>0.47898750608469903</v>
      </c>
      <c r="K696" s="387">
        <f t="shared" si="120"/>
        <v>6163000</v>
      </c>
      <c r="L696" s="387">
        <f t="shared" si="115"/>
        <v>3479545.4545454546</v>
      </c>
      <c r="M696" s="387">
        <f t="shared" si="115"/>
        <v>3209090.9090909092</v>
      </c>
      <c r="N696" s="387">
        <f t="shared" si="115"/>
        <v>169318.18181818182</v>
      </c>
      <c r="O696" s="387">
        <f t="shared" si="115"/>
        <v>145454.54545454544</v>
      </c>
      <c r="P696" s="384">
        <v>1</v>
      </c>
      <c r="Q696" s="523">
        <v>7356965.3278139625</v>
      </c>
      <c r="R696" s="390">
        <f t="shared" ref="R696" si="125">K696*1.12</f>
        <v>6902560.0000000009</v>
      </c>
      <c r="S696" s="392">
        <f t="shared" ref="S696" si="126">Q696/R696</f>
        <v>1.0658314201997463</v>
      </c>
    </row>
    <row r="697" spans="1:19" ht="15" x14ac:dyDescent="0.25">
      <c r="A697" s="382" t="s">
        <v>346</v>
      </c>
      <c r="B697" s="382">
        <v>2001</v>
      </c>
      <c r="C697" s="385">
        <v>2632500</v>
      </c>
      <c r="D697" s="385">
        <v>2887400</v>
      </c>
      <c r="E697" s="385">
        <v>123000</v>
      </c>
      <c r="F697" s="385">
        <v>145000</v>
      </c>
      <c r="G697" s="385">
        <f t="shared" si="116"/>
        <v>5519900</v>
      </c>
      <c r="H697" s="385">
        <f t="shared" si="117"/>
        <v>268000</v>
      </c>
      <c r="I697" s="386">
        <f t="shared" si="118"/>
        <v>0.47607940703882234</v>
      </c>
      <c r="J697" s="386">
        <f t="shared" si="119"/>
        <v>0.52392059296117766</v>
      </c>
      <c r="K697" s="387">
        <f t="shared" si="120"/>
        <v>5787900</v>
      </c>
      <c r="L697" s="387">
        <f t="shared" si="115"/>
        <v>2991477.2727272729</v>
      </c>
      <c r="M697" s="387">
        <f t="shared" si="115"/>
        <v>3281136.3636363638</v>
      </c>
      <c r="N697" s="387">
        <f t="shared" si="115"/>
        <v>139772.72727272726</v>
      </c>
      <c r="O697" s="387">
        <f t="shared" si="115"/>
        <v>164772.72727272726</v>
      </c>
      <c r="P697" s="384">
        <v>2</v>
      </c>
      <c r="Q697" s="523">
        <v>6863581.7060623839</v>
      </c>
      <c r="R697" s="390">
        <f t="shared" ref="R697:R716" si="127">K697*1.12</f>
        <v>6482448.0000000009</v>
      </c>
      <c r="S697" s="392">
        <f t="shared" ref="S697:S716" si="128">Q697/R697</f>
        <v>1.058794718609757</v>
      </c>
    </row>
    <row r="698" spans="1:19" ht="15" x14ac:dyDescent="0.25">
      <c r="A698" s="382" t="s">
        <v>346</v>
      </c>
      <c r="B698" s="382">
        <v>2002</v>
      </c>
      <c r="C698" s="385">
        <v>2750000</v>
      </c>
      <c r="D698" s="385">
        <v>2773000</v>
      </c>
      <c r="E698" s="385">
        <v>134000</v>
      </c>
      <c r="F698" s="385">
        <v>125000</v>
      </c>
      <c r="G698" s="385">
        <f t="shared" si="116"/>
        <v>5523000</v>
      </c>
      <c r="H698" s="385">
        <f t="shared" si="117"/>
        <v>259000</v>
      </c>
      <c r="I698" s="386">
        <f t="shared" si="118"/>
        <v>0.49878934624697335</v>
      </c>
      <c r="J698" s="386">
        <f t="shared" si="119"/>
        <v>0.50121065375302665</v>
      </c>
      <c r="K698" s="387">
        <f t="shared" si="120"/>
        <v>5782000</v>
      </c>
      <c r="L698" s="387">
        <f t="shared" si="115"/>
        <v>3125000</v>
      </c>
      <c r="M698" s="387">
        <f t="shared" si="115"/>
        <v>3151136.3636363638</v>
      </c>
      <c r="N698" s="387">
        <f t="shared" si="115"/>
        <v>152272.72727272726</v>
      </c>
      <c r="O698" s="387">
        <f t="shared" si="115"/>
        <v>142045.45454545456</v>
      </c>
      <c r="P698" s="384">
        <v>3</v>
      </c>
      <c r="Q698" s="523">
        <v>6798924.0963139879</v>
      </c>
      <c r="R698" s="390">
        <f t="shared" si="127"/>
        <v>6475840.0000000009</v>
      </c>
      <c r="S698" s="392">
        <f t="shared" si="128"/>
        <v>1.0498906854267533</v>
      </c>
    </row>
    <row r="699" spans="1:19" ht="15" x14ac:dyDescent="0.25">
      <c r="A699" s="382" t="s">
        <v>346</v>
      </c>
      <c r="B699" s="382">
        <v>2003</v>
      </c>
      <c r="C699" s="385">
        <v>3214000</v>
      </c>
      <c r="D699" s="385">
        <v>2837000</v>
      </c>
      <c r="E699" s="385">
        <v>161000</v>
      </c>
      <c r="F699" s="385">
        <v>143000</v>
      </c>
      <c r="G699" s="385">
        <f t="shared" si="116"/>
        <v>6051000</v>
      </c>
      <c r="H699" s="385">
        <f t="shared" si="117"/>
        <v>304000</v>
      </c>
      <c r="I699" s="386">
        <f t="shared" si="118"/>
        <v>0.53107789142407558</v>
      </c>
      <c r="J699" s="386">
        <f t="shared" si="119"/>
        <v>0.46892210857592448</v>
      </c>
      <c r="K699" s="387">
        <f t="shared" si="120"/>
        <v>6355000</v>
      </c>
      <c r="L699" s="387">
        <f t="shared" si="115"/>
        <v>3652272.7272727271</v>
      </c>
      <c r="M699" s="387">
        <f t="shared" si="115"/>
        <v>3223863.6363636362</v>
      </c>
      <c r="N699" s="387">
        <f t="shared" si="115"/>
        <v>182954.54545454544</v>
      </c>
      <c r="O699" s="387">
        <f t="shared" si="115"/>
        <v>162500</v>
      </c>
      <c r="P699" s="384">
        <v>4</v>
      </c>
      <c r="Q699" s="523">
        <v>7456256.0263108257</v>
      </c>
      <c r="R699" s="390">
        <f t="shared" si="127"/>
        <v>7117600.0000000009</v>
      </c>
      <c r="S699" s="392">
        <f t="shared" si="128"/>
        <v>1.0475800868706902</v>
      </c>
    </row>
    <row r="700" spans="1:19" ht="15" x14ac:dyDescent="0.25">
      <c r="A700" s="382" t="s">
        <v>346</v>
      </c>
      <c r="B700" s="382">
        <v>2004</v>
      </c>
      <c r="C700" s="385">
        <v>3881000</v>
      </c>
      <c r="D700" s="385">
        <v>3055000</v>
      </c>
      <c r="E700" s="385">
        <v>155000</v>
      </c>
      <c r="F700" s="385">
        <v>149000</v>
      </c>
      <c r="G700" s="385">
        <f t="shared" si="116"/>
        <v>6936000</v>
      </c>
      <c r="H700" s="385">
        <f t="shared" si="117"/>
        <v>304000</v>
      </c>
      <c r="I700" s="386">
        <f t="shared" si="118"/>
        <v>0.55745856353591161</v>
      </c>
      <c r="J700" s="386">
        <f t="shared" si="119"/>
        <v>0.44254143646408839</v>
      </c>
      <c r="K700" s="387">
        <f t="shared" si="120"/>
        <v>7240000</v>
      </c>
      <c r="L700" s="387">
        <f t="shared" si="115"/>
        <v>4410227.2727272725</v>
      </c>
      <c r="M700" s="387">
        <f t="shared" si="115"/>
        <v>3471590.9090909092</v>
      </c>
      <c r="N700" s="387">
        <f t="shared" si="115"/>
        <v>176136.36363636365</v>
      </c>
      <c r="O700" s="387">
        <f t="shared" si="115"/>
        <v>169318.18181818182</v>
      </c>
      <c r="P700" s="384">
        <v>5</v>
      </c>
      <c r="Q700" s="523">
        <v>8402361.3125721067</v>
      </c>
      <c r="R700" s="390">
        <f t="shared" si="127"/>
        <v>8108800.0000000009</v>
      </c>
      <c r="S700" s="392">
        <f t="shared" si="128"/>
        <v>1.0362028059111219</v>
      </c>
    </row>
    <row r="701" spans="1:19" ht="15" x14ac:dyDescent="0.25">
      <c r="A701" s="382" t="s">
        <v>346</v>
      </c>
      <c r="B701" s="382">
        <v>2005</v>
      </c>
      <c r="C701" s="385">
        <v>6077000</v>
      </c>
      <c r="D701" s="385">
        <v>2928000</v>
      </c>
      <c r="E701" s="385">
        <v>148000</v>
      </c>
      <c r="F701" s="385">
        <v>149000</v>
      </c>
      <c r="G701" s="385">
        <f t="shared" si="116"/>
        <v>9005000</v>
      </c>
      <c r="H701" s="385">
        <f t="shared" si="117"/>
        <v>297000</v>
      </c>
      <c r="I701" s="386">
        <f t="shared" si="118"/>
        <v>0.66921092238228341</v>
      </c>
      <c r="J701" s="386">
        <f t="shared" si="119"/>
        <v>0.33078907761771664</v>
      </c>
      <c r="K701" s="387">
        <f t="shared" si="120"/>
        <v>9302000</v>
      </c>
      <c r="L701" s="387">
        <f t="shared" si="115"/>
        <v>6905681.8181818184</v>
      </c>
      <c r="M701" s="387">
        <f t="shared" si="115"/>
        <v>3327272.7272727271</v>
      </c>
      <c r="N701" s="387">
        <f t="shared" si="115"/>
        <v>168181.81818181818</v>
      </c>
      <c r="O701" s="387">
        <f t="shared" si="115"/>
        <v>169318.18181818182</v>
      </c>
      <c r="P701" s="384">
        <v>6</v>
      </c>
      <c r="Q701" s="523">
        <v>10755293.178940834</v>
      </c>
      <c r="R701" s="390">
        <f t="shared" si="127"/>
        <v>10418240.000000002</v>
      </c>
      <c r="S701" s="392">
        <f t="shared" si="128"/>
        <v>1.0323522186992076</v>
      </c>
    </row>
    <row r="702" spans="1:19" ht="15" x14ac:dyDescent="0.25">
      <c r="A702" s="382" t="s">
        <v>346</v>
      </c>
      <c r="B702" s="382">
        <v>2006</v>
      </c>
      <c r="C702" s="385">
        <v>4642966</v>
      </c>
      <c r="D702" s="385">
        <v>2918469</v>
      </c>
      <c r="E702" s="385">
        <v>142461</v>
      </c>
      <c r="F702" s="385">
        <v>164613</v>
      </c>
      <c r="G702" s="385">
        <f t="shared" si="116"/>
        <v>7561435</v>
      </c>
      <c r="H702" s="385">
        <f t="shared" si="117"/>
        <v>307074</v>
      </c>
      <c r="I702" s="386">
        <f t="shared" si="118"/>
        <v>0.60817456013585292</v>
      </c>
      <c r="J702" s="386">
        <f t="shared" si="119"/>
        <v>0.39182543986414708</v>
      </c>
      <c r="K702" s="387">
        <f t="shared" si="120"/>
        <v>7868509</v>
      </c>
      <c r="L702" s="387">
        <f t="shared" si="115"/>
        <v>5276097.7272727275</v>
      </c>
      <c r="M702" s="387">
        <f t="shared" si="115"/>
        <v>3316442.0454545454</v>
      </c>
      <c r="N702" s="387">
        <f t="shared" si="115"/>
        <v>161887.5</v>
      </c>
      <c r="O702" s="387">
        <f t="shared" si="115"/>
        <v>187060.22727272726</v>
      </c>
      <c r="P702" s="384">
        <v>7</v>
      </c>
      <c r="Q702" s="523">
        <v>9296380.2715740316</v>
      </c>
      <c r="R702" s="390">
        <f t="shared" si="127"/>
        <v>8812730.0800000001</v>
      </c>
      <c r="S702" s="392">
        <f t="shared" si="128"/>
        <v>1.0548808583927527</v>
      </c>
    </row>
    <row r="703" spans="1:19" ht="15" x14ac:dyDescent="0.25">
      <c r="A703" s="382" t="s">
        <v>346</v>
      </c>
      <c r="B703" s="382">
        <v>2007</v>
      </c>
      <c r="C703" s="385">
        <v>4794553</v>
      </c>
      <c r="D703" s="385">
        <v>2920311</v>
      </c>
      <c r="E703" s="385">
        <v>230586</v>
      </c>
      <c r="F703" s="385">
        <v>186036</v>
      </c>
      <c r="G703" s="385">
        <f t="shared" si="116"/>
        <v>7714864</v>
      </c>
      <c r="H703" s="385">
        <f t="shared" si="117"/>
        <v>416622</v>
      </c>
      <c r="I703" s="386">
        <f t="shared" si="118"/>
        <v>0.61798532273190898</v>
      </c>
      <c r="J703" s="386">
        <f t="shared" si="119"/>
        <v>0.38201467726809096</v>
      </c>
      <c r="K703" s="387">
        <f t="shared" si="120"/>
        <v>8131486</v>
      </c>
      <c r="L703" s="387">
        <f t="shared" si="115"/>
        <v>5448355.6818181816</v>
      </c>
      <c r="M703" s="387">
        <f t="shared" si="115"/>
        <v>3318535.2272727271</v>
      </c>
      <c r="N703" s="387">
        <f t="shared" si="115"/>
        <v>262029.54545454544</v>
      </c>
      <c r="O703" s="387">
        <f t="shared" si="115"/>
        <v>211404.54545454544</v>
      </c>
      <c r="P703" s="384">
        <v>8</v>
      </c>
      <c r="Q703" s="523">
        <v>9481943.4487267584</v>
      </c>
      <c r="R703" s="390">
        <f t="shared" si="127"/>
        <v>9107264.3200000003</v>
      </c>
      <c r="S703" s="392">
        <f t="shared" si="128"/>
        <v>1.0411406889667125</v>
      </c>
    </row>
    <row r="704" spans="1:19" ht="15" x14ac:dyDescent="0.25">
      <c r="A704" s="382" t="s">
        <v>346</v>
      </c>
      <c r="B704" s="382">
        <v>2008</v>
      </c>
      <c r="C704" s="385">
        <v>5903696</v>
      </c>
      <c r="D704" s="385">
        <v>2810345</v>
      </c>
      <c r="E704" s="385">
        <v>320847</v>
      </c>
      <c r="F704" s="385">
        <v>233668</v>
      </c>
      <c r="G704" s="385">
        <f t="shared" si="116"/>
        <v>8714041</v>
      </c>
      <c r="H704" s="385">
        <f t="shared" si="117"/>
        <v>554515</v>
      </c>
      <c r="I704" s="386">
        <f t="shared" si="118"/>
        <v>0.671576349109829</v>
      </c>
      <c r="J704" s="386">
        <f t="shared" si="119"/>
        <v>0.328423650890171</v>
      </c>
      <c r="K704" s="387">
        <f t="shared" si="120"/>
        <v>9268556</v>
      </c>
      <c r="L704" s="387">
        <f t="shared" si="115"/>
        <v>6708745.4545454541</v>
      </c>
      <c r="M704" s="387">
        <f t="shared" si="115"/>
        <v>3193573.8636363638</v>
      </c>
      <c r="N704" s="387">
        <f t="shared" si="115"/>
        <v>364598.86363636365</v>
      </c>
      <c r="O704" s="387">
        <f t="shared" si="115"/>
        <v>265531.81818181818</v>
      </c>
      <c r="P704" s="384">
        <v>9</v>
      </c>
      <c r="Q704" s="523">
        <v>10737583.176178772</v>
      </c>
      <c r="R704" s="390">
        <f t="shared" si="127"/>
        <v>10380782.720000001</v>
      </c>
      <c r="S704" s="392">
        <f t="shared" si="128"/>
        <v>1.0343712478916784</v>
      </c>
    </row>
    <row r="705" spans="1:19" ht="15" x14ac:dyDescent="0.25">
      <c r="A705" s="382" t="s">
        <v>346</v>
      </c>
      <c r="B705" s="382">
        <v>2009</v>
      </c>
      <c r="C705" s="385">
        <v>5924128</v>
      </c>
      <c r="D705" s="385">
        <v>2576765</v>
      </c>
      <c r="E705" s="385">
        <v>351537</v>
      </c>
      <c r="F705" s="385">
        <v>234561</v>
      </c>
      <c r="G705" s="385">
        <f t="shared" si="116"/>
        <v>8500893</v>
      </c>
      <c r="H705" s="385">
        <f t="shared" si="117"/>
        <v>586098</v>
      </c>
      <c r="I705" s="386">
        <f t="shared" si="118"/>
        <v>0.69062080065887599</v>
      </c>
      <c r="J705" s="386">
        <f t="shared" si="119"/>
        <v>0.30937919934112401</v>
      </c>
      <c r="K705" s="387">
        <f t="shared" si="120"/>
        <v>9086991</v>
      </c>
      <c r="L705" s="387">
        <f t="shared" si="115"/>
        <v>6731963.6363636367</v>
      </c>
      <c r="M705" s="387">
        <f t="shared" si="115"/>
        <v>2928142.0454545454</v>
      </c>
      <c r="N705" s="387">
        <f t="shared" si="115"/>
        <v>399473.86363636365</v>
      </c>
      <c r="O705" s="387">
        <f t="shared" si="115"/>
        <v>266546.59090909088</v>
      </c>
      <c r="P705" s="384">
        <v>10</v>
      </c>
      <c r="Q705" s="523">
        <v>10481964.532390608</v>
      </c>
      <c r="R705" s="390">
        <f t="shared" si="127"/>
        <v>10177429.920000002</v>
      </c>
      <c r="S705" s="392">
        <f t="shared" si="128"/>
        <v>1.0299225457492127</v>
      </c>
    </row>
    <row r="706" spans="1:19" ht="15" x14ac:dyDescent="0.25">
      <c r="A706" s="382" t="s">
        <v>346</v>
      </c>
      <c r="B706" s="382">
        <v>2010</v>
      </c>
      <c r="C706" s="385">
        <v>6089626</v>
      </c>
      <c r="D706" s="385">
        <v>2999549</v>
      </c>
      <c r="E706" s="385">
        <v>293049</v>
      </c>
      <c r="F706" s="385">
        <v>216844</v>
      </c>
      <c r="G706" s="385">
        <f t="shared" si="116"/>
        <v>9089175</v>
      </c>
      <c r="H706" s="385">
        <f t="shared" si="117"/>
        <v>509893</v>
      </c>
      <c r="I706" s="386">
        <f t="shared" si="118"/>
        <v>0.66492653245085875</v>
      </c>
      <c r="J706" s="386">
        <f t="shared" si="119"/>
        <v>0.33507346754914125</v>
      </c>
      <c r="K706" s="387">
        <f t="shared" si="120"/>
        <v>9599068</v>
      </c>
      <c r="L706" s="387">
        <f t="shared" si="115"/>
        <v>6920029.5454545459</v>
      </c>
      <c r="M706" s="387">
        <f t="shared" si="115"/>
        <v>3408578.4090909092</v>
      </c>
      <c r="N706" s="387">
        <f t="shared" si="115"/>
        <v>333010.22727272729</v>
      </c>
      <c r="O706" s="387">
        <f t="shared" si="115"/>
        <v>246413.63636363635</v>
      </c>
      <c r="P706" s="384">
        <v>11</v>
      </c>
      <c r="Q706" s="523">
        <v>11177999.895729732</v>
      </c>
      <c r="R706" s="390">
        <f t="shared" si="127"/>
        <v>10750956.16</v>
      </c>
      <c r="S706" s="392">
        <f t="shared" si="128"/>
        <v>1.039721465642153</v>
      </c>
    </row>
    <row r="707" spans="1:19" ht="15" x14ac:dyDescent="0.25">
      <c r="A707" s="382" t="s">
        <v>346</v>
      </c>
      <c r="B707" s="382">
        <v>2011</v>
      </c>
      <c r="C707" s="385">
        <v>5124046</v>
      </c>
      <c r="D707" s="385">
        <v>3445866</v>
      </c>
      <c r="E707" s="385">
        <v>324798</v>
      </c>
      <c r="F707" s="385">
        <v>318197</v>
      </c>
      <c r="G707" s="385">
        <f t="shared" si="116"/>
        <v>8569912</v>
      </c>
      <c r="H707" s="385">
        <f t="shared" si="117"/>
        <v>642995</v>
      </c>
      <c r="I707" s="386">
        <f t="shared" si="118"/>
        <v>0.59143590616946418</v>
      </c>
      <c r="J707" s="386">
        <f t="shared" si="119"/>
        <v>0.40856409383053577</v>
      </c>
      <c r="K707" s="387">
        <f t="shared" si="120"/>
        <v>9212907</v>
      </c>
      <c r="L707" s="387">
        <f t="shared" ref="L707:O770" si="129">C707/0.88</f>
        <v>5822779.5454545459</v>
      </c>
      <c r="M707" s="387">
        <f t="shared" si="129"/>
        <v>3915756.8181818184</v>
      </c>
      <c r="N707" s="387">
        <f t="shared" si="129"/>
        <v>369088.63636363635</v>
      </c>
      <c r="O707" s="387">
        <f t="shared" si="129"/>
        <v>361587.5</v>
      </c>
      <c r="P707" s="384">
        <v>12</v>
      </c>
      <c r="Q707" s="523">
        <v>10693213.128954388</v>
      </c>
      <c r="R707" s="390">
        <f t="shared" si="127"/>
        <v>10318455.840000002</v>
      </c>
      <c r="S707" s="392">
        <f t="shared" si="128"/>
        <v>1.0363191251448323</v>
      </c>
    </row>
    <row r="708" spans="1:19" ht="15" x14ac:dyDescent="0.25">
      <c r="A708" s="382" t="s">
        <v>346</v>
      </c>
      <c r="B708" s="382">
        <v>2012</v>
      </c>
      <c r="C708" s="385">
        <v>4134226</v>
      </c>
      <c r="D708" s="385">
        <v>3480375</v>
      </c>
      <c r="E708" s="385">
        <v>292329</v>
      </c>
      <c r="F708" s="385">
        <v>294744</v>
      </c>
      <c r="G708" s="385">
        <f t="shared" si="116"/>
        <v>7614601</v>
      </c>
      <c r="H708" s="385">
        <f t="shared" si="117"/>
        <v>587073</v>
      </c>
      <c r="I708" s="386">
        <f t="shared" si="118"/>
        <v>0.53971359993094092</v>
      </c>
      <c r="J708" s="386">
        <f t="shared" si="119"/>
        <v>0.46028640006905908</v>
      </c>
      <c r="K708" s="387">
        <f t="shared" si="120"/>
        <v>8201674</v>
      </c>
      <c r="L708" s="387">
        <f t="shared" si="129"/>
        <v>4697984.0909090908</v>
      </c>
      <c r="M708" s="387">
        <f t="shared" si="129"/>
        <v>3954971.5909090908</v>
      </c>
      <c r="N708" s="387">
        <f t="shared" si="129"/>
        <v>332192.04545454547</v>
      </c>
      <c r="O708" s="387">
        <f t="shared" si="129"/>
        <v>334936.36363636365</v>
      </c>
      <c r="P708" s="384">
        <v>13</v>
      </c>
      <c r="Q708" s="523">
        <v>9420038.0722440183</v>
      </c>
      <c r="R708" s="390">
        <f t="shared" si="127"/>
        <v>9185874.8800000008</v>
      </c>
      <c r="S708" s="392">
        <f t="shared" si="128"/>
        <v>1.0254916592380168</v>
      </c>
    </row>
    <row r="709" spans="1:19" ht="15" x14ac:dyDescent="0.25">
      <c r="A709" s="382" t="s">
        <v>346</v>
      </c>
      <c r="B709" s="382">
        <v>2013</v>
      </c>
      <c r="C709" s="385">
        <v>3696196</v>
      </c>
      <c r="D709" s="385">
        <v>3676601</v>
      </c>
      <c r="E709" s="385">
        <v>356844</v>
      </c>
      <c r="F709" s="385">
        <v>332946</v>
      </c>
      <c r="G709" s="385">
        <f t="shared" si="116"/>
        <v>7372797</v>
      </c>
      <c r="H709" s="385">
        <f t="shared" si="117"/>
        <v>689790</v>
      </c>
      <c r="I709" s="386">
        <f t="shared" si="118"/>
        <v>0.50269721120528688</v>
      </c>
      <c r="J709" s="386">
        <f t="shared" si="119"/>
        <v>0.49730278879471318</v>
      </c>
      <c r="K709" s="387">
        <f t="shared" si="120"/>
        <v>8062587</v>
      </c>
      <c r="L709" s="387">
        <f t="shared" si="129"/>
        <v>4200222.7272727275</v>
      </c>
      <c r="M709" s="387">
        <f t="shared" si="129"/>
        <v>4177955.6818181816</v>
      </c>
      <c r="N709" s="387">
        <f t="shared" si="129"/>
        <v>405504.54545454547</v>
      </c>
      <c r="O709" s="387">
        <f t="shared" si="129"/>
        <v>378347.72727272729</v>
      </c>
      <c r="P709" s="384">
        <v>14</v>
      </c>
      <c r="Q709" s="523">
        <v>9944314.8072179668</v>
      </c>
      <c r="R709" s="390">
        <f t="shared" si="127"/>
        <v>9030097.4400000013</v>
      </c>
      <c r="S709" s="392">
        <f t="shared" si="128"/>
        <v>1.1012411408949276</v>
      </c>
    </row>
    <row r="710" spans="1:19" ht="15" x14ac:dyDescent="0.25">
      <c r="A710" s="382" t="s">
        <v>346</v>
      </c>
      <c r="B710" s="382">
        <v>2014</v>
      </c>
      <c r="C710" s="385">
        <v>4890150</v>
      </c>
      <c r="D710" s="385">
        <v>3717770</v>
      </c>
      <c r="E710" s="385">
        <v>259040</v>
      </c>
      <c r="F710" s="385">
        <v>301020</v>
      </c>
      <c r="G710" s="385">
        <f t="shared" ref="G710:G773" si="130">C710+D710</f>
        <v>8607920</v>
      </c>
      <c r="H710" s="385">
        <f t="shared" ref="H710:H773" si="131">E710+F710</f>
        <v>560060</v>
      </c>
      <c r="I710" s="386">
        <f t="shared" ref="I710:I773" si="132">(C710+E710)/SUM(C710:F710)</f>
        <v>0.56164934914779485</v>
      </c>
      <c r="J710" s="386">
        <f t="shared" ref="J710:J773" si="133">(D710+F710)/SUM(C710:F710)</f>
        <v>0.43835065085220515</v>
      </c>
      <c r="K710" s="387">
        <f t="shared" ref="K710:K773" si="134">SUM(C710:F710)</f>
        <v>9167980</v>
      </c>
      <c r="L710" s="387">
        <f t="shared" si="129"/>
        <v>5556988.6363636367</v>
      </c>
      <c r="M710" s="387">
        <f t="shared" si="129"/>
        <v>4224738.6363636367</v>
      </c>
      <c r="N710" s="387">
        <f t="shared" si="129"/>
        <v>294363.63636363635</v>
      </c>
      <c r="O710" s="387">
        <f t="shared" si="129"/>
        <v>342068.18181818182</v>
      </c>
      <c r="P710" s="384">
        <v>15</v>
      </c>
      <c r="Q710" s="523">
        <v>11089648.026031934</v>
      </c>
      <c r="R710" s="390">
        <f t="shared" si="127"/>
        <v>10268137.600000001</v>
      </c>
      <c r="S710" s="392">
        <f t="shared" si="128"/>
        <v>1.0800057866415749</v>
      </c>
    </row>
    <row r="711" spans="1:19" ht="15" x14ac:dyDescent="0.25">
      <c r="A711" s="382" t="s">
        <v>346</v>
      </c>
      <c r="B711" s="382">
        <v>2015</v>
      </c>
      <c r="C711" s="385">
        <v>4424515</v>
      </c>
      <c r="D711" s="385">
        <v>4010295</v>
      </c>
      <c r="E711" s="385">
        <v>237744</v>
      </c>
      <c r="F711" s="385">
        <v>322050</v>
      </c>
      <c r="G711" s="385">
        <f t="shared" si="130"/>
        <v>8434810</v>
      </c>
      <c r="H711" s="385">
        <f t="shared" si="131"/>
        <v>559794</v>
      </c>
      <c r="I711" s="386">
        <f t="shared" si="132"/>
        <v>0.51833955113532515</v>
      </c>
      <c r="J711" s="386">
        <f t="shared" si="133"/>
        <v>0.48166044886467485</v>
      </c>
      <c r="K711" s="387">
        <f t="shared" si="134"/>
        <v>8994604</v>
      </c>
      <c r="L711" s="387">
        <f t="shared" si="129"/>
        <v>5027857.9545454541</v>
      </c>
      <c r="M711" s="387">
        <f t="shared" si="129"/>
        <v>4557153.4090909092</v>
      </c>
      <c r="N711" s="387">
        <f t="shared" si="129"/>
        <v>270163.63636363635</v>
      </c>
      <c r="O711" s="387">
        <f t="shared" si="129"/>
        <v>365965.90909090912</v>
      </c>
      <c r="P711" s="384">
        <v>16</v>
      </c>
      <c r="Q711" s="523">
        <v>10254986.212770049</v>
      </c>
      <c r="R711" s="390">
        <f t="shared" si="127"/>
        <v>10073956.48</v>
      </c>
      <c r="S711" s="392">
        <f t="shared" si="128"/>
        <v>1.0179700729429841</v>
      </c>
    </row>
    <row r="712" spans="1:19" ht="15" x14ac:dyDescent="0.25">
      <c r="A712" s="382" t="s">
        <v>346</v>
      </c>
      <c r="B712" s="382">
        <v>2016</v>
      </c>
      <c r="C712" s="385">
        <v>4942543</v>
      </c>
      <c r="D712" s="385">
        <v>3809152</v>
      </c>
      <c r="E712" s="385">
        <v>251094</v>
      </c>
      <c r="F712" s="385">
        <v>264079</v>
      </c>
      <c r="G712" s="385">
        <f t="shared" si="130"/>
        <v>8751695</v>
      </c>
      <c r="H712" s="385">
        <f t="shared" si="131"/>
        <v>515173</v>
      </c>
      <c r="I712" s="386">
        <f t="shared" si="132"/>
        <v>0.56045224772814284</v>
      </c>
      <c r="J712" s="386">
        <f t="shared" si="133"/>
        <v>0.43954775227185711</v>
      </c>
      <c r="K712" s="387">
        <f t="shared" si="134"/>
        <v>9266868</v>
      </c>
      <c r="L712" s="387">
        <f t="shared" si="129"/>
        <v>5616526.1363636367</v>
      </c>
      <c r="M712" s="387">
        <f t="shared" si="129"/>
        <v>4328581.8181818184</v>
      </c>
      <c r="N712" s="387">
        <f t="shared" si="129"/>
        <v>285334.09090909088</v>
      </c>
      <c r="O712" s="387">
        <f t="shared" si="129"/>
        <v>300089.77272727271</v>
      </c>
      <c r="P712" s="384">
        <v>17</v>
      </c>
      <c r="Q712" s="523">
        <v>11220258.595071988</v>
      </c>
      <c r="R712" s="390">
        <f t="shared" si="127"/>
        <v>10378892.16</v>
      </c>
      <c r="S712" s="392">
        <f t="shared" si="128"/>
        <v>1.0810651485824849</v>
      </c>
    </row>
    <row r="713" spans="1:19" ht="15" x14ac:dyDescent="0.25">
      <c r="A713" s="382" t="s">
        <v>346</v>
      </c>
      <c r="B713" s="382">
        <v>2017</v>
      </c>
      <c r="C713" s="385">
        <v>5200488</v>
      </c>
      <c r="D713" s="385">
        <v>3569895</v>
      </c>
      <c r="E713" s="385">
        <v>317812</v>
      </c>
      <c r="F713" s="385">
        <v>273297</v>
      </c>
      <c r="G713" s="385">
        <f t="shared" si="130"/>
        <v>8770383</v>
      </c>
      <c r="H713" s="385">
        <f t="shared" si="131"/>
        <v>591109</v>
      </c>
      <c r="I713" s="386">
        <f t="shared" si="132"/>
        <v>0.58946800360455365</v>
      </c>
      <c r="J713" s="386">
        <f t="shared" si="133"/>
        <v>0.41053199639544635</v>
      </c>
      <c r="K713" s="387">
        <f t="shared" si="134"/>
        <v>9361492</v>
      </c>
      <c r="L713" s="387">
        <f t="shared" si="129"/>
        <v>5909645.4545454541</v>
      </c>
      <c r="M713" s="387">
        <f t="shared" si="129"/>
        <v>4056698.8636363638</v>
      </c>
      <c r="N713" s="387">
        <f t="shared" si="129"/>
        <v>361150</v>
      </c>
      <c r="O713" s="387">
        <f t="shared" si="129"/>
        <v>310564.77272727271</v>
      </c>
      <c r="P713" s="384">
        <v>18</v>
      </c>
      <c r="Q713" s="523">
        <v>11601070.721971426</v>
      </c>
      <c r="R713" s="390">
        <f t="shared" si="127"/>
        <v>10484871.040000001</v>
      </c>
      <c r="S713" s="392">
        <f t="shared" si="128"/>
        <v>1.1064581221564957</v>
      </c>
    </row>
    <row r="714" spans="1:19" ht="15" x14ac:dyDescent="0.25">
      <c r="A714" s="382" t="s">
        <v>346</v>
      </c>
      <c r="B714" s="382">
        <v>2018</v>
      </c>
      <c r="C714" s="385">
        <v>5527265</v>
      </c>
      <c r="D714" s="385">
        <v>3551969</v>
      </c>
      <c r="E714" s="385">
        <v>262126</v>
      </c>
      <c r="F714" s="385">
        <v>261494</v>
      </c>
      <c r="G714" s="385">
        <f t="shared" si="130"/>
        <v>9079234</v>
      </c>
      <c r="H714" s="385">
        <f t="shared" si="131"/>
        <v>523620</v>
      </c>
      <c r="I714" s="386">
        <f t="shared" si="132"/>
        <v>0.60288233060712992</v>
      </c>
      <c r="J714" s="386">
        <f t="shared" si="133"/>
        <v>0.39711766939287008</v>
      </c>
      <c r="K714" s="387">
        <f t="shared" si="134"/>
        <v>9602854</v>
      </c>
      <c r="L714" s="387">
        <f t="shared" si="129"/>
        <v>6280982.9545454541</v>
      </c>
      <c r="M714" s="387">
        <f t="shared" si="129"/>
        <v>4036328.4090909092</v>
      </c>
      <c r="N714" s="387">
        <f t="shared" si="129"/>
        <v>297870.45454545453</v>
      </c>
      <c r="O714" s="387">
        <f t="shared" si="129"/>
        <v>297152.27272727271</v>
      </c>
      <c r="P714" s="384">
        <v>19</v>
      </c>
      <c r="Q714" s="523">
        <v>11014908.508224133</v>
      </c>
      <c r="R714" s="390">
        <f t="shared" si="127"/>
        <v>10755196.48</v>
      </c>
      <c r="S714" s="392">
        <f t="shared" si="128"/>
        <v>1.0241475856537894</v>
      </c>
    </row>
    <row r="715" spans="1:19" ht="15" x14ac:dyDescent="0.25">
      <c r="A715" s="382" t="s">
        <v>346</v>
      </c>
      <c r="B715" s="382">
        <v>2019</v>
      </c>
      <c r="C715" s="385">
        <v>5027655</v>
      </c>
      <c r="D715" s="385">
        <v>3329589</v>
      </c>
      <c r="E715" s="385">
        <v>328698</v>
      </c>
      <c r="F715" s="385">
        <v>270932</v>
      </c>
      <c r="G715" s="385">
        <f t="shared" si="130"/>
        <v>8357244</v>
      </c>
      <c r="H715" s="385">
        <f t="shared" si="131"/>
        <v>599630</v>
      </c>
      <c r="I715" s="386">
        <f t="shared" si="132"/>
        <v>0.5980158925982435</v>
      </c>
      <c r="J715" s="386">
        <f t="shared" si="133"/>
        <v>0.40198410740175644</v>
      </c>
      <c r="K715" s="387">
        <f t="shared" si="134"/>
        <v>8956874</v>
      </c>
      <c r="L715" s="387">
        <f t="shared" si="129"/>
        <v>5713244.3181818184</v>
      </c>
      <c r="M715" s="387">
        <f t="shared" si="129"/>
        <v>3783623.8636363638</v>
      </c>
      <c r="N715" s="387">
        <f t="shared" si="129"/>
        <v>373520.45454545453</v>
      </c>
      <c r="O715" s="387">
        <f t="shared" si="129"/>
        <v>307877.27272727271</v>
      </c>
      <c r="P715" s="384">
        <v>20</v>
      </c>
      <c r="Q715" s="523">
        <v>10677892.313659189</v>
      </c>
      <c r="R715" s="390">
        <f t="shared" si="127"/>
        <v>10031698.880000001</v>
      </c>
      <c r="S715" s="392">
        <f t="shared" si="128"/>
        <v>1.0644151545405227</v>
      </c>
    </row>
    <row r="716" spans="1:19" ht="15" x14ac:dyDescent="0.25">
      <c r="A716" s="382" t="s">
        <v>346</v>
      </c>
      <c r="B716" s="382">
        <v>2020</v>
      </c>
      <c r="C716" s="385">
        <v>3775927</v>
      </c>
      <c r="D716" s="385">
        <v>3148202</v>
      </c>
      <c r="E716" s="385">
        <v>258993</v>
      </c>
      <c r="F716" s="385">
        <v>264737</v>
      </c>
      <c r="G716" s="385">
        <f t="shared" si="130"/>
        <v>6924129</v>
      </c>
      <c r="H716" s="385">
        <f t="shared" si="131"/>
        <v>523730</v>
      </c>
      <c r="I716" s="386">
        <f t="shared" si="132"/>
        <v>0.54175569113217636</v>
      </c>
      <c r="J716" s="386">
        <f t="shared" si="133"/>
        <v>0.45824430886782364</v>
      </c>
      <c r="K716" s="387">
        <f t="shared" si="134"/>
        <v>7447859</v>
      </c>
      <c r="L716" s="387">
        <f t="shared" si="129"/>
        <v>4290826.1363636367</v>
      </c>
      <c r="M716" s="387">
        <f t="shared" si="129"/>
        <v>3577502.2727272729</v>
      </c>
      <c r="N716" s="387">
        <f t="shared" si="129"/>
        <v>294310.22727272729</v>
      </c>
      <c r="O716" s="387">
        <f t="shared" si="129"/>
        <v>300837.5</v>
      </c>
      <c r="P716" s="384">
        <v>21</v>
      </c>
      <c r="Q716" s="523">
        <v>8772410.7845298983</v>
      </c>
      <c r="R716" s="390">
        <f t="shared" si="127"/>
        <v>8341602.080000001</v>
      </c>
      <c r="S716" s="392">
        <f t="shared" si="128"/>
        <v>1.0516457990201682</v>
      </c>
    </row>
    <row r="717" spans="1:19" x14ac:dyDescent="0.2">
      <c r="A717" s="382" t="s">
        <v>347</v>
      </c>
      <c r="B717" s="382">
        <v>1992</v>
      </c>
      <c r="C717" s="385">
        <v>750000</v>
      </c>
      <c r="D717" s="385">
        <v>401000</v>
      </c>
      <c r="E717" s="385">
        <v>2000</v>
      </c>
      <c r="F717" s="385">
        <v>518000</v>
      </c>
      <c r="G717" s="385">
        <f t="shared" si="130"/>
        <v>1151000</v>
      </c>
      <c r="H717" s="385">
        <f t="shared" si="131"/>
        <v>520000</v>
      </c>
      <c r="I717" s="386">
        <f t="shared" si="132"/>
        <v>0.45002992220227411</v>
      </c>
      <c r="J717" s="386">
        <f t="shared" si="133"/>
        <v>0.54997007779772589</v>
      </c>
      <c r="K717" s="387">
        <f t="shared" si="134"/>
        <v>1671000</v>
      </c>
      <c r="L717" s="387">
        <f t="shared" si="129"/>
        <v>852272.72727272729</v>
      </c>
      <c r="M717" s="387">
        <f t="shared" si="129"/>
        <v>455681.81818181818</v>
      </c>
      <c r="N717" s="387">
        <f t="shared" si="129"/>
        <v>2272.7272727272725</v>
      </c>
      <c r="O717" s="387">
        <f t="shared" si="129"/>
        <v>588636.36363636365</v>
      </c>
      <c r="S717" s="389"/>
    </row>
    <row r="718" spans="1:19" x14ac:dyDescent="0.2">
      <c r="A718" s="382" t="s">
        <v>347</v>
      </c>
      <c r="B718" s="382">
        <v>1993</v>
      </c>
      <c r="C718" s="385">
        <v>708000</v>
      </c>
      <c r="D718" s="385">
        <v>250000</v>
      </c>
      <c r="E718" s="385">
        <v>1000</v>
      </c>
      <c r="F718" s="385">
        <v>106000</v>
      </c>
      <c r="G718" s="385">
        <f t="shared" si="130"/>
        <v>958000</v>
      </c>
      <c r="H718" s="385">
        <f t="shared" si="131"/>
        <v>107000</v>
      </c>
      <c r="I718" s="386">
        <f t="shared" si="132"/>
        <v>0.66572769953051647</v>
      </c>
      <c r="J718" s="386">
        <f t="shared" si="133"/>
        <v>0.33427230046948359</v>
      </c>
      <c r="K718" s="387">
        <f t="shared" si="134"/>
        <v>1065000</v>
      </c>
      <c r="L718" s="387">
        <f t="shared" si="129"/>
        <v>804545.45454545459</v>
      </c>
      <c r="M718" s="387">
        <f t="shared" si="129"/>
        <v>284090.90909090912</v>
      </c>
      <c r="N718" s="387">
        <f t="shared" si="129"/>
        <v>1136.3636363636363</v>
      </c>
      <c r="O718" s="387">
        <f t="shared" si="129"/>
        <v>120454.54545454546</v>
      </c>
    </row>
    <row r="719" spans="1:19" x14ac:dyDescent="0.2">
      <c r="A719" s="382" t="s">
        <v>347</v>
      </c>
      <c r="B719" s="382">
        <v>1994</v>
      </c>
      <c r="C719" s="385">
        <v>1201000</v>
      </c>
      <c r="D719" s="385">
        <v>508000</v>
      </c>
      <c r="E719" s="385">
        <v>1000</v>
      </c>
      <c r="F719" s="385">
        <v>234000</v>
      </c>
      <c r="G719" s="385">
        <f t="shared" si="130"/>
        <v>1709000</v>
      </c>
      <c r="H719" s="385">
        <f t="shared" si="131"/>
        <v>235000</v>
      </c>
      <c r="I719" s="386">
        <f t="shared" si="132"/>
        <v>0.61831275720164613</v>
      </c>
      <c r="J719" s="386">
        <f t="shared" si="133"/>
        <v>0.38168724279835392</v>
      </c>
      <c r="K719" s="387">
        <f t="shared" si="134"/>
        <v>1944000</v>
      </c>
      <c r="L719" s="387">
        <f t="shared" si="129"/>
        <v>1364772.7272727273</v>
      </c>
      <c r="M719" s="387">
        <f t="shared" si="129"/>
        <v>577272.72727272729</v>
      </c>
      <c r="N719" s="387">
        <f t="shared" si="129"/>
        <v>1136.3636363636363</v>
      </c>
      <c r="O719" s="387">
        <f t="shared" si="129"/>
        <v>265909.09090909088</v>
      </c>
    </row>
    <row r="720" spans="1:19" x14ac:dyDescent="0.2">
      <c r="A720" s="382" t="s">
        <v>347</v>
      </c>
      <c r="B720" s="382">
        <v>1995</v>
      </c>
      <c r="C720" s="385">
        <v>1042000</v>
      </c>
      <c r="D720" s="385">
        <v>597000</v>
      </c>
      <c r="E720" s="385">
        <v>1000</v>
      </c>
      <c r="F720" s="385">
        <v>226000</v>
      </c>
      <c r="G720" s="385">
        <f t="shared" si="130"/>
        <v>1639000</v>
      </c>
      <c r="H720" s="385">
        <f t="shared" si="131"/>
        <v>227000</v>
      </c>
      <c r="I720" s="386">
        <f t="shared" si="132"/>
        <v>0.55894962486602362</v>
      </c>
      <c r="J720" s="386">
        <f t="shared" si="133"/>
        <v>0.44105037513397644</v>
      </c>
      <c r="K720" s="387">
        <f t="shared" si="134"/>
        <v>1866000</v>
      </c>
      <c r="L720" s="387">
        <f t="shared" si="129"/>
        <v>1184090.9090909092</v>
      </c>
      <c r="M720" s="387">
        <f t="shared" si="129"/>
        <v>678409.09090909094</v>
      </c>
      <c r="N720" s="387">
        <f t="shared" si="129"/>
        <v>1136.3636363636363</v>
      </c>
      <c r="O720" s="387">
        <f t="shared" si="129"/>
        <v>256818.18181818182</v>
      </c>
    </row>
    <row r="721" spans="1:21" x14ac:dyDescent="0.2">
      <c r="A721" s="382" t="s">
        <v>347</v>
      </c>
      <c r="B721" s="382">
        <v>1996</v>
      </c>
      <c r="C721" s="385">
        <v>1277000</v>
      </c>
      <c r="D721" s="385">
        <v>352000</v>
      </c>
      <c r="E721" s="385">
        <v>1000</v>
      </c>
      <c r="F721" s="385">
        <v>361000</v>
      </c>
      <c r="G721" s="385">
        <f t="shared" si="130"/>
        <v>1629000</v>
      </c>
      <c r="H721" s="385">
        <f t="shared" si="131"/>
        <v>362000</v>
      </c>
      <c r="I721" s="386">
        <f t="shared" si="132"/>
        <v>0.64188849824208938</v>
      </c>
      <c r="J721" s="386">
        <f t="shared" si="133"/>
        <v>0.35811150175791062</v>
      </c>
      <c r="K721" s="387">
        <f t="shared" si="134"/>
        <v>1991000</v>
      </c>
      <c r="L721" s="387">
        <f t="shared" si="129"/>
        <v>1451136.3636363635</v>
      </c>
      <c r="M721" s="387">
        <f t="shared" si="129"/>
        <v>400000</v>
      </c>
      <c r="N721" s="387">
        <f t="shared" si="129"/>
        <v>1136.3636363636363</v>
      </c>
      <c r="O721" s="387">
        <f t="shared" si="129"/>
        <v>410227.27272727271</v>
      </c>
    </row>
    <row r="722" spans="1:21" x14ac:dyDescent="0.2">
      <c r="A722" s="382" t="s">
        <v>347</v>
      </c>
      <c r="B722" s="382">
        <v>1997</v>
      </c>
      <c r="C722" s="385">
        <v>1172000</v>
      </c>
      <c r="D722" s="385">
        <v>490000</v>
      </c>
      <c r="E722" s="385">
        <v>0</v>
      </c>
      <c r="F722" s="385">
        <v>546000</v>
      </c>
      <c r="G722" s="385">
        <f t="shared" si="130"/>
        <v>1662000</v>
      </c>
      <c r="H722" s="385">
        <f t="shared" si="131"/>
        <v>546000</v>
      </c>
      <c r="I722" s="386">
        <f t="shared" si="132"/>
        <v>0.53079710144927539</v>
      </c>
      <c r="J722" s="386">
        <f t="shared" si="133"/>
        <v>0.46920289855072461</v>
      </c>
      <c r="K722" s="387">
        <f t="shared" si="134"/>
        <v>2208000</v>
      </c>
      <c r="L722" s="387">
        <f t="shared" si="129"/>
        <v>1331818.1818181819</v>
      </c>
      <c r="M722" s="387">
        <f t="shared" si="129"/>
        <v>556818.18181818177</v>
      </c>
      <c r="N722" s="387">
        <f t="shared" si="129"/>
        <v>0</v>
      </c>
      <c r="O722" s="387">
        <f t="shared" si="129"/>
        <v>620454.54545454541</v>
      </c>
    </row>
    <row r="723" spans="1:21" x14ac:dyDescent="0.2">
      <c r="A723" s="382" t="s">
        <v>347</v>
      </c>
      <c r="B723" s="382">
        <v>1998</v>
      </c>
      <c r="C723" s="385">
        <v>1187000</v>
      </c>
      <c r="D723" s="385">
        <v>407000</v>
      </c>
      <c r="E723" s="385">
        <v>0</v>
      </c>
      <c r="F723" s="385">
        <v>539000</v>
      </c>
      <c r="G723" s="385">
        <f t="shared" si="130"/>
        <v>1594000</v>
      </c>
      <c r="H723" s="385">
        <f t="shared" si="131"/>
        <v>539000</v>
      </c>
      <c r="I723" s="386">
        <f t="shared" si="132"/>
        <v>0.55649320206282227</v>
      </c>
      <c r="J723" s="386">
        <f t="shared" si="133"/>
        <v>0.44350679793717768</v>
      </c>
      <c r="K723" s="387">
        <f t="shared" si="134"/>
        <v>2133000</v>
      </c>
      <c r="L723" s="387">
        <f t="shared" si="129"/>
        <v>1348863.6363636365</v>
      </c>
      <c r="M723" s="387">
        <f t="shared" si="129"/>
        <v>462500</v>
      </c>
      <c r="N723" s="387">
        <f t="shared" si="129"/>
        <v>0</v>
      </c>
      <c r="O723" s="387">
        <f t="shared" si="129"/>
        <v>612500</v>
      </c>
    </row>
    <row r="724" spans="1:21" ht="15" x14ac:dyDescent="0.25">
      <c r="A724" s="382" t="s">
        <v>347</v>
      </c>
      <c r="B724" s="382">
        <v>1999</v>
      </c>
      <c r="C724" s="385">
        <v>1147000</v>
      </c>
      <c r="D724" s="385">
        <v>416000</v>
      </c>
      <c r="E724" s="385">
        <v>0</v>
      </c>
      <c r="F724" s="385">
        <v>505000</v>
      </c>
      <c r="G724" s="385">
        <f t="shared" si="130"/>
        <v>1563000</v>
      </c>
      <c r="H724" s="385">
        <f t="shared" si="131"/>
        <v>505000</v>
      </c>
      <c r="I724" s="386">
        <f t="shared" si="132"/>
        <v>0.55464216634429397</v>
      </c>
      <c r="J724" s="386">
        <f t="shared" si="133"/>
        <v>0.44535783365570597</v>
      </c>
      <c r="K724" s="387">
        <f t="shared" si="134"/>
        <v>2068000</v>
      </c>
      <c r="L724" s="387">
        <f t="shared" si="129"/>
        <v>1303409.0909090908</v>
      </c>
      <c r="M724" s="387">
        <f t="shared" si="129"/>
        <v>472727.27272727271</v>
      </c>
      <c r="N724" s="387">
        <f t="shared" si="129"/>
        <v>0</v>
      </c>
      <c r="O724" s="387">
        <f t="shared" si="129"/>
        <v>573863.63636363635</v>
      </c>
      <c r="Q724" s="467" t="s">
        <v>331</v>
      </c>
    </row>
    <row r="725" spans="1:21" ht="15" x14ac:dyDescent="0.25">
      <c r="A725" s="382" t="s">
        <v>347</v>
      </c>
      <c r="B725" s="382">
        <v>2000</v>
      </c>
      <c r="C725" s="385">
        <v>1209000</v>
      </c>
      <c r="D725" s="385">
        <v>512000</v>
      </c>
      <c r="E725" s="385">
        <v>0</v>
      </c>
      <c r="F725" s="385">
        <v>532000</v>
      </c>
      <c r="G725" s="385">
        <f t="shared" si="130"/>
        <v>1721000</v>
      </c>
      <c r="H725" s="385">
        <f t="shared" si="131"/>
        <v>532000</v>
      </c>
      <c r="I725" s="386">
        <f t="shared" si="132"/>
        <v>0.5366178428761651</v>
      </c>
      <c r="J725" s="386">
        <f t="shared" si="133"/>
        <v>0.4633821571238349</v>
      </c>
      <c r="K725" s="387">
        <f t="shared" si="134"/>
        <v>2253000</v>
      </c>
      <c r="L725" s="387">
        <f t="shared" si="129"/>
        <v>1373863.6363636365</v>
      </c>
      <c r="M725" s="387">
        <f t="shared" si="129"/>
        <v>581818.18181818177</v>
      </c>
      <c r="N725" s="387">
        <f t="shared" si="129"/>
        <v>0</v>
      </c>
      <c r="O725" s="387">
        <f t="shared" si="129"/>
        <v>604545.45454545459</v>
      </c>
      <c r="P725" s="384">
        <v>1</v>
      </c>
      <c r="Q725" s="468">
        <v>2668720.5685927477</v>
      </c>
      <c r="R725" s="390">
        <f t="shared" ref="R725" si="135">K725*1.12</f>
        <v>2523360.0000000005</v>
      </c>
      <c r="S725" s="392">
        <f t="shared" ref="S725" si="136">Q725/R725</f>
        <v>1.0576059573714203</v>
      </c>
      <c r="U725" s="526"/>
    </row>
    <row r="726" spans="1:21" ht="15" x14ac:dyDescent="0.25">
      <c r="A726" s="382" t="s">
        <v>347</v>
      </c>
      <c r="B726" s="382">
        <v>2001</v>
      </c>
      <c r="C726" s="385">
        <v>1241000</v>
      </c>
      <c r="D726" s="385">
        <v>721000</v>
      </c>
      <c r="E726" s="385">
        <v>0</v>
      </c>
      <c r="F726" s="385">
        <v>295000</v>
      </c>
      <c r="G726" s="385">
        <f t="shared" si="130"/>
        <v>1962000</v>
      </c>
      <c r="H726" s="385">
        <f t="shared" si="131"/>
        <v>295000</v>
      </c>
      <c r="I726" s="386">
        <f t="shared" si="132"/>
        <v>0.54984492689410724</v>
      </c>
      <c r="J726" s="386">
        <f t="shared" si="133"/>
        <v>0.45015507310589276</v>
      </c>
      <c r="K726" s="387">
        <f t="shared" si="134"/>
        <v>2257000</v>
      </c>
      <c r="L726" s="387">
        <f t="shared" si="129"/>
        <v>1410227.2727272727</v>
      </c>
      <c r="M726" s="387">
        <f t="shared" si="129"/>
        <v>819318.18181818177</v>
      </c>
      <c r="N726" s="387">
        <f t="shared" si="129"/>
        <v>0</v>
      </c>
      <c r="O726" s="387">
        <f t="shared" si="129"/>
        <v>335227.27272727271</v>
      </c>
      <c r="P726" s="384">
        <v>2</v>
      </c>
      <c r="Q726" s="468">
        <v>2673852.3200651389</v>
      </c>
      <c r="R726" s="390">
        <f t="shared" ref="R726:R742" si="137">K726*1.12</f>
        <v>2527840.0000000005</v>
      </c>
      <c r="S726" s="392">
        <f t="shared" ref="S726:S742" si="138">Q726/R726</f>
        <v>1.0577616938038557</v>
      </c>
      <c r="U726" s="526"/>
    </row>
    <row r="727" spans="1:21" ht="15" x14ac:dyDescent="0.25">
      <c r="A727" s="382" t="s">
        <v>347</v>
      </c>
      <c r="B727" s="382">
        <v>2002</v>
      </c>
      <c r="C727" s="385">
        <v>1272000</v>
      </c>
      <c r="D727" s="385">
        <v>731000</v>
      </c>
      <c r="E727" s="385">
        <v>0</v>
      </c>
      <c r="F727" s="385">
        <v>280000</v>
      </c>
      <c r="G727" s="385">
        <f t="shared" si="130"/>
        <v>2003000</v>
      </c>
      <c r="H727" s="385">
        <f t="shared" si="131"/>
        <v>280000</v>
      </c>
      <c r="I727" s="386">
        <f t="shared" si="132"/>
        <v>0.55716162943495395</v>
      </c>
      <c r="J727" s="386">
        <f t="shared" si="133"/>
        <v>0.44283837056504599</v>
      </c>
      <c r="K727" s="387">
        <f t="shared" si="134"/>
        <v>2283000</v>
      </c>
      <c r="L727" s="387">
        <f t="shared" si="129"/>
        <v>1445454.5454545454</v>
      </c>
      <c r="M727" s="387">
        <f t="shared" si="129"/>
        <v>830681.81818181823</v>
      </c>
      <c r="N727" s="387">
        <f t="shared" si="129"/>
        <v>0</v>
      </c>
      <c r="O727" s="387">
        <f t="shared" si="129"/>
        <v>318181.81818181818</v>
      </c>
      <c r="P727" s="384">
        <v>3</v>
      </c>
      <c r="Q727" s="468">
        <v>2712447.99075667</v>
      </c>
      <c r="R727" s="390">
        <f t="shared" si="137"/>
        <v>2556960.0000000005</v>
      </c>
      <c r="S727" s="392">
        <f t="shared" si="138"/>
        <v>1.0608097079174761</v>
      </c>
      <c r="U727" s="526"/>
    </row>
    <row r="728" spans="1:21" ht="15" x14ac:dyDescent="0.25">
      <c r="A728" s="382" t="s">
        <v>347</v>
      </c>
      <c r="B728" s="382">
        <v>2003</v>
      </c>
      <c r="C728" s="385">
        <v>1549000</v>
      </c>
      <c r="D728" s="385">
        <v>683000</v>
      </c>
      <c r="E728" s="385">
        <v>0</v>
      </c>
      <c r="F728" s="385">
        <v>359000</v>
      </c>
      <c r="G728" s="385">
        <f t="shared" si="130"/>
        <v>2232000</v>
      </c>
      <c r="H728" s="385">
        <f t="shared" si="131"/>
        <v>359000</v>
      </c>
      <c r="I728" s="386">
        <f t="shared" si="132"/>
        <v>0.59783867232728671</v>
      </c>
      <c r="J728" s="386">
        <f t="shared" si="133"/>
        <v>0.40216132767271323</v>
      </c>
      <c r="K728" s="387">
        <f t="shared" si="134"/>
        <v>2591000</v>
      </c>
      <c r="L728" s="387">
        <f t="shared" si="129"/>
        <v>1760227.2727272727</v>
      </c>
      <c r="M728" s="387">
        <f t="shared" si="129"/>
        <v>776136.36363636365</v>
      </c>
      <c r="N728" s="387">
        <f t="shared" si="129"/>
        <v>0</v>
      </c>
      <c r="O728" s="387">
        <f t="shared" si="129"/>
        <v>407954.54545454547</v>
      </c>
      <c r="P728" s="384">
        <v>4</v>
      </c>
      <c r="Q728" s="468">
        <v>3078013.7860866911</v>
      </c>
      <c r="R728" s="390">
        <f t="shared" si="137"/>
        <v>2901920.0000000005</v>
      </c>
      <c r="S728" s="392">
        <f t="shared" si="138"/>
        <v>1.0606818196527439</v>
      </c>
      <c r="U728" s="526"/>
    </row>
    <row r="729" spans="1:21" ht="15" x14ac:dyDescent="0.25">
      <c r="A729" s="382" t="s">
        <v>347</v>
      </c>
      <c r="B729" s="382">
        <v>2004</v>
      </c>
      <c r="C729" s="385">
        <v>1431000</v>
      </c>
      <c r="D729" s="385">
        <v>395000</v>
      </c>
      <c r="E729" s="385">
        <v>125000</v>
      </c>
      <c r="F729" s="385">
        <v>600000</v>
      </c>
      <c r="G729" s="385">
        <f t="shared" si="130"/>
        <v>1826000</v>
      </c>
      <c r="H729" s="385">
        <f t="shared" si="131"/>
        <v>725000</v>
      </c>
      <c r="I729" s="386">
        <f t="shared" si="132"/>
        <v>0.6099568796550372</v>
      </c>
      <c r="J729" s="386">
        <f t="shared" si="133"/>
        <v>0.39004312034496275</v>
      </c>
      <c r="K729" s="387">
        <f t="shared" si="134"/>
        <v>2551000</v>
      </c>
      <c r="L729" s="387">
        <f t="shared" si="129"/>
        <v>1626136.3636363635</v>
      </c>
      <c r="M729" s="387">
        <f t="shared" si="129"/>
        <v>448863.63636363635</v>
      </c>
      <c r="N729" s="387">
        <f t="shared" si="129"/>
        <v>142045.45454545456</v>
      </c>
      <c r="O729" s="387">
        <f t="shared" si="129"/>
        <v>681818.18181818177</v>
      </c>
      <c r="P729" s="384">
        <v>5</v>
      </c>
      <c r="Q729" s="468">
        <v>2902275.3596283095</v>
      </c>
      <c r="R729" s="390">
        <f t="shared" si="137"/>
        <v>2857120.0000000005</v>
      </c>
      <c r="S729" s="392">
        <f t="shared" si="138"/>
        <v>1.0158045023059266</v>
      </c>
      <c r="U729" s="526"/>
    </row>
    <row r="730" spans="1:21" ht="15" x14ac:dyDescent="0.25">
      <c r="A730" s="382" t="s">
        <v>347</v>
      </c>
      <c r="B730" s="382">
        <v>2005</v>
      </c>
      <c r="C730" s="385">
        <v>1541336</v>
      </c>
      <c r="D730" s="385">
        <v>248145</v>
      </c>
      <c r="E730" s="385">
        <v>171227</v>
      </c>
      <c r="F730" s="385">
        <v>772114</v>
      </c>
      <c r="G730" s="385">
        <f t="shared" si="130"/>
        <v>1789481</v>
      </c>
      <c r="H730" s="385">
        <f t="shared" si="131"/>
        <v>943341</v>
      </c>
      <c r="I730" s="386">
        <f t="shared" si="132"/>
        <v>0.62666467117141178</v>
      </c>
      <c r="J730" s="386">
        <f t="shared" si="133"/>
        <v>0.37333532882858816</v>
      </c>
      <c r="K730" s="387">
        <f t="shared" si="134"/>
        <v>2732822</v>
      </c>
      <c r="L730" s="387">
        <f t="shared" si="129"/>
        <v>1751518.1818181819</v>
      </c>
      <c r="M730" s="387">
        <f t="shared" si="129"/>
        <v>281982.95454545453</v>
      </c>
      <c r="N730" s="387">
        <f t="shared" si="129"/>
        <v>194576.13636363635</v>
      </c>
      <c r="O730" s="387">
        <f t="shared" si="129"/>
        <v>877402.27272727271</v>
      </c>
      <c r="P730" s="384">
        <v>6</v>
      </c>
      <c r="Q730" s="468">
        <v>3105960.6773477225</v>
      </c>
      <c r="R730" s="390">
        <f t="shared" si="137"/>
        <v>3060760.64</v>
      </c>
      <c r="S730" s="392">
        <f t="shared" si="138"/>
        <v>1.0147675831808012</v>
      </c>
      <c r="U730" s="526"/>
    </row>
    <row r="731" spans="1:21" ht="15" x14ac:dyDescent="0.25">
      <c r="A731" s="382" t="s">
        <v>347</v>
      </c>
      <c r="B731" s="382">
        <v>2006</v>
      </c>
      <c r="C731" s="385">
        <v>1775630</v>
      </c>
      <c r="D731" s="385">
        <v>419936</v>
      </c>
      <c r="E731" s="385">
        <v>109590</v>
      </c>
      <c r="F731" s="385">
        <v>873970</v>
      </c>
      <c r="G731" s="385">
        <f t="shared" si="130"/>
        <v>2195566</v>
      </c>
      <c r="H731" s="385">
        <f t="shared" si="131"/>
        <v>983560</v>
      </c>
      <c r="I731" s="386">
        <f t="shared" si="132"/>
        <v>0.59299945959990263</v>
      </c>
      <c r="J731" s="386">
        <f t="shared" si="133"/>
        <v>0.40700054040009737</v>
      </c>
      <c r="K731" s="387">
        <f t="shared" si="134"/>
        <v>3179126</v>
      </c>
      <c r="L731" s="387">
        <f t="shared" si="129"/>
        <v>2017761.3636363635</v>
      </c>
      <c r="M731" s="387">
        <f t="shared" si="129"/>
        <v>477200</v>
      </c>
      <c r="N731" s="387">
        <f t="shared" si="129"/>
        <v>124534.09090909091</v>
      </c>
      <c r="O731" s="387">
        <f t="shared" si="129"/>
        <v>993147.72727272729</v>
      </c>
      <c r="P731" s="384">
        <v>7</v>
      </c>
      <c r="Q731" s="468">
        <v>3629108.7551926402</v>
      </c>
      <c r="R731" s="390">
        <f t="shared" si="137"/>
        <v>3560621.12</v>
      </c>
      <c r="S731" s="392">
        <f t="shared" si="138"/>
        <v>1.0192347438507134</v>
      </c>
      <c r="U731" s="526"/>
    </row>
    <row r="732" spans="1:21" ht="15" x14ac:dyDescent="0.25">
      <c r="A732" s="382" t="s">
        <v>347</v>
      </c>
      <c r="B732" s="382">
        <v>2007</v>
      </c>
      <c r="C732" s="385">
        <v>1662324</v>
      </c>
      <c r="D732" s="385">
        <v>431049</v>
      </c>
      <c r="E732" s="385">
        <v>126296</v>
      </c>
      <c r="F732" s="385">
        <v>661981</v>
      </c>
      <c r="G732" s="385">
        <f t="shared" si="130"/>
        <v>2093373</v>
      </c>
      <c r="H732" s="385">
        <f t="shared" si="131"/>
        <v>788277</v>
      </c>
      <c r="I732" s="386">
        <f t="shared" si="132"/>
        <v>0.62069300574323738</v>
      </c>
      <c r="J732" s="386">
        <f t="shared" si="133"/>
        <v>0.37930699425676262</v>
      </c>
      <c r="K732" s="387">
        <f t="shared" si="134"/>
        <v>2881650</v>
      </c>
      <c r="L732" s="387">
        <f t="shared" si="129"/>
        <v>1889004.5454545454</v>
      </c>
      <c r="M732" s="387">
        <f t="shared" si="129"/>
        <v>489828.40909090912</v>
      </c>
      <c r="N732" s="387">
        <f t="shared" si="129"/>
        <v>143518.18181818182</v>
      </c>
      <c r="O732" s="387">
        <f t="shared" si="129"/>
        <v>752251.13636363635</v>
      </c>
      <c r="P732" s="384">
        <v>8</v>
      </c>
      <c r="Q732" s="468">
        <v>3273885.9076884463</v>
      </c>
      <c r="R732" s="390">
        <f t="shared" si="137"/>
        <v>3227448.0000000005</v>
      </c>
      <c r="S732" s="392">
        <f t="shared" si="138"/>
        <v>1.0143884293994654</v>
      </c>
      <c r="U732" s="526"/>
    </row>
    <row r="733" spans="1:21" ht="15" x14ac:dyDescent="0.25">
      <c r="A733" s="382" t="s">
        <v>347</v>
      </c>
      <c r="B733" s="382">
        <v>2008</v>
      </c>
      <c r="C733" s="385">
        <v>1616241</v>
      </c>
      <c r="D733" s="385">
        <v>445529</v>
      </c>
      <c r="E733" s="385">
        <v>130540</v>
      </c>
      <c r="F733" s="385">
        <v>797752</v>
      </c>
      <c r="G733" s="385">
        <f t="shared" si="130"/>
        <v>2061770</v>
      </c>
      <c r="H733" s="385">
        <f t="shared" si="131"/>
        <v>928292</v>
      </c>
      <c r="I733" s="386">
        <f t="shared" si="132"/>
        <v>0.58419557855322068</v>
      </c>
      <c r="J733" s="386">
        <f t="shared" si="133"/>
        <v>0.41580442144677937</v>
      </c>
      <c r="K733" s="387">
        <f t="shared" si="134"/>
        <v>2990062</v>
      </c>
      <c r="L733" s="387">
        <f t="shared" si="129"/>
        <v>1836637.5</v>
      </c>
      <c r="M733" s="387">
        <f t="shared" si="129"/>
        <v>506282.95454545453</v>
      </c>
      <c r="N733" s="387">
        <f t="shared" si="129"/>
        <v>148340.90909090909</v>
      </c>
      <c r="O733" s="387">
        <f t="shared" si="129"/>
        <v>906536.36363636365</v>
      </c>
      <c r="P733" s="384">
        <v>9</v>
      </c>
      <c r="Q733" s="468">
        <v>3393382.4823451638</v>
      </c>
      <c r="R733" s="390">
        <f t="shared" si="137"/>
        <v>3348869.4400000004</v>
      </c>
      <c r="S733" s="392">
        <f t="shared" si="138"/>
        <v>1.0132919611058839</v>
      </c>
      <c r="U733" s="526"/>
    </row>
    <row r="734" spans="1:21" ht="15" x14ac:dyDescent="0.25">
      <c r="A734" s="382" t="s">
        <v>347</v>
      </c>
      <c r="B734" s="382">
        <v>2009</v>
      </c>
      <c r="C734" s="385">
        <v>1468406</v>
      </c>
      <c r="D734" s="385">
        <v>479210</v>
      </c>
      <c r="E734" s="385">
        <v>113763</v>
      </c>
      <c r="F734" s="385">
        <v>868837</v>
      </c>
      <c r="G734" s="385">
        <f t="shared" si="130"/>
        <v>1947616</v>
      </c>
      <c r="H734" s="385">
        <f t="shared" si="131"/>
        <v>982600</v>
      </c>
      <c r="I734" s="386">
        <f t="shared" si="132"/>
        <v>0.53994961463591762</v>
      </c>
      <c r="J734" s="386">
        <f t="shared" si="133"/>
        <v>0.46005038536408238</v>
      </c>
      <c r="K734" s="387">
        <f t="shared" si="134"/>
        <v>2930216</v>
      </c>
      <c r="L734" s="387">
        <f t="shared" si="129"/>
        <v>1668643.1818181819</v>
      </c>
      <c r="M734" s="387">
        <f t="shared" si="129"/>
        <v>544556.81818181823</v>
      </c>
      <c r="N734" s="387">
        <f t="shared" si="129"/>
        <v>129276.13636363637</v>
      </c>
      <c r="O734" s="387">
        <f t="shared" si="129"/>
        <v>987314.77272727271</v>
      </c>
      <c r="P734" s="384">
        <v>10</v>
      </c>
      <c r="Q734" s="468">
        <v>3325025.2075091791</v>
      </c>
      <c r="R734" s="390">
        <f t="shared" si="137"/>
        <v>3281841.9200000004</v>
      </c>
      <c r="S734" s="392">
        <f t="shared" si="138"/>
        <v>1.0131582472775467</v>
      </c>
      <c r="U734" s="526"/>
    </row>
    <row r="735" spans="1:21" ht="15" x14ac:dyDescent="0.25">
      <c r="A735" s="382" t="s">
        <v>347</v>
      </c>
      <c r="B735" s="382">
        <v>2010</v>
      </c>
      <c r="C735" s="385">
        <v>1419344</v>
      </c>
      <c r="D735" s="385">
        <v>422060</v>
      </c>
      <c r="E735" s="385">
        <v>136382</v>
      </c>
      <c r="F735" s="385">
        <v>967663</v>
      </c>
      <c r="G735" s="385">
        <f t="shared" si="130"/>
        <v>1841404</v>
      </c>
      <c r="H735" s="385">
        <f t="shared" si="131"/>
        <v>1104045</v>
      </c>
      <c r="I735" s="386">
        <f t="shared" si="132"/>
        <v>0.52817957465907572</v>
      </c>
      <c r="J735" s="386">
        <f t="shared" si="133"/>
        <v>0.47182042534092428</v>
      </c>
      <c r="K735" s="387">
        <f t="shared" si="134"/>
        <v>2945449</v>
      </c>
      <c r="L735" s="387">
        <f t="shared" si="129"/>
        <v>1612890.9090909092</v>
      </c>
      <c r="M735" s="387">
        <f t="shared" si="129"/>
        <v>479613.63636363635</v>
      </c>
      <c r="N735" s="387">
        <f t="shared" si="129"/>
        <v>154979.54545454544</v>
      </c>
      <c r="O735" s="387">
        <f t="shared" si="129"/>
        <v>1099617.0454545454</v>
      </c>
      <c r="P735" s="384">
        <v>11</v>
      </c>
      <c r="Q735" s="468">
        <v>3350325.6447062353</v>
      </c>
      <c r="R735" s="390">
        <f t="shared" si="137"/>
        <v>3298902.8800000004</v>
      </c>
      <c r="S735" s="392">
        <f t="shared" si="138"/>
        <v>1.0155878383137593</v>
      </c>
      <c r="U735" s="526"/>
    </row>
    <row r="736" spans="1:21" ht="15" x14ac:dyDescent="0.25">
      <c r="A736" s="382" t="s">
        <v>347</v>
      </c>
      <c r="B736" s="382">
        <v>2011</v>
      </c>
      <c r="C736" s="385">
        <v>1582241</v>
      </c>
      <c r="D736" s="385">
        <v>469457</v>
      </c>
      <c r="E736" s="385">
        <v>176673</v>
      </c>
      <c r="F736" s="385">
        <v>1159496</v>
      </c>
      <c r="G736" s="385">
        <f t="shared" si="130"/>
        <v>2051698</v>
      </c>
      <c r="H736" s="385">
        <f t="shared" si="131"/>
        <v>1336169</v>
      </c>
      <c r="I736" s="386">
        <f t="shared" si="132"/>
        <v>0.51918035743433844</v>
      </c>
      <c r="J736" s="386">
        <f t="shared" si="133"/>
        <v>0.48081964256566151</v>
      </c>
      <c r="K736" s="387">
        <f t="shared" si="134"/>
        <v>3387867</v>
      </c>
      <c r="L736" s="387">
        <f t="shared" si="129"/>
        <v>1798001.1363636365</v>
      </c>
      <c r="M736" s="387">
        <f t="shared" si="129"/>
        <v>533473.86363636365</v>
      </c>
      <c r="N736" s="387">
        <f t="shared" si="129"/>
        <v>200764.77272727274</v>
      </c>
      <c r="O736" s="387">
        <f t="shared" si="129"/>
        <v>1317609.0909090908</v>
      </c>
      <c r="P736" s="384">
        <v>12</v>
      </c>
      <c r="Q736" s="468">
        <v>3853986.9359612083</v>
      </c>
      <c r="R736" s="390">
        <f t="shared" si="137"/>
        <v>3794411.0400000005</v>
      </c>
      <c r="S736" s="392">
        <f t="shared" si="138"/>
        <v>1.0157009599996336</v>
      </c>
      <c r="U736" s="526"/>
    </row>
    <row r="737" spans="1:21" ht="15" x14ac:dyDescent="0.25">
      <c r="A737" s="382" t="s">
        <v>347</v>
      </c>
      <c r="B737" s="382">
        <v>2012</v>
      </c>
      <c r="C737" s="385">
        <v>1663093</v>
      </c>
      <c r="D737" s="385">
        <v>557006</v>
      </c>
      <c r="E737" s="385">
        <v>172499</v>
      </c>
      <c r="F737" s="385">
        <v>948491</v>
      </c>
      <c r="G737" s="385">
        <f t="shared" si="130"/>
        <v>2220099</v>
      </c>
      <c r="H737" s="385">
        <f t="shared" si="131"/>
        <v>1120990</v>
      </c>
      <c r="I737" s="386">
        <f t="shared" si="132"/>
        <v>0.54939931261932862</v>
      </c>
      <c r="J737" s="386">
        <f t="shared" si="133"/>
        <v>0.45060068738067138</v>
      </c>
      <c r="K737" s="387">
        <f t="shared" si="134"/>
        <v>3341089</v>
      </c>
      <c r="L737" s="387">
        <f t="shared" si="129"/>
        <v>1889878.4090909092</v>
      </c>
      <c r="M737" s="387">
        <f t="shared" si="129"/>
        <v>632961.36363636365</v>
      </c>
      <c r="N737" s="387">
        <f t="shared" si="129"/>
        <v>196021.59090909091</v>
      </c>
      <c r="O737" s="387">
        <f t="shared" si="129"/>
        <v>1077830.6818181819</v>
      </c>
      <c r="P737" s="384">
        <v>13</v>
      </c>
      <c r="Q737" s="468">
        <v>3794496.8438421544</v>
      </c>
      <c r="R737" s="390">
        <f t="shared" si="137"/>
        <v>3742019.68</v>
      </c>
      <c r="S737" s="392">
        <f t="shared" si="138"/>
        <v>1.0140237541033335</v>
      </c>
      <c r="U737" s="526"/>
    </row>
    <row r="738" spans="1:21" ht="15" x14ac:dyDescent="0.25">
      <c r="A738" s="382" t="s">
        <v>347</v>
      </c>
      <c r="B738" s="382">
        <v>2013</v>
      </c>
      <c r="C738" s="385">
        <v>1721452</v>
      </c>
      <c r="D738" s="385">
        <v>566708</v>
      </c>
      <c r="E738" s="385">
        <v>174514</v>
      </c>
      <c r="F738" s="385">
        <v>952503</v>
      </c>
      <c r="G738" s="385">
        <f t="shared" si="130"/>
        <v>2288160</v>
      </c>
      <c r="H738" s="385">
        <f t="shared" si="131"/>
        <v>1127017</v>
      </c>
      <c r="I738" s="386">
        <f t="shared" si="132"/>
        <v>0.55515892734110117</v>
      </c>
      <c r="J738" s="386">
        <f t="shared" si="133"/>
        <v>0.44484107265889877</v>
      </c>
      <c r="K738" s="387">
        <f t="shared" si="134"/>
        <v>3415177</v>
      </c>
      <c r="L738" s="387">
        <f t="shared" si="129"/>
        <v>1956195.4545454546</v>
      </c>
      <c r="M738" s="387">
        <f t="shared" si="129"/>
        <v>643986.36363636365</v>
      </c>
      <c r="N738" s="387">
        <f t="shared" si="129"/>
        <v>198311.36363636365</v>
      </c>
      <c r="O738" s="387">
        <f t="shared" si="129"/>
        <v>1082389.7727272727</v>
      </c>
      <c r="P738" s="384">
        <v>14</v>
      </c>
      <c r="Q738" s="468">
        <v>3874485.5972985122</v>
      </c>
      <c r="R738" s="390">
        <f t="shared" si="137"/>
        <v>3824998.24</v>
      </c>
      <c r="S738" s="392">
        <f t="shared" si="138"/>
        <v>1.0129378771422681</v>
      </c>
      <c r="U738" s="526"/>
    </row>
    <row r="739" spans="1:21" ht="15" x14ac:dyDescent="0.25">
      <c r="A739" s="382" t="s">
        <v>347</v>
      </c>
      <c r="B739" s="382">
        <v>2014</v>
      </c>
      <c r="C739" s="385">
        <v>2562370</v>
      </c>
      <c r="D739" s="385">
        <v>948310</v>
      </c>
      <c r="E739" s="385">
        <v>201820</v>
      </c>
      <c r="F739" s="385">
        <v>1386840</v>
      </c>
      <c r="G739" s="385">
        <f t="shared" si="130"/>
        <v>3510680</v>
      </c>
      <c r="H739" s="385">
        <f t="shared" si="131"/>
        <v>1588660</v>
      </c>
      <c r="I739" s="386">
        <f t="shared" si="132"/>
        <v>0.54206818921664368</v>
      </c>
      <c r="J739" s="386">
        <f t="shared" si="133"/>
        <v>0.45793181078335626</v>
      </c>
      <c r="K739" s="387">
        <f t="shared" si="134"/>
        <v>5099340</v>
      </c>
      <c r="L739" s="387">
        <f t="shared" si="129"/>
        <v>2911784.0909090908</v>
      </c>
      <c r="M739" s="387">
        <f t="shared" si="129"/>
        <v>1077625</v>
      </c>
      <c r="N739" s="387">
        <f t="shared" si="129"/>
        <v>229340.90909090909</v>
      </c>
      <c r="O739" s="387">
        <f t="shared" si="129"/>
        <v>1575954.5454545454</v>
      </c>
      <c r="P739" s="384">
        <v>15</v>
      </c>
      <c r="Q739" s="468">
        <v>6168965.5837219413</v>
      </c>
      <c r="R739" s="390">
        <f t="shared" si="137"/>
        <v>5711260.8000000007</v>
      </c>
      <c r="S739" s="392">
        <f t="shared" si="138"/>
        <v>1.080140760464299</v>
      </c>
      <c r="U739" s="526"/>
    </row>
    <row r="740" spans="1:21" ht="15" x14ac:dyDescent="0.25">
      <c r="A740" s="382" t="s">
        <v>347</v>
      </c>
      <c r="B740" s="382">
        <v>2015</v>
      </c>
      <c r="C740" s="385">
        <v>2860000</v>
      </c>
      <c r="D740" s="385">
        <v>952214</v>
      </c>
      <c r="E740" s="385">
        <v>202520</v>
      </c>
      <c r="F740" s="385">
        <v>1039709</v>
      </c>
      <c r="G740" s="385">
        <f t="shared" si="130"/>
        <v>3812214</v>
      </c>
      <c r="H740" s="385">
        <f t="shared" si="131"/>
        <v>1242229</v>
      </c>
      <c r="I740" s="386">
        <f t="shared" si="132"/>
        <v>0.60590652619883145</v>
      </c>
      <c r="J740" s="386">
        <f t="shared" si="133"/>
        <v>0.3940934738011686</v>
      </c>
      <c r="K740" s="387">
        <f t="shared" si="134"/>
        <v>5054443</v>
      </c>
      <c r="L740" s="387">
        <f t="shared" si="129"/>
        <v>3250000</v>
      </c>
      <c r="M740" s="387">
        <f t="shared" si="129"/>
        <v>1082061.3636363635</v>
      </c>
      <c r="N740" s="387">
        <f t="shared" si="129"/>
        <v>230136.36363636365</v>
      </c>
      <c r="O740" s="387">
        <f t="shared" si="129"/>
        <v>1181487.5</v>
      </c>
      <c r="P740" s="384">
        <v>16</v>
      </c>
      <c r="Q740" s="468">
        <v>5658224.6108012684</v>
      </c>
      <c r="R740" s="390">
        <f t="shared" si="137"/>
        <v>5660976.1600000001</v>
      </c>
      <c r="S740" s="392">
        <f t="shared" si="138"/>
        <v>0.99951394439387076</v>
      </c>
      <c r="U740" s="526"/>
    </row>
    <row r="741" spans="1:21" ht="15" x14ac:dyDescent="0.25">
      <c r="A741" s="382" t="s">
        <v>347</v>
      </c>
      <c r="B741" s="382">
        <v>2016</v>
      </c>
      <c r="C741" s="385">
        <v>3313000</v>
      </c>
      <c r="D741" s="385">
        <v>796679</v>
      </c>
      <c r="E741" s="385">
        <v>180018</v>
      </c>
      <c r="F741" s="385">
        <v>1091694</v>
      </c>
      <c r="G741" s="385">
        <f t="shared" si="130"/>
        <v>4109679</v>
      </c>
      <c r="H741" s="385">
        <f t="shared" si="131"/>
        <v>1271712</v>
      </c>
      <c r="I741" s="386">
        <f t="shared" si="132"/>
        <v>0.64909202843651392</v>
      </c>
      <c r="J741" s="386">
        <f t="shared" si="133"/>
        <v>0.35090797156348608</v>
      </c>
      <c r="K741" s="387">
        <f t="shared" si="134"/>
        <v>5381391</v>
      </c>
      <c r="L741" s="387">
        <f t="shared" si="129"/>
        <v>3764772.7272727271</v>
      </c>
      <c r="M741" s="387">
        <f t="shared" si="129"/>
        <v>905317.04545454541</v>
      </c>
      <c r="N741" s="387">
        <f t="shared" si="129"/>
        <v>204565.90909090909</v>
      </c>
      <c r="O741" s="387">
        <f t="shared" si="129"/>
        <v>1240561.3636363635</v>
      </c>
      <c r="P741" s="384">
        <v>17</v>
      </c>
      <c r="Q741" s="468">
        <v>5737086.0392736644</v>
      </c>
      <c r="R741" s="390">
        <f t="shared" si="137"/>
        <v>6027157.9200000009</v>
      </c>
      <c r="S741" s="392">
        <f t="shared" si="138"/>
        <v>0.95187252688969926</v>
      </c>
      <c r="U741" s="526"/>
    </row>
    <row r="742" spans="1:21" ht="15" x14ac:dyDescent="0.25">
      <c r="A742" s="382" t="s">
        <v>347</v>
      </c>
      <c r="B742" s="382">
        <v>2017</v>
      </c>
      <c r="C742" s="385">
        <v>2752000</v>
      </c>
      <c r="D742" s="385">
        <v>718205</v>
      </c>
      <c r="E742" s="385">
        <v>153015</v>
      </c>
      <c r="F742" s="385">
        <v>885828</v>
      </c>
      <c r="G742" s="385">
        <f t="shared" si="130"/>
        <v>3470205</v>
      </c>
      <c r="H742" s="385">
        <f t="shared" si="131"/>
        <v>1038843</v>
      </c>
      <c r="I742" s="386">
        <f t="shared" si="132"/>
        <v>0.6442634897654671</v>
      </c>
      <c r="J742" s="386">
        <f t="shared" si="133"/>
        <v>0.3557365102345329</v>
      </c>
      <c r="K742" s="387">
        <f t="shared" si="134"/>
        <v>4509048</v>
      </c>
      <c r="L742" s="387">
        <f t="shared" si="129"/>
        <v>3127272.7272727271</v>
      </c>
      <c r="M742" s="387">
        <f t="shared" si="129"/>
        <v>816142.04545454541</v>
      </c>
      <c r="N742" s="387">
        <f t="shared" si="129"/>
        <v>173880.68181818182</v>
      </c>
      <c r="O742" s="387">
        <f t="shared" si="129"/>
        <v>1006622.7272727273</v>
      </c>
      <c r="P742" s="384">
        <v>18</v>
      </c>
      <c r="Q742" s="468">
        <v>5175200.1448640991</v>
      </c>
      <c r="R742" s="390">
        <f t="shared" si="137"/>
        <v>5050133.7600000007</v>
      </c>
      <c r="S742" s="392">
        <f t="shared" si="138"/>
        <v>1.0247649648123573</v>
      </c>
      <c r="U742" s="526"/>
    </row>
    <row r="743" spans="1:21" ht="15" x14ac:dyDescent="0.25">
      <c r="A743" s="382" t="s">
        <v>347</v>
      </c>
      <c r="B743" s="382">
        <v>2018</v>
      </c>
      <c r="C743" s="385">
        <v>3245727</v>
      </c>
      <c r="D743" s="385">
        <v>675430</v>
      </c>
      <c r="E743" s="385">
        <v>198020</v>
      </c>
      <c r="F743" s="385">
        <v>920114</v>
      </c>
      <c r="G743" s="385">
        <f t="shared" si="130"/>
        <v>3921157</v>
      </c>
      <c r="H743" s="385">
        <f t="shared" si="131"/>
        <v>1118134</v>
      </c>
      <c r="I743" s="386">
        <f t="shared" si="132"/>
        <v>0.68337926902812318</v>
      </c>
      <c r="J743" s="386">
        <f t="shared" si="133"/>
        <v>0.31662073097187682</v>
      </c>
      <c r="K743" s="387">
        <f t="shared" si="134"/>
        <v>5039291</v>
      </c>
      <c r="L743" s="387">
        <f t="shared" si="129"/>
        <v>3688326.1363636362</v>
      </c>
      <c r="M743" s="387">
        <f t="shared" si="129"/>
        <v>767534.09090909094</v>
      </c>
      <c r="N743" s="387">
        <f t="shared" si="129"/>
        <v>225022.72727272726</v>
      </c>
      <c r="O743" s="387">
        <f t="shared" si="129"/>
        <v>1045584.0909090909</v>
      </c>
      <c r="P743" s="384">
        <v>19</v>
      </c>
      <c r="Q743" s="468">
        <v>5757485.0697989874</v>
      </c>
      <c r="R743" s="390">
        <f t="shared" ref="R743:R745" si="139">K743*1.12</f>
        <v>5644005.9200000009</v>
      </c>
      <c r="S743" s="392">
        <f t="shared" ref="S743:S745" si="140">Q743/R743</f>
        <v>1.0201061358558934</v>
      </c>
      <c r="U743" s="526"/>
    </row>
    <row r="744" spans="1:21" ht="15" x14ac:dyDescent="0.25">
      <c r="A744" s="382" t="s">
        <v>347</v>
      </c>
      <c r="B744" s="382">
        <v>2019</v>
      </c>
      <c r="C744" s="385">
        <v>2635163</v>
      </c>
      <c r="D744" s="385">
        <v>866087</v>
      </c>
      <c r="E744" s="385">
        <v>146826</v>
      </c>
      <c r="F744" s="385">
        <v>970083</v>
      </c>
      <c r="G744" s="385">
        <f t="shared" si="130"/>
        <v>3501250</v>
      </c>
      <c r="H744" s="385">
        <f t="shared" si="131"/>
        <v>1116909</v>
      </c>
      <c r="I744" s="386">
        <f t="shared" si="132"/>
        <v>0.60240216934930135</v>
      </c>
      <c r="J744" s="386">
        <f t="shared" si="133"/>
        <v>0.3975978306506987</v>
      </c>
      <c r="K744" s="387">
        <f t="shared" si="134"/>
        <v>4618159</v>
      </c>
      <c r="L744" s="387">
        <f t="shared" si="129"/>
        <v>2994503.4090909092</v>
      </c>
      <c r="M744" s="387">
        <f t="shared" si="129"/>
        <v>984189.77272727271</v>
      </c>
      <c r="N744" s="387">
        <f t="shared" si="129"/>
        <v>166847.72727272726</v>
      </c>
      <c r="O744" s="387">
        <f t="shared" si="129"/>
        <v>1102367.0454545454</v>
      </c>
      <c r="P744" s="384">
        <v>20</v>
      </c>
      <c r="Q744" s="468">
        <v>5289222.8445550986</v>
      </c>
      <c r="R744" s="390">
        <f t="shared" si="139"/>
        <v>5172338.08</v>
      </c>
      <c r="S744" s="392">
        <f t="shared" si="140"/>
        <v>1.0225980519345901</v>
      </c>
      <c r="U744" s="526"/>
    </row>
    <row r="745" spans="1:21" ht="15" x14ac:dyDescent="0.25">
      <c r="A745" s="382" t="s">
        <v>347</v>
      </c>
      <c r="B745" s="382">
        <v>2020</v>
      </c>
      <c r="C745" s="385">
        <v>1983755</v>
      </c>
      <c r="D745" s="385">
        <v>820711</v>
      </c>
      <c r="E745" s="385">
        <v>124155</v>
      </c>
      <c r="F745" s="385">
        <v>952356</v>
      </c>
      <c r="G745" s="385">
        <f t="shared" si="130"/>
        <v>2804466</v>
      </c>
      <c r="H745" s="385">
        <f t="shared" si="131"/>
        <v>1076511</v>
      </c>
      <c r="I745" s="386">
        <f t="shared" si="132"/>
        <v>0.54313900855377395</v>
      </c>
      <c r="J745" s="386">
        <f t="shared" si="133"/>
        <v>0.45686099144622605</v>
      </c>
      <c r="K745" s="387">
        <f t="shared" si="134"/>
        <v>3880977</v>
      </c>
      <c r="L745" s="387">
        <f t="shared" si="129"/>
        <v>2254267.0454545454</v>
      </c>
      <c r="M745" s="387">
        <f t="shared" si="129"/>
        <v>932626.13636363635</v>
      </c>
      <c r="N745" s="387">
        <f t="shared" si="129"/>
        <v>141085.22727272726</v>
      </c>
      <c r="O745" s="387">
        <f t="shared" si="129"/>
        <v>1082222.7272727273</v>
      </c>
      <c r="P745" s="384">
        <v>21</v>
      </c>
      <c r="Q745" s="468">
        <v>4426619.3883937774</v>
      </c>
      <c r="R745" s="390">
        <f t="shared" si="139"/>
        <v>4346694.24</v>
      </c>
      <c r="S745" s="392">
        <f t="shared" si="140"/>
        <v>1.0183875708712784</v>
      </c>
      <c r="U745" s="526"/>
    </row>
    <row r="746" spans="1:21" hidden="1" x14ac:dyDescent="0.2">
      <c r="A746" s="382" t="s">
        <v>348</v>
      </c>
      <c r="B746" s="382">
        <v>1990</v>
      </c>
      <c r="C746" s="385">
        <v>9246000</v>
      </c>
      <c r="D746" s="385">
        <v>4544000</v>
      </c>
      <c r="E746" s="385">
        <v>1000000</v>
      </c>
      <c r="F746" s="385">
        <v>800000</v>
      </c>
      <c r="G746" s="385">
        <f t="shared" si="130"/>
        <v>13790000</v>
      </c>
      <c r="H746" s="385">
        <f t="shared" si="131"/>
        <v>1800000</v>
      </c>
      <c r="I746" s="386">
        <f t="shared" si="132"/>
        <v>0.65721616420782558</v>
      </c>
      <c r="J746" s="386">
        <f t="shared" si="133"/>
        <v>0.34278383579217447</v>
      </c>
      <c r="K746" s="387">
        <f t="shared" si="134"/>
        <v>15590000</v>
      </c>
      <c r="L746" s="387">
        <f t="shared" si="129"/>
        <v>10506818.181818182</v>
      </c>
      <c r="M746" s="387">
        <f t="shared" si="129"/>
        <v>5163636.3636363633</v>
      </c>
      <c r="N746" s="387">
        <f t="shared" si="129"/>
        <v>1136363.6363636365</v>
      </c>
      <c r="O746" s="387">
        <f t="shared" si="129"/>
        <v>909090.90909090906</v>
      </c>
    </row>
    <row r="747" spans="1:21" ht="15" hidden="1" x14ac:dyDescent="0.25">
      <c r="A747" s="382" t="s">
        <v>348</v>
      </c>
      <c r="B747" s="382">
        <v>1991</v>
      </c>
      <c r="C747" s="385">
        <v>8699000</v>
      </c>
      <c r="D747" s="385">
        <v>4289000</v>
      </c>
      <c r="E747" s="385">
        <v>400000</v>
      </c>
      <c r="F747" s="385">
        <v>1800000</v>
      </c>
      <c r="G747" s="385">
        <f t="shared" si="130"/>
        <v>12988000</v>
      </c>
      <c r="H747" s="385">
        <f t="shared" si="131"/>
        <v>2200000</v>
      </c>
      <c r="I747" s="386">
        <f t="shared" si="132"/>
        <v>0.59909138793784567</v>
      </c>
      <c r="J747" s="386">
        <f t="shared" si="133"/>
        <v>0.40090861206215433</v>
      </c>
      <c r="K747" s="387">
        <f t="shared" si="134"/>
        <v>15188000</v>
      </c>
      <c r="L747" s="387">
        <f t="shared" si="129"/>
        <v>9885227.2727272734</v>
      </c>
      <c r="M747" s="387">
        <f t="shared" si="129"/>
        <v>4873863.6363636367</v>
      </c>
      <c r="N747" s="387">
        <f t="shared" si="129"/>
        <v>454545.45454545453</v>
      </c>
      <c r="O747" s="387">
        <f t="shared" si="129"/>
        <v>2045454.5454545454</v>
      </c>
      <c r="Q747" s="467" t="s">
        <v>331</v>
      </c>
    </row>
    <row r="748" spans="1:21" ht="15" hidden="1" x14ac:dyDescent="0.25">
      <c r="A748" s="382" t="s">
        <v>348</v>
      </c>
      <c r="B748" s="382">
        <v>1992</v>
      </c>
      <c r="C748" s="385">
        <v>7203000</v>
      </c>
      <c r="D748" s="385">
        <v>4421000</v>
      </c>
      <c r="E748" s="385">
        <v>400000</v>
      </c>
      <c r="F748" s="385">
        <v>1900000</v>
      </c>
      <c r="G748" s="385">
        <f t="shared" si="130"/>
        <v>11624000</v>
      </c>
      <c r="H748" s="385">
        <f t="shared" si="131"/>
        <v>2300000</v>
      </c>
      <c r="I748" s="386">
        <f t="shared" si="132"/>
        <v>0.54603562194771615</v>
      </c>
      <c r="J748" s="386">
        <f t="shared" si="133"/>
        <v>0.45396437805228385</v>
      </c>
      <c r="K748" s="387">
        <f t="shared" si="134"/>
        <v>13924000</v>
      </c>
      <c r="L748" s="387">
        <f t="shared" si="129"/>
        <v>8185227.2727272725</v>
      </c>
      <c r="M748" s="387">
        <f t="shared" si="129"/>
        <v>5023863.6363636367</v>
      </c>
      <c r="N748" s="387">
        <f t="shared" si="129"/>
        <v>454545.45454545453</v>
      </c>
      <c r="O748" s="387">
        <f t="shared" si="129"/>
        <v>2159090.9090909092</v>
      </c>
      <c r="P748" s="384">
        <v>1</v>
      </c>
      <c r="Q748" s="468">
        <v>16066994.712513331</v>
      </c>
      <c r="R748" s="390">
        <f t="shared" ref="R748" si="141">K748*1.12</f>
        <v>15594880.000000002</v>
      </c>
      <c r="S748" s="392">
        <f t="shared" ref="S748" si="142">Q748/R748</f>
        <v>1.0302736996061097</v>
      </c>
    </row>
    <row r="749" spans="1:21" ht="15" hidden="1" x14ac:dyDescent="0.25">
      <c r="A749" s="382" t="s">
        <v>348</v>
      </c>
      <c r="B749" s="382">
        <v>1993</v>
      </c>
      <c r="C749" s="385">
        <v>7061000</v>
      </c>
      <c r="D749" s="385">
        <v>4368000</v>
      </c>
      <c r="E749" s="385">
        <v>232000</v>
      </c>
      <c r="F749" s="385">
        <v>2106000</v>
      </c>
      <c r="G749" s="385">
        <f t="shared" si="130"/>
        <v>11429000</v>
      </c>
      <c r="H749" s="385">
        <f t="shared" si="131"/>
        <v>2338000</v>
      </c>
      <c r="I749" s="386">
        <f t="shared" si="132"/>
        <v>0.52974504249291787</v>
      </c>
      <c r="J749" s="386">
        <f t="shared" si="133"/>
        <v>0.47025495750708213</v>
      </c>
      <c r="K749" s="387">
        <f t="shared" si="134"/>
        <v>13767000</v>
      </c>
      <c r="L749" s="387">
        <f t="shared" si="129"/>
        <v>8023863.6363636367</v>
      </c>
      <c r="M749" s="387">
        <f t="shared" si="129"/>
        <v>4963636.3636363633</v>
      </c>
      <c r="N749" s="387">
        <f t="shared" si="129"/>
        <v>263636.36363636365</v>
      </c>
      <c r="O749" s="387">
        <f t="shared" si="129"/>
        <v>2393181.8181818184</v>
      </c>
      <c r="P749" s="384">
        <v>2</v>
      </c>
      <c r="Q749" s="468">
        <v>16069074.700824905</v>
      </c>
      <c r="R749" s="390">
        <f t="shared" ref="R749:R763" si="143">K749*1.12</f>
        <v>15419040.000000002</v>
      </c>
      <c r="S749" s="392">
        <f t="shared" ref="S749:S763" si="144">Q749/R749</f>
        <v>1.0421579229851472</v>
      </c>
    </row>
    <row r="750" spans="1:21" ht="15" hidden="1" x14ac:dyDescent="0.25">
      <c r="A750" s="382" t="s">
        <v>348</v>
      </c>
      <c r="B750" s="382">
        <v>1994</v>
      </c>
      <c r="C750" s="385">
        <v>8045000</v>
      </c>
      <c r="D750" s="385">
        <v>4943000</v>
      </c>
      <c r="E750" s="385">
        <v>464000</v>
      </c>
      <c r="F750" s="385">
        <v>1853000</v>
      </c>
      <c r="G750" s="385">
        <f t="shared" si="130"/>
        <v>12988000</v>
      </c>
      <c r="H750" s="385">
        <f t="shared" si="131"/>
        <v>2317000</v>
      </c>
      <c r="I750" s="386">
        <f t="shared" si="132"/>
        <v>0.55596210388761846</v>
      </c>
      <c r="J750" s="386">
        <f t="shared" si="133"/>
        <v>0.44403789611238159</v>
      </c>
      <c r="K750" s="387">
        <f t="shared" si="134"/>
        <v>15305000</v>
      </c>
      <c r="L750" s="387">
        <f t="shared" si="129"/>
        <v>9142045.4545454551</v>
      </c>
      <c r="M750" s="387">
        <f t="shared" si="129"/>
        <v>5617045.4545454541</v>
      </c>
      <c r="N750" s="387">
        <f t="shared" si="129"/>
        <v>527272.72727272729</v>
      </c>
      <c r="O750" s="387">
        <f t="shared" si="129"/>
        <v>2105681.8181818184</v>
      </c>
      <c r="P750" s="384">
        <v>3</v>
      </c>
      <c r="Q750" s="468">
        <v>17689377.893108763</v>
      </c>
      <c r="R750" s="390">
        <f t="shared" si="143"/>
        <v>17141600</v>
      </c>
      <c r="S750" s="392">
        <f t="shared" si="144"/>
        <v>1.0319560538752954</v>
      </c>
    </row>
    <row r="751" spans="1:21" ht="15" hidden="1" x14ac:dyDescent="0.25">
      <c r="A751" s="382" t="s">
        <v>348</v>
      </c>
      <c r="B751" s="382">
        <v>1995</v>
      </c>
      <c r="C751" s="385">
        <v>7843000</v>
      </c>
      <c r="D751" s="385">
        <v>5154000</v>
      </c>
      <c r="E751" s="385">
        <v>811000</v>
      </c>
      <c r="F751" s="385">
        <v>2267000</v>
      </c>
      <c r="G751" s="385">
        <f t="shared" si="130"/>
        <v>12997000</v>
      </c>
      <c r="H751" s="385">
        <f t="shared" si="131"/>
        <v>3078000</v>
      </c>
      <c r="I751" s="386">
        <f t="shared" si="132"/>
        <v>0.53835147744945566</v>
      </c>
      <c r="J751" s="386">
        <f t="shared" si="133"/>
        <v>0.46164852255054434</v>
      </c>
      <c r="K751" s="387">
        <f t="shared" si="134"/>
        <v>16075000</v>
      </c>
      <c r="L751" s="387">
        <f t="shared" si="129"/>
        <v>8912500</v>
      </c>
      <c r="M751" s="387">
        <f t="shared" si="129"/>
        <v>5856818.1818181816</v>
      </c>
      <c r="N751" s="387">
        <f t="shared" si="129"/>
        <v>921590.90909090906</v>
      </c>
      <c r="O751" s="387">
        <f t="shared" si="129"/>
        <v>2576136.3636363638</v>
      </c>
      <c r="P751" s="384">
        <v>4</v>
      </c>
      <c r="Q751" s="468">
        <v>18264767.092363536</v>
      </c>
      <c r="R751" s="390">
        <f t="shared" si="143"/>
        <v>18004000</v>
      </c>
      <c r="S751" s="392">
        <f t="shared" si="144"/>
        <v>1.0144838420552953</v>
      </c>
    </row>
    <row r="752" spans="1:21" ht="15" hidden="1" x14ac:dyDescent="0.25">
      <c r="A752" s="382" t="s">
        <v>348</v>
      </c>
      <c r="B752" s="382">
        <v>1996</v>
      </c>
      <c r="C752" s="385">
        <v>7590000</v>
      </c>
      <c r="D752" s="385">
        <v>4843000</v>
      </c>
      <c r="E752" s="385">
        <v>564000</v>
      </c>
      <c r="F752" s="385">
        <v>2634000</v>
      </c>
      <c r="G752" s="385">
        <f t="shared" si="130"/>
        <v>12433000</v>
      </c>
      <c r="H752" s="385">
        <f t="shared" si="131"/>
        <v>3198000</v>
      </c>
      <c r="I752" s="386">
        <f t="shared" si="132"/>
        <v>0.52165568421726061</v>
      </c>
      <c r="J752" s="386">
        <f t="shared" si="133"/>
        <v>0.47834431578273945</v>
      </c>
      <c r="K752" s="387">
        <f t="shared" si="134"/>
        <v>15631000</v>
      </c>
      <c r="L752" s="387">
        <f t="shared" si="129"/>
        <v>8625000</v>
      </c>
      <c r="M752" s="387">
        <f t="shared" si="129"/>
        <v>5503409.0909090908</v>
      </c>
      <c r="N752" s="387">
        <f t="shared" si="129"/>
        <v>640909.09090909094</v>
      </c>
      <c r="O752" s="387">
        <f t="shared" si="129"/>
        <v>2993181.8181818184</v>
      </c>
      <c r="P752" s="384">
        <v>5</v>
      </c>
      <c r="Q752" s="468">
        <v>17839987.114733122</v>
      </c>
      <c r="R752" s="390">
        <f t="shared" si="143"/>
        <v>17506720</v>
      </c>
      <c r="S752" s="392">
        <f t="shared" si="144"/>
        <v>1.0190365251019677</v>
      </c>
    </row>
    <row r="753" spans="1:19" ht="15" hidden="1" x14ac:dyDescent="0.25">
      <c r="A753" s="382" t="s">
        <v>348</v>
      </c>
      <c r="B753" s="382">
        <v>1997</v>
      </c>
      <c r="C753" s="385">
        <v>7590000</v>
      </c>
      <c r="D753" s="385">
        <v>4843000</v>
      </c>
      <c r="E753" s="385">
        <v>564000</v>
      </c>
      <c r="F753" s="385">
        <v>2634000</v>
      </c>
      <c r="G753" s="385">
        <f t="shared" si="130"/>
        <v>12433000</v>
      </c>
      <c r="H753" s="385">
        <f t="shared" si="131"/>
        <v>3198000</v>
      </c>
      <c r="I753" s="386">
        <f t="shared" si="132"/>
        <v>0.52165568421726061</v>
      </c>
      <c r="J753" s="386">
        <f t="shared" si="133"/>
        <v>0.47834431578273945</v>
      </c>
      <c r="K753" s="387">
        <f t="shared" si="134"/>
        <v>15631000</v>
      </c>
      <c r="L753" s="387">
        <f t="shared" si="129"/>
        <v>8625000</v>
      </c>
      <c r="M753" s="387">
        <f t="shared" si="129"/>
        <v>5503409.0909090908</v>
      </c>
      <c r="N753" s="387">
        <f t="shared" si="129"/>
        <v>640909.09090909094</v>
      </c>
      <c r="O753" s="387">
        <f t="shared" si="129"/>
        <v>2993181.8181818184</v>
      </c>
      <c r="P753" s="384">
        <v>6</v>
      </c>
      <c r="Q753" s="468">
        <v>17845779.632624179</v>
      </c>
      <c r="R753" s="390">
        <f t="shared" si="143"/>
        <v>17506720</v>
      </c>
      <c r="S753" s="392">
        <f t="shared" si="144"/>
        <v>1.0193673990687107</v>
      </c>
    </row>
    <row r="754" spans="1:19" ht="15" hidden="1" x14ac:dyDescent="0.25">
      <c r="A754" s="382" t="s">
        <v>348</v>
      </c>
      <c r="B754" s="382">
        <v>1998</v>
      </c>
      <c r="C754" s="385">
        <v>7503000</v>
      </c>
      <c r="D754" s="385">
        <v>5661000</v>
      </c>
      <c r="E754" s="385">
        <v>347000</v>
      </c>
      <c r="F754" s="385">
        <v>1363000</v>
      </c>
      <c r="G754" s="385">
        <f t="shared" si="130"/>
        <v>13164000</v>
      </c>
      <c r="H754" s="385">
        <f t="shared" si="131"/>
        <v>1710000</v>
      </c>
      <c r="I754" s="386">
        <f t="shared" si="132"/>
        <v>0.52776657254269199</v>
      </c>
      <c r="J754" s="386">
        <f t="shared" si="133"/>
        <v>0.47223342745730806</v>
      </c>
      <c r="K754" s="387">
        <f t="shared" si="134"/>
        <v>14874000</v>
      </c>
      <c r="L754" s="387">
        <f t="shared" si="129"/>
        <v>8526136.3636363633</v>
      </c>
      <c r="M754" s="387">
        <f t="shared" si="129"/>
        <v>6432954.5454545459</v>
      </c>
      <c r="N754" s="387">
        <f t="shared" si="129"/>
        <v>394318.18181818182</v>
      </c>
      <c r="O754" s="387">
        <f t="shared" si="129"/>
        <v>1548863.6363636365</v>
      </c>
      <c r="P754" s="384">
        <v>7</v>
      </c>
      <c r="Q754" s="468">
        <v>17226478.351464186</v>
      </c>
      <c r="R754" s="390">
        <f t="shared" si="143"/>
        <v>16658880.000000002</v>
      </c>
      <c r="S754" s="392">
        <f t="shared" si="144"/>
        <v>1.0340718194418943</v>
      </c>
    </row>
    <row r="755" spans="1:19" ht="15" hidden="1" x14ac:dyDescent="0.25">
      <c r="A755" s="382" t="s">
        <v>348</v>
      </c>
      <c r="B755" s="382">
        <v>1999</v>
      </c>
      <c r="C755" s="385">
        <v>7460000</v>
      </c>
      <c r="D755" s="385">
        <v>5700000</v>
      </c>
      <c r="E755" s="385">
        <v>340000</v>
      </c>
      <c r="F755" s="385">
        <v>1310000</v>
      </c>
      <c r="G755" s="385">
        <f t="shared" si="130"/>
        <v>13160000</v>
      </c>
      <c r="H755" s="385">
        <f t="shared" si="131"/>
        <v>1650000</v>
      </c>
      <c r="I755" s="386">
        <f t="shared" si="132"/>
        <v>0.5266711681296421</v>
      </c>
      <c r="J755" s="386">
        <f t="shared" si="133"/>
        <v>0.47332883187035785</v>
      </c>
      <c r="K755" s="387">
        <f t="shared" si="134"/>
        <v>14810000</v>
      </c>
      <c r="L755" s="387">
        <f t="shared" si="129"/>
        <v>8477272.7272727266</v>
      </c>
      <c r="M755" s="387">
        <f t="shared" si="129"/>
        <v>6477272.7272727275</v>
      </c>
      <c r="N755" s="387">
        <f t="shared" si="129"/>
        <v>386363.63636363635</v>
      </c>
      <c r="O755" s="387">
        <f t="shared" si="129"/>
        <v>1488636.3636363635</v>
      </c>
      <c r="P755" s="384">
        <v>8</v>
      </c>
      <c r="Q755" s="468">
        <v>17173186.652653787</v>
      </c>
      <c r="R755" s="390">
        <f t="shared" si="143"/>
        <v>16587200.000000002</v>
      </c>
      <c r="S755" s="392">
        <f t="shared" si="144"/>
        <v>1.0353276413531991</v>
      </c>
    </row>
    <row r="756" spans="1:19" ht="15" hidden="1" x14ac:dyDescent="0.25">
      <c r="A756" s="382" t="s">
        <v>348</v>
      </c>
      <c r="B756" s="382">
        <v>2000</v>
      </c>
      <c r="C756" s="385">
        <v>7794000</v>
      </c>
      <c r="D756" s="385">
        <v>4927000</v>
      </c>
      <c r="E756" s="385">
        <v>320000</v>
      </c>
      <c r="F756" s="385">
        <v>1280000</v>
      </c>
      <c r="G756" s="385">
        <f t="shared" si="130"/>
        <v>12721000</v>
      </c>
      <c r="H756" s="385">
        <f t="shared" si="131"/>
        <v>1600000</v>
      </c>
      <c r="I756" s="386">
        <f t="shared" si="132"/>
        <v>0.56658054605125341</v>
      </c>
      <c r="J756" s="386">
        <f t="shared" si="133"/>
        <v>0.43341945394874659</v>
      </c>
      <c r="K756" s="387">
        <f t="shared" si="134"/>
        <v>14321000</v>
      </c>
      <c r="L756" s="387">
        <f t="shared" si="129"/>
        <v>8856818.1818181816</v>
      </c>
      <c r="M756" s="387">
        <f t="shared" si="129"/>
        <v>5598863.6363636367</v>
      </c>
      <c r="N756" s="387">
        <f t="shared" si="129"/>
        <v>363636.36363636365</v>
      </c>
      <c r="O756" s="387">
        <f t="shared" si="129"/>
        <v>1454545.4545454546</v>
      </c>
      <c r="P756" s="384">
        <v>9</v>
      </c>
      <c r="Q756" s="468">
        <v>16624216.486281004</v>
      </c>
      <c r="R756" s="390">
        <f t="shared" si="143"/>
        <v>16039520.000000002</v>
      </c>
      <c r="S756" s="392">
        <f t="shared" si="144"/>
        <v>1.0364534902715918</v>
      </c>
    </row>
    <row r="757" spans="1:19" ht="15" hidden="1" x14ac:dyDescent="0.25">
      <c r="A757" s="382" t="s">
        <v>348</v>
      </c>
      <c r="B757" s="382">
        <v>2001</v>
      </c>
      <c r="C757" s="385">
        <v>8276000</v>
      </c>
      <c r="D757" s="385">
        <v>5000000</v>
      </c>
      <c r="E757" s="385">
        <v>275000</v>
      </c>
      <c r="F757" s="385">
        <v>1580000</v>
      </c>
      <c r="G757" s="385">
        <f t="shared" si="130"/>
        <v>13276000</v>
      </c>
      <c r="H757" s="385">
        <f t="shared" si="131"/>
        <v>1855000</v>
      </c>
      <c r="I757" s="386">
        <f t="shared" si="132"/>
        <v>0.56513118762804837</v>
      </c>
      <c r="J757" s="386">
        <f t="shared" si="133"/>
        <v>0.43486881237195163</v>
      </c>
      <c r="K757" s="387">
        <f t="shared" si="134"/>
        <v>15131000</v>
      </c>
      <c r="L757" s="387">
        <f t="shared" si="129"/>
        <v>9404545.4545454551</v>
      </c>
      <c r="M757" s="387">
        <f t="shared" si="129"/>
        <v>5681818.1818181816</v>
      </c>
      <c r="N757" s="387">
        <f t="shared" si="129"/>
        <v>312500</v>
      </c>
      <c r="O757" s="387">
        <f t="shared" si="129"/>
        <v>1795454.5454545454</v>
      </c>
      <c r="P757" s="384">
        <v>10</v>
      </c>
      <c r="Q757" s="468">
        <v>17568327.599400122</v>
      </c>
      <c r="R757" s="390">
        <f t="shared" si="143"/>
        <v>16946720</v>
      </c>
      <c r="S757" s="392">
        <f t="shared" si="144"/>
        <v>1.036680112694381</v>
      </c>
    </row>
    <row r="758" spans="1:19" ht="15" hidden="1" x14ac:dyDescent="0.25">
      <c r="A758" s="382" t="s">
        <v>348</v>
      </c>
      <c r="B758" s="382">
        <v>2002</v>
      </c>
      <c r="C758" s="385">
        <v>8591000</v>
      </c>
      <c r="D758" s="385">
        <v>5259000</v>
      </c>
      <c r="E758" s="385">
        <v>310000</v>
      </c>
      <c r="F758" s="385">
        <v>1679000</v>
      </c>
      <c r="G758" s="385">
        <f t="shared" si="130"/>
        <v>13850000</v>
      </c>
      <c r="H758" s="385">
        <f t="shared" si="131"/>
        <v>1989000</v>
      </c>
      <c r="I758" s="386">
        <f t="shared" si="132"/>
        <v>0.56196729591514616</v>
      </c>
      <c r="J758" s="386">
        <f t="shared" si="133"/>
        <v>0.43803270408485384</v>
      </c>
      <c r="K758" s="387">
        <f t="shared" si="134"/>
        <v>15839000</v>
      </c>
      <c r="L758" s="387">
        <f t="shared" si="129"/>
        <v>9762500</v>
      </c>
      <c r="M758" s="387">
        <f t="shared" si="129"/>
        <v>5976136.3636363633</v>
      </c>
      <c r="N758" s="387">
        <f t="shared" si="129"/>
        <v>352272.72727272729</v>
      </c>
      <c r="O758" s="387">
        <f t="shared" si="129"/>
        <v>1907954.5454545454</v>
      </c>
      <c r="P758" s="384">
        <v>11</v>
      </c>
      <c r="Q758" s="468">
        <v>18365236.192573994</v>
      </c>
      <c r="R758" s="390">
        <f t="shared" si="143"/>
        <v>17739680</v>
      </c>
      <c r="S758" s="392">
        <f t="shared" si="144"/>
        <v>1.0352631046655856</v>
      </c>
    </row>
    <row r="759" spans="1:19" ht="15" hidden="1" x14ac:dyDescent="0.25">
      <c r="A759" s="382" t="s">
        <v>348</v>
      </c>
      <c r="B759" s="382">
        <v>2003</v>
      </c>
      <c r="C759" s="385">
        <v>8645000</v>
      </c>
      <c r="D759" s="385">
        <v>5430000</v>
      </c>
      <c r="E759" s="385">
        <v>330000</v>
      </c>
      <c r="F759" s="385">
        <v>1700000</v>
      </c>
      <c r="G759" s="385">
        <f t="shared" si="130"/>
        <v>14075000</v>
      </c>
      <c r="H759" s="385">
        <f t="shared" si="131"/>
        <v>2030000</v>
      </c>
      <c r="I759" s="386">
        <f t="shared" si="132"/>
        <v>0.55728034771809998</v>
      </c>
      <c r="J759" s="386">
        <f t="shared" si="133"/>
        <v>0.44271965228190002</v>
      </c>
      <c r="K759" s="387">
        <f t="shared" si="134"/>
        <v>16105000</v>
      </c>
      <c r="L759" s="387">
        <f t="shared" si="129"/>
        <v>9823863.6363636367</v>
      </c>
      <c r="M759" s="387">
        <f t="shared" si="129"/>
        <v>6170454.5454545459</v>
      </c>
      <c r="N759" s="387">
        <f t="shared" si="129"/>
        <v>375000</v>
      </c>
      <c r="O759" s="387">
        <f t="shared" si="129"/>
        <v>1931818.1818181819</v>
      </c>
      <c r="P759" s="384">
        <v>12</v>
      </c>
      <c r="Q759" s="468">
        <v>18628430.787958555</v>
      </c>
      <c r="R759" s="390">
        <f t="shared" si="143"/>
        <v>18037600</v>
      </c>
      <c r="S759" s="392">
        <f t="shared" si="144"/>
        <v>1.0327555100433847</v>
      </c>
    </row>
    <row r="760" spans="1:19" ht="15" hidden="1" x14ac:dyDescent="0.25">
      <c r="A760" s="382" t="s">
        <v>348</v>
      </c>
      <c r="B760" s="382">
        <v>2004</v>
      </c>
      <c r="C760" s="385">
        <v>8725000</v>
      </c>
      <c r="D760" s="385">
        <v>5510000</v>
      </c>
      <c r="E760" s="385">
        <v>345000</v>
      </c>
      <c r="F760" s="385">
        <v>1710000</v>
      </c>
      <c r="G760" s="385">
        <f t="shared" si="130"/>
        <v>14235000</v>
      </c>
      <c r="H760" s="385">
        <f t="shared" si="131"/>
        <v>2055000</v>
      </c>
      <c r="I760" s="386">
        <f t="shared" si="132"/>
        <v>0.55678330263965625</v>
      </c>
      <c r="J760" s="386">
        <f t="shared" si="133"/>
        <v>0.44321669736034375</v>
      </c>
      <c r="K760" s="387">
        <f t="shared" si="134"/>
        <v>16290000</v>
      </c>
      <c r="L760" s="387">
        <f t="shared" si="129"/>
        <v>9914772.7272727266</v>
      </c>
      <c r="M760" s="387">
        <f t="shared" si="129"/>
        <v>6261363.6363636367</v>
      </c>
      <c r="N760" s="387">
        <f t="shared" si="129"/>
        <v>392045.45454545453</v>
      </c>
      <c r="O760" s="387">
        <f t="shared" si="129"/>
        <v>1943181.8181818181</v>
      </c>
      <c r="P760" s="384">
        <v>13</v>
      </c>
      <c r="Q760" s="468">
        <v>18805189.852827106</v>
      </c>
      <c r="R760" s="390">
        <f t="shared" si="143"/>
        <v>18244800</v>
      </c>
      <c r="S760" s="392">
        <f t="shared" si="144"/>
        <v>1.0307150449896467</v>
      </c>
    </row>
    <row r="761" spans="1:19" ht="15" hidden="1" x14ac:dyDescent="0.25">
      <c r="A761" s="382" t="s">
        <v>348</v>
      </c>
      <c r="B761" s="382">
        <v>2005</v>
      </c>
      <c r="C761" s="385">
        <v>8191000</v>
      </c>
      <c r="D761" s="385">
        <v>5160000</v>
      </c>
      <c r="E761" s="385">
        <v>523000</v>
      </c>
      <c r="F761" s="385">
        <v>1657000</v>
      </c>
      <c r="G761" s="385">
        <f t="shared" si="130"/>
        <v>13351000</v>
      </c>
      <c r="H761" s="385">
        <f t="shared" si="131"/>
        <v>2180000</v>
      </c>
      <c r="I761" s="386">
        <f t="shared" si="132"/>
        <v>0.56107140557594493</v>
      </c>
      <c r="J761" s="386">
        <f t="shared" si="133"/>
        <v>0.43892859442405513</v>
      </c>
      <c r="K761" s="387">
        <f t="shared" si="134"/>
        <v>15531000</v>
      </c>
      <c r="L761" s="387">
        <f t="shared" si="129"/>
        <v>9307954.5454545449</v>
      </c>
      <c r="M761" s="387">
        <f t="shared" si="129"/>
        <v>5863636.3636363633</v>
      </c>
      <c r="N761" s="387">
        <f t="shared" si="129"/>
        <v>594318.18181818177</v>
      </c>
      <c r="O761" s="387">
        <f t="shared" si="129"/>
        <v>1882954.5454545454</v>
      </c>
      <c r="P761" s="384">
        <v>14</v>
      </c>
      <c r="Q761" s="468">
        <v>17945283.455892298</v>
      </c>
      <c r="R761" s="390">
        <f t="shared" si="143"/>
        <v>17394720</v>
      </c>
      <c r="S761" s="392">
        <f t="shared" si="144"/>
        <v>1.0316511824215795</v>
      </c>
    </row>
    <row r="762" spans="1:19" ht="15" hidden="1" x14ac:dyDescent="0.25">
      <c r="A762" s="382" t="s">
        <v>348</v>
      </c>
      <c r="B762" s="382">
        <v>2006</v>
      </c>
      <c r="C762" s="385">
        <v>7710000</v>
      </c>
      <c r="D762" s="385">
        <v>6399000</v>
      </c>
      <c r="E762" s="385">
        <v>315000</v>
      </c>
      <c r="F762" s="385">
        <v>1292000</v>
      </c>
      <c r="G762" s="385">
        <f t="shared" si="130"/>
        <v>14109000</v>
      </c>
      <c r="H762" s="385">
        <f t="shared" si="131"/>
        <v>1607000</v>
      </c>
      <c r="I762" s="386">
        <f t="shared" si="132"/>
        <v>0.51062611351488929</v>
      </c>
      <c r="J762" s="386">
        <f t="shared" si="133"/>
        <v>0.48937388648511071</v>
      </c>
      <c r="K762" s="387">
        <f t="shared" si="134"/>
        <v>15716000</v>
      </c>
      <c r="L762" s="387">
        <f t="shared" si="129"/>
        <v>8761363.6363636367</v>
      </c>
      <c r="M762" s="387">
        <f t="shared" si="129"/>
        <v>7271590.9090909092</v>
      </c>
      <c r="N762" s="387">
        <f t="shared" si="129"/>
        <v>357954.54545454547</v>
      </c>
      <c r="O762" s="387">
        <f t="shared" si="129"/>
        <v>1468181.8181818181</v>
      </c>
      <c r="P762" s="384">
        <v>15</v>
      </c>
      <c r="Q762" s="468">
        <v>17995491.747319415</v>
      </c>
      <c r="R762" s="390">
        <f t="shared" si="143"/>
        <v>17601920</v>
      </c>
      <c r="S762" s="392">
        <f t="shared" si="144"/>
        <v>1.0223595918694901</v>
      </c>
    </row>
    <row r="763" spans="1:19" ht="15" hidden="1" x14ac:dyDescent="0.25">
      <c r="A763" s="382" t="s">
        <v>348</v>
      </c>
      <c r="B763" s="382">
        <v>2007</v>
      </c>
      <c r="C763" s="385">
        <v>6612000</v>
      </c>
      <c r="D763" s="385">
        <v>5934000</v>
      </c>
      <c r="E763" s="385">
        <v>259000</v>
      </c>
      <c r="F763" s="385">
        <v>1723000</v>
      </c>
      <c r="G763" s="385">
        <f t="shared" si="130"/>
        <v>12546000</v>
      </c>
      <c r="H763" s="385">
        <f t="shared" si="131"/>
        <v>1982000</v>
      </c>
      <c r="I763" s="386">
        <f t="shared" si="132"/>
        <v>0.47294878854625549</v>
      </c>
      <c r="J763" s="386">
        <f t="shared" si="133"/>
        <v>0.52705121145374445</v>
      </c>
      <c r="K763" s="387">
        <f t="shared" si="134"/>
        <v>14528000</v>
      </c>
      <c r="L763" s="387">
        <f t="shared" si="129"/>
        <v>7513636.3636363633</v>
      </c>
      <c r="M763" s="387">
        <f t="shared" si="129"/>
        <v>6743181.8181818184</v>
      </c>
      <c r="N763" s="387">
        <f t="shared" si="129"/>
        <v>294318.18181818182</v>
      </c>
      <c r="O763" s="387">
        <f t="shared" si="129"/>
        <v>1957954.5454545454</v>
      </c>
      <c r="P763" s="384">
        <v>16</v>
      </c>
      <c r="Q763" s="468">
        <v>16710774.566392753</v>
      </c>
      <c r="R763" s="390">
        <f t="shared" si="143"/>
        <v>16271360.000000002</v>
      </c>
      <c r="S763" s="392">
        <f t="shared" si="144"/>
        <v>1.0270053988353003</v>
      </c>
    </row>
    <row r="764" spans="1:19" ht="15" hidden="1" x14ac:dyDescent="0.25">
      <c r="A764" s="382" t="s">
        <v>348</v>
      </c>
      <c r="B764" s="382">
        <v>2008</v>
      </c>
      <c r="C764" s="385">
        <v>7270932</v>
      </c>
      <c r="D764" s="385">
        <v>7156442</v>
      </c>
      <c r="E764" s="385">
        <v>600000</v>
      </c>
      <c r="F764" s="385">
        <v>2000000</v>
      </c>
      <c r="G764" s="385">
        <f t="shared" si="130"/>
        <v>14427374</v>
      </c>
      <c r="H764" s="385">
        <f t="shared" si="131"/>
        <v>2600000</v>
      </c>
      <c r="I764" s="386">
        <f t="shared" si="132"/>
        <v>0.46225166605255746</v>
      </c>
      <c r="J764" s="386">
        <f t="shared" si="133"/>
        <v>0.53774833394744248</v>
      </c>
      <c r="K764" s="387">
        <f t="shared" si="134"/>
        <v>17027374</v>
      </c>
      <c r="L764" s="387">
        <f t="shared" si="129"/>
        <v>8262422.7272727275</v>
      </c>
      <c r="M764" s="387">
        <f t="shared" si="129"/>
        <v>8132320.4545454541</v>
      </c>
      <c r="N764" s="387">
        <f t="shared" si="129"/>
        <v>681818.18181818177</v>
      </c>
      <c r="O764" s="387">
        <f t="shared" si="129"/>
        <v>2272727.2727272729</v>
      </c>
      <c r="P764" s="384">
        <v>17</v>
      </c>
      <c r="Q764" s="468">
        <v>19409020.143414088</v>
      </c>
      <c r="R764" s="390">
        <f t="shared" ref="R764:R776" si="145">K764*1.12</f>
        <v>19070658.880000003</v>
      </c>
      <c r="S764" s="392">
        <f t="shared" ref="S764:S776" si="146">Q764/R764</f>
        <v>1.0177425051511426</v>
      </c>
    </row>
    <row r="765" spans="1:19" ht="15" hidden="1" x14ac:dyDescent="0.25">
      <c r="A765" s="382" t="s">
        <v>348</v>
      </c>
      <c r="B765" s="382">
        <v>2009</v>
      </c>
      <c r="C765" s="385">
        <v>5348579</v>
      </c>
      <c r="D765" s="385">
        <v>6551456</v>
      </c>
      <c r="E765" s="385">
        <v>580000</v>
      </c>
      <c r="F765" s="385">
        <v>1500000</v>
      </c>
      <c r="G765" s="385">
        <f t="shared" si="130"/>
        <v>11900035</v>
      </c>
      <c r="H765" s="385">
        <f t="shared" si="131"/>
        <v>2080000</v>
      </c>
      <c r="I765" s="386">
        <f t="shared" si="132"/>
        <v>0.42407468936951875</v>
      </c>
      <c r="J765" s="386">
        <f t="shared" si="133"/>
        <v>0.57592531063048125</v>
      </c>
      <c r="K765" s="387">
        <f t="shared" si="134"/>
        <v>13980035</v>
      </c>
      <c r="L765" s="387">
        <f t="shared" si="129"/>
        <v>6077930.6818181816</v>
      </c>
      <c r="M765" s="387">
        <f t="shared" si="129"/>
        <v>7444836.3636363633</v>
      </c>
      <c r="N765" s="387">
        <f t="shared" si="129"/>
        <v>659090.90909090906</v>
      </c>
      <c r="O765" s="387">
        <f t="shared" si="129"/>
        <v>1704545.4545454546</v>
      </c>
      <c r="P765" s="384">
        <v>18</v>
      </c>
      <c r="Q765" s="468">
        <v>16113719.656521387</v>
      </c>
      <c r="R765" s="390">
        <f t="shared" si="145"/>
        <v>15657639.200000001</v>
      </c>
      <c r="S765" s="392">
        <f t="shared" si="146"/>
        <v>1.029128302849218</v>
      </c>
    </row>
    <row r="766" spans="1:19" ht="15" hidden="1" x14ac:dyDescent="0.25">
      <c r="A766" s="382" t="s">
        <v>348</v>
      </c>
      <c r="B766" s="382">
        <v>2010</v>
      </c>
      <c r="C766" s="385">
        <v>5285223</v>
      </c>
      <c r="D766" s="385">
        <v>5684176</v>
      </c>
      <c r="E766" s="385">
        <v>620000</v>
      </c>
      <c r="F766" s="385">
        <v>4500000</v>
      </c>
      <c r="G766" s="385">
        <f t="shared" si="130"/>
        <v>10969399</v>
      </c>
      <c r="H766" s="385">
        <f t="shared" si="131"/>
        <v>5120000</v>
      </c>
      <c r="I766" s="386">
        <f t="shared" si="132"/>
        <v>0.36702570431623954</v>
      </c>
      <c r="J766" s="386">
        <f t="shared" si="133"/>
        <v>0.63297429568376051</v>
      </c>
      <c r="K766" s="387">
        <f t="shared" si="134"/>
        <v>16089399</v>
      </c>
      <c r="L766" s="387">
        <f t="shared" si="129"/>
        <v>6005935.2272727275</v>
      </c>
      <c r="M766" s="387">
        <f t="shared" si="129"/>
        <v>6459290.9090909092</v>
      </c>
      <c r="N766" s="387">
        <f t="shared" si="129"/>
        <v>704545.45454545459</v>
      </c>
      <c r="O766" s="387">
        <f t="shared" si="129"/>
        <v>5113636.3636363633</v>
      </c>
      <c r="P766" s="384">
        <v>19</v>
      </c>
      <c r="Q766" s="468">
        <v>18272573.321772899</v>
      </c>
      <c r="R766" s="390">
        <f t="shared" si="145"/>
        <v>18020126.880000003</v>
      </c>
      <c r="S766" s="392">
        <f t="shared" si="146"/>
        <v>1.0140091378631235</v>
      </c>
    </row>
    <row r="767" spans="1:19" ht="15" hidden="1" x14ac:dyDescent="0.25">
      <c r="A767" s="382" t="s">
        <v>348</v>
      </c>
      <c r="B767" s="382">
        <v>2011</v>
      </c>
      <c r="C767" s="385">
        <v>4624880</v>
      </c>
      <c r="D767" s="385">
        <v>6902892</v>
      </c>
      <c r="E767" s="385">
        <v>700000</v>
      </c>
      <c r="F767" s="385">
        <v>3200000</v>
      </c>
      <c r="G767" s="385">
        <f t="shared" si="130"/>
        <v>11527772</v>
      </c>
      <c r="H767" s="385">
        <f t="shared" si="131"/>
        <v>3900000</v>
      </c>
      <c r="I767" s="386">
        <f t="shared" si="132"/>
        <v>0.34514899494236756</v>
      </c>
      <c r="J767" s="386">
        <f t="shared" si="133"/>
        <v>0.65485100505763238</v>
      </c>
      <c r="K767" s="387">
        <f t="shared" si="134"/>
        <v>15427772</v>
      </c>
      <c r="L767" s="387">
        <f t="shared" si="129"/>
        <v>5255545.4545454541</v>
      </c>
      <c r="M767" s="387">
        <f t="shared" si="129"/>
        <v>7844195.4545454541</v>
      </c>
      <c r="N767" s="387">
        <f t="shared" si="129"/>
        <v>795454.54545454541</v>
      </c>
      <c r="O767" s="387">
        <f t="shared" si="129"/>
        <v>3636363.6363636362</v>
      </c>
      <c r="P767" s="384">
        <v>20</v>
      </c>
      <c r="Q767" s="468">
        <v>17638793.197668497</v>
      </c>
      <c r="R767" s="390">
        <f t="shared" si="145"/>
        <v>17279104.640000001</v>
      </c>
      <c r="S767" s="392">
        <f t="shared" si="146"/>
        <v>1.0208163886475832</v>
      </c>
    </row>
    <row r="768" spans="1:19" ht="15" hidden="1" x14ac:dyDescent="0.25">
      <c r="A768" s="382" t="s">
        <v>348</v>
      </c>
      <c r="B768" s="382">
        <v>2012</v>
      </c>
      <c r="C768" s="385">
        <v>4935450</v>
      </c>
      <c r="D768" s="385">
        <v>6691345</v>
      </c>
      <c r="E768" s="385">
        <v>530000</v>
      </c>
      <c r="F768" s="385">
        <v>2500000</v>
      </c>
      <c r="G768" s="385">
        <f t="shared" si="130"/>
        <v>11626795</v>
      </c>
      <c r="H768" s="385">
        <f t="shared" si="131"/>
        <v>3030000</v>
      </c>
      <c r="I768" s="386">
        <f t="shared" si="132"/>
        <v>0.37289530214484135</v>
      </c>
      <c r="J768" s="386">
        <f t="shared" si="133"/>
        <v>0.62710469785515865</v>
      </c>
      <c r="K768" s="387">
        <f t="shared" si="134"/>
        <v>14656795</v>
      </c>
      <c r="L768" s="387">
        <f t="shared" si="129"/>
        <v>5608465.9090909092</v>
      </c>
      <c r="M768" s="387">
        <f t="shared" si="129"/>
        <v>7603801.1363636367</v>
      </c>
      <c r="N768" s="387">
        <f t="shared" si="129"/>
        <v>602272.72727272729</v>
      </c>
      <c r="O768" s="387">
        <f t="shared" si="129"/>
        <v>2840909.0909090908</v>
      </c>
      <c r="P768" s="384">
        <v>21</v>
      </c>
      <c r="Q768" s="468">
        <v>16881787.809873961</v>
      </c>
      <c r="R768" s="390">
        <f t="shared" si="145"/>
        <v>16415610.400000002</v>
      </c>
      <c r="S768" s="392">
        <f t="shared" si="146"/>
        <v>1.0283984206809611</v>
      </c>
    </row>
    <row r="769" spans="1:19" ht="15" hidden="1" x14ac:dyDescent="0.25">
      <c r="A769" s="382" t="s">
        <v>348</v>
      </c>
      <c r="B769" s="382">
        <v>2013</v>
      </c>
      <c r="C769" s="385">
        <v>4865003</v>
      </c>
      <c r="D769" s="385">
        <v>7259295</v>
      </c>
      <c r="E769" s="385">
        <v>1195000</v>
      </c>
      <c r="F769" s="385">
        <v>2240000</v>
      </c>
      <c r="G769" s="385">
        <f t="shared" si="130"/>
        <v>12124298</v>
      </c>
      <c r="H769" s="385">
        <f t="shared" si="131"/>
        <v>3435000</v>
      </c>
      <c r="I769" s="386">
        <f t="shared" si="132"/>
        <v>0.38947791860532527</v>
      </c>
      <c r="J769" s="386">
        <f t="shared" si="133"/>
        <v>0.61052208139467479</v>
      </c>
      <c r="K769" s="387">
        <f t="shared" si="134"/>
        <v>15559298</v>
      </c>
      <c r="L769" s="387">
        <f t="shared" si="129"/>
        <v>5528412.5</v>
      </c>
      <c r="M769" s="387">
        <f t="shared" si="129"/>
        <v>8249198.8636363633</v>
      </c>
      <c r="N769" s="387">
        <f t="shared" si="129"/>
        <v>1357954.5454545454</v>
      </c>
      <c r="O769" s="387">
        <f t="shared" si="129"/>
        <v>2545454.5454545454</v>
      </c>
      <c r="P769" s="384">
        <v>22</v>
      </c>
      <c r="Q769" s="468">
        <v>17816880.588492759</v>
      </c>
      <c r="R769" s="390">
        <f t="shared" si="145"/>
        <v>17426413.760000002</v>
      </c>
      <c r="S769" s="392">
        <f t="shared" si="146"/>
        <v>1.0224066083745251</v>
      </c>
    </row>
    <row r="770" spans="1:19" ht="15" hidden="1" x14ac:dyDescent="0.25">
      <c r="A770" s="382" t="s">
        <v>348</v>
      </c>
      <c r="B770" s="382">
        <v>2014</v>
      </c>
      <c r="C770" s="385">
        <v>5786331</v>
      </c>
      <c r="D770" s="385">
        <v>6900012</v>
      </c>
      <c r="E770" s="385">
        <v>1288000</v>
      </c>
      <c r="F770" s="385">
        <v>2421000</v>
      </c>
      <c r="G770" s="385">
        <f t="shared" si="130"/>
        <v>12686343</v>
      </c>
      <c r="H770" s="385">
        <f t="shared" si="131"/>
        <v>3709000</v>
      </c>
      <c r="I770" s="386">
        <f t="shared" si="132"/>
        <v>0.43148417206032225</v>
      </c>
      <c r="J770" s="386">
        <f t="shared" si="133"/>
        <v>0.5685158279396777</v>
      </c>
      <c r="K770" s="387">
        <f t="shared" si="134"/>
        <v>16395343</v>
      </c>
      <c r="L770" s="387">
        <f t="shared" si="129"/>
        <v>6575376.1363636367</v>
      </c>
      <c r="M770" s="387">
        <f t="shared" si="129"/>
        <v>7840922.7272727275</v>
      </c>
      <c r="N770" s="387">
        <f t="shared" si="129"/>
        <v>1463636.3636363635</v>
      </c>
      <c r="O770" s="387">
        <f t="shared" ref="O770:O772" si="147">F770/0.88</f>
        <v>2751136.3636363638</v>
      </c>
      <c r="P770" s="384">
        <v>23</v>
      </c>
      <c r="Q770" s="468">
        <v>17359882.755198527</v>
      </c>
      <c r="R770" s="390">
        <f t="shared" si="145"/>
        <v>18362784.16</v>
      </c>
      <c r="S770" s="392">
        <f t="shared" si="146"/>
        <v>0.9453840225935829</v>
      </c>
    </row>
    <row r="771" spans="1:19" ht="15" hidden="1" x14ac:dyDescent="0.25">
      <c r="A771" s="382" t="s">
        <v>348</v>
      </c>
      <c r="B771" s="382">
        <v>2015</v>
      </c>
      <c r="C771" s="385">
        <v>6183470</v>
      </c>
      <c r="D771" s="385">
        <v>6721149</v>
      </c>
      <c r="E771" s="385">
        <v>2895890</v>
      </c>
      <c r="F771" s="385">
        <v>1626981</v>
      </c>
      <c r="G771" s="385">
        <f t="shared" si="130"/>
        <v>12904619</v>
      </c>
      <c r="H771" s="385">
        <f t="shared" si="131"/>
        <v>4522871</v>
      </c>
      <c r="I771" s="386">
        <f t="shared" si="132"/>
        <v>0.520979211578948</v>
      </c>
      <c r="J771" s="386">
        <f t="shared" si="133"/>
        <v>0.479020788421052</v>
      </c>
      <c r="K771" s="387">
        <f t="shared" si="134"/>
        <v>17427490</v>
      </c>
      <c r="L771" s="387">
        <f t="shared" ref="L771:O807" si="148">C771/0.88</f>
        <v>7026670.4545454541</v>
      </c>
      <c r="M771" s="387">
        <f t="shared" si="148"/>
        <v>7637669.3181818184</v>
      </c>
      <c r="N771" s="387">
        <f t="shared" si="148"/>
        <v>3290784.0909090908</v>
      </c>
      <c r="O771" s="387">
        <f t="shared" si="147"/>
        <v>1848842.0454545454</v>
      </c>
      <c r="P771" s="384">
        <v>24</v>
      </c>
      <c r="Q771" s="468">
        <v>19944412.243559591</v>
      </c>
      <c r="R771" s="390">
        <f t="shared" si="145"/>
        <v>19518788.800000001</v>
      </c>
      <c r="S771" s="392">
        <f t="shared" si="146"/>
        <v>1.0218058327245998</v>
      </c>
    </row>
    <row r="772" spans="1:19" ht="15" hidden="1" x14ac:dyDescent="0.25">
      <c r="A772" s="382" t="s">
        <v>348</v>
      </c>
      <c r="B772" s="382">
        <v>2016</v>
      </c>
      <c r="C772" s="385">
        <v>6121920</v>
      </c>
      <c r="D772" s="385">
        <v>7203069</v>
      </c>
      <c r="E772" s="385">
        <v>1418927</v>
      </c>
      <c r="F772" s="385">
        <v>1504379</v>
      </c>
      <c r="G772" s="385">
        <f t="shared" si="130"/>
        <v>13324989</v>
      </c>
      <c r="H772" s="385">
        <f t="shared" si="131"/>
        <v>2923306</v>
      </c>
      <c r="I772" s="386">
        <f t="shared" si="132"/>
        <v>0.46410081796274627</v>
      </c>
      <c r="J772" s="386">
        <f t="shared" si="133"/>
        <v>0.53589918203725373</v>
      </c>
      <c r="K772" s="387">
        <f t="shared" si="134"/>
        <v>16248295</v>
      </c>
      <c r="L772" s="387">
        <f t="shared" si="148"/>
        <v>6956727.2727272725</v>
      </c>
      <c r="M772" s="387">
        <f t="shared" si="148"/>
        <v>8185305.6818181816</v>
      </c>
      <c r="N772" s="387">
        <f t="shared" si="148"/>
        <v>1612417.0454545454</v>
      </c>
      <c r="O772" s="387">
        <f t="shared" si="147"/>
        <v>1709521.5909090908</v>
      </c>
      <c r="P772" s="384">
        <v>25</v>
      </c>
      <c r="Q772" s="468">
        <v>18782427.660079736</v>
      </c>
      <c r="R772" s="390">
        <f t="shared" si="145"/>
        <v>18198090.400000002</v>
      </c>
      <c r="S772" s="392">
        <f t="shared" si="146"/>
        <v>1.0321098119217902</v>
      </c>
    </row>
    <row r="773" spans="1:19" ht="15" hidden="1" x14ac:dyDescent="0.25">
      <c r="A773" s="382" t="s">
        <v>348</v>
      </c>
      <c r="B773" s="382">
        <v>2017</v>
      </c>
      <c r="C773" s="385">
        <v>7792271</v>
      </c>
      <c r="D773" s="385">
        <v>6850072</v>
      </c>
      <c r="E773" s="385">
        <v>1036385</v>
      </c>
      <c r="F773" s="385">
        <v>1232209</v>
      </c>
      <c r="G773" s="385">
        <f t="shared" si="130"/>
        <v>14642343</v>
      </c>
      <c r="H773" s="385">
        <f t="shared" si="131"/>
        <v>2268594</v>
      </c>
      <c r="I773" s="386">
        <f t="shared" si="132"/>
        <v>0.52206781918707401</v>
      </c>
      <c r="J773" s="386">
        <f t="shared" si="133"/>
        <v>0.47793218081292599</v>
      </c>
      <c r="K773" s="387">
        <f t="shared" si="134"/>
        <v>16910937</v>
      </c>
      <c r="L773" s="387">
        <f t="shared" si="148"/>
        <v>8854853.4090909082</v>
      </c>
      <c r="M773" s="387">
        <f t="shared" si="148"/>
        <v>7784172.7272727275</v>
      </c>
      <c r="N773" s="387">
        <f t="shared" si="148"/>
        <v>1177710.2272727273</v>
      </c>
      <c r="O773" s="387">
        <f t="shared" si="148"/>
        <v>1400237.5</v>
      </c>
      <c r="P773" s="384">
        <v>26</v>
      </c>
      <c r="Q773" s="468">
        <v>19530115.1772728</v>
      </c>
      <c r="R773" s="390">
        <f t="shared" si="145"/>
        <v>18940249.440000001</v>
      </c>
      <c r="S773" s="392">
        <f t="shared" si="146"/>
        <v>1.0311435041624668</v>
      </c>
    </row>
    <row r="774" spans="1:19" ht="15" hidden="1" x14ac:dyDescent="0.25">
      <c r="A774" s="382" t="s">
        <v>348</v>
      </c>
      <c r="B774" s="382">
        <v>2018</v>
      </c>
      <c r="C774" s="385">
        <v>8031708</v>
      </c>
      <c r="D774" s="385">
        <v>7425432</v>
      </c>
      <c r="E774" s="385">
        <v>1897556</v>
      </c>
      <c r="F774" s="385">
        <v>1608765</v>
      </c>
      <c r="G774" s="385">
        <f t="shared" ref="G774:G807" si="149">C774+D774</f>
        <v>15457140</v>
      </c>
      <c r="H774" s="385">
        <f t="shared" ref="H774:H807" si="150">E774+F774</f>
        <v>3506321</v>
      </c>
      <c r="I774" s="386">
        <f t="shared" ref="I774:I807" si="151">(C774+E774)/SUM(C774:F774)</f>
        <v>0.52359977959719484</v>
      </c>
      <c r="J774" s="386">
        <f t="shared" ref="J774:J807" si="152">(D774+F774)/SUM(C774:F774)</f>
        <v>0.47640022040280516</v>
      </c>
      <c r="K774" s="387">
        <f t="shared" ref="K774:K807" si="153">SUM(C774:F774)</f>
        <v>18963461</v>
      </c>
      <c r="L774" s="387">
        <f t="shared" si="148"/>
        <v>9126940.9090909082</v>
      </c>
      <c r="M774" s="387">
        <f t="shared" si="148"/>
        <v>8437990.9090909082</v>
      </c>
      <c r="N774" s="387">
        <f t="shared" si="148"/>
        <v>2156313.6363636362</v>
      </c>
      <c r="O774" s="387">
        <f t="shared" si="148"/>
        <v>1828142.0454545454</v>
      </c>
      <c r="P774" s="384">
        <v>27</v>
      </c>
      <c r="Q774" s="468">
        <v>21843344.476845719</v>
      </c>
      <c r="R774" s="390">
        <f t="shared" si="145"/>
        <v>21239076.32</v>
      </c>
      <c r="S774" s="392">
        <f t="shared" si="146"/>
        <v>1.0284507738350515</v>
      </c>
    </row>
    <row r="775" spans="1:19" ht="15" hidden="1" x14ac:dyDescent="0.25">
      <c r="A775" s="382" t="s">
        <v>348</v>
      </c>
      <c r="B775" s="382">
        <v>2019</v>
      </c>
      <c r="C775" s="385">
        <v>8095864</v>
      </c>
      <c r="D775" s="385">
        <v>7308864</v>
      </c>
      <c r="E775" s="385">
        <v>1818717</v>
      </c>
      <c r="F775" s="385">
        <v>1132481</v>
      </c>
      <c r="G775" s="385">
        <f t="shared" si="149"/>
        <v>15404728</v>
      </c>
      <c r="H775" s="385">
        <f t="shared" si="150"/>
        <v>2951198</v>
      </c>
      <c r="I775" s="386">
        <f t="shared" si="151"/>
        <v>0.54012971069942206</v>
      </c>
      <c r="J775" s="386">
        <f t="shared" si="152"/>
        <v>0.45987028930057794</v>
      </c>
      <c r="K775" s="387">
        <f t="shared" si="153"/>
        <v>18355926</v>
      </c>
      <c r="L775" s="387">
        <f t="shared" si="148"/>
        <v>9199845.4545454551</v>
      </c>
      <c r="M775" s="387">
        <f t="shared" si="148"/>
        <v>8305527.2727272725</v>
      </c>
      <c r="N775" s="387">
        <f t="shared" si="148"/>
        <v>2066723.8636363635</v>
      </c>
      <c r="O775" s="387">
        <f t="shared" si="148"/>
        <v>1286910.2272727273</v>
      </c>
      <c r="P775" s="384">
        <v>28</v>
      </c>
      <c r="Q775" s="468">
        <v>21799547.362401042</v>
      </c>
      <c r="R775" s="390">
        <f t="shared" si="145"/>
        <v>20558637.120000001</v>
      </c>
      <c r="S775" s="392">
        <f t="shared" si="146"/>
        <v>1.0603595576476152</v>
      </c>
    </row>
    <row r="776" spans="1:19" ht="15" hidden="1" x14ac:dyDescent="0.25">
      <c r="A776" s="382" t="s">
        <v>348</v>
      </c>
      <c r="B776" s="382">
        <v>2020</v>
      </c>
      <c r="C776" s="385">
        <v>8249050</v>
      </c>
      <c r="D776" s="385">
        <v>7107297</v>
      </c>
      <c r="E776" s="385">
        <v>1818717</v>
      </c>
      <c r="F776" s="385">
        <v>1132481</v>
      </c>
      <c r="G776" s="385">
        <f t="shared" si="149"/>
        <v>15356347</v>
      </c>
      <c r="H776" s="385">
        <f t="shared" si="150"/>
        <v>2951198</v>
      </c>
      <c r="I776" s="386">
        <f t="shared" si="151"/>
        <v>0.54992447103093289</v>
      </c>
      <c r="J776" s="386">
        <f t="shared" si="152"/>
        <v>0.45007552896906711</v>
      </c>
      <c r="K776" s="387">
        <f t="shared" si="153"/>
        <v>18307545</v>
      </c>
      <c r="L776" s="387">
        <f t="shared" si="148"/>
        <v>9373920.4545454551</v>
      </c>
      <c r="M776" s="387">
        <f t="shared" si="148"/>
        <v>8076473.8636363633</v>
      </c>
      <c r="N776" s="387">
        <f t="shared" si="148"/>
        <v>2066723.8636363635</v>
      </c>
      <c r="O776" s="387">
        <f t="shared" si="148"/>
        <v>1286910.2272727273</v>
      </c>
      <c r="P776" s="384">
        <v>29</v>
      </c>
      <c r="Q776" s="468">
        <v>21577214.89003526</v>
      </c>
      <c r="R776" s="390">
        <f t="shared" si="145"/>
        <v>20504450.400000002</v>
      </c>
      <c r="S776" s="392">
        <f t="shared" si="146"/>
        <v>1.0523186171347103</v>
      </c>
    </row>
    <row r="777" spans="1:19" hidden="1" x14ac:dyDescent="0.2">
      <c r="A777" s="382" t="s">
        <v>349</v>
      </c>
      <c r="B777" s="382">
        <v>1990</v>
      </c>
      <c r="C777" s="385">
        <v>43838000</v>
      </c>
      <c r="D777" s="385">
        <v>5233000</v>
      </c>
      <c r="E777" s="385">
        <v>1900000</v>
      </c>
      <c r="F777" s="385">
        <v>1900000</v>
      </c>
      <c r="G777" s="385">
        <f t="shared" si="149"/>
        <v>49071000</v>
      </c>
      <c r="H777" s="385">
        <f t="shared" si="150"/>
        <v>3800000</v>
      </c>
      <c r="I777" s="386">
        <f t="shared" si="151"/>
        <v>0.86508672050840729</v>
      </c>
      <c r="J777" s="386">
        <f t="shared" si="152"/>
        <v>0.13491327949159274</v>
      </c>
      <c r="K777" s="387">
        <f t="shared" si="153"/>
        <v>52871000</v>
      </c>
      <c r="L777" s="387">
        <f t="shared" si="148"/>
        <v>49815909.090909094</v>
      </c>
      <c r="M777" s="387">
        <f t="shared" si="148"/>
        <v>5946590.9090909092</v>
      </c>
      <c r="N777" s="387">
        <f t="shared" si="148"/>
        <v>2159090.9090909092</v>
      </c>
      <c r="O777" s="387">
        <f t="shared" si="148"/>
        <v>2159090.9090909092</v>
      </c>
    </row>
    <row r="778" spans="1:19" hidden="1" x14ac:dyDescent="0.2">
      <c r="A778" s="382" t="s">
        <v>349</v>
      </c>
      <c r="B778" s="382">
        <v>1991</v>
      </c>
      <c r="C778" s="385">
        <v>42520000</v>
      </c>
      <c r="D778" s="385">
        <v>5080000</v>
      </c>
      <c r="E778" s="385">
        <v>1900000</v>
      </c>
      <c r="F778" s="385">
        <v>1900000</v>
      </c>
      <c r="G778" s="385">
        <f t="shared" si="149"/>
        <v>47600000</v>
      </c>
      <c r="H778" s="385">
        <f t="shared" si="150"/>
        <v>3800000</v>
      </c>
      <c r="I778" s="386">
        <f t="shared" si="151"/>
        <v>0.86420233463035023</v>
      </c>
      <c r="J778" s="386">
        <f t="shared" si="152"/>
        <v>0.13579766536964979</v>
      </c>
      <c r="K778" s="387">
        <f t="shared" si="153"/>
        <v>51400000</v>
      </c>
      <c r="L778" s="387">
        <f t="shared" si="148"/>
        <v>48318181.81818182</v>
      </c>
      <c r="M778" s="387">
        <f t="shared" si="148"/>
        <v>5772727.2727272725</v>
      </c>
      <c r="N778" s="387">
        <f t="shared" si="148"/>
        <v>2159090.9090909092</v>
      </c>
      <c r="O778" s="387">
        <f t="shared" si="148"/>
        <v>2159090.9090909092</v>
      </c>
    </row>
    <row r="779" spans="1:19" hidden="1" x14ac:dyDescent="0.2">
      <c r="A779" s="382" t="s">
        <v>349</v>
      </c>
      <c r="B779" s="382">
        <v>1992</v>
      </c>
      <c r="C779" s="385">
        <v>44770000</v>
      </c>
      <c r="D779" s="385">
        <v>4950000</v>
      </c>
      <c r="E779" s="385">
        <v>1900000</v>
      </c>
      <c r="F779" s="385">
        <v>1900000</v>
      </c>
      <c r="G779" s="385">
        <f t="shared" si="149"/>
        <v>49720000</v>
      </c>
      <c r="H779" s="385">
        <f t="shared" si="150"/>
        <v>3800000</v>
      </c>
      <c r="I779" s="386">
        <f t="shared" si="151"/>
        <v>0.87201046337817634</v>
      </c>
      <c r="J779" s="386">
        <f t="shared" si="152"/>
        <v>0.12798953662182361</v>
      </c>
      <c r="K779" s="387">
        <f t="shared" si="153"/>
        <v>53520000</v>
      </c>
      <c r="L779" s="387">
        <f t="shared" si="148"/>
        <v>50875000</v>
      </c>
      <c r="M779" s="387">
        <f t="shared" si="148"/>
        <v>5625000</v>
      </c>
      <c r="N779" s="387">
        <f t="shared" si="148"/>
        <v>2159090.9090909092</v>
      </c>
      <c r="O779" s="387">
        <f t="shared" si="148"/>
        <v>2159090.9090909092</v>
      </c>
    </row>
    <row r="780" spans="1:19" hidden="1" x14ac:dyDescent="0.2">
      <c r="A780" s="382" t="s">
        <v>349</v>
      </c>
      <c r="B780" s="382">
        <v>1993</v>
      </c>
      <c r="C780" s="385">
        <v>45600000</v>
      </c>
      <c r="D780" s="385">
        <v>4600000</v>
      </c>
      <c r="E780" s="385">
        <v>1900000</v>
      </c>
      <c r="F780" s="385">
        <v>1900000</v>
      </c>
      <c r="G780" s="385">
        <f t="shared" si="149"/>
        <v>50200000</v>
      </c>
      <c r="H780" s="385">
        <f t="shared" si="150"/>
        <v>3800000</v>
      </c>
      <c r="I780" s="386">
        <f t="shared" si="151"/>
        <v>0.87962962962962965</v>
      </c>
      <c r="J780" s="386">
        <f t="shared" si="152"/>
        <v>0.12037037037037036</v>
      </c>
      <c r="K780" s="387">
        <f t="shared" si="153"/>
        <v>54000000</v>
      </c>
      <c r="L780" s="387">
        <f t="shared" si="148"/>
        <v>51818181.81818182</v>
      </c>
      <c r="M780" s="387">
        <f t="shared" si="148"/>
        <v>5227272.7272727275</v>
      </c>
      <c r="N780" s="387">
        <f t="shared" si="148"/>
        <v>2159090.9090909092</v>
      </c>
      <c r="O780" s="387">
        <f t="shared" si="148"/>
        <v>2159090.9090909092</v>
      </c>
    </row>
    <row r="781" spans="1:19" hidden="1" x14ac:dyDescent="0.2">
      <c r="A781" s="382" t="s">
        <v>349</v>
      </c>
      <c r="B781" s="382">
        <v>1994</v>
      </c>
      <c r="C781" s="385">
        <v>49300000</v>
      </c>
      <c r="D781" s="385">
        <v>3200000</v>
      </c>
      <c r="E781" s="385">
        <v>1900000</v>
      </c>
      <c r="F781" s="385">
        <v>1900000</v>
      </c>
      <c r="G781" s="385">
        <f t="shared" si="149"/>
        <v>52500000</v>
      </c>
      <c r="H781" s="385">
        <f t="shared" si="150"/>
        <v>3800000</v>
      </c>
      <c r="I781" s="386">
        <f t="shared" si="151"/>
        <v>0.90941385435168742</v>
      </c>
      <c r="J781" s="386">
        <f t="shared" si="152"/>
        <v>9.0586145648312605E-2</v>
      </c>
      <c r="K781" s="387">
        <f t="shared" si="153"/>
        <v>56300000</v>
      </c>
      <c r="L781" s="387">
        <f t="shared" si="148"/>
        <v>56022727.272727273</v>
      </c>
      <c r="M781" s="387">
        <f t="shared" si="148"/>
        <v>3636363.6363636362</v>
      </c>
      <c r="N781" s="387">
        <f t="shared" si="148"/>
        <v>2159090.9090909092</v>
      </c>
      <c r="O781" s="387">
        <f t="shared" si="148"/>
        <v>2159090.9090909092</v>
      </c>
    </row>
    <row r="782" spans="1:19" hidden="1" x14ac:dyDescent="0.2">
      <c r="A782" s="382" t="s">
        <v>349</v>
      </c>
      <c r="B782" s="382">
        <v>1995</v>
      </c>
      <c r="C782" s="385">
        <v>56200000</v>
      </c>
      <c r="D782" s="385">
        <v>3600000</v>
      </c>
      <c r="E782" s="385">
        <v>1900000</v>
      </c>
      <c r="F782" s="385">
        <v>1900000</v>
      </c>
      <c r="G782" s="385">
        <f t="shared" si="149"/>
        <v>59800000</v>
      </c>
      <c r="H782" s="385">
        <f t="shared" si="150"/>
        <v>3800000</v>
      </c>
      <c r="I782" s="386">
        <f t="shared" si="151"/>
        <v>0.91352201257861632</v>
      </c>
      <c r="J782" s="386">
        <f t="shared" si="152"/>
        <v>8.6477987421383642E-2</v>
      </c>
      <c r="K782" s="387">
        <f t="shared" si="153"/>
        <v>63600000</v>
      </c>
      <c r="L782" s="387">
        <f t="shared" si="148"/>
        <v>63863636.363636367</v>
      </c>
      <c r="M782" s="387">
        <f t="shared" si="148"/>
        <v>4090909.0909090908</v>
      </c>
      <c r="N782" s="387">
        <f t="shared" si="148"/>
        <v>2159090.9090909092</v>
      </c>
      <c r="O782" s="387">
        <f t="shared" si="148"/>
        <v>2159090.9090909092</v>
      </c>
    </row>
    <row r="783" spans="1:19" ht="15" hidden="1" x14ac:dyDescent="0.25">
      <c r="A783" s="382" t="s">
        <v>349</v>
      </c>
      <c r="B783" s="382">
        <v>1996</v>
      </c>
      <c r="C783" s="385">
        <v>48660000</v>
      </c>
      <c r="D783" s="385">
        <v>3840000</v>
      </c>
      <c r="E783" s="385">
        <v>1900000</v>
      </c>
      <c r="F783" s="385">
        <v>1900000</v>
      </c>
      <c r="G783" s="385">
        <f t="shared" si="149"/>
        <v>52500000</v>
      </c>
      <c r="H783" s="385">
        <f t="shared" si="150"/>
        <v>3800000</v>
      </c>
      <c r="I783" s="386">
        <f t="shared" si="151"/>
        <v>0.89804618117229129</v>
      </c>
      <c r="J783" s="386">
        <f t="shared" si="152"/>
        <v>0.10195381882770871</v>
      </c>
      <c r="K783" s="387">
        <f t="shared" si="153"/>
        <v>56300000</v>
      </c>
      <c r="L783" s="387">
        <f t="shared" si="148"/>
        <v>55295454.545454547</v>
      </c>
      <c r="M783" s="387">
        <f t="shared" si="148"/>
        <v>4363636.3636363633</v>
      </c>
      <c r="N783" s="387">
        <f t="shared" si="148"/>
        <v>2159090.9090909092</v>
      </c>
      <c r="O783" s="387">
        <f t="shared" si="148"/>
        <v>2159090.9090909092</v>
      </c>
      <c r="P783" s="390">
        <v>1</v>
      </c>
      <c r="Q783" s="391">
        <v>65594453.913829908</v>
      </c>
      <c r="R783" s="390">
        <f t="shared" ref="R783:R807" si="154">K783*1.12</f>
        <v>63056000.000000007</v>
      </c>
      <c r="S783" s="392">
        <f t="shared" ref="S783:S807" si="155">Q783/R783</f>
        <v>1.0402571351470107</v>
      </c>
    </row>
    <row r="784" spans="1:19" ht="15" hidden="1" x14ac:dyDescent="0.25">
      <c r="A784" s="382" t="s">
        <v>349</v>
      </c>
      <c r="B784" s="382">
        <v>1997</v>
      </c>
      <c r="C784" s="385">
        <v>52460000</v>
      </c>
      <c r="D784" s="385">
        <v>3940000</v>
      </c>
      <c r="E784" s="385">
        <v>1900000</v>
      </c>
      <c r="F784" s="385">
        <v>1900000</v>
      </c>
      <c r="G784" s="385">
        <f t="shared" si="149"/>
        <v>56400000</v>
      </c>
      <c r="H784" s="385">
        <f t="shared" si="150"/>
        <v>3800000</v>
      </c>
      <c r="I784" s="386">
        <f t="shared" si="151"/>
        <v>0.90299003322259142</v>
      </c>
      <c r="J784" s="386">
        <f t="shared" si="152"/>
        <v>9.700996677740864E-2</v>
      </c>
      <c r="K784" s="387">
        <f t="shared" si="153"/>
        <v>60200000</v>
      </c>
      <c r="L784" s="387">
        <f t="shared" si="148"/>
        <v>59613636.363636367</v>
      </c>
      <c r="M784" s="387">
        <f t="shared" si="148"/>
        <v>4477272.7272727275</v>
      </c>
      <c r="N784" s="387">
        <f t="shared" si="148"/>
        <v>2159090.9090909092</v>
      </c>
      <c r="O784" s="387">
        <f t="shared" si="148"/>
        <v>2159090.9090909092</v>
      </c>
      <c r="P784" s="390">
        <v>2</v>
      </c>
      <c r="Q784" s="391">
        <v>70186531.373805985</v>
      </c>
      <c r="R784" s="390">
        <f t="shared" si="154"/>
        <v>67424000</v>
      </c>
      <c r="S784" s="392">
        <f t="shared" si="155"/>
        <v>1.040972522748665</v>
      </c>
    </row>
    <row r="785" spans="1:19" ht="15" hidden="1" x14ac:dyDescent="0.25">
      <c r="A785" s="382" t="s">
        <v>349</v>
      </c>
      <c r="B785" s="382">
        <v>1998</v>
      </c>
      <c r="C785" s="385">
        <v>51436000</v>
      </c>
      <c r="D785" s="385">
        <v>3264000</v>
      </c>
      <c r="E785" s="385">
        <v>2950000</v>
      </c>
      <c r="F785" s="385">
        <v>2950000</v>
      </c>
      <c r="G785" s="385">
        <f t="shared" si="149"/>
        <v>54700000</v>
      </c>
      <c r="H785" s="385">
        <f t="shared" si="150"/>
        <v>5900000</v>
      </c>
      <c r="I785" s="386">
        <f t="shared" si="151"/>
        <v>0.8974587458745874</v>
      </c>
      <c r="J785" s="386">
        <f t="shared" si="152"/>
        <v>0.10254125412541254</v>
      </c>
      <c r="K785" s="387">
        <f t="shared" si="153"/>
        <v>60600000</v>
      </c>
      <c r="L785" s="387">
        <f t="shared" si="148"/>
        <v>58450000</v>
      </c>
      <c r="M785" s="387">
        <f t="shared" si="148"/>
        <v>3709090.9090909092</v>
      </c>
      <c r="N785" s="387">
        <f t="shared" si="148"/>
        <v>3352272.7272727271</v>
      </c>
      <c r="O785" s="387">
        <f t="shared" si="148"/>
        <v>3352272.7272727271</v>
      </c>
      <c r="P785" s="390">
        <v>3</v>
      </c>
      <c r="Q785" s="391">
        <v>69484615.943435162</v>
      </c>
      <c r="R785" s="390">
        <f t="shared" si="154"/>
        <v>67872000</v>
      </c>
      <c r="S785" s="392">
        <f t="shared" si="155"/>
        <v>1.0237596644188349</v>
      </c>
    </row>
    <row r="786" spans="1:19" ht="15" hidden="1" x14ac:dyDescent="0.25">
      <c r="A786" s="382" t="s">
        <v>349</v>
      </c>
      <c r="B786" s="382">
        <v>1999</v>
      </c>
      <c r="C786" s="385">
        <v>49620000</v>
      </c>
      <c r="D786" s="385">
        <v>3180000</v>
      </c>
      <c r="E786" s="385">
        <v>2950000</v>
      </c>
      <c r="F786" s="385">
        <v>2950000</v>
      </c>
      <c r="G786" s="385">
        <f t="shared" si="149"/>
        <v>52800000</v>
      </c>
      <c r="H786" s="385">
        <f t="shared" si="150"/>
        <v>5900000</v>
      </c>
      <c r="I786" s="386">
        <f t="shared" si="151"/>
        <v>0.89557069846678028</v>
      </c>
      <c r="J786" s="386">
        <f t="shared" si="152"/>
        <v>0.10442930153321976</v>
      </c>
      <c r="K786" s="387">
        <f t="shared" si="153"/>
        <v>58700000</v>
      </c>
      <c r="L786" s="387">
        <f t="shared" si="148"/>
        <v>56386363.636363633</v>
      </c>
      <c r="M786" s="387">
        <f t="shared" si="148"/>
        <v>3613636.3636363638</v>
      </c>
      <c r="N786" s="387">
        <f t="shared" si="148"/>
        <v>3352272.7272727271</v>
      </c>
      <c r="O786" s="387">
        <f t="shared" si="148"/>
        <v>3352272.7272727271</v>
      </c>
      <c r="P786" s="390">
        <v>4</v>
      </c>
      <c r="Q786" s="391">
        <v>67355535.156039104</v>
      </c>
      <c r="R786" s="390">
        <f t="shared" si="154"/>
        <v>65744000.000000007</v>
      </c>
      <c r="S786" s="392">
        <f t="shared" si="155"/>
        <v>1.0245122772578348</v>
      </c>
    </row>
    <row r="787" spans="1:19" ht="15" hidden="1" x14ac:dyDescent="0.25">
      <c r="A787" s="382" t="s">
        <v>349</v>
      </c>
      <c r="B787" s="382">
        <v>2000</v>
      </c>
      <c r="C787" s="385">
        <v>54060000</v>
      </c>
      <c r="D787" s="385">
        <v>3340000</v>
      </c>
      <c r="E787" s="385">
        <v>2950000</v>
      </c>
      <c r="F787" s="385">
        <v>2950000</v>
      </c>
      <c r="G787" s="385">
        <f t="shared" si="149"/>
        <v>57400000</v>
      </c>
      <c r="H787" s="385">
        <f t="shared" si="150"/>
        <v>5900000</v>
      </c>
      <c r="I787" s="386">
        <f t="shared" si="151"/>
        <v>0.90063191153238542</v>
      </c>
      <c r="J787" s="386">
        <f t="shared" si="152"/>
        <v>9.9368088467614538E-2</v>
      </c>
      <c r="K787" s="387">
        <f t="shared" si="153"/>
        <v>63300000</v>
      </c>
      <c r="L787" s="387">
        <f t="shared" si="148"/>
        <v>61431818.18181818</v>
      </c>
      <c r="M787" s="387">
        <f t="shared" si="148"/>
        <v>3795454.5454545454</v>
      </c>
      <c r="N787" s="387">
        <f t="shared" si="148"/>
        <v>3352272.7272727271</v>
      </c>
      <c r="O787" s="387">
        <f t="shared" si="148"/>
        <v>3352272.7272727271</v>
      </c>
      <c r="P787" s="390">
        <v>5</v>
      </c>
      <c r="Q787" s="391">
        <v>72569076.253404841</v>
      </c>
      <c r="R787" s="390">
        <f t="shared" si="154"/>
        <v>70896000</v>
      </c>
      <c r="S787" s="392">
        <f t="shared" si="155"/>
        <v>1.0235990218546158</v>
      </c>
    </row>
    <row r="788" spans="1:19" ht="15" hidden="1" x14ac:dyDescent="0.25">
      <c r="A788" s="382" t="s">
        <v>349</v>
      </c>
      <c r="B788" s="382">
        <v>2001</v>
      </c>
      <c r="C788" s="385">
        <v>53890000</v>
      </c>
      <c r="D788" s="385">
        <v>3410000</v>
      </c>
      <c r="E788" s="385">
        <v>2950000</v>
      </c>
      <c r="F788" s="385">
        <v>2950000</v>
      </c>
      <c r="G788" s="385">
        <f t="shared" si="149"/>
        <v>57300000</v>
      </c>
      <c r="H788" s="385">
        <f t="shared" si="150"/>
        <v>5900000</v>
      </c>
      <c r="I788" s="386">
        <f t="shared" si="151"/>
        <v>0.89936708860759496</v>
      </c>
      <c r="J788" s="386">
        <f t="shared" si="152"/>
        <v>0.10063291139240506</v>
      </c>
      <c r="K788" s="387">
        <f t="shared" si="153"/>
        <v>63200000</v>
      </c>
      <c r="L788" s="387">
        <f t="shared" si="148"/>
        <v>61238636.363636367</v>
      </c>
      <c r="M788" s="387">
        <f t="shared" si="148"/>
        <v>3875000</v>
      </c>
      <c r="N788" s="387">
        <f t="shared" si="148"/>
        <v>3352272.7272727271</v>
      </c>
      <c r="O788" s="387">
        <f t="shared" si="148"/>
        <v>3352272.7272727271</v>
      </c>
      <c r="P788" s="390">
        <v>6</v>
      </c>
      <c r="Q788" s="391">
        <v>72257441.776490301</v>
      </c>
      <c r="R788" s="390">
        <f t="shared" si="154"/>
        <v>70784000</v>
      </c>
      <c r="S788" s="392">
        <f t="shared" si="155"/>
        <v>1.0208160287139791</v>
      </c>
    </row>
    <row r="789" spans="1:19" ht="15" hidden="1" x14ac:dyDescent="0.25">
      <c r="A789" s="382" t="s">
        <v>349</v>
      </c>
      <c r="B789" s="382">
        <v>2002</v>
      </c>
      <c r="C789" s="385">
        <v>57200000</v>
      </c>
      <c r="D789" s="385">
        <v>3500000</v>
      </c>
      <c r="E789" s="385">
        <v>2950000</v>
      </c>
      <c r="F789" s="385">
        <v>2950000</v>
      </c>
      <c r="G789" s="385">
        <f t="shared" si="149"/>
        <v>60700000</v>
      </c>
      <c r="H789" s="385">
        <f t="shared" si="150"/>
        <v>5900000</v>
      </c>
      <c r="I789" s="386">
        <f t="shared" si="151"/>
        <v>0.90315315315315314</v>
      </c>
      <c r="J789" s="386">
        <f t="shared" si="152"/>
        <v>9.6846846846846843E-2</v>
      </c>
      <c r="K789" s="387">
        <f t="shared" si="153"/>
        <v>66600000</v>
      </c>
      <c r="L789" s="387">
        <f t="shared" si="148"/>
        <v>65000000</v>
      </c>
      <c r="M789" s="387">
        <f t="shared" si="148"/>
        <v>3977272.7272727271</v>
      </c>
      <c r="N789" s="387">
        <f t="shared" si="148"/>
        <v>3352272.7272727271</v>
      </c>
      <c r="O789" s="387">
        <f t="shared" si="148"/>
        <v>3352272.7272727271</v>
      </c>
      <c r="P789" s="390">
        <v>7</v>
      </c>
      <c r="Q789" s="391">
        <v>76267230.399935305</v>
      </c>
      <c r="R789" s="390">
        <f t="shared" si="154"/>
        <v>74592000</v>
      </c>
      <c r="S789" s="392">
        <f t="shared" si="155"/>
        <v>1.0224585800077126</v>
      </c>
    </row>
    <row r="790" spans="1:19" ht="15" hidden="1" x14ac:dyDescent="0.25">
      <c r="A790" s="382" t="s">
        <v>349</v>
      </c>
      <c r="B790" s="382">
        <v>2003</v>
      </c>
      <c r="C790" s="385">
        <v>57600000</v>
      </c>
      <c r="D790" s="385">
        <v>3600000</v>
      </c>
      <c r="E790" s="385">
        <v>2950000</v>
      </c>
      <c r="F790" s="385">
        <v>2950000</v>
      </c>
      <c r="G790" s="385">
        <f t="shared" si="149"/>
        <v>61200000</v>
      </c>
      <c r="H790" s="385">
        <f t="shared" si="150"/>
        <v>5900000</v>
      </c>
      <c r="I790" s="386">
        <f t="shared" si="151"/>
        <v>0.90238450074515653</v>
      </c>
      <c r="J790" s="386">
        <f t="shared" si="152"/>
        <v>9.7615499254843516E-2</v>
      </c>
      <c r="K790" s="387">
        <f t="shared" si="153"/>
        <v>67100000</v>
      </c>
      <c r="L790" s="387">
        <f t="shared" si="148"/>
        <v>65454545.454545453</v>
      </c>
      <c r="M790" s="387">
        <f t="shared" si="148"/>
        <v>4090909.0909090908</v>
      </c>
      <c r="N790" s="387">
        <f t="shared" si="148"/>
        <v>3352272.7272727271</v>
      </c>
      <c r="O790" s="387">
        <f t="shared" si="148"/>
        <v>3352272.7272727271</v>
      </c>
      <c r="P790" s="390">
        <v>8</v>
      </c>
      <c r="Q790" s="391">
        <v>76753799.933981702</v>
      </c>
      <c r="R790" s="390">
        <f t="shared" si="154"/>
        <v>75152000</v>
      </c>
      <c r="S790" s="392">
        <f t="shared" si="155"/>
        <v>1.0213141358045255</v>
      </c>
    </row>
    <row r="791" spans="1:19" ht="15" hidden="1" x14ac:dyDescent="0.25">
      <c r="A791" s="382" t="s">
        <v>349</v>
      </c>
      <c r="B791" s="382">
        <v>2004</v>
      </c>
      <c r="C791" s="385">
        <v>57800000</v>
      </c>
      <c r="D791" s="385">
        <v>3600000</v>
      </c>
      <c r="E791" s="385">
        <v>2950000</v>
      </c>
      <c r="F791" s="385">
        <v>2950000</v>
      </c>
      <c r="G791" s="385">
        <f t="shared" si="149"/>
        <v>61400000</v>
      </c>
      <c r="H791" s="385">
        <f t="shared" si="150"/>
        <v>5900000</v>
      </c>
      <c r="I791" s="386">
        <f t="shared" si="151"/>
        <v>0.90267459138187223</v>
      </c>
      <c r="J791" s="386">
        <f t="shared" si="152"/>
        <v>9.7325408618127787E-2</v>
      </c>
      <c r="K791" s="387">
        <f t="shared" si="153"/>
        <v>67300000</v>
      </c>
      <c r="L791" s="387">
        <f t="shared" si="148"/>
        <v>65681818.18181818</v>
      </c>
      <c r="M791" s="387">
        <f t="shared" si="148"/>
        <v>4090909.0909090908</v>
      </c>
      <c r="N791" s="387">
        <f t="shared" si="148"/>
        <v>3352272.7272727271</v>
      </c>
      <c r="O791" s="387">
        <f t="shared" si="148"/>
        <v>3352272.7272727271</v>
      </c>
      <c r="P791" s="390">
        <v>9</v>
      </c>
      <c r="Q791" s="391">
        <v>77061609.534965843</v>
      </c>
      <c r="R791" s="390">
        <f t="shared" si="154"/>
        <v>75376000</v>
      </c>
      <c r="S791" s="392">
        <f t="shared" si="155"/>
        <v>1.0223626822193514</v>
      </c>
    </row>
    <row r="792" spans="1:19" ht="15" hidden="1" x14ac:dyDescent="0.25">
      <c r="A792" s="382" t="s">
        <v>349</v>
      </c>
      <c r="B792" s="382">
        <v>2005</v>
      </c>
      <c r="C792" s="385">
        <v>88100000</v>
      </c>
      <c r="D792" s="385">
        <v>4200000</v>
      </c>
      <c r="E792" s="385">
        <v>3900000</v>
      </c>
      <c r="F792" s="385">
        <v>2000000</v>
      </c>
      <c r="G792" s="385">
        <f t="shared" si="149"/>
        <v>92300000</v>
      </c>
      <c r="H792" s="385">
        <f t="shared" si="150"/>
        <v>5900000</v>
      </c>
      <c r="I792" s="386">
        <f t="shared" si="151"/>
        <v>0.93686354378818737</v>
      </c>
      <c r="J792" s="386">
        <f t="shared" si="152"/>
        <v>6.313645621181263E-2</v>
      </c>
      <c r="K792" s="387">
        <f t="shared" si="153"/>
        <v>98200000</v>
      </c>
      <c r="L792" s="387">
        <f t="shared" si="148"/>
        <v>100113636.36363636</v>
      </c>
      <c r="M792" s="387">
        <f t="shared" si="148"/>
        <v>4772727.2727272725</v>
      </c>
      <c r="N792" s="387">
        <f t="shared" si="148"/>
        <v>4431818.1818181816</v>
      </c>
      <c r="O792" s="387">
        <f t="shared" si="148"/>
        <v>2272727.2727272729</v>
      </c>
      <c r="P792" s="390">
        <v>10</v>
      </c>
      <c r="Q792" s="391">
        <v>108776666.59378608</v>
      </c>
      <c r="R792" s="390">
        <f t="shared" si="154"/>
        <v>109984000.00000001</v>
      </c>
      <c r="S792" s="392">
        <f t="shared" si="155"/>
        <v>0.98902264505551774</v>
      </c>
    </row>
    <row r="793" spans="1:19" ht="15" hidden="1" x14ac:dyDescent="0.25">
      <c r="A793" s="382" t="s">
        <v>349</v>
      </c>
      <c r="B793" s="382">
        <v>2006</v>
      </c>
      <c r="C793" s="385">
        <v>54500000</v>
      </c>
      <c r="D793" s="385">
        <v>4200000</v>
      </c>
      <c r="E793" s="385">
        <v>3900000</v>
      </c>
      <c r="F793" s="385">
        <v>2000000</v>
      </c>
      <c r="G793" s="385">
        <f t="shared" si="149"/>
        <v>58700000</v>
      </c>
      <c r="H793" s="385">
        <f t="shared" si="150"/>
        <v>5900000</v>
      </c>
      <c r="I793" s="386">
        <f t="shared" si="151"/>
        <v>0.90402476780185759</v>
      </c>
      <c r="J793" s="386">
        <f t="shared" si="152"/>
        <v>9.5975232198142413E-2</v>
      </c>
      <c r="K793" s="387">
        <f t="shared" si="153"/>
        <v>64600000</v>
      </c>
      <c r="L793" s="387">
        <f t="shared" si="148"/>
        <v>61931818.18181818</v>
      </c>
      <c r="M793" s="387">
        <f t="shared" si="148"/>
        <v>4772727.2727272725</v>
      </c>
      <c r="N793" s="387">
        <f t="shared" si="148"/>
        <v>4431818.1818181816</v>
      </c>
      <c r="O793" s="387">
        <f t="shared" si="148"/>
        <v>2272727.2727272729</v>
      </c>
      <c r="P793" s="390">
        <v>11</v>
      </c>
      <c r="Q793" s="391">
        <v>73053089.338393226</v>
      </c>
      <c r="R793" s="390">
        <f t="shared" si="154"/>
        <v>72352000</v>
      </c>
      <c r="S793" s="392">
        <f t="shared" si="155"/>
        <v>1.0096899786929625</v>
      </c>
    </row>
    <row r="794" spans="1:19" ht="15" hidden="1" x14ac:dyDescent="0.25">
      <c r="A794" s="382" t="s">
        <v>349</v>
      </c>
      <c r="B794" s="382">
        <v>2007</v>
      </c>
      <c r="C794" s="385">
        <v>68290000</v>
      </c>
      <c r="D794" s="385">
        <v>4010000</v>
      </c>
      <c r="E794" s="385">
        <v>2950000</v>
      </c>
      <c r="F794" s="385">
        <v>2950000</v>
      </c>
      <c r="G794" s="385">
        <f t="shared" si="149"/>
        <v>72300000</v>
      </c>
      <c r="H794" s="385">
        <f t="shared" si="150"/>
        <v>5900000</v>
      </c>
      <c r="I794" s="386">
        <f t="shared" si="151"/>
        <v>0.91099744245524295</v>
      </c>
      <c r="J794" s="386">
        <f t="shared" si="152"/>
        <v>8.9002557544757027E-2</v>
      </c>
      <c r="K794" s="387">
        <f t="shared" si="153"/>
        <v>78200000</v>
      </c>
      <c r="L794" s="387">
        <f t="shared" si="148"/>
        <v>77602272.727272734</v>
      </c>
      <c r="M794" s="387">
        <f t="shared" si="148"/>
        <v>4556818.1818181816</v>
      </c>
      <c r="N794" s="387">
        <f t="shared" si="148"/>
        <v>3352272.7272727271</v>
      </c>
      <c r="O794" s="387">
        <f t="shared" si="148"/>
        <v>3352272.7272727271</v>
      </c>
      <c r="P794" s="390">
        <v>12</v>
      </c>
      <c r="Q794" s="391">
        <v>91407923.695915118</v>
      </c>
      <c r="R794" s="390">
        <f t="shared" si="154"/>
        <v>87584000.000000015</v>
      </c>
      <c r="S794" s="392">
        <f t="shared" si="155"/>
        <v>1.0436600714276021</v>
      </c>
    </row>
    <row r="795" spans="1:19" ht="15" hidden="1" x14ac:dyDescent="0.25">
      <c r="A795" s="382" t="s">
        <v>349</v>
      </c>
      <c r="B795" s="382">
        <v>2008</v>
      </c>
      <c r="C795" s="385">
        <v>61550000</v>
      </c>
      <c r="D795" s="385">
        <v>3350000</v>
      </c>
      <c r="E795" s="385">
        <v>2950000</v>
      </c>
      <c r="F795" s="385">
        <v>2950000</v>
      </c>
      <c r="G795" s="385">
        <f t="shared" si="149"/>
        <v>64900000</v>
      </c>
      <c r="H795" s="385">
        <f t="shared" si="150"/>
        <v>5900000</v>
      </c>
      <c r="I795" s="386">
        <f t="shared" si="151"/>
        <v>0.91101694915254239</v>
      </c>
      <c r="J795" s="386">
        <f t="shared" si="152"/>
        <v>8.8983050847457626E-2</v>
      </c>
      <c r="K795" s="387">
        <f t="shared" si="153"/>
        <v>70800000</v>
      </c>
      <c r="L795" s="387">
        <f t="shared" si="148"/>
        <v>69943181.818181813</v>
      </c>
      <c r="M795" s="387">
        <f t="shared" si="148"/>
        <v>3806818.1818181816</v>
      </c>
      <c r="N795" s="387">
        <f t="shared" si="148"/>
        <v>3352272.7272727271</v>
      </c>
      <c r="O795" s="387">
        <f t="shared" si="148"/>
        <v>3352272.7272727271</v>
      </c>
      <c r="P795" s="390">
        <v>13</v>
      </c>
      <c r="Q795" s="391">
        <v>81242612.948447913</v>
      </c>
      <c r="R795" s="390">
        <f t="shared" si="154"/>
        <v>79296000.000000015</v>
      </c>
      <c r="S795" s="392">
        <f t="shared" si="155"/>
        <v>1.0245486903305072</v>
      </c>
    </row>
    <row r="796" spans="1:19" ht="15" hidden="1" x14ac:dyDescent="0.25">
      <c r="A796" s="382" t="s">
        <v>349</v>
      </c>
      <c r="B796" s="382">
        <v>2009</v>
      </c>
      <c r="C796" s="385">
        <v>56150000</v>
      </c>
      <c r="D796" s="385">
        <v>3050000</v>
      </c>
      <c r="E796" s="385">
        <v>2950000</v>
      </c>
      <c r="F796" s="385">
        <v>2950000</v>
      </c>
      <c r="G796" s="385">
        <f t="shared" si="149"/>
        <v>59200000</v>
      </c>
      <c r="H796" s="385">
        <f t="shared" si="150"/>
        <v>5900000</v>
      </c>
      <c r="I796" s="386">
        <f t="shared" si="151"/>
        <v>0.90783410138248843</v>
      </c>
      <c r="J796" s="386">
        <f t="shared" si="152"/>
        <v>9.2165898617511524E-2</v>
      </c>
      <c r="K796" s="387">
        <f t="shared" si="153"/>
        <v>65100000</v>
      </c>
      <c r="L796" s="387">
        <f t="shared" si="148"/>
        <v>63806818.18181818</v>
      </c>
      <c r="M796" s="387">
        <f t="shared" si="148"/>
        <v>3465909.0909090908</v>
      </c>
      <c r="N796" s="387">
        <f t="shared" si="148"/>
        <v>3352272.7272727271</v>
      </c>
      <c r="O796" s="387">
        <f t="shared" si="148"/>
        <v>3352272.7272727271</v>
      </c>
      <c r="P796" s="390">
        <v>14</v>
      </c>
      <c r="Q796" s="391">
        <v>75060459.313384533</v>
      </c>
      <c r="R796" s="390">
        <f t="shared" si="154"/>
        <v>72912000</v>
      </c>
      <c r="S796" s="392">
        <f t="shared" si="155"/>
        <v>1.0294664707233998</v>
      </c>
    </row>
    <row r="797" spans="1:19" ht="15" hidden="1" x14ac:dyDescent="0.25">
      <c r="A797" s="382" t="s">
        <v>349</v>
      </c>
      <c r="B797" s="382">
        <v>2010</v>
      </c>
      <c r="C797" s="385">
        <v>62390000</v>
      </c>
      <c r="D797" s="385">
        <v>3910000</v>
      </c>
      <c r="E797" s="385">
        <v>2950000</v>
      </c>
      <c r="F797" s="385">
        <v>2950000</v>
      </c>
      <c r="G797" s="385">
        <f t="shared" si="149"/>
        <v>66300000</v>
      </c>
      <c r="H797" s="385">
        <f t="shared" si="150"/>
        <v>5900000</v>
      </c>
      <c r="I797" s="386">
        <f t="shared" si="151"/>
        <v>0.90498614958448753</v>
      </c>
      <c r="J797" s="386">
        <f t="shared" si="152"/>
        <v>9.5013850415512469E-2</v>
      </c>
      <c r="K797" s="387">
        <f t="shared" si="153"/>
        <v>72200000</v>
      </c>
      <c r="L797" s="387">
        <f t="shared" si="148"/>
        <v>70897727.272727266</v>
      </c>
      <c r="M797" s="387">
        <f t="shared" si="148"/>
        <v>4443181.8181818184</v>
      </c>
      <c r="N797" s="387">
        <f t="shared" si="148"/>
        <v>3352272.7272727271</v>
      </c>
      <c r="O797" s="387">
        <f t="shared" si="148"/>
        <v>3352272.7272727271</v>
      </c>
      <c r="P797" s="390">
        <v>15</v>
      </c>
      <c r="Q797" s="391">
        <v>82351002.701225922</v>
      </c>
      <c r="R797" s="390">
        <f t="shared" si="154"/>
        <v>80864000.000000015</v>
      </c>
      <c r="S797" s="392">
        <f t="shared" si="155"/>
        <v>1.0183889332858367</v>
      </c>
    </row>
    <row r="798" spans="1:19" ht="15" hidden="1" x14ac:dyDescent="0.25">
      <c r="A798" s="382" t="s">
        <v>349</v>
      </c>
      <c r="B798" s="382">
        <v>2011</v>
      </c>
      <c r="C798" s="385">
        <v>61975000</v>
      </c>
      <c r="D798" s="385">
        <v>4025000</v>
      </c>
      <c r="E798" s="385">
        <v>2950000</v>
      </c>
      <c r="F798" s="385">
        <v>2950000</v>
      </c>
      <c r="G798" s="385">
        <f t="shared" si="149"/>
        <v>66000000</v>
      </c>
      <c r="H798" s="385">
        <f t="shared" si="150"/>
        <v>5900000</v>
      </c>
      <c r="I798" s="386">
        <f t="shared" si="151"/>
        <v>0.902990264255911</v>
      </c>
      <c r="J798" s="386">
        <f t="shared" si="152"/>
        <v>9.7009735744089012E-2</v>
      </c>
      <c r="K798" s="387">
        <f t="shared" si="153"/>
        <v>71900000</v>
      </c>
      <c r="L798" s="387">
        <f t="shared" si="148"/>
        <v>70426136.36363636</v>
      </c>
      <c r="M798" s="387">
        <f t="shared" si="148"/>
        <v>4573863.6363636367</v>
      </c>
      <c r="N798" s="387">
        <f t="shared" si="148"/>
        <v>3352272.7272727271</v>
      </c>
      <c r="O798" s="387">
        <f t="shared" si="148"/>
        <v>3352272.7272727271</v>
      </c>
      <c r="P798" s="390">
        <v>16</v>
      </c>
      <c r="Q798" s="391">
        <v>81132288.359117031</v>
      </c>
      <c r="R798" s="390">
        <f t="shared" si="154"/>
        <v>80528000.000000015</v>
      </c>
      <c r="S798" s="392">
        <f t="shared" si="155"/>
        <v>1.0075040775769548</v>
      </c>
    </row>
    <row r="799" spans="1:19" ht="15" hidden="1" x14ac:dyDescent="0.25">
      <c r="A799" s="382" t="s">
        <v>349</v>
      </c>
      <c r="B799" s="382">
        <v>2012</v>
      </c>
      <c r="C799" s="385">
        <v>59645000</v>
      </c>
      <c r="D799" s="385">
        <v>3954000</v>
      </c>
      <c r="E799" s="385">
        <v>2950000</v>
      </c>
      <c r="F799" s="385">
        <v>2950000</v>
      </c>
      <c r="G799" s="385">
        <f t="shared" si="149"/>
        <v>63599000</v>
      </c>
      <c r="H799" s="385">
        <f t="shared" si="150"/>
        <v>5900000</v>
      </c>
      <c r="I799" s="386">
        <f t="shared" si="151"/>
        <v>0.90066044115742672</v>
      </c>
      <c r="J799" s="386">
        <f t="shared" si="152"/>
        <v>9.933955884257327E-2</v>
      </c>
      <c r="K799" s="387">
        <f t="shared" si="153"/>
        <v>69499000</v>
      </c>
      <c r="L799" s="387">
        <f t="shared" si="148"/>
        <v>67778409.090909094</v>
      </c>
      <c r="M799" s="387">
        <f t="shared" si="148"/>
        <v>4493181.8181818184</v>
      </c>
      <c r="N799" s="387">
        <f t="shared" si="148"/>
        <v>3352272.7272727271</v>
      </c>
      <c r="O799" s="387">
        <f t="shared" si="148"/>
        <v>3352272.7272727271</v>
      </c>
      <c r="P799" s="390">
        <v>17</v>
      </c>
      <c r="Q799" s="391">
        <v>77648083.094778389</v>
      </c>
      <c r="R799" s="390">
        <f t="shared" si="154"/>
        <v>77838880</v>
      </c>
      <c r="S799" s="392">
        <f t="shared" si="155"/>
        <v>0.99754882257784783</v>
      </c>
    </row>
    <row r="800" spans="1:19" ht="15" hidden="1" x14ac:dyDescent="0.25">
      <c r="A800" s="382" t="s">
        <v>349</v>
      </c>
      <c r="B800" s="382">
        <v>2013</v>
      </c>
      <c r="C800" s="385">
        <v>59810000</v>
      </c>
      <c r="D800" s="385">
        <v>3890000</v>
      </c>
      <c r="E800" s="385">
        <v>2950000</v>
      </c>
      <c r="F800" s="385">
        <v>2950000</v>
      </c>
      <c r="G800" s="385">
        <f t="shared" si="149"/>
        <v>63700000</v>
      </c>
      <c r="H800" s="385">
        <f t="shared" si="150"/>
        <v>5900000</v>
      </c>
      <c r="I800" s="386">
        <f t="shared" si="151"/>
        <v>0.90172413793103445</v>
      </c>
      <c r="J800" s="386">
        <f t="shared" si="152"/>
        <v>9.8275862068965519E-2</v>
      </c>
      <c r="K800" s="387">
        <f t="shared" si="153"/>
        <v>69600000</v>
      </c>
      <c r="L800" s="387">
        <f t="shared" si="148"/>
        <v>67965909.090909094</v>
      </c>
      <c r="M800" s="387">
        <f t="shared" si="148"/>
        <v>4420454.5454545459</v>
      </c>
      <c r="N800" s="387">
        <f t="shared" si="148"/>
        <v>3352272.7272727271</v>
      </c>
      <c r="O800" s="387">
        <f t="shared" si="148"/>
        <v>3352272.7272727271</v>
      </c>
      <c r="P800" s="390">
        <v>18</v>
      </c>
      <c r="Q800" s="391">
        <v>78602383.905227348</v>
      </c>
      <c r="R800" s="390">
        <f t="shared" si="154"/>
        <v>77952000</v>
      </c>
      <c r="S800" s="392">
        <f t="shared" si="155"/>
        <v>1.0083433895888154</v>
      </c>
    </row>
    <row r="801" spans="1:19" ht="15" hidden="1" x14ac:dyDescent="0.25">
      <c r="A801" s="382" t="s">
        <v>349</v>
      </c>
      <c r="B801" s="382">
        <v>2014</v>
      </c>
      <c r="C801" s="385">
        <v>63680000</v>
      </c>
      <c r="D801" s="385">
        <v>3720000</v>
      </c>
      <c r="E801" s="385">
        <v>2950000</v>
      </c>
      <c r="F801" s="385">
        <v>2950000</v>
      </c>
      <c r="G801" s="385">
        <f t="shared" si="149"/>
        <v>67400000</v>
      </c>
      <c r="H801" s="385">
        <f t="shared" si="150"/>
        <v>5900000</v>
      </c>
      <c r="I801" s="386">
        <f t="shared" si="151"/>
        <v>0.90900409276944061</v>
      </c>
      <c r="J801" s="386">
        <f t="shared" si="152"/>
        <v>9.099590723055935E-2</v>
      </c>
      <c r="K801" s="387">
        <f t="shared" si="153"/>
        <v>73300000</v>
      </c>
      <c r="L801" s="387">
        <f t="shared" si="148"/>
        <v>72363636.36363636</v>
      </c>
      <c r="M801" s="387">
        <f t="shared" si="148"/>
        <v>4227272.7272727275</v>
      </c>
      <c r="N801" s="387">
        <f t="shared" si="148"/>
        <v>3352272.7272727271</v>
      </c>
      <c r="O801" s="387">
        <f t="shared" si="148"/>
        <v>3352272.7272727271</v>
      </c>
      <c r="P801" s="390">
        <v>19</v>
      </c>
      <c r="Q801" s="391">
        <v>83933131.168257385</v>
      </c>
      <c r="R801" s="390">
        <f t="shared" si="154"/>
        <v>82096000.000000015</v>
      </c>
      <c r="S801" s="392">
        <f t="shared" si="155"/>
        <v>1.022377840190233</v>
      </c>
    </row>
    <row r="802" spans="1:19" ht="15" hidden="1" x14ac:dyDescent="0.25">
      <c r="A802" s="382" t="s">
        <v>349</v>
      </c>
      <c r="B802" s="382">
        <v>2015</v>
      </c>
      <c r="C802" s="385">
        <v>63760000</v>
      </c>
      <c r="D802" s="385">
        <v>3540000</v>
      </c>
      <c r="E802" s="385">
        <v>3500000</v>
      </c>
      <c r="F802" s="385">
        <v>3500000</v>
      </c>
      <c r="G802" s="385">
        <f t="shared" si="149"/>
        <v>67300000</v>
      </c>
      <c r="H802" s="385">
        <f t="shared" si="150"/>
        <v>7000000</v>
      </c>
      <c r="I802" s="386">
        <f t="shared" si="151"/>
        <v>0.90524899057873487</v>
      </c>
      <c r="J802" s="386">
        <f t="shared" si="152"/>
        <v>9.4751009421265145E-2</v>
      </c>
      <c r="K802" s="387">
        <f t="shared" si="153"/>
        <v>74300000</v>
      </c>
      <c r="L802" s="387">
        <f t="shared" si="148"/>
        <v>72454545.454545453</v>
      </c>
      <c r="M802" s="387">
        <f t="shared" si="148"/>
        <v>4022727.2727272729</v>
      </c>
      <c r="N802" s="387">
        <f t="shared" si="148"/>
        <v>3977272.7272727271</v>
      </c>
      <c r="O802" s="387">
        <f t="shared" si="148"/>
        <v>3977272.7272727271</v>
      </c>
      <c r="P802" s="390">
        <v>20</v>
      </c>
      <c r="Q802" s="391">
        <v>83187621.023850322</v>
      </c>
      <c r="R802" s="390">
        <f t="shared" si="154"/>
        <v>83216000.000000015</v>
      </c>
      <c r="S802" s="392">
        <f t="shared" si="155"/>
        <v>0.99965897211894716</v>
      </c>
    </row>
    <row r="803" spans="1:19" ht="15" hidden="1" x14ac:dyDescent="0.25">
      <c r="A803" s="382" t="s">
        <v>349</v>
      </c>
      <c r="B803" s="382">
        <v>2016</v>
      </c>
      <c r="C803" s="385">
        <v>64300000</v>
      </c>
      <c r="D803" s="385">
        <v>3600000</v>
      </c>
      <c r="E803" s="385">
        <v>3450000</v>
      </c>
      <c r="F803" s="385">
        <v>3450000</v>
      </c>
      <c r="G803" s="385">
        <f t="shared" si="149"/>
        <v>67900000</v>
      </c>
      <c r="H803" s="385">
        <f t="shared" si="150"/>
        <v>6900000</v>
      </c>
      <c r="I803" s="386">
        <f t="shared" si="151"/>
        <v>0.90574866310160429</v>
      </c>
      <c r="J803" s="386">
        <f t="shared" si="152"/>
        <v>9.4251336898395724E-2</v>
      </c>
      <c r="K803" s="387">
        <f t="shared" si="153"/>
        <v>74800000</v>
      </c>
      <c r="L803" s="387">
        <f t="shared" si="148"/>
        <v>73068181.818181813</v>
      </c>
      <c r="M803" s="387">
        <f t="shared" si="148"/>
        <v>4090909.0909090908</v>
      </c>
      <c r="N803" s="387">
        <f t="shared" si="148"/>
        <v>3920454.5454545454</v>
      </c>
      <c r="O803" s="387">
        <f t="shared" si="148"/>
        <v>3920454.5454545454</v>
      </c>
      <c r="P803" s="390">
        <v>21</v>
      </c>
      <c r="Q803" s="391">
        <v>81140201.973974869</v>
      </c>
      <c r="R803" s="390">
        <f t="shared" si="154"/>
        <v>83776000.000000015</v>
      </c>
      <c r="S803" s="392">
        <f t="shared" si="155"/>
        <v>0.96853755221035687</v>
      </c>
    </row>
    <row r="804" spans="1:19" ht="15" hidden="1" x14ac:dyDescent="0.25">
      <c r="A804" s="382" t="s">
        <v>349</v>
      </c>
      <c r="B804" s="382">
        <v>2017</v>
      </c>
      <c r="C804" s="385">
        <v>62130000</v>
      </c>
      <c r="D804" s="385">
        <v>5450000</v>
      </c>
      <c r="E804" s="385">
        <v>3300000</v>
      </c>
      <c r="F804" s="385">
        <v>3300000</v>
      </c>
      <c r="G804" s="385">
        <f t="shared" si="149"/>
        <v>67580000</v>
      </c>
      <c r="H804" s="385">
        <f t="shared" si="150"/>
        <v>6600000</v>
      </c>
      <c r="I804" s="386">
        <f t="shared" si="151"/>
        <v>0.88204367754111623</v>
      </c>
      <c r="J804" s="386">
        <f t="shared" si="152"/>
        <v>0.11795632245888379</v>
      </c>
      <c r="K804" s="387">
        <f t="shared" si="153"/>
        <v>74180000</v>
      </c>
      <c r="L804" s="387">
        <f t="shared" si="148"/>
        <v>70602272.727272734</v>
      </c>
      <c r="M804" s="387">
        <f t="shared" si="148"/>
        <v>6193181.8181818184</v>
      </c>
      <c r="N804" s="387">
        <f t="shared" si="148"/>
        <v>3750000</v>
      </c>
      <c r="O804" s="387">
        <f t="shared" si="148"/>
        <v>3750000</v>
      </c>
      <c r="P804" s="390">
        <v>22</v>
      </c>
      <c r="Q804" s="391">
        <v>82399912.351658314</v>
      </c>
      <c r="R804" s="390">
        <f t="shared" si="154"/>
        <v>83081600.000000015</v>
      </c>
      <c r="S804" s="392">
        <f t="shared" si="155"/>
        <v>0.99179496244244569</v>
      </c>
    </row>
    <row r="805" spans="1:19" ht="15" hidden="1" x14ac:dyDescent="0.25">
      <c r="A805" s="382" t="s">
        <v>349</v>
      </c>
      <c r="B805" s="382">
        <v>2018</v>
      </c>
      <c r="C805" s="385">
        <v>61167000</v>
      </c>
      <c r="D805" s="385">
        <v>6545000</v>
      </c>
      <c r="E805" s="385">
        <v>2733000</v>
      </c>
      <c r="F805" s="385">
        <v>2733000</v>
      </c>
      <c r="G805" s="385">
        <f t="shared" si="149"/>
        <v>67712000</v>
      </c>
      <c r="H805" s="385">
        <f t="shared" si="150"/>
        <v>5466000</v>
      </c>
      <c r="I805" s="386">
        <f t="shared" si="151"/>
        <v>0.8732132608160923</v>
      </c>
      <c r="J805" s="386">
        <f t="shared" si="152"/>
        <v>0.12678673918390773</v>
      </c>
      <c r="K805" s="387">
        <f t="shared" si="153"/>
        <v>73178000</v>
      </c>
      <c r="L805" s="387">
        <f t="shared" si="148"/>
        <v>69507954.545454547</v>
      </c>
      <c r="M805" s="387">
        <f t="shared" si="148"/>
        <v>7437500</v>
      </c>
      <c r="N805" s="387">
        <f t="shared" si="148"/>
        <v>3105681.8181818184</v>
      </c>
      <c r="O805" s="387">
        <f t="shared" si="148"/>
        <v>3105681.8181818184</v>
      </c>
      <c r="P805" s="390">
        <v>23</v>
      </c>
      <c r="Q805" s="391">
        <v>83932346.567121744</v>
      </c>
      <c r="R805" s="390">
        <f t="shared" si="154"/>
        <v>81959360.000000015</v>
      </c>
      <c r="S805" s="392">
        <f t="shared" si="155"/>
        <v>1.0240727424801965</v>
      </c>
    </row>
    <row r="806" spans="1:19" ht="15" hidden="1" x14ac:dyDescent="0.25">
      <c r="A806" s="382" t="s">
        <v>349</v>
      </c>
      <c r="B806" s="382">
        <v>2019</v>
      </c>
      <c r="C806" s="385">
        <v>63318000</v>
      </c>
      <c r="D806" s="385">
        <v>6694000</v>
      </c>
      <c r="E806" s="385">
        <v>2730000</v>
      </c>
      <c r="F806" s="385">
        <v>2730000</v>
      </c>
      <c r="G806" s="385">
        <f t="shared" si="149"/>
        <v>70012000</v>
      </c>
      <c r="H806" s="385">
        <f t="shared" si="150"/>
        <v>5460000</v>
      </c>
      <c r="I806" s="386">
        <f t="shared" si="151"/>
        <v>0.87513249947000216</v>
      </c>
      <c r="J806" s="386">
        <f t="shared" si="152"/>
        <v>0.12486750052999789</v>
      </c>
      <c r="K806" s="387">
        <f t="shared" si="153"/>
        <v>75472000</v>
      </c>
      <c r="L806" s="387">
        <f t="shared" si="148"/>
        <v>71952272.727272734</v>
      </c>
      <c r="M806" s="387">
        <f t="shared" si="148"/>
        <v>7606818.1818181816</v>
      </c>
      <c r="N806" s="387">
        <f t="shared" si="148"/>
        <v>3102272.7272727271</v>
      </c>
      <c r="O806" s="387">
        <f t="shared" si="148"/>
        <v>3102272.7272727271</v>
      </c>
      <c r="P806" s="390">
        <v>24</v>
      </c>
      <c r="Q806" s="391">
        <v>88366800.767595768</v>
      </c>
      <c r="R806" s="390">
        <f t="shared" si="154"/>
        <v>84528640.000000015</v>
      </c>
      <c r="S806" s="392">
        <f t="shared" si="155"/>
        <v>1.0454066310258363</v>
      </c>
    </row>
    <row r="807" spans="1:19" ht="15" hidden="1" x14ac:dyDescent="0.25">
      <c r="A807" s="382" t="s">
        <v>349</v>
      </c>
      <c r="B807" s="382">
        <v>2020</v>
      </c>
      <c r="C807" s="385">
        <v>64050000</v>
      </c>
      <c r="D807" s="385">
        <v>6550000</v>
      </c>
      <c r="E807" s="385">
        <v>2730000</v>
      </c>
      <c r="F807" s="385">
        <v>2730000</v>
      </c>
      <c r="G807" s="385">
        <f t="shared" si="149"/>
        <v>70600000</v>
      </c>
      <c r="H807" s="385">
        <f t="shared" si="150"/>
        <v>5460000</v>
      </c>
      <c r="I807" s="386">
        <f t="shared" si="151"/>
        <v>0.87799105968971869</v>
      </c>
      <c r="J807" s="386">
        <f t="shared" si="152"/>
        <v>0.12200894031028135</v>
      </c>
      <c r="K807" s="387">
        <f t="shared" si="153"/>
        <v>76060000</v>
      </c>
      <c r="L807" s="387">
        <f t="shared" si="148"/>
        <v>72784090.909090906</v>
      </c>
      <c r="M807" s="387">
        <f t="shared" si="148"/>
        <v>7443181.8181818184</v>
      </c>
      <c r="N807" s="387">
        <f t="shared" si="148"/>
        <v>3102272.7272727271</v>
      </c>
      <c r="O807" s="387">
        <f t="shared" si="148"/>
        <v>3102272.7272727271</v>
      </c>
      <c r="P807" s="390">
        <v>25</v>
      </c>
      <c r="Q807" s="391">
        <v>88137656.366721481</v>
      </c>
      <c r="R807" s="390">
        <f t="shared" si="154"/>
        <v>85187200.000000015</v>
      </c>
      <c r="S807" s="392">
        <f t="shared" si="155"/>
        <v>1.0346349729386746</v>
      </c>
    </row>
  </sheetData>
  <autoFilter ref="A1:P807" xr:uid="{13FD1133-4B14-482D-A779-9B9E9B70391A}">
    <filterColumn colId="0">
      <filters>
        <filter val="SI"/>
        <filter val="SK"/>
      </filters>
    </filterColumn>
  </autoFilter>
  <pageMargins left="0.7" right="0.7" top="0.75" bottom="0.75" header="0.3" footer="0.3"/>
  <pageSetup paperSize="9" orientation="portrait" horizontalDpi="0"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56576-AC53-4114-AAA1-C94445A2D19C}">
  <dimension ref="A1:K32"/>
  <sheetViews>
    <sheetView workbookViewId="0"/>
  </sheetViews>
  <sheetFormatPr defaultColWidth="9" defaultRowHeight="15" x14ac:dyDescent="0.25"/>
  <cols>
    <col min="1" max="1" width="16.125" style="403" customWidth="1"/>
    <col min="2" max="5" width="9" style="403"/>
    <col min="6" max="6" width="8.625" customWidth="1"/>
    <col min="7" max="16384" width="9" style="403"/>
  </cols>
  <sheetData>
    <row r="1" spans="1:11" x14ac:dyDescent="0.25">
      <c r="A1" s="403" t="s">
        <v>351</v>
      </c>
      <c r="B1" s="404">
        <v>2000</v>
      </c>
      <c r="C1" s="404">
        <v>2005</v>
      </c>
      <c r="D1" s="404">
        <v>2010</v>
      </c>
      <c r="E1" s="404">
        <v>2015</v>
      </c>
      <c r="F1" s="404">
        <v>2020</v>
      </c>
      <c r="G1" s="406">
        <v>2000</v>
      </c>
      <c r="H1" s="404">
        <v>2005</v>
      </c>
      <c r="I1" s="404">
        <v>2010</v>
      </c>
      <c r="J1" s="404">
        <v>2015</v>
      </c>
      <c r="K1" s="404">
        <v>2020</v>
      </c>
    </row>
    <row r="2" spans="1:11" x14ac:dyDescent="0.25">
      <c r="B2" s="404" t="s">
        <v>59</v>
      </c>
      <c r="C2" s="404" t="s">
        <v>59</v>
      </c>
      <c r="D2" s="404" t="s">
        <v>59</v>
      </c>
      <c r="E2" s="404" t="s">
        <v>59</v>
      </c>
      <c r="F2" s="404" t="s">
        <v>59</v>
      </c>
      <c r="G2" s="406" t="s">
        <v>87</v>
      </c>
      <c r="H2" s="404" t="s">
        <v>87</v>
      </c>
      <c r="I2" s="404" t="s">
        <v>87</v>
      </c>
      <c r="J2" s="404" t="s">
        <v>87</v>
      </c>
      <c r="K2" s="404" t="s">
        <v>87</v>
      </c>
    </row>
    <row r="3" spans="1:11" x14ac:dyDescent="0.25">
      <c r="A3" s="403" t="s">
        <v>43</v>
      </c>
      <c r="B3" s="403">
        <v>1067</v>
      </c>
      <c r="C3" s="403">
        <v>1102</v>
      </c>
      <c r="D3" s="403">
        <v>1126</v>
      </c>
      <c r="E3" s="403">
        <v>1146</v>
      </c>
      <c r="F3" s="403">
        <v>1166</v>
      </c>
      <c r="G3" s="407">
        <v>1038</v>
      </c>
      <c r="H3" s="403">
        <v>1072</v>
      </c>
      <c r="I3" s="403">
        <v>1092</v>
      </c>
      <c r="J3" s="403">
        <v>1116</v>
      </c>
      <c r="K3" s="403">
        <v>1141</v>
      </c>
    </row>
    <row r="4" spans="1:11" x14ac:dyDescent="0.25">
      <c r="A4" s="403" t="s">
        <v>24</v>
      </c>
      <c r="B4" s="403">
        <v>157.4</v>
      </c>
      <c r="C4" s="403">
        <v>169.3</v>
      </c>
      <c r="D4" s="403">
        <v>178.5</v>
      </c>
      <c r="E4" s="403">
        <v>179.5</v>
      </c>
      <c r="F4" s="403">
        <v>180.5</v>
      </c>
      <c r="G4" s="407">
        <v>156.6</v>
      </c>
      <c r="H4" s="403">
        <v>160.4</v>
      </c>
      <c r="I4" s="403">
        <v>165.73</v>
      </c>
      <c r="J4" s="403">
        <v>166.73</v>
      </c>
      <c r="K4" s="403">
        <v>167.73</v>
      </c>
    </row>
    <row r="5" spans="1:11" x14ac:dyDescent="0.25">
      <c r="A5" s="403" t="s">
        <v>25</v>
      </c>
      <c r="B5" s="403">
        <v>526</v>
      </c>
      <c r="C5" s="403">
        <v>591</v>
      </c>
      <c r="D5" s="403">
        <v>645</v>
      </c>
      <c r="E5" s="403">
        <v>680</v>
      </c>
      <c r="F5" s="403">
        <v>766.92</v>
      </c>
      <c r="G5" s="407">
        <v>321</v>
      </c>
      <c r="H5" s="403">
        <v>378</v>
      </c>
      <c r="I5" s="403">
        <v>372</v>
      </c>
      <c r="J5" s="403">
        <v>424</v>
      </c>
    </row>
    <row r="6" spans="1:11" x14ac:dyDescent="0.25">
      <c r="A6" s="403" t="s">
        <v>34</v>
      </c>
      <c r="B6" s="403">
        <v>360.12</v>
      </c>
      <c r="C6" s="403">
        <v>385.01</v>
      </c>
      <c r="D6" s="403">
        <v>409.9</v>
      </c>
      <c r="E6" s="403">
        <v>414.94</v>
      </c>
      <c r="F6" s="403">
        <v>427.22</v>
      </c>
      <c r="G6" s="407">
        <v>332.51</v>
      </c>
      <c r="H6" s="403">
        <v>351.93</v>
      </c>
      <c r="I6" s="403">
        <v>370.91</v>
      </c>
      <c r="J6" s="403">
        <v>388.77</v>
      </c>
      <c r="K6" s="403">
        <v>402.39</v>
      </c>
    </row>
    <row r="7" spans="1:11" x14ac:dyDescent="0.25">
      <c r="A7" s="403" t="s">
        <v>36</v>
      </c>
      <c r="B7" s="403">
        <v>7.93</v>
      </c>
      <c r="C7" s="403">
        <v>8.3800000000000008</v>
      </c>
      <c r="D7" s="403">
        <v>9.92</v>
      </c>
      <c r="E7" s="403">
        <v>11.12</v>
      </c>
      <c r="F7" s="403"/>
      <c r="G7" s="407">
        <v>3.09</v>
      </c>
      <c r="H7" s="403">
        <v>3.13</v>
      </c>
      <c r="I7" s="403">
        <v>3.3</v>
      </c>
      <c r="J7" s="403">
        <v>3.56</v>
      </c>
    </row>
    <row r="8" spans="1:11" x14ac:dyDescent="0.25">
      <c r="A8" s="403" t="s">
        <v>26</v>
      </c>
      <c r="B8" s="403">
        <v>698.68</v>
      </c>
      <c r="C8" s="403">
        <v>735.08</v>
      </c>
      <c r="D8" s="403">
        <v>754.61</v>
      </c>
      <c r="E8" s="403">
        <v>768.15</v>
      </c>
      <c r="F8" s="403">
        <v>790.68</v>
      </c>
      <c r="G8" s="407"/>
      <c r="H8" s="403">
        <v>705.17</v>
      </c>
      <c r="I8" s="403">
        <v>667.86</v>
      </c>
      <c r="J8" s="403">
        <v>674.16</v>
      </c>
      <c r="K8" s="403">
        <v>681.57</v>
      </c>
    </row>
    <row r="9" spans="1:11" x14ac:dyDescent="0.25">
      <c r="A9" s="403" t="s">
        <v>27</v>
      </c>
      <c r="B9" s="403">
        <v>91.55</v>
      </c>
      <c r="C9" s="403">
        <v>109.12</v>
      </c>
      <c r="D9" s="403">
        <v>116.93</v>
      </c>
      <c r="E9" s="403">
        <v>131.16</v>
      </c>
      <c r="F9" s="403">
        <v>132.69</v>
      </c>
      <c r="G9" s="407">
        <v>90.37</v>
      </c>
      <c r="H9" s="403">
        <v>107.24</v>
      </c>
      <c r="I9" s="403">
        <v>115.1</v>
      </c>
      <c r="J9" s="403">
        <v>129.24</v>
      </c>
      <c r="K9" s="403">
        <v>129.07</v>
      </c>
    </row>
    <row r="10" spans="1:11" x14ac:dyDescent="0.25">
      <c r="A10" s="403" t="s">
        <v>29</v>
      </c>
      <c r="B10" s="403">
        <v>428.66</v>
      </c>
      <c r="C10" s="403">
        <v>437.11</v>
      </c>
      <c r="D10" s="403">
        <v>456.1</v>
      </c>
      <c r="E10" s="403">
        <v>491.78</v>
      </c>
      <c r="F10" s="403">
        <v>494.15</v>
      </c>
      <c r="G10" s="407">
        <v>393.32</v>
      </c>
      <c r="H10" s="403">
        <v>394.6</v>
      </c>
      <c r="I10" s="403">
        <v>407.24</v>
      </c>
      <c r="J10" s="403">
        <v>426.15</v>
      </c>
      <c r="K10" s="403">
        <v>422.5</v>
      </c>
    </row>
    <row r="11" spans="1:11" x14ac:dyDescent="0.25">
      <c r="A11" s="403" t="s">
        <v>49</v>
      </c>
      <c r="B11" s="403">
        <v>2078</v>
      </c>
      <c r="C11" s="403">
        <v>2181</v>
      </c>
      <c r="D11" s="403">
        <v>2343</v>
      </c>
      <c r="E11" s="403">
        <v>2449</v>
      </c>
      <c r="F11" s="403">
        <v>2449</v>
      </c>
      <c r="G11" s="407">
        <v>1920</v>
      </c>
      <c r="H11" s="403">
        <v>2005</v>
      </c>
      <c r="I11" s="403">
        <v>2112</v>
      </c>
      <c r="J11" s="403">
        <v>2203</v>
      </c>
      <c r="K11" s="403">
        <v>2203</v>
      </c>
    </row>
    <row r="12" spans="1:11" x14ac:dyDescent="0.25">
      <c r="A12" s="403" t="s">
        <v>33</v>
      </c>
      <c r="B12" s="403">
        <v>2254</v>
      </c>
      <c r="C12" s="403">
        <v>2512</v>
      </c>
      <c r="D12" s="403">
        <v>2649</v>
      </c>
      <c r="E12" s="403">
        <v>2856</v>
      </c>
      <c r="F12" s="403">
        <v>3056</v>
      </c>
      <c r="G12" s="407">
        <v>2119</v>
      </c>
      <c r="H12" s="403">
        <v>2377</v>
      </c>
      <c r="I12" s="403">
        <v>2517</v>
      </c>
      <c r="J12" s="403">
        <v>2716</v>
      </c>
      <c r="K12" s="403">
        <v>2921.38</v>
      </c>
    </row>
    <row r="13" spans="1:11" x14ac:dyDescent="0.25">
      <c r="A13" s="403" t="s">
        <v>62</v>
      </c>
      <c r="B13" s="403">
        <v>3381</v>
      </c>
      <c r="C13" s="403">
        <v>3502</v>
      </c>
      <c r="D13" s="403">
        <v>3617</v>
      </c>
      <c r="E13" s="403">
        <v>3663</v>
      </c>
      <c r="F13" s="403">
        <v>3663</v>
      </c>
      <c r="G13" s="407">
        <v>3357</v>
      </c>
      <c r="H13" s="403">
        <v>3406</v>
      </c>
      <c r="I13" s="403">
        <v>3455</v>
      </c>
      <c r="J13" s="403">
        <v>3505</v>
      </c>
      <c r="K13" s="403">
        <v>3505</v>
      </c>
    </row>
    <row r="14" spans="1:11" x14ac:dyDescent="0.25">
      <c r="A14" s="403" t="s">
        <v>31</v>
      </c>
      <c r="B14" s="403">
        <v>170</v>
      </c>
      <c r="C14" s="403">
        <v>177</v>
      </c>
      <c r="D14" s="403">
        <v>185</v>
      </c>
      <c r="E14" s="403">
        <v>185</v>
      </c>
      <c r="F14" s="403"/>
      <c r="G14" s="407">
        <v>156.57</v>
      </c>
      <c r="H14" s="403">
        <v>163.02000000000001</v>
      </c>
      <c r="I14" s="403">
        <v>170.39</v>
      </c>
      <c r="J14" s="403">
        <v>170</v>
      </c>
    </row>
    <row r="15" spans="1:11" x14ac:dyDescent="0.25">
      <c r="A15" s="403" t="s">
        <v>40</v>
      </c>
      <c r="B15" s="403">
        <v>326.41000000000003</v>
      </c>
      <c r="C15" s="403">
        <v>341.35</v>
      </c>
      <c r="D15" s="403">
        <v>359.01</v>
      </c>
      <c r="E15" s="403">
        <v>378.53</v>
      </c>
      <c r="F15" s="403">
        <v>397.03</v>
      </c>
      <c r="G15" s="407">
        <v>307.19</v>
      </c>
      <c r="H15" s="403">
        <v>318.3</v>
      </c>
      <c r="I15" s="403">
        <v>331.96</v>
      </c>
      <c r="J15" s="403">
        <v>345.08</v>
      </c>
      <c r="K15" s="403">
        <v>356.63</v>
      </c>
    </row>
    <row r="16" spans="1:11" x14ac:dyDescent="0.25">
      <c r="A16" s="403" t="s">
        <v>30</v>
      </c>
      <c r="C16" s="403">
        <v>73.28</v>
      </c>
      <c r="D16" s="403">
        <v>94.37</v>
      </c>
      <c r="E16" s="403">
        <v>113.96</v>
      </c>
      <c r="F16" s="403">
        <v>121.37</v>
      </c>
      <c r="G16" s="407"/>
      <c r="H16" s="403">
        <v>64.08</v>
      </c>
      <c r="I16" s="403">
        <v>84.05</v>
      </c>
      <c r="J16" s="403">
        <v>95.76</v>
      </c>
      <c r="K16" s="403">
        <v>101.99</v>
      </c>
    </row>
    <row r="17" spans="1:11" x14ac:dyDescent="0.25">
      <c r="A17" s="403" t="s">
        <v>35</v>
      </c>
      <c r="B17" s="403">
        <v>1067.7</v>
      </c>
      <c r="C17" s="403">
        <v>1174.06</v>
      </c>
      <c r="D17" s="403">
        <v>1279.3699999999999</v>
      </c>
      <c r="E17" s="403">
        <v>1384.68</v>
      </c>
      <c r="F17" s="403"/>
      <c r="G17" s="407">
        <v>991.58</v>
      </c>
      <c r="H17" s="403">
        <v>1090.3599999999999</v>
      </c>
      <c r="I17" s="403">
        <v>1188.1600000000001</v>
      </c>
      <c r="J17" s="403">
        <v>1285.96</v>
      </c>
    </row>
    <row r="18" spans="1:11" x14ac:dyDescent="0.25">
      <c r="A18" s="403" t="s">
        <v>37</v>
      </c>
      <c r="B18" s="403">
        <v>537</v>
      </c>
      <c r="C18" s="403">
        <v>557</v>
      </c>
      <c r="D18" s="403">
        <v>639.9</v>
      </c>
      <c r="E18" s="403">
        <v>656.11</v>
      </c>
      <c r="F18" s="403">
        <v>672.32</v>
      </c>
      <c r="G18" s="407">
        <v>495.69</v>
      </c>
      <c r="H18" s="403">
        <v>516</v>
      </c>
      <c r="I18" s="403">
        <v>593.37</v>
      </c>
      <c r="J18" s="403">
        <v>605.11</v>
      </c>
      <c r="K18" s="403">
        <v>618.16999999999996</v>
      </c>
    </row>
    <row r="19" spans="1:11" x14ac:dyDescent="0.25">
      <c r="A19" s="403" t="s">
        <v>38</v>
      </c>
      <c r="B19" s="403">
        <v>449.5</v>
      </c>
      <c r="C19" s="403">
        <v>464.6</v>
      </c>
      <c r="D19" s="403">
        <v>489.85</v>
      </c>
      <c r="E19" s="403">
        <v>537.04999999999995</v>
      </c>
      <c r="F19" s="403">
        <v>559.13</v>
      </c>
      <c r="G19" s="407">
        <v>392</v>
      </c>
      <c r="H19" s="403">
        <v>398</v>
      </c>
      <c r="I19" s="403">
        <v>408</v>
      </c>
      <c r="J19" s="403">
        <v>455.2</v>
      </c>
      <c r="K19" s="403">
        <v>473.93</v>
      </c>
    </row>
    <row r="20" spans="1:11" x14ac:dyDescent="0.25">
      <c r="A20" s="403" t="s">
        <v>39</v>
      </c>
      <c r="B20" s="403">
        <v>25.95</v>
      </c>
      <c r="C20" s="403">
        <v>25.95</v>
      </c>
      <c r="D20" s="403">
        <v>31.26</v>
      </c>
      <c r="E20" s="403">
        <v>32.729999999999997</v>
      </c>
      <c r="F20" s="403">
        <v>34.6</v>
      </c>
      <c r="G20" s="407"/>
    </row>
    <row r="21" spans="1:11" x14ac:dyDescent="0.25">
      <c r="A21" s="403" t="s">
        <v>41</v>
      </c>
      <c r="B21" s="403">
        <v>0.08</v>
      </c>
      <c r="C21" s="403">
        <v>0.08</v>
      </c>
      <c r="D21" s="403">
        <v>0.08</v>
      </c>
      <c r="E21" s="403">
        <v>0.08</v>
      </c>
      <c r="F21" s="403"/>
      <c r="G21" s="407"/>
    </row>
    <row r="22" spans="1:11" x14ac:dyDescent="0.25">
      <c r="A22" s="403" t="s">
        <v>42</v>
      </c>
      <c r="B22" s="403">
        <v>61.1</v>
      </c>
      <c r="C22" s="403">
        <v>71.099999999999994</v>
      </c>
      <c r="D22" s="403">
        <v>76</v>
      </c>
      <c r="E22" s="403">
        <v>79.02</v>
      </c>
      <c r="F22" s="403">
        <v>82.74</v>
      </c>
      <c r="G22" s="407">
        <v>48.88</v>
      </c>
      <c r="H22" s="403">
        <v>56.88</v>
      </c>
      <c r="I22" s="403">
        <v>60.8</v>
      </c>
      <c r="J22" s="403">
        <v>63.96</v>
      </c>
      <c r="K22" s="403">
        <v>66.97</v>
      </c>
    </row>
    <row r="23" spans="1:11" x14ac:dyDescent="0.25">
      <c r="A23" s="403" t="s">
        <v>44</v>
      </c>
      <c r="B23" s="403">
        <v>1736</v>
      </c>
      <c r="C23" s="403">
        <v>1909</v>
      </c>
      <c r="D23" s="403">
        <v>2372</v>
      </c>
      <c r="E23" s="403">
        <v>2550</v>
      </c>
      <c r="F23" s="403">
        <v>2730</v>
      </c>
      <c r="G23" s="407">
        <v>1584</v>
      </c>
      <c r="H23" s="403">
        <v>1724</v>
      </c>
      <c r="I23" s="403">
        <v>2028</v>
      </c>
      <c r="J23" s="403">
        <v>2197</v>
      </c>
      <c r="K23" s="403">
        <v>2366</v>
      </c>
    </row>
    <row r="24" spans="1:11" x14ac:dyDescent="0.25">
      <c r="A24" s="403" t="s">
        <v>45</v>
      </c>
      <c r="B24" s="403">
        <v>197.57</v>
      </c>
      <c r="C24" s="403">
        <v>184.6</v>
      </c>
      <c r="D24" s="403">
        <v>170.13</v>
      </c>
      <c r="E24" s="403">
        <v>171.06</v>
      </c>
      <c r="F24" s="403"/>
      <c r="G24" s="407">
        <v>165.8</v>
      </c>
      <c r="H24" s="403">
        <v>146.96</v>
      </c>
      <c r="I24" s="403">
        <v>137.19999999999999</v>
      </c>
      <c r="J24" s="403">
        <v>137.83000000000001</v>
      </c>
    </row>
    <row r="25" spans="1:11" x14ac:dyDescent="0.25">
      <c r="A25" s="403" t="s">
        <v>46</v>
      </c>
      <c r="B25" s="403">
        <v>1346.4</v>
      </c>
      <c r="C25" s="403">
        <v>1351.7</v>
      </c>
      <c r="D25" s="403">
        <v>1377.9</v>
      </c>
      <c r="E25" s="403">
        <v>2221.59</v>
      </c>
      <c r="F25" s="403">
        <v>2354.79</v>
      </c>
      <c r="G25" s="407">
        <v>1063.6600000000001</v>
      </c>
      <c r="H25" s="403">
        <v>1067.8399999999999</v>
      </c>
      <c r="I25" s="403">
        <v>1088.54</v>
      </c>
      <c r="J25" s="403">
        <v>1755.06</v>
      </c>
      <c r="K25" s="403">
        <v>1864.99</v>
      </c>
    </row>
    <row r="26" spans="1:11" x14ac:dyDescent="0.25">
      <c r="A26" s="403" t="s">
        <v>48</v>
      </c>
      <c r="B26" s="403">
        <v>459.05</v>
      </c>
      <c r="C26" s="403">
        <v>491.38</v>
      </c>
      <c r="D26" s="403">
        <v>517.17999999999995</v>
      </c>
      <c r="E26" s="403">
        <v>535.28</v>
      </c>
      <c r="F26" s="403">
        <v>537.66999999999996</v>
      </c>
      <c r="G26" s="407">
        <v>436.9</v>
      </c>
      <c r="H26" s="403">
        <v>451.67</v>
      </c>
      <c r="I26" s="403">
        <v>480.64</v>
      </c>
      <c r="J26" s="403">
        <v>498.9</v>
      </c>
      <c r="K26" s="403">
        <v>500.88</v>
      </c>
    </row>
    <row r="27" spans="1:11" x14ac:dyDescent="0.25">
      <c r="A27" s="403" t="s">
        <v>47</v>
      </c>
      <c r="B27" s="403">
        <v>332.91</v>
      </c>
      <c r="C27" s="403">
        <v>374.02</v>
      </c>
      <c r="D27" s="403">
        <v>406.12</v>
      </c>
      <c r="E27" s="403">
        <v>414.83</v>
      </c>
      <c r="F27" s="403">
        <v>414.17</v>
      </c>
      <c r="G27" s="407">
        <v>312.39</v>
      </c>
      <c r="H27" s="403">
        <v>350.85</v>
      </c>
      <c r="I27" s="403">
        <v>382.67</v>
      </c>
      <c r="J27" s="403">
        <v>387.99</v>
      </c>
      <c r="K27" s="403">
        <v>383.71</v>
      </c>
    </row>
    <row r="28" spans="1:11" x14ac:dyDescent="0.25">
      <c r="A28" s="403" t="s">
        <v>32</v>
      </c>
      <c r="B28" s="403">
        <v>906.05</v>
      </c>
      <c r="C28" s="403">
        <v>945.93</v>
      </c>
      <c r="D28" s="403">
        <v>1035.3399999999999</v>
      </c>
      <c r="E28" s="403">
        <v>1059.45</v>
      </c>
      <c r="F28" s="403">
        <v>1108.8499999999999</v>
      </c>
      <c r="G28" s="407"/>
      <c r="I28" s="403">
        <v>954.54</v>
      </c>
      <c r="J28" s="403">
        <v>975.89</v>
      </c>
      <c r="K28" s="403">
        <v>978.58</v>
      </c>
    </row>
    <row r="29" spans="1:11" x14ac:dyDescent="0.25">
      <c r="A29" s="403" t="s">
        <v>50</v>
      </c>
      <c r="C29" s="403">
        <v>3184.67</v>
      </c>
      <c r="D29" s="403">
        <v>3294.65</v>
      </c>
      <c r="E29" s="403">
        <v>3477.63</v>
      </c>
      <c r="F29" s="403">
        <v>3653.91</v>
      </c>
      <c r="G29" s="407">
        <v>2578.59</v>
      </c>
      <c r="H29" s="403">
        <v>2597.41</v>
      </c>
      <c r="I29" s="403">
        <v>2680.28</v>
      </c>
      <c r="J29" s="403">
        <v>2734.09</v>
      </c>
      <c r="K29" s="403">
        <v>2719.11</v>
      </c>
    </row>
    <row r="30" spans="1:11" x14ac:dyDescent="0.25">
      <c r="A30" s="403" t="s">
        <v>350</v>
      </c>
      <c r="F30" s="403"/>
    </row>
    <row r="31" spans="1:11" x14ac:dyDescent="0.25">
      <c r="A31" s="405">
        <v>44845</v>
      </c>
      <c r="F31" s="403"/>
    </row>
    <row r="32" spans="1:11" x14ac:dyDescent="0.25">
      <c r="F32" s="403"/>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C9C7-5B03-49F8-A0C4-AC6195D5869C}">
  <dimension ref="A1:U34"/>
  <sheetViews>
    <sheetView workbookViewId="0"/>
  </sheetViews>
  <sheetFormatPr defaultColWidth="9" defaultRowHeight="15" x14ac:dyDescent="0.25"/>
  <cols>
    <col min="1" max="1" width="9" style="463"/>
    <col min="2" max="9" width="8.375" style="463" customWidth="1"/>
    <col min="10" max="16384" width="9" style="463"/>
  </cols>
  <sheetData>
    <row r="1" spans="1:21" x14ac:dyDescent="0.25">
      <c r="A1" s="463" t="s">
        <v>385</v>
      </c>
      <c r="B1" s="463">
        <v>1990</v>
      </c>
      <c r="C1" s="463">
        <v>2000</v>
      </c>
      <c r="D1" s="463">
        <v>2005</v>
      </c>
      <c r="E1" s="463">
        <v>2010</v>
      </c>
      <c r="F1" s="463">
        <v>2015</v>
      </c>
      <c r="G1" s="463">
        <v>1990</v>
      </c>
      <c r="H1" s="463">
        <v>2000</v>
      </c>
      <c r="I1" s="463">
        <v>2005</v>
      </c>
      <c r="J1" s="463">
        <v>2010</v>
      </c>
      <c r="K1" s="463">
        <v>2015</v>
      </c>
      <c r="L1" s="465" t="s">
        <v>388</v>
      </c>
      <c r="M1" s="465" t="s">
        <v>389</v>
      </c>
      <c r="N1" s="465" t="s">
        <v>390</v>
      </c>
      <c r="O1" s="465" t="s">
        <v>391</v>
      </c>
      <c r="P1" s="465" t="s">
        <v>392</v>
      </c>
      <c r="Q1" s="465" t="s">
        <v>388</v>
      </c>
      <c r="R1" s="465" t="s">
        <v>389</v>
      </c>
      <c r="S1" s="465" t="s">
        <v>390</v>
      </c>
      <c r="T1" s="465" t="s">
        <v>391</v>
      </c>
      <c r="U1" s="514" t="s">
        <v>392</v>
      </c>
    </row>
    <row r="2" spans="1:21" x14ac:dyDescent="0.25">
      <c r="B2" s="463" t="s">
        <v>386</v>
      </c>
      <c r="C2" s="463" t="s">
        <v>386</v>
      </c>
      <c r="D2" s="463" t="s">
        <v>386</v>
      </c>
      <c r="E2" s="463" t="s">
        <v>386</v>
      </c>
      <c r="F2" s="463" t="s">
        <v>386</v>
      </c>
      <c r="G2" s="463" t="s">
        <v>387</v>
      </c>
      <c r="H2" s="463" t="s">
        <v>387</v>
      </c>
      <c r="I2" s="463" t="s">
        <v>387</v>
      </c>
      <c r="J2" s="463" t="s">
        <v>387</v>
      </c>
      <c r="K2" s="463" t="s">
        <v>387</v>
      </c>
      <c r="L2" s="465" t="s">
        <v>386</v>
      </c>
      <c r="M2" s="465" t="s">
        <v>386</v>
      </c>
      <c r="N2" s="465" t="s">
        <v>386</v>
      </c>
      <c r="O2" s="465" t="s">
        <v>386</v>
      </c>
      <c r="P2" s="465" t="s">
        <v>386</v>
      </c>
      <c r="Q2" s="465" t="s">
        <v>387</v>
      </c>
      <c r="R2" s="465" t="s">
        <v>387</v>
      </c>
      <c r="S2" s="465" t="s">
        <v>387</v>
      </c>
      <c r="T2" s="465" t="s">
        <v>387</v>
      </c>
      <c r="U2" s="514" t="s">
        <v>387</v>
      </c>
    </row>
    <row r="3" spans="1:21" x14ac:dyDescent="0.25">
      <c r="A3" s="463" t="s">
        <v>43</v>
      </c>
      <c r="L3" s="465">
        <v>17326</v>
      </c>
      <c r="M3" s="465">
        <v>16986</v>
      </c>
      <c r="N3" s="465">
        <v>22942</v>
      </c>
      <c r="O3" s="465">
        <v>23534</v>
      </c>
      <c r="P3" s="465">
        <v>23534</v>
      </c>
      <c r="Q3" s="465">
        <v>1900</v>
      </c>
      <c r="R3" s="465">
        <v>978</v>
      </c>
      <c r="S3" s="465">
        <v>3052</v>
      </c>
      <c r="T3" s="465">
        <v>3842</v>
      </c>
      <c r="U3" s="514">
        <v>3842</v>
      </c>
    </row>
    <row r="4" spans="1:21" x14ac:dyDescent="0.25">
      <c r="A4" s="463" t="s">
        <v>24</v>
      </c>
      <c r="F4" s="463">
        <v>5354.73</v>
      </c>
      <c r="L4" s="465">
        <v>4351.6000000000004</v>
      </c>
      <c r="M4" s="465">
        <v>3524</v>
      </c>
      <c r="N4" s="465">
        <v>4297.8</v>
      </c>
      <c r="O4" s="465">
        <v>3885.2</v>
      </c>
      <c r="P4" s="465">
        <v>5221.1499999999996</v>
      </c>
      <c r="Q4" s="465"/>
      <c r="R4" s="465"/>
      <c r="S4" s="465"/>
      <c r="T4" s="465"/>
      <c r="U4" s="514"/>
    </row>
    <row r="5" spans="1:21" x14ac:dyDescent="0.25">
      <c r="A5" s="463" t="s">
        <v>25</v>
      </c>
      <c r="B5" s="463">
        <v>3918</v>
      </c>
      <c r="C5" s="463">
        <v>3755</v>
      </c>
      <c r="D5" s="463">
        <v>6965</v>
      </c>
      <c r="E5" s="463">
        <v>6972</v>
      </c>
      <c r="F5" s="463">
        <v>8389</v>
      </c>
      <c r="G5" s="463">
        <v>837</v>
      </c>
      <c r="H5" s="463">
        <v>875</v>
      </c>
      <c r="I5" s="463">
        <v>1218</v>
      </c>
      <c r="J5" s="463">
        <v>1095</v>
      </c>
      <c r="K5" s="463">
        <v>1349</v>
      </c>
      <c r="L5" s="465"/>
      <c r="M5" s="465"/>
      <c r="N5" s="465"/>
      <c r="O5" s="465"/>
      <c r="P5" s="465"/>
      <c r="Q5" s="465"/>
      <c r="R5" s="465"/>
      <c r="S5" s="465"/>
      <c r="T5" s="465"/>
      <c r="U5" s="514"/>
    </row>
    <row r="6" spans="1:21" x14ac:dyDescent="0.25">
      <c r="A6" s="463" t="s">
        <v>34</v>
      </c>
      <c r="B6" s="463">
        <v>4446</v>
      </c>
      <c r="C6" s="463">
        <v>4267</v>
      </c>
      <c r="D6" s="463">
        <v>4931</v>
      </c>
      <c r="E6" s="463">
        <v>5459</v>
      </c>
      <c r="F6" s="463">
        <v>6340</v>
      </c>
      <c r="G6" s="463">
        <v>449</v>
      </c>
      <c r="H6" s="463">
        <v>559</v>
      </c>
      <c r="I6" s="463">
        <v>753</v>
      </c>
      <c r="J6" s="463">
        <v>659</v>
      </c>
      <c r="K6" s="463">
        <v>585</v>
      </c>
      <c r="L6" s="465">
        <v>4446</v>
      </c>
      <c r="M6" s="465">
        <v>4267</v>
      </c>
      <c r="N6" s="465">
        <v>4931</v>
      </c>
      <c r="O6" s="465">
        <v>5459</v>
      </c>
      <c r="P6" s="465">
        <v>6340</v>
      </c>
      <c r="Q6" s="465">
        <v>449</v>
      </c>
      <c r="R6" s="465">
        <v>559</v>
      </c>
      <c r="S6" s="465">
        <v>753</v>
      </c>
      <c r="T6" s="465">
        <v>659</v>
      </c>
      <c r="U6" s="514">
        <v>585</v>
      </c>
    </row>
    <row r="7" spans="1:21" x14ac:dyDescent="0.25">
      <c r="A7" s="463" t="s">
        <v>36</v>
      </c>
      <c r="L7" s="465">
        <v>51.5</v>
      </c>
      <c r="M7" s="465">
        <v>24.19</v>
      </c>
      <c r="N7" s="465">
        <v>10.4</v>
      </c>
      <c r="O7" s="465">
        <v>9.31</v>
      </c>
      <c r="P7" s="465"/>
      <c r="Q7" s="465"/>
      <c r="R7" s="465"/>
      <c r="S7" s="465"/>
      <c r="T7" s="465"/>
      <c r="U7" s="514"/>
    </row>
    <row r="8" spans="1:21" x14ac:dyDescent="0.25">
      <c r="A8" s="463" t="s">
        <v>26</v>
      </c>
      <c r="B8" s="463">
        <v>12535.94</v>
      </c>
      <c r="C8" s="463">
        <v>15857.51</v>
      </c>
      <c r="D8" s="463">
        <v>18273.599999999999</v>
      </c>
      <c r="E8" s="463">
        <v>17482.27</v>
      </c>
      <c r="F8" s="463">
        <v>18247</v>
      </c>
      <c r="G8" s="463">
        <v>8186.99</v>
      </c>
      <c r="H8" s="463">
        <v>3538.57</v>
      </c>
      <c r="I8" s="463">
        <v>9086.92</v>
      </c>
      <c r="J8" s="463">
        <v>6760.61</v>
      </c>
      <c r="K8" s="463">
        <v>8443</v>
      </c>
      <c r="L8" s="465">
        <v>12535.94</v>
      </c>
      <c r="M8" s="465">
        <v>15857.51</v>
      </c>
      <c r="N8" s="465">
        <v>18273.599999999999</v>
      </c>
      <c r="O8" s="465">
        <v>17482.27</v>
      </c>
      <c r="P8" s="465">
        <v>18247</v>
      </c>
      <c r="Q8" s="465">
        <v>8186.99</v>
      </c>
      <c r="R8" s="465">
        <v>3538.57</v>
      </c>
      <c r="S8" s="465">
        <v>9086.92</v>
      </c>
      <c r="T8" s="465">
        <v>6760.61</v>
      </c>
      <c r="U8" s="514">
        <v>8443</v>
      </c>
    </row>
    <row r="9" spans="1:21" x14ac:dyDescent="0.25">
      <c r="A9" s="463" t="s">
        <v>27</v>
      </c>
      <c r="B9" s="463">
        <v>3872.16</v>
      </c>
      <c r="C9" s="463">
        <v>3977.87</v>
      </c>
      <c r="D9" s="463">
        <v>3809.62</v>
      </c>
      <c r="E9" s="463">
        <v>3912.95</v>
      </c>
      <c r="F9" s="463">
        <v>4425.99</v>
      </c>
      <c r="G9" s="463">
        <v>41.07</v>
      </c>
      <c r="H9" s="463">
        <v>33.14</v>
      </c>
      <c r="I9" s="463">
        <v>39.35</v>
      </c>
      <c r="J9" s="463">
        <v>39.619999999999997</v>
      </c>
      <c r="K9" s="463">
        <v>87.57</v>
      </c>
      <c r="L9" s="465">
        <v>3872.16</v>
      </c>
      <c r="M9" s="465">
        <v>3977.87</v>
      </c>
      <c r="N9" s="465">
        <v>3809.62</v>
      </c>
      <c r="O9" s="465">
        <v>3912.95</v>
      </c>
      <c r="P9" s="465">
        <v>4425.99</v>
      </c>
      <c r="Q9" s="465">
        <v>41.07</v>
      </c>
      <c r="R9" s="465">
        <v>33.14</v>
      </c>
      <c r="S9" s="465">
        <v>39.35</v>
      </c>
      <c r="T9" s="465">
        <v>39.619999999999997</v>
      </c>
      <c r="U9" s="514">
        <v>87.57</v>
      </c>
    </row>
    <row r="10" spans="1:21" x14ac:dyDescent="0.25">
      <c r="A10" s="463" t="s">
        <v>29</v>
      </c>
      <c r="B10" s="463">
        <v>3770</v>
      </c>
      <c r="C10" s="463">
        <v>10988.62</v>
      </c>
      <c r="D10" s="463">
        <v>7360.7</v>
      </c>
      <c r="E10" s="463">
        <v>7665.23</v>
      </c>
      <c r="F10" s="463">
        <v>10220.790000000001</v>
      </c>
      <c r="H10" s="463">
        <v>471.7</v>
      </c>
      <c r="I10" s="463">
        <v>648.41999999999996</v>
      </c>
      <c r="J10" s="463">
        <v>662.03</v>
      </c>
      <c r="K10" s="463">
        <v>662.86</v>
      </c>
      <c r="L10" s="465">
        <v>3770</v>
      </c>
      <c r="M10" s="465">
        <v>10988.62</v>
      </c>
      <c r="N10" s="465">
        <v>7360.7</v>
      </c>
      <c r="O10" s="465">
        <v>7665.23</v>
      </c>
      <c r="P10" s="465">
        <v>10220.790000000001</v>
      </c>
      <c r="Q10" s="465"/>
      <c r="R10" s="465">
        <v>471.7</v>
      </c>
      <c r="S10" s="465">
        <v>648.41999999999996</v>
      </c>
      <c r="T10" s="465">
        <v>662.03</v>
      </c>
      <c r="U10" s="514">
        <v>662.86</v>
      </c>
    </row>
    <row r="11" spans="1:21" x14ac:dyDescent="0.25">
      <c r="A11" s="463" t="s">
        <v>49</v>
      </c>
      <c r="B11" s="463">
        <v>49821</v>
      </c>
      <c r="C11" s="463">
        <v>63722</v>
      </c>
      <c r="D11" s="463">
        <v>63781.8</v>
      </c>
      <c r="E11" s="463">
        <v>63591.8</v>
      </c>
      <c r="F11" s="463">
        <v>76190.600000000006</v>
      </c>
      <c r="G11" s="463">
        <v>770</v>
      </c>
      <c r="H11" s="463">
        <v>572</v>
      </c>
      <c r="I11" s="463">
        <v>572</v>
      </c>
      <c r="J11" s="463">
        <v>939</v>
      </c>
      <c r="K11" s="463">
        <v>939</v>
      </c>
      <c r="L11" s="465">
        <v>50500.44</v>
      </c>
      <c r="M11" s="465">
        <v>64753</v>
      </c>
      <c r="N11" s="465">
        <v>64812.800000000003</v>
      </c>
      <c r="O11" s="465">
        <v>64748.800000000003</v>
      </c>
      <c r="P11" s="465">
        <v>77347.600000000006</v>
      </c>
      <c r="Q11" s="465">
        <v>770</v>
      </c>
      <c r="R11" s="465">
        <v>572</v>
      </c>
      <c r="S11" s="465">
        <v>572</v>
      </c>
      <c r="T11" s="465">
        <v>939</v>
      </c>
      <c r="U11" s="514">
        <v>939</v>
      </c>
    </row>
    <row r="12" spans="1:21" x14ac:dyDescent="0.25">
      <c r="A12" s="463" t="s">
        <v>33</v>
      </c>
      <c r="L12" s="465"/>
      <c r="M12" s="465"/>
      <c r="N12" s="465"/>
      <c r="O12" s="465">
        <v>42177</v>
      </c>
      <c r="P12" s="465">
        <v>48805</v>
      </c>
      <c r="Q12" s="465"/>
      <c r="R12" s="465"/>
      <c r="S12" s="465"/>
      <c r="T12" s="465"/>
      <c r="U12" s="514"/>
    </row>
    <row r="13" spans="1:21" x14ac:dyDescent="0.25">
      <c r="A13" s="463" t="s">
        <v>62</v>
      </c>
      <c r="C13" s="463">
        <v>91175</v>
      </c>
      <c r="D13" s="463">
        <v>93871</v>
      </c>
      <c r="E13" s="463">
        <v>95171.43</v>
      </c>
      <c r="F13" s="463">
        <v>95925</v>
      </c>
      <c r="L13" s="465"/>
      <c r="M13" s="465">
        <v>91175</v>
      </c>
      <c r="N13" s="465">
        <v>93871</v>
      </c>
      <c r="O13" s="465">
        <v>95171.43</v>
      </c>
      <c r="P13" s="465">
        <v>79663.350000000006</v>
      </c>
      <c r="Q13" s="465"/>
      <c r="R13" s="465"/>
      <c r="S13" s="465"/>
      <c r="T13" s="465"/>
      <c r="U13" s="514"/>
    </row>
    <row r="14" spans="1:21" x14ac:dyDescent="0.25">
      <c r="A14" s="463" t="s">
        <v>31</v>
      </c>
      <c r="L14" s="465">
        <v>3108.48</v>
      </c>
      <c r="M14" s="465">
        <v>2317.86</v>
      </c>
      <c r="N14" s="465">
        <v>1966.6</v>
      </c>
      <c r="O14" s="465">
        <v>1486.3</v>
      </c>
      <c r="P14" s="465"/>
      <c r="Q14" s="465"/>
      <c r="R14" s="465"/>
      <c r="S14" s="465"/>
      <c r="T14" s="465"/>
      <c r="U14" s="514"/>
    </row>
    <row r="15" spans="1:21" x14ac:dyDescent="0.25">
      <c r="A15" s="463" t="s">
        <v>40</v>
      </c>
      <c r="B15" s="463">
        <v>7449.8</v>
      </c>
      <c r="C15" s="463">
        <v>6957.2</v>
      </c>
      <c r="D15" s="463">
        <v>6992.4</v>
      </c>
      <c r="E15" s="463">
        <v>7246.2</v>
      </c>
      <c r="F15" s="463">
        <v>7532.17</v>
      </c>
      <c r="G15" s="463">
        <v>303</v>
      </c>
      <c r="H15" s="463">
        <v>325.2</v>
      </c>
      <c r="I15" s="463">
        <v>426.2</v>
      </c>
      <c r="J15" s="463">
        <v>350.2</v>
      </c>
      <c r="K15" s="463">
        <v>427.69</v>
      </c>
      <c r="L15" s="465">
        <v>7449.8</v>
      </c>
      <c r="M15" s="465">
        <v>6775.43</v>
      </c>
      <c r="N15" s="465">
        <v>6769.74</v>
      </c>
      <c r="O15" s="465">
        <v>7026.67</v>
      </c>
      <c r="P15" s="465">
        <v>7201.35</v>
      </c>
      <c r="Q15" s="465">
        <v>303</v>
      </c>
      <c r="R15" s="465">
        <v>304.83</v>
      </c>
      <c r="S15" s="465">
        <v>392.46</v>
      </c>
      <c r="T15" s="465">
        <v>328.34</v>
      </c>
      <c r="U15" s="514">
        <v>379.3</v>
      </c>
    </row>
    <row r="16" spans="1:21" x14ac:dyDescent="0.25">
      <c r="A16" s="463" t="s">
        <v>30</v>
      </c>
      <c r="E16" s="463">
        <v>3688.2</v>
      </c>
      <c r="F16" s="463">
        <v>5005.6099999999997</v>
      </c>
      <c r="J16" s="463">
        <v>113.1</v>
      </c>
      <c r="K16" s="463">
        <v>159.51</v>
      </c>
      <c r="L16" s="465"/>
      <c r="M16" s="465"/>
      <c r="N16" s="465"/>
      <c r="O16" s="465">
        <v>3505.9</v>
      </c>
      <c r="P16" s="465">
        <v>4701.66</v>
      </c>
      <c r="Q16" s="465"/>
      <c r="R16" s="465"/>
      <c r="S16" s="465"/>
      <c r="T16" s="465">
        <v>109.9</v>
      </c>
      <c r="U16" s="514">
        <v>159.51</v>
      </c>
    </row>
    <row r="17" spans="1:21" x14ac:dyDescent="0.25">
      <c r="A17" s="463" t="s">
        <v>35</v>
      </c>
      <c r="L17" s="465">
        <v>13336.52</v>
      </c>
      <c r="M17" s="465">
        <v>14326.88</v>
      </c>
      <c r="N17" s="465">
        <v>13298.05</v>
      </c>
      <c r="O17" s="465">
        <v>12754.69</v>
      </c>
      <c r="P17" s="465"/>
      <c r="Q17" s="465">
        <v>200.25</v>
      </c>
      <c r="R17" s="465">
        <v>217.4</v>
      </c>
      <c r="S17" s="465">
        <v>226</v>
      </c>
      <c r="T17" s="465">
        <v>235</v>
      </c>
      <c r="U17" s="514"/>
    </row>
    <row r="18" spans="1:21" x14ac:dyDescent="0.25">
      <c r="A18" s="463" t="s">
        <v>37</v>
      </c>
      <c r="B18" s="463">
        <v>5299</v>
      </c>
      <c r="C18" s="463">
        <v>14481.4</v>
      </c>
      <c r="D18" s="463">
        <v>14231</v>
      </c>
      <c r="E18" s="463">
        <v>12831</v>
      </c>
      <c r="F18" s="463">
        <v>14159.59</v>
      </c>
      <c r="H18" s="463">
        <v>667</v>
      </c>
      <c r="I18" s="463">
        <v>1618</v>
      </c>
      <c r="J18" s="463">
        <v>700.77</v>
      </c>
      <c r="K18" s="463">
        <v>524.99</v>
      </c>
      <c r="L18" s="465"/>
      <c r="M18" s="465"/>
      <c r="N18" s="465"/>
      <c r="O18" s="465"/>
      <c r="P18" s="465"/>
      <c r="Q18" s="465"/>
      <c r="R18" s="465"/>
      <c r="S18" s="465"/>
      <c r="T18" s="465"/>
      <c r="U18" s="514"/>
    </row>
    <row r="19" spans="1:21" x14ac:dyDescent="0.25">
      <c r="A19" s="463" t="s">
        <v>52</v>
      </c>
      <c r="L19" s="465">
        <v>18.399999999999999</v>
      </c>
      <c r="M19" s="465">
        <v>20.47</v>
      </c>
      <c r="N19" s="465">
        <v>26.8</v>
      </c>
      <c r="O19" s="465">
        <v>24.4</v>
      </c>
      <c r="P19" s="465"/>
      <c r="Q19" s="465"/>
      <c r="R19" s="465"/>
      <c r="S19" s="465"/>
      <c r="T19" s="465"/>
      <c r="U19" s="514"/>
    </row>
    <row r="20" spans="1:21" x14ac:dyDescent="0.25">
      <c r="A20" s="463" t="s">
        <v>38</v>
      </c>
      <c r="D20" s="463">
        <v>10410</v>
      </c>
      <c r="E20" s="463">
        <v>9110</v>
      </c>
      <c r="F20" s="463">
        <v>10120</v>
      </c>
      <c r="I20" s="463">
        <v>760</v>
      </c>
      <c r="J20" s="463">
        <v>770</v>
      </c>
      <c r="K20" s="463">
        <v>1030</v>
      </c>
      <c r="L20" s="465"/>
      <c r="M20" s="465"/>
      <c r="N20" s="465">
        <v>10020</v>
      </c>
      <c r="O20" s="465">
        <v>8640</v>
      </c>
      <c r="P20" s="465">
        <v>9550</v>
      </c>
      <c r="Q20" s="465"/>
      <c r="R20" s="465"/>
      <c r="S20" s="465">
        <v>700</v>
      </c>
      <c r="T20" s="465">
        <v>710</v>
      </c>
      <c r="U20" s="514">
        <v>910</v>
      </c>
    </row>
    <row r="21" spans="1:21" x14ac:dyDescent="0.25">
      <c r="A21" s="463" t="s">
        <v>39</v>
      </c>
      <c r="L21" s="465"/>
      <c r="M21" s="465"/>
      <c r="N21" s="465"/>
      <c r="O21" s="465"/>
      <c r="P21" s="465"/>
      <c r="Q21" s="465"/>
      <c r="R21" s="465"/>
      <c r="S21" s="465"/>
      <c r="T21" s="465"/>
      <c r="U21" s="514"/>
    </row>
    <row r="22" spans="1:21" x14ac:dyDescent="0.25">
      <c r="A22" s="463" t="s">
        <v>42</v>
      </c>
      <c r="B22" s="463">
        <v>1278.0999999999999</v>
      </c>
      <c r="C22" s="463">
        <v>1354.1</v>
      </c>
      <c r="D22" s="463">
        <v>1314</v>
      </c>
      <c r="E22" s="463">
        <v>1295</v>
      </c>
      <c r="F22" s="463">
        <v>1267</v>
      </c>
      <c r="L22" s="465">
        <v>1022.48</v>
      </c>
      <c r="M22" s="465">
        <v>1083.28</v>
      </c>
      <c r="N22" s="465">
        <v>1051.2</v>
      </c>
      <c r="O22" s="465">
        <v>1036</v>
      </c>
      <c r="P22" s="465">
        <v>1025.51</v>
      </c>
      <c r="Q22" s="465"/>
      <c r="R22" s="465"/>
      <c r="S22" s="465"/>
      <c r="T22" s="465"/>
      <c r="U22" s="514"/>
    </row>
    <row r="23" spans="1:21" x14ac:dyDescent="0.25">
      <c r="A23" s="463" t="s">
        <v>44</v>
      </c>
      <c r="L23" s="465"/>
      <c r="M23" s="465"/>
      <c r="N23" s="465"/>
      <c r="O23" s="465"/>
      <c r="P23" s="465"/>
      <c r="Q23" s="465"/>
      <c r="R23" s="465"/>
      <c r="S23" s="465"/>
      <c r="T23" s="465"/>
      <c r="U23" s="514"/>
    </row>
    <row r="24" spans="1:21" x14ac:dyDescent="0.25">
      <c r="A24" s="463" t="s">
        <v>45</v>
      </c>
      <c r="L24" s="465"/>
      <c r="M24" s="465"/>
      <c r="N24" s="465"/>
      <c r="O24" s="465"/>
      <c r="P24" s="465"/>
      <c r="Q24" s="465"/>
      <c r="R24" s="465"/>
      <c r="S24" s="465"/>
      <c r="T24" s="465"/>
      <c r="U24" s="514"/>
    </row>
    <row r="25" spans="1:21" x14ac:dyDescent="0.25">
      <c r="A25" s="463" t="s">
        <v>46</v>
      </c>
      <c r="B25" s="463">
        <v>17225.8</v>
      </c>
      <c r="C25" s="463">
        <v>14087.6</v>
      </c>
      <c r="D25" s="463">
        <v>16473.400000000001</v>
      </c>
      <c r="E25" s="463">
        <v>17600.46</v>
      </c>
      <c r="F25" s="463">
        <v>18163.560000000001</v>
      </c>
      <c r="G25" s="463">
        <v>1811.04</v>
      </c>
      <c r="H25" s="463">
        <v>1809.56</v>
      </c>
      <c r="I25" s="463">
        <v>1816.68</v>
      </c>
      <c r="J25" s="463">
        <v>1851.9</v>
      </c>
      <c r="K25" s="463">
        <v>2985.87</v>
      </c>
      <c r="L25" s="465">
        <v>17225.8</v>
      </c>
      <c r="M25" s="465">
        <v>14087.6</v>
      </c>
      <c r="N25" s="465">
        <v>16473.400000000001</v>
      </c>
      <c r="O25" s="465">
        <v>17600.46</v>
      </c>
      <c r="P25" s="465">
        <v>18163.560000000001</v>
      </c>
      <c r="Q25" s="465">
        <v>1821.39</v>
      </c>
      <c r="R25" s="465">
        <v>1633.78</v>
      </c>
      <c r="S25" s="465">
        <v>1640.21</v>
      </c>
      <c r="T25" s="465">
        <v>1672</v>
      </c>
      <c r="U25" s="514">
        <v>2364.75</v>
      </c>
    </row>
    <row r="26" spans="1:21" x14ac:dyDescent="0.25">
      <c r="A26" s="463" t="s">
        <v>48</v>
      </c>
      <c r="B26" s="463">
        <v>5833.29</v>
      </c>
      <c r="C26" s="463">
        <v>6629.33</v>
      </c>
      <c r="D26" s="463">
        <v>9030.81</v>
      </c>
      <c r="E26" s="463">
        <v>10233.92</v>
      </c>
      <c r="F26" s="463">
        <v>10000.42</v>
      </c>
      <c r="G26" s="463">
        <v>2318.41</v>
      </c>
      <c r="H26" s="463">
        <v>2778.42</v>
      </c>
      <c r="I26" s="463">
        <v>4664.91</v>
      </c>
      <c r="J26" s="463">
        <v>5828.87</v>
      </c>
      <c r="K26" s="463">
        <v>5328.94</v>
      </c>
      <c r="L26" s="465">
        <v>5833.29</v>
      </c>
      <c r="M26" s="465">
        <v>6629.33</v>
      </c>
      <c r="N26" s="465">
        <v>9030.81</v>
      </c>
      <c r="O26" s="465">
        <v>10233.92</v>
      </c>
      <c r="P26" s="465">
        <v>10000.42</v>
      </c>
      <c r="Q26" s="465">
        <v>2318.41</v>
      </c>
      <c r="R26" s="465">
        <v>2778.42</v>
      </c>
      <c r="S26" s="465">
        <v>4664.91</v>
      </c>
      <c r="T26" s="465">
        <v>5828.87</v>
      </c>
      <c r="U26" s="514">
        <v>5328.94</v>
      </c>
    </row>
    <row r="27" spans="1:21" x14ac:dyDescent="0.25">
      <c r="A27" s="463" t="s">
        <v>47</v>
      </c>
      <c r="L27" s="465">
        <v>2099</v>
      </c>
      <c r="M27" s="465">
        <v>2547</v>
      </c>
      <c r="N27" s="465">
        <v>3232</v>
      </c>
      <c r="O27" s="465">
        <v>3401</v>
      </c>
      <c r="P27" s="465">
        <v>5250.79</v>
      </c>
      <c r="Q27" s="465"/>
      <c r="R27" s="465">
        <v>440</v>
      </c>
      <c r="S27" s="465">
        <v>909</v>
      </c>
      <c r="T27" s="465">
        <v>763</v>
      </c>
      <c r="U27" s="514">
        <v>2976.67</v>
      </c>
    </row>
    <row r="28" spans="1:21" x14ac:dyDescent="0.25">
      <c r="A28" s="463" t="s">
        <v>32</v>
      </c>
      <c r="L28" s="465">
        <v>17741.21</v>
      </c>
      <c r="M28" s="465">
        <v>16873.39</v>
      </c>
      <c r="N28" s="465">
        <v>17369.099999999999</v>
      </c>
      <c r="O28" s="465">
        <v>19706.47</v>
      </c>
      <c r="P28" s="465"/>
      <c r="Q28" s="465"/>
      <c r="R28" s="465"/>
      <c r="S28" s="465"/>
      <c r="T28" s="465"/>
      <c r="U28" s="514"/>
    </row>
    <row r="29" spans="1:21" x14ac:dyDescent="0.25">
      <c r="A29" s="463" t="s">
        <v>50</v>
      </c>
      <c r="D29" s="463">
        <v>92837.91</v>
      </c>
      <c r="E29" s="463">
        <v>82943.679999999993</v>
      </c>
      <c r="F29" s="463">
        <v>89176.28</v>
      </c>
      <c r="I29" s="463">
        <v>11951.54</v>
      </c>
      <c r="J29" s="463">
        <v>4010.27</v>
      </c>
      <c r="K29" s="463">
        <v>6420.32</v>
      </c>
      <c r="L29" s="465"/>
      <c r="M29" s="465"/>
      <c r="N29" s="465">
        <v>92528.51</v>
      </c>
      <c r="O29" s="465">
        <v>82752.02</v>
      </c>
      <c r="P29" s="465">
        <v>89025.31</v>
      </c>
      <c r="Q29" s="465"/>
      <c r="R29" s="465"/>
      <c r="S29" s="465">
        <v>11911.71</v>
      </c>
      <c r="T29" s="465">
        <v>4001</v>
      </c>
      <c r="U29" s="514">
        <v>6409.45</v>
      </c>
    </row>
    <row r="30" spans="1:21" x14ac:dyDescent="0.25">
      <c r="A30" s="463" t="s">
        <v>350</v>
      </c>
      <c r="L30" s="465"/>
      <c r="M30" s="465"/>
      <c r="N30" s="465"/>
      <c r="O30" s="465"/>
      <c r="P30" s="465"/>
      <c r="Q30" s="465"/>
      <c r="R30" s="465"/>
      <c r="S30" s="465"/>
      <c r="T30" s="465"/>
      <c r="U30" s="514"/>
    </row>
    <row r="31" spans="1:21" x14ac:dyDescent="0.25">
      <c r="A31" s="405">
        <v>44845</v>
      </c>
      <c r="L31" s="466"/>
      <c r="M31" s="466"/>
      <c r="N31" s="466"/>
      <c r="O31" s="466"/>
      <c r="P31" s="466"/>
      <c r="Q31" s="466"/>
      <c r="R31" s="466"/>
      <c r="S31" s="466"/>
      <c r="T31" s="466"/>
      <c r="U31" s="515"/>
    </row>
    <row r="32" spans="1:21" x14ac:dyDescent="0.25">
      <c r="A32" s="405"/>
      <c r="L32" s="466"/>
      <c r="M32" s="466"/>
      <c r="N32" s="466"/>
      <c r="O32" s="466"/>
      <c r="P32" s="466"/>
      <c r="Q32" s="466"/>
      <c r="R32" s="466"/>
      <c r="S32" s="466"/>
      <c r="T32" s="466"/>
    </row>
    <row r="33" spans="1:20" x14ac:dyDescent="0.25">
      <c r="A33" s="403"/>
      <c r="B33" s="404"/>
      <c r="C33" s="404"/>
      <c r="D33" s="404"/>
      <c r="E33" s="404"/>
      <c r="F33" s="404"/>
      <c r="G33" s="404"/>
      <c r="H33" s="404"/>
      <c r="L33" s="466"/>
      <c r="M33" s="466"/>
      <c r="N33" s="466"/>
      <c r="O33" s="466"/>
      <c r="P33" s="466"/>
      <c r="Q33" s="466"/>
      <c r="R33" s="466"/>
      <c r="S33" s="466"/>
      <c r="T33" s="466"/>
    </row>
    <row r="34" spans="1:20" x14ac:dyDescent="0.25">
      <c r="A34" s="403"/>
      <c r="B34" s="404"/>
      <c r="C34" s="404"/>
      <c r="D34" s="404"/>
      <c r="E34" s="404"/>
      <c r="F34" s="404"/>
      <c r="G34" s="404"/>
      <c r="H34" s="404"/>
    </row>
  </sheetData>
  <pageMargins left="0.7" right="0.7" top="0.75" bottom="0.75" header="0.3" footer="0.3"/>
  <pageSetup orientation="portrait" horizontalDpi="0"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8D833-A3B8-4B20-931D-4B11127BABEA}">
  <dimension ref="A1:U32"/>
  <sheetViews>
    <sheetView workbookViewId="0"/>
  </sheetViews>
  <sheetFormatPr defaultColWidth="9" defaultRowHeight="15" x14ac:dyDescent="0.25"/>
  <cols>
    <col min="1" max="1" width="9" style="463"/>
    <col min="2" max="2" width="0" style="463" hidden="1" customWidth="1"/>
    <col min="3" max="6" width="9" style="463"/>
    <col min="7" max="7" width="0" style="463" hidden="1" customWidth="1"/>
    <col min="8" max="16384" width="9" style="463"/>
  </cols>
  <sheetData>
    <row r="1" spans="1:21" x14ac:dyDescent="0.25">
      <c r="A1" s="463" t="s">
        <v>385</v>
      </c>
      <c r="B1" s="463">
        <v>1990</v>
      </c>
      <c r="C1" s="516">
        <v>2000</v>
      </c>
      <c r="D1" s="516">
        <v>2005</v>
      </c>
      <c r="E1" s="516">
        <v>2010</v>
      </c>
      <c r="F1" s="516">
        <v>2015</v>
      </c>
      <c r="G1" s="516">
        <v>1990</v>
      </c>
      <c r="H1" s="516">
        <v>2000</v>
      </c>
      <c r="I1" s="516">
        <v>2005</v>
      </c>
      <c r="J1" s="516">
        <v>2010</v>
      </c>
      <c r="K1" s="516">
        <v>2015</v>
      </c>
    </row>
    <row r="2" spans="1:21" x14ac:dyDescent="0.25">
      <c r="B2" s="463" t="s">
        <v>152</v>
      </c>
      <c r="C2" s="516" t="s">
        <v>152</v>
      </c>
      <c r="D2" s="516" t="s">
        <v>152</v>
      </c>
      <c r="E2" s="516" t="s">
        <v>152</v>
      </c>
      <c r="F2" s="516" t="s">
        <v>152</v>
      </c>
      <c r="G2" s="516" t="s">
        <v>152</v>
      </c>
      <c r="H2" s="516" t="s">
        <v>152</v>
      </c>
      <c r="I2" s="516" t="s">
        <v>152</v>
      </c>
      <c r="J2" s="516" t="s">
        <v>152</v>
      </c>
      <c r="K2" s="516" t="s">
        <v>152</v>
      </c>
    </row>
    <row r="3" spans="1:21" x14ac:dyDescent="0.25">
      <c r="B3" s="463" t="s">
        <v>87</v>
      </c>
      <c r="C3" s="516" t="s">
        <v>87</v>
      </c>
      <c r="D3" s="516" t="s">
        <v>87</v>
      </c>
      <c r="E3" s="516" t="s">
        <v>87</v>
      </c>
      <c r="F3" s="516" t="s">
        <v>87</v>
      </c>
      <c r="G3" s="516" t="s">
        <v>59</v>
      </c>
      <c r="H3" s="516" t="s">
        <v>59</v>
      </c>
      <c r="I3" s="516" t="s">
        <v>59</v>
      </c>
      <c r="J3" s="516" t="s">
        <v>59</v>
      </c>
      <c r="K3" s="516" t="s">
        <v>59</v>
      </c>
    </row>
    <row r="4" spans="1:21" x14ac:dyDescent="0.25">
      <c r="A4" s="463" t="s">
        <v>43</v>
      </c>
      <c r="B4" s="470">
        <v>25370</v>
      </c>
      <c r="C4" s="517">
        <v>29297</v>
      </c>
      <c r="D4" s="517">
        <v>27815</v>
      </c>
      <c r="E4" s="517">
        <v>27024</v>
      </c>
      <c r="F4" s="517">
        <v>27024</v>
      </c>
      <c r="G4" s="517"/>
      <c r="H4" s="517"/>
      <c r="I4" s="517"/>
      <c r="J4" s="517"/>
      <c r="K4" s="517"/>
      <c r="L4" s="470"/>
      <c r="M4" s="470"/>
      <c r="N4" s="470"/>
      <c r="O4" s="470"/>
      <c r="P4" s="470"/>
      <c r="Q4" s="470"/>
      <c r="R4" s="470"/>
      <c r="S4" s="470"/>
      <c r="T4" s="470"/>
      <c r="U4" s="470"/>
    </row>
    <row r="5" spans="1:21" x14ac:dyDescent="0.25">
      <c r="A5" s="463" t="s">
        <v>24</v>
      </c>
      <c r="B5" s="470">
        <v>4878.1000000000004</v>
      </c>
      <c r="C5" s="517">
        <v>4582.93</v>
      </c>
      <c r="D5" s="517">
        <v>4606.5</v>
      </c>
      <c r="E5" s="517">
        <v>4609.74</v>
      </c>
      <c r="F5" s="517">
        <v>5290.51</v>
      </c>
      <c r="G5" s="517"/>
      <c r="H5" s="517"/>
      <c r="I5" s="517"/>
      <c r="J5" s="517"/>
      <c r="K5" s="517">
        <v>5510.43</v>
      </c>
      <c r="L5" s="470"/>
      <c r="M5" s="470"/>
      <c r="N5" s="470"/>
      <c r="O5" s="470"/>
      <c r="P5" s="470"/>
      <c r="Q5" s="470"/>
      <c r="R5" s="470"/>
      <c r="S5" s="470"/>
      <c r="T5" s="470"/>
      <c r="U5" s="470"/>
    </row>
    <row r="6" spans="1:21" x14ac:dyDescent="0.25">
      <c r="A6" s="463" t="s">
        <v>25</v>
      </c>
      <c r="B6" s="470"/>
      <c r="C6" s="517"/>
      <c r="D6" s="517"/>
      <c r="E6" s="517"/>
      <c r="F6" s="517"/>
      <c r="G6" s="517">
        <v>11239</v>
      </c>
      <c r="H6" s="517">
        <v>13563</v>
      </c>
      <c r="I6" s="517">
        <v>14120</v>
      </c>
      <c r="J6" s="517">
        <v>14361</v>
      </c>
      <c r="K6" s="517">
        <v>13974</v>
      </c>
      <c r="L6" s="470"/>
      <c r="M6" s="470"/>
      <c r="N6" s="470"/>
      <c r="O6" s="470"/>
      <c r="P6" s="470"/>
      <c r="Q6" s="470"/>
      <c r="R6" s="470"/>
      <c r="S6" s="470"/>
      <c r="T6" s="470"/>
      <c r="U6" s="470"/>
    </row>
    <row r="7" spans="1:21" x14ac:dyDescent="0.25">
      <c r="A7" s="463" t="s">
        <v>34</v>
      </c>
      <c r="B7" s="470">
        <v>7502</v>
      </c>
      <c r="C7" s="517">
        <v>8062</v>
      </c>
      <c r="D7" s="517">
        <v>8342</v>
      </c>
      <c r="E7" s="517">
        <v>8144</v>
      </c>
      <c r="F7" s="517">
        <v>8863</v>
      </c>
      <c r="G7" s="517">
        <v>7584</v>
      </c>
      <c r="H7" s="517">
        <v>8126</v>
      </c>
      <c r="I7" s="517">
        <v>8397</v>
      </c>
      <c r="J7" s="517">
        <v>8668</v>
      </c>
      <c r="K7" s="517">
        <v>8918</v>
      </c>
      <c r="L7" s="470"/>
      <c r="M7" s="470"/>
      <c r="N7" s="470"/>
      <c r="O7" s="470"/>
      <c r="P7" s="470"/>
      <c r="Q7" s="470"/>
      <c r="R7" s="470"/>
      <c r="S7" s="470"/>
      <c r="T7" s="470"/>
      <c r="U7" s="470"/>
    </row>
    <row r="8" spans="1:21" x14ac:dyDescent="0.25">
      <c r="A8" s="463" t="s">
        <v>36</v>
      </c>
      <c r="B8" s="470">
        <v>46.5</v>
      </c>
      <c r="C8" s="517">
        <v>42</v>
      </c>
      <c r="D8" s="517">
        <v>40</v>
      </c>
      <c r="E8" s="517">
        <v>46.87</v>
      </c>
      <c r="F8" s="517"/>
      <c r="G8" s="517"/>
      <c r="H8" s="517"/>
      <c r="I8" s="517"/>
      <c r="J8" s="517"/>
      <c r="K8" s="517"/>
      <c r="L8" s="470"/>
      <c r="M8" s="470"/>
      <c r="N8" s="470"/>
      <c r="O8" s="470"/>
      <c r="P8" s="470"/>
      <c r="Q8" s="470"/>
      <c r="R8" s="470"/>
      <c r="S8" s="470"/>
      <c r="T8" s="470"/>
      <c r="U8" s="470"/>
    </row>
    <row r="9" spans="1:21" x14ac:dyDescent="0.25">
      <c r="A9" s="463" t="s">
        <v>26</v>
      </c>
      <c r="B9" s="470">
        <v>17145.57</v>
      </c>
      <c r="C9" s="517">
        <v>19268.07</v>
      </c>
      <c r="D9" s="517">
        <v>20272.080000000002</v>
      </c>
      <c r="E9" s="517">
        <v>21046.97</v>
      </c>
      <c r="F9" s="517">
        <v>21695.69</v>
      </c>
      <c r="G9" s="517">
        <v>19173.53</v>
      </c>
      <c r="H9" s="517">
        <v>21547.09</v>
      </c>
      <c r="I9" s="517">
        <v>22669.85</v>
      </c>
      <c r="J9" s="517">
        <v>23536.400000000001</v>
      </c>
      <c r="K9" s="517">
        <v>24261.84</v>
      </c>
      <c r="L9" s="470"/>
      <c r="M9" s="470"/>
      <c r="N9" s="470"/>
      <c r="O9" s="470"/>
      <c r="P9" s="470"/>
      <c r="Q9" s="470"/>
      <c r="R9" s="470"/>
      <c r="S9" s="470"/>
      <c r="T9" s="470"/>
      <c r="U9" s="470"/>
    </row>
    <row r="10" spans="1:21" x14ac:dyDescent="0.25">
      <c r="A10" s="463" t="s">
        <v>27</v>
      </c>
      <c r="B10" s="470">
        <v>3652.23</v>
      </c>
      <c r="C10" s="517">
        <v>3797.79</v>
      </c>
      <c r="D10" s="517">
        <v>3598.08</v>
      </c>
      <c r="E10" s="517">
        <v>6369.39</v>
      </c>
      <c r="F10" s="517">
        <v>6607.78</v>
      </c>
      <c r="G10" s="517">
        <v>3736.42</v>
      </c>
      <c r="H10" s="517">
        <v>3828.34</v>
      </c>
      <c r="I10" s="517">
        <v>3628.93</v>
      </c>
      <c r="J10" s="517">
        <v>6400.86</v>
      </c>
      <c r="K10" s="517">
        <v>6670.42</v>
      </c>
      <c r="L10" s="470"/>
      <c r="M10" s="470"/>
      <c r="N10" s="470"/>
      <c r="O10" s="470"/>
      <c r="P10" s="470"/>
      <c r="Q10" s="470"/>
      <c r="R10" s="470"/>
      <c r="S10" s="470"/>
      <c r="T10" s="470"/>
      <c r="U10" s="470"/>
    </row>
    <row r="11" spans="1:21" x14ac:dyDescent="0.25">
      <c r="A11" s="463" t="s">
        <v>29</v>
      </c>
      <c r="B11" s="470">
        <v>10530</v>
      </c>
      <c r="C11" s="517">
        <v>11096.58</v>
      </c>
      <c r="D11" s="517">
        <v>11193.26</v>
      </c>
      <c r="E11" s="517">
        <v>11427.9</v>
      </c>
      <c r="F11" s="517">
        <v>12326.09</v>
      </c>
      <c r="G11" s="517"/>
      <c r="H11" s="517">
        <v>11721.93</v>
      </c>
      <c r="I11" s="517">
        <v>11921.46</v>
      </c>
      <c r="J11" s="517">
        <v>12322.36</v>
      </c>
      <c r="K11" s="517">
        <v>13617.73</v>
      </c>
      <c r="L11" s="470"/>
      <c r="M11" s="470"/>
      <c r="N11" s="470"/>
      <c r="O11" s="470"/>
      <c r="P11" s="470"/>
      <c r="Q11" s="470"/>
      <c r="R11" s="470"/>
      <c r="S11" s="470"/>
      <c r="T11" s="470"/>
      <c r="U11" s="470"/>
    </row>
    <row r="12" spans="1:21" x14ac:dyDescent="0.25">
      <c r="A12" s="463" t="s">
        <v>49</v>
      </c>
      <c r="B12" s="470">
        <v>73640.44</v>
      </c>
      <c r="C12" s="517">
        <v>79831</v>
      </c>
      <c r="D12" s="517">
        <v>92303</v>
      </c>
      <c r="E12" s="517">
        <v>94586</v>
      </c>
      <c r="F12" s="517">
        <v>96199.86</v>
      </c>
      <c r="G12" s="517">
        <v>74220</v>
      </c>
      <c r="H12" s="517">
        <v>81520</v>
      </c>
      <c r="I12" s="517">
        <v>94211</v>
      </c>
      <c r="J12" s="517">
        <v>98926</v>
      </c>
      <c r="K12" s="517">
        <v>100412</v>
      </c>
      <c r="L12" s="470"/>
      <c r="M12" s="470"/>
      <c r="N12" s="470"/>
      <c r="O12" s="470"/>
      <c r="P12" s="470"/>
      <c r="Q12" s="470"/>
      <c r="R12" s="470"/>
      <c r="S12" s="470"/>
      <c r="T12" s="470"/>
      <c r="U12" s="470"/>
    </row>
    <row r="13" spans="1:21" x14ac:dyDescent="0.25">
      <c r="A13" s="463" t="s">
        <v>33</v>
      </c>
      <c r="B13" s="470"/>
      <c r="C13" s="517"/>
      <c r="D13" s="517">
        <v>75236</v>
      </c>
      <c r="E13" s="517">
        <v>82356</v>
      </c>
      <c r="F13" s="517">
        <v>81375</v>
      </c>
      <c r="G13" s="517"/>
      <c r="H13" s="517"/>
      <c r="I13" s="517"/>
      <c r="J13" s="517"/>
      <c r="K13" s="517"/>
      <c r="L13" s="470"/>
      <c r="M13" s="470"/>
      <c r="N13" s="470"/>
      <c r="O13" s="470"/>
      <c r="P13" s="470"/>
      <c r="Q13" s="470"/>
      <c r="R13" s="470"/>
      <c r="S13" s="470"/>
      <c r="T13" s="470"/>
      <c r="U13" s="470"/>
    </row>
    <row r="14" spans="1:21" x14ac:dyDescent="0.25">
      <c r="A14" s="463" t="s">
        <v>62</v>
      </c>
      <c r="B14" s="470"/>
      <c r="C14" s="517">
        <v>118760.55</v>
      </c>
      <c r="D14" s="517">
        <v>118612</v>
      </c>
      <c r="E14" s="517">
        <v>118589.6</v>
      </c>
      <c r="F14" s="517">
        <v>104159.98</v>
      </c>
      <c r="G14" s="517"/>
      <c r="H14" s="517">
        <v>118760.55</v>
      </c>
      <c r="I14" s="517">
        <v>118612</v>
      </c>
      <c r="J14" s="517">
        <v>119782.18</v>
      </c>
      <c r="K14" s="517">
        <v>119890.17</v>
      </c>
      <c r="L14" s="470"/>
      <c r="M14" s="470"/>
      <c r="N14" s="470"/>
      <c r="O14" s="470"/>
      <c r="P14" s="470"/>
      <c r="Q14" s="470"/>
      <c r="R14" s="470"/>
      <c r="S14" s="470"/>
      <c r="T14" s="470"/>
      <c r="U14" s="470"/>
    </row>
    <row r="15" spans="1:21" x14ac:dyDescent="0.25">
      <c r="A15" s="463" t="s">
        <v>31</v>
      </c>
      <c r="B15" s="470">
        <v>3813</v>
      </c>
      <c r="C15" s="517"/>
      <c r="D15" s="517"/>
      <c r="E15" s="517"/>
      <c r="F15" s="517"/>
      <c r="G15" s="517"/>
      <c r="H15" s="517"/>
      <c r="I15" s="517"/>
      <c r="J15" s="517"/>
      <c r="K15" s="517"/>
      <c r="L15" s="470"/>
      <c r="M15" s="470"/>
      <c r="N15" s="470"/>
      <c r="O15" s="470"/>
      <c r="P15" s="470"/>
      <c r="Q15" s="470"/>
      <c r="R15" s="470"/>
      <c r="S15" s="470"/>
      <c r="T15" s="470"/>
      <c r="U15" s="470"/>
    </row>
    <row r="16" spans="1:21" x14ac:dyDescent="0.25">
      <c r="A16" s="463" t="s">
        <v>40</v>
      </c>
      <c r="B16" s="470">
        <v>9540.02</v>
      </c>
      <c r="C16" s="517">
        <v>8593.73</v>
      </c>
      <c r="D16" s="517">
        <v>10098.35</v>
      </c>
      <c r="E16" s="517">
        <v>10550.6</v>
      </c>
      <c r="F16" s="517">
        <v>10869.3</v>
      </c>
      <c r="G16" s="517">
        <v>9888.5300000000007</v>
      </c>
      <c r="H16" s="517">
        <v>8935.4</v>
      </c>
      <c r="I16" s="517">
        <v>10525.4</v>
      </c>
      <c r="J16" s="517">
        <v>11024.8</v>
      </c>
      <c r="K16" s="517">
        <v>11478.26</v>
      </c>
      <c r="L16" s="470"/>
      <c r="M16" s="470"/>
      <c r="N16" s="470"/>
      <c r="O16" s="470"/>
      <c r="P16" s="470"/>
      <c r="Q16" s="470"/>
      <c r="R16" s="470"/>
      <c r="S16" s="470"/>
      <c r="T16" s="470"/>
      <c r="U16" s="470"/>
    </row>
    <row r="17" spans="1:21" x14ac:dyDescent="0.25">
      <c r="A17" s="463" t="s">
        <v>30</v>
      </c>
      <c r="B17" s="470"/>
      <c r="C17" s="517"/>
      <c r="D17" s="517"/>
      <c r="E17" s="517">
        <v>6713.49</v>
      </c>
      <c r="F17" s="517">
        <v>7291.22</v>
      </c>
      <c r="G17" s="517"/>
      <c r="H17" s="517"/>
      <c r="I17" s="517"/>
      <c r="J17" s="517">
        <v>6974.23</v>
      </c>
      <c r="K17" s="517">
        <v>7694.15</v>
      </c>
      <c r="L17" s="470"/>
      <c r="M17" s="470"/>
      <c r="N17" s="470"/>
      <c r="O17" s="470"/>
      <c r="P17" s="470"/>
      <c r="Q17" s="470"/>
      <c r="R17" s="470"/>
      <c r="S17" s="470"/>
      <c r="T17" s="470"/>
      <c r="U17" s="470"/>
    </row>
    <row r="18" spans="1:21" x14ac:dyDescent="0.25">
      <c r="A18" s="463" t="s">
        <v>35</v>
      </c>
      <c r="B18" s="470">
        <v>27779</v>
      </c>
      <c r="C18" s="517">
        <v>30162</v>
      </c>
      <c r="D18" s="517">
        <v>31352</v>
      </c>
      <c r="E18" s="517">
        <v>32543</v>
      </c>
      <c r="F18" s="517"/>
      <c r="G18" s="517"/>
      <c r="H18" s="517"/>
      <c r="I18" s="517"/>
      <c r="J18" s="517"/>
      <c r="K18" s="517"/>
      <c r="L18" s="470"/>
      <c r="M18" s="470"/>
      <c r="N18" s="470"/>
      <c r="O18" s="470"/>
      <c r="P18" s="470"/>
      <c r="Q18" s="470"/>
      <c r="R18" s="470"/>
      <c r="S18" s="470"/>
      <c r="T18" s="470"/>
      <c r="U18" s="470"/>
    </row>
    <row r="19" spans="1:21" x14ac:dyDescent="0.25">
      <c r="A19" s="463" t="s">
        <v>37</v>
      </c>
      <c r="B19" s="470"/>
      <c r="C19" s="517"/>
      <c r="D19" s="517"/>
      <c r="E19" s="517"/>
      <c r="F19" s="517"/>
      <c r="G19" s="517">
        <v>16500</v>
      </c>
      <c r="H19" s="517">
        <v>16500</v>
      </c>
      <c r="I19" s="517"/>
      <c r="J19" s="517">
        <v>19680</v>
      </c>
      <c r="K19" s="517">
        <v>19680</v>
      </c>
      <c r="L19" s="470"/>
      <c r="M19" s="470"/>
      <c r="N19" s="470"/>
      <c r="O19" s="470"/>
      <c r="P19" s="470"/>
      <c r="Q19" s="470"/>
      <c r="R19" s="470"/>
      <c r="S19" s="470"/>
      <c r="T19" s="470"/>
      <c r="U19" s="470"/>
    </row>
    <row r="20" spans="1:21" x14ac:dyDescent="0.25">
      <c r="A20" s="463" t="s">
        <v>52</v>
      </c>
      <c r="B20" s="470">
        <v>25</v>
      </c>
      <c r="C20" s="517">
        <v>25</v>
      </c>
      <c r="D20" s="517">
        <v>25</v>
      </c>
      <c r="E20" s="517">
        <v>25</v>
      </c>
      <c r="F20" s="517"/>
      <c r="G20" s="517"/>
      <c r="H20" s="517"/>
      <c r="I20" s="517"/>
      <c r="J20" s="517"/>
      <c r="K20" s="517"/>
      <c r="L20" s="470"/>
      <c r="M20" s="470"/>
      <c r="N20" s="470"/>
      <c r="O20" s="470"/>
      <c r="P20" s="470"/>
      <c r="Q20" s="470"/>
      <c r="R20" s="470"/>
      <c r="S20" s="470"/>
      <c r="T20" s="470"/>
      <c r="U20" s="470"/>
    </row>
    <row r="21" spans="1:21" x14ac:dyDescent="0.25">
      <c r="A21" s="463" t="s">
        <v>38</v>
      </c>
      <c r="B21" s="470"/>
      <c r="C21" s="517"/>
      <c r="D21" s="517">
        <v>11460</v>
      </c>
      <c r="E21" s="517">
        <v>11030</v>
      </c>
      <c r="F21" s="517">
        <v>13580</v>
      </c>
      <c r="G21" s="517"/>
      <c r="H21" s="517"/>
      <c r="I21" s="517">
        <v>12530</v>
      </c>
      <c r="J21" s="517">
        <v>12700</v>
      </c>
      <c r="K21" s="517">
        <v>15590</v>
      </c>
      <c r="L21" s="470"/>
      <c r="M21" s="470"/>
      <c r="N21" s="470"/>
      <c r="O21" s="470"/>
      <c r="P21" s="470"/>
      <c r="Q21" s="470"/>
      <c r="R21" s="470"/>
      <c r="S21" s="470"/>
      <c r="T21" s="470"/>
      <c r="U21" s="470"/>
    </row>
    <row r="22" spans="1:21" x14ac:dyDescent="0.25">
      <c r="A22" s="463" t="s">
        <v>39</v>
      </c>
      <c r="B22" s="470">
        <v>650</v>
      </c>
      <c r="C22" s="517">
        <v>650</v>
      </c>
      <c r="D22" s="517">
        <v>650</v>
      </c>
      <c r="E22" s="517">
        <v>760</v>
      </c>
      <c r="F22" s="517">
        <v>760</v>
      </c>
      <c r="G22" s="517"/>
      <c r="H22" s="517"/>
      <c r="I22" s="517"/>
      <c r="J22" s="517"/>
      <c r="K22" s="517"/>
      <c r="L22" s="470"/>
      <c r="M22" s="470"/>
      <c r="N22" s="470"/>
      <c r="O22" s="470"/>
      <c r="P22" s="470"/>
      <c r="Q22" s="470"/>
      <c r="R22" s="470"/>
      <c r="S22" s="470"/>
      <c r="T22" s="470"/>
      <c r="U22" s="470"/>
    </row>
    <row r="23" spans="1:21" x14ac:dyDescent="0.25">
      <c r="A23" s="463" t="s">
        <v>42</v>
      </c>
      <c r="B23" s="470">
        <v>1763.2</v>
      </c>
      <c r="C23" s="517">
        <v>1781.52</v>
      </c>
      <c r="D23" s="517">
        <v>2190</v>
      </c>
      <c r="E23" s="517">
        <v>2190.4</v>
      </c>
      <c r="F23" s="517">
        <v>2155.64</v>
      </c>
      <c r="G23" s="517">
        <v>2204</v>
      </c>
      <c r="H23" s="517">
        <v>2226.9</v>
      </c>
      <c r="I23" s="517">
        <v>2737.5</v>
      </c>
      <c r="J23" s="517">
        <v>2738</v>
      </c>
      <c r="K23" s="517">
        <v>2663.26</v>
      </c>
      <c r="L23" s="470"/>
      <c r="M23" s="470"/>
      <c r="N23" s="470"/>
      <c r="O23" s="470"/>
      <c r="P23" s="470"/>
      <c r="Q23" s="470"/>
      <c r="R23" s="470"/>
      <c r="S23" s="470"/>
      <c r="T23" s="470"/>
      <c r="U23" s="470"/>
    </row>
    <row r="24" spans="1:21" x14ac:dyDescent="0.25">
      <c r="A24" s="463" t="s">
        <v>44</v>
      </c>
      <c r="B24" s="470"/>
      <c r="C24" s="517"/>
      <c r="D24" s="517"/>
      <c r="E24" s="517"/>
      <c r="F24" s="517"/>
      <c r="G24" s="517"/>
      <c r="H24" s="517"/>
      <c r="I24" s="517"/>
      <c r="J24" s="517"/>
      <c r="K24" s="517"/>
      <c r="L24" s="470"/>
      <c r="M24" s="470"/>
      <c r="N24" s="470"/>
      <c r="O24" s="470"/>
      <c r="P24" s="470"/>
      <c r="Q24" s="470"/>
      <c r="R24" s="470"/>
      <c r="S24" s="470"/>
      <c r="T24" s="470"/>
      <c r="U24" s="470"/>
    </row>
    <row r="25" spans="1:21" x14ac:dyDescent="0.25">
      <c r="A25" s="463" t="s">
        <v>45</v>
      </c>
      <c r="B25" s="470"/>
      <c r="C25" s="517"/>
      <c r="D25" s="517"/>
      <c r="E25" s="517"/>
      <c r="F25" s="517"/>
      <c r="G25" s="517"/>
      <c r="H25" s="517"/>
      <c r="I25" s="517"/>
      <c r="J25" s="517"/>
      <c r="K25" s="517"/>
      <c r="L25" s="470"/>
      <c r="M25" s="470"/>
      <c r="N25" s="470"/>
      <c r="O25" s="470"/>
      <c r="P25" s="470"/>
      <c r="Q25" s="470"/>
      <c r="R25" s="470"/>
      <c r="S25" s="470"/>
      <c r="T25" s="470"/>
      <c r="U25" s="470"/>
    </row>
    <row r="26" spans="1:21" x14ac:dyDescent="0.25">
      <c r="A26" s="463" t="s">
        <v>46</v>
      </c>
      <c r="B26" s="470">
        <v>31874.3</v>
      </c>
      <c r="C26" s="517">
        <v>28591.07</v>
      </c>
      <c r="D26" s="517">
        <v>28703.62</v>
      </c>
      <c r="E26" s="517">
        <v>29259.98</v>
      </c>
      <c r="F26" s="517">
        <v>41383.18</v>
      </c>
      <c r="G26" s="517">
        <v>31693.200000000001</v>
      </c>
      <c r="H26" s="517">
        <v>31667.33</v>
      </c>
      <c r="I26" s="517">
        <v>31791.98</v>
      </c>
      <c r="J26" s="517">
        <v>32408.21</v>
      </c>
      <c r="K26" s="517">
        <v>52252.639999999999</v>
      </c>
      <c r="L26" s="470"/>
      <c r="M26" s="470"/>
      <c r="N26" s="470"/>
      <c r="O26" s="470"/>
      <c r="P26" s="470"/>
      <c r="Q26" s="470"/>
      <c r="R26" s="470"/>
      <c r="S26" s="470"/>
      <c r="T26" s="470"/>
      <c r="U26" s="470"/>
    </row>
    <row r="27" spans="1:21" x14ac:dyDescent="0.25">
      <c r="A27" s="463" t="s">
        <v>48</v>
      </c>
      <c r="B27" s="470">
        <v>10248.01</v>
      </c>
      <c r="C27" s="517">
        <v>12096.63</v>
      </c>
      <c r="D27" s="517">
        <v>12186.29</v>
      </c>
      <c r="E27" s="517">
        <v>12575.63</v>
      </c>
      <c r="F27" s="517">
        <v>12680.85</v>
      </c>
      <c r="G27" s="517">
        <v>10798.75</v>
      </c>
      <c r="H27" s="517">
        <v>12746.72</v>
      </c>
      <c r="I27" s="517">
        <v>12841.19</v>
      </c>
      <c r="J27" s="517">
        <v>13251.45</v>
      </c>
      <c r="K27" s="517">
        <v>13362.33</v>
      </c>
      <c r="L27" s="470"/>
      <c r="M27" s="470"/>
      <c r="N27" s="470"/>
      <c r="O27" s="470"/>
      <c r="P27" s="470"/>
      <c r="Q27" s="470"/>
      <c r="R27" s="470"/>
      <c r="S27" s="470"/>
      <c r="T27" s="470"/>
      <c r="U27" s="470"/>
    </row>
    <row r="28" spans="1:21" x14ac:dyDescent="0.25">
      <c r="A28" s="463" t="s">
        <v>47</v>
      </c>
      <c r="B28" s="470">
        <v>6024</v>
      </c>
      <c r="C28" s="517">
        <v>7339</v>
      </c>
      <c r="D28" s="517">
        <v>8245</v>
      </c>
      <c r="E28" s="517">
        <v>9165</v>
      </c>
      <c r="F28" s="517">
        <v>8565.2800000000007</v>
      </c>
      <c r="G28" s="517"/>
      <c r="H28" s="517"/>
      <c r="I28" s="517"/>
      <c r="J28" s="517"/>
      <c r="K28" s="517"/>
      <c r="L28" s="470"/>
      <c r="M28" s="470"/>
      <c r="N28" s="470"/>
      <c r="O28" s="470"/>
      <c r="P28" s="470"/>
      <c r="Q28" s="470"/>
      <c r="R28" s="470"/>
      <c r="S28" s="470"/>
      <c r="T28" s="470"/>
      <c r="U28" s="470"/>
    </row>
    <row r="29" spans="1:21" x14ac:dyDescent="0.25">
      <c r="A29" s="463" t="s">
        <v>32</v>
      </c>
      <c r="B29" s="470">
        <v>28700.7</v>
      </c>
      <c r="C29" s="517">
        <v>32089.87</v>
      </c>
      <c r="D29" s="517">
        <v>33784.449999999997</v>
      </c>
      <c r="E29" s="517">
        <v>35479.03</v>
      </c>
      <c r="F29" s="517"/>
      <c r="G29" s="517"/>
      <c r="H29" s="517"/>
      <c r="I29" s="517"/>
      <c r="J29" s="517"/>
      <c r="K29" s="517"/>
      <c r="L29" s="470"/>
      <c r="M29" s="470"/>
      <c r="N29" s="470"/>
      <c r="O29" s="470"/>
      <c r="P29" s="470"/>
      <c r="Q29" s="470"/>
      <c r="R29" s="470"/>
      <c r="S29" s="470"/>
      <c r="T29" s="470"/>
      <c r="U29" s="470"/>
    </row>
    <row r="30" spans="1:21" x14ac:dyDescent="0.25">
      <c r="A30" s="463" t="s">
        <v>50</v>
      </c>
      <c r="B30" s="470"/>
      <c r="C30" s="517"/>
      <c r="D30" s="517">
        <v>88572.82</v>
      </c>
      <c r="E30" s="517">
        <v>95864.39</v>
      </c>
      <c r="F30" s="517">
        <v>94842.5</v>
      </c>
      <c r="G30" s="517"/>
      <c r="H30" s="517"/>
      <c r="I30" s="517">
        <v>103759.73</v>
      </c>
      <c r="J30" s="517">
        <v>111977.89</v>
      </c>
      <c r="K30" s="517">
        <v>114047.23</v>
      </c>
      <c r="L30" s="470"/>
      <c r="M30" s="470"/>
      <c r="N30" s="470"/>
      <c r="O30" s="470"/>
      <c r="P30" s="470"/>
      <c r="Q30" s="470"/>
      <c r="R30" s="470"/>
      <c r="S30" s="470"/>
      <c r="T30" s="470"/>
      <c r="U30" s="470"/>
    </row>
    <row r="31" spans="1:21" x14ac:dyDescent="0.25">
      <c r="A31" s="463" t="s">
        <v>350</v>
      </c>
      <c r="B31" s="470"/>
      <c r="C31" s="517"/>
      <c r="D31" s="517"/>
      <c r="E31" s="517"/>
      <c r="F31" s="517"/>
      <c r="G31" s="517"/>
      <c r="H31" s="517"/>
      <c r="I31" s="517"/>
      <c r="J31" s="517"/>
      <c r="K31" s="517"/>
      <c r="L31" s="470"/>
      <c r="M31" s="470"/>
      <c r="N31" s="470"/>
      <c r="O31" s="470"/>
      <c r="P31" s="470"/>
      <c r="Q31" s="470"/>
      <c r="R31" s="470"/>
      <c r="S31" s="470"/>
      <c r="T31" s="470"/>
      <c r="U31" s="470"/>
    </row>
    <row r="32" spans="1:21" x14ac:dyDescent="0.25">
      <c r="A32" s="405">
        <v>44845</v>
      </c>
      <c r="B32" s="464"/>
      <c r="C32" s="518"/>
      <c r="D32" s="518"/>
      <c r="E32" s="516"/>
      <c r="F32" s="516"/>
      <c r="G32" s="516"/>
      <c r="H32" s="516"/>
      <c r="I32" s="516"/>
      <c r="J32" s="516"/>
      <c r="K32" s="516"/>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009ED-0E74-4177-AD74-4AB602BF4502}">
  <dimension ref="A1:U49"/>
  <sheetViews>
    <sheetView workbookViewId="0"/>
  </sheetViews>
  <sheetFormatPr defaultColWidth="9" defaultRowHeight="11.45" customHeight="1" x14ac:dyDescent="0.25"/>
  <cols>
    <col min="1" max="1" width="26.125" style="409" customWidth="1"/>
    <col min="2" max="2" width="8.75" style="409" customWidth="1"/>
    <col min="3" max="3" width="4.375" style="409" customWidth="1"/>
    <col min="4" max="4" width="8.75" style="409" customWidth="1"/>
    <col min="5" max="5" width="4.375" style="409" customWidth="1"/>
    <col min="6" max="6" width="8.75" style="409" customWidth="1"/>
    <col min="7" max="7" width="4.375" style="409" customWidth="1"/>
    <col min="8" max="8" width="8.75" style="409" customWidth="1"/>
    <col min="9" max="9" width="4.375" style="409" customWidth="1"/>
    <col min="10" max="10" width="8.75" style="409" customWidth="1"/>
    <col min="11" max="11" width="4.375" style="409" customWidth="1"/>
    <col min="12" max="12" width="8.75" style="409" customWidth="1"/>
    <col min="13" max="13" width="4.375" style="409" customWidth="1"/>
    <col min="14" max="14" width="8.75" style="409" customWidth="1"/>
    <col min="15" max="15" width="4.375" style="409" customWidth="1"/>
    <col min="16" max="16" width="8.75" style="409" customWidth="1"/>
    <col min="17" max="17" width="4.375" style="409" customWidth="1"/>
    <col min="18" max="18" width="8.75" style="409" customWidth="1"/>
    <col min="19" max="19" width="4.375" style="409" customWidth="1"/>
    <col min="20" max="20" width="8.75" style="409" customWidth="1"/>
    <col min="21" max="21" width="4.375" style="409" customWidth="1"/>
    <col min="22" max="16384" width="9" style="409"/>
  </cols>
  <sheetData>
    <row r="1" spans="1:21" ht="11.45" customHeight="1" x14ac:dyDescent="0.25">
      <c r="A1" s="408" t="s">
        <v>352</v>
      </c>
    </row>
    <row r="2" spans="1:21" ht="11.45" customHeight="1" x14ac:dyDescent="0.25">
      <c r="A2" s="408" t="s">
        <v>353</v>
      </c>
      <c r="B2" s="410" t="s">
        <v>458</v>
      </c>
    </row>
    <row r="3" spans="1:21" ht="11.45" customHeight="1" x14ac:dyDescent="0.25">
      <c r="A3" s="408" t="s">
        <v>355</v>
      </c>
      <c r="B3" s="408" t="s">
        <v>356</v>
      </c>
    </row>
    <row r="5" spans="1:21" ht="11.45" customHeight="1" x14ac:dyDescent="0.25">
      <c r="A5" s="410" t="s">
        <v>357</v>
      </c>
      <c r="C5" s="408" t="s">
        <v>358</v>
      </c>
    </row>
    <row r="6" spans="1:21" ht="11.45" customHeight="1" x14ac:dyDescent="0.25">
      <c r="A6" s="410" t="s">
        <v>359</v>
      </c>
      <c r="C6" s="408" t="s">
        <v>360</v>
      </c>
    </row>
    <row r="7" spans="1:21" ht="11.45" customHeight="1" x14ac:dyDescent="0.25">
      <c r="A7" s="410" t="s">
        <v>361</v>
      </c>
      <c r="C7" s="408" t="s">
        <v>59</v>
      </c>
    </row>
    <row r="8" spans="1:21" ht="11.45" customHeight="1" x14ac:dyDescent="0.25">
      <c r="A8" s="410" t="s">
        <v>362</v>
      </c>
      <c r="C8" s="408" t="s">
        <v>2</v>
      </c>
    </row>
    <row r="10" spans="1:21" ht="11.45" customHeight="1" x14ac:dyDescent="0.25">
      <c r="A10" s="411" t="s">
        <v>363</v>
      </c>
      <c r="B10" s="707" t="s">
        <v>15</v>
      </c>
      <c r="C10" s="707" t="s">
        <v>297</v>
      </c>
      <c r="D10" s="707" t="s">
        <v>16</v>
      </c>
      <c r="E10" s="707" t="s">
        <v>297</v>
      </c>
      <c r="F10" s="707" t="s">
        <v>17</v>
      </c>
      <c r="G10" s="707" t="s">
        <v>297</v>
      </c>
      <c r="H10" s="707" t="s">
        <v>18</v>
      </c>
      <c r="I10" s="707" t="s">
        <v>297</v>
      </c>
      <c r="J10" s="707" t="s">
        <v>19</v>
      </c>
      <c r="K10" s="707" t="s">
        <v>297</v>
      </c>
      <c r="L10" s="707" t="s">
        <v>20</v>
      </c>
      <c r="M10" s="707" t="s">
        <v>297</v>
      </c>
      <c r="N10" s="707" t="s">
        <v>21</v>
      </c>
      <c r="O10" s="707" t="s">
        <v>297</v>
      </c>
      <c r="P10" s="707" t="s">
        <v>22</v>
      </c>
      <c r="Q10" s="707" t="s">
        <v>297</v>
      </c>
      <c r="R10" s="707" t="s">
        <v>63</v>
      </c>
      <c r="S10" s="707" t="s">
        <v>297</v>
      </c>
      <c r="T10" s="707" t="s">
        <v>300</v>
      </c>
      <c r="U10" s="707" t="s">
        <v>297</v>
      </c>
    </row>
    <row r="11" spans="1:21" ht="11.45" customHeight="1" x14ac:dyDescent="0.25">
      <c r="A11" s="412" t="s">
        <v>364</v>
      </c>
      <c r="B11" s="413" t="s">
        <v>297</v>
      </c>
      <c r="C11" s="413" t="s">
        <v>297</v>
      </c>
      <c r="D11" s="413" t="s">
        <v>297</v>
      </c>
      <c r="E11" s="413" t="s">
        <v>297</v>
      </c>
      <c r="F11" s="413" t="s">
        <v>297</v>
      </c>
      <c r="G11" s="413" t="s">
        <v>297</v>
      </c>
      <c r="H11" s="413" t="s">
        <v>297</v>
      </c>
      <c r="I11" s="413" t="s">
        <v>297</v>
      </c>
      <c r="J11" s="413" t="s">
        <v>297</v>
      </c>
      <c r="K11" s="413" t="s">
        <v>297</v>
      </c>
      <c r="L11" s="413" t="s">
        <v>297</v>
      </c>
      <c r="M11" s="413" t="s">
        <v>297</v>
      </c>
      <c r="N11" s="413" t="s">
        <v>297</v>
      </c>
      <c r="O11" s="413" t="s">
        <v>297</v>
      </c>
      <c r="P11" s="413" t="s">
        <v>297</v>
      </c>
      <c r="Q11" s="413" t="s">
        <v>297</v>
      </c>
      <c r="R11" s="413" t="s">
        <v>297</v>
      </c>
      <c r="S11" s="413" t="s">
        <v>297</v>
      </c>
      <c r="T11" s="413" t="s">
        <v>297</v>
      </c>
      <c r="U11" s="413" t="s">
        <v>297</v>
      </c>
    </row>
    <row r="12" spans="1:21" ht="11.45" customHeight="1" x14ac:dyDescent="0.25">
      <c r="A12" s="414" t="s">
        <v>23</v>
      </c>
      <c r="B12" s="415">
        <v>26020108.559999999</v>
      </c>
      <c r="C12" s="416" t="s">
        <v>365</v>
      </c>
      <c r="D12" s="415">
        <v>26355772.760000002</v>
      </c>
      <c r="E12" s="416" t="s">
        <v>365</v>
      </c>
      <c r="F12" s="415">
        <v>26795610.170000002</v>
      </c>
      <c r="G12" s="416" t="s">
        <v>365</v>
      </c>
      <c r="H12" s="415">
        <v>27034897.960000001</v>
      </c>
      <c r="I12" s="416" t="s">
        <v>365</v>
      </c>
      <c r="J12" s="415">
        <v>27326591.82</v>
      </c>
      <c r="K12" s="416" t="s">
        <v>365</v>
      </c>
      <c r="L12" s="415">
        <v>27611191.510000002</v>
      </c>
      <c r="M12" s="416" t="s">
        <v>365</v>
      </c>
      <c r="N12" s="415">
        <v>27893455.059999999</v>
      </c>
      <c r="O12" s="416" t="s">
        <v>365</v>
      </c>
      <c r="P12" s="415">
        <v>28137104.489999998</v>
      </c>
      <c r="Q12" s="416" t="s">
        <v>365</v>
      </c>
      <c r="R12" s="415">
        <v>28381240.91</v>
      </c>
      <c r="S12" s="416" t="s">
        <v>365</v>
      </c>
      <c r="T12" s="416" t="s">
        <v>55</v>
      </c>
      <c r="U12" s="416" t="s">
        <v>297</v>
      </c>
    </row>
    <row r="13" spans="1:21" ht="11.45" customHeight="1" x14ac:dyDescent="0.25">
      <c r="A13" s="417" t="s">
        <v>24</v>
      </c>
      <c r="B13" s="418">
        <v>175451.33</v>
      </c>
      <c r="C13" s="419" t="s">
        <v>365</v>
      </c>
      <c r="D13" s="418">
        <v>176900.89</v>
      </c>
      <c r="E13" s="419" t="s">
        <v>365</v>
      </c>
      <c r="F13" s="418">
        <v>177709.3</v>
      </c>
      <c r="G13" s="419" t="s">
        <v>365</v>
      </c>
      <c r="H13" s="418">
        <v>178628.23</v>
      </c>
      <c r="I13" s="419" t="s">
        <v>365</v>
      </c>
      <c r="J13" s="419">
        <v>179500</v>
      </c>
      <c r="K13" s="419" t="s">
        <v>365</v>
      </c>
      <c r="L13" s="418">
        <v>180348.62</v>
      </c>
      <c r="M13" s="419" t="s">
        <v>365</v>
      </c>
      <c r="N13" s="418">
        <v>181142.54</v>
      </c>
      <c r="O13" s="419" t="s">
        <v>365</v>
      </c>
      <c r="P13" s="418">
        <v>182226.46</v>
      </c>
      <c r="Q13" s="419" t="s">
        <v>365</v>
      </c>
      <c r="R13" s="418">
        <v>183397.47</v>
      </c>
      <c r="S13" s="419" t="s">
        <v>365</v>
      </c>
      <c r="T13" s="419" t="s">
        <v>55</v>
      </c>
      <c r="U13" s="419" t="s">
        <v>297</v>
      </c>
    </row>
    <row r="14" spans="1:21" ht="11.45" customHeight="1" x14ac:dyDescent="0.25">
      <c r="A14" s="420" t="s">
        <v>25</v>
      </c>
      <c r="B14" s="421">
        <v>655321</v>
      </c>
      <c r="C14" s="421" t="s">
        <v>297</v>
      </c>
      <c r="D14" s="421">
        <v>666078</v>
      </c>
      <c r="E14" s="421" t="s">
        <v>297</v>
      </c>
      <c r="F14" s="421">
        <v>678716</v>
      </c>
      <c r="G14" s="421" t="s">
        <v>297</v>
      </c>
      <c r="H14" s="421">
        <v>686327</v>
      </c>
      <c r="I14" s="421" t="s">
        <v>297</v>
      </c>
      <c r="J14" s="421">
        <v>680522</v>
      </c>
      <c r="K14" s="421" t="s">
        <v>297</v>
      </c>
      <c r="L14" s="421">
        <v>687012</v>
      </c>
      <c r="M14" s="421" t="s">
        <v>297</v>
      </c>
      <c r="N14" s="421">
        <v>693630</v>
      </c>
      <c r="O14" s="421" t="s">
        <v>297</v>
      </c>
      <c r="P14" s="421">
        <v>699889</v>
      </c>
      <c r="Q14" s="421" t="s">
        <v>297</v>
      </c>
      <c r="R14" s="421">
        <v>706836</v>
      </c>
      <c r="S14" s="422" t="s">
        <v>297</v>
      </c>
      <c r="T14" s="422" t="s">
        <v>55</v>
      </c>
      <c r="U14" s="422" t="s">
        <v>297</v>
      </c>
    </row>
    <row r="15" spans="1:21" ht="11.45" customHeight="1" x14ac:dyDescent="0.25">
      <c r="A15" s="417" t="s">
        <v>26</v>
      </c>
      <c r="B15" s="418">
        <v>751429.12</v>
      </c>
      <c r="C15" s="419" t="s">
        <v>365</v>
      </c>
      <c r="D15" s="418">
        <v>759706.35</v>
      </c>
      <c r="E15" s="419" t="s">
        <v>365</v>
      </c>
      <c r="F15" s="418">
        <v>768212.65</v>
      </c>
      <c r="G15" s="419" t="s">
        <v>365</v>
      </c>
      <c r="H15" s="418">
        <v>776512.43</v>
      </c>
      <c r="I15" s="419" t="s">
        <v>365</v>
      </c>
      <c r="J15" s="418">
        <v>784018.26</v>
      </c>
      <c r="K15" s="419" t="s">
        <v>365</v>
      </c>
      <c r="L15" s="418">
        <v>789586.43</v>
      </c>
      <c r="M15" s="419" t="s">
        <v>365</v>
      </c>
      <c r="N15" s="418">
        <v>792633.5</v>
      </c>
      <c r="O15" s="419" t="s">
        <v>365</v>
      </c>
      <c r="P15" s="418">
        <v>786901.69</v>
      </c>
      <c r="Q15" s="419" t="s">
        <v>365</v>
      </c>
      <c r="R15" s="418">
        <v>774446.4</v>
      </c>
      <c r="S15" s="419" t="s">
        <v>365</v>
      </c>
      <c r="T15" s="419" t="s">
        <v>55</v>
      </c>
      <c r="U15" s="419" t="s">
        <v>297</v>
      </c>
    </row>
    <row r="16" spans="1:21" ht="11.45" customHeight="1" x14ac:dyDescent="0.25">
      <c r="A16" s="420" t="s">
        <v>27</v>
      </c>
      <c r="B16" s="423">
        <v>119673.42</v>
      </c>
      <c r="C16" s="422" t="s">
        <v>365</v>
      </c>
      <c r="D16" s="423">
        <v>122837.62</v>
      </c>
      <c r="E16" s="422" t="s">
        <v>365</v>
      </c>
      <c r="F16" s="423">
        <v>125522.19</v>
      </c>
      <c r="G16" s="422" t="s">
        <v>365</v>
      </c>
      <c r="H16" s="423">
        <v>127920.24</v>
      </c>
      <c r="I16" s="422" t="s">
        <v>365</v>
      </c>
      <c r="J16" s="423">
        <v>130315.99</v>
      </c>
      <c r="K16" s="422" t="s">
        <v>365</v>
      </c>
      <c r="L16" s="423">
        <v>132748.56</v>
      </c>
      <c r="M16" s="422" t="s">
        <v>365</v>
      </c>
      <c r="N16" s="423">
        <v>134719.76</v>
      </c>
      <c r="O16" s="422" t="s">
        <v>365</v>
      </c>
      <c r="P16" s="421">
        <v>135496</v>
      </c>
      <c r="Q16" s="421" t="s">
        <v>297</v>
      </c>
      <c r="R16" s="421">
        <v>136916</v>
      </c>
      <c r="S16" s="422" t="s">
        <v>297</v>
      </c>
      <c r="T16" s="422" t="s">
        <v>55</v>
      </c>
      <c r="U16" s="422" t="s">
        <v>297</v>
      </c>
    </row>
    <row r="17" spans="1:21" ht="11.45" customHeight="1" x14ac:dyDescent="0.25">
      <c r="A17" s="420" t="s">
        <v>28</v>
      </c>
      <c r="B17" s="418">
        <v>3656144.05</v>
      </c>
      <c r="C17" s="419" t="s">
        <v>365</v>
      </c>
      <c r="D17" s="418">
        <v>3696206.74</v>
      </c>
      <c r="E17" s="419" t="s">
        <v>365</v>
      </c>
      <c r="F17" s="419">
        <v>3729690</v>
      </c>
      <c r="G17" s="419" t="s">
        <v>365</v>
      </c>
      <c r="H17" s="424">
        <v>3745150.98</v>
      </c>
      <c r="I17" s="425" t="s">
        <v>297</v>
      </c>
      <c r="J17" s="424">
        <v>3759033.47</v>
      </c>
      <c r="K17" s="425" t="s">
        <v>297</v>
      </c>
      <c r="L17" s="424">
        <v>3776089.39</v>
      </c>
      <c r="M17" s="425" t="s">
        <v>297</v>
      </c>
      <c r="N17" s="424">
        <v>3793834.25</v>
      </c>
      <c r="O17" s="425" t="s">
        <v>297</v>
      </c>
      <c r="P17" s="424">
        <v>3796198.27</v>
      </c>
      <c r="Q17" s="425" t="s">
        <v>297</v>
      </c>
      <c r="R17" s="424">
        <v>3795245.59</v>
      </c>
      <c r="S17" s="419" t="s">
        <v>297</v>
      </c>
      <c r="T17" s="419" t="s">
        <v>55</v>
      </c>
      <c r="U17" s="419" t="s">
        <v>297</v>
      </c>
    </row>
    <row r="18" spans="1:21" ht="11.45" customHeight="1" x14ac:dyDescent="0.25">
      <c r="A18" s="417" t="s">
        <v>29</v>
      </c>
      <c r="B18" s="423">
        <v>488492.91</v>
      </c>
      <c r="C18" s="422" t="s">
        <v>365</v>
      </c>
      <c r="D18" s="423">
        <v>497431.62</v>
      </c>
      <c r="E18" s="422" t="s">
        <v>365</v>
      </c>
      <c r="F18" s="423">
        <v>504649.66</v>
      </c>
      <c r="G18" s="422" t="s">
        <v>365</v>
      </c>
      <c r="H18" s="423">
        <v>511825.34</v>
      </c>
      <c r="I18" s="422" t="s">
        <v>365</v>
      </c>
      <c r="J18" s="423">
        <v>519579.9</v>
      </c>
      <c r="K18" s="422" t="s">
        <v>365</v>
      </c>
      <c r="L18" s="423">
        <v>526540.03</v>
      </c>
      <c r="M18" s="422" t="s">
        <v>365</v>
      </c>
      <c r="N18" s="423">
        <v>531931.37</v>
      </c>
      <c r="O18" s="422" t="s">
        <v>365</v>
      </c>
      <c r="P18" s="423">
        <v>536726.31999999995</v>
      </c>
      <c r="Q18" s="422" t="s">
        <v>365</v>
      </c>
      <c r="R18" s="423">
        <v>541805.94999999995</v>
      </c>
      <c r="S18" s="422" t="s">
        <v>365</v>
      </c>
      <c r="T18" s="422" t="s">
        <v>55</v>
      </c>
      <c r="U18" s="422" t="s">
        <v>297</v>
      </c>
    </row>
    <row r="19" spans="1:21" ht="11.45" customHeight="1" x14ac:dyDescent="0.25">
      <c r="A19" s="420" t="s">
        <v>30</v>
      </c>
      <c r="B19" s="418">
        <v>94226.21</v>
      </c>
      <c r="C19" s="419" t="s">
        <v>365</v>
      </c>
      <c r="D19" s="418">
        <v>98909.2</v>
      </c>
      <c r="E19" s="419" t="s">
        <v>365</v>
      </c>
      <c r="F19" s="419">
        <v>101546</v>
      </c>
      <c r="G19" s="419" t="s">
        <v>365</v>
      </c>
      <c r="H19" s="424">
        <v>102313.1</v>
      </c>
      <c r="I19" s="425" t="s">
        <v>297</v>
      </c>
      <c r="J19" s="424">
        <v>107235.59</v>
      </c>
      <c r="K19" s="425" t="s">
        <v>297</v>
      </c>
      <c r="L19" s="425">
        <v>111984</v>
      </c>
      <c r="M19" s="425" t="s">
        <v>297</v>
      </c>
      <c r="N19" s="425">
        <v>116525</v>
      </c>
      <c r="O19" s="425" t="s">
        <v>297</v>
      </c>
      <c r="P19" s="425">
        <v>120908</v>
      </c>
      <c r="Q19" s="425" t="s">
        <v>297</v>
      </c>
      <c r="R19" s="425">
        <v>124963</v>
      </c>
      <c r="S19" s="425" t="s">
        <v>297</v>
      </c>
      <c r="T19" s="419" t="s">
        <v>55</v>
      </c>
      <c r="U19" s="419" t="s">
        <v>297</v>
      </c>
    </row>
    <row r="20" spans="1:21" ht="11.45" customHeight="1" x14ac:dyDescent="0.25">
      <c r="A20" s="417" t="s">
        <v>31</v>
      </c>
      <c r="B20" s="423">
        <v>189472.31</v>
      </c>
      <c r="C20" s="422" t="s">
        <v>365</v>
      </c>
      <c r="D20" s="423">
        <v>191727.07</v>
      </c>
      <c r="E20" s="422" t="s">
        <v>365</v>
      </c>
      <c r="F20" s="423">
        <v>194553.39</v>
      </c>
      <c r="G20" s="422" t="s">
        <v>365</v>
      </c>
      <c r="H20" s="423">
        <v>197315.55</v>
      </c>
      <c r="I20" s="422" t="s">
        <v>365</v>
      </c>
      <c r="J20" s="423">
        <v>200221.74</v>
      </c>
      <c r="K20" s="422" t="s">
        <v>365</v>
      </c>
      <c r="L20" s="423">
        <v>202058.45</v>
      </c>
      <c r="M20" s="422" t="s">
        <v>365</v>
      </c>
      <c r="N20" s="423">
        <v>203999.62</v>
      </c>
      <c r="O20" s="422" t="s">
        <v>365</v>
      </c>
      <c r="P20" s="423">
        <v>206315.57</v>
      </c>
      <c r="Q20" s="422" t="s">
        <v>365</v>
      </c>
      <c r="R20" s="423">
        <v>209210.18</v>
      </c>
      <c r="S20" s="422" t="s">
        <v>365</v>
      </c>
      <c r="T20" s="422" t="s">
        <v>55</v>
      </c>
      <c r="U20" s="422" t="s">
        <v>297</v>
      </c>
    </row>
    <row r="21" spans="1:21" ht="11.45" customHeight="1" x14ac:dyDescent="0.25">
      <c r="A21" s="417" t="s">
        <v>32</v>
      </c>
      <c r="B21" s="418">
        <v>1198846.17</v>
      </c>
      <c r="C21" s="419" t="s">
        <v>365</v>
      </c>
      <c r="D21" s="418">
        <v>1214437.19</v>
      </c>
      <c r="E21" s="419" t="s">
        <v>365</v>
      </c>
      <c r="F21" s="418">
        <v>1232468.52</v>
      </c>
      <c r="G21" s="419" t="s">
        <v>365</v>
      </c>
      <c r="H21" s="418">
        <v>1250373.56</v>
      </c>
      <c r="I21" s="419" t="s">
        <v>365</v>
      </c>
      <c r="J21" s="418">
        <v>1268760.1299999999</v>
      </c>
      <c r="K21" s="419" t="s">
        <v>365</v>
      </c>
      <c r="L21" s="418">
        <v>1286576.29</v>
      </c>
      <c r="M21" s="419" t="s">
        <v>365</v>
      </c>
      <c r="N21" s="418">
        <v>1305892.51</v>
      </c>
      <c r="O21" s="419" t="s">
        <v>365</v>
      </c>
      <c r="P21" s="418">
        <v>1324867.75</v>
      </c>
      <c r="Q21" s="419" t="s">
        <v>365</v>
      </c>
      <c r="R21" s="418">
        <v>1340455.6299999999</v>
      </c>
      <c r="S21" s="419" t="s">
        <v>365</v>
      </c>
      <c r="T21" s="419" t="s">
        <v>55</v>
      </c>
      <c r="U21" s="419" t="s">
        <v>297</v>
      </c>
    </row>
    <row r="22" spans="1:21" ht="11.45" customHeight="1" x14ac:dyDescent="0.25">
      <c r="A22" s="417" t="s">
        <v>33</v>
      </c>
      <c r="B22" s="423">
        <v>3007480.84</v>
      </c>
      <c r="C22" s="422" t="s">
        <v>365</v>
      </c>
      <c r="D22" s="423">
        <v>3047803.7</v>
      </c>
      <c r="E22" s="422" t="s">
        <v>365</v>
      </c>
      <c r="F22" s="423">
        <v>3107624.46</v>
      </c>
      <c r="G22" s="422" t="s">
        <v>365</v>
      </c>
      <c r="H22" s="423">
        <v>3139776.64</v>
      </c>
      <c r="I22" s="422" t="s">
        <v>365</v>
      </c>
      <c r="J22" s="423">
        <v>3177813.25</v>
      </c>
      <c r="K22" s="422" t="s">
        <v>365</v>
      </c>
      <c r="L22" s="423">
        <v>3215258.21</v>
      </c>
      <c r="M22" s="422" t="s">
        <v>365</v>
      </c>
      <c r="N22" s="423">
        <v>3249420.22</v>
      </c>
      <c r="O22" s="422" t="s">
        <v>365</v>
      </c>
      <c r="P22" s="423">
        <v>3282782.55</v>
      </c>
      <c r="Q22" s="422" t="s">
        <v>365</v>
      </c>
      <c r="R22" s="423">
        <v>3350417.69</v>
      </c>
      <c r="S22" s="422" t="s">
        <v>365</v>
      </c>
      <c r="T22" s="422" t="s">
        <v>55</v>
      </c>
      <c r="U22" s="422" t="s">
        <v>297</v>
      </c>
    </row>
    <row r="23" spans="1:21" ht="11.45" customHeight="1" x14ac:dyDescent="0.25">
      <c r="A23" s="420" t="s">
        <v>34</v>
      </c>
      <c r="B23" s="418">
        <v>410066.58</v>
      </c>
      <c r="C23" s="419" t="s">
        <v>365</v>
      </c>
      <c r="D23" s="418">
        <v>411759.79</v>
      </c>
      <c r="E23" s="419" t="s">
        <v>365</v>
      </c>
      <c r="F23" s="419">
        <v>414586</v>
      </c>
      <c r="G23" s="419" t="s">
        <v>365</v>
      </c>
      <c r="H23" s="425">
        <v>416288</v>
      </c>
      <c r="I23" s="425" t="s">
        <v>297</v>
      </c>
      <c r="J23" s="425">
        <v>418618</v>
      </c>
      <c r="K23" s="425" t="s">
        <v>297</v>
      </c>
      <c r="L23" s="424">
        <v>421176.8</v>
      </c>
      <c r="M23" s="425" t="s">
        <v>297</v>
      </c>
      <c r="N23" s="424">
        <v>423211.4</v>
      </c>
      <c r="O23" s="425" t="s">
        <v>297</v>
      </c>
      <c r="P23" s="424">
        <v>425366.4</v>
      </c>
      <c r="Q23" s="425" t="s">
        <v>297</v>
      </c>
      <c r="R23" s="424">
        <v>427221.5</v>
      </c>
      <c r="S23" s="425" t="s">
        <v>297</v>
      </c>
      <c r="T23" s="419" t="s">
        <v>55</v>
      </c>
      <c r="U23" s="419" t="s">
        <v>297</v>
      </c>
    </row>
    <row r="24" spans="1:21" ht="11.45" customHeight="1" x14ac:dyDescent="0.25">
      <c r="A24" s="417" t="s">
        <v>35</v>
      </c>
      <c r="B24" s="423">
        <v>1303955.54</v>
      </c>
      <c r="C24" s="422" t="s">
        <v>365</v>
      </c>
      <c r="D24" s="423">
        <v>1329920.22</v>
      </c>
      <c r="E24" s="422" t="s">
        <v>365</v>
      </c>
      <c r="F24" s="423">
        <v>1358746.26</v>
      </c>
      <c r="G24" s="422" t="s">
        <v>365</v>
      </c>
      <c r="H24" s="423">
        <v>1387423.24</v>
      </c>
      <c r="I24" s="422" t="s">
        <v>365</v>
      </c>
      <c r="J24" s="423">
        <v>1417955.17</v>
      </c>
      <c r="K24" s="422" t="s">
        <v>365</v>
      </c>
      <c r="L24" s="423">
        <v>1439831.25</v>
      </c>
      <c r="M24" s="422" t="s">
        <v>365</v>
      </c>
      <c r="N24" s="423">
        <v>1472146.34</v>
      </c>
      <c r="O24" s="422" t="s">
        <v>365</v>
      </c>
      <c r="P24" s="423">
        <v>1504600.71</v>
      </c>
      <c r="Q24" s="422" t="s">
        <v>365</v>
      </c>
      <c r="R24" s="423">
        <v>1525532.58</v>
      </c>
      <c r="S24" s="422" t="s">
        <v>365</v>
      </c>
      <c r="T24" s="422" t="s">
        <v>55</v>
      </c>
      <c r="U24" s="422" t="s">
        <v>297</v>
      </c>
    </row>
    <row r="25" spans="1:21" ht="11.45" customHeight="1" x14ac:dyDescent="0.25">
      <c r="A25" s="420" t="s">
        <v>36</v>
      </c>
      <c r="B25" s="418">
        <v>10160.14</v>
      </c>
      <c r="C25" s="419" t="s">
        <v>365</v>
      </c>
      <c r="D25" s="418">
        <v>10400.209999999999</v>
      </c>
      <c r="E25" s="419" t="s">
        <v>365</v>
      </c>
      <c r="F25" s="419">
        <v>10741</v>
      </c>
      <c r="G25" s="419" t="s">
        <v>365</v>
      </c>
      <c r="H25" s="425">
        <v>10933</v>
      </c>
      <c r="I25" s="425" t="s">
        <v>297</v>
      </c>
      <c r="J25" s="425">
        <v>11122</v>
      </c>
      <c r="K25" s="425" t="s">
        <v>297</v>
      </c>
      <c r="L25" s="424">
        <v>11305.42</v>
      </c>
      <c r="M25" s="425" t="s">
        <v>297</v>
      </c>
      <c r="N25" s="424">
        <v>11488.83</v>
      </c>
      <c r="O25" s="425" t="s">
        <v>297</v>
      </c>
      <c r="P25" s="424">
        <v>11677.94</v>
      </c>
      <c r="Q25" s="425" t="s">
        <v>297</v>
      </c>
      <c r="R25" s="424">
        <v>11869.04</v>
      </c>
      <c r="S25" s="425" t="s">
        <v>297</v>
      </c>
      <c r="T25" s="419" t="s">
        <v>55</v>
      </c>
      <c r="U25" s="419" t="s">
        <v>297</v>
      </c>
    </row>
    <row r="26" spans="1:21" ht="11.45" customHeight="1" x14ac:dyDescent="0.25">
      <c r="A26" s="417" t="s">
        <v>37</v>
      </c>
      <c r="B26" s="423">
        <v>639117.94999999995</v>
      </c>
      <c r="C26" s="422" t="s">
        <v>365</v>
      </c>
      <c r="D26" s="423">
        <v>645557.1</v>
      </c>
      <c r="E26" s="422" t="s">
        <v>365</v>
      </c>
      <c r="F26" s="423">
        <v>651890.73</v>
      </c>
      <c r="G26" s="422" t="s">
        <v>365</v>
      </c>
      <c r="H26" s="423">
        <v>656238.4</v>
      </c>
      <c r="I26" s="422" t="s">
        <v>365</v>
      </c>
      <c r="J26" s="423">
        <v>660059.46</v>
      </c>
      <c r="K26" s="422" t="s">
        <v>365</v>
      </c>
      <c r="L26" s="423">
        <v>663207.54</v>
      </c>
      <c r="M26" s="422" t="s">
        <v>365</v>
      </c>
      <c r="N26" s="423">
        <v>666395.14</v>
      </c>
      <c r="O26" s="422" t="s">
        <v>365</v>
      </c>
      <c r="P26" s="423">
        <v>669551.97</v>
      </c>
      <c r="Q26" s="422" t="s">
        <v>365</v>
      </c>
      <c r="R26" s="423">
        <v>672732.23</v>
      </c>
      <c r="S26" s="422" t="s">
        <v>365</v>
      </c>
      <c r="T26" s="422" t="s">
        <v>55</v>
      </c>
      <c r="U26" s="422" t="s">
        <v>297</v>
      </c>
    </row>
    <row r="27" spans="1:21" ht="15" x14ac:dyDescent="0.25">
      <c r="A27" s="417" t="s">
        <v>38</v>
      </c>
      <c r="B27" s="418">
        <v>512279.64</v>
      </c>
      <c r="C27" s="419" t="s">
        <v>365</v>
      </c>
      <c r="D27" s="418">
        <v>517760.55</v>
      </c>
      <c r="E27" s="419" t="s">
        <v>365</v>
      </c>
      <c r="F27" s="419">
        <v>521272</v>
      </c>
      <c r="G27" s="419" t="s">
        <v>365</v>
      </c>
      <c r="H27" s="425">
        <v>528888</v>
      </c>
      <c r="I27" s="425" t="s">
        <v>297</v>
      </c>
      <c r="J27" s="425">
        <v>537046</v>
      </c>
      <c r="K27" s="425" t="s">
        <v>297</v>
      </c>
      <c r="L27" s="424">
        <v>542695.29</v>
      </c>
      <c r="M27" s="425" t="s">
        <v>297</v>
      </c>
      <c r="N27" s="418">
        <v>548421.77</v>
      </c>
      <c r="O27" s="419" t="s">
        <v>365</v>
      </c>
      <c r="P27" s="418">
        <v>553936.63</v>
      </c>
      <c r="Q27" s="419" t="s">
        <v>365</v>
      </c>
      <c r="R27" s="418">
        <v>559809.56000000006</v>
      </c>
      <c r="S27" s="419" t="s">
        <v>365</v>
      </c>
      <c r="T27" s="419" t="s">
        <v>55</v>
      </c>
      <c r="U27" s="419" t="s">
        <v>297</v>
      </c>
    </row>
    <row r="28" spans="1:21" ht="15" x14ac:dyDescent="0.25">
      <c r="A28" s="420" t="s">
        <v>39</v>
      </c>
      <c r="B28" s="426">
        <v>31676.02</v>
      </c>
      <c r="C28" s="421" t="s">
        <v>366</v>
      </c>
      <c r="D28" s="426">
        <v>31980.87</v>
      </c>
      <c r="E28" s="421" t="s">
        <v>366</v>
      </c>
      <c r="F28" s="426">
        <v>32400.58</v>
      </c>
      <c r="G28" s="421" t="s">
        <v>366</v>
      </c>
      <c r="H28" s="426">
        <v>32755.63</v>
      </c>
      <c r="I28" s="421" t="s">
        <v>366</v>
      </c>
      <c r="J28" s="426">
        <v>33112.589999999997</v>
      </c>
      <c r="K28" s="421" t="s">
        <v>366</v>
      </c>
      <c r="L28" s="426">
        <v>33534.49</v>
      </c>
      <c r="M28" s="421" t="s">
        <v>366</v>
      </c>
      <c r="N28" s="426">
        <v>33916.230000000003</v>
      </c>
      <c r="O28" s="421" t="s">
        <v>366</v>
      </c>
      <c r="P28" s="426">
        <v>34213.15</v>
      </c>
      <c r="Q28" s="421" t="s">
        <v>366</v>
      </c>
      <c r="R28" s="426">
        <v>34591.57</v>
      </c>
      <c r="S28" s="421" t="s">
        <v>366</v>
      </c>
      <c r="T28" s="426">
        <v>35020.89</v>
      </c>
      <c r="U28" s="421" t="s">
        <v>366</v>
      </c>
    </row>
    <row r="29" spans="1:21" ht="15" x14ac:dyDescent="0.25">
      <c r="A29" s="417" t="s">
        <v>40</v>
      </c>
      <c r="B29" s="418">
        <v>365437.78</v>
      </c>
      <c r="C29" s="419" t="s">
        <v>365</v>
      </c>
      <c r="D29" s="418">
        <v>369276.55</v>
      </c>
      <c r="E29" s="419" t="s">
        <v>365</v>
      </c>
      <c r="F29" s="418">
        <v>371219.11</v>
      </c>
      <c r="G29" s="419" t="s">
        <v>365</v>
      </c>
      <c r="H29" s="418">
        <v>372238.5</v>
      </c>
      <c r="I29" s="419" t="s">
        <v>365</v>
      </c>
      <c r="J29" s="418">
        <v>374810.06</v>
      </c>
      <c r="K29" s="419" t="s">
        <v>365</v>
      </c>
      <c r="L29" s="418">
        <v>377557.87</v>
      </c>
      <c r="M29" s="419" t="s">
        <v>365</v>
      </c>
      <c r="N29" s="418">
        <v>380100.68</v>
      </c>
      <c r="O29" s="419" t="s">
        <v>365</v>
      </c>
      <c r="P29" s="418">
        <v>382438.41</v>
      </c>
      <c r="Q29" s="419" t="s">
        <v>365</v>
      </c>
      <c r="R29" s="418">
        <v>384937.16</v>
      </c>
      <c r="S29" s="419" t="s">
        <v>365</v>
      </c>
      <c r="T29" s="419" t="s">
        <v>55</v>
      </c>
      <c r="U29" s="419" t="s">
        <v>297</v>
      </c>
    </row>
    <row r="30" spans="1:21" ht="15" x14ac:dyDescent="0.25">
      <c r="A30" s="417" t="s">
        <v>42</v>
      </c>
      <c r="B30" s="423">
        <v>76762.25</v>
      </c>
      <c r="C30" s="422" t="s">
        <v>365</v>
      </c>
      <c r="D30" s="423">
        <v>78027.320000000007</v>
      </c>
      <c r="E30" s="422" t="s">
        <v>365</v>
      </c>
      <c r="F30" s="423">
        <v>79018.75</v>
      </c>
      <c r="G30" s="422" t="s">
        <v>365</v>
      </c>
      <c r="H30" s="423">
        <v>79845.08</v>
      </c>
      <c r="I30" s="422" t="s">
        <v>365</v>
      </c>
      <c r="J30" s="422">
        <v>79760</v>
      </c>
      <c r="K30" s="422" t="s">
        <v>365</v>
      </c>
      <c r="L30" s="422">
        <v>80420</v>
      </c>
      <c r="M30" s="422" t="s">
        <v>297</v>
      </c>
      <c r="N30" s="422">
        <v>81135</v>
      </c>
      <c r="O30" s="422" t="s">
        <v>297</v>
      </c>
      <c r="P30" s="423">
        <v>80792.820000000007</v>
      </c>
      <c r="Q30" s="422" t="s">
        <v>365</v>
      </c>
      <c r="R30" s="423">
        <v>80348.490000000005</v>
      </c>
      <c r="S30" s="422" t="s">
        <v>365</v>
      </c>
      <c r="T30" s="422" t="s">
        <v>55</v>
      </c>
      <c r="U30" s="422" t="s">
        <v>297</v>
      </c>
    </row>
    <row r="31" spans="1:21" ht="15" x14ac:dyDescent="0.25">
      <c r="A31" s="417" t="s">
        <v>43</v>
      </c>
      <c r="B31" s="418">
        <v>1125477.57</v>
      </c>
      <c r="C31" s="419" t="s">
        <v>365</v>
      </c>
      <c r="D31" s="418">
        <v>1136972.3899999999</v>
      </c>
      <c r="E31" s="419" t="s">
        <v>365</v>
      </c>
      <c r="F31" s="418">
        <v>1149195.1599999999</v>
      </c>
      <c r="G31" s="419" t="s">
        <v>365</v>
      </c>
      <c r="H31" s="418">
        <v>1161709.24</v>
      </c>
      <c r="I31" s="419" t="s">
        <v>365</v>
      </c>
      <c r="J31" s="418">
        <v>1173709.81</v>
      </c>
      <c r="K31" s="419" t="s">
        <v>365</v>
      </c>
      <c r="L31" s="418">
        <v>1186882.3600000001</v>
      </c>
      <c r="M31" s="419" t="s">
        <v>365</v>
      </c>
      <c r="N31" s="418">
        <v>1198872.07</v>
      </c>
      <c r="O31" s="419" t="s">
        <v>365</v>
      </c>
      <c r="P31" s="418">
        <v>1208827.17</v>
      </c>
      <c r="Q31" s="419" t="s">
        <v>365</v>
      </c>
      <c r="R31" s="418">
        <v>1219247.75</v>
      </c>
      <c r="S31" s="419" t="s">
        <v>365</v>
      </c>
      <c r="T31" s="419" t="s">
        <v>55</v>
      </c>
      <c r="U31" s="419" t="s">
        <v>297</v>
      </c>
    </row>
    <row r="32" spans="1:21" ht="15" x14ac:dyDescent="0.25">
      <c r="A32" s="420" t="s">
        <v>44</v>
      </c>
      <c r="B32" s="423">
        <v>2379167.38</v>
      </c>
      <c r="C32" s="422" t="s">
        <v>365</v>
      </c>
      <c r="D32" s="423">
        <v>2407445.15</v>
      </c>
      <c r="E32" s="422" t="s">
        <v>365</v>
      </c>
      <c r="F32" s="422">
        <v>2523470</v>
      </c>
      <c r="G32" s="422" t="s">
        <v>365</v>
      </c>
      <c r="H32" s="426">
        <v>2510368.5</v>
      </c>
      <c r="I32" s="421" t="s">
        <v>297</v>
      </c>
      <c r="J32" s="426">
        <v>2549744.2999999998</v>
      </c>
      <c r="K32" s="421" t="s">
        <v>297</v>
      </c>
      <c r="L32" s="426">
        <v>2586841.9</v>
      </c>
      <c r="M32" s="421" t="s">
        <v>297</v>
      </c>
      <c r="N32" s="426">
        <v>2617925.7000000002</v>
      </c>
      <c r="O32" s="421" t="s">
        <v>297</v>
      </c>
      <c r="P32" s="426">
        <v>2645057.4</v>
      </c>
      <c r="Q32" s="421" t="s">
        <v>297</v>
      </c>
      <c r="R32" s="426">
        <v>2656094.1</v>
      </c>
      <c r="S32" s="421" t="s">
        <v>297</v>
      </c>
      <c r="T32" s="422" t="s">
        <v>55</v>
      </c>
      <c r="U32" s="422" t="s">
        <v>297</v>
      </c>
    </row>
    <row r="33" spans="1:21" ht="15" x14ac:dyDescent="0.25">
      <c r="A33" s="417" t="s">
        <v>45</v>
      </c>
      <c r="B33" s="418">
        <v>166698.66</v>
      </c>
      <c r="C33" s="419" t="s">
        <v>365</v>
      </c>
      <c r="D33" s="418">
        <v>169977.48</v>
      </c>
      <c r="E33" s="419" t="s">
        <v>365</v>
      </c>
      <c r="F33" s="418">
        <v>172671.14</v>
      </c>
      <c r="G33" s="419" t="s">
        <v>365</v>
      </c>
      <c r="H33" s="418">
        <v>175115.23</v>
      </c>
      <c r="I33" s="419" t="s">
        <v>365</v>
      </c>
      <c r="J33" s="418">
        <v>177047.38</v>
      </c>
      <c r="K33" s="419" t="s">
        <v>365</v>
      </c>
      <c r="L33" s="418">
        <v>177039.71</v>
      </c>
      <c r="M33" s="419" t="s">
        <v>365</v>
      </c>
      <c r="N33" s="418">
        <v>176440.67</v>
      </c>
      <c r="O33" s="419" t="s">
        <v>365</v>
      </c>
      <c r="P33" s="418">
        <v>174966.16</v>
      </c>
      <c r="Q33" s="419" t="s">
        <v>365</v>
      </c>
      <c r="R33" s="418">
        <v>174955.93</v>
      </c>
      <c r="S33" s="419" t="s">
        <v>365</v>
      </c>
      <c r="T33" s="419" t="s">
        <v>55</v>
      </c>
      <c r="U33" s="419" t="s">
        <v>297</v>
      </c>
    </row>
    <row r="34" spans="1:21" ht="15" x14ac:dyDescent="0.25">
      <c r="A34" s="420" t="s">
        <v>46</v>
      </c>
      <c r="B34" s="426">
        <v>2089617.92</v>
      </c>
      <c r="C34" s="421" t="s">
        <v>297</v>
      </c>
      <c r="D34" s="426">
        <v>2120490.77</v>
      </c>
      <c r="E34" s="421" t="s">
        <v>297</v>
      </c>
      <c r="F34" s="426">
        <v>2153072.84</v>
      </c>
      <c r="G34" s="421" t="s">
        <v>297</v>
      </c>
      <c r="H34" s="426">
        <v>2186077.31</v>
      </c>
      <c r="I34" s="421" t="s">
        <v>297</v>
      </c>
      <c r="J34" s="426">
        <v>2221760.31</v>
      </c>
      <c r="K34" s="421" t="s">
        <v>297</v>
      </c>
      <c r="L34" s="426">
        <v>2255535.7400000002</v>
      </c>
      <c r="M34" s="421" t="s">
        <v>297</v>
      </c>
      <c r="N34" s="426">
        <v>2290235.2000000002</v>
      </c>
      <c r="O34" s="421" t="s">
        <v>297</v>
      </c>
      <c r="P34" s="426">
        <v>2327859.84</v>
      </c>
      <c r="Q34" s="421" t="s">
        <v>297</v>
      </c>
      <c r="R34" s="426">
        <v>2365153.58</v>
      </c>
      <c r="S34" s="421" t="s">
        <v>297</v>
      </c>
      <c r="T34" s="422" t="s">
        <v>55</v>
      </c>
      <c r="U34" s="422" t="s">
        <v>297</v>
      </c>
    </row>
    <row r="35" spans="1:21" ht="15" x14ac:dyDescent="0.25">
      <c r="A35" s="420" t="s">
        <v>47</v>
      </c>
      <c r="B35" s="418">
        <v>337816.72</v>
      </c>
      <c r="C35" s="419" t="s">
        <v>365</v>
      </c>
      <c r="D35" s="424">
        <v>341458.86</v>
      </c>
      <c r="E35" s="425" t="s">
        <v>297</v>
      </c>
      <c r="F35" s="424">
        <v>345081.52</v>
      </c>
      <c r="G35" s="425" t="s">
        <v>297</v>
      </c>
      <c r="H35" s="424">
        <v>346949.66</v>
      </c>
      <c r="I35" s="425" t="s">
        <v>297</v>
      </c>
      <c r="J35" s="424">
        <v>348868.39</v>
      </c>
      <c r="K35" s="425" t="s">
        <v>297</v>
      </c>
      <c r="L35" s="424">
        <v>350474.1</v>
      </c>
      <c r="M35" s="425" t="s">
        <v>297</v>
      </c>
      <c r="N35" s="424">
        <v>353061.12</v>
      </c>
      <c r="O35" s="425" t="s">
        <v>297</v>
      </c>
      <c r="P35" s="424">
        <v>355149.81</v>
      </c>
      <c r="Q35" s="425" t="s">
        <v>297</v>
      </c>
      <c r="R35" s="424">
        <v>357841.06</v>
      </c>
      <c r="S35" s="425" t="s">
        <v>297</v>
      </c>
      <c r="T35" s="419" t="s">
        <v>55</v>
      </c>
      <c r="U35" s="419" t="s">
        <v>297</v>
      </c>
    </row>
    <row r="36" spans="1:21" ht="15" x14ac:dyDescent="0.25">
      <c r="A36" s="420" t="s">
        <v>48</v>
      </c>
      <c r="B36" s="423">
        <v>514589.23</v>
      </c>
      <c r="C36" s="422" t="s">
        <v>365</v>
      </c>
      <c r="D36" s="423">
        <v>518787.23</v>
      </c>
      <c r="E36" s="422" t="s">
        <v>365</v>
      </c>
      <c r="F36" s="423">
        <v>532508.48</v>
      </c>
      <c r="G36" s="422" t="s">
        <v>365</v>
      </c>
      <c r="H36" s="426">
        <v>532906.07999999996</v>
      </c>
      <c r="I36" s="421" t="s">
        <v>297</v>
      </c>
      <c r="J36" s="421">
        <v>534171</v>
      </c>
      <c r="K36" s="421" t="s">
        <v>297</v>
      </c>
      <c r="L36" s="421">
        <v>538330</v>
      </c>
      <c r="M36" s="421" t="s">
        <v>297</v>
      </c>
      <c r="N36" s="421">
        <v>537877</v>
      </c>
      <c r="O36" s="421" t="s">
        <v>297</v>
      </c>
      <c r="P36" s="421">
        <v>539622</v>
      </c>
      <c r="Q36" s="421" t="s">
        <v>297</v>
      </c>
      <c r="R36" s="421">
        <v>540935</v>
      </c>
      <c r="S36" s="421" t="s">
        <v>297</v>
      </c>
      <c r="T36" s="422" t="s">
        <v>55</v>
      </c>
      <c r="U36" s="422" t="s">
        <v>297</v>
      </c>
    </row>
    <row r="37" spans="1:21" ht="15" x14ac:dyDescent="0.25">
      <c r="A37" s="417" t="s">
        <v>49</v>
      </c>
      <c r="B37" s="418">
        <v>2350767.92</v>
      </c>
      <c r="C37" s="419" t="s">
        <v>365</v>
      </c>
      <c r="D37" s="418">
        <v>2399853.65</v>
      </c>
      <c r="E37" s="419" t="s">
        <v>365</v>
      </c>
      <c r="F37" s="418">
        <v>2441435.85</v>
      </c>
      <c r="G37" s="419" t="s">
        <v>365</v>
      </c>
      <c r="H37" s="418">
        <v>2484042.06</v>
      </c>
      <c r="I37" s="419" t="s">
        <v>365</v>
      </c>
      <c r="J37" s="418">
        <v>2524465.91</v>
      </c>
      <c r="K37" s="419" t="s">
        <v>365</v>
      </c>
      <c r="L37" s="418">
        <v>2561718.1800000002</v>
      </c>
      <c r="M37" s="419" t="s">
        <v>365</v>
      </c>
      <c r="N37" s="418">
        <v>2596497.66</v>
      </c>
      <c r="O37" s="419" t="s">
        <v>365</v>
      </c>
      <c r="P37" s="418">
        <v>2624246.1</v>
      </c>
      <c r="Q37" s="419" t="s">
        <v>365</v>
      </c>
      <c r="R37" s="418">
        <v>2658262.89</v>
      </c>
      <c r="S37" s="419" t="s">
        <v>365</v>
      </c>
      <c r="T37" s="419" t="s">
        <v>55</v>
      </c>
      <c r="U37" s="419" t="s">
        <v>297</v>
      </c>
    </row>
    <row r="38" spans="1:21" ht="15" x14ac:dyDescent="0.25">
      <c r="A38" s="417" t="s">
        <v>50</v>
      </c>
      <c r="B38" s="423">
        <v>3369979.9</v>
      </c>
      <c r="C38" s="422" t="s">
        <v>365</v>
      </c>
      <c r="D38" s="423">
        <v>3394066.24</v>
      </c>
      <c r="E38" s="422" t="s">
        <v>365</v>
      </c>
      <c r="F38" s="423">
        <v>3417608.58</v>
      </c>
      <c r="G38" s="422" t="s">
        <v>365</v>
      </c>
      <c r="H38" s="423">
        <v>3436976.96</v>
      </c>
      <c r="I38" s="422" t="s">
        <v>365</v>
      </c>
      <c r="J38" s="423">
        <v>3457341.11</v>
      </c>
      <c r="K38" s="422" t="s">
        <v>365</v>
      </c>
      <c r="L38" s="423">
        <v>3476438.88</v>
      </c>
      <c r="M38" s="422" t="s">
        <v>365</v>
      </c>
      <c r="N38" s="423">
        <v>3502001.48</v>
      </c>
      <c r="O38" s="422" t="s">
        <v>365</v>
      </c>
      <c r="P38" s="423">
        <v>3526486.37</v>
      </c>
      <c r="Q38" s="422" t="s">
        <v>365</v>
      </c>
      <c r="R38" s="423">
        <v>3548014.56</v>
      </c>
      <c r="S38" s="422" t="s">
        <v>365</v>
      </c>
      <c r="T38" s="422" t="s">
        <v>55</v>
      </c>
      <c r="U38" s="422" t="s">
        <v>297</v>
      </c>
    </row>
    <row r="39" spans="1:21" ht="15" x14ac:dyDescent="0.25">
      <c r="A39" s="417" t="s">
        <v>53</v>
      </c>
      <c r="B39" s="419" t="s">
        <v>55</v>
      </c>
      <c r="C39" s="419" t="s">
        <v>297</v>
      </c>
      <c r="D39" s="419" t="s">
        <v>55</v>
      </c>
      <c r="E39" s="419" t="s">
        <v>297</v>
      </c>
      <c r="F39" s="419" t="s">
        <v>55</v>
      </c>
      <c r="G39" s="419" t="s">
        <v>297</v>
      </c>
      <c r="H39" s="419">
        <v>1124871</v>
      </c>
      <c r="I39" s="419" t="s">
        <v>297</v>
      </c>
      <c r="J39" s="419">
        <v>1136136</v>
      </c>
      <c r="K39" s="419" t="s">
        <v>297</v>
      </c>
      <c r="L39" s="419">
        <v>1149944</v>
      </c>
      <c r="M39" s="419" t="s">
        <v>297</v>
      </c>
      <c r="N39" s="419">
        <v>1159787</v>
      </c>
      <c r="O39" s="419" t="s">
        <v>297</v>
      </c>
      <c r="P39" s="419">
        <v>1162641</v>
      </c>
      <c r="Q39" s="419" t="s">
        <v>297</v>
      </c>
      <c r="R39" s="419">
        <v>1172037</v>
      </c>
      <c r="S39" s="419" t="s">
        <v>297</v>
      </c>
      <c r="T39" s="419" t="s">
        <v>55</v>
      </c>
      <c r="U39" s="419" t="s">
        <v>297</v>
      </c>
    </row>
    <row r="40" spans="1:21" ht="15" x14ac:dyDescent="0.25">
      <c r="A40" s="417" t="s">
        <v>54</v>
      </c>
      <c r="B40" s="423">
        <v>417311.78</v>
      </c>
      <c r="C40" s="422" t="s">
        <v>297</v>
      </c>
      <c r="D40" s="423">
        <v>419413.98</v>
      </c>
      <c r="E40" s="422" t="s">
        <v>297</v>
      </c>
      <c r="F40" s="423">
        <v>421601.97</v>
      </c>
      <c r="G40" s="422" t="s">
        <v>297</v>
      </c>
      <c r="H40" s="423">
        <v>423571.13</v>
      </c>
      <c r="I40" s="422" t="s">
        <v>297</v>
      </c>
      <c r="J40" s="423">
        <v>426138.91</v>
      </c>
      <c r="K40" s="422" t="s">
        <v>297</v>
      </c>
      <c r="L40" s="423">
        <v>428833.56</v>
      </c>
      <c r="M40" s="422" t="s">
        <v>297</v>
      </c>
      <c r="N40" s="423">
        <v>431202.13</v>
      </c>
      <c r="O40" s="422" t="s">
        <v>297</v>
      </c>
      <c r="P40" s="423">
        <v>433091.55</v>
      </c>
      <c r="Q40" s="422" t="s">
        <v>297</v>
      </c>
      <c r="R40" s="423">
        <v>435195.19</v>
      </c>
      <c r="S40" s="422" t="s">
        <v>367</v>
      </c>
      <c r="T40" s="423">
        <v>437611.76</v>
      </c>
      <c r="U40" s="422" t="s">
        <v>366</v>
      </c>
    </row>
    <row r="41" spans="1:21" ht="15" x14ac:dyDescent="0.25">
      <c r="A41" s="417" t="s">
        <v>51</v>
      </c>
      <c r="B41" s="419" t="s">
        <v>55</v>
      </c>
      <c r="C41" s="419" t="s">
        <v>297</v>
      </c>
      <c r="D41" s="419" t="s">
        <v>55</v>
      </c>
      <c r="E41" s="419" t="s">
        <v>297</v>
      </c>
      <c r="F41" s="419" t="s">
        <v>55</v>
      </c>
      <c r="G41" s="419" t="s">
        <v>297</v>
      </c>
      <c r="H41" s="419">
        <v>618038</v>
      </c>
      <c r="I41" s="419" t="s">
        <v>297</v>
      </c>
      <c r="J41" s="419">
        <v>623650</v>
      </c>
      <c r="K41" s="419" t="s">
        <v>297</v>
      </c>
      <c r="L41" s="419">
        <v>630742</v>
      </c>
      <c r="M41" s="419" t="s">
        <v>297</v>
      </c>
      <c r="N41" s="419">
        <v>636203</v>
      </c>
      <c r="O41" s="419" t="s">
        <v>297</v>
      </c>
      <c r="P41" s="418">
        <v>636303.92000000004</v>
      </c>
      <c r="Q41" s="419" t="s">
        <v>297</v>
      </c>
      <c r="R41" s="419" t="s">
        <v>55</v>
      </c>
      <c r="S41" s="419" t="s">
        <v>297</v>
      </c>
      <c r="T41" s="419" t="s">
        <v>55</v>
      </c>
      <c r="U41" s="419" t="s">
        <v>297</v>
      </c>
    </row>
    <row r="42" spans="1:21" ht="15" x14ac:dyDescent="0.25">
      <c r="A42" s="417" t="s">
        <v>368</v>
      </c>
      <c r="B42" s="422" t="s">
        <v>55</v>
      </c>
      <c r="C42" s="422" t="s">
        <v>297</v>
      </c>
      <c r="D42" s="422" t="s">
        <v>55</v>
      </c>
      <c r="E42" s="422" t="s">
        <v>297</v>
      </c>
      <c r="F42" s="422" t="s">
        <v>55</v>
      </c>
      <c r="G42" s="422" t="s">
        <v>297</v>
      </c>
      <c r="H42" s="422">
        <v>355610</v>
      </c>
      <c r="I42" s="422" t="s">
        <v>297</v>
      </c>
      <c r="J42" s="422">
        <v>359553</v>
      </c>
      <c r="K42" s="422" t="s">
        <v>297</v>
      </c>
      <c r="L42" s="423">
        <v>368456.4</v>
      </c>
      <c r="M42" s="422" t="s">
        <v>297</v>
      </c>
      <c r="N42" s="423">
        <v>369547.7</v>
      </c>
      <c r="O42" s="422" t="s">
        <v>297</v>
      </c>
      <c r="P42" s="423">
        <v>375938.5</v>
      </c>
      <c r="Q42" s="422" t="s">
        <v>297</v>
      </c>
      <c r="R42" s="422" t="s">
        <v>55</v>
      </c>
      <c r="S42" s="422" t="s">
        <v>297</v>
      </c>
      <c r="T42" s="422" t="s">
        <v>55</v>
      </c>
      <c r="U42" s="422" t="s">
        <v>297</v>
      </c>
    </row>
    <row r="44" spans="1:21" ht="15" x14ac:dyDescent="0.25">
      <c r="A44" s="410" t="s">
        <v>369</v>
      </c>
    </row>
    <row r="45" spans="1:21" ht="15" x14ac:dyDescent="0.25">
      <c r="A45" s="410" t="s">
        <v>55</v>
      </c>
      <c r="B45" s="408" t="s">
        <v>56</v>
      </c>
    </row>
    <row r="46" spans="1:21" ht="15" x14ac:dyDescent="0.25">
      <c r="A46" s="410" t="s">
        <v>370</v>
      </c>
    </row>
    <row r="47" spans="1:21" ht="15" x14ac:dyDescent="0.25">
      <c r="A47" s="410" t="s">
        <v>366</v>
      </c>
      <c r="B47" s="408" t="s">
        <v>371</v>
      </c>
    </row>
    <row r="48" spans="1:21" ht="15" x14ac:dyDescent="0.25">
      <c r="A48" s="410" t="s">
        <v>367</v>
      </c>
      <c r="B48" s="408" t="s">
        <v>372</v>
      </c>
    </row>
    <row r="49" spans="1:2" ht="15" x14ac:dyDescent="0.25">
      <c r="A49" s="410" t="s">
        <v>365</v>
      </c>
      <c r="B49" s="408" t="s">
        <v>373</v>
      </c>
    </row>
  </sheetData>
  <mergeCells count="10">
    <mergeCell ref="N10:O10"/>
    <mergeCell ref="P10:Q10"/>
    <mergeCell ref="R10:S10"/>
    <mergeCell ref="T10:U10"/>
    <mergeCell ref="B10:C10"/>
    <mergeCell ref="D10:E10"/>
    <mergeCell ref="F10:G10"/>
    <mergeCell ref="H10:I10"/>
    <mergeCell ref="J10:K10"/>
    <mergeCell ref="L10:M10"/>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F44D8-C2AC-4E0E-A07E-2C21FD6C2286}">
  <dimension ref="A1:U46"/>
  <sheetViews>
    <sheetView workbookViewId="0"/>
  </sheetViews>
  <sheetFormatPr defaultColWidth="8.625" defaultRowHeight="11.45" customHeight="1" x14ac:dyDescent="0.25"/>
  <cols>
    <col min="1" max="1" width="27.375" style="409" customWidth="1"/>
    <col min="2" max="2" width="9.125" style="409" customWidth="1"/>
    <col min="3" max="3" width="4.625" style="409" customWidth="1"/>
    <col min="4" max="4" width="9.125" style="409" customWidth="1"/>
    <col min="5" max="5" width="4.625" style="409" customWidth="1"/>
    <col min="6" max="6" width="9.125" style="409" customWidth="1"/>
    <col min="7" max="7" width="4.625" style="409" customWidth="1"/>
    <col min="8" max="8" width="9.125" style="409" customWidth="1"/>
    <col min="9" max="9" width="4.625" style="409" customWidth="1"/>
    <col min="10" max="10" width="9.125" style="409" customWidth="1"/>
    <col min="11" max="11" width="4.625" style="409" customWidth="1"/>
    <col min="12" max="12" width="9.125" style="409" customWidth="1"/>
    <col min="13" max="13" width="4.625" style="409" customWidth="1"/>
    <col min="14" max="14" width="9.125" style="409" customWidth="1"/>
    <col min="15" max="15" width="4.625" style="409" customWidth="1"/>
    <col min="16" max="16" width="9.125" style="409" customWidth="1"/>
    <col min="17" max="17" width="4.625" style="409" customWidth="1"/>
    <col min="18" max="18" width="9.125" style="409" customWidth="1"/>
    <col min="19" max="19" width="4.625" style="409" customWidth="1"/>
    <col min="20" max="20" width="9.125" style="409" customWidth="1"/>
    <col min="21" max="21" width="4.625" style="409" customWidth="1"/>
    <col min="22" max="16384" width="8.625" style="409"/>
  </cols>
  <sheetData>
    <row r="1" spans="1:21" ht="11.45" customHeight="1" x14ac:dyDescent="0.25">
      <c r="A1" s="448" t="s">
        <v>375</v>
      </c>
    </row>
    <row r="2" spans="1:21" ht="11.45" customHeight="1" x14ac:dyDescent="0.25">
      <c r="A2" s="448" t="s">
        <v>353</v>
      </c>
      <c r="B2" s="449" t="s">
        <v>376</v>
      </c>
    </row>
    <row r="3" spans="1:21" ht="11.45" customHeight="1" x14ac:dyDescent="0.25">
      <c r="A3" s="448" t="s">
        <v>355</v>
      </c>
      <c r="B3" s="448" t="s">
        <v>377</v>
      </c>
    </row>
    <row r="5" spans="1:21" ht="11.45" customHeight="1" x14ac:dyDescent="0.25">
      <c r="A5" s="449" t="s">
        <v>357</v>
      </c>
      <c r="C5" s="448" t="s">
        <v>358</v>
      </c>
    </row>
    <row r="6" spans="1:21" ht="11.45" customHeight="1" x14ac:dyDescent="0.25">
      <c r="A6" s="449" t="s">
        <v>378</v>
      </c>
      <c r="C6" s="448" t="s">
        <v>0</v>
      </c>
    </row>
    <row r="7" spans="1:21" ht="11.45" customHeight="1" x14ac:dyDescent="0.25">
      <c r="A7" s="449" t="s">
        <v>379</v>
      </c>
      <c r="C7" s="448" t="s">
        <v>1</v>
      </c>
    </row>
    <row r="8" spans="1:21" ht="11.45" customHeight="1" x14ac:dyDescent="0.25">
      <c r="A8" s="449" t="s">
        <v>362</v>
      </c>
      <c r="C8" s="448" t="s">
        <v>2</v>
      </c>
    </row>
    <row r="9" spans="1:21" ht="11.45" customHeight="1" x14ac:dyDescent="0.25">
      <c r="A9" s="449" t="s">
        <v>380</v>
      </c>
      <c r="C9" s="448" t="s">
        <v>3</v>
      </c>
    </row>
    <row r="11" spans="1:21" ht="11.45" customHeight="1" x14ac:dyDescent="0.25">
      <c r="A11" s="450" t="s">
        <v>363</v>
      </c>
      <c r="B11" s="708" t="s">
        <v>15</v>
      </c>
      <c r="C11" s="708" t="s">
        <v>297</v>
      </c>
      <c r="D11" s="708" t="s">
        <v>16</v>
      </c>
      <c r="E11" s="708" t="s">
        <v>297</v>
      </c>
      <c r="F11" s="708" t="s">
        <v>17</v>
      </c>
      <c r="G11" s="708" t="s">
        <v>297</v>
      </c>
      <c r="H11" s="708" t="s">
        <v>18</v>
      </c>
      <c r="I11" s="708" t="s">
        <v>297</v>
      </c>
      <c r="J11" s="708" t="s">
        <v>19</v>
      </c>
      <c r="K11" s="708" t="s">
        <v>297</v>
      </c>
      <c r="L11" s="708" t="s">
        <v>20</v>
      </c>
      <c r="M11" s="708" t="s">
        <v>297</v>
      </c>
      <c r="N11" s="708" t="s">
        <v>21</v>
      </c>
      <c r="O11" s="708" t="s">
        <v>297</v>
      </c>
      <c r="P11" s="708" t="s">
        <v>22</v>
      </c>
      <c r="Q11" s="708" t="s">
        <v>297</v>
      </c>
      <c r="R11" s="708" t="s">
        <v>63</v>
      </c>
      <c r="S11" s="708" t="s">
        <v>297</v>
      </c>
      <c r="T11" s="708" t="s">
        <v>300</v>
      </c>
      <c r="U11" s="708" t="s">
        <v>297</v>
      </c>
    </row>
    <row r="12" spans="1:21" ht="11.45" customHeight="1" x14ac:dyDescent="0.25">
      <c r="A12" s="451" t="s">
        <v>364</v>
      </c>
      <c r="B12" s="413" t="s">
        <v>297</v>
      </c>
      <c r="C12" s="413" t="s">
        <v>297</v>
      </c>
      <c r="D12" s="413" t="s">
        <v>297</v>
      </c>
      <c r="E12" s="413" t="s">
        <v>297</v>
      </c>
      <c r="F12" s="413" t="s">
        <v>297</v>
      </c>
      <c r="G12" s="413" t="s">
        <v>297</v>
      </c>
      <c r="H12" s="413" t="s">
        <v>297</v>
      </c>
      <c r="I12" s="413" t="s">
        <v>297</v>
      </c>
      <c r="J12" s="413" t="s">
        <v>297</v>
      </c>
      <c r="K12" s="413" t="s">
        <v>297</v>
      </c>
      <c r="L12" s="413" t="s">
        <v>297</v>
      </c>
      <c r="M12" s="413" t="s">
        <v>297</v>
      </c>
      <c r="N12" s="413" t="s">
        <v>297</v>
      </c>
      <c r="O12" s="413" t="s">
        <v>297</v>
      </c>
      <c r="P12" s="413" t="s">
        <v>297</v>
      </c>
      <c r="Q12" s="413" t="s">
        <v>297</v>
      </c>
      <c r="R12" s="413" t="s">
        <v>297</v>
      </c>
      <c r="S12" s="413" t="s">
        <v>297</v>
      </c>
      <c r="T12" s="413" t="s">
        <v>297</v>
      </c>
      <c r="U12" s="413" t="s">
        <v>297</v>
      </c>
    </row>
    <row r="13" spans="1:21" ht="11.45" customHeight="1" x14ac:dyDescent="0.25">
      <c r="A13" s="452" t="s">
        <v>24</v>
      </c>
      <c r="B13" s="453">
        <v>5128</v>
      </c>
      <c r="C13" s="453" t="s">
        <v>297</v>
      </c>
      <c r="D13" s="453" t="s">
        <v>55</v>
      </c>
      <c r="E13" s="453" t="s">
        <v>297</v>
      </c>
      <c r="F13" s="453" t="s">
        <v>55</v>
      </c>
      <c r="G13" s="453" t="s">
        <v>297</v>
      </c>
      <c r="H13" s="453" t="s">
        <v>55</v>
      </c>
      <c r="I13" s="453" t="s">
        <v>297</v>
      </c>
      <c r="J13" s="453" t="s">
        <v>55</v>
      </c>
      <c r="K13" s="453" t="s">
        <v>297</v>
      </c>
      <c r="L13" s="453" t="s">
        <v>55</v>
      </c>
      <c r="M13" s="453" t="s">
        <v>297</v>
      </c>
      <c r="N13" s="454">
        <v>5351.3</v>
      </c>
      <c r="O13" s="453" t="s">
        <v>367</v>
      </c>
      <c r="P13" s="454">
        <v>5351.3</v>
      </c>
      <c r="Q13" s="453" t="s">
        <v>366</v>
      </c>
      <c r="R13" s="454">
        <v>5351.3</v>
      </c>
      <c r="S13" s="453" t="s">
        <v>366</v>
      </c>
      <c r="T13" s="454">
        <v>5351.3</v>
      </c>
      <c r="U13" s="453" t="s">
        <v>366</v>
      </c>
    </row>
    <row r="14" spans="1:21" ht="11.45" customHeight="1" x14ac:dyDescent="0.25">
      <c r="A14" s="452" t="s">
        <v>25</v>
      </c>
      <c r="B14" s="455">
        <v>6205</v>
      </c>
      <c r="C14" s="455" t="s">
        <v>297</v>
      </c>
      <c r="D14" s="455" t="s">
        <v>55</v>
      </c>
      <c r="E14" s="455" t="s">
        <v>297</v>
      </c>
      <c r="F14" s="456">
        <v>6154.52</v>
      </c>
      <c r="G14" s="455" t="s">
        <v>366</v>
      </c>
      <c r="H14" s="456">
        <v>5570.04</v>
      </c>
      <c r="I14" s="455" t="s">
        <v>297</v>
      </c>
      <c r="J14" s="456">
        <v>6372.1</v>
      </c>
      <c r="K14" s="455" t="s">
        <v>297</v>
      </c>
      <c r="L14" s="455">
        <v>6410</v>
      </c>
      <c r="M14" s="455" t="s">
        <v>297</v>
      </c>
      <c r="N14" s="456">
        <v>6405.27</v>
      </c>
      <c r="O14" s="455" t="s">
        <v>297</v>
      </c>
      <c r="P14" s="456">
        <v>6529.12</v>
      </c>
      <c r="Q14" s="455" t="s">
        <v>297</v>
      </c>
      <c r="R14" s="456">
        <v>6163.7</v>
      </c>
      <c r="S14" s="455" t="s">
        <v>297</v>
      </c>
      <c r="T14" s="456">
        <v>5404.16</v>
      </c>
      <c r="U14" s="455" t="s">
        <v>297</v>
      </c>
    </row>
    <row r="15" spans="1:21" ht="11.45" customHeight="1" x14ac:dyDescent="0.25">
      <c r="A15" s="452" t="s">
        <v>26</v>
      </c>
      <c r="B15" s="453">
        <v>15381</v>
      </c>
      <c r="C15" s="453" t="s">
        <v>297</v>
      </c>
      <c r="D15" s="453">
        <v>15061</v>
      </c>
      <c r="E15" s="453" t="s">
        <v>297</v>
      </c>
      <c r="F15" s="453">
        <v>15331</v>
      </c>
      <c r="G15" s="453" t="s">
        <v>297</v>
      </c>
      <c r="H15" s="453">
        <v>15476</v>
      </c>
      <c r="I15" s="453" t="s">
        <v>297</v>
      </c>
      <c r="J15" s="453">
        <v>16163</v>
      </c>
      <c r="K15" s="453" t="s">
        <v>297</v>
      </c>
      <c r="L15" s="453">
        <v>17617</v>
      </c>
      <c r="M15" s="453" t="s">
        <v>297</v>
      </c>
      <c r="N15" s="453">
        <v>19387</v>
      </c>
      <c r="O15" s="453" t="s">
        <v>297</v>
      </c>
      <c r="P15" s="453">
        <v>25689</v>
      </c>
      <c r="Q15" s="453" t="s">
        <v>297</v>
      </c>
      <c r="R15" s="453">
        <v>32586</v>
      </c>
      <c r="S15" s="453" t="s">
        <v>297</v>
      </c>
      <c r="T15" s="453" t="s">
        <v>55</v>
      </c>
      <c r="U15" s="453" t="s">
        <v>297</v>
      </c>
    </row>
    <row r="16" spans="1:21" ht="11.45" customHeight="1" x14ac:dyDescent="0.25">
      <c r="A16" s="452" t="s">
        <v>27</v>
      </c>
      <c r="B16" s="455" t="s">
        <v>55</v>
      </c>
      <c r="C16" s="455" t="s">
        <v>297</v>
      </c>
      <c r="D16" s="455" t="s">
        <v>55</v>
      </c>
      <c r="E16" s="455" t="s">
        <v>297</v>
      </c>
      <c r="F16" s="456">
        <v>3179.76</v>
      </c>
      <c r="G16" s="455" t="s">
        <v>297</v>
      </c>
      <c r="H16" s="456">
        <v>3179.76</v>
      </c>
      <c r="I16" s="455" t="s">
        <v>297</v>
      </c>
      <c r="J16" s="456">
        <v>3482.76</v>
      </c>
      <c r="K16" s="455" t="s">
        <v>297</v>
      </c>
      <c r="L16" s="456">
        <v>3482.76</v>
      </c>
      <c r="M16" s="455" t="s">
        <v>297</v>
      </c>
      <c r="N16" s="455" t="s">
        <v>55</v>
      </c>
      <c r="O16" s="455" t="s">
        <v>297</v>
      </c>
      <c r="P16" s="455" t="s">
        <v>55</v>
      </c>
      <c r="Q16" s="455" t="s">
        <v>297</v>
      </c>
      <c r="R16" s="455" t="s">
        <v>55</v>
      </c>
      <c r="S16" s="455" t="s">
        <v>297</v>
      </c>
      <c r="T16" s="455" t="s">
        <v>55</v>
      </c>
      <c r="U16" s="455" t="s">
        <v>297</v>
      </c>
    </row>
    <row r="17" spans="1:21" ht="11.45" customHeight="1" x14ac:dyDescent="0.25">
      <c r="A17" s="452" t="s">
        <v>28</v>
      </c>
      <c r="B17" s="454">
        <v>56141.58</v>
      </c>
      <c r="C17" s="453" t="s">
        <v>297</v>
      </c>
      <c r="D17" s="454">
        <v>52338.13</v>
      </c>
      <c r="E17" s="453" t="s">
        <v>366</v>
      </c>
      <c r="F17" s="454">
        <v>53207.43</v>
      </c>
      <c r="G17" s="453" t="s">
        <v>297</v>
      </c>
      <c r="H17" s="454">
        <v>54356.18</v>
      </c>
      <c r="I17" s="453" t="s">
        <v>297</v>
      </c>
      <c r="J17" s="454">
        <v>55612.74</v>
      </c>
      <c r="K17" s="453" t="s">
        <v>297</v>
      </c>
      <c r="L17" s="453">
        <v>52194</v>
      </c>
      <c r="M17" s="453" t="s">
        <v>297</v>
      </c>
      <c r="N17" s="454">
        <v>65717.38</v>
      </c>
      <c r="O17" s="453" t="s">
        <v>366</v>
      </c>
      <c r="P17" s="454">
        <v>75232.66</v>
      </c>
      <c r="Q17" s="453" t="s">
        <v>366</v>
      </c>
      <c r="R17" s="454">
        <v>77820.990000000005</v>
      </c>
      <c r="S17" s="453" t="s">
        <v>366</v>
      </c>
      <c r="T17" s="454">
        <v>84050.98</v>
      </c>
      <c r="U17" s="453" t="s">
        <v>366</v>
      </c>
    </row>
    <row r="18" spans="1:21" ht="11.45" customHeight="1" x14ac:dyDescent="0.25">
      <c r="A18" s="452" t="s">
        <v>29</v>
      </c>
      <c r="B18" s="455">
        <v>7110</v>
      </c>
      <c r="C18" s="455" t="s">
        <v>297</v>
      </c>
      <c r="D18" s="455">
        <v>7290</v>
      </c>
      <c r="E18" s="455" t="s">
        <v>297</v>
      </c>
      <c r="F18" s="456">
        <v>7654.5</v>
      </c>
      <c r="G18" s="455" t="s">
        <v>297</v>
      </c>
      <c r="H18" s="455">
        <v>8000</v>
      </c>
      <c r="I18" s="455" t="s">
        <v>297</v>
      </c>
      <c r="J18" s="456">
        <v>9515.0300000000007</v>
      </c>
      <c r="K18" s="455" t="s">
        <v>297</v>
      </c>
      <c r="L18" s="455">
        <v>10219</v>
      </c>
      <c r="M18" s="455" t="s">
        <v>297</v>
      </c>
      <c r="N18" s="456">
        <v>11458.64</v>
      </c>
      <c r="O18" s="455" t="s">
        <v>297</v>
      </c>
      <c r="P18" s="456">
        <v>12225.53</v>
      </c>
      <c r="Q18" s="455" t="s">
        <v>297</v>
      </c>
      <c r="R18" s="456">
        <v>10986.97</v>
      </c>
      <c r="S18" s="455" t="s">
        <v>297</v>
      </c>
      <c r="T18" s="456">
        <v>10637.58</v>
      </c>
      <c r="U18" s="455" t="s">
        <v>297</v>
      </c>
    </row>
    <row r="19" spans="1:21" ht="11.45" customHeight="1" x14ac:dyDescent="0.25">
      <c r="A19" s="452" t="s">
        <v>30</v>
      </c>
      <c r="B19" s="454">
        <v>2635.33</v>
      </c>
      <c r="C19" s="453" t="s">
        <v>297</v>
      </c>
      <c r="D19" s="454">
        <v>2580.42</v>
      </c>
      <c r="E19" s="453" t="s">
        <v>297</v>
      </c>
      <c r="F19" s="454">
        <v>2759.62</v>
      </c>
      <c r="G19" s="453" t="s">
        <v>297</v>
      </c>
      <c r="H19" s="454">
        <v>2827.99</v>
      </c>
      <c r="I19" s="453" t="s">
        <v>297</v>
      </c>
      <c r="J19" s="454">
        <v>2907.99</v>
      </c>
      <c r="K19" s="453" t="s">
        <v>297</v>
      </c>
      <c r="L19" s="453">
        <v>2944</v>
      </c>
      <c r="M19" s="453" t="s">
        <v>297</v>
      </c>
      <c r="N19" s="454">
        <v>2944.33</v>
      </c>
      <c r="O19" s="453" t="s">
        <v>297</v>
      </c>
      <c r="P19" s="454">
        <v>3540.62</v>
      </c>
      <c r="Q19" s="453" t="s">
        <v>297</v>
      </c>
      <c r="R19" s="453" t="s">
        <v>55</v>
      </c>
      <c r="S19" s="453" t="s">
        <v>297</v>
      </c>
      <c r="T19" s="453" t="s">
        <v>55</v>
      </c>
      <c r="U19" s="453" t="s">
        <v>297</v>
      </c>
    </row>
    <row r="20" spans="1:21" ht="11.45" customHeight="1" x14ac:dyDescent="0.25">
      <c r="A20" s="452" t="s">
        <v>31</v>
      </c>
      <c r="B20" s="456">
        <v>1196.33</v>
      </c>
      <c r="C20" s="455" t="s">
        <v>297</v>
      </c>
      <c r="D20" s="455" t="s">
        <v>55</v>
      </c>
      <c r="E20" s="455" t="s">
        <v>297</v>
      </c>
      <c r="F20" s="456">
        <v>1092.4100000000001</v>
      </c>
      <c r="G20" s="455" t="s">
        <v>297</v>
      </c>
      <c r="H20" s="455" t="s">
        <v>55</v>
      </c>
      <c r="I20" s="455" t="s">
        <v>297</v>
      </c>
      <c r="J20" s="455" t="s">
        <v>55</v>
      </c>
      <c r="K20" s="455" t="s">
        <v>297</v>
      </c>
      <c r="L20" s="455" t="s">
        <v>55</v>
      </c>
      <c r="M20" s="455" t="s">
        <v>297</v>
      </c>
      <c r="N20" s="456">
        <v>1182.31</v>
      </c>
      <c r="O20" s="455" t="s">
        <v>367</v>
      </c>
      <c r="P20" s="455" t="s">
        <v>55</v>
      </c>
      <c r="Q20" s="455" t="s">
        <v>297</v>
      </c>
      <c r="R20" s="455" t="s">
        <v>55</v>
      </c>
      <c r="S20" s="455" t="s">
        <v>297</v>
      </c>
      <c r="T20" s="455" t="s">
        <v>55</v>
      </c>
      <c r="U20" s="455" t="s">
        <v>297</v>
      </c>
    </row>
    <row r="21" spans="1:21" ht="11.45" customHeight="1" x14ac:dyDescent="0.25">
      <c r="A21" s="452" t="s">
        <v>32</v>
      </c>
      <c r="B21" s="454">
        <v>15427.77</v>
      </c>
      <c r="C21" s="453" t="s">
        <v>297</v>
      </c>
      <c r="D21" s="453" t="s">
        <v>55</v>
      </c>
      <c r="E21" s="453" t="s">
        <v>297</v>
      </c>
      <c r="F21" s="454">
        <v>15559.57</v>
      </c>
      <c r="G21" s="453" t="s">
        <v>366</v>
      </c>
      <c r="H21" s="454">
        <v>16395.34</v>
      </c>
      <c r="I21" s="453" t="s">
        <v>297</v>
      </c>
      <c r="J21" s="454">
        <v>17427.490000000002</v>
      </c>
      <c r="K21" s="453" t="s">
        <v>297</v>
      </c>
      <c r="L21" s="453">
        <v>16248</v>
      </c>
      <c r="M21" s="453" t="s">
        <v>297</v>
      </c>
      <c r="N21" s="454">
        <v>16910.939999999999</v>
      </c>
      <c r="O21" s="453" t="s">
        <v>297</v>
      </c>
      <c r="P21" s="454">
        <v>18963.46</v>
      </c>
      <c r="Q21" s="453" t="s">
        <v>297</v>
      </c>
      <c r="R21" s="454">
        <v>17020.16</v>
      </c>
      <c r="S21" s="453" t="s">
        <v>297</v>
      </c>
      <c r="T21" s="454">
        <v>15496.05</v>
      </c>
      <c r="U21" s="453" t="s">
        <v>366</v>
      </c>
    </row>
    <row r="22" spans="1:21" ht="11.45" customHeight="1" x14ac:dyDescent="0.25">
      <c r="A22" s="452" t="s">
        <v>33</v>
      </c>
      <c r="B22" s="456">
        <v>55040.55</v>
      </c>
      <c r="C22" s="455" t="s">
        <v>367</v>
      </c>
      <c r="D22" s="456">
        <v>51494.71</v>
      </c>
      <c r="E22" s="455" t="s">
        <v>297</v>
      </c>
      <c r="F22" s="456">
        <v>51304.05</v>
      </c>
      <c r="G22" s="455" t="s">
        <v>297</v>
      </c>
      <c r="H22" s="456">
        <v>51866.36</v>
      </c>
      <c r="I22" s="455" t="s">
        <v>297</v>
      </c>
      <c r="J22" s="456">
        <v>51012.13</v>
      </c>
      <c r="K22" s="455" t="s">
        <v>297</v>
      </c>
      <c r="L22" s="455">
        <v>51259</v>
      </c>
      <c r="M22" s="455" t="s">
        <v>297</v>
      </c>
      <c r="N22" s="456">
        <v>48500.27</v>
      </c>
      <c r="O22" s="455" t="s">
        <v>297</v>
      </c>
      <c r="P22" s="456">
        <v>49868.83</v>
      </c>
      <c r="Q22" s="455" t="s">
        <v>297</v>
      </c>
      <c r="R22" s="456">
        <v>49685.74</v>
      </c>
      <c r="S22" s="455" t="s">
        <v>366</v>
      </c>
      <c r="T22" s="456">
        <v>47703.09</v>
      </c>
      <c r="U22" s="455" t="s">
        <v>366</v>
      </c>
    </row>
    <row r="23" spans="1:21" ht="11.45" customHeight="1" x14ac:dyDescent="0.25">
      <c r="A23" s="452" t="s">
        <v>34</v>
      </c>
      <c r="B23" s="453">
        <v>5258</v>
      </c>
      <c r="C23" s="453" t="s">
        <v>366</v>
      </c>
      <c r="D23" s="453">
        <v>5714</v>
      </c>
      <c r="E23" s="453" t="s">
        <v>297</v>
      </c>
      <c r="F23" s="453">
        <v>5436</v>
      </c>
      <c r="G23" s="453" t="s">
        <v>297</v>
      </c>
      <c r="H23" s="454">
        <v>5925.95</v>
      </c>
      <c r="I23" s="453" t="s">
        <v>297</v>
      </c>
      <c r="J23" s="454">
        <v>5178.47</v>
      </c>
      <c r="K23" s="453" t="s">
        <v>297</v>
      </c>
      <c r="L23" s="453">
        <v>5165</v>
      </c>
      <c r="M23" s="453" t="s">
        <v>297</v>
      </c>
      <c r="N23" s="454">
        <v>5373.39</v>
      </c>
      <c r="O23" s="453" t="s">
        <v>297</v>
      </c>
      <c r="P23" s="454">
        <v>5389.72</v>
      </c>
      <c r="Q23" s="453" t="s">
        <v>297</v>
      </c>
      <c r="R23" s="454">
        <v>5400.11</v>
      </c>
      <c r="S23" s="453" t="s">
        <v>297</v>
      </c>
      <c r="T23" s="454">
        <v>5233.8599999999997</v>
      </c>
      <c r="U23" s="453" t="s">
        <v>297</v>
      </c>
    </row>
    <row r="24" spans="1:21" ht="11.45" customHeight="1" x14ac:dyDescent="0.25">
      <c r="A24" s="452" t="s">
        <v>35</v>
      </c>
      <c r="B24" s="456">
        <v>7744.46</v>
      </c>
      <c r="C24" s="455" t="s">
        <v>297</v>
      </c>
      <c r="D24" s="455" t="s">
        <v>55</v>
      </c>
      <c r="E24" s="455" t="s">
        <v>297</v>
      </c>
      <c r="F24" s="455" t="s">
        <v>55</v>
      </c>
      <c r="G24" s="455" t="s">
        <v>297</v>
      </c>
      <c r="H24" s="456">
        <v>5758.87</v>
      </c>
      <c r="I24" s="455" t="s">
        <v>297</v>
      </c>
      <c r="J24" s="456">
        <v>5052.4399999999996</v>
      </c>
      <c r="K24" s="455" t="s">
        <v>297</v>
      </c>
      <c r="L24" s="455">
        <v>6064</v>
      </c>
      <c r="M24" s="455" t="s">
        <v>297</v>
      </c>
      <c r="N24" s="455">
        <v>6053</v>
      </c>
      <c r="O24" s="455" t="s">
        <v>297</v>
      </c>
      <c r="P24" s="456">
        <v>6051.08</v>
      </c>
      <c r="Q24" s="455" t="s">
        <v>381</v>
      </c>
      <c r="R24" s="456">
        <v>11448.9</v>
      </c>
      <c r="S24" s="455" t="s">
        <v>366</v>
      </c>
      <c r="T24" s="456">
        <v>8923.43</v>
      </c>
      <c r="U24" s="455" t="s">
        <v>366</v>
      </c>
    </row>
    <row r="25" spans="1:21" ht="11.45" customHeight="1" x14ac:dyDescent="0.25">
      <c r="A25" s="452" t="s">
        <v>36</v>
      </c>
      <c r="B25" s="454">
        <v>8.49</v>
      </c>
      <c r="C25" s="453" t="s">
        <v>297</v>
      </c>
      <c r="D25" s="453" t="s">
        <v>55</v>
      </c>
      <c r="E25" s="453" t="s">
        <v>297</v>
      </c>
      <c r="F25" s="454">
        <v>9.4</v>
      </c>
      <c r="G25" s="453" t="s">
        <v>297</v>
      </c>
      <c r="H25" s="454">
        <v>8.81</v>
      </c>
      <c r="I25" s="453" t="s">
        <v>297</v>
      </c>
      <c r="J25" s="454">
        <v>10.6</v>
      </c>
      <c r="K25" s="453" t="s">
        <v>297</v>
      </c>
      <c r="L25" s="453">
        <v>16</v>
      </c>
      <c r="M25" s="453" t="s">
        <v>297</v>
      </c>
      <c r="N25" s="454">
        <v>15.53</v>
      </c>
      <c r="O25" s="453" t="s">
        <v>297</v>
      </c>
      <c r="P25" s="454">
        <v>10.95</v>
      </c>
      <c r="Q25" s="453" t="s">
        <v>297</v>
      </c>
      <c r="R25" s="454">
        <v>9.3699999999999992</v>
      </c>
      <c r="S25" s="453" t="s">
        <v>297</v>
      </c>
      <c r="T25" s="454">
        <v>8.6199999999999992</v>
      </c>
      <c r="U25" s="453" t="s">
        <v>297</v>
      </c>
    </row>
    <row r="26" spans="1:21" ht="11.45" customHeight="1" x14ac:dyDescent="0.25">
      <c r="A26" s="452" t="s">
        <v>37</v>
      </c>
      <c r="B26" s="456">
        <v>12833.49</v>
      </c>
      <c r="C26" s="455" t="s">
        <v>297</v>
      </c>
      <c r="D26" s="456">
        <v>12529.59</v>
      </c>
      <c r="E26" s="455" t="s">
        <v>297</v>
      </c>
      <c r="F26" s="455" t="s">
        <v>55</v>
      </c>
      <c r="G26" s="455" t="s">
        <v>297</v>
      </c>
      <c r="H26" s="456">
        <v>12885.34</v>
      </c>
      <c r="I26" s="455" t="s">
        <v>297</v>
      </c>
      <c r="J26" s="456">
        <v>12294.42</v>
      </c>
      <c r="K26" s="455" t="s">
        <v>297</v>
      </c>
      <c r="L26" s="455">
        <v>12794</v>
      </c>
      <c r="M26" s="455" t="s">
        <v>297</v>
      </c>
      <c r="N26" s="456">
        <v>12896.15</v>
      </c>
      <c r="O26" s="455" t="s">
        <v>297</v>
      </c>
      <c r="P26" s="456">
        <v>14391.96</v>
      </c>
      <c r="Q26" s="455" t="s">
        <v>297</v>
      </c>
      <c r="R26" s="456">
        <v>14822.07</v>
      </c>
      <c r="S26" s="455" t="s">
        <v>297</v>
      </c>
      <c r="T26" s="456">
        <v>15346.7</v>
      </c>
      <c r="U26" s="455" t="s">
        <v>297</v>
      </c>
    </row>
    <row r="27" spans="1:21" ht="11.45" customHeight="1" x14ac:dyDescent="0.25">
      <c r="A27" s="452" t="s">
        <v>38</v>
      </c>
      <c r="B27" s="453">
        <v>7004</v>
      </c>
      <c r="C27" s="453" t="s">
        <v>297</v>
      </c>
      <c r="D27" s="453">
        <v>6921</v>
      </c>
      <c r="E27" s="453" t="s">
        <v>297</v>
      </c>
      <c r="F27" s="453">
        <v>7053</v>
      </c>
      <c r="G27" s="453" t="s">
        <v>297</v>
      </c>
      <c r="H27" s="453">
        <v>7351</v>
      </c>
      <c r="I27" s="453" t="s">
        <v>297</v>
      </c>
      <c r="J27" s="453">
        <v>6414</v>
      </c>
      <c r="K27" s="453" t="s">
        <v>297</v>
      </c>
      <c r="L27" s="453">
        <v>6747</v>
      </c>
      <c r="M27" s="453" t="s">
        <v>297</v>
      </c>
      <c r="N27" s="453">
        <v>6795</v>
      </c>
      <c r="O27" s="453" t="s">
        <v>297</v>
      </c>
      <c r="P27" s="453">
        <v>6982</v>
      </c>
      <c r="Q27" s="453" t="s">
        <v>297</v>
      </c>
      <c r="R27" s="453">
        <v>6688</v>
      </c>
      <c r="S27" s="453" t="s">
        <v>297</v>
      </c>
      <c r="T27" s="453">
        <v>6366</v>
      </c>
      <c r="U27" s="453" t="s">
        <v>297</v>
      </c>
    </row>
    <row r="28" spans="1:21" ht="11.45" customHeight="1" x14ac:dyDescent="0.25">
      <c r="A28" s="452" t="s">
        <v>39</v>
      </c>
      <c r="B28" s="455" t="s">
        <v>55</v>
      </c>
      <c r="C28" s="455" t="s">
        <v>297</v>
      </c>
      <c r="D28" s="455" t="s">
        <v>55</v>
      </c>
      <c r="E28" s="455" t="s">
        <v>297</v>
      </c>
      <c r="F28" s="455" t="s">
        <v>55</v>
      </c>
      <c r="G28" s="455" t="s">
        <v>297</v>
      </c>
      <c r="H28" s="455" t="s">
        <v>55</v>
      </c>
      <c r="I28" s="455" t="s">
        <v>297</v>
      </c>
      <c r="J28" s="455" t="s">
        <v>55</v>
      </c>
      <c r="K28" s="455" t="s">
        <v>297</v>
      </c>
      <c r="L28" s="455">
        <v>382</v>
      </c>
      <c r="M28" s="455" t="s">
        <v>297</v>
      </c>
      <c r="N28" s="456">
        <v>367.76</v>
      </c>
      <c r="O28" s="455" t="s">
        <v>366</v>
      </c>
      <c r="P28" s="456">
        <v>447.9</v>
      </c>
      <c r="Q28" s="455" t="s">
        <v>297</v>
      </c>
      <c r="R28" s="456">
        <v>384.88</v>
      </c>
      <c r="S28" s="455" t="s">
        <v>297</v>
      </c>
      <c r="T28" s="456">
        <v>349.61</v>
      </c>
      <c r="U28" s="455" t="s">
        <v>297</v>
      </c>
    </row>
    <row r="29" spans="1:21" ht="11.45" customHeight="1" x14ac:dyDescent="0.25">
      <c r="A29" s="452" t="s">
        <v>40</v>
      </c>
      <c r="B29" s="454">
        <v>6232.45</v>
      </c>
      <c r="C29" s="453" t="s">
        <v>297</v>
      </c>
      <c r="D29" s="454">
        <v>5946.12</v>
      </c>
      <c r="E29" s="453" t="s">
        <v>297</v>
      </c>
      <c r="F29" s="454">
        <v>6027.2</v>
      </c>
      <c r="G29" s="453" t="s">
        <v>297</v>
      </c>
      <c r="H29" s="453" t="s">
        <v>55</v>
      </c>
      <c r="I29" s="453" t="s">
        <v>297</v>
      </c>
      <c r="J29" s="454">
        <v>5743.97</v>
      </c>
      <c r="K29" s="453" t="s">
        <v>297</v>
      </c>
      <c r="L29" s="453">
        <v>5586</v>
      </c>
      <c r="M29" s="453" t="s">
        <v>297</v>
      </c>
      <c r="N29" s="454">
        <v>5689.37</v>
      </c>
      <c r="O29" s="453" t="s">
        <v>297</v>
      </c>
      <c r="P29" s="453">
        <v>5856</v>
      </c>
      <c r="Q29" s="453" t="s">
        <v>297</v>
      </c>
      <c r="R29" s="454">
        <v>5575.42</v>
      </c>
      <c r="S29" s="453" t="s">
        <v>297</v>
      </c>
      <c r="T29" s="454">
        <v>4972.42</v>
      </c>
      <c r="U29" s="453" t="s">
        <v>297</v>
      </c>
    </row>
    <row r="30" spans="1:21" ht="11.45" customHeight="1" x14ac:dyDescent="0.25">
      <c r="A30" s="452" t="s">
        <v>41</v>
      </c>
      <c r="B30" s="455">
        <v>0</v>
      </c>
      <c r="C30" s="455" t="s">
        <v>297</v>
      </c>
      <c r="D30" s="455">
        <v>0</v>
      </c>
      <c r="E30" s="455" t="s">
        <v>297</v>
      </c>
      <c r="F30" s="455">
        <v>0</v>
      </c>
      <c r="G30" s="455" t="s">
        <v>297</v>
      </c>
      <c r="H30" s="455">
        <v>0</v>
      </c>
      <c r="I30" s="455" t="s">
        <v>297</v>
      </c>
      <c r="J30" s="455">
        <v>0</v>
      </c>
      <c r="K30" s="455" t="s">
        <v>297</v>
      </c>
      <c r="L30" s="455">
        <v>0</v>
      </c>
      <c r="M30" s="455" t="s">
        <v>297</v>
      </c>
      <c r="N30" s="455">
        <v>0</v>
      </c>
      <c r="O30" s="455" t="s">
        <v>297</v>
      </c>
      <c r="P30" s="455">
        <v>0</v>
      </c>
      <c r="Q30" s="455" t="s">
        <v>297</v>
      </c>
      <c r="R30" s="455">
        <v>0</v>
      </c>
      <c r="S30" s="455" t="s">
        <v>297</v>
      </c>
      <c r="T30" s="455" t="s">
        <v>55</v>
      </c>
      <c r="U30" s="455" t="s">
        <v>297</v>
      </c>
    </row>
    <row r="31" spans="1:21" ht="11.45" customHeight="1" x14ac:dyDescent="0.25">
      <c r="A31" s="452" t="s">
        <v>42</v>
      </c>
      <c r="B31" s="454">
        <v>981.8</v>
      </c>
      <c r="C31" s="453" t="s">
        <v>297</v>
      </c>
      <c r="D31" s="454">
        <v>954.7</v>
      </c>
      <c r="E31" s="453" t="s">
        <v>297</v>
      </c>
      <c r="F31" s="453">
        <v>1022</v>
      </c>
      <c r="G31" s="453" t="s">
        <v>297</v>
      </c>
      <c r="H31" s="454">
        <v>1251.1400000000001</v>
      </c>
      <c r="I31" s="453" t="s">
        <v>297</v>
      </c>
      <c r="J31" s="454">
        <v>2245.6999999999998</v>
      </c>
      <c r="K31" s="453" t="s">
        <v>297</v>
      </c>
      <c r="L31" s="453">
        <v>3253</v>
      </c>
      <c r="M31" s="453" t="s">
        <v>297</v>
      </c>
      <c r="N31" s="454">
        <v>3150.89</v>
      </c>
      <c r="O31" s="453" t="s">
        <v>297</v>
      </c>
      <c r="P31" s="454">
        <v>3144.41</v>
      </c>
      <c r="Q31" s="453" t="s">
        <v>297</v>
      </c>
      <c r="R31" s="454">
        <v>3067.7</v>
      </c>
      <c r="S31" s="453" t="s">
        <v>297</v>
      </c>
      <c r="T31" s="454">
        <v>2965.92</v>
      </c>
      <c r="U31" s="453" t="s">
        <v>297</v>
      </c>
    </row>
    <row r="32" spans="1:21" ht="15" x14ac:dyDescent="0.25">
      <c r="A32" s="452" t="s">
        <v>43</v>
      </c>
      <c r="B32" s="456">
        <v>18695.669999999998</v>
      </c>
      <c r="C32" s="455" t="s">
        <v>297</v>
      </c>
      <c r="D32" s="456">
        <v>18020.68</v>
      </c>
      <c r="E32" s="455" t="s">
        <v>297</v>
      </c>
      <c r="F32" s="456">
        <v>17389.740000000002</v>
      </c>
      <c r="G32" s="455" t="s">
        <v>297</v>
      </c>
      <c r="H32" s="456">
        <v>17088.55</v>
      </c>
      <c r="I32" s="455" t="s">
        <v>297</v>
      </c>
      <c r="J32" s="456">
        <v>17549.53</v>
      </c>
      <c r="K32" s="455" t="s">
        <v>297</v>
      </c>
      <c r="L32" s="455">
        <v>16763</v>
      </c>
      <c r="M32" s="455" t="s">
        <v>297</v>
      </c>
      <c r="N32" s="456">
        <v>17647.12</v>
      </c>
      <c r="O32" s="455" t="s">
        <v>297</v>
      </c>
      <c r="P32" s="456">
        <v>19192.060000000001</v>
      </c>
      <c r="Q32" s="455" t="s">
        <v>297</v>
      </c>
      <c r="R32" s="456">
        <v>18903.72</v>
      </c>
      <c r="S32" s="455" t="s">
        <v>297</v>
      </c>
      <c r="T32" s="456">
        <v>16789.57</v>
      </c>
      <c r="U32" s="455" t="s">
        <v>297</v>
      </c>
    </row>
    <row r="33" spans="1:21" ht="15" x14ac:dyDescent="0.25">
      <c r="A33" s="452" t="s">
        <v>44</v>
      </c>
      <c r="B33" s="454">
        <v>37179.980000000003</v>
      </c>
      <c r="C33" s="453" t="s">
        <v>297</v>
      </c>
      <c r="D33" s="454">
        <v>38015.43</v>
      </c>
      <c r="E33" s="453" t="s">
        <v>297</v>
      </c>
      <c r="F33" s="454">
        <v>38940.400000000001</v>
      </c>
      <c r="G33" s="453" t="s">
        <v>297</v>
      </c>
      <c r="H33" s="454">
        <v>40862.04</v>
      </c>
      <c r="I33" s="453" t="s">
        <v>297</v>
      </c>
      <c r="J33" s="454">
        <v>41374.97</v>
      </c>
      <c r="K33" s="453" t="s">
        <v>297</v>
      </c>
      <c r="L33" s="453">
        <v>42402</v>
      </c>
      <c r="M33" s="453" t="s">
        <v>297</v>
      </c>
      <c r="N33" s="454">
        <v>45312.63</v>
      </c>
      <c r="O33" s="453" t="s">
        <v>297</v>
      </c>
      <c r="P33" s="454">
        <v>46719.53</v>
      </c>
      <c r="Q33" s="453" t="s">
        <v>297</v>
      </c>
      <c r="R33" s="454">
        <v>43267.93</v>
      </c>
      <c r="S33" s="453" t="s">
        <v>297</v>
      </c>
      <c r="T33" s="454">
        <v>40592.78</v>
      </c>
      <c r="U33" s="453" t="s">
        <v>297</v>
      </c>
    </row>
    <row r="34" spans="1:21" ht="15" x14ac:dyDescent="0.25">
      <c r="A34" s="452" t="s">
        <v>45</v>
      </c>
      <c r="B34" s="456">
        <v>10961.42</v>
      </c>
      <c r="C34" s="455" t="s">
        <v>297</v>
      </c>
      <c r="D34" s="456">
        <v>10710.81</v>
      </c>
      <c r="E34" s="455" t="s">
        <v>297</v>
      </c>
      <c r="F34" s="456">
        <v>10609.59</v>
      </c>
      <c r="G34" s="455" t="s">
        <v>297</v>
      </c>
      <c r="H34" s="456">
        <v>11152.37</v>
      </c>
      <c r="I34" s="455" t="s">
        <v>297</v>
      </c>
      <c r="J34" s="456">
        <v>11654.66</v>
      </c>
      <c r="K34" s="455" t="s">
        <v>297</v>
      </c>
      <c r="L34" s="455">
        <v>13082</v>
      </c>
      <c r="M34" s="455" t="s">
        <v>297</v>
      </c>
      <c r="N34" s="456">
        <v>13564.23</v>
      </c>
      <c r="O34" s="455" t="s">
        <v>297</v>
      </c>
      <c r="P34" s="456">
        <v>13332.84</v>
      </c>
      <c r="Q34" s="455" t="s">
        <v>297</v>
      </c>
      <c r="R34" s="456">
        <v>13499.92</v>
      </c>
      <c r="S34" s="455" t="s">
        <v>297</v>
      </c>
      <c r="T34" s="456">
        <v>13421.58</v>
      </c>
      <c r="U34" s="455" t="s">
        <v>297</v>
      </c>
    </row>
    <row r="35" spans="1:21" ht="15" x14ac:dyDescent="0.25">
      <c r="A35" s="452" t="s">
        <v>46</v>
      </c>
      <c r="B35" s="454">
        <v>14358.63</v>
      </c>
      <c r="C35" s="453" t="s">
        <v>297</v>
      </c>
      <c r="D35" s="454">
        <v>16087.91</v>
      </c>
      <c r="E35" s="453" t="s">
        <v>297</v>
      </c>
      <c r="F35" s="454">
        <v>15194.72</v>
      </c>
      <c r="G35" s="453" t="s">
        <v>297</v>
      </c>
      <c r="H35" s="454">
        <v>15329.91</v>
      </c>
      <c r="I35" s="453" t="s">
        <v>297</v>
      </c>
      <c r="J35" s="454">
        <v>15314.7</v>
      </c>
      <c r="K35" s="453" t="s">
        <v>297</v>
      </c>
      <c r="L35" s="453">
        <v>15117</v>
      </c>
      <c r="M35" s="453" t="s">
        <v>297</v>
      </c>
      <c r="N35" s="454">
        <v>14491.64</v>
      </c>
      <c r="O35" s="453" t="s">
        <v>297</v>
      </c>
      <c r="P35" s="454">
        <v>15989.21</v>
      </c>
      <c r="Q35" s="453" t="s">
        <v>297</v>
      </c>
      <c r="R35" s="454">
        <v>15827.25</v>
      </c>
      <c r="S35" s="453" t="s">
        <v>297</v>
      </c>
      <c r="T35" s="454">
        <v>18048.53</v>
      </c>
      <c r="U35" s="453" t="s">
        <v>297</v>
      </c>
    </row>
    <row r="36" spans="1:21" ht="15" x14ac:dyDescent="0.25">
      <c r="A36" s="452" t="s">
        <v>47</v>
      </c>
      <c r="B36" s="456">
        <v>3387.87</v>
      </c>
      <c r="C36" s="455" t="s">
        <v>297</v>
      </c>
      <c r="D36" s="456">
        <v>3341.09</v>
      </c>
      <c r="E36" s="455" t="s">
        <v>297</v>
      </c>
      <c r="F36" s="456">
        <v>3415.18</v>
      </c>
      <c r="G36" s="455" t="s">
        <v>366</v>
      </c>
      <c r="H36" s="456">
        <v>5099.34</v>
      </c>
      <c r="I36" s="455" t="s">
        <v>297</v>
      </c>
      <c r="J36" s="456">
        <v>5054.4399999999996</v>
      </c>
      <c r="K36" s="455" t="s">
        <v>297</v>
      </c>
      <c r="L36" s="455">
        <v>5381</v>
      </c>
      <c r="M36" s="455" t="s">
        <v>297</v>
      </c>
      <c r="N36" s="456">
        <v>4509.05</v>
      </c>
      <c r="O36" s="455" t="s">
        <v>297</v>
      </c>
      <c r="P36" s="456">
        <v>5039.29</v>
      </c>
      <c r="Q36" s="455" t="s">
        <v>297</v>
      </c>
      <c r="R36" s="456">
        <v>4618.21</v>
      </c>
      <c r="S36" s="455" t="s">
        <v>297</v>
      </c>
      <c r="T36" s="456">
        <v>3890.78</v>
      </c>
      <c r="U36" s="455" t="s">
        <v>297</v>
      </c>
    </row>
    <row r="37" spans="1:21" ht="15" x14ac:dyDescent="0.25">
      <c r="A37" s="452" t="s">
        <v>48</v>
      </c>
      <c r="B37" s="454">
        <v>9212.91</v>
      </c>
      <c r="C37" s="453" t="s">
        <v>297</v>
      </c>
      <c r="D37" s="454">
        <v>8201.67</v>
      </c>
      <c r="E37" s="453" t="s">
        <v>297</v>
      </c>
      <c r="F37" s="454">
        <v>8062.59</v>
      </c>
      <c r="G37" s="453" t="s">
        <v>297</v>
      </c>
      <c r="H37" s="454">
        <v>9167.98</v>
      </c>
      <c r="I37" s="453" t="s">
        <v>297</v>
      </c>
      <c r="J37" s="454">
        <v>8994.6</v>
      </c>
      <c r="K37" s="453" t="s">
        <v>297</v>
      </c>
      <c r="L37" s="453">
        <v>9267</v>
      </c>
      <c r="M37" s="453" t="s">
        <v>297</v>
      </c>
      <c r="N37" s="454">
        <v>9361.49</v>
      </c>
      <c r="O37" s="453" t="s">
        <v>297</v>
      </c>
      <c r="P37" s="454">
        <v>9602.85</v>
      </c>
      <c r="Q37" s="453" t="s">
        <v>297</v>
      </c>
      <c r="R37" s="454">
        <v>8956.8700000000008</v>
      </c>
      <c r="S37" s="453" t="s">
        <v>297</v>
      </c>
      <c r="T37" s="454">
        <v>7447.86</v>
      </c>
      <c r="U37" s="453" t="s">
        <v>297</v>
      </c>
    </row>
    <row r="38" spans="1:21" ht="15" x14ac:dyDescent="0.25">
      <c r="A38" s="452" t="s">
        <v>49</v>
      </c>
      <c r="B38" s="456">
        <v>52777.93</v>
      </c>
      <c r="C38" s="455" t="s">
        <v>297</v>
      </c>
      <c r="D38" s="456">
        <v>52309.5</v>
      </c>
      <c r="E38" s="455" t="s">
        <v>297</v>
      </c>
      <c r="F38" s="456">
        <v>56991.58</v>
      </c>
      <c r="G38" s="455" t="s">
        <v>297</v>
      </c>
      <c r="H38" s="456">
        <v>57033.45</v>
      </c>
      <c r="I38" s="455" t="s">
        <v>297</v>
      </c>
      <c r="J38" s="456">
        <v>59410.879999999997</v>
      </c>
      <c r="K38" s="455" t="s">
        <v>297</v>
      </c>
      <c r="L38" s="456">
        <v>61433.88</v>
      </c>
      <c r="M38" s="455" t="s">
        <v>297</v>
      </c>
      <c r="N38" s="455">
        <v>63279</v>
      </c>
      <c r="O38" s="455" t="s">
        <v>297</v>
      </c>
      <c r="P38" s="456">
        <v>68289.17</v>
      </c>
      <c r="Q38" s="455" t="s">
        <v>297</v>
      </c>
      <c r="R38" s="456">
        <v>63666.86</v>
      </c>
      <c r="S38" s="455" t="s">
        <v>297</v>
      </c>
      <c r="T38" s="456">
        <v>60233.27</v>
      </c>
      <c r="U38" s="455" t="s">
        <v>297</v>
      </c>
    </row>
    <row r="39" spans="1:21" ht="15" x14ac:dyDescent="0.25">
      <c r="A39" s="452" t="s">
        <v>50</v>
      </c>
      <c r="B39" s="453">
        <v>71900</v>
      </c>
      <c r="C39" s="453" t="s">
        <v>297</v>
      </c>
      <c r="D39" s="453">
        <v>69499</v>
      </c>
      <c r="E39" s="453" t="s">
        <v>297</v>
      </c>
      <c r="F39" s="453">
        <v>69600</v>
      </c>
      <c r="G39" s="453" t="s">
        <v>297</v>
      </c>
      <c r="H39" s="453">
        <v>73300</v>
      </c>
      <c r="I39" s="453" t="s">
        <v>297</v>
      </c>
      <c r="J39" s="453">
        <v>74300</v>
      </c>
      <c r="K39" s="453" t="s">
        <v>297</v>
      </c>
      <c r="L39" s="453">
        <v>74800</v>
      </c>
      <c r="M39" s="453" t="s">
        <v>297</v>
      </c>
      <c r="N39" s="453">
        <v>74300</v>
      </c>
      <c r="O39" s="453" t="s">
        <v>297</v>
      </c>
      <c r="P39" s="453">
        <v>73178</v>
      </c>
      <c r="Q39" s="453" t="s">
        <v>297</v>
      </c>
      <c r="R39" s="453">
        <v>74400</v>
      </c>
      <c r="S39" s="453" t="s">
        <v>297</v>
      </c>
      <c r="T39" s="453">
        <v>74400</v>
      </c>
      <c r="U39" s="453" t="s">
        <v>367</v>
      </c>
    </row>
    <row r="41" spans="1:21" ht="15" x14ac:dyDescent="0.25">
      <c r="A41" s="449" t="s">
        <v>369</v>
      </c>
    </row>
    <row r="42" spans="1:21" ht="15" x14ac:dyDescent="0.25">
      <c r="A42" s="449" t="s">
        <v>55</v>
      </c>
      <c r="B42" s="448" t="s">
        <v>56</v>
      </c>
    </row>
    <row r="43" spans="1:21" ht="15" x14ac:dyDescent="0.25">
      <c r="A43" s="449" t="s">
        <v>370</v>
      </c>
    </row>
    <row r="44" spans="1:21" ht="15" x14ac:dyDescent="0.25">
      <c r="A44" s="449" t="s">
        <v>381</v>
      </c>
      <c r="B44" s="448" t="s">
        <v>382</v>
      </c>
    </row>
    <row r="45" spans="1:21" ht="15" x14ac:dyDescent="0.25">
      <c r="A45" s="449" t="s">
        <v>366</v>
      </c>
      <c r="B45" s="448" t="s">
        <v>371</v>
      </c>
    </row>
    <row r="46" spans="1:21" ht="15" x14ac:dyDescent="0.25">
      <c r="A46" s="449" t="s">
        <v>367</v>
      </c>
      <c r="B46" s="448" t="s">
        <v>372</v>
      </c>
    </row>
  </sheetData>
  <mergeCells count="10">
    <mergeCell ref="N11:O11"/>
    <mergeCell ref="P11:Q11"/>
    <mergeCell ref="R11:S11"/>
    <mergeCell ref="T11:U11"/>
    <mergeCell ref="B11:C11"/>
    <mergeCell ref="D11:E11"/>
    <mergeCell ref="F11:G11"/>
    <mergeCell ref="H11:I11"/>
    <mergeCell ref="J11:K11"/>
    <mergeCell ref="L11:M1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tabColor theme="9"/>
  </sheetPr>
  <dimension ref="A1:IC69"/>
  <sheetViews>
    <sheetView topLeftCell="HD1" workbookViewId="0">
      <selection activeCell="HU9" sqref="HU9"/>
    </sheetView>
  </sheetViews>
  <sheetFormatPr defaultColWidth="9" defaultRowHeight="14.25" x14ac:dyDescent="0.2"/>
  <cols>
    <col min="1" max="48" width="9" style="12"/>
    <col min="49" max="49" width="11.25" style="12" customWidth="1"/>
    <col min="50" max="55" width="9" style="12"/>
    <col min="56" max="56" width="11.25" style="12" customWidth="1"/>
    <col min="57" max="61" width="9" style="12"/>
    <col min="62" max="62" width="10.5" style="12" bestFit="1" customWidth="1"/>
    <col min="63" max="63" width="11.25" style="12" customWidth="1"/>
    <col min="64" max="196" width="9" style="12"/>
    <col min="197" max="197" width="9.5" style="12" customWidth="1"/>
    <col min="198" max="203" width="9" style="12"/>
    <col min="204" max="204" width="10.75" style="12" bestFit="1" customWidth="1"/>
    <col min="205" max="228" width="9" style="12"/>
    <col min="229" max="229" width="10.5" style="12" customWidth="1"/>
    <col min="230" max="230" width="10.625" style="12" customWidth="1"/>
    <col min="231" max="231" width="10.75" style="12" customWidth="1"/>
    <col min="232" max="16384" width="9" style="12"/>
  </cols>
  <sheetData>
    <row r="1" spans="1:237" s="3" customFormat="1" ht="15" customHeight="1" thickBot="1" x14ac:dyDescent="0.3">
      <c r="A1" s="2" t="s">
        <v>67</v>
      </c>
      <c r="B1" s="31" t="s">
        <v>24</v>
      </c>
      <c r="C1" s="32"/>
      <c r="D1" s="32"/>
      <c r="E1" s="32"/>
      <c r="F1" s="32"/>
      <c r="G1" s="32"/>
      <c r="H1" s="32"/>
      <c r="I1" s="32"/>
      <c r="J1" s="32" t="s">
        <v>25</v>
      </c>
      <c r="K1" s="256"/>
      <c r="L1" s="256"/>
      <c r="M1" s="256"/>
      <c r="N1" s="256"/>
      <c r="O1" s="256"/>
      <c r="P1" s="32"/>
      <c r="Q1" s="256"/>
      <c r="R1" s="32" t="s">
        <v>26</v>
      </c>
      <c r="S1" s="256"/>
      <c r="T1" s="256"/>
      <c r="U1" s="256"/>
      <c r="V1" s="256"/>
      <c r="W1" s="256"/>
      <c r="X1" s="32"/>
      <c r="Y1" s="256"/>
      <c r="Z1" s="32" t="s">
        <v>27</v>
      </c>
      <c r="AA1" s="256"/>
      <c r="AB1" s="256"/>
      <c r="AC1" s="256"/>
      <c r="AD1" s="256"/>
      <c r="AE1" s="256"/>
      <c r="AF1" s="32"/>
      <c r="AG1" s="256"/>
      <c r="AH1" s="32" t="s">
        <v>62</v>
      </c>
      <c r="AI1" s="256"/>
      <c r="AJ1" s="256"/>
      <c r="AK1" s="256"/>
      <c r="AL1" s="256"/>
      <c r="AM1" s="256"/>
      <c r="AN1" s="32"/>
      <c r="AO1" s="256"/>
      <c r="AP1" s="256" t="s">
        <v>29</v>
      </c>
      <c r="AQ1" s="256"/>
      <c r="AR1" s="256"/>
      <c r="AS1" s="256"/>
      <c r="AT1" s="256"/>
      <c r="AU1" s="256"/>
      <c r="AV1" s="32"/>
      <c r="AW1" s="256"/>
      <c r="AX1" s="256" t="s">
        <v>30</v>
      </c>
      <c r="AY1" s="256"/>
      <c r="AZ1" s="256"/>
      <c r="BA1" s="256"/>
      <c r="BB1" s="256"/>
      <c r="BC1" s="256"/>
      <c r="BD1" s="32"/>
      <c r="BE1" s="256"/>
      <c r="BF1" s="256" t="s">
        <v>31</v>
      </c>
      <c r="BG1" s="256"/>
      <c r="BH1" s="256"/>
      <c r="BI1" s="256"/>
      <c r="BJ1" s="256"/>
      <c r="BK1" s="256"/>
      <c r="BL1" s="32"/>
      <c r="BM1" s="256"/>
      <c r="BN1" s="256" t="s">
        <v>32</v>
      </c>
      <c r="BO1" s="256"/>
      <c r="BP1" s="256"/>
      <c r="BQ1" s="256"/>
      <c r="BR1" s="256"/>
      <c r="BS1" s="256"/>
      <c r="BT1" s="32"/>
      <c r="BU1" s="256"/>
      <c r="BV1" s="256" t="s">
        <v>296</v>
      </c>
      <c r="BW1" s="256"/>
      <c r="BX1" s="256"/>
      <c r="BY1" s="256"/>
      <c r="BZ1" s="256"/>
      <c r="CA1" s="256"/>
      <c r="CB1" s="32"/>
      <c r="CC1" s="256"/>
      <c r="CD1" s="256" t="s">
        <v>34</v>
      </c>
      <c r="CE1" s="256"/>
      <c r="CF1" s="256"/>
      <c r="CG1" s="256"/>
      <c r="CH1" s="256"/>
      <c r="CI1" s="256"/>
      <c r="CJ1" s="32"/>
      <c r="CK1" s="256"/>
      <c r="CL1" s="256" t="s">
        <v>35</v>
      </c>
      <c r="CM1" s="256"/>
      <c r="CN1" s="256"/>
      <c r="CO1" s="256"/>
      <c r="CP1" s="256"/>
      <c r="CQ1" s="256"/>
      <c r="CR1" s="32"/>
      <c r="CS1" s="256"/>
      <c r="CT1" s="256" t="s">
        <v>36</v>
      </c>
      <c r="CU1" s="256"/>
      <c r="CV1" s="256"/>
      <c r="CW1" s="256"/>
      <c r="CX1" s="256"/>
      <c r="CY1" s="256"/>
      <c r="CZ1" s="32"/>
      <c r="DA1" s="256"/>
      <c r="DB1" s="256" t="s">
        <v>37</v>
      </c>
      <c r="DC1" s="256"/>
      <c r="DD1" s="256"/>
      <c r="DE1" s="256"/>
      <c r="DF1" s="256"/>
      <c r="DG1" s="256"/>
      <c r="DH1" s="32"/>
      <c r="DI1" s="256"/>
      <c r="DJ1" s="256" t="s">
        <v>38</v>
      </c>
      <c r="DK1" s="256"/>
      <c r="DL1" s="256"/>
      <c r="DM1" s="256"/>
      <c r="DN1" s="256"/>
      <c r="DO1" s="256"/>
      <c r="DP1" s="32"/>
      <c r="DQ1" s="256"/>
      <c r="DR1" s="256" t="s">
        <v>39</v>
      </c>
      <c r="DS1" s="256"/>
      <c r="DT1" s="256"/>
      <c r="DU1" s="256"/>
      <c r="DV1" s="256"/>
      <c r="DW1" s="256"/>
      <c r="DX1" s="32"/>
      <c r="DY1" s="256"/>
      <c r="DZ1" s="256" t="s">
        <v>40</v>
      </c>
      <c r="EA1" s="256"/>
      <c r="EB1" s="256"/>
      <c r="EC1" s="256"/>
      <c r="ED1" s="256"/>
      <c r="EE1" s="256"/>
      <c r="EF1" s="32"/>
      <c r="EG1" s="256"/>
      <c r="EH1" s="256" t="s">
        <v>41</v>
      </c>
      <c r="EI1" s="256"/>
      <c r="EJ1" s="256"/>
      <c r="EK1" s="256"/>
      <c r="EL1" s="256"/>
      <c r="EM1" s="256"/>
      <c r="EN1" s="32"/>
      <c r="EO1" s="256"/>
      <c r="EP1" s="256" t="s">
        <v>42</v>
      </c>
      <c r="EQ1" s="256"/>
      <c r="ER1" s="256"/>
      <c r="ES1" s="256"/>
      <c r="ET1" s="256"/>
      <c r="EU1" s="256"/>
      <c r="EV1" s="32"/>
      <c r="EW1" s="256"/>
      <c r="EX1" s="256" t="s">
        <v>43</v>
      </c>
      <c r="EY1" s="256"/>
      <c r="EZ1" s="256"/>
      <c r="FA1" s="256"/>
      <c r="FB1" s="256"/>
      <c r="FC1" s="256"/>
      <c r="FD1" s="32"/>
      <c r="FE1" s="256"/>
      <c r="FF1" s="256" t="s">
        <v>44</v>
      </c>
      <c r="FG1" s="256"/>
      <c r="FH1" s="256"/>
      <c r="FI1" s="256"/>
      <c r="FJ1" s="256"/>
      <c r="FK1" s="256"/>
      <c r="FL1" s="32"/>
      <c r="FM1" s="256"/>
      <c r="FN1" s="256" t="s">
        <v>45</v>
      </c>
      <c r="FO1" s="256"/>
      <c r="FP1" s="256"/>
      <c r="FQ1" s="256"/>
      <c r="FR1" s="256"/>
      <c r="FS1" s="256"/>
      <c r="FT1" s="32"/>
      <c r="FU1" s="256"/>
      <c r="FV1" s="256" t="s">
        <v>46</v>
      </c>
      <c r="FW1" s="256"/>
      <c r="FX1" s="256"/>
      <c r="FY1" s="256"/>
      <c r="FZ1" s="256"/>
      <c r="GA1" s="256"/>
      <c r="GB1" s="32"/>
      <c r="GC1" s="256"/>
      <c r="GD1" s="256" t="s">
        <v>47</v>
      </c>
      <c r="GE1" s="256"/>
      <c r="GF1" s="256"/>
      <c r="GG1" s="256"/>
      <c r="GH1" s="256"/>
      <c r="GI1" s="256"/>
      <c r="GJ1" s="32"/>
      <c r="GK1" s="256"/>
      <c r="GL1" s="256" t="s">
        <v>48</v>
      </c>
      <c r="GM1" s="256"/>
      <c r="GN1" s="256"/>
      <c r="GO1" s="256"/>
      <c r="GP1" s="256"/>
      <c r="GQ1" s="256"/>
      <c r="GR1" s="32"/>
      <c r="GS1" s="256"/>
      <c r="GT1" s="256" t="s">
        <v>49</v>
      </c>
      <c r="GU1" s="256"/>
      <c r="GV1" s="256"/>
      <c r="GW1" s="256"/>
      <c r="GX1" s="256"/>
      <c r="GY1" s="256"/>
      <c r="GZ1" s="32"/>
      <c r="HA1" s="256"/>
      <c r="HB1" s="256" t="s">
        <v>50</v>
      </c>
      <c r="HC1" s="256"/>
      <c r="HD1" s="256"/>
      <c r="HE1" s="256"/>
      <c r="HF1" s="256"/>
      <c r="HG1" s="256"/>
      <c r="HH1" s="32"/>
      <c r="HI1" s="256"/>
      <c r="HJ1" s="325" t="s">
        <v>476</v>
      </c>
      <c r="HK1" s="326"/>
      <c r="HL1" s="326"/>
      <c r="HM1" s="326"/>
      <c r="HN1" s="326"/>
      <c r="HO1" s="326"/>
      <c r="HP1" s="326"/>
      <c r="HQ1" s="326"/>
      <c r="HR1" s="326"/>
      <c r="HS1" s="327"/>
      <c r="HU1" s="325" t="s">
        <v>279</v>
      </c>
      <c r="HV1" s="256"/>
      <c r="HW1" s="256"/>
    </row>
    <row r="2" spans="1:237" s="6" customFormat="1" ht="14.25" customHeight="1" x14ac:dyDescent="0.2">
      <c r="A2" s="2" t="s">
        <v>64</v>
      </c>
      <c r="B2" s="4" t="s">
        <v>79</v>
      </c>
      <c r="C2" s="5" t="s">
        <v>292</v>
      </c>
      <c r="D2" s="26" t="s">
        <v>80</v>
      </c>
      <c r="E2" s="26" t="s">
        <v>81</v>
      </c>
      <c r="F2" s="26" t="s">
        <v>285</v>
      </c>
      <c r="G2" s="26" t="s">
        <v>74</v>
      </c>
      <c r="H2" s="26" t="s">
        <v>96</v>
      </c>
      <c r="I2" s="352" t="s">
        <v>68</v>
      </c>
      <c r="J2" s="4" t="s">
        <v>79</v>
      </c>
      <c r="K2" s="5" t="s">
        <v>292</v>
      </c>
      <c r="L2" s="26" t="s">
        <v>80</v>
      </c>
      <c r="M2" s="26" t="s">
        <v>81</v>
      </c>
      <c r="N2" s="26" t="s">
        <v>285</v>
      </c>
      <c r="O2" s="26" t="s">
        <v>74</v>
      </c>
      <c r="P2" s="26" t="s">
        <v>96</v>
      </c>
      <c r="Q2" s="352" t="s">
        <v>68</v>
      </c>
      <c r="R2" s="4" t="s">
        <v>79</v>
      </c>
      <c r="S2" s="5" t="s">
        <v>292</v>
      </c>
      <c r="T2" s="26" t="s">
        <v>80</v>
      </c>
      <c r="U2" s="26" t="s">
        <v>81</v>
      </c>
      <c r="V2" s="26" t="s">
        <v>285</v>
      </c>
      <c r="W2" s="26" t="s">
        <v>74</v>
      </c>
      <c r="X2" s="26" t="s">
        <v>96</v>
      </c>
      <c r="Y2" s="352" t="s">
        <v>68</v>
      </c>
      <c r="Z2" s="4" t="s">
        <v>79</v>
      </c>
      <c r="AA2" s="5" t="s">
        <v>292</v>
      </c>
      <c r="AB2" s="26" t="s">
        <v>80</v>
      </c>
      <c r="AC2" s="26" t="s">
        <v>81</v>
      </c>
      <c r="AD2" s="26" t="s">
        <v>285</v>
      </c>
      <c r="AE2" s="26" t="s">
        <v>74</v>
      </c>
      <c r="AF2" s="26" t="s">
        <v>96</v>
      </c>
      <c r="AG2" s="352" t="s">
        <v>68</v>
      </c>
      <c r="AH2" s="4" t="s">
        <v>79</v>
      </c>
      <c r="AI2" s="5" t="s">
        <v>292</v>
      </c>
      <c r="AJ2" s="26" t="s">
        <v>80</v>
      </c>
      <c r="AK2" s="26" t="s">
        <v>81</v>
      </c>
      <c r="AL2" s="26" t="s">
        <v>285</v>
      </c>
      <c r="AM2" s="26" t="s">
        <v>74</v>
      </c>
      <c r="AN2" s="26" t="s">
        <v>96</v>
      </c>
      <c r="AO2" s="352" t="s">
        <v>68</v>
      </c>
      <c r="AP2" s="4" t="s">
        <v>79</v>
      </c>
      <c r="AQ2" s="5" t="s">
        <v>292</v>
      </c>
      <c r="AR2" s="26" t="s">
        <v>80</v>
      </c>
      <c r="AS2" s="26" t="s">
        <v>81</v>
      </c>
      <c r="AT2" s="26" t="s">
        <v>285</v>
      </c>
      <c r="AU2" s="26" t="s">
        <v>74</v>
      </c>
      <c r="AV2" s="26" t="s">
        <v>96</v>
      </c>
      <c r="AW2" s="352" t="s">
        <v>68</v>
      </c>
      <c r="AX2" s="4" t="s">
        <v>79</v>
      </c>
      <c r="AY2" s="5" t="s">
        <v>292</v>
      </c>
      <c r="AZ2" s="26" t="s">
        <v>80</v>
      </c>
      <c r="BA2" s="26" t="s">
        <v>81</v>
      </c>
      <c r="BB2" s="26" t="s">
        <v>285</v>
      </c>
      <c r="BC2" s="26" t="s">
        <v>74</v>
      </c>
      <c r="BD2" s="26" t="s">
        <v>96</v>
      </c>
      <c r="BE2" s="352" t="s">
        <v>68</v>
      </c>
      <c r="BF2" s="4" t="s">
        <v>79</v>
      </c>
      <c r="BG2" s="5" t="s">
        <v>292</v>
      </c>
      <c r="BH2" s="26" t="s">
        <v>80</v>
      </c>
      <c r="BI2" s="26" t="s">
        <v>81</v>
      </c>
      <c r="BJ2" s="26" t="s">
        <v>285</v>
      </c>
      <c r="BK2" s="26" t="s">
        <v>74</v>
      </c>
      <c r="BL2" s="26" t="s">
        <v>96</v>
      </c>
      <c r="BM2" s="352" t="s">
        <v>68</v>
      </c>
      <c r="BN2" s="4" t="s">
        <v>79</v>
      </c>
      <c r="BO2" s="5" t="s">
        <v>292</v>
      </c>
      <c r="BP2" s="26" t="s">
        <v>80</v>
      </c>
      <c r="BQ2" s="26" t="s">
        <v>81</v>
      </c>
      <c r="BR2" s="26" t="s">
        <v>285</v>
      </c>
      <c r="BS2" s="26" t="s">
        <v>74</v>
      </c>
      <c r="BT2" s="26" t="s">
        <v>96</v>
      </c>
      <c r="BU2" s="352" t="s">
        <v>68</v>
      </c>
      <c r="BV2" s="4" t="s">
        <v>79</v>
      </c>
      <c r="BW2" s="5" t="s">
        <v>294</v>
      </c>
      <c r="BX2" s="26" t="s">
        <v>80</v>
      </c>
      <c r="BY2" s="26" t="s">
        <v>81</v>
      </c>
      <c r="BZ2" s="26" t="s">
        <v>285</v>
      </c>
      <c r="CA2" s="26" t="s">
        <v>74</v>
      </c>
      <c r="CB2" s="26" t="s">
        <v>96</v>
      </c>
      <c r="CC2" s="352" t="s">
        <v>68</v>
      </c>
      <c r="CD2" s="4" t="s">
        <v>79</v>
      </c>
      <c r="CE2" s="5" t="s">
        <v>292</v>
      </c>
      <c r="CF2" s="26" t="s">
        <v>80</v>
      </c>
      <c r="CG2" s="26" t="s">
        <v>81</v>
      </c>
      <c r="CH2" s="26" t="s">
        <v>285</v>
      </c>
      <c r="CI2" s="26" t="s">
        <v>74</v>
      </c>
      <c r="CJ2" s="26" t="s">
        <v>96</v>
      </c>
      <c r="CK2" s="352" t="s">
        <v>68</v>
      </c>
      <c r="CL2" s="4" t="s">
        <v>79</v>
      </c>
      <c r="CM2" s="5" t="s">
        <v>292</v>
      </c>
      <c r="CN2" s="26" t="s">
        <v>80</v>
      </c>
      <c r="CO2" s="26" t="s">
        <v>81</v>
      </c>
      <c r="CP2" s="26" t="s">
        <v>285</v>
      </c>
      <c r="CQ2" s="26" t="s">
        <v>74</v>
      </c>
      <c r="CR2" s="26" t="s">
        <v>96</v>
      </c>
      <c r="CS2" s="352" t="s">
        <v>68</v>
      </c>
      <c r="CT2" s="4" t="s">
        <v>79</v>
      </c>
      <c r="CU2" s="5" t="s">
        <v>292</v>
      </c>
      <c r="CV2" s="26" t="s">
        <v>80</v>
      </c>
      <c r="CW2" s="26" t="s">
        <v>81</v>
      </c>
      <c r="CX2" s="26" t="s">
        <v>285</v>
      </c>
      <c r="CY2" s="26" t="s">
        <v>74</v>
      </c>
      <c r="CZ2" s="26" t="s">
        <v>96</v>
      </c>
      <c r="DA2" s="352" t="s">
        <v>68</v>
      </c>
      <c r="DB2" s="4" t="s">
        <v>79</v>
      </c>
      <c r="DC2" s="5" t="s">
        <v>292</v>
      </c>
      <c r="DD2" s="26" t="s">
        <v>80</v>
      </c>
      <c r="DE2" s="26" t="s">
        <v>81</v>
      </c>
      <c r="DF2" s="26" t="s">
        <v>285</v>
      </c>
      <c r="DG2" s="26" t="s">
        <v>74</v>
      </c>
      <c r="DH2" s="26" t="s">
        <v>96</v>
      </c>
      <c r="DI2" s="352" t="s">
        <v>68</v>
      </c>
      <c r="DJ2" s="4" t="s">
        <v>79</v>
      </c>
      <c r="DK2" s="5" t="s">
        <v>292</v>
      </c>
      <c r="DL2" s="26" t="s">
        <v>80</v>
      </c>
      <c r="DM2" s="26" t="s">
        <v>81</v>
      </c>
      <c r="DN2" s="26" t="s">
        <v>285</v>
      </c>
      <c r="DO2" s="26" t="s">
        <v>74</v>
      </c>
      <c r="DP2" s="26" t="s">
        <v>96</v>
      </c>
      <c r="DQ2" s="352" t="s">
        <v>68</v>
      </c>
      <c r="DR2" s="4" t="s">
        <v>79</v>
      </c>
      <c r="DS2" s="5" t="s">
        <v>292</v>
      </c>
      <c r="DT2" s="26" t="s">
        <v>80</v>
      </c>
      <c r="DU2" s="26" t="s">
        <v>81</v>
      </c>
      <c r="DV2" s="26" t="s">
        <v>285</v>
      </c>
      <c r="DW2" s="26" t="s">
        <v>74</v>
      </c>
      <c r="DX2" s="26" t="s">
        <v>96</v>
      </c>
      <c r="DY2" s="352" t="s">
        <v>68</v>
      </c>
      <c r="DZ2" s="4" t="s">
        <v>79</v>
      </c>
      <c r="EA2" s="5" t="s">
        <v>292</v>
      </c>
      <c r="EB2" s="26" t="s">
        <v>80</v>
      </c>
      <c r="EC2" s="26" t="s">
        <v>81</v>
      </c>
      <c r="ED2" s="26" t="s">
        <v>285</v>
      </c>
      <c r="EE2" s="26" t="s">
        <v>74</v>
      </c>
      <c r="EF2" s="26" t="s">
        <v>96</v>
      </c>
      <c r="EG2" s="352" t="s">
        <v>68</v>
      </c>
      <c r="EH2" s="4" t="s">
        <v>79</v>
      </c>
      <c r="EI2" s="5" t="s">
        <v>292</v>
      </c>
      <c r="EJ2" s="26" t="s">
        <v>80</v>
      </c>
      <c r="EK2" s="26" t="s">
        <v>81</v>
      </c>
      <c r="EL2" s="26" t="s">
        <v>285</v>
      </c>
      <c r="EM2" s="26" t="s">
        <v>74</v>
      </c>
      <c r="EN2" s="26" t="s">
        <v>96</v>
      </c>
      <c r="EO2" s="352" t="s">
        <v>68</v>
      </c>
      <c r="EP2" s="4" t="s">
        <v>79</v>
      </c>
      <c r="EQ2" s="5" t="s">
        <v>292</v>
      </c>
      <c r="ER2" s="26" t="s">
        <v>80</v>
      </c>
      <c r="ES2" s="26" t="s">
        <v>81</v>
      </c>
      <c r="ET2" s="26" t="s">
        <v>285</v>
      </c>
      <c r="EU2" s="26" t="s">
        <v>74</v>
      </c>
      <c r="EV2" s="26" t="s">
        <v>96</v>
      </c>
      <c r="EW2" s="352" t="s">
        <v>68</v>
      </c>
      <c r="EX2" s="4" t="s">
        <v>79</v>
      </c>
      <c r="EY2" s="5" t="s">
        <v>292</v>
      </c>
      <c r="EZ2" s="26" t="s">
        <v>80</v>
      </c>
      <c r="FA2" s="26" t="s">
        <v>81</v>
      </c>
      <c r="FB2" s="26" t="s">
        <v>285</v>
      </c>
      <c r="FC2" s="26" t="s">
        <v>74</v>
      </c>
      <c r="FD2" s="26" t="s">
        <v>96</v>
      </c>
      <c r="FE2" s="352" t="s">
        <v>68</v>
      </c>
      <c r="FF2" s="4" t="s">
        <v>79</v>
      </c>
      <c r="FG2" s="5" t="s">
        <v>292</v>
      </c>
      <c r="FH2" s="26" t="s">
        <v>80</v>
      </c>
      <c r="FI2" s="26" t="s">
        <v>81</v>
      </c>
      <c r="FJ2" s="26" t="s">
        <v>285</v>
      </c>
      <c r="FK2" s="26" t="s">
        <v>74</v>
      </c>
      <c r="FL2" s="26" t="s">
        <v>96</v>
      </c>
      <c r="FM2" s="352" t="s">
        <v>68</v>
      </c>
      <c r="FN2" s="4" t="s">
        <v>79</v>
      </c>
      <c r="FO2" s="5" t="s">
        <v>292</v>
      </c>
      <c r="FP2" s="26" t="s">
        <v>80</v>
      </c>
      <c r="FQ2" s="26" t="s">
        <v>81</v>
      </c>
      <c r="FR2" s="26" t="s">
        <v>285</v>
      </c>
      <c r="FS2" s="26" t="s">
        <v>74</v>
      </c>
      <c r="FT2" s="26" t="s">
        <v>96</v>
      </c>
      <c r="FU2" s="352" t="s">
        <v>68</v>
      </c>
      <c r="FV2" s="4" t="s">
        <v>79</v>
      </c>
      <c r="FW2" s="5" t="s">
        <v>292</v>
      </c>
      <c r="FX2" s="26" t="s">
        <v>80</v>
      </c>
      <c r="FY2" s="26" t="s">
        <v>81</v>
      </c>
      <c r="FZ2" s="26" t="s">
        <v>285</v>
      </c>
      <c r="GA2" s="26" t="s">
        <v>74</v>
      </c>
      <c r="GB2" s="26" t="s">
        <v>96</v>
      </c>
      <c r="GC2" s="352" t="s">
        <v>68</v>
      </c>
      <c r="GD2" s="4" t="s">
        <v>79</v>
      </c>
      <c r="GE2" s="5" t="s">
        <v>292</v>
      </c>
      <c r="GF2" s="26" t="s">
        <v>80</v>
      </c>
      <c r="GG2" s="26" t="s">
        <v>81</v>
      </c>
      <c r="GH2" s="26" t="s">
        <v>285</v>
      </c>
      <c r="GI2" s="26" t="s">
        <v>74</v>
      </c>
      <c r="GJ2" s="26" t="s">
        <v>96</v>
      </c>
      <c r="GK2" s="352" t="s">
        <v>68</v>
      </c>
      <c r="GL2" s="4" t="s">
        <v>79</v>
      </c>
      <c r="GM2" s="5" t="s">
        <v>292</v>
      </c>
      <c r="GN2" s="26" t="s">
        <v>80</v>
      </c>
      <c r="GO2" s="26" t="s">
        <v>81</v>
      </c>
      <c r="GP2" s="26" t="s">
        <v>285</v>
      </c>
      <c r="GQ2" s="26" t="s">
        <v>74</v>
      </c>
      <c r="GR2" s="26" t="s">
        <v>96</v>
      </c>
      <c r="GS2" s="352" t="s">
        <v>68</v>
      </c>
      <c r="GT2" s="4" t="s">
        <v>79</v>
      </c>
      <c r="GU2" s="5" t="s">
        <v>292</v>
      </c>
      <c r="GV2" s="26" t="s">
        <v>80</v>
      </c>
      <c r="GW2" s="26" t="s">
        <v>81</v>
      </c>
      <c r="GX2" s="26" t="s">
        <v>285</v>
      </c>
      <c r="GY2" s="26" t="s">
        <v>74</v>
      </c>
      <c r="GZ2" s="26" t="s">
        <v>96</v>
      </c>
      <c r="HA2" s="352" t="s">
        <v>68</v>
      </c>
      <c r="HB2" s="4" t="s">
        <v>79</v>
      </c>
      <c r="HC2" s="5" t="s">
        <v>292</v>
      </c>
      <c r="HD2" s="26" t="s">
        <v>80</v>
      </c>
      <c r="HE2" s="26" t="s">
        <v>81</v>
      </c>
      <c r="HF2" s="26" t="s">
        <v>285</v>
      </c>
      <c r="HG2" s="26" t="s">
        <v>74</v>
      </c>
      <c r="HH2" s="26" t="s">
        <v>96</v>
      </c>
      <c r="HI2" s="352" t="s">
        <v>68</v>
      </c>
      <c r="HJ2" s="4" t="s">
        <v>478</v>
      </c>
      <c r="HK2" s="5" t="s">
        <v>479</v>
      </c>
      <c r="HL2" s="26" t="s">
        <v>80</v>
      </c>
      <c r="HM2" s="26" t="s">
        <v>480</v>
      </c>
      <c r="HN2" s="4"/>
      <c r="HO2" s="26" t="s">
        <v>285</v>
      </c>
      <c r="HP2" s="5" t="s">
        <v>74</v>
      </c>
      <c r="HQ2" s="26" t="s">
        <v>96</v>
      </c>
      <c r="HR2" s="33" t="s">
        <v>477</v>
      </c>
      <c r="HS2" s="206"/>
      <c r="HT2" s="329" t="s">
        <v>74</v>
      </c>
      <c r="HU2" s="630" t="s">
        <v>280</v>
      </c>
      <c r="HV2" s="630" t="s">
        <v>282</v>
      </c>
      <c r="HW2" s="632" t="s">
        <v>281</v>
      </c>
      <c r="HX2" s="491"/>
      <c r="HY2" s="45"/>
      <c r="HZ2" s="45"/>
      <c r="IA2" s="45"/>
      <c r="IB2" s="23"/>
      <c r="IC2" s="2"/>
    </row>
    <row r="3" spans="1:237" s="6" customFormat="1" ht="12.75" x14ac:dyDescent="0.2">
      <c r="A3" s="2" t="s">
        <v>65</v>
      </c>
      <c r="B3" s="7" t="s">
        <v>1</v>
      </c>
      <c r="C3" s="23"/>
      <c r="D3" s="23" t="s">
        <v>58</v>
      </c>
      <c r="E3" s="23" t="s">
        <v>61</v>
      </c>
      <c r="F3" s="23" t="s">
        <v>413</v>
      </c>
      <c r="G3" s="23" t="s">
        <v>76</v>
      </c>
      <c r="H3" s="23" t="s">
        <v>58</v>
      </c>
      <c r="I3" s="8" t="s">
        <v>70</v>
      </c>
      <c r="J3" s="9" t="s">
        <v>1</v>
      </c>
      <c r="K3" s="23"/>
      <c r="L3" s="23" t="s">
        <v>58</v>
      </c>
      <c r="M3" s="23" t="s">
        <v>61</v>
      </c>
      <c r="N3" s="23" t="s">
        <v>413</v>
      </c>
      <c r="O3" s="23" t="s">
        <v>76</v>
      </c>
      <c r="P3" s="23" t="s">
        <v>58</v>
      </c>
      <c r="Q3" s="8" t="s">
        <v>70</v>
      </c>
      <c r="R3" s="9" t="s">
        <v>1</v>
      </c>
      <c r="S3" s="23"/>
      <c r="T3" s="23" t="s">
        <v>58</v>
      </c>
      <c r="U3" s="23" t="s">
        <v>61</v>
      </c>
      <c r="V3" s="23" t="s">
        <v>413</v>
      </c>
      <c r="W3" s="23" t="s">
        <v>76</v>
      </c>
      <c r="X3" s="23" t="s">
        <v>58</v>
      </c>
      <c r="Y3" s="8" t="s">
        <v>70</v>
      </c>
      <c r="Z3" s="7" t="s">
        <v>1</v>
      </c>
      <c r="AA3" s="23"/>
      <c r="AB3" s="23" t="s">
        <v>58</v>
      </c>
      <c r="AC3" s="23" t="s">
        <v>61</v>
      </c>
      <c r="AD3" s="23" t="s">
        <v>413</v>
      </c>
      <c r="AE3" s="23" t="s">
        <v>76</v>
      </c>
      <c r="AF3" s="23" t="s">
        <v>58</v>
      </c>
      <c r="AG3" s="8" t="s">
        <v>70</v>
      </c>
      <c r="AH3" s="7" t="s">
        <v>1</v>
      </c>
      <c r="AI3" s="23"/>
      <c r="AJ3" s="23" t="s">
        <v>58</v>
      </c>
      <c r="AK3" s="23" t="s">
        <v>61</v>
      </c>
      <c r="AL3" s="23" t="s">
        <v>413</v>
      </c>
      <c r="AM3" s="23" t="s">
        <v>76</v>
      </c>
      <c r="AN3" s="23" t="s">
        <v>58</v>
      </c>
      <c r="AO3" s="8" t="s">
        <v>70</v>
      </c>
      <c r="AP3" s="7" t="s">
        <v>1</v>
      </c>
      <c r="AQ3" s="23"/>
      <c r="AR3" s="23" t="s">
        <v>58</v>
      </c>
      <c r="AS3" s="23" t="s">
        <v>61</v>
      </c>
      <c r="AT3" s="23" t="s">
        <v>413</v>
      </c>
      <c r="AU3" s="23" t="s">
        <v>76</v>
      </c>
      <c r="AV3" s="23" t="s">
        <v>58</v>
      </c>
      <c r="AW3" s="8" t="s">
        <v>70</v>
      </c>
      <c r="AX3" s="7" t="s">
        <v>1</v>
      </c>
      <c r="AY3" s="23"/>
      <c r="AZ3" s="23" t="s">
        <v>58</v>
      </c>
      <c r="BA3" s="23" t="s">
        <v>61</v>
      </c>
      <c r="BB3" s="23" t="s">
        <v>413</v>
      </c>
      <c r="BC3" s="23" t="s">
        <v>76</v>
      </c>
      <c r="BD3" s="23" t="s">
        <v>58</v>
      </c>
      <c r="BE3" s="8" t="s">
        <v>70</v>
      </c>
      <c r="BF3" s="7" t="s">
        <v>1</v>
      </c>
      <c r="BG3" s="23"/>
      <c r="BH3" s="23" t="s">
        <v>58</v>
      </c>
      <c r="BI3" s="23" t="s">
        <v>61</v>
      </c>
      <c r="BJ3" s="23" t="s">
        <v>413</v>
      </c>
      <c r="BK3" s="23" t="s">
        <v>76</v>
      </c>
      <c r="BL3" s="23" t="s">
        <v>58</v>
      </c>
      <c r="BM3" s="8" t="s">
        <v>70</v>
      </c>
      <c r="BN3" s="7" t="s">
        <v>1</v>
      </c>
      <c r="BO3" s="23"/>
      <c r="BP3" s="23" t="s">
        <v>58</v>
      </c>
      <c r="BQ3" s="23" t="s">
        <v>61</v>
      </c>
      <c r="BR3" s="23" t="s">
        <v>413</v>
      </c>
      <c r="BS3" s="23" t="s">
        <v>76</v>
      </c>
      <c r="BT3" s="23" t="s">
        <v>58</v>
      </c>
      <c r="BU3" s="8" t="s">
        <v>70</v>
      </c>
      <c r="BV3" s="7" t="s">
        <v>1</v>
      </c>
      <c r="BW3" s="23"/>
      <c r="BX3" s="23" t="s">
        <v>58</v>
      </c>
      <c r="BY3" s="23" t="s">
        <v>61</v>
      </c>
      <c r="BZ3" s="23" t="s">
        <v>413</v>
      </c>
      <c r="CA3" s="23" t="s">
        <v>76</v>
      </c>
      <c r="CB3" s="23" t="s">
        <v>58</v>
      </c>
      <c r="CC3" s="8" t="s">
        <v>70</v>
      </c>
      <c r="CD3" s="7" t="s">
        <v>1</v>
      </c>
      <c r="CE3" s="23"/>
      <c r="CF3" s="23" t="s">
        <v>58</v>
      </c>
      <c r="CG3" s="23" t="s">
        <v>61</v>
      </c>
      <c r="CH3" s="23" t="s">
        <v>413</v>
      </c>
      <c r="CI3" s="23" t="s">
        <v>76</v>
      </c>
      <c r="CJ3" s="23" t="s">
        <v>58</v>
      </c>
      <c r="CK3" s="8" t="s">
        <v>70</v>
      </c>
      <c r="CL3" s="7" t="s">
        <v>1</v>
      </c>
      <c r="CM3" s="23"/>
      <c r="CN3" s="23" t="s">
        <v>58</v>
      </c>
      <c r="CO3" s="23" t="s">
        <v>61</v>
      </c>
      <c r="CP3" s="23" t="s">
        <v>413</v>
      </c>
      <c r="CQ3" s="23" t="s">
        <v>76</v>
      </c>
      <c r="CR3" s="23" t="s">
        <v>58</v>
      </c>
      <c r="CS3" s="8" t="s">
        <v>70</v>
      </c>
      <c r="CT3" s="7" t="s">
        <v>1</v>
      </c>
      <c r="CU3" s="23"/>
      <c r="CV3" s="23" t="s">
        <v>58</v>
      </c>
      <c r="CW3" s="23" t="s">
        <v>61</v>
      </c>
      <c r="CX3" s="23" t="s">
        <v>413</v>
      </c>
      <c r="CY3" s="23" t="s">
        <v>76</v>
      </c>
      <c r="CZ3" s="23" t="s">
        <v>58</v>
      </c>
      <c r="DA3" s="8" t="s">
        <v>70</v>
      </c>
      <c r="DB3" s="7" t="s">
        <v>1</v>
      </c>
      <c r="DC3" s="23"/>
      <c r="DD3" s="23" t="s">
        <v>58</v>
      </c>
      <c r="DE3" s="23" t="s">
        <v>61</v>
      </c>
      <c r="DF3" s="23" t="s">
        <v>413</v>
      </c>
      <c r="DG3" s="23" t="s">
        <v>76</v>
      </c>
      <c r="DH3" s="23" t="s">
        <v>58</v>
      </c>
      <c r="DI3" s="8" t="s">
        <v>70</v>
      </c>
      <c r="DJ3" s="7" t="s">
        <v>1</v>
      </c>
      <c r="DK3" s="23"/>
      <c r="DL3" s="23" t="s">
        <v>58</v>
      </c>
      <c r="DM3" s="23" t="s">
        <v>61</v>
      </c>
      <c r="DN3" s="23" t="s">
        <v>413</v>
      </c>
      <c r="DO3" s="23" t="s">
        <v>76</v>
      </c>
      <c r="DP3" s="23" t="s">
        <v>58</v>
      </c>
      <c r="DQ3" s="8" t="s">
        <v>70</v>
      </c>
      <c r="DR3" s="7" t="s">
        <v>1</v>
      </c>
      <c r="DS3" s="23"/>
      <c r="DT3" s="23" t="s">
        <v>58</v>
      </c>
      <c r="DU3" s="23" t="s">
        <v>61</v>
      </c>
      <c r="DV3" s="23" t="s">
        <v>413</v>
      </c>
      <c r="DW3" s="23" t="s">
        <v>76</v>
      </c>
      <c r="DX3" s="23" t="s">
        <v>58</v>
      </c>
      <c r="DY3" s="8" t="s">
        <v>70</v>
      </c>
      <c r="DZ3" s="7" t="s">
        <v>1</v>
      </c>
      <c r="EA3" s="23"/>
      <c r="EB3" s="23" t="s">
        <v>58</v>
      </c>
      <c r="EC3" s="23" t="s">
        <v>61</v>
      </c>
      <c r="ED3" s="23" t="s">
        <v>413</v>
      </c>
      <c r="EE3" s="23" t="s">
        <v>76</v>
      </c>
      <c r="EF3" s="23" t="s">
        <v>58</v>
      </c>
      <c r="EG3" s="8" t="s">
        <v>70</v>
      </c>
      <c r="EH3" s="7" t="s">
        <v>1</v>
      </c>
      <c r="EI3" s="23"/>
      <c r="EJ3" s="23" t="s">
        <v>58</v>
      </c>
      <c r="EK3" s="23" t="s">
        <v>61</v>
      </c>
      <c r="EL3" s="23" t="s">
        <v>413</v>
      </c>
      <c r="EM3" s="23" t="s">
        <v>76</v>
      </c>
      <c r="EN3" s="23" t="s">
        <v>58</v>
      </c>
      <c r="EO3" s="8" t="s">
        <v>70</v>
      </c>
      <c r="EP3" s="7" t="s">
        <v>1</v>
      </c>
      <c r="EQ3" s="23"/>
      <c r="ER3" s="23" t="s">
        <v>58</v>
      </c>
      <c r="ES3" s="23" t="s">
        <v>61</v>
      </c>
      <c r="ET3" s="23" t="s">
        <v>413</v>
      </c>
      <c r="EU3" s="23" t="s">
        <v>76</v>
      </c>
      <c r="EV3" s="23" t="s">
        <v>58</v>
      </c>
      <c r="EW3" s="8" t="s">
        <v>70</v>
      </c>
      <c r="EX3" s="7" t="s">
        <v>1</v>
      </c>
      <c r="EY3" s="23"/>
      <c r="EZ3" s="23" t="s">
        <v>58</v>
      </c>
      <c r="FA3" s="23" t="s">
        <v>61</v>
      </c>
      <c r="FB3" s="23" t="s">
        <v>413</v>
      </c>
      <c r="FC3" s="23" t="s">
        <v>76</v>
      </c>
      <c r="FD3" s="23" t="s">
        <v>58</v>
      </c>
      <c r="FE3" s="8" t="s">
        <v>70</v>
      </c>
      <c r="FF3" s="7" t="s">
        <v>1</v>
      </c>
      <c r="FG3" s="23"/>
      <c r="FH3" s="23" t="s">
        <v>58</v>
      </c>
      <c r="FI3" s="23" t="s">
        <v>61</v>
      </c>
      <c r="FJ3" s="23" t="s">
        <v>413</v>
      </c>
      <c r="FK3" s="23" t="s">
        <v>76</v>
      </c>
      <c r="FL3" s="23" t="s">
        <v>58</v>
      </c>
      <c r="FM3" s="8" t="s">
        <v>70</v>
      </c>
      <c r="FN3" s="7" t="s">
        <v>1</v>
      </c>
      <c r="FO3" s="23"/>
      <c r="FP3" s="23" t="s">
        <v>58</v>
      </c>
      <c r="FQ3" s="23" t="s">
        <v>61</v>
      </c>
      <c r="FR3" s="23" t="s">
        <v>413</v>
      </c>
      <c r="FS3" s="23" t="s">
        <v>76</v>
      </c>
      <c r="FT3" s="23" t="s">
        <v>58</v>
      </c>
      <c r="FU3" s="8" t="s">
        <v>70</v>
      </c>
      <c r="FV3" s="7" t="s">
        <v>1</v>
      </c>
      <c r="FW3" s="23"/>
      <c r="FX3" s="23" t="s">
        <v>58</v>
      </c>
      <c r="FY3" s="23" t="s">
        <v>61</v>
      </c>
      <c r="FZ3" s="23" t="s">
        <v>413</v>
      </c>
      <c r="GA3" s="23" t="s">
        <v>76</v>
      </c>
      <c r="GB3" s="23" t="s">
        <v>58</v>
      </c>
      <c r="GC3" s="8" t="s">
        <v>70</v>
      </c>
      <c r="GD3" s="7" t="s">
        <v>1</v>
      </c>
      <c r="GE3" s="23"/>
      <c r="GF3" s="23" t="s">
        <v>58</v>
      </c>
      <c r="GG3" s="23" t="s">
        <v>61</v>
      </c>
      <c r="GH3" s="23" t="s">
        <v>413</v>
      </c>
      <c r="GI3" s="23" t="s">
        <v>76</v>
      </c>
      <c r="GJ3" s="23" t="s">
        <v>58</v>
      </c>
      <c r="GK3" s="8" t="s">
        <v>70</v>
      </c>
      <c r="GL3" s="7" t="s">
        <v>1</v>
      </c>
      <c r="GM3" s="23"/>
      <c r="GN3" s="23" t="s">
        <v>58</v>
      </c>
      <c r="GO3" s="23" t="s">
        <v>61</v>
      </c>
      <c r="GP3" s="23" t="s">
        <v>413</v>
      </c>
      <c r="GQ3" s="23" t="s">
        <v>76</v>
      </c>
      <c r="GR3" s="23" t="s">
        <v>58</v>
      </c>
      <c r="GS3" s="8" t="s">
        <v>70</v>
      </c>
      <c r="GT3" s="7" t="s">
        <v>1</v>
      </c>
      <c r="GU3" s="23"/>
      <c r="GV3" s="23" t="s">
        <v>58</v>
      </c>
      <c r="GW3" s="23" t="s">
        <v>61</v>
      </c>
      <c r="GX3" s="23" t="s">
        <v>413</v>
      </c>
      <c r="GY3" s="23" t="s">
        <v>76</v>
      </c>
      <c r="GZ3" s="23" t="s">
        <v>58</v>
      </c>
      <c r="HA3" s="8" t="s">
        <v>70</v>
      </c>
      <c r="HB3" s="7" t="s">
        <v>1</v>
      </c>
      <c r="HC3" s="23"/>
      <c r="HD3" s="23" t="s">
        <v>58</v>
      </c>
      <c r="HE3" s="23" t="s">
        <v>61</v>
      </c>
      <c r="HF3" s="23" t="s">
        <v>413</v>
      </c>
      <c r="HG3" s="23" t="s">
        <v>76</v>
      </c>
      <c r="HH3" s="23" t="s">
        <v>58</v>
      </c>
      <c r="HI3" s="8" t="s">
        <v>70</v>
      </c>
      <c r="HJ3" s="7" t="s">
        <v>1</v>
      </c>
      <c r="HK3" s="23"/>
      <c r="HL3" s="23" t="s">
        <v>58</v>
      </c>
      <c r="HM3" s="23" t="s">
        <v>61</v>
      </c>
      <c r="HN3" s="7"/>
      <c r="HO3" s="23" t="s">
        <v>413</v>
      </c>
      <c r="HP3" s="2" t="s">
        <v>75</v>
      </c>
      <c r="HQ3" s="23" t="s">
        <v>58</v>
      </c>
      <c r="HR3" s="8" t="s">
        <v>58</v>
      </c>
      <c r="HS3" s="206"/>
      <c r="HT3" s="629" t="s">
        <v>273</v>
      </c>
      <c r="HU3" s="631"/>
      <c r="HV3" s="631"/>
      <c r="HW3" s="633"/>
      <c r="HX3" s="491"/>
      <c r="HY3" s="23"/>
      <c r="HZ3" s="2"/>
      <c r="IA3" s="2"/>
      <c r="IB3" s="23"/>
      <c r="IC3" s="23"/>
    </row>
    <row r="4" spans="1:237" s="6" customFormat="1" x14ac:dyDescent="0.2">
      <c r="A4" s="2" t="s">
        <v>60</v>
      </c>
      <c r="B4" s="7" t="s">
        <v>239</v>
      </c>
      <c r="C4" s="23" t="s">
        <v>240</v>
      </c>
      <c r="D4" s="23" t="s">
        <v>240</v>
      </c>
      <c r="E4" s="23" t="s">
        <v>239</v>
      </c>
      <c r="F4" s="23"/>
      <c r="G4" s="23" t="s">
        <v>240</v>
      </c>
      <c r="H4" s="23" t="s">
        <v>240</v>
      </c>
      <c r="I4" s="8"/>
      <c r="J4" s="7" t="s">
        <v>239</v>
      </c>
      <c r="K4" s="23" t="s">
        <v>240</v>
      </c>
      <c r="L4" s="23" t="s">
        <v>240</v>
      </c>
      <c r="M4" s="23" t="s">
        <v>239</v>
      </c>
      <c r="N4" s="23"/>
      <c r="O4" s="23" t="s">
        <v>240</v>
      </c>
      <c r="P4" s="23" t="s">
        <v>240</v>
      </c>
      <c r="Q4" s="359"/>
      <c r="R4" s="7" t="s">
        <v>239</v>
      </c>
      <c r="S4" s="23" t="s">
        <v>240</v>
      </c>
      <c r="T4" s="23" t="s">
        <v>240</v>
      </c>
      <c r="U4" s="23" t="s">
        <v>239</v>
      </c>
      <c r="V4" s="23"/>
      <c r="W4" s="23" t="s">
        <v>240</v>
      </c>
      <c r="X4" s="23" t="s">
        <v>240</v>
      </c>
      <c r="Y4" s="359"/>
      <c r="Z4" s="7" t="s">
        <v>239</v>
      </c>
      <c r="AA4" s="23" t="s">
        <v>240</v>
      </c>
      <c r="AB4" s="23" t="s">
        <v>240</v>
      </c>
      <c r="AC4" s="23" t="s">
        <v>239</v>
      </c>
      <c r="AD4" s="23"/>
      <c r="AE4" s="23" t="s">
        <v>240</v>
      </c>
      <c r="AF4" s="23" t="s">
        <v>240</v>
      </c>
      <c r="AG4" s="8"/>
      <c r="AH4" s="7" t="s">
        <v>239</v>
      </c>
      <c r="AI4" s="23" t="s">
        <v>240</v>
      </c>
      <c r="AJ4" s="23" t="s">
        <v>240</v>
      </c>
      <c r="AK4" s="23" t="s">
        <v>239</v>
      </c>
      <c r="AL4" s="23"/>
      <c r="AM4" s="23" t="s">
        <v>240</v>
      </c>
      <c r="AN4" s="23" t="s">
        <v>240</v>
      </c>
      <c r="AO4" s="8"/>
      <c r="AP4" s="7" t="s">
        <v>239</v>
      </c>
      <c r="AQ4" s="23" t="s">
        <v>240</v>
      </c>
      <c r="AR4" s="23" t="s">
        <v>240</v>
      </c>
      <c r="AS4" s="23" t="s">
        <v>239</v>
      </c>
      <c r="AT4" s="23"/>
      <c r="AU4" s="23" t="s">
        <v>240</v>
      </c>
      <c r="AV4" s="23" t="s">
        <v>240</v>
      </c>
      <c r="AW4" s="8"/>
      <c r="AX4" s="7" t="s">
        <v>239</v>
      </c>
      <c r="AY4" s="23" t="s">
        <v>240</v>
      </c>
      <c r="AZ4" s="23" t="s">
        <v>240</v>
      </c>
      <c r="BA4" s="23" t="s">
        <v>239</v>
      </c>
      <c r="BB4" s="23"/>
      <c r="BC4" s="23" t="s">
        <v>240</v>
      </c>
      <c r="BD4" s="23" t="s">
        <v>240</v>
      </c>
      <c r="BE4" s="8"/>
      <c r="BF4" s="7" t="s">
        <v>239</v>
      </c>
      <c r="BG4" s="23" t="s">
        <v>240</v>
      </c>
      <c r="BH4" s="23" t="s">
        <v>240</v>
      </c>
      <c r="BI4" s="23" t="s">
        <v>239</v>
      </c>
      <c r="BJ4" s="23"/>
      <c r="BK4" s="23" t="s">
        <v>240</v>
      </c>
      <c r="BL4" s="23" t="s">
        <v>240</v>
      </c>
      <c r="BM4" s="8"/>
      <c r="BN4" s="7" t="s">
        <v>239</v>
      </c>
      <c r="BO4" s="23" t="s">
        <v>240</v>
      </c>
      <c r="BP4" s="23" t="s">
        <v>240</v>
      </c>
      <c r="BQ4" s="23" t="s">
        <v>239</v>
      </c>
      <c r="BR4" s="23"/>
      <c r="BS4" s="23" t="s">
        <v>240</v>
      </c>
      <c r="BT4" s="23" t="s">
        <v>240</v>
      </c>
      <c r="BU4" s="8"/>
      <c r="BV4" s="7" t="s">
        <v>239</v>
      </c>
      <c r="BW4" s="23" t="s">
        <v>240</v>
      </c>
      <c r="BX4" s="23" t="s">
        <v>240</v>
      </c>
      <c r="BY4" s="23" t="s">
        <v>239</v>
      </c>
      <c r="BZ4" s="23"/>
      <c r="CA4" s="23" t="s">
        <v>240</v>
      </c>
      <c r="CB4" s="23" t="s">
        <v>240</v>
      </c>
      <c r="CC4" s="8"/>
      <c r="CD4" s="7" t="s">
        <v>239</v>
      </c>
      <c r="CE4" s="23" t="s">
        <v>240</v>
      </c>
      <c r="CF4" s="23" t="s">
        <v>240</v>
      </c>
      <c r="CG4" s="23" t="s">
        <v>239</v>
      </c>
      <c r="CH4" s="23"/>
      <c r="CI4" s="23" t="s">
        <v>240</v>
      </c>
      <c r="CJ4" s="23" t="s">
        <v>240</v>
      </c>
      <c r="CK4" s="8"/>
      <c r="CL4" s="7" t="s">
        <v>239</v>
      </c>
      <c r="CM4" s="23" t="s">
        <v>240</v>
      </c>
      <c r="CN4" s="23" t="s">
        <v>240</v>
      </c>
      <c r="CO4" s="23" t="s">
        <v>239</v>
      </c>
      <c r="CP4" s="23"/>
      <c r="CQ4" s="23" t="s">
        <v>240</v>
      </c>
      <c r="CR4" s="23" t="s">
        <v>240</v>
      </c>
      <c r="CS4" s="8"/>
      <c r="CT4" s="7" t="s">
        <v>239</v>
      </c>
      <c r="CU4" s="23" t="s">
        <v>240</v>
      </c>
      <c r="CV4" s="23" t="s">
        <v>240</v>
      </c>
      <c r="CW4" s="23" t="s">
        <v>239</v>
      </c>
      <c r="CX4" s="23"/>
      <c r="CY4" s="23" t="s">
        <v>240</v>
      </c>
      <c r="CZ4" s="23" t="s">
        <v>240</v>
      </c>
      <c r="DA4" s="8"/>
      <c r="DB4" s="7" t="s">
        <v>239</v>
      </c>
      <c r="DC4" s="23" t="s">
        <v>240</v>
      </c>
      <c r="DD4" s="23" t="s">
        <v>240</v>
      </c>
      <c r="DE4" s="23" t="s">
        <v>239</v>
      </c>
      <c r="DF4" s="23"/>
      <c r="DG4" s="23" t="s">
        <v>240</v>
      </c>
      <c r="DH4" s="23" t="s">
        <v>240</v>
      </c>
      <c r="DI4" s="8"/>
      <c r="DJ4" s="7" t="s">
        <v>239</v>
      </c>
      <c r="DK4" s="23" t="s">
        <v>240</v>
      </c>
      <c r="DL4" s="23" t="s">
        <v>240</v>
      </c>
      <c r="DM4" s="23" t="s">
        <v>239</v>
      </c>
      <c r="DN4" s="23"/>
      <c r="DO4" s="23" t="s">
        <v>240</v>
      </c>
      <c r="DP4" s="23" t="s">
        <v>240</v>
      </c>
      <c r="DQ4" s="8"/>
      <c r="DR4" s="7" t="s">
        <v>239</v>
      </c>
      <c r="DS4" s="23" t="s">
        <v>240</v>
      </c>
      <c r="DT4" s="23" t="s">
        <v>240</v>
      </c>
      <c r="DU4" s="23" t="s">
        <v>239</v>
      </c>
      <c r="DV4" s="23"/>
      <c r="DW4" s="23" t="s">
        <v>240</v>
      </c>
      <c r="DX4" s="23" t="s">
        <v>240</v>
      </c>
      <c r="DY4" s="8"/>
      <c r="DZ4" s="7" t="s">
        <v>239</v>
      </c>
      <c r="EA4" s="23" t="s">
        <v>240</v>
      </c>
      <c r="EB4" s="23" t="s">
        <v>240</v>
      </c>
      <c r="EC4" s="23" t="s">
        <v>239</v>
      </c>
      <c r="ED4" s="23"/>
      <c r="EE4" s="23" t="s">
        <v>240</v>
      </c>
      <c r="EF4" s="23" t="s">
        <v>240</v>
      </c>
      <c r="EG4" s="8"/>
      <c r="EH4" s="7" t="s">
        <v>239</v>
      </c>
      <c r="EI4" s="23" t="s">
        <v>240</v>
      </c>
      <c r="EJ4" s="23" t="s">
        <v>240</v>
      </c>
      <c r="EK4" s="23" t="s">
        <v>239</v>
      </c>
      <c r="EL4" s="23"/>
      <c r="EM4" s="23" t="s">
        <v>240</v>
      </c>
      <c r="EN4" s="23" t="s">
        <v>240</v>
      </c>
      <c r="EO4" s="8"/>
      <c r="EP4" s="7" t="s">
        <v>239</v>
      </c>
      <c r="EQ4" s="23" t="s">
        <v>240</v>
      </c>
      <c r="ER4" s="23" t="s">
        <v>240</v>
      </c>
      <c r="ES4" s="23" t="s">
        <v>239</v>
      </c>
      <c r="ET4" s="23"/>
      <c r="EU4" s="23" t="s">
        <v>240</v>
      </c>
      <c r="EV4" s="23" t="s">
        <v>240</v>
      </c>
      <c r="EW4" s="8"/>
      <c r="EX4" s="7" t="s">
        <v>239</v>
      </c>
      <c r="EY4" s="23" t="s">
        <v>240</v>
      </c>
      <c r="EZ4" s="23" t="s">
        <v>240</v>
      </c>
      <c r="FA4" s="23" t="s">
        <v>239</v>
      </c>
      <c r="FB4" s="23"/>
      <c r="FC4" s="23" t="s">
        <v>240</v>
      </c>
      <c r="FD4" s="23" t="s">
        <v>240</v>
      </c>
      <c r="FE4" s="8"/>
      <c r="FF4" s="7" t="s">
        <v>239</v>
      </c>
      <c r="FG4" s="23" t="s">
        <v>240</v>
      </c>
      <c r="FH4" s="23" t="s">
        <v>239</v>
      </c>
      <c r="FI4" s="23" t="s">
        <v>239</v>
      </c>
      <c r="FJ4" s="23"/>
      <c r="FK4" s="23" t="s">
        <v>240</v>
      </c>
      <c r="FL4" s="23" t="s">
        <v>240</v>
      </c>
      <c r="FM4" s="8"/>
      <c r="FN4" s="7" t="s">
        <v>239</v>
      </c>
      <c r="FO4" s="23" t="s">
        <v>240</v>
      </c>
      <c r="FP4" s="23" t="s">
        <v>240</v>
      </c>
      <c r="FQ4" s="23" t="s">
        <v>239</v>
      </c>
      <c r="FR4" s="23"/>
      <c r="FS4" s="23" t="s">
        <v>240</v>
      </c>
      <c r="FT4" s="23" t="s">
        <v>240</v>
      </c>
      <c r="FU4" s="8"/>
      <c r="FV4" s="7" t="s">
        <v>239</v>
      </c>
      <c r="FW4" s="23" t="s">
        <v>240</v>
      </c>
      <c r="FX4" s="23" t="s">
        <v>240</v>
      </c>
      <c r="FY4" s="23" t="s">
        <v>239</v>
      </c>
      <c r="FZ4" s="23"/>
      <c r="GA4" s="23" t="s">
        <v>240</v>
      </c>
      <c r="GB4" s="23" t="s">
        <v>240</v>
      </c>
      <c r="GC4" s="8"/>
      <c r="GD4" s="7" t="s">
        <v>239</v>
      </c>
      <c r="GE4" s="23" t="s">
        <v>240</v>
      </c>
      <c r="GF4" s="23" t="s">
        <v>240</v>
      </c>
      <c r="GG4" s="23" t="s">
        <v>239</v>
      </c>
      <c r="GH4" s="23"/>
      <c r="GI4" s="23" t="s">
        <v>240</v>
      </c>
      <c r="GJ4" s="23" t="s">
        <v>240</v>
      </c>
      <c r="GK4" s="8"/>
      <c r="GL4" s="7" t="s">
        <v>239</v>
      </c>
      <c r="GM4" s="23" t="s">
        <v>240</v>
      </c>
      <c r="GN4" s="23" t="s">
        <v>240</v>
      </c>
      <c r="GO4" s="23" t="s">
        <v>239</v>
      </c>
      <c r="GP4" s="23"/>
      <c r="GQ4" s="23" t="s">
        <v>240</v>
      </c>
      <c r="GR4" s="23" t="s">
        <v>240</v>
      </c>
      <c r="GS4" s="8"/>
      <c r="GT4" s="7" t="s">
        <v>239</v>
      </c>
      <c r="GU4" s="23" t="s">
        <v>240</v>
      </c>
      <c r="GV4" s="23" t="s">
        <v>240</v>
      </c>
      <c r="GW4" s="23" t="s">
        <v>239</v>
      </c>
      <c r="GX4" s="23"/>
      <c r="GY4" s="23" t="s">
        <v>240</v>
      </c>
      <c r="GZ4" s="23" t="s">
        <v>240</v>
      </c>
      <c r="HA4" s="8"/>
      <c r="HB4" s="7" t="s">
        <v>239</v>
      </c>
      <c r="HC4" s="23" t="s">
        <v>240</v>
      </c>
      <c r="HD4" s="23" t="s">
        <v>240</v>
      </c>
      <c r="HE4" s="23" t="s">
        <v>239</v>
      </c>
      <c r="HF4" s="23"/>
      <c r="HG4" s="23" t="s">
        <v>240</v>
      </c>
      <c r="HH4" s="23" t="s">
        <v>240</v>
      </c>
      <c r="HI4" s="8"/>
      <c r="HJ4" s="7" t="s">
        <v>239</v>
      </c>
      <c r="HK4" s="23" t="s">
        <v>240</v>
      </c>
      <c r="HL4" s="23" t="s">
        <v>240</v>
      </c>
      <c r="HM4" s="23" t="s">
        <v>239</v>
      </c>
      <c r="HN4" s="23"/>
      <c r="HO4" s="23"/>
      <c r="HP4" s="23" t="s">
        <v>240</v>
      </c>
      <c r="HQ4" s="23" t="s">
        <v>240</v>
      </c>
      <c r="HR4" s="23" t="s">
        <v>240</v>
      </c>
      <c r="HS4" s="206"/>
      <c r="HT4" s="629"/>
      <c r="HU4" s="631"/>
      <c r="HV4" s="631"/>
      <c r="HW4" s="633"/>
      <c r="HX4" s="491"/>
      <c r="HY4" s="23"/>
      <c r="HZ4" s="23"/>
      <c r="IA4" s="23"/>
      <c r="IB4" s="23"/>
      <c r="IC4" s="23"/>
    </row>
    <row r="5" spans="1:237" ht="15" x14ac:dyDescent="0.25">
      <c r="A5" s="509">
        <v>2000</v>
      </c>
      <c r="B5" s="10">
        <v>4510</v>
      </c>
      <c r="C5" s="24"/>
      <c r="D5" s="24"/>
      <c r="E5" s="24">
        <f>FAOSTAT_2022!K34/1000</f>
        <v>4510</v>
      </c>
      <c r="F5" s="489">
        <f>((G5-E5*I$26)/(E5*I$26))</f>
        <v>-0.30436294518272122</v>
      </c>
      <c r="G5" s="24">
        <f>'panEuropean-Felling'!$M$4</f>
        <v>3524</v>
      </c>
      <c r="H5" s="24">
        <f>FAOSTAT_2022!Q34/1000</f>
        <v>5385.1434951918463</v>
      </c>
      <c r="I5" s="358" t="str">
        <f t="shared" ref="I5:I16" si="0">IF(C5&gt;0,C5/B5,"")</f>
        <v/>
      </c>
      <c r="J5" s="10">
        <v>4783.8999999999996</v>
      </c>
      <c r="K5" s="24"/>
      <c r="L5" s="24"/>
      <c r="M5" s="24">
        <f>FAOSTAT_2022!K75/1000</f>
        <v>4783.8900000000003</v>
      </c>
      <c r="N5" s="489">
        <f>((O5-M5*Q$26)/(M5*Q$26))</f>
        <v>-0.31692599841962865</v>
      </c>
      <c r="O5" s="24">
        <f>'panEuropean-Felling'!$C$5</f>
        <v>3755</v>
      </c>
      <c r="P5" s="24">
        <f>FAOSTAT_2022!Q75/1000</f>
        <v>5547.7353304640937</v>
      </c>
      <c r="Q5" s="358" t="str">
        <f t="shared" ref="Q5:Q11" si="1">IF(K5&gt;0,K5/J5,"")</f>
        <v/>
      </c>
      <c r="R5" s="10">
        <v>14441</v>
      </c>
      <c r="S5" s="24"/>
      <c r="T5" s="24"/>
      <c r="U5" s="24">
        <f>FAOSTAT_2022!K163/1000</f>
        <v>14441</v>
      </c>
      <c r="V5" s="489">
        <f>((W5-U5*Y$26)/(U5*Y$26))</f>
        <v>-3.2595048808019632E-2</v>
      </c>
      <c r="W5" s="24">
        <f>'panEuropean-Felling'!$C$8</f>
        <v>15857.51</v>
      </c>
      <c r="X5" s="24">
        <f>FAOSTAT_2022!Q163/1000</f>
        <v>16819.257887765136</v>
      </c>
      <c r="Y5" s="358" t="str">
        <f t="shared" ref="Y5:Y18" si="2">IF(S5&gt;0,S5/R5,"")</f>
        <v/>
      </c>
      <c r="Z5" s="360">
        <v>2952</v>
      </c>
      <c r="AA5" s="24"/>
      <c r="AB5" s="24"/>
      <c r="AC5" s="24">
        <f>FAOSTAT_2022!K194/1000</f>
        <v>4660.6000000000004</v>
      </c>
      <c r="AD5" s="489">
        <f>((AE5-AC5*AG$26)/(AC5*AG$26))</f>
        <v>-0.23671306601948</v>
      </c>
      <c r="AE5" s="24">
        <f>'panEuropean-Felling'!$C$9</f>
        <v>3977.87</v>
      </c>
      <c r="AF5" s="24">
        <f>FAOSTAT_2022!Q194/1000</f>
        <v>5296.3277083624926</v>
      </c>
      <c r="AG5" s="358" t="str">
        <f t="shared" ref="AG5:AG16" si="3">IF(AA5&gt;0,AA5/Z5,"")</f>
        <v/>
      </c>
      <c r="AH5" s="360">
        <v>53710</v>
      </c>
      <c r="AI5" s="24"/>
      <c r="AJ5" s="24"/>
      <c r="AK5" s="24">
        <f>FAOSTAT_2022!K316/1000</f>
        <v>58025.546999999999</v>
      </c>
      <c r="AL5" s="489">
        <f>((AM5-AK5*AO$26)/(AK5*AO$26))</f>
        <v>0.39796105564674916</v>
      </c>
      <c r="AM5" s="24">
        <f>'panEuropean-Felling'!$C$13</f>
        <v>91175</v>
      </c>
      <c r="AN5" s="24">
        <f>FAOSTAT_2022!Q316/1000</f>
        <v>59053.663029738935</v>
      </c>
      <c r="AO5" s="358" t="str">
        <f t="shared" ref="AO5:AO17" si="4">IF(AI5&gt;0,AI5/AH5,"")</f>
        <v/>
      </c>
      <c r="AP5" s="24">
        <v>8910</v>
      </c>
      <c r="AQ5" s="24"/>
      <c r="AR5" s="24"/>
      <c r="AS5" s="24">
        <f>FAOSTAT_2022!K223/1000</f>
        <v>8910</v>
      </c>
      <c r="AT5" s="489">
        <f>((AU5-AS5*AW$26)/(AS5*AW$26))</f>
        <v>9.5802256988880188E-2</v>
      </c>
      <c r="AU5" s="24">
        <f>'panEuropean-Felling'!$C$10</f>
        <v>10988.62</v>
      </c>
      <c r="AV5" s="24">
        <f>FAOSTAT_2022!Q223/1000</f>
        <v>10176.021153463929</v>
      </c>
      <c r="AW5" s="358" t="str">
        <f t="shared" ref="AW5:AW16" si="5">IF(AQ5&gt;0,AQ5/AP5,"")</f>
        <v/>
      </c>
      <c r="AX5" s="24">
        <v>2673.1</v>
      </c>
      <c r="AY5" s="24"/>
      <c r="AZ5" s="24"/>
      <c r="BA5" s="24">
        <f>FAOSTAT_2022!K409/1000</f>
        <v>2673.1</v>
      </c>
      <c r="BB5" s="489"/>
      <c r="BC5" s="24"/>
      <c r="BD5" s="24">
        <f>FAOSTAT_2022!Q409/1000</f>
        <v>3036.4893216133205</v>
      </c>
      <c r="BE5" s="358" t="str">
        <f t="shared" ref="BE5:BE17" si="6">IF(AY5&gt;0,AY5/AX5,"")</f>
        <v/>
      </c>
      <c r="BF5" s="24">
        <v>2244.9299999999998</v>
      </c>
      <c r="BG5" s="24"/>
      <c r="BH5" s="24"/>
      <c r="BI5" s="24">
        <f>FAOSTAT_2022!K347/1000</f>
        <v>2244.9349999999999</v>
      </c>
      <c r="BJ5" s="489">
        <f>((BK5-BI5*BM$26)/(BI5*BM$26))</f>
        <v>-0.17277914018059878</v>
      </c>
      <c r="BK5" s="24">
        <f>'panEuropean-Felling'!$M$14</f>
        <v>2317.86</v>
      </c>
      <c r="BL5" s="24">
        <f>FAOSTAT_2022!Q347/1000</f>
        <v>2546.2608521808957</v>
      </c>
      <c r="BM5" s="358" t="str">
        <f t="shared" ref="BM5:BM16" si="7">IF(BG5&gt;0,BG5/BF5,"")</f>
        <v/>
      </c>
      <c r="BN5" s="24">
        <v>14321</v>
      </c>
      <c r="BO5" s="24"/>
      <c r="BP5" s="24"/>
      <c r="BQ5" s="24">
        <f>FAOSTAT_2022!K756/1000</f>
        <v>14321</v>
      </c>
      <c r="BR5" s="489">
        <f>((BS5-BQ5*BU$26)/(BQ5*BU$26))</f>
        <v>-2.5596827590305848E-2</v>
      </c>
      <c r="BS5" s="24">
        <f>'panEuropean-Felling'!$M$28</f>
        <v>16873.39</v>
      </c>
      <c r="BT5" s="24">
        <f>FAOSTAT_2022!Q756/1000</f>
        <v>16624.216486281002</v>
      </c>
      <c r="BU5" s="25" t="str">
        <f t="shared" ref="BU5:BU16" si="8">IF(BO5&gt;0,BO5/BN5,"")</f>
        <v/>
      </c>
      <c r="BV5" s="360">
        <v>65864.990000000005</v>
      </c>
      <c r="BW5" s="24">
        <v>77135.740000000005</v>
      </c>
      <c r="BX5" s="24"/>
      <c r="BY5" s="24">
        <f>FAOSTAT_2022!K285/1000</f>
        <v>70522</v>
      </c>
      <c r="BZ5" s="489"/>
      <c r="CA5" s="24"/>
      <c r="CB5" s="24">
        <f>FAOSTAT_2022!Q285/1000</f>
        <v>79664.147194998455</v>
      </c>
      <c r="CC5" s="358">
        <f t="shared" ref="CC5:CC24" si="9">IF(BW5&gt;0,BW5/BV5,"")</f>
        <v>1.1711189814194156</v>
      </c>
      <c r="CD5" s="24">
        <v>3669</v>
      </c>
      <c r="CE5" s="24"/>
      <c r="CF5" s="24"/>
      <c r="CG5" s="24">
        <f>FAOSTAT_2022!K104/1000</f>
        <v>3669</v>
      </c>
      <c r="CH5" s="489">
        <f>((CI5-CG5*CK$26)/(CG5*CK$26))</f>
        <v>0.16298718997001907</v>
      </c>
      <c r="CI5" s="24">
        <f>'panEuropean-Felling'!$C$6</f>
        <v>4267</v>
      </c>
      <c r="CJ5" s="24">
        <f>FAOSTAT_2022!Q104/1000</f>
        <v>4160.1982132279572</v>
      </c>
      <c r="CK5" s="358"/>
      <c r="CL5" s="360">
        <v>9329</v>
      </c>
      <c r="CM5" s="24"/>
      <c r="CN5" s="24"/>
      <c r="CO5" s="24">
        <f>FAOSTAT_2022!K440/1000</f>
        <v>12836</v>
      </c>
      <c r="CP5" s="489">
        <f>((CQ5-CO5*CS$26)/(CO5*CS$26))</f>
        <v>-9.482781130995456E-2</v>
      </c>
      <c r="CQ5" s="24">
        <f>'panEuropean-Felling'!$M$17</f>
        <v>14326.88</v>
      </c>
      <c r="CR5" s="24">
        <f>FAOSTAT_2022!Q440/1000</f>
        <v>14410.173624577241</v>
      </c>
      <c r="CS5" s="358" t="str">
        <f t="shared" ref="CS5:CS16" si="10">IF(CM5&gt;0,CM5/CL5,"")</f>
        <v/>
      </c>
      <c r="CT5" s="24">
        <v>20.58</v>
      </c>
      <c r="CU5" s="24"/>
      <c r="CV5" s="24"/>
      <c r="CW5" s="24">
        <f>FAOSTAT_2022!K135/1000</f>
        <v>20.58</v>
      </c>
      <c r="CX5" s="489">
        <f>((CY5-CW5*DA$26)/(CW5*DA$26))</f>
        <v>-5.3353967170073222E-2</v>
      </c>
      <c r="CY5" s="24">
        <f>'panEuropean-Felling'!$M$7</f>
        <v>24.19</v>
      </c>
      <c r="CZ5" s="24"/>
      <c r="DA5" s="25" t="str">
        <f t="shared" ref="DA5:DA16" si="11">IF(CU5&gt;0,CU5/CT5,"")</f>
        <v/>
      </c>
      <c r="DB5" s="24">
        <v>14304</v>
      </c>
      <c r="DC5" s="24"/>
      <c r="DD5" s="24"/>
      <c r="DE5" s="24">
        <f>FAOSTAT_2022!K469/1000</f>
        <v>14304</v>
      </c>
      <c r="DF5" s="489">
        <f>((DG5-DE5*DI$26)/(DE5*DI$26))</f>
        <v>-0.10325480024372102</v>
      </c>
      <c r="DG5" s="24">
        <f>'panEuropean-Felling'!$C$18</f>
        <v>14481.4</v>
      </c>
      <c r="DH5" s="24">
        <f>FAOSTAT_2022!Q469/1000</f>
        <v>16469.369953263194</v>
      </c>
      <c r="DI5" s="25" t="str">
        <f t="shared" ref="DI5:DI17" si="12">IF(DC5&gt;0,DC5/DB5,"")</f>
        <v/>
      </c>
      <c r="DJ5" s="24">
        <v>5500</v>
      </c>
      <c r="DK5" s="24"/>
      <c r="DL5" s="24"/>
      <c r="DM5" s="24">
        <f>FAOSTAT_2022!K498/1000</f>
        <v>5500</v>
      </c>
      <c r="DN5" s="489"/>
      <c r="DO5" s="24"/>
      <c r="DP5" s="24">
        <f>FAOSTAT_2022!Q498/1000</f>
        <v>7013.9614585807694</v>
      </c>
      <c r="DQ5" s="25" t="str">
        <f t="shared" ref="DQ5:DQ10" si="13">IF(DK5&gt;0,DK5/DJ5,"")</f>
        <v/>
      </c>
      <c r="DR5" s="24">
        <v>259.7</v>
      </c>
      <c r="DS5" s="24"/>
      <c r="DT5" s="24"/>
      <c r="DU5" s="24">
        <f>FAOSTAT_2022!K521/1000</f>
        <v>253.84100000000001</v>
      </c>
      <c r="DV5" s="489"/>
      <c r="DW5" s="24"/>
      <c r="DX5" s="24">
        <f>FAOSTAT_2022!Q521/1000</f>
        <v>279.37923480448967</v>
      </c>
      <c r="DY5" s="25" t="str">
        <f t="shared" ref="DY5:DY15" si="14">IF(DS5&gt;0,DS5/DR5,"")</f>
        <v/>
      </c>
      <c r="DZ5" s="24">
        <v>5902</v>
      </c>
      <c r="EA5" s="24"/>
      <c r="EB5" s="24"/>
      <c r="EC5" s="24">
        <f>FAOSTAT_2022!K378/1000</f>
        <v>5902</v>
      </c>
      <c r="ED5" s="489">
        <f>((EE5-EC5*EG$26)/(EC5*EG$26))</f>
        <v>-3.7714118656970302E-2</v>
      </c>
      <c r="EE5" s="24">
        <f>'panEuropean-Felling'!$C$15</f>
        <v>6957.2</v>
      </c>
      <c r="EF5" s="24">
        <f>FAOSTAT_2022!Q378/1000</f>
        <v>6668.2029018275316</v>
      </c>
      <c r="EG5" s="25" t="str">
        <f t="shared" ref="EG5:EG17" si="15">IF(EA5&gt;0,EA5/DZ5,"")</f>
        <v/>
      </c>
      <c r="EH5" s="24"/>
      <c r="EI5" s="24"/>
      <c r="EJ5" s="24"/>
      <c r="EK5" s="24"/>
      <c r="EL5" s="489"/>
      <c r="EM5" s="24"/>
      <c r="EN5" s="24"/>
      <c r="EO5" s="25" t="str">
        <f t="shared" ref="EO5:EO16" si="16">IF(EI5&gt;0,EI5/EH5,"")</f>
        <v/>
      </c>
      <c r="EP5" s="24">
        <v>1039</v>
      </c>
      <c r="EQ5" s="24"/>
      <c r="ER5" s="24"/>
      <c r="ES5" s="24">
        <f>FAOSTAT_2022!K575/1000</f>
        <v>1089</v>
      </c>
      <c r="ET5" s="489">
        <f>((EU5-ES5*EW$26)/(ES5*EW$26))</f>
        <v>5.8645036939277917E-2</v>
      </c>
      <c r="EU5" s="24">
        <f>'panEuropean-Felling'!$C$22</f>
        <v>1354.1</v>
      </c>
      <c r="EV5" s="24">
        <f>FAOSTAT_2022!Q575/1000</f>
        <v>1268.7613432392138</v>
      </c>
      <c r="EW5" s="25" t="str">
        <f t="shared" ref="EW5:EW24" si="17">IF(EQ5&gt;0,EQ5/EP5,"")</f>
        <v/>
      </c>
      <c r="EX5" s="24">
        <v>13276</v>
      </c>
      <c r="EY5" s="24"/>
      <c r="EZ5" s="24"/>
      <c r="FA5" s="24">
        <f>FAOSTAT_2022!K12/1000</f>
        <v>13276</v>
      </c>
      <c r="FB5" s="489">
        <f>((FC5-FA5*FE$26)/(FA5*FE$26))</f>
        <v>0.14236751591059221</v>
      </c>
      <c r="FC5" s="24">
        <f>'panEuropean-Felling'!$M$3</f>
        <v>16986</v>
      </c>
      <c r="FD5" s="24">
        <f>FAOSTAT_2022!Q12/1000</f>
        <v>15130.209519950055</v>
      </c>
      <c r="FE5" s="358" t="str">
        <f t="shared" ref="FE5:FE17" si="18">IF(EY5&gt;0,EY5/EX5,"")</f>
        <v/>
      </c>
      <c r="FF5" s="360">
        <v>26025</v>
      </c>
      <c r="FG5" s="24"/>
      <c r="FH5" s="24"/>
      <c r="FI5" s="24">
        <f>FAOSTAT_2022!K606/1000</f>
        <v>27659.1</v>
      </c>
      <c r="FJ5" s="489"/>
      <c r="FK5" s="24"/>
      <c r="FL5" s="24">
        <f>FAOSTAT_2022!Q606/1000</f>
        <v>33357.627081506362</v>
      </c>
      <c r="FM5" s="25" t="str">
        <f t="shared" ref="FM5:FM24" si="19">IF(FG5&gt;0,FG5/FF5,"")</f>
        <v/>
      </c>
      <c r="FN5" s="24">
        <v>10831</v>
      </c>
      <c r="FO5" s="24"/>
      <c r="FP5" s="24"/>
      <c r="FQ5" s="24">
        <f>FAOSTAT_2022!K637/1000</f>
        <v>10831</v>
      </c>
      <c r="FR5" s="489"/>
      <c r="FS5" s="24"/>
      <c r="FT5" s="24">
        <f>FAOSTAT_2022!Q637/1000</f>
        <v>13024.386804655283</v>
      </c>
      <c r="FU5" s="25" t="str">
        <f t="shared" ref="FU5:FU16" si="20">IF(FO5&gt;0,FO5/FN5,"")</f>
        <v/>
      </c>
      <c r="FV5" s="24">
        <v>13148.2</v>
      </c>
      <c r="FW5" s="24"/>
      <c r="FX5" s="24"/>
      <c r="FY5" s="24">
        <f>FAOSTAT_2022!K668/1000</f>
        <v>13148.2</v>
      </c>
      <c r="FZ5" s="489">
        <f>((GA5-FY5*GC$26)/(FY5*GC$26))</f>
        <v>-1.5725964667879594E-2</v>
      </c>
      <c r="GA5" s="24">
        <f>'panEuropean-Felling'!$C$25</f>
        <v>14087.6</v>
      </c>
      <c r="GB5" s="24">
        <f>FAOSTAT_2022!Q668/1000</f>
        <v>16890.717748224444</v>
      </c>
      <c r="GC5" s="25" t="str">
        <f t="shared" ref="GC5:GC24" si="21">IF(FW5&gt;0,FW5/FV5,"")</f>
        <v/>
      </c>
      <c r="GD5" s="24">
        <v>2253</v>
      </c>
      <c r="GE5" s="24"/>
      <c r="GF5" s="24"/>
      <c r="GG5" s="24">
        <f>FAOSTAT_2022!K725/1000</f>
        <v>2253</v>
      </c>
      <c r="GH5" s="489">
        <f>((GI5-GG5*GK$26)/(GG5*GK$26))</f>
        <v>3.3650826675347592E-2</v>
      </c>
      <c r="GI5" s="24">
        <f>'panEuropean-Felling'!$M$27</f>
        <v>2547</v>
      </c>
      <c r="GJ5" s="24">
        <f>FAOSTAT_2022!Q725/1000</f>
        <v>2668.7205685927479</v>
      </c>
      <c r="GK5" s="25" t="str">
        <f t="shared" ref="GK5:GK24" si="22">IF(GE5&gt;0,GE5/GD5,"")</f>
        <v/>
      </c>
      <c r="GL5" s="24">
        <v>6163</v>
      </c>
      <c r="GM5" s="24"/>
      <c r="GN5" s="24"/>
      <c r="GO5" s="24">
        <f>FAOSTAT_2022!K696/1000</f>
        <v>6163</v>
      </c>
      <c r="GP5" s="489">
        <f>((GQ5-GO5*GS$26)/(GO5*GS$26))</f>
        <v>-4.9472714105365169E-2</v>
      </c>
      <c r="GQ5" s="24">
        <f>'panEuropean-Felling'!$C$26</f>
        <v>6629.33</v>
      </c>
      <c r="GR5" s="24">
        <f>FAOSTAT_2022!Q696/1000</f>
        <v>7356.9653278139622</v>
      </c>
      <c r="GS5" s="25" t="str">
        <f t="shared" ref="GS5:GS24" si="23">IF(GM5&gt;0,GM5/GL5,"")</f>
        <v/>
      </c>
      <c r="GT5" s="24">
        <v>54542.26</v>
      </c>
      <c r="GU5" s="24"/>
      <c r="GV5" s="24"/>
      <c r="GW5" s="24">
        <f>FAOSTAT_2022!K254/1000</f>
        <v>54261.855000000003</v>
      </c>
      <c r="GX5" s="489">
        <f>((GY5-GW5*HA$26)/(GW5*HA$26))</f>
        <v>2.5748218829162995E-2</v>
      </c>
      <c r="GY5" s="24">
        <f>'panEuropean-Felling'!$C$11</f>
        <v>63722</v>
      </c>
      <c r="GZ5" s="24">
        <f>FAOSTAT_2022!Q254/1000</f>
        <v>64356.115579690901</v>
      </c>
      <c r="HA5" s="25" t="str">
        <f t="shared" ref="HA5:HA25" si="24">IF(GU5&gt;0,GU5/GT5,"")</f>
        <v/>
      </c>
      <c r="HB5" s="24">
        <v>63300</v>
      </c>
      <c r="HC5" s="24"/>
      <c r="HD5" s="24"/>
      <c r="HE5" s="24">
        <f>FAOSTAT_2022!K787/1000</f>
        <v>63300</v>
      </c>
      <c r="HF5" s="489">
        <f>((HG5-HE5*HI$26)/(HE5*HI$26))</f>
        <v>-1</v>
      </c>
      <c r="HG5" s="24"/>
      <c r="HH5" s="24">
        <f>FAOSTAT_2022!Q787/1000</f>
        <v>72569.076253404841</v>
      </c>
      <c r="HI5" s="25" t="str">
        <f t="shared" ref="HI5:HI24" si="25">IF(HC5&gt;0,HC5/HB5,"")</f>
        <v/>
      </c>
      <c r="HJ5" s="10">
        <f t="shared" ref="HJ5:HJ25" si="26">HB5+GT5+GL5+GD5+FV5+FN5+FF5+EX5+EP5+EH5+DZ5+DR5+DJ5+DB5+CT5+CL5+CD5+BV5+BN5+BF5+AX5+AP5+AH5+Z5+R5+J5+B5</f>
        <v>403972.66000000003</v>
      </c>
      <c r="HK5" s="24"/>
      <c r="HL5" s="24"/>
      <c r="HM5" s="24">
        <f t="shared" ref="HM5:HM14" si="27">HE5+GW5+GO5+GG5+FY5+FQ5+FI5+FA5+ES5+EK5+EC5+DU5+DM5+DE5+CW5+CO5+CG5+BY5+BQ5+BI5+BA5+AS5+AK5+AC5+U5+M5+E5</f>
        <v>419558.64799999999</v>
      </c>
      <c r="HN5" s="24"/>
      <c r="HO5" s="489">
        <f>((HP5-HM5*HR$26)/(HM5*HR$26))</f>
        <v>-0.39040303761539269</v>
      </c>
      <c r="HP5" s="24">
        <f>HG5+GY5+GQ5+GI5+GA5+FS5+FK5+FC5+EU5+EM5+EE5+DW5+DO5+DG5+CY5+CQ5+CI5+CA5+BS5+BK5+BC5+AU5+AM5+AE5+W5+O5+G5</f>
        <v>293851.95</v>
      </c>
      <c r="HQ5" s="24">
        <f>HH5+GZ5+GR5+GJ5+GB5+FT5+FL5+FD5+EV5+EN5+EF5+DX5+DP5+DH5+CZ5+CR5+CJ5+CB5+BT5+BL5+BD5+AV5+AN5+AF5+X5+P5+H5</f>
        <v>479773.1280734191</v>
      </c>
      <c r="HR5" s="25">
        <f>HM5*HR$26</f>
        <v>482043.00239705388</v>
      </c>
      <c r="HS5" s="510">
        <v>2000</v>
      </c>
      <c r="HT5" s="328">
        <f>COUNTA(HG5,GY5,GQ5,GI5,GA5,FS5,FK5,FC5,EU5,EM5,EE5,DW5,DO5,DG5,CY5,CQ5,CI5,CA5,BS5,BK5,BC5,AU5,AM5,AE5,W5,O5,G5)</f>
        <v>19</v>
      </c>
      <c r="HU5" s="330">
        <f t="shared" ref="HU5:HU23" si="28">(HJ5-HM5)/HM5</f>
        <v>-3.7148532331050782E-2</v>
      </c>
      <c r="HV5" s="331"/>
      <c r="HW5" s="332"/>
      <c r="HX5" s="331"/>
    </row>
    <row r="6" spans="1:237" x14ac:dyDescent="0.2">
      <c r="A6" s="509">
        <v>2001</v>
      </c>
      <c r="B6" s="10">
        <v>4215</v>
      </c>
      <c r="C6" s="24"/>
      <c r="D6" s="24"/>
      <c r="E6" s="24">
        <f>FAOSTAT_2022!K35/1000</f>
        <v>4215</v>
      </c>
      <c r="F6" s="488"/>
      <c r="G6" s="361"/>
      <c r="H6" s="24">
        <f>FAOSTAT_2022!Q35/1000</f>
        <v>4896.735254154175</v>
      </c>
      <c r="I6" s="358" t="str">
        <f t="shared" si="0"/>
        <v/>
      </c>
      <c r="J6" s="10">
        <v>3991.89</v>
      </c>
      <c r="K6" s="24"/>
      <c r="L6" s="24"/>
      <c r="M6" s="24">
        <f>FAOSTAT_2022!K76/1000</f>
        <v>3991.89</v>
      </c>
      <c r="N6" s="488"/>
      <c r="O6" s="361"/>
      <c r="P6" s="24">
        <f>FAOSTAT_2022!Q76/1000</f>
        <v>4654.0696336656138</v>
      </c>
      <c r="Q6" s="358" t="str">
        <f t="shared" si="1"/>
        <v/>
      </c>
      <c r="R6" s="10">
        <v>14374</v>
      </c>
      <c r="S6" s="24"/>
      <c r="T6" s="24"/>
      <c r="U6" s="24">
        <f>FAOSTAT_2022!K164/1000</f>
        <v>14374</v>
      </c>
      <c r="V6" s="488"/>
      <c r="W6" s="361"/>
      <c r="X6" s="24">
        <f>FAOSTAT_2022!Q164/1000</f>
        <v>16577.193671929799</v>
      </c>
      <c r="Y6" s="358" t="str">
        <f t="shared" si="2"/>
        <v/>
      </c>
      <c r="Z6" s="360">
        <v>1613</v>
      </c>
      <c r="AA6" s="24"/>
      <c r="AB6" s="24"/>
      <c r="AC6" s="24">
        <f>FAOSTAT_2022!K195/1000</f>
        <v>2191.8000000000002</v>
      </c>
      <c r="AD6" s="488"/>
      <c r="AE6" s="361"/>
      <c r="AF6" s="24">
        <f>FAOSTAT_2022!Q195/1000</f>
        <v>2486.6057520849172</v>
      </c>
      <c r="AG6" s="358" t="str">
        <f t="shared" si="3"/>
        <v/>
      </c>
      <c r="AH6" s="360">
        <v>39483</v>
      </c>
      <c r="AI6" s="24"/>
      <c r="AJ6" s="24"/>
      <c r="AK6" s="24">
        <f>FAOSTAT_2022!K317/1000</f>
        <v>54618.654000000002</v>
      </c>
      <c r="AL6" s="488"/>
      <c r="AM6" s="361"/>
      <c r="AN6" s="24">
        <f>FAOSTAT_2022!Q317/1000</f>
        <v>51734.256246857978</v>
      </c>
      <c r="AO6" s="358" t="str">
        <f t="shared" si="4"/>
        <v/>
      </c>
      <c r="AP6" s="24">
        <v>10200</v>
      </c>
      <c r="AQ6" s="24"/>
      <c r="AR6" s="24"/>
      <c r="AS6" s="24">
        <f>FAOSTAT_2022!K224/1000</f>
        <v>10200</v>
      </c>
      <c r="AT6" s="488"/>
      <c r="AU6" s="361"/>
      <c r="AV6" s="24">
        <f>FAOSTAT_2022!Q224/1000</f>
        <v>11525.238196650014</v>
      </c>
      <c r="AW6" s="358" t="str">
        <f t="shared" si="5"/>
        <v/>
      </c>
      <c r="AX6" s="24">
        <v>2455</v>
      </c>
      <c r="AY6" s="24"/>
      <c r="AZ6" s="24"/>
      <c r="BA6" s="24">
        <f>FAOSTAT_2022!K410/1000</f>
        <v>2455</v>
      </c>
      <c r="BB6" s="488"/>
      <c r="BC6" s="361"/>
      <c r="BD6" s="24">
        <f>FAOSTAT_2022!Q410/1000</f>
        <v>2803.2116821628456</v>
      </c>
      <c r="BE6" s="358" t="str">
        <f t="shared" si="6"/>
        <v/>
      </c>
      <c r="BF6" s="24">
        <v>1915.52</v>
      </c>
      <c r="BG6" s="24"/>
      <c r="BH6" s="24"/>
      <c r="BI6" s="24">
        <f>FAOSTAT_2022!K348/1000</f>
        <v>1915.5219999999999</v>
      </c>
      <c r="BJ6" s="488"/>
      <c r="BK6" s="361"/>
      <c r="BL6" s="24">
        <f>FAOSTAT_2022!Q348/1000</f>
        <v>2216.7357055940865</v>
      </c>
      <c r="BM6" s="358" t="str">
        <f t="shared" si="7"/>
        <v/>
      </c>
      <c r="BN6" s="24">
        <v>15131.4</v>
      </c>
      <c r="BO6" s="24"/>
      <c r="BP6" s="24"/>
      <c r="BQ6" s="24">
        <f>FAOSTAT_2022!K757/1000</f>
        <v>15131</v>
      </c>
      <c r="BR6" s="488"/>
      <c r="BS6" s="361"/>
      <c r="BT6" s="24">
        <f>FAOSTAT_2022!Q757/1000</f>
        <v>17568.327599400123</v>
      </c>
      <c r="BU6" s="25" t="str">
        <f t="shared" si="8"/>
        <v/>
      </c>
      <c r="BV6" s="360">
        <v>59740.38</v>
      </c>
      <c r="BW6" s="24">
        <v>70364.5</v>
      </c>
      <c r="BX6" s="24"/>
      <c r="BY6" s="24">
        <f>FAOSTAT_2022!K286/1000</f>
        <v>64320</v>
      </c>
      <c r="BZ6" s="488"/>
      <c r="CA6" s="361"/>
      <c r="CB6" s="24">
        <f>FAOSTAT_2022!Q286/1000</f>
        <v>71402.741512254681</v>
      </c>
      <c r="CC6" s="358">
        <f t="shared" si="9"/>
        <v>1.1778381724388094</v>
      </c>
      <c r="CD6" s="24">
        <v>3468</v>
      </c>
      <c r="CE6" s="24"/>
      <c r="CF6" s="24"/>
      <c r="CG6" s="24">
        <f>FAOSTAT_2022!K105/1000</f>
        <v>3468</v>
      </c>
      <c r="CH6" s="488"/>
      <c r="CI6" s="361"/>
      <c r="CJ6" s="24">
        <f>FAOSTAT_2022!Q105/1000</f>
        <v>3947.3281059871097</v>
      </c>
      <c r="CK6" s="358"/>
      <c r="CL6" s="360">
        <v>8099</v>
      </c>
      <c r="CM6" s="24"/>
      <c r="CN6" s="24"/>
      <c r="CO6" s="24">
        <f>FAOSTAT_2022!K441/1000</f>
        <v>12181</v>
      </c>
      <c r="CP6" s="488"/>
      <c r="CQ6" s="361"/>
      <c r="CR6" s="24">
        <f>FAOSTAT_2022!Q441/1000</f>
        <v>13771.494360171291</v>
      </c>
      <c r="CS6" s="358" t="str">
        <f t="shared" si="10"/>
        <v/>
      </c>
      <c r="CT6" s="24">
        <v>18.309999999999999</v>
      </c>
      <c r="CU6" s="24"/>
      <c r="CV6" s="24"/>
      <c r="CW6" s="24">
        <f>FAOSTAT_2022!K136/1000</f>
        <v>18.309999999999999</v>
      </c>
      <c r="CX6" s="488"/>
      <c r="CY6" s="361"/>
      <c r="CZ6" s="24"/>
      <c r="DA6" s="25" t="str">
        <f t="shared" si="11"/>
        <v/>
      </c>
      <c r="DB6" s="24">
        <v>12841</v>
      </c>
      <c r="DC6" s="24"/>
      <c r="DD6" s="24"/>
      <c r="DE6" s="24">
        <f>FAOSTAT_2022!K470/1000</f>
        <v>12841</v>
      </c>
      <c r="DF6" s="488"/>
      <c r="DG6" s="361"/>
      <c r="DH6" s="24">
        <f>FAOSTAT_2022!Q470/1000</f>
        <v>14616.435078875769</v>
      </c>
      <c r="DI6" s="25" t="str">
        <f t="shared" si="12"/>
        <v/>
      </c>
      <c r="DJ6" s="24">
        <v>5700</v>
      </c>
      <c r="DK6" s="24"/>
      <c r="DL6" s="24"/>
      <c r="DM6" s="24">
        <f>FAOSTAT_2022!K499/1000</f>
        <v>5700</v>
      </c>
      <c r="DN6" s="488"/>
      <c r="DO6" s="361"/>
      <c r="DP6" s="24">
        <f>FAOSTAT_2022!Q499/1000</f>
        <v>7391.1505937916181</v>
      </c>
      <c r="DQ6" s="25" t="str">
        <f t="shared" si="13"/>
        <v/>
      </c>
      <c r="DR6" s="360">
        <v>269.56</v>
      </c>
      <c r="DS6" s="24"/>
      <c r="DT6" s="24"/>
      <c r="DU6" s="24">
        <f>FAOSTAT_2022!K522/1000</f>
        <v>262.34800000000001</v>
      </c>
      <c r="DV6" s="488"/>
      <c r="DW6" s="361"/>
      <c r="DX6" s="24">
        <f>FAOSTAT_2022!Q522/1000</f>
        <v>280.27742452570766</v>
      </c>
      <c r="DY6" s="25" t="str">
        <f t="shared" si="14"/>
        <v/>
      </c>
      <c r="DZ6" s="24">
        <v>5811</v>
      </c>
      <c r="EA6" s="24"/>
      <c r="EB6" s="24"/>
      <c r="EC6" s="24">
        <f>FAOSTAT_2022!K379/1000</f>
        <v>5811</v>
      </c>
      <c r="ED6" s="488"/>
      <c r="EE6" s="361"/>
      <c r="EF6" s="24">
        <f>FAOSTAT_2022!Q379/1000</f>
        <v>6657.9899454161832</v>
      </c>
      <c r="EG6" s="25" t="str">
        <f t="shared" si="15"/>
        <v/>
      </c>
      <c r="EH6" s="24"/>
      <c r="EI6" s="24"/>
      <c r="EJ6" s="24"/>
      <c r="EK6" s="24"/>
      <c r="EL6" s="488"/>
      <c r="EM6" s="361"/>
      <c r="EN6" s="24"/>
      <c r="EO6" s="25" t="str">
        <f t="shared" si="16"/>
        <v/>
      </c>
      <c r="EP6" s="24">
        <v>865</v>
      </c>
      <c r="EQ6" s="24"/>
      <c r="ER6" s="24"/>
      <c r="ES6" s="24">
        <f>FAOSTAT_2022!K576/1000</f>
        <v>915</v>
      </c>
      <c r="ET6" s="488"/>
      <c r="EU6" s="361"/>
      <c r="EV6" s="24">
        <f>FAOSTAT_2022!Q576/1000</f>
        <v>1055.5185408597993</v>
      </c>
      <c r="EW6" s="25" t="str">
        <f t="shared" si="17"/>
        <v/>
      </c>
      <c r="EX6" s="24">
        <v>13467</v>
      </c>
      <c r="EY6" s="24"/>
      <c r="EZ6" s="24"/>
      <c r="FA6" s="24">
        <f>FAOSTAT_2022!K13/1000</f>
        <v>13467</v>
      </c>
      <c r="FB6" s="488"/>
      <c r="FC6" s="361"/>
      <c r="FD6" s="24">
        <f>FAOSTAT_2022!Q13/1000</f>
        <v>15300.34093062781</v>
      </c>
      <c r="FE6" s="358" t="str">
        <f t="shared" si="18"/>
        <v/>
      </c>
      <c r="FF6" s="360">
        <v>25016</v>
      </c>
      <c r="FG6" s="24"/>
      <c r="FH6" s="24"/>
      <c r="FI6" s="24">
        <f>FAOSTAT_2022!K607/1000</f>
        <v>26671.4</v>
      </c>
      <c r="FJ6" s="488"/>
      <c r="FK6" s="361"/>
      <c r="FL6" s="24">
        <f>FAOSTAT_2022!Q607/1000</f>
        <v>31966.683279913912</v>
      </c>
      <c r="FM6" s="25" t="str">
        <f t="shared" si="19"/>
        <v/>
      </c>
      <c r="FN6" s="24">
        <v>8946</v>
      </c>
      <c r="FO6" s="24"/>
      <c r="FP6" s="24"/>
      <c r="FQ6" s="24">
        <f>FAOSTAT_2022!K638/1000</f>
        <v>8946</v>
      </c>
      <c r="FR6" s="488"/>
      <c r="FS6" s="361"/>
      <c r="FT6" s="24">
        <f>FAOSTAT_2022!Q638/1000</f>
        <v>10618.713780570519</v>
      </c>
      <c r="FU6" s="25" t="str">
        <f t="shared" si="20"/>
        <v/>
      </c>
      <c r="FV6" s="24">
        <v>12424</v>
      </c>
      <c r="FW6" s="24"/>
      <c r="FX6" s="24"/>
      <c r="FY6" s="24">
        <f>FAOSTAT_2022!K669/1000</f>
        <v>12424</v>
      </c>
      <c r="FZ6" s="488"/>
      <c r="GA6" s="361"/>
      <c r="GB6" s="24">
        <f>FAOSTAT_2022!Q669/1000</f>
        <v>16227.889987240222</v>
      </c>
      <c r="GC6" s="25" t="str">
        <f t="shared" si="21"/>
        <v/>
      </c>
      <c r="GD6" s="24">
        <v>2257</v>
      </c>
      <c r="GE6" s="24"/>
      <c r="GF6" s="24"/>
      <c r="GG6" s="24">
        <f>FAOSTAT_2022!K726/1000</f>
        <v>2257</v>
      </c>
      <c r="GH6" s="488"/>
      <c r="GI6" s="361"/>
      <c r="GJ6" s="24">
        <f>FAOSTAT_2022!Q726/1000</f>
        <v>2673.8523200651389</v>
      </c>
      <c r="GK6" s="25" t="str">
        <f t="shared" si="22"/>
        <v/>
      </c>
      <c r="GL6" s="24">
        <v>5787.9</v>
      </c>
      <c r="GM6" s="24"/>
      <c r="GN6" s="24"/>
      <c r="GO6" s="24">
        <f>FAOSTAT_2022!K697/1000</f>
        <v>5787.9</v>
      </c>
      <c r="GP6" s="488"/>
      <c r="GQ6" s="361"/>
      <c r="GR6" s="24">
        <f>FAOSTAT_2022!Q697/1000</f>
        <v>6863.581706062384</v>
      </c>
      <c r="GS6" s="25" t="str">
        <f t="shared" si="23"/>
        <v/>
      </c>
      <c r="GT6" s="24">
        <v>52536.18</v>
      </c>
      <c r="GU6" s="24"/>
      <c r="GV6" s="24"/>
      <c r="GW6" s="24">
        <f>FAOSTAT_2022!K255/1000</f>
        <v>52210</v>
      </c>
      <c r="GX6" s="488"/>
      <c r="GY6" s="361"/>
      <c r="GZ6" s="24">
        <f>FAOSTAT_2022!Q255/1000</f>
        <v>60584.763885402688</v>
      </c>
      <c r="HA6" s="25" t="str">
        <f t="shared" si="24"/>
        <v/>
      </c>
      <c r="HB6" s="24">
        <v>63200</v>
      </c>
      <c r="HC6" s="24"/>
      <c r="HD6" s="24"/>
      <c r="HE6" s="24">
        <f>FAOSTAT_2022!K788/1000</f>
        <v>63200</v>
      </c>
      <c r="HF6" s="488"/>
      <c r="HG6" s="361"/>
      <c r="HH6" s="24">
        <f>FAOSTAT_2022!Q788/1000</f>
        <v>72257.441776490305</v>
      </c>
      <c r="HI6" s="25" t="str">
        <f t="shared" si="25"/>
        <v/>
      </c>
      <c r="HJ6" s="10">
        <f t="shared" si="26"/>
        <v>373825.14</v>
      </c>
      <c r="HK6" s="24"/>
      <c r="HL6" s="24"/>
      <c r="HM6" s="24">
        <f t="shared" si="27"/>
        <v>399572.82399999996</v>
      </c>
      <c r="HN6" s="24"/>
      <c r="HO6" s="24"/>
      <c r="HP6" s="24"/>
      <c r="HQ6" s="24">
        <f t="shared" ref="HQ6:HQ25" si="29">HH6+GZ6+GR6+GJ6+GB6+FT6+FL6+FD6+EV6+EN6+EF6+DX6+DP6+DH6+CZ6+CR6+CJ6+CB6+BT6+BL6+BD6+AV6+AN6+AF6+X6+P6+H6</f>
        <v>450078.57697075477</v>
      </c>
      <c r="HR6" s="25">
        <f t="shared" ref="HR6:HR24" si="30">HM6*HR$26</f>
        <v>459080.71416330233</v>
      </c>
      <c r="HS6" s="510">
        <v>2001</v>
      </c>
      <c r="HU6" s="330">
        <f t="shared" si="28"/>
        <v>-6.4438025945428037E-2</v>
      </c>
      <c r="HV6" s="331"/>
      <c r="HW6" s="332">
        <f>(HR6-HR5)/HR5</f>
        <v>-4.7635352280952198E-2</v>
      </c>
      <c r="HX6" s="331"/>
    </row>
    <row r="7" spans="1:237" x14ac:dyDescent="0.2">
      <c r="A7" s="509">
        <v>2002</v>
      </c>
      <c r="B7" s="10">
        <v>4500</v>
      </c>
      <c r="C7" s="24"/>
      <c r="D7" s="24"/>
      <c r="E7" s="24">
        <f>FAOSTAT_2022!K36/1000</f>
        <v>4500</v>
      </c>
      <c r="F7" s="488"/>
      <c r="G7" s="361"/>
      <c r="H7" s="24">
        <f>FAOSTAT_2022!Q36/1000</f>
        <v>5147.241500186833</v>
      </c>
      <c r="I7" s="358" t="str">
        <f t="shared" si="0"/>
        <v/>
      </c>
      <c r="J7" s="10">
        <v>4832.8900000000003</v>
      </c>
      <c r="K7" s="24"/>
      <c r="L7" s="24"/>
      <c r="M7" s="24">
        <f>FAOSTAT_2022!K77/1000</f>
        <v>4832.8900000000003</v>
      </c>
      <c r="N7" s="488"/>
      <c r="O7" s="361"/>
      <c r="P7" s="24">
        <f>FAOSTAT_2022!Q77/1000</f>
        <v>5560.4957219994876</v>
      </c>
      <c r="Q7" s="358" t="str">
        <f t="shared" si="1"/>
        <v/>
      </c>
      <c r="R7" s="10">
        <v>14541</v>
      </c>
      <c r="S7" s="24"/>
      <c r="T7" s="24"/>
      <c r="U7" s="24">
        <f>FAOSTAT_2022!K165/1000</f>
        <v>14541</v>
      </c>
      <c r="V7" s="488"/>
      <c r="W7" s="361"/>
      <c r="X7" s="24">
        <f>FAOSTAT_2022!Q165/1000</f>
        <v>16677.556186185604</v>
      </c>
      <c r="Y7" s="358" t="str">
        <f t="shared" si="2"/>
        <v/>
      </c>
      <c r="Z7" s="360">
        <v>1446.22</v>
      </c>
      <c r="AA7" s="24"/>
      <c r="AB7" s="24"/>
      <c r="AC7" s="24">
        <f>FAOSTAT_2022!K196/1000</f>
        <v>1870</v>
      </c>
      <c r="AD7" s="488"/>
      <c r="AE7" s="361"/>
      <c r="AF7" s="24">
        <f>FAOSTAT_2022!Q196/1000</f>
        <v>2127.9273779381583</v>
      </c>
      <c r="AG7" s="358" t="str">
        <f t="shared" si="3"/>
        <v/>
      </c>
      <c r="AH7" s="360">
        <v>42380</v>
      </c>
      <c r="AI7" s="24"/>
      <c r="AJ7" s="24"/>
      <c r="AK7" s="24">
        <f>FAOSTAT_2022!K318/1000</f>
        <v>52563.178999999996</v>
      </c>
      <c r="AL7" s="488"/>
      <c r="AM7" s="361"/>
      <c r="AN7" s="24">
        <f>FAOSTAT_2022!Q318/1000</f>
        <v>58300.275232813852</v>
      </c>
      <c r="AO7" s="358" t="str">
        <f t="shared" si="4"/>
        <v/>
      </c>
      <c r="AP7" s="24">
        <v>10500</v>
      </c>
      <c r="AQ7" s="24"/>
      <c r="AR7" s="24"/>
      <c r="AS7" s="24">
        <f>FAOSTAT_2022!K225/1000</f>
        <v>10500</v>
      </c>
      <c r="AT7" s="488"/>
      <c r="AU7" s="361"/>
      <c r="AV7" s="24">
        <f>FAOSTAT_2022!Q225/1000</f>
        <v>11564.748966016108</v>
      </c>
      <c r="AW7" s="358" t="str">
        <f t="shared" si="5"/>
        <v/>
      </c>
      <c r="AX7" s="24">
        <v>2646.1</v>
      </c>
      <c r="AY7" s="24"/>
      <c r="AZ7" s="24"/>
      <c r="BA7" s="24">
        <f>FAOSTAT_2022!K411/1000</f>
        <v>2646.1</v>
      </c>
      <c r="BB7" s="488"/>
      <c r="BC7" s="361"/>
      <c r="BD7" s="24">
        <f>FAOSTAT_2022!Q411/1000</f>
        <v>3020.621984231394</v>
      </c>
      <c r="BE7" s="358" t="str">
        <f t="shared" si="6"/>
        <v/>
      </c>
      <c r="BF7" s="24">
        <v>1591.3</v>
      </c>
      <c r="BG7" s="24"/>
      <c r="BH7" s="24"/>
      <c r="BI7" s="24">
        <f>FAOSTAT_2022!K349/1000</f>
        <v>1591.297</v>
      </c>
      <c r="BJ7" s="488"/>
      <c r="BK7" s="361"/>
      <c r="BL7" s="24">
        <f>FAOSTAT_2022!Q349/1000</f>
        <v>1872.4138820454809</v>
      </c>
      <c r="BM7" s="358" t="str">
        <f t="shared" si="7"/>
        <v/>
      </c>
      <c r="BN7" s="24">
        <v>15839</v>
      </c>
      <c r="BO7" s="24"/>
      <c r="BP7" s="24"/>
      <c r="BQ7" s="24">
        <f>FAOSTAT_2022!K758/1000</f>
        <v>15839</v>
      </c>
      <c r="BR7" s="488"/>
      <c r="BS7" s="361"/>
      <c r="BT7" s="24">
        <f>FAOSTAT_2022!Q758/1000</f>
        <v>18365.236192573993</v>
      </c>
      <c r="BU7" s="25" t="str">
        <f t="shared" si="8"/>
        <v/>
      </c>
      <c r="BV7" s="360">
        <v>54812.37</v>
      </c>
      <c r="BW7" s="24">
        <v>64585.78</v>
      </c>
      <c r="BX7" s="24"/>
      <c r="BY7" s="24">
        <f>FAOSTAT_2022!K287/1000</f>
        <v>59301</v>
      </c>
      <c r="BZ7" s="488"/>
      <c r="CA7" s="361"/>
      <c r="CB7" s="24">
        <f>FAOSTAT_2022!Q287/1000</f>
        <v>66051.741487323743</v>
      </c>
      <c r="CC7" s="358">
        <f t="shared" si="9"/>
        <v>1.1783066486634313</v>
      </c>
      <c r="CD7" s="24">
        <v>3641</v>
      </c>
      <c r="CE7" s="24"/>
      <c r="CF7" s="24"/>
      <c r="CG7" s="24">
        <f>FAOSTAT_2022!K106/1000</f>
        <v>3641</v>
      </c>
      <c r="CH7" s="488"/>
      <c r="CI7" s="361"/>
      <c r="CJ7" s="24">
        <f>FAOSTAT_2022!Q106/1000</f>
        <v>4120.5925364387303</v>
      </c>
      <c r="CK7" s="358"/>
      <c r="CL7" s="360">
        <v>7511</v>
      </c>
      <c r="CM7" s="24"/>
      <c r="CN7" s="24"/>
      <c r="CO7" s="24">
        <f>FAOSTAT_2022!K442/1000</f>
        <v>10515</v>
      </c>
      <c r="CP7" s="488"/>
      <c r="CQ7" s="361"/>
      <c r="CR7" s="24">
        <f>FAOSTAT_2022!Q442/1000</f>
        <v>11919.36680467015</v>
      </c>
      <c r="CS7" s="358" t="str">
        <f t="shared" si="10"/>
        <v/>
      </c>
      <c r="CT7" s="24">
        <v>15.42</v>
      </c>
      <c r="CU7" s="24"/>
      <c r="CV7" s="24"/>
      <c r="CW7" s="24">
        <f>FAOSTAT_2022!K137/1000</f>
        <v>15.43</v>
      </c>
      <c r="CX7" s="488"/>
      <c r="CY7" s="361"/>
      <c r="CZ7" s="24"/>
      <c r="DA7" s="25" t="str">
        <f t="shared" si="11"/>
        <v/>
      </c>
      <c r="DB7" s="24">
        <v>13465.9</v>
      </c>
      <c r="DC7" s="24"/>
      <c r="DD7" s="24"/>
      <c r="DE7" s="24">
        <f>FAOSTAT_2022!K471/1000</f>
        <v>13465.9</v>
      </c>
      <c r="DF7" s="488"/>
      <c r="DG7" s="361"/>
      <c r="DH7" s="24">
        <f>FAOSTAT_2022!Q471/1000</f>
        <v>15397.941347779215</v>
      </c>
      <c r="DI7" s="25" t="str">
        <f t="shared" si="12"/>
        <v/>
      </c>
      <c r="DJ7" s="24">
        <v>6115</v>
      </c>
      <c r="DK7" s="24"/>
      <c r="DL7" s="24"/>
      <c r="DM7" s="24">
        <f>FAOSTAT_2022!K500/1000</f>
        <v>6115</v>
      </c>
      <c r="DN7" s="488"/>
      <c r="DO7" s="361"/>
      <c r="DP7" s="24">
        <f>FAOSTAT_2022!Q500/1000</f>
        <v>7374.4009043664018</v>
      </c>
      <c r="DQ7" s="25" t="str">
        <f t="shared" si="13"/>
        <v/>
      </c>
      <c r="DR7" s="360">
        <v>257.04000000000002</v>
      </c>
      <c r="DS7" s="24"/>
      <c r="DT7" s="24"/>
      <c r="DU7" s="24">
        <f>FAOSTAT_2022!K523/1000</f>
        <v>254.06</v>
      </c>
      <c r="DV7" s="488"/>
      <c r="DW7" s="361"/>
      <c r="DX7" s="24">
        <f>FAOSTAT_2022!Q523/1000</f>
        <v>276.59690141145461</v>
      </c>
      <c r="DY7" s="25" t="str">
        <f t="shared" si="14"/>
        <v/>
      </c>
      <c r="DZ7" s="24">
        <v>5836.4</v>
      </c>
      <c r="EA7" s="24"/>
      <c r="EB7" s="24"/>
      <c r="EC7" s="24">
        <f>FAOSTAT_2022!K380/1000</f>
        <v>5836.4</v>
      </c>
      <c r="ED7" s="488"/>
      <c r="EE7" s="361"/>
      <c r="EF7" s="24">
        <f>FAOSTAT_2022!Q380/1000</f>
        <v>6707.8901100456978</v>
      </c>
      <c r="EG7" s="25" t="str">
        <f t="shared" si="15"/>
        <v/>
      </c>
      <c r="EH7" s="24"/>
      <c r="EI7" s="24"/>
      <c r="EJ7" s="24"/>
      <c r="EK7" s="24"/>
      <c r="EL7" s="488"/>
      <c r="EM7" s="361"/>
      <c r="EN7" s="24"/>
      <c r="EO7" s="25" t="str">
        <f t="shared" si="16"/>
        <v/>
      </c>
      <c r="EP7" s="24">
        <v>839</v>
      </c>
      <c r="EQ7" s="24"/>
      <c r="ER7" s="24"/>
      <c r="ES7" s="24">
        <f>FAOSTAT_2022!K577/1000</f>
        <v>889</v>
      </c>
      <c r="ET7" s="488"/>
      <c r="EU7" s="361"/>
      <c r="EV7" s="24">
        <f>FAOSTAT_2022!Q577/1000</f>
        <v>1023.6040034647043</v>
      </c>
      <c r="EW7" s="25" t="str">
        <f t="shared" si="17"/>
        <v/>
      </c>
      <c r="EX7" s="24">
        <v>14846</v>
      </c>
      <c r="EY7" s="24"/>
      <c r="EZ7" s="24"/>
      <c r="FA7" s="24">
        <f>FAOSTAT_2022!K14/1000</f>
        <v>14846</v>
      </c>
      <c r="FB7" s="488"/>
      <c r="FC7" s="361"/>
      <c r="FD7" s="24">
        <f>FAOSTAT_2022!Q14/1000</f>
        <v>16959.455069124066</v>
      </c>
      <c r="FE7" s="358" t="str">
        <f t="shared" si="18"/>
        <v/>
      </c>
      <c r="FF7" s="360">
        <v>27137</v>
      </c>
      <c r="FG7" s="24"/>
      <c r="FH7" s="24"/>
      <c r="FI7" s="24">
        <f>FAOSTAT_2022!K608/1000</f>
        <v>28957</v>
      </c>
      <c r="FJ7" s="488"/>
      <c r="FK7" s="361"/>
      <c r="FL7" s="24">
        <f>FAOSTAT_2022!Q608/1000</f>
        <v>34058.257036059993</v>
      </c>
      <c r="FM7" s="25" t="str">
        <f t="shared" si="19"/>
        <v/>
      </c>
      <c r="FN7" s="24">
        <v>8742</v>
      </c>
      <c r="FO7" s="24"/>
      <c r="FP7" s="24"/>
      <c r="FQ7" s="24">
        <f>FAOSTAT_2022!K639/1000</f>
        <v>8742</v>
      </c>
      <c r="FR7" s="488"/>
      <c r="FS7" s="361"/>
      <c r="FT7" s="24">
        <f>FAOSTAT_2022!Q639/1000</f>
        <v>10481.661575783477</v>
      </c>
      <c r="FU7" s="25" t="str">
        <f t="shared" si="20"/>
        <v/>
      </c>
      <c r="FV7" s="24">
        <v>15154</v>
      </c>
      <c r="FW7" s="24"/>
      <c r="FX7" s="24"/>
      <c r="FY7" s="24">
        <f>FAOSTAT_2022!K670/1000</f>
        <v>15154</v>
      </c>
      <c r="FZ7" s="488"/>
      <c r="GA7" s="361"/>
      <c r="GB7" s="24">
        <f>FAOSTAT_2022!Q670/1000</f>
        <v>18456.61880936148</v>
      </c>
      <c r="GC7" s="25" t="str">
        <f t="shared" si="21"/>
        <v/>
      </c>
      <c r="GD7" s="24">
        <v>2283</v>
      </c>
      <c r="GE7" s="24"/>
      <c r="GF7" s="24"/>
      <c r="GG7" s="24">
        <f>FAOSTAT_2022!K727/1000</f>
        <v>2283</v>
      </c>
      <c r="GH7" s="488"/>
      <c r="GI7" s="361"/>
      <c r="GJ7" s="24">
        <f>FAOSTAT_2022!Q727/1000</f>
        <v>2712.4479907566702</v>
      </c>
      <c r="GK7" s="25" t="str">
        <f t="shared" si="22"/>
        <v/>
      </c>
      <c r="GL7" s="24">
        <v>5782</v>
      </c>
      <c r="GM7" s="24"/>
      <c r="GN7" s="24"/>
      <c r="GO7" s="24">
        <f>FAOSTAT_2022!K698/1000</f>
        <v>5782</v>
      </c>
      <c r="GP7" s="488"/>
      <c r="GQ7" s="361"/>
      <c r="GR7" s="24">
        <f>FAOSTAT_2022!Q698/1000</f>
        <v>6798.9240963139882</v>
      </c>
      <c r="GS7" s="25" t="str">
        <f t="shared" si="23"/>
        <v/>
      </c>
      <c r="GT7" s="24">
        <v>53388.57</v>
      </c>
      <c r="GU7" s="24"/>
      <c r="GV7" s="24"/>
      <c r="GW7" s="24">
        <f>FAOSTAT_2022!K256/1000</f>
        <v>53388.565999999999</v>
      </c>
      <c r="GX7" s="488"/>
      <c r="GY7" s="361"/>
      <c r="GZ7" s="24">
        <f>FAOSTAT_2022!Q256/1000</f>
        <v>62113.529898000386</v>
      </c>
      <c r="HA7" s="25" t="str">
        <f t="shared" si="24"/>
        <v/>
      </c>
      <c r="HB7" s="24">
        <v>66600</v>
      </c>
      <c r="HC7" s="24"/>
      <c r="HD7" s="24"/>
      <c r="HE7" s="24">
        <f>FAOSTAT_2022!K789/1000</f>
        <v>66600</v>
      </c>
      <c r="HF7" s="488"/>
      <c r="HG7" s="361"/>
      <c r="HH7" s="24">
        <f>FAOSTAT_2022!Q789/1000</f>
        <v>76267.230399935303</v>
      </c>
      <c r="HI7" s="25" t="str">
        <f t="shared" si="25"/>
        <v/>
      </c>
      <c r="HJ7" s="10">
        <f t="shared" si="26"/>
        <v>384702.20999999996</v>
      </c>
      <c r="HK7" s="24"/>
      <c r="HL7" s="24"/>
      <c r="HM7" s="24">
        <f t="shared" si="27"/>
        <v>404668.82199999999</v>
      </c>
      <c r="HN7" s="24"/>
      <c r="HO7" s="24"/>
      <c r="HP7" s="24"/>
      <c r="HQ7" s="24">
        <f t="shared" si="29"/>
        <v>463356.77601482632</v>
      </c>
      <c r="HR7" s="25">
        <f t="shared" si="30"/>
        <v>464935.65288960258</v>
      </c>
      <c r="HS7" s="510">
        <v>2002</v>
      </c>
      <c r="HU7" s="330">
        <f t="shared" si="28"/>
        <v>-4.934062352844179E-2</v>
      </c>
      <c r="HV7" s="331"/>
      <c r="HW7" s="332">
        <f t="shared" ref="HW7:HW25" si="31">(HR7-HR6)/HR6</f>
        <v>1.2753615095705289E-2</v>
      </c>
      <c r="HX7" s="331"/>
    </row>
    <row r="8" spans="1:237" x14ac:dyDescent="0.2">
      <c r="A8" s="509">
        <v>2003</v>
      </c>
      <c r="B8" s="10">
        <v>4765</v>
      </c>
      <c r="C8" s="24"/>
      <c r="D8" s="24"/>
      <c r="E8" s="24">
        <f>FAOSTAT_2022!K37/1000</f>
        <v>4765</v>
      </c>
      <c r="F8" s="488"/>
      <c r="G8" s="361"/>
      <c r="H8" s="24">
        <f>FAOSTAT_2022!Q37/1000</f>
        <v>5471.3213338595797</v>
      </c>
      <c r="I8" s="358" t="str">
        <f t="shared" si="0"/>
        <v/>
      </c>
      <c r="J8" s="10">
        <v>4832.8900000000003</v>
      </c>
      <c r="K8" s="24"/>
      <c r="L8" s="24"/>
      <c r="M8" s="24">
        <f>FAOSTAT_2022!K78/1000</f>
        <v>4832.8900000000003</v>
      </c>
      <c r="N8" s="488"/>
      <c r="O8" s="361"/>
      <c r="P8" s="24">
        <f>FAOSTAT_2022!Q78/1000</f>
        <v>5550.364792222872</v>
      </c>
      <c r="Q8" s="358" t="str">
        <f t="shared" si="1"/>
        <v/>
      </c>
      <c r="R8" s="10">
        <v>15140</v>
      </c>
      <c r="S8" s="24"/>
      <c r="T8" s="24"/>
      <c r="U8" s="24">
        <f>FAOSTAT_2022!K166/1000</f>
        <v>15140</v>
      </c>
      <c r="V8" s="488"/>
      <c r="W8" s="361"/>
      <c r="X8" s="24">
        <f>FAOSTAT_2022!Q166/1000</f>
        <v>17300.874948943805</v>
      </c>
      <c r="Y8" s="358" t="str">
        <f t="shared" si="2"/>
        <v/>
      </c>
      <c r="Z8" s="360">
        <v>1626.94</v>
      </c>
      <c r="AA8" s="24"/>
      <c r="AB8" s="24"/>
      <c r="AC8" s="24">
        <f>FAOSTAT_2022!K197/1000</f>
        <v>2099.6999999999998</v>
      </c>
      <c r="AD8" s="488"/>
      <c r="AE8" s="361"/>
      <c r="AF8" s="24">
        <f>FAOSTAT_2022!Q197/1000</f>
        <v>2380.1850539053835</v>
      </c>
      <c r="AG8" s="358" t="str">
        <f t="shared" si="3"/>
        <v/>
      </c>
      <c r="AH8" s="360">
        <v>51182</v>
      </c>
      <c r="AI8" s="24"/>
      <c r="AJ8" s="24"/>
      <c r="AK8" s="24">
        <f>FAOSTAT_2022!K319/1000</f>
        <v>59390.955000000002</v>
      </c>
      <c r="AL8" s="488"/>
      <c r="AM8" s="361"/>
      <c r="AN8" s="24">
        <f>FAOSTAT_2022!Q319/1000</f>
        <v>64370.601715195888</v>
      </c>
      <c r="AO8" s="358" t="str">
        <f t="shared" si="4"/>
        <v/>
      </c>
      <c r="AP8" s="24">
        <v>10500</v>
      </c>
      <c r="AQ8" s="24"/>
      <c r="AR8" s="24"/>
      <c r="AS8" s="24">
        <f>FAOSTAT_2022!K226/1000</f>
        <v>10500</v>
      </c>
      <c r="AT8" s="488"/>
      <c r="AU8" s="361"/>
      <c r="AV8" s="24">
        <f>FAOSTAT_2022!Q226/1000</f>
        <v>11638.201019888615</v>
      </c>
      <c r="AW8" s="358" t="str">
        <f t="shared" si="5"/>
        <v/>
      </c>
      <c r="AX8" s="24">
        <v>2683.3</v>
      </c>
      <c r="AY8" s="24"/>
      <c r="AZ8" s="24"/>
      <c r="BA8" s="24">
        <f>FAOSTAT_2022!K412/1000</f>
        <v>2683.3</v>
      </c>
      <c r="BB8" s="488"/>
      <c r="BC8" s="361"/>
      <c r="BD8" s="24">
        <f>FAOSTAT_2022!Q412/1000</f>
        <v>3065.8968656776588</v>
      </c>
      <c r="BE8" s="358" t="str">
        <f t="shared" si="6"/>
        <v/>
      </c>
      <c r="BF8" s="24">
        <v>1673</v>
      </c>
      <c r="BG8" s="24"/>
      <c r="BH8" s="24"/>
      <c r="BI8" s="24">
        <f>FAOSTAT_2022!K350/1000</f>
        <v>1672.856</v>
      </c>
      <c r="BJ8" s="488"/>
      <c r="BK8" s="361"/>
      <c r="BL8" s="24">
        <f>FAOSTAT_2022!Q350/1000</f>
        <v>1925.377733971543</v>
      </c>
      <c r="BM8" s="358" t="str">
        <f t="shared" si="7"/>
        <v/>
      </c>
      <c r="BN8" s="24">
        <v>16105</v>
      </c>
      <c r="BO8" s="24"/>
      <c r="BP8" s="24"/>
      <c r="BQ8" s="24">
        <f>FAOSTAT_2022!K759/1000</f>
        <v>16105</v>
      </c>
      <c r="BR8" s="488"/>
      <c r="BS8" s="361"/>
      <c r="BT8" s="24">
        <f>FAOSTAT_2022!Q759/1000</f>
        <v>18628.430787958554</v>
      </c>
      <c r="BU8" s="25" t="str">
        <f t="shared" si="8"/>
        <v/>
      </c>
      <c r="BV8" s="360">
        <v>52551.82</v>
      </c>
      <c r="BW8" s="24">
        <v>61761.14</v>
      </c>
      <c r="BX8" s="24"/>
      <c r="BY8" s="24">
        <f>FAOSTAT_2022!K288/1000</f>
        <v>56980</v>
      </c>
      <c r="BZ8" s="488"/>
      <c r="CA8" s="361"/>
      <c r="CB8" s="24">
        <f>FAOSTAT_2022!Q288/1000</f>
        <v>63532.678300672815</v>
      </c>
      <c r="CC8" s="358">
        <f t="shared" si="9"/>
        <v>1.1752426462109209</v>
      </c>
      <c r="CD8" s="24">
        <v>3847</v>
      </c>
      <c r="CE8" s="24"/>
      <c r="CF8" s="24"/>
      <c r="CG8" s="24">
        <f>FAOSTAT_2022!K107/1000</f>
        <v>3847</v>
      </c>
      <c r="CH8" s="488"/>
      <c r="CI8" s="361"/>
      <c r="CJ8" s="24">
        <f>FAOSTAT_2022!Q107/1000</f>
        <v>4370.1892429107174</v>
      </c>
      <c r="CK8" s="358"/>
      <c r="CL8" s="360">
        <v>8219</v>
      </c>
      <c r="CM8" s="24"/>
      <c r="CN8" s="24"/>
      <c r="CO8" s="24">
        <f>FAOSTAT_2022!K443/1000</f>
        <v>10742</v>
      </c>
      <c r="CP8" s="488"/>
      <c r="CQ8" s="361"/>
      <c r="CR8" s="24">
        <f>FAOSTAT_2022!Q443/1000</f>
        <v>12140.811809577806</v>
      </c>
      <c r="CS8" s="358" t="str">
        <f t="shared" si="10"/>
        <v/>
      </c>
      <c r="CT8" s="24">
        <v>11.99</v>
      </c>
      <c r="CU8" s="24"/>
      <c r="CV8" s="24"/>
      <c r="CW8" s="24">
        <f>FAOSTAT_2022!K138/1000</f>
        <v>11.99</v>
      </c>
      <c r="CX8" s="488"/>
      <c r="CY8" s="361"/>
      <c r="CZ8" s="24"/>
      <c r="DA8" s="25" t="str">
        <f t="shared" si="11"/>
        <v/>
      </c>
      <c r="DB8" s="24">
        <v>12915.81</v>
      </c>
      <c r="DC8" s="24"/>
      <c r="DD8" s="24"/>
      <c r="DE8" s="24">
        <f>FAOSTAT_2022!K472/1000</f>
        <v>12915.81</v>
      </c>
      <c r="DF8" s="488"/>
      <c r="DG8" s="361"/>
      <c r="DH8" s="24">
        <f>FAOSTAT_2022!Q472/1000</f>
        <v>15067.686238809143</v>
      </c>
      <c r="DI8" s="25" t="str">
        <f t="shared" si="12"/>
        <v/>
      </c>
      <c r="DJ8" s="24">
        <v>6275</v>
      </c>
      <c r="DK8" s="24"/>
      <c r="DL8" s="24"/>
      <c r="DM8" s="24">
        <f>FAOSTAT_2022!K501/1000</f>
        <v>6275</v>
      </c>
      <c r="DN8" s="488"/>
      <c r="DO8" s="361"/>
      <c r="DP8" s="24">
        <f>FAOSTAT_2022!Q501/1000</f>
        <v>7439.4525025849489</v>
      </c>
      <c r="DQ8" s="25" t="str">
        <f t="shared" si="13"/>
        <v/>
      </c>
      <c r="DR8" s="360">
        <v>257.3</v>
      </c>
      <c r="DS8" s="24"/>
      <c r="DT8" s="24"/>
      <c r="DU8" s="24">
        <f>FAOSTAT_2022!K524/1000</f>
        <v>266.68200000000002</v>
      </c>
      <c r="DV8" s="488"/>
      <c r="DW8" s="361"/>
      <c r="DX8" s="24">
        <f>FAOSTAT_2022!Q524/1000</f>
        <v>282.22229477865915</v>
      </c>
      <c r="DY8" s="25" t="str">
        <f t="shared" si="14"/>
        <v/>
      </c>
      <c r="DZ8" s="24">
        <v>5785</v>
      </c>
      <c r="EA8" s="24"/>
      <c r="EB8" s="24"/>
      <c r="EC8" s="24">
        <f>FAOSTAT_2022!K381/1000</f>
        <v>5785</v>
      </c>
      <c r="ED8" s="488"/>
      <c r="EE8" s="361"/>
      <c r="EF8" s="24">
        <f>FAOSTAT_2022!Q381/1000</f>
        <v>6524.0873106983436</v>
      </c>
      <c r="EG8" s="25" t="str">
        <f t="shared" si="15"/>
        <v/>
      </c>
      <c r="EH8" s="24"/>
      <c r="EI8" s="24"/>
      <c r="EJ8" s="24"/>
      <c r="EK8" s="24"/>
      <c r="EL8" s="488"/>
      <c r="EM8" s="361"/>
      <c r="EN8" s="24"/>
      <c r="EO8" s="25" t="str">
        <f t="shared" si="16"/>
        <v/>
      </c>
      <c r="EP8" s="24">
        <v>1044</v>
      </c>
      <c r="EQ8" s="24"/>
      <c r="ER8" s="24"/>
      <c r="ES8" s="24">
        <f>FAOSTAT_2022!K578/1000</f>
        <v>1044</v>
      </c>
      <c r="ET8" s="488"/>
      <c r="EU8" s="361"/>
      <c r="EV8" s="24">
        <f>FAOSTAT_2022!Q578/1000</f>
        <v>1201.7617872513115</v>
      </c>
      <c r="EW8" s="25" t="str">
        <f t="shared" si="17"/>
        <v/>
      </c>
      <c r="EX8" s="24">
        <v>17055</v>
      </c>
      <c r="EY8" s="24"/>
      <c r="EZ8" s="24"/>
      <c r="FA8" s="24">
        <f>FAOSTAT_2022!K15/1000</f>
        <v>17055</v>
      </c>
      <c r="FB8" s="488"/>
      <c r="FC8" s="361"/>
      <c r="FD8" s="24">
        <f>FAOSTAT_2022!Q15/1000</f>
        <v>19227.870157359099</v>
      </c>
      <c r="FE8" s="358" t="str">
        <f t="shared" si="18"/>
        <v/>
      </c>
      <c r="FF8" s="24">
        <v>30836</v>
      </c>
      <c r="FG8" s="24"/>
      <c r="FH8" s="24"/>
      <c r="FI8" s="24">
        <f>FAOSTAT_2022!K609/1000</f>
        <v>30836</v>
      </c>
      <c r="FJ8" s="488"/>
      <c r="FK8" s="361"/>
      <c r="FL8" s="24">
        <f>FAOSTAT_2022!Q609/1000</f>
        <v>36062.891533843962</v>
      </c>
      <c r="FM8" s="25" t="str">
        <f t="shared" si="19"/>
        <v/>
      </c>
      <c r="FN8" s="24">
        <v>9673</v>
      </c>
      <c r="FO8" s="24"/>
      <c r="FP8" s="24"/>
      <c r="FQ8" s="24">
        <f>FAOSTAT_2022!K640/1000</f>
        <v>9673</v>
      </c>
      <c r="FR8" s="488"/>
      <c r="FS8" s="361"/>
      <c r="FT8" s="24">
        <f>FAOSTAT_2022!Q640/1000</f>
        <v>11417.664406967167</v>
      </c>
      <c r="FU8" s="25" t="str">
        <f t="shared" si="20"/>
        <v/>
      </c>
      <c r="FV8" s="24">
        <v>15440</v>
      </c>
      <c r="FW8" s="24"/>
      <c r="FX8" s="24"/>
      <c r="FY8" s="24">
        <f>FAOSTAT_2022!K671/1000</f>
        <v>15440</v>
      </c>
      <c r="FZ8" s="488"/>
      <c r="GA8" s="361"/>
      <c r="GB8" s="24">
        <f>FAOSTAT_2022!Q671/1000</f>
        <v>20047.847848165708</v>
      </c>
      <c r="GC8" s="25" t="str">
        <f t="shared" si="21"/>
        <v/>
      </c>
      <c r="GD8" s="24">
        <v>2591</v>
      </c>
      <c r="GE8" s="24"/>
      <c r="GF8" s="24"/>
      <c r="GG8" s="24">
        <f>FAOSTAT_2022!K728/1000</f>
        <v>2591</v>
      </c>
      <c r="GH8" s="488"/>
      <c r="GI8" s="361"/>
      <c r="GJ8" s="24">
        <f>FAOSTAT_2022!Q728/1000</f>
        <v>3078.0137860866912</v>
      </c>
      <c r="GK8" s="25" t="str">
        <f t="shared" si="22"/>
        <v/>
      </c>
      <c r="GL8" s="24">
        <v>6355</v>
      </c>
      <c r="GM8" s="24"/>
      <c r="GN8" s="24"/>
      <c r="GO8" s="24">
        <f>FAOSTAT_2022!K699/1000</f>
        <v>6355</v>
      </c>
      <c r="GP8" s="488"/>
      <c r="GQ8" s="361"/>
      <c r="GR8" s="24">
        <f>FAOSTAT_2022!Q699/1000</f>
        <v>7456.2560263108253</v>
      </c>
      <c r="GS8" s="25" t="str">
        <f t="shared" si="23"/>
        <v/>
      </c>
      <c r="GT8" s="24">
        <v>54240.43</v>
      </c>
      <c r="GU8" s="24"/>
      <c r="GV8" s="24"/>
      <c r="GW8" s="24">
        <f>FAOSTAT_2022!K257/1000</f>
        <v>54240.434000000001</v>
      </c>
      <c r="GX8" s="488"/>
      <c r="GY8" s="361"/>
      <c r="GZ8" s="24">
        <f>FAOSTAT_2022!Q257/1000</f>
        <v>62968.972537010814</v>
      </c>
      <c r="HA8" s="25" t="str">
        <f t="shared" si="24"/>
        <v/>
      </c>
      <c r="HB8" s="24">
        <v>67100</v>
      </c>
      <c r="HC8" s="24"/>
      <c r="HD8" s="24"/>
      <c r="HE8" s="24">
        <f>FAOSTAT_2022!K790/1000</f>
        <v>67100</v>
      </c>
      <c r="HF8" s="488"/>
      <c r="HG8" s="361"/>
      <c r="HH8" s="24">
        <f>FAOSTAT_2022!Q790/1000</f>
        <v>76753.799933981703</v>
      </c>
      <c r="HI8" s="25" t="str">
        <f t="shared" si="25"/>
        <v/>
      </c>
      <c r="HJ8" s="10">
        <f t="shared" si="26"/>
        <v>402705.48</v>
      </c>
      <c r="HK8" s="24"/>
      <c r="HL8" s="24"/>
      <c r="HM8" s="24">
        <f t="shared" si="27"/>
        <v>418347.61700000003</v>
      </c>
      <c r="HN8" s="24"/>
      <c r="HO8" s="24"/>
      <c r="HP8" s="24"/>
      <c r="HQ8" s="24">
        <f t="shared" si="29"/>
        <v>477903.45996863354</v>
      </c>
      <c r="HR8" s="25">
        <f t="shared" si="30"/>
        <v>480651.61403688381</v>
      </c>
      <c r="HS8" s="510">
        <v>2003</v>
      </c>
      <c r="HU8" s="330">
        <f t="shared" si="28"/>
        <v>-3.7390285887537504E-2</v>
      </c>
      <c r="HV8" s="331"/>
      <c r="HW8" s="332">
        <f t="shared" si="31"/>
        <v>3.3802443520099174E-2</v>
      </c>
      <c r="HX8" s="331"/>
    </row>
    <row r="9" spans="1:237" x14ac:dyDescent="0.2">
      <c r="A9" s="509">
        <v>2004</v>
      </c>
      <c r="B9" s="10">
        <v>4850</v>
      </c>
      <c r="C9" s="24"/>
      <c r="D9" s="24"/>
      <c r="E9" s="24">
        <f>FAOSTAT_2022!K38/1000</f>
        <v>4850</v>
      </c>
      <c r="F9" s="488"/>
      <c r="G9" s="361"/>
      <c r="H9" s="24">
        <f>FAOSTAT_2022!Q38/1000</f>
        <v>5594.6116283462579</v>
      </c>
      <c r="I9" s="358" t="str">
        <f t="shared" si="0"/>
        <v/>
      </c>
      <c r="J9" s="10">
        <v>5985.67</v>
      </c>
      <c r="K9" s="24"/>
      <c r="L9" s="24"/>
      <c r="M9" s="24">
        <f>FAOSTAT_2022!K79/1000</f>
        <v>5985.67</v>
      </c>
      <c r="N9" s="488"/>
      <c r="O9" s="361"/>
      <c r="P9" s="24">
        <f>FAOSTAT_2022!Q79/1000</f>
        <v>6769.8232784501106</v>
      </c>
      <c r="Q9" s="358" t="str">
        <f t="shared" si="1"/>
        <v/>
      </c>
      <c r="R9" s="10">
        <v>15601</v>
      </c>
      <c r="S9" s="24"/>
      <c r="T9" s="24"/>
      <c r="U9" s="24">
        <f>FAOSTAT_2022!K167/1000</f>
        <v>15601</v>
      </c>
      <c r="V9" s="488"/>
      <c r="W9" s="361"/>
      <c r="X9" s="24">
        <f>FAOSTAT_2022!Q167/1000</f>
        <v>17870.06203229649</v>
      </c>
      <c r="Y9" s="358" t="str">
        <f t="shared" si="2"/>
        <v/>
      </c>
      <c r="Z9" s="360">
        <v>1516</v>
      </c>
      <c r="AA9" s="24"/>
      <c r="AB9" s="24"/>
      <c r="AC9" s="24">
        <f>FAOSTAT_2022!K198/1000</f>
        <v>2175.1999999999998</v>
      </c>
      <c r="AD9" s="488"/>
      <c r="AE9" s="361"/>
      <c r="AF9" s="24">
        <f>FAOSTAT_2022!Q198/1000</f>
        <v>2472.5052818649983</v>
      </c>
      <c r="AG9" s="358" t="str">
        <f t="shared" si="3"/>
        <v/>
      </c>
      <c r="AH9" s="360">
        <v>54504</v>
      </c>
      <c r="AI9" s="24"/>
      <c r="AJ9" s="24"/>
      <c r="AK9" s="24">
        <f>FAOSTAT_2022!K320/1000</f>
        <v>66046.808000000005</v>
      </c>
      <c r="AL9" s="488"/>
      <c r="AM9" s="361"/>
      <c r="AN9" s="24">
        <f>FAOSTAT_2022!Q320/1000</f>
        <v>63288.441008470836</v>
      </c>
      <c r="AO9" s="358" t="str">
        <f t="shared" si="4"/>
        <v/>
      </c>
      <c r="AP9" s="24">
        <v>6800</v>
      </c>
      <c r="AQ9" s="24"/>
      <c r="AR9" s="24"/>
      <c r="AS9" s="24">
        <f>FAOSTAT_2022!K227/1000</f>
        <v>6800</v>
      </c>
      <c r="AT9" s="488"/>
      <c r="AU9" s="361"/>
      <c r="AV9" s="24">
        <f>FAOSTAT_2022!Q227/1000</f>
        <v>7731.0712532937187</v>
      </c>
      <c r="AW9" s="358" t="str">
        <f t="shared" si="5"/>
        <v/>
      </c>
      <c r="AX9" s="24">
        <v>2562.04</v>
      </c>
      <c r="AY9" s="24"/>
      <c r="AZ9" s="24"/>
      <c r="BA9" s="24">
        <f>FAOSTAT_2022!K413/1000</f>
        <v>2562.0349999999999</v>
      </c>
      <c r="BB9" s="488"/>
      <c r="BC9" s="361"/>
      <c r="BD9" s="24">
        <f>FAOSTAT_2022!Q413/1000</f>
        <v>2922.3758274451052</v>
      </c>
      <c r="BE9" s="358" t="str">
        <f t="shared" si="6"/>
        <v/>
      </c>
      <c r="BF9" s="24">
        <v>1693.68</v>
      </c>
      <c r="BG9" s="24"/>
      <c r="BH9" s="24"/>
      <c r="BI9" s="24">
        <f>FAOSTAT_2022!K351/1000</f>
        <v>1693.6780000000001</v>
      </c>
      <c r="BJ9" s="488"/>
      <c r="BK9" s="361"/>
      <c r="BL9" s="24">
        <f>FAOSTAT_2022!Q351/1000</f>
        <v>1901.3227166329873</v>
      </c>
      <c r="BM9" s="358" t="str">
        <f t="shared" si="7"/>
        <v/>
      </c>
      <c r="BN9" s="24">
        <v>16290</v>
      </c>
      <c r="BO9" s="24"/>
      <c r="BP9" s="24"/>
      <c r="BQ9" s="24">
        <f>FAOSTAT_2022!K760/1000</f>
        <v>16290</v>
      </c>
      <c r="BR9" s="488"/>
      <c r="BS9" s="361"/>
      <c r="BT9" s="24">
        <f>FAOSTAT_2022!Q760/1000</f>
        <v>18805.189852827105</v>
      </c>
      <c r="BU9" s="25" t="str">
        <f t="shared" si="8"/>
        <v/>
      </c>
      <c r="BV9" s="360">
        <v>52906.45</v>
      </c>
      <c r="BW9" s="24">
        <v>62148.68</v>
      </c>
      <c r="BX9" s="24"/>
      <c r="BY9" s="24">
        <f>FAOSTAT_2022!K289/1000</f>
        <v>57269</v>
      </c>
      <c r="BZ9" s="488"/>
      <c r="CA9" s="361"/>
      <c r="CB9" s="24">
        <f>FAOSTAT_2022!Q289/1000</f>
        <v>64817.700787962916</v>
      </c>
      <c r="CC9" s="358">
        <f t="shared" si="9"/>
        <v>1.1746900425184454</v>
      </c>
      <c r="CD9" s="24">
        <v>3841</v>
      </c>
      <c r="CE9" s="24"/>
      <c r="CF9" s="24"/>
      <c r="CG9" s="24">
        <f>FAOSTAT_2022!K108/1000</f>
        <v>3841</v>
      </c>
      <c r="CH9" s="488"/>
      <c r="CI9" s="361"/>
      <c r="CJ9" s="24">
        <f>FAOSTAT_2022!Q108/1000</f>
        <v>4367.3132325750857</v>
      </c>
      <c r="CK9" s="358"/>
      <c r="CL9" s="360">
        <v>8697.39</v>
      </c>
      <c r="CM9" s="24"/>
      <c r="CN9" s="24"/>
      <c r="CO9" s="24">
        <f>FAOSTAT_2022!K444/1000</f>
        <v>11321.316000000001</v>
      </c>
      <c r="CP9" s="488"/>
      <c r="CQ9" s="361"/>
      <c r="CR9" s="24">
        <f>FAOSTAT_2022!Q444/1000</f>
        <v>12831.159439932693</v>
      </c>
      <c r="CS9" s="358" t="str">
        <f t="shared" si="10"/>
        <v/>
      </c>
      <c r="CT9" s="24">
        <v>10.06</v>
      </c>
      <c r="CU9" s="24"/>
      <c r="CV9" s="24"/>
      <c r="CW9" s="24">
        <f>FAOSTAT_2022!K139/1000</f>
        <v>10.058</v>
      </c>
      <c r="CX9" s="488"/>
      <c r="CY9" s="361"/>
      <c r="CZ9" s="24"/>
      <c r="DA9" s="25" t="str">
        <f t="shared" si="11"/>
        <v/>
      </c>
      <c r="DB9" s="24">
        <v>12754</v>
      </c>
      <c r="DC9" s="24"/>
      <c r="DD9" s="24"/>
      <c r="DE9" s="24">
        <f>FAOSTAT_2022!K473/1000</f>
        <v>12754</v>
      </c>
      <c r="DF9" s="488"/>
      <c r="DG9" s="361"/>
      <c r="DH9" s="24">
        <f>FAOSTAT_2022!Q473/1000</f>
        <v>14940.379700813632</v>
      </c>
      <c r="DI9" s="25" t="str">
        <f t="shared" si="12"/>
        <v/>
      </c>
      <c r="DJ9" s="24">
        <v>6120</v>
      </c>
      <c r="DK9" s="24"/>
      <c r="DL9" s="24"/>
      <c r="DM9" s="24">
        <f>FAOSTAT_2022!K502/1000</f>
        <v>6120</v>
      </c>
      <c r="DN9" s="488"/>
      <c r="DO9" s="361"/>
      <c r="DP9" s="24">
        <f>FAOSTAT_2022!Q502/1000</f>
        <v>7279.2114130688842</v>
      </c>
      <c r="DQ9" s="25" t="str">
        <f t="shared" si="13"/>
        <v/>
      </c>
      <c r="DR9" s="360">
        <v>276.62</v>
      </c>
      <c r="DS9" s="24"/>
      <c r="DT9" s="24"/>
      <c r="DU9" s="24">
        <f>FAOSTAT_2022!K525/1000</f>
        <v>256.68</v>
      </c>
      <c r="DV9" s="488"/>
      <c r="DW9" s="361"/>
      <c r="DX9" s="24">
        <f>FAOSTAT_2022!Q525/1000</f>
        <v>264.0199733814178</v>
      </c>
      <c r="DY9" s="25" t="str">
        <f t="shared" si="14"/>
        <v/>
      </c>
      <c r="DZ9" s="24">
        <v>5660</v>
      </c>
      <c r="EA9" s="24"/>
      <c r="EB9" s="24"/>
      <c r="EC9" s="24">
        <f>FAOSTAT_2022!K382/1000</f>
        <v>5660.3</v>
      </c>
      <c r="ED9" s="488"/>
      <c r="EE9" s="361"/>
      <c r="EF9" s="24">
        <f>FAOSTAT_2022!Q382/1000</f>
        <v>6317.5409610654924</v>
      </c>
      <c r="EG9" s="25" t="str">
        <f t="shared" si="15"/>
        <v/>
      </c>
      <c r="EH9" s="24"/>
      <c r="EI9" s="24"/>
      <c r="EJ9" s="24"/>
      <c r="EK9" s="24"/>
      <c r="EL9" s="488"/>
      <c r="EM9" s="361"/>
      <c r="EN9" s="24"/>
      <c r="EO9" s="25" t="str">
        <f t="shared" si="16"/>
        <v/>
      </c>
      <c r="EP9" s="24">
        <v>1026</v>
      </c>
      <c r="EQ9" s="24"/>
      <c r="ER9" s="24"/>
      <c r="ES9" s="24">
        <f>FAOSTAT_2022!K579/1000</f>
        <v>1025.7239999999999</v>
      </c>
      <c r="ET9" s="488"/>
      <c r="EU9" s="361"/>
      <c r="EV9" s="24">
        <f>FAOSTAT_2022!Q579/1000</f>
        <v>1183.2340943266677</v>
      </c>
      <c r="EW9" s="25" t="str">
        <f t="shared" si="17"/>
        <v/>
      </c>
      <c r="EX9" s="24">
        <v>16483</v>
      </c>
      <c r="EY9" s="24"/>
      <c r="EZ9" s="24"/>
      <c r="FA9" s="24">
        <f>FAOSTAT_2022!K16/1000</f>
        <v>16483</v>
      </c>
      <c r="FB9" s="488"/>
      <c r="FC9" s="361"/>
      <c r="FD9" s="24">
        <f>FAOSTAT_2022!Q16/1000</f>
        <v>18642.546932689984</v>
      </c>
      <c r="FE9" s="358" t="str">
        <f t="shared" si="18"/>
        <v/>
      </c>
      <c r="FF9" s="24">
        <v>32733</v>
      </c>
      <c r="FG9" s="24"/>
      <c r="FH9" s="24"/>
      <c r="FI9" s="24">
        <f>FAOSTAT_2022!K610/1000</f>
        <v>32733</v>
      </c>
      <c r="FJ9" s="488"/>
      <c r="FK9" s="361"/>
      <c r="FL9" s="24">
        <f>FAOSTAT_2022!Q610/1000</f>
        <v>37840.162198398255</v>
      </c>
      <c r="FM9" s="25" t="str">
        <f t="shared" si="19"/>
        <v/>
      </c>
      <c r="FN9" s="24">
        <v>10869</v>
      </c>
      <c r="FO9" s="24"/>
      <c r="FP9" s="24"/>
      <c r="FQ9" s="24">
        <f>FAOSTAT_2022!K641/1000</f>
        <v>10869</v>
      </c>
      <c r="FR9" s="488"/>
      <c r="FS9" s="361"/>
      <c r="FT9" s="24">
        <f>FAOSTAT_2022!Q641/1000</f>
        <v>13213.503009456832</v>
      </c>
      <c r="FU9" s="25" t="str">
        <f t="shared" si="20"/>
        <v/>
      </c>
      <c r="FV9" s="24">
        <v>15809</v>
      </c>
      <c r="FW9" s="24"/>
      <c r="FX9" s="24"/>
      <c r="FY9" s="24">
        <f>FAOSTAT_2022!K672/1000</f>
        <v>15809</v>
      </c>
      <c r="FZ9" s="488"/>
      <c r="GA9" s="361"/>
      <c r="GB9" s="24">
        <f>FAOSTAT_2022!Q672/1000</f>
        <v>20576.592405375697</v>
      </c>
      <c r="GC9" s="25" t="str">
        <f t="shared" si="21"/>
        <v/>
      </c>
      <c r="GD9" s="24">
        <v>2551</v>
      </c>
      <c r="GE9" s="24"/>
      <c r="GF9" s="24"/>
      <c r="GG9" s="24">
        <f>FAOSTAT_2022!K729/1000</f>
        <v>2551</v>
      </c>
      <c r="GH9" s="488"/>
      <c r="GI9" s="361"/>
      <c r="GJ9" s="24">
        <f>FAOSTAT_2022!Q729/1000</f>
        <v>2902.2753596283096</v>
      </c>
      <c r="GK9" s="25" t="str">
        <f t="shared" si="22"/>
        <v/>
      </c>
      <c r="GL9" s="24">
        <v>7240</v>
      </c>
      <c r="GM9" s="24"/>
      <c r="GN9" s="24"/>
      <c r="GO9" s="24">
        <f>FAOSTAT_2022!K700/1000</f>
        <v>7240</v>
      </c>
      <c r="GP9" s="488"/>
      <c r="GQ9" s="361"/>
      <c r="GR9" s="24">
        <f>FAOSTAT_2022!Q700/1000</f>
        <v>8402.3613125721058</v>
      </c>
      <c r="GS9" s="25" t="str">
        <f t="shared" si="23"/>
        <v/>
      </c>
      <c r="GT9" s="24">
        <v>54398.27</v>
      </c>
      <c r="GU9" s="24"/>
      <c r="GV9" s="24"/>
      <c r="GW9" s="24">
        <f>FAOSTAT_2022!K258/1000</f>
        <v>54398.264999999999</v>
      </c>
      <c r="GX9" s="488"/>
      <c r="GY9" s="361"/>
      <c r="GZ9" s="24">
        <f>FAOSTAT_2022!Q258/1000</f>
        <v>62962.928674013958</v>
      </c>
      <c r="HA9" s="25" t="str">
        <f t="shared" si="24"/>
        <v/>
      </c>
      <c r="HB9" s="24">
        <v>67300</v>
      </c>
      <c r="HC9" s="24"/>
      <c r="HD9" s="24"/>
      <c r="HE9" s="24">
        <f>FAOSTAT_2022!K791/1000</f>
        <v>67300</v>
      </c>
      <c r="HF9" s="488"/>
      <c r="HG9" s="361"/>
      <c r="HH9" s="24">
        <f>FAOSTAT_2022!Q791/1000</f>
        <v>77061.609534965843</v>
      </c>
      <c r="HI9" s="25" t="str">
        <f t="shared" si="25"/>
        <v/>
      </c>
      <c r="HJ9" s="10">
        <f t="shared" si="26"/>
        <v>408477.17999999993</v>
      </c>
      <c r="HK9" s="24"/>
      <c r="HL9" s="24"/>
      <c r="HM9" s="24">
        <f t="shared" si="27"/>
        <v>427645.734</v>
      </c>
      <c r="HN9" s="24"/>
      <c r="HO9" s="24"/>
      <c r="HP9" s="24"/>
      <c r="HQ9" s="24">
        <f t="shared" si="29"/>
        <v>480957.94190985546</v>
      </c>
      <c r="HR9" s="25">
        <f t="shared" si="30"/>
        <v>491334.48818733887</v>
      </c>
      <c r="HS9" s="510">
        <v>2004</v>
      </c>
      <c r="HU9" s="330">
        <f t="shared" si="28"/>
        <v>-4.4823442574081801E-2</v>
      </c>
      <c r="HV9" s="331"/>
      <c r="HW9" s="332">
        <f t="shared" si="31"/>
        <v>2.2225815618784717E-2</v>
      </c>
      <c r="HX9" s="331"/>
    </row>
    <row r="10" spans="1:237" ht="15" x14ac:dyDescent="0.25">
      <c r="A10" s="509">
        <v>2005</v>
      </c>
      <c r="B10" s="10">
        <v>4950</v>
      </c>
      <c r="C10" s="24"/>
      <c r="D10" s="24"/>
      <c r="E10" s="24">
        <f>FAOSTAT_2022!K39/1000</f>
        <v>4950</v>
      </c>
      <c r="F10" s="489">
        <f>((G10-E10*I$26)/(E10*I$26))</f>
        <v>-0.2270269497922705</v>
      </c>
      <c r="G10" s="24">
        <f>'panEuropean-Felling'!$N$4</f>
        <v>4297.8</v>
      </c>
      <c r="H10" s="24">
        <f>FAOSTAT_2022!Q39/1000</f>
        <v>5731.6343919376759</v>
      </c>
      <c r="I10" s="358" t="str">
        <f t="shared" si="0"/>
        <v/>
      </c>
      <c r="J10" s="10">
        <v>5861.67</v>
      </c>
      <c r="K10" s="24"/>
      <c r="L10" s="24"/>
      <c r="M10" s="24">
        <f>FAOSTAT_2022!K80/1000</f>
        <v>5861.67</v>
      </c>
      <c r="N10" s="489">
        <f>((O10-M10*Q$26)/(M10*Q$26))</f>
        <v>3.4043372707552783E-2</v>
      </c>
      <c r="O10" s="24">
        <f>'panEuropean-Felling'!$D$5</f>
        <v>6965</v>
      </c>
      <c r="P10" s="24">
        <f>FAOSTAT_2022!Q80/1000</f>
        <v>6500.9323910046605</v>
      </c>
      <c r="Q10" s="358" t="str">
        <f t="shared" si="1"/>
        <v/>
      </c>
      <c r="R10" s="10">
        <v>15510</v>
      </c>
      <c r="S10" s="24"/>
      <c r="T10" s="24"/>
      <c r="U10" s="24">
        <f>FAOSTAT_2022!K168/1000</f>
        <v>15510</v>
      </c>
      <c r="V10" s="489">
        <f>((W10-U10*Y$26)/(U10*Y$26))</f>
        <v>3.7965446404301953E-2</v>
      </c>
      <c r="W10" s="24">
        <f>'panEuropean-Felling'!$D$8</f>
        <v>18273.599999999999</v>
      </c>
      <c r="X10" s="24">
        <f>FAOSTAT_2022!Q168/1000</f>
        <v>17696.089440720018</v>
      </c>
      <c r="Y10" s="358" t="str">
        <f t="shared" si="2"/>
        <v/>
      </c>
      <c r="Z10" s="360">
        <v>2962.3</v>
      </c>
      <c r="AA10" s="24"/>
      <c r="AB10" s="24"/>
      <c r="AC10" s="24">
        <f>FAOSTAT_2022!K199/1000</f>
        <v>3566.4</v>
      </c>
      <c r="AD10" s="489">
        <f>((AE10-AC10*AG$26)/(AC10*AG$26))</f>
        <v>-4.4720011782149571E-2</v>
      </c>
      <c r="AE10" s="24">
        <f>'panEuropean-Felling'!$D$9</f>
        <v>3809.62</v>
      </c>
      <c r="AF10" s="24">
        <f>FAOSTAT_2022!Q199/1000</f>
        <v>4053.2668034560493</v>
      </c>
      <c r="AG10" s="358" t="str">
        <f t="shared" si="3"/>
        <v/>
      </c>
      <c r="AH10" s="360">
        <v>56946</v>
      </c>
      <c r="AI10" s="24"/>
      <c r="AJ10" s="24"/>
      <c r="AK10" s="24">
        <f>FAOSTAT_2022!K321/1000</f>
        <v>74125.638999999996</v>
      </c>
      <c r="AL10" s="489">
        <f>((AM10-AK10*AO$26)/(AK10*AO$26))</f>
        <v>0.12668247308494826</v>
      </c>
      <c r="AM10" s="24">
        <f>'panEuropean-Felling'!$D$13</f>
        <v>93871</v>
      </c>
      <c r="AN10" s="24">
        <f>FAOSTAT_2022!Q321/1000</f>
        <v>80343.5181192686</v>
      </c>
      <c r="AO10" s="358" t="str">
        <f t="shared" si="4"/>
        <v/>
      </c>
      <c r="AP10" s="24">
        <v>5500</v>
      </c>
      <c r="AQ10" s="24"/>
      <c r="AR10" s="24"/>
      <c r="AS10" s="24">
        <f>FAOSTAT_2022!K228/1000</f>
        <v>5500</v>
      </c>
      <c r="AT10" s="489">
        <f>((AU10-AS10*AW$26)/(AS10*AW$26))</f>
        <v>0.18911311068079883</v>
      </c>
      <c r="AU10" s="24">
        <f>'panEuropean-Felling'!$D$10</f>
        <v>7360.7</v>
      </c>
      <c r="AV10" s="24">
        <f>FAOSTAT_2022!Q228/1000</f>
        <v>6127.4841570535527</v>
      </c>
      <c r="AW10" s="358" t="str">
        <f t="shared" si="5"/>
        <v/>
      </c>
      <c r="AX10" s="24">
        <v>2648</v>
      </c>
      <c r="AY10" s="24"/>
      <c r="AZ10" s="24"/>
      <c r="BA10" s="24">
        <f>FAOSTAT_2022!K414/1000</f>
        <v>2648</v>
      </c>
      <c r="BB10" s="489"/>
      <c r="BC10" s="24"/>
      <c r="BD10" s="24">
        <f>FAOSTAT_2022!Q414/1000</f>
        <v>3025.6385201650269</v>
      </c>
      <c r="BE10" s="358" t="str">
        <f t="shared" si="6"/>
        <v/>
      </c>
      <c r="BF10" s="24">
        <v>1522.86</v>
      </c>
      <c r="BG10" s="24"/>
      <c r="BH10" s="24"/>
      <c r="BI10" s="24">
        <f>FAOSTAT_2022!K352/1000</f>
        <v>1522.857</v>
      </c>
      <c r="BJ10" s="489">
        <f>((BK10-BI10*BM$26)/(BI10*BM$26))</f>
        <v>3.4653564786882106E-2</v>
      </c>
      <c r="BK10" s="24">
        <f>'panEuropean-Felling'!$N$14</f>
        <v>1966.6</v>
      </c>
      <c r="BL10" s="24">
        <f>FAOSTAT_2022!Q352/1000</f>
        <v>1750.3711757558026</v>
      </c>
      <c r="BM10" s="358" t="str">
        <f t="shared" si="7"/>
        <v/>
      </c>
      <c r="BN10" s="24">
        <v>15531</v>
      </c>
      <c r="BO10" s="24"/>
      <c r="BP10" s="24"/>
      <c r="BQ10" s="24">
        <f>FAOSTAT_2022!K761/1000</f>
        <v>15531</v>
      </c>
      <c r="BR10" s="489">
        <f>((BS10-BQ10*BU$26)/(BQ10*BU$26))</f>
        <v>-7.5115321123304504E-2</v>
      </c>
      <c r="BS10" s="24">
        <f>'panEuropean-Felling'!$N$28</f>
        <v>17369.099999999999</v>
      </c>
      <c r="BT10" s="24">
        <f>FAOSTAT_2022!Q761/1000</f>
        <v>17945.283455892299</v>
      </c>
      <c r="BU10" s="25" t="str">
        <f t="shared" si="8"/>
        <v/>
      </c>
      <c r="BV10" s="24">
        <v>52498.74</v>
      </c>
      <c r="BW10" s="24">
        <v>61661.33</v>
      </c>
      <c r="BX10" s="24"/>
      <c r="BY10" s="24">
        <f>FAOSTAT_2022!K290/1000</f>
        <v>52498.737000000001</v>
      </c>
      <c r="BZ10" s="489"/>
      <c r="CA10" s="24"/>
      <c r="CB10" s="24">
        <f>FAOSTAT_2022!Q290/1000</f>
        <v>59844.082692213015</v>
      </c>
      <c r="CC10" s="358">
        <f t="shared" si="9"/>
        <v>1.1745297125226244</v>
      </c>
      <c r="CD10" s="24">
        <v>4018</v>
      </c>
      <c r="CE10" s="24"/>
      <c r="CF10" s="24"/>
      <c r="CG10" s="24">
        <f>FAOSTAT_2022!K109/1000</f>
        <v>4018</v>
      </c>
      <c r="CH10" s="489">
        <f>((CI10-CG10*CK$26)/(CG10*CK$26))</f>
        <v>0.22722747635639623</v>
      </c>
      <c r="CI10" s="24">
        <f>'panEuropean-Felling'!$D$6</f>
        <v>4931</v>
      </c>
      <c r="CJ10" s="24">
        <f>FAOSTAT_2022!Q109/1000</f>
        <v>4582.30741276557</v>
      </c>
      <c r="CK10" s="358"/>
      <c r="CL10" s="360">
        <v>8690.86</v>
      </c>
      <c r="CM10" s="24"/>
      <c r="CN10" s="24"/>
      <c r="CO10" s="24">
        <f>FAOSTAT_2022!K445/1000</f>
        <v>12469.392</v>
      </c>
      <c r="CP10" s="489">
        <f>((CQ10-CO10*CS$26)/(CO10*CS$26))</f>
        <v>-0.1351277346049588</v>
      </c>
      <c r="CQ10" s="24">
        <f>'panEuropean-Felling'!$N$17</f>
        <v>13298.05</v>
      </c>
      <c r="CR10" s="24">
        <f>FAOSTAT_2022!Q445/1000</f>
        <v>14117.108091579141</v>
      </c>
      <c r="CS10" s="358" t="str">
        <f t="shared" si="10"/>
        <v/>
      </c>
      <c r="CT10" s="24">
        <v>9.66</v>
      </c>
      <c r="CU10" s="24"/>
      <c r="CV10" s="24"/>
      <c r="CW10" s="24">
        <f>FAOSTAT_2022!K140/1000</f>
        <v>9.6560000000000006</v>
      </c>
      <c r="CX10" s="489">
        <f>((CY10-CW10*DA$26)/(CW10*DA$26))</f>
        <v>-0.13257246596411873</v>
      </c>
      <c r="CY10" s="24">
        <f>'panEuropean-Felling'!$N$7</f>
        <v>10.4</v>
      </c>
      <c r="CZ10" s="24"/>
      <c r="DA10" s="358" t="str">
        <f t="shared" si="11"/>
        <v/>
      </c>
      <c r="DB10" s="24">
        <v>12842.7</v>
      </c>
      <c r="DC10" s="24"/>
      <c r="DD10" s="24"/>
      <c r="DE10" s="24">
        <f>FAOSTAT_2022!K474/1000</f>
        <v>12842.6</v>
      </c>
      <c r="DF10" s="489">
        <f>((DG10-DE10*DI$26)/(DE10*DI$26))</f>
        <v>-1.8481533356799369E-2</v>
      </c>
      <c r="DG10" s="24">
        <f>'panEuropean-Felling'!$D$18</f>
        <v>14231</v>
      </c>
      <c r="DH10" s="24">
        <f>FAOSTAT_2022!Q474/1000</f>
        <v>14843.94236393583</v>
      </c>
      <c r="DI10" s="25" t="str">
        <f t="shared" si="12"/>
        <v/>
      </c>
      <c r="DJ10" s="24">
        <v>6045</v>
      </c>
      <c r="DK10" s="24"/>
      <c r="DL10" s="24"/>
      <c r="DM10" s="24">
        <f>FAOSTAT_2022!K503/1000</f>
        <v>6045</v>
      </c>
      <c r="DN10" s="489">
        <f>((DO10-DM10*DQ$26)/(DM10*DQ$26))</f>
        <v>0.52433692109253194</v>
      </c>
      <c r="DO10" s="24">
        <f>'panEuropean-Felling'!$D$20</f>
        <v>10410</v>
      </c>
      <c r="DP10" s="24">
        <f>FAOSTAT_2022!Q503/1000</f>
        <v>7370.7263235483451</v>
      </c>
      <c r="DQ10" s="25" t="str">
        <f t="shared" si="13"/>
        <v/>
      </c>
      <c r="DR10" s="360">
        <v>248.95</v>
      </c>
      <c r="DS10" s="24"/>
      <c r="DT10" s="24"/>
      <c r="DU10" s="24">
        <f>FAOSTAT_2022!K526/1000</f>
        <v>277.452</v>
      </c>
      <c r="DV10" s="489"/>
      <c r="DW10" s="24"/>
      <c r="DX10" s="24">
        <f>FAOSTAT_2022!Q526/1000</f>
        <v>287.89879563615904</v>
      </c>
      <c r="DY10" s="25" t="str">
        <f t="shared" si="14"/>
        <v/>
      </c>
      <c r="DZ10" s="24">
        <v>5940</v>
      </c>
      <c r="EA10" s="24"/>
      <c r="EB10" s="24"/>
      <c r="EC10" s="24">
        <f>FAOSTAT_2022!K383/1000</f>
        <v>5940</v>
      </c>
      <c r="ED10" s="489">
        <f>((EE10-EC10*EG$26)/(EC10*EG$26))</f>
        <v>-3.9032610933180827E-2</v>
      </c>
      <c r="EE10" s="24">
        <f>'panEuropean-Felling'!$D$15</f>
        <v>6992.4</v>
      </c>
      <c r="EF10" s="24">
        <f>FAOSTAT_2022!Q383/1000</f>
        <v>6603.0527456262398</v>
      </c>
      <c r="EG10" s="25" t="str">
        <f t="shared" si="15"/>
        <v/>
      </c>
      <c r="EH10" s="24"/>
      <c r="EI10" s="24"/>
      <c r="EJ10" s="24"/>
      <c r="EK10" s="24"/>
      <c r="EL10" s="489"/>
      <c r="EM10" s="24"/>
      <c r="EN10" s="24"/>
      <c r="EO10" s="25" t="str">
        <f t="shared" si="16"/>
        <v/>
      </c>
      <c r="EP10" s="24">
        <v>1110</v>
      </c>
      <c r="EQ10" s="24"/>
      <c r="ER10" s="24"/>
      <c r="ES10" s="24">
        <f>FAOSTAT_2022!K580/1000</f>
        <v>1110</v>
      </c>
      <c r="ET10" s="489">
        <f>((EU10-ES10*EW$26)/(ES10*EW$26))</f>
        <v>7.8592682670861006E-3</v>
      </c>
      <c r="EU10" s="24">
        <f>'panEuropean-Felling'!$D$22</f>
        <v>1314</v>
      </c>
      <c r="EV10" s="24">
        <f>FAOSTAT_2022!Q580/1000</f>
        <v>1284.5449110751638</v>
      </c>
      <c r="EW10" s="25" t="str">
        <f t="shared" si="17"/>
        <v/>
      </c>
      <c r="EX10" s="24">
        <v>16471</v>
      </c>
      <c r="EY10" s="24"/>
      <c r="EZ10" s="24"/>
      <c r="FA10" s="24">
        <f>FAOSTAT_2022!K17/1000</f>
        <v>16471</v>
      </c>
      <c r="FB10" s="489">
        <f>((FC10-FA10*FE$26)/(FA10*FE$26))</f>
        <v>0.24363597737429007</v>
      </c>
      <c r="FC10" s="24">
        <f>'panEuropean-Felling'!$N$3</f>
        <v>22942</v>
      </c>
      <c r="FD10" s="24">
        <f>FAOSTAT_2022!Q17/1000</f>
        <v>18080.904331946484</v>
      </c>
      <c r="FE10" s="358" t="str">
        <f t="shared" si="18"/>
        <v/>
      </c>
      <c r="FF10" s="24">
        <v>31944.5</v>
      </c>
      <c r="FG10" s="24"/>
      <c r="FH10" s="24"/>
      <c r="FI10" s="24">
        <f>FAOSTAT_2022!K611/1000</f>
        <v>31944.5</v>
      </c>
      <c r="FJ10" s="489"/>
      <c r="FK10" s="24"/>
      <c r="FL10" s="24">
        <f>FAOSTAT_2022!Q611/1000</f>
        <v>36798.180938086873</v>
      </c>
      <c r="FM10" s="25" t="str">
        <f t="shared" si="19"/>
        <v/>
      </c>
      <c r="FN10" s="24">
        <v>10746.24</v>
      </c>
      <c r="FO10" s="24"/>
      <c r="FP10" s="24"/>
      <c r="FQ10" s="24">
        <f>FAOSTAT_2022!K642/1000</f>
        <v>10746.237999999999</v>
      </c>
      <c r="FR10" s="489"/>
      <c r="FS10" s="24"/>
      <c r="FT10" s="24">
        <f>FAOSTAT_2022!Q642/1000</f>
        <v>12660.03116272656</v>
      </c>
      <c r="FU10" s="25" t="str">
        <f t="shared" si="20"/>
        <v/>
      </c>
      <c r="FV10" s="24">
        <v>14501</v>
      </c>
      <c r="FW10" s="24"/>
      <c r="FX10" s="24"/>
      <c r="FY10" s="24">
        <f>FAOSTAT_2022!K673/1000</f>
        <v>14501</v>
      </c>
      <c r="FZ10" s="489">
        <f>((GA10-FY10*GC$26)/(FY10*GC$26))</f>
        <v>4.3591684383461449E-2</v>
      </c>
      <c r="GA10" s="24">
        <f>'panEuropean-Felling'!$D$25</f>
        <v>16473.400000000001</v>
      </c>
      <c r="GB10" s="24">
        <f>FAOSTAT_2022!Q673/1000</f>
        <v>18706.37590789402</v>
      </c>
      <c r="GC10" s="25" t="str">
        <f t="shared" si="21"/>
        <v/>
      </c>
      <c r="GD10" s="24">
        <v>2732.82</v>
      </c>
      <c r="GE10" s="24"/>
      <c r="GF10" s="24"/>
      <c r="GG10" s="24">
        <f>FAOSTAT_2022!K730/1000</f>
        <v>2732.8220000000001</v>
      </c>
      <c r="GH10" s="489">
        <f>((GI10-GG10*GK$26)/(GG10*GK$26))</f>
        <v>8.1349565185208431E-2</v>
      </c>
      <c r="GI10" s="24">
        <f>'panEuropean-Felling'!$N$27</f>
        <v>3232</v>
      </c>
      <c r="GJ10" s="24">
        <f>FAOSTAT_2022!Q730/1000</f>
        <v>3105.9606773477226</v>
      </c>
      <c r="GK10" s="25" t="str">
        <f t="shared" si="22"/>
        <v/>
      </c>
      <c r="GL10" s="24">
        <v>9302</v>
      </c>
      <c r="GM10" s="24"/>
      <c r="GN10" s="24"/>
      <c r="GO10" s="24">
        <f>FAOSTAT_2022!K701/1000</f>
        <v>9302</v>
      </c>
      <c r="GP10" s="489">
        <f>((GQ10-GO10*GS$26)/(GO10*GS$26))</f>
        <v>-0.1420983801807322</v>
      </c>
      <c r="GQ10" s="24">
        <f>'panEuropean-Felling'!$D$26</f>
        <v>9030.81</v>
      </c>
      <c r="GR10" s="24">
        <f>FAOSTAT_2022!Q701/1000</f>
        <v>10755.293178940834</v>
      </c>
      <c r="GS10" s="25" t="str">
        <f t="shared" si="23"/>
        <v/>
      </c>
      <c r="GT10" s="24">
        <v>52250.18</v>
      </c>
      <c r="GU10" s="24"/>
      <c r="GV10" s="24"/>
      <c r="GW10" s="24">
        <f>FAOSTAT_2022!K259/1000</f>
        <v>52250.182000000001</v>
      </c>
      <c r="GX10" s="489">
        <f>((GY10-GW10*HA$26)/(GW10*HA$26))</f>
        <v>6.6240006284380606E-2</v>
      </c>
      <c r="GY10" s="24">
        <f>'panEuropean-Felling'!$D$11</f>
        <v>63781.8</v>
      </c>
      <c r="GZ10" s="24">
        <f>FAOSTAT_2022!Q259/1000</f>
        <v>60253.663211141764</v>
      </c>
      <c r="HA10" s="25" t="str">
        <f t="shared" si="24"/>
        <v/>
      </c>
      <c r="HB10" s="24">
        <v>98200</v>
      </c>
      <c r="HC10" s="24"/>
      <c r="HD10" s="24"/>
      <c r="HE10" s="24">
        <f>FAOSTAT_2022!K792/1000</f>
        <v>98200</v>
      </c>
      <c r="HF10" s="489">
        <f>((HG10-HE10*HI$26)/(HE10*HI$26))</f>
        <v>-0.18901772155507318</v>
      </c>
      <c r="HG10" s="24">
        <f>'panEuropean-Felling'!$D$29</f>
        <v>92837.91</v>
      </c>
      <c r="HH10" s="24">
        <f>FAOSTAT_2022!Q792/1000</f>
        <v>108776.66659378608</v>
      </c>
      <c r="HI10" s="25" t="str">
        <f t="shared" si="25"/>
        <v/>
      </c>
      <c r="HJ10" s="10">
        <f t="shared" si="26"/>
        <v>438983.47999999992</v>
      </c>
      <c r="HK10" s="24"/>
      <c r="HL10" s="24"/>
      <c r="HM10" s="24">
        <f t="shared" si="27"/>
        <v>460574.14500000008</v>
      </c>
      <c r="HN10" s="24"/>
      <c r="HO10" s="489">
        <f>((HP10-HM10*HR$26)/(HM10*HR$26))</f>
        <v>-0.21877539932214934</v>
      </c>
      <c r="HP10" s="24">
        <f>HG10+GY10+GQ10+GI10+GA10+FS10+FK10+FC10+EU10+EM10+EE10+DW10+DO10+DG10+CY10+CQ10+CI10+CA10+BS10+BK10+BC10+AU10+AM10+AE10+W10+O10+G10</f>
        <v>413398.18999999994</v>
      </c>
      <c r="HQ10" s="24">
        <f t="shared" si="29"/>
        <v>521244.95779350353</v>
      </c>
      <c r="HR10" s="25">
        <f t="shared" si="30"/>
        <v>529166.88701469952</v>
      </c>
      <c r="HS10" s="510">
        <v>2005</v>
      </c>
      <c r="HT10" s="328">
        <f>COUNTA(HG10,GY10,GQ10,GI10,GA10,FS10,FK10,FC10,EU10,EM10,EE10,DW10,DO10,DG10,CY10,CQ10,CI10,CA10,BS10,BK10,BC10,AU10,AM10,AE10,W10,O10,G10)</f>
        <v>21</v>
      </c>
      <c r="HU10" s="330">
        <f t="shared" si="28"/>
        <v>-4.6877718244475383E-2</v>
      </c>
      <c r="HV10" s="331"/>
      <c r="HW10" s="332">
        <f t="shared" si="31"/>
        <v>7.6999273889635234E-2</v>
      </c>
      <c r="HX10" s="331"/>
    </row>
    <row r="11" spans="1:237" x14ac:dyDescent="0.2">
      <c r="A11" s="509">
        <v>2006</v>
      </c>
      <c r="B11" s="10">
        <v>5075</v>
      </c>
      <c r="C11" s="24"/>
      <c r="D11" s="24"/>
      <c r="E11" s="24">
        <f>FAOSTAT_2022!K40/1000</f>
        <v>5075</v>
      </c>
      <c r="F11" s="488"/>
      <c r="G11" s="361"/>
      <c r="H11" s="24">
        <f>FAOSTAT_2022!Q40/1000</f>
        <v>5890.9242004045173</v>
      </c>
      <c r="I11" s="358" t="str">
        <f t="shared" si="0"/>
        <v/>
      </c>
      <c r="J11" s="10">
        <v>5992</v>
      </c>
      <c r="K11" s="24"/>
      <c r="L11" s="24">
        <v>7234</v>
      </c>
      <c r="M11" s="24">
        <f>FAOSTAT_2022!K81/1000</f>
        <v>5992</v>
      </c>
      <c r="N11" s="488"/>
      <c r="O11" s="361"/>
      <c r="P11" s="24">
        <f>FAOSTAT_2022!Q81/1000</f>
        <v>6613.4528384564646</v>
      </c>
      <c r="Q11" s="358" t="str">
        <f t="shared" si="1"/>
        <v/>
      </c>
      <c r="R11" s="10">
        <v>17678</v>
      </c>
      <c r="S11" s="24"/>
      <c r="T11" s="24"/>
      <c r="U11" s="24">
        <f>FAOSTAT_2022!K169/1000</f>
        <v>17678</v>
      </c>
      <c r="V11" s="488"/>
      <c r="W11" s="361"/>
      <c r="X11" s="24">
        <f>FAOSTAT_2022!Q169/1000</f>
        <v>20165.393278823747</v>
      </c>
      <c r="Y11" s="358" t="str">
        <f t="shared" si="2"/>
        <v/>
      </c>
      <c r="Z11" s="360">
        <v>2358</v>
      </c>
      <c r="AA11" s="24"/>
      <c r="AB11" s="24"/>
      <c r="AC11" s="24">
        <f>FAOSTAT_2022!K200/1000</f>
        <v>2796.6</v>
      </c>
      <c r="AD11" s="488"/>
      <c r="AE11" s="361"/>
      <c r="AF11" s="24">
        <f>FAOSTAT_2022!Q200/1000</f>
        <v>3176.0185580462926</v>
      </c>
      <c r="AG11" s="358" t="str">
        <f t="shared" si="3"/>
        <v/>
      </c>
      <c r="AH11" s="360">
        <v>62290</v>
      </c>
      <c r="AI11" s="24"/>
      <c r="AJ11" s="24"/>
      <c r="AK11" s="24">
        <f>FAOSTAT_2022!K322/1000</f>
        <v>78313.967999999993</v>
      </c>
      <c r="AL11" s="488"/>
      <c r="AM11" s="361"/>
      <c r="AN11" s="24">
        <f>FAOSTAT_2022!Q322/1000</f>
        <v>84527.520532521012</v>
      </c>
      <c r="AO11" s="358" t="str">
        <f t="shared" si="4"/>
        <v/>
      </c>
      <c r="AP11" s="24">
        <v>5400</v>
      </c>
      <c r="AQ11" s="24"/>
      <c r="AR11" s="24"/>
      <c r="AS11" s="24">
        <f>FAOSTAT_2022!K229/1000</f>
        <v>5400</v>
      </c>
      <c r="AT11" s="488"/>
      <c r="AU11" s="361"/>
      <c r="AV11" s="24">
        <f>FAOSTAT_2022!Q229/1000</f>
        <v>6086.5014589970933</v>
      </c>
      <c r="AW11" s="358" t="str">
        <f t="shared" si="5"/>
        <v/>
      </c>
      <c r="AX11" s="24">
        <v>2671</v>
      </c>
      <c r="AY11" s="24"/>
      <c r="AZ11" s="24"/>
      <c r="BA11" s="24">
        <f>FAOSTAT_2022!K415/1000</f>
        <v>2671</v>
      </c>
      <c r="BB11" s="488"/>
      <c r="BC11" s="361"/>
      <c r="BD11" s="24">
        <f>FAOSTAT_2022!Q415/1000</f>
        <v>3051.8145798225496</v>
      </c>
      <c r="BE11" s="358" t="str">
        <f t="shared" si="6"/>
        <v/>
      </c>
      <c r="BF11" s="24">
        <v>1561.84</v>
      </c>
      <c r="BG11" s="24"/>
      <c r="BH11" s="24"/>
      <c r="BI11" s="24">
        <f>FAOSTAT_2022!K353/1000</f>
        <v>1561.84</v>
      </c>
      <c r="BJ11" s="488"/>
      <c r="BK11" s="361"/>
      <c r="BL11" s="24">
        <f>FAOSTAT_2022!Q353/1000</f>
        <v>1783.1799843116005</v>
      </c>
      <c r="BM11" s="358" t="str">
        <f t="shared" si="7"/>
        <v/>
      </c>
      <c r="BN11" s="24">
        <v>15716</v>
      </c>
      <c r="BO11" s="24"/>
      <c r="BP11" s="24"/>
      <c r="BQ11" s="24">
        <f>FAOSTAT_2022!K762/1000</f>
        <v>15716</v>
      </c>
      <c r="BR11" s="488"/>
      <c r="BS11" s="361"/>
      <c r="BT11" s="24">
        <f>FAOSTAT_2022!Q762/1000</f>
        <v>17995.491747319415</v>
      </c>
      <c r="BU11" s="25" t="str">
        <f t="shared" si="8"/>
        <v/>
      </c>
      <c r="BV11" s="24">
        <v>53266.8</v>
      </c>
      <c r="BW11" s="24">
        <v>62500.639999999999</v>
      </c>
      <c r="BX11" s="24"/>
      <c r="BY11" s="24">
        <f>FAOSTAT_2022!K291/1000</f>
        <v>53266.796000000002</v>
      </c>
      <c r="BZ11" s="488"/>
      <c r="CA11" s="361"/>
      <c r="CB11" s="24">
        <f>FAOSTAT_2022!Q291/1000</f>
        <v>60725.316503846319</v>
      </c>
      <c r="CC11" s="358">
        <f t="shared" si="9"/>
        <v>1.173350755066946</v>
      </c>
      <c r="CD11" s="24">
        <v>4452</v>
      </c>
      <c r="CE11" s="24"/>
      <c r="CF11" s="24"/>
      <c r="CG11" s="24">
        <f>FAOSTAT_2022!K110/1000</f>
        <v>4452</v>
      </c>
      <c r="CH11" s="488"/>
      <c r="CI11" s="361"/>
      <c r="CJ11" s="24">
        <f>FAOSTAT_2022!Q110/1000</f>
        <v>5074.8721868631183</v>
      </c>
      <c r="CK11" s="358"/>
      <c r="CL11" s="360">
        <v>8618.27</v>
      </c>
      <c r="CM11" s="24"/>
      <c r="CN11" s="24"/>
      <c r="CO11" s="24">
        <f>FAOSTAT_2022!K446/1000</f>
        <v>11795.753000000001</v>
      </c>
      <c r="CP11" s="488"/>
      <c r="CQ11" s="361"/>
      <c r="CR11" s="24">
        <f>FAOSTAT_2022!Q446/1000</f>
        <v>13364.149089544171</v>
      </c>
      <c r="CS11" s="358" t="str">
        <f t="shared" si="10"/>
        <v/>
      </c>
      <c r="CT11" s="24">
        <v>7.44</v>
      </c>
      <c r="CU11" s="24"/>
      <c r="CV11" s="24"/>
      <c r="CW11" s="24">
        <f>FAOSTAT_2022!K141/1000</f>
        <v>7.4370000000000003</v>
      </c>
      <c r="CX11" s="488"/>
      <c r="CY11" s="361"/>
      <c r="CZ11" s="24"/>
      <c r="DA11" s="358" t="str">
        <f t="shared" si="11"/>
        <v/>
      </c>
      <c r="DB11" s="24">
        <v>12844.6</v>
      </c>
      <c r="DC11" s="24"/>
      <c r="DD11" s="24"/>
      <c r="DE11" s="24">
        <f>FAOSTAT_2022!K475/1000</f>
        <v>12844.6</v>
      </c>
      <c r="DF11" s="488"/>
      <c r="DG11" s="361"/>
      <c r="DH11" s="24">
        <f>FAOSTAT_2022!Q475/1000</f>
        <v>14810.881724406388</v>
      </c>
      <c r="DI11" s="25" t="str">
        <f t="shared" si="12"/>
        <v/>
      </c>
      <c r="DJ11" s="24">
        <v>5870</v>
      </c>
      <c r="DK11" s="24"/>
      <c r="DL11" s="24"/>
      <c r="DM11" s="24">
        <f>FAOSTAT_2022!K504/1000</f>
        <v>5870</v>
      </c>
      <c r="DN11" s="488"/>
      <c r="DO11" s="361"/>
      <c r="DP11" s="24">
        <f>FAOSTAT_2022!Q504/1000</f>
        <v>7023.6332596261091</v>
      </c>
      <c r="DQ11" s="25"/>
      <c r="DR11" s="360">
        <v>267.87</v>
      </c>
      <c r="DS11" s="24"/>
      <c r="DT11" s="24"/>
      <c r="DU11" s="24">
        <f>FAOSTAT_2022!K527/1000</f>
        <v>317.05399999999997</v>
      </c>
      <c r="DV11" s="488"/>
      <c r="DW11" s="361"/>
      <c r="DX11" s="24">
        <f>FAOSTAT_2022!Q527/1000</f>
        <v>320.44559643811766</v>
      </c>
      <c r="DY11" s="25" t="str">
        <f t="shared" si="14"/>
        <v/>
      </c>
      <c r="DZ11" s="24">
        <v>5913</v>
      </c>
      <c r="EA11" s="24"/>
      <c r="EB11" s="24"/>
      <c r="EC11" s="24">
        <f>FAOSTAT_2022!K384/1000</f>
        <v>5913</v>
      </c>
      <c r="ED11" s="488"/>
      <c r="EE11" s="361"/>
      <c r="EF11" s="24">
        <f>FAOSTAT_2022!Q384/1000</f>
        <v>6608.2488337256946</v>
      </c>
      <c r="EG11" s="25" t="str">
        <f t="shared" si="15"/>
        <v/>
      </c>
      <c r="EH11" s="24"/>
      <c r="EI11" s="24"/>
      <c r="EJ11" s="24"/>
      <c r="EK11" s="24"/>
      <c r="EL11" s="488"/>
      <c r="EM11" s="361"/>
      <c r="EN11" s="24"/>
      <c r="EO11" s="25" t="str">
        <f t="shared" si="16"/>
        <v/>
      </c>
      <c r="EP11" s="24">
        <v>1106.68</v>
      </c>
      <c r="EQ11" s="24"/>
      <c r="ER11" s="24"/>
      <c r="ES11" s="24">
        <f>FAOSTAT_2022!K581/1000</f>
        <v>1106.6759999999999</v>
      </c>
      <c r="ET11" s="488"/>
      <c r="EU11" s="361"/>
      <c r="EV11" s="24">
        <f>FAOSTAT_2022!Q581/1000</f>
        <v>1278.1627468633192</v>
      </c>
      <c r="EW11" s="25" t="str">
        <f t="shared" si="17"/>
        <v/>
      </c>
      <c r="EX11" s="24">
        <v>19135</v>
      </c>
      <c r="EY11" s="24"/>
      <c r="EZ11" s="24"/>
      <c r="FA11" s="24">
        <f>FAOSTAT_2022!K18/1000</f>
        <v>19135</v>
      </c>
      <c r="FB11" s="488"/>
      <c r="FC11" s="361"/>
      <c r="FD11" s="24">
        <f>FAOSTAT_2022!Q18/1000</f>
        <v>21662.685568223482</v>
      </c>
      <c r="FE11" s="358" t="str">
        <f t="shared" si="18"/>
        <v/>
      </c>
      <c r="FF11" s="24">
        <v>32384</v>
      </c>
      <c r="FG11" s="24"/>
      <c r="FH11" s="24"/>
      <c r="FI11" s="24">
        <f>FAOSTAT_2022!K612/1000</f>
        <v>32384</v>
      </c>
      <c r="FJ11" s="488"/>
      <c r="FK11" s="361"/>
      <c r="FL11" s="24">
        <f>FAOSTAT_2022!Q612/1000</f>
        <v>37862.177507666187</v>
      </c>
      <c r="FM11" s="25" t="str">
        <f t="shared" si="19"/>
        <v/>
      </c>
      <c r="FN11" s="24">
        <v>10804.64</v>
      </c>
      <c r="FO11" s="24"/>
      <c r="FP11" s="24"/>
      <c r="FQ11" s="24">
        <f>FAOSTAT_2022!K643/1000</f>
        <v>10804.638000000001</v>
      </c>
      <c r="FR11" s="488"/>
      <c r="FS11" s="361"/>
      <c r="FT11" s="24">
        <f>FAOSTAT_2022!Q643/1000</f>
        <v>12913.031057415004</v>
      </c>
      <c r="FU11" s="25" t="str">
        <f t="shared" si="20"/>
        <v/>
      </c>
      <c r="FV11" s="24">
        <v>13970</v>
      </c>
      <c r="FW11" s="24"/>
      <c r="FX11" s="24"/>
      <c r="FY11" s="24">
        <f>FAOSTAT_2022!K674/1000</f>
        <v>13970</v>
      </c>
      <c r="FZ11" s="488"/>
      <c r="GA11" s="361"/>
      <c r="GB11" s="24">
        <f>FAOSTAT_2022!Q674/1000</f>
        <v>17179.440804540365</v>
      </c>
      <c r="GC11" s="25" t="str">
        <f t="shared" si="21"/>
        <v/>
      </c>
      <c r="GD11" s="24">
        <v>3179.13</v>
      </c>
      <c r="GE11" s="24"/>
      <c r="GF11" s="24"/>
      <c r="GG11" s="24">
        <f>FAOSTAT_2022!K731/1000</f>
        <v>3179.1260000000002</v>
      </c>
      <c r="GH11" s="488"/>
      <c r="GI11" s="361"/>
      <c r="GJ11" s="24">
        <f>FAOSTAT_2022!Q731/1000</f>
        <v>3629.1087551926403</v>
      </c>
      <c r="GK11" s="25" t="str">
        <f t="shared" si="22"/>
        <v/>
      </c>
      <c r="GL11" s="24">
        <v>7868.51</v>
      </c>
      <c r="GM11" s="24"/>
      <c r="GN11" s="24"/>
      <c r="GO11" s="24">
        <f>FAOSTAT_2022!K702/1000</f>
        <v>7868.509</v>
      </c>
      <c r="GP11" s="488"/>
      <c r="GQ11" s="361"/>
      <c r="GR11" s="24">
        <f>FAOSTAT_2022!Q702/1000</f>
        <v>9296.3802715740312</v>
      </c>
      <c r="GS11" s="25" t="str">
        <f t="shared" si="23"/>
        <v/>
      </c>
      <c r="GT11" s="24">
        <v>50811.62</v>
      </c>
      <c r="GU11" s="24"/>
      <c r="GV11" s="24"/>
      <c r="GW11" s="24">
        <f>FAOSTAT_2022!K260/1000</f>
        <v>50811.616999999998</v>
      </c>
      <c r="GX11" s="488"/>
      <c r="GY11" s="361"/>
      <c r="GZ11" s="24">
        <f>FAOSTAT_2022!Q260/1000</f>
        <v>58336.795404720142</v>
      </c>
      <c r="HA11" s="25" t="str">
        <f t="shared" si="24"/>
        <v/>
      </c>
      <c r="HB11" s="24">
        <v>64600</v>
      </c>
      <c r="HC11" s="24"/>
      <c r="HD11" s="24"/>
      <c r="HE11" s="24">
        <f>FAOSTAT_2022!K793/1000</f>
        <v>64600</v>
      </c>
      <c r="HF11" s="488"/>
      <c r="HG11" s="361"/>
      <c r="HH11" s="24">
        <f>FAOSTAT_2022!Q793/1000</f>
        <v>73053.089338393227</v>
      </c>
      <c r="HI11" s="25" t="str">
        <f t="shared" si="25"/>
        <v/>
      </c>
      <c r="HJ11" s="10">
        <f t="shared" si="26"/>
        <v>413841.4</v>
      </c>
      <c r="HK11" s="24"/>
      <c r="HL11" s="24">
        <f t="shared" ref="HL11:HL25" si="32">HD11+GV11+GN11+GF11+FX11+FP11+FH11+EZ11+ER11+EJ11+EB11+DT11+DL11+DD11+CV11+CN11+CF11+BX11+BP11+BH11+AZ11+AR11+AJ11+AB11+T11+L11+D11</f>
        <v>7234</v>
      </c>
      <c r="HM11" s="24">
        <f t="shared" si="27"/>
        <v>433530.614</v>
      </c>
      <c r="HN11" s="24"/>
      <c r="HO11" s="24"/>
      <c r="HP11" s="24"/>
      <c r="HQ11" s="24">
        <f t="shared" si="29"/>
        <v>492428.71582774096</v>
      </c>
      <c r="HR11" s="25">
        <f t="shared" si="30"/>
        <v>498095.79614146875</v>
      </c>
      <c r="HS11" s="510">
        <v>2006</v>
      </c>
      <c r="HU11" s="330">
        <f t="shared" si="28"/>
        <v>-4.5415971477391397E-2</v>
      </c>
      <c r="HV11" s="331"/>
      <c r="HW11" s="332">
        <f t="shared" si="31"/>
        <v>-5.871699767254647E-2</v>
      </c>
      <c r="HX11" s="331"/>
    </row>
    <row r="12" spans="1:237" x14ac:dyDescent="0.2">
      <c r="A12" s="509">
        <v>2007</v>
      </c>
      <c r="B12" s="10">
        <v>5015</v>
      </c>
      <c r="C12" s="24"/>
      <c r="D12" s="24"/>
      <c r="E12" s="24">
        <f>FAOSTAT_2022!K41/1000</f>
        <v>5015</v>
      </c>
      <c r="F12" s="488"/>
      <c r="G12" s="361"/>
      <c r="H12" s="24">
        <f>FAOSTAT_2022!Q41/1000</f>
        <v>5791.7681892114824</v>
      </c>
      <c r="I12" s="358" t="str">
        <f t="shared" si="0"/>
        <v/>
      </c>
      <c r="J12" s="10">
        <v>5696</v>
      </c>
      <c r="K12" s="24">
        <v>5696</v>
      </c>
      <c r="L12" s="24">
        <v>6785</v>
      </c>
      <c r="M12" s="24">
        <f>FAOSTAT_2022!K82/1000</f>
        <v>5696</v>
      </c>
      <c r="N12" s="488"/>
      <c r="O12" s="361"/>
      <c r="P12" s="24">
        <f>FAOSTAT_2022!Q82/1000</f>
        <v>6519.4073209155295</v>
      </c>
      <c r="Q12" s="358"/>
      <c r="R12" s="10">
        <v>18508</v>
      </c>
      <c r="S12" s="24"/>
      <c r="T12" s="24"/>
      <c r="U12" s="24">
        <f>FAOSTAT_2022!K170/1000</f>
        <v>18508</v>
      </c>
      <c r="V12" s="488"/>
      <c r="W12" s="361"/>
      <c r="X12" s="24">
        <f>FAOSTAT_2022!Q170/1000</f>
        <v>21065.955953737794</v>
      </c>
      <c r="Y12" s="358" t="str">
        <f t="shared" si="2"/>
        <v/>
      </c>
      <c r="Z12" s="360">
        <v>2566</v>
      </c>
      <c r="AA12" s="24"/>
      <c r="AB12" s="24"/>
      <c r="AC12" s="24">
        <f>FAOSTAT_2022!K201/1000</f>
        <v>3010.5</v>
      </c>
      <c r="AD12" s="488"/>
      <c r="AE12" s="361"/>
      <c r="AF12" s="24">
        <f>FAOSTAT_2022!Q201/1000</f>
        <v>3420.6878041464779</v>
      </c>
      <c r="AG12" s="358" t="str">
        <f t="shared" si="3"/>
        <v/>
      </c>
      <c r="AH12" s="360">
        <v>76728</v>
      </c>
      <c r="AI12" s="24"/>
      <c r="AJ12" s="24"/>
      <c r="AK12" s="24">
        <f>FAOSTAT_2022!K323/1000</f>
        <v>91610.005000000005</v>
      </c>
      <c r="AL12" s="488"/>
      <c r="AM12" s="361"/>
      <c r="AN12" s="24">
        <f>FAOSTAT_2022!Q323/1000</f>
        <v>102804.76282248154</v>
      </c>
      <c r="AO12" s="358" t="str">
        <f t="shared" si="4"/>
        <v/>
      </c>
      <c r="AP12" s="24">
        <v>4500</v>
      </c>
      <c r="AQ12" s="24">
        <v>5000</v>
      </c>
      <c r="AR12" s="24"/>
      <c r="AS12" s="24">
        <f>FAOSTAT_2022!K230/1000</f>
        <v>4500</v>
      </c>
      <c r="AT12" s="488"/>
      <c r="AU12" s="361"/>
      <c r="AV12" s="24">
        <f>FAOSTAT_2022!Q230/1000</f>
        <v>5154.0114114025655</v>
      </c>
      <c r="AW12" s="358">
        <f t="shared" si="5"/>
        <v>1.1111111111111112</v>
      </c>
      <c r="AX12" s="24">
        <v>2710</v>
      </c>
      <c r="AY12" s="24">
        <v>2981</v>
      </c>
      <c r="AZ12" s="24"/>
      <c r="BA12" s="24">
        <f>FAOSTAT_2022!K416/1000</f>
        <v>2710</v>
      </c>
      <c r="BB12" s="488"/>
      <c r="BC12" s="361"/>
      <c r="BD12" s="24">
        <f>FAOSTAT_2022!Q416/1000</f>
        <v>3099.659135141208</v>
      </c>
      <c r="BE12" s="358">
        <f t="shared" si="6"/>
        <v>1.1000000000000001</v>
      </c>
      <c r="BF12" s="24">
        <v>1742.92</v>
      </c>
      <c r="BG12" s="24"/>
      <c r="BH12" s="24"/>
      <c r="BI12" s="24">
        <f>FAOSTAT_2022!K354/1000</f>
        <v>1742.9159999999999</v>
      </c>
      <c r="BJ12" s="488"/>
      <c r="BK12" s="361"/>
      <c r="BL12" s="24">
        <f>FAOSTAT_2022!Q354/1000</f>
        <v>2037.9574793444658</v>
      </c>
      <c r="BM12" s="358" t="str">
        <f t="shared" si="7"/>
        <v/>
      </c>
      <c r="BN12" s="24">
        <v>14528</v>
      </c>
      <c r="BO12" s="24"/>
      <c r="BP12" s="24"/>
      <c r="BQ12" s="24">
        <f>FAOSTAT_2022!K763/1000</f>
        <v>14528</v>
      </c>
      <c r="BR12" s="488"/>
      <c r="BS12" s="361"/>
      <c r="BT12" s="24">
        <f>FAOSTAT_2022!Q763/1000</f>
        <v>16710.774566392753</v>
      </c>
      <c r="BU12" s="25" t="str">
        <f t="shared" si="8"/>
        <v/>
      </c>
      <c r="BV12" s="24">
        <v>54582.55</v>
      </c>
      <c r="BW12" s="24">
        <v>64091.33</v>
      </c>
      <c r="BX12" s="24"/>
      <c r="BY12" s="24">
        <f>FAOSTAT_2022!K292/1000</f>
        <v>50048.654000000002</v>
      </c>
      <c r="BZ12" s="488"/>
      <c r="CA12" s="361"/>
      <c r="CB12" s="24">
        <f>FAOSTAT_2022!Q292/1000</f>
        <v>57747.725709694038</v>
      </c>
      <c r="CC12" s="358">
        <f t="shared" si="9"/>
        <v>1.1742091565894228</v>
      </c>
      <c r="CD12" s="24">
        <v>4210</v>
      </c>
      <c r="CE12" s="24"/>
      <c r="CF12" s="24"/>
      <c r="CG12" s="24">
        <f>FAOSTAT_2022!K111/1000</f>
        <v>4210</v>
      </c>
      <c r="CH12" s="488"/>
      <c r="CI12" s="361"/>
      <c r="CJ12" s="24">
        <f>FAOSTAT_2022!Q111/1000</f>
        <v>4884.4755237318495</v>
      </c>
      <c r="CK12" s="358"/>
      <c r="CL12" s="360">
        <v>8124.97</v>
      </c>
      <c r="CM12" s="24"/>
      <c r="CN12" s="24"/>
      <c r="CO12" s="24">
        <f>FAOSTAT_2022!K447/1000</f>
        <v>12568.112999999999</v>
      </c>
      <c r="CP12" s="488"/>
      <c r="CQ12" s="361"/>
      <c r="CR12" s="24">
        <f>FAOSTAT_2022!Q447/1000</f>
        <v>14137.336885262788</v>
      </c>
      <c r="CS12" s="358" t="str">
        <f t="shared" si="10"/>
        <v/>
      </c>
      <c r="CT12" s="24">
        <v>19.670000000000002</v>
      </c>
      <c r="CU12" s="24">
        <v>24.02</v>
      </c>
      <c r="CV12" s="24"/>
      <c r="CW12" s="24">
        <f>FAOSTAT_2022!K142/1000</f>
        <v>19.672000000000001</v>
      </c>
      <c r="CX12" s="488"/>
      <c r="CY12" s="361"/>
      <c r="CZ12" s="24"/>
      <c r="DA12" s="358">
        <f t="shared" si="11"/>
        <v>1.221148957803762</v>
      </c>
      <c r="DB12" s="24">
        <v>12172.9</v>
      </c>
      <c r="DC12" s="24">
        <v>13633.65</v>
      </c>
      <c r="DD12" s="24"/>
      <c r="DE12" s="24">
        <f>FAOSTAT_2022!K476/1000</f>
        <v>12172.9</v>
      </c>
      <c r="DF12" s="488"/>
      <c r="DG12" s="361"/>
      <c r="DH12" s="24">
        <f>FAOSTAT_2022!Q476/1000</f>
        <v>14105.970149402099</v>
      </c>
      <c r="DI12" s="358">
        <f t="shared" si="12"/>
        <v>1.1200001642993864</v>
      </c>
      <c r="DJ12" s="24">
        <v>6195</v>
      </c>
      <c r="DK12" s="24">
        <v>7001.67</v>
      </c>
      <c r="DL12" s="24"/>
      <c r="DM12" s="24">
        <f>FAOSTAT_2022!K505/1000</f>
        <v>6195</v>
      </c>
      <c r="DN12" s="488"/>
      <c r="DO12" s="361"/>
      <c r="DP12" s="24">
        <f>FAOSTAT_2022!Q505/1000</f>
        <v>7321.6098091842496</v>
      </c>
      <c r="DQ12" s="358">
        <f t="shared" ref="DQ12:DQ24" si="33">IF(DK12&gt;0,DK12/DJ12,"")</f>
        <v>1.1302130750605326</v>
      </c>
      <c r="DR12" s="360">
        <v>290.82</v>
      </c>
      <c r="DS12" s="24">
        <v>317.85000000000002</v>
      </c>
      <c r="DT12" s="24"/>
      <c r="DU12" s="24">
        <f>FAOSTAT_2022!K528/1000</f>
        <v>359.45299999999997</v>
      </c>
      <c r="DV12" s="488"/>
      <c r="DW12" s="361"/>
      <c r="DX12" s="24">
        <f>FAOSTAT_2022!Q528/1000</f>
        <v>374.68140999687859</v>
      </c>
      <c r="DY12" s="358">
        <f t="shared" si="14"/>
        <v>1.0929440891272952</v>
      </c>
      <c r="DZ12" s="24">
        <v>5640</v>
      </c>
      <c r="EA12" s="24"/>
      <c r="EB12" s="24"/>
      <c r="EC12" s="24">
        <f>FAOSTAT_2022!K385/1000</f>
        <v>5640</v>
      </c>
      <c r="ED12" s="488"/>
      <c r="EE12" s="361"/>
      <c r="EF12" s="24">
        <f>FAOSTAT_2022!Q385/1000</f>
        <v>6273.189354493612</v>
      </c>
      <c r="EG12" s="25" t="str">
        <f t="shared" si="15"/>
        <v/>
      </c>
      <c r="EH12" s="24"/>
      <c r="EI12" s="24"/>
      <c r="EJ12" s="24"/>
      <c r="EK12" s="24"/>
      <c r="EL12" s="488"/>
      <c r="EM12" s="361"/>
      <c r="EN12" s="24"/>
      <c r="EO12" s="25" t="str">
        <f t="shared" si="16"/>
        <v/>
      </c>
      <c r="EP12" s="24">
        <v>1022.05</v>
      </c>
      <c r="EQ12" s="24">
        <v>1229.54</v>
      </c>
      <c r="ER12" s="24"/>
      <c r="ES12" s="24">
        <f>FAOSTAT_2022!K582/1000</f>
        <v>1022.046</v>
      </c>
      <c r="ET12" s="488"/>
      <c r="EU12" s="361"/>
      <c r="EV12" s="24">
        <f>FAOSTAT_2022!Q582/1000</f>
        <v>1155.2180954608518</v>
      </c>
      <c r="EW12" s="358">
        <f t="shared" si="17"/>
        <v>1.2030135511961255</v>
      </c>
      <c r="EX12" s="24">
        <v>21317.34</v>
      </c>
      <c r="EY12" s="24">
        <v>23875.42</v>
      </c>
      <c r="EZ12" s="24"/>
      <c r="FA12" s="24">
        <f>FAOSTAT_2022!K19/1000</f>
        <v>21317.341</v>
      </c>
      <c r="FB12" s="488"/>
      <c r="FC12" s="361"/>
      <c r="FD12" s="24">
        <f>FAOSTAT_2022!Q19/1000</f>
        <v>24041.372715895748</v>
      </c>
      <c r="FE12" s="358">
        <f t="shared" si="18"/>
        <v>1.1199999624718655</v>
      </c>
      <c r="FF12" s="24">
        <v>35934.559999999998</v>
      </c>
      <c r="FG12" s="24">
        <v>39927.29</v>
      </c>
      <c r="FH12" s="24"/>
      <c r="FI12" s="24">
        <f>FAOSTAT_2022!K613/1000</f>
        <v>35934.563000000002</v>
      </c>
      <c r="FJ12" s="488"/>
      <c r="FK12" s="361"/>
      <c r="FL12" s="24">
        <f>FAOSTAT_2022!Q613/1000</f>
        <v>41167.152885071482</v>
      </c>
      <c r="FM12" s="358">
        <f t="shared" si="19"/>
        <v>1.1111111420315152</v>
      </c>
      <c r="FN12" s="24">
        <v>10822.89</v>
      </c>
      <c r="FO12" s="24">
        <v>13658.14</v>
      </c>
      <c r="FP12" s="24"/>
      <c r="FQ12" s="24">
        <f>FAOSTAT_2022!K644/1000</f>
        <v>10822.886</v>
      </c>
      <c r="FR12" s="488"/>
      <c r="FS12" s="361"/>
      <c r="FT12" s="24">
        <f>FAOSTAT_2022!Q644/1000</f>
        <v>12988.066389986914</v>
      </c>
      <c r="FU12" s="358">
        <f t="shared" si="20"/>
        <v>1.2619679216918955</v>
      </c>
      <c r="FV12" s="24">
        <v>15341</v>
      </c>
      <c r="FW12" s="24">
        <v>17237</v>
      </c>
      <c r="FX12" s="24"/>
      <c r="FY12" s="24">
        <f>FAOSTAT_2022!K675/1000</f>
        <v>15341</v>
      </c>
      <c r="FZ12" s="488"/>
      <c r="GA12" s="361"/>
      <c r="GB12" s="24">
        <f>FAOSTAT_2022!Q675/1000</f>
        <v>19307.698126154177</v>
      </c>
      <c r="GC12" s="358">
        <f t="shared" si="21"/>
        <v>1.1235903787236816</v>
      </c>
      <c r="GD12" s="24">
        <v>2881.65</v>
      </c>
      <c r="GE12" s="24">
        <v>3242.07</v>
      </c>
      <c r="GF12" s="24"/>
      <c r="GG12" s="24">
        <f>FAOSTAT_2022!K732/1000</f>
        <v>2881.65</v>
      </c>
      <c r="GH12" s="488"/>
      <c r="GI12" s="361"/>
      <c r="GJ12" s="24">
        <f>FAOSTAT_2022!Q732/1000</f>
        <v>3273.8859076884464</v>
      </c>
      <c r="GK12" s="358">
        <f t="shared" si="22"/>
        <v>1.1250741762531884</v>
      </c>
      <c r="GL12" s="24">
        <v>8131.49</v>
      </c>
      <c r="GM12" s="24">
        <v>9057.1200000000008</v>
      </c>
      <c r="GN12" s="24"/>
      <c r="GO12" s="24">
        <f>FAOSTAT_2022!K703/1000</f>
        <v>8131.4859999999999</v>
      </c>
      <c r="GP12" s="488"/>
      <c r="GQ12" s="361"/>
      <c r="GR12" s="24">
        <f>FAOSTAT_2022!Q703/1000</f>
        <v>9481.943448726759</v>
      </c>
      <c r="GS12" s="358">
        <f t="shared" si="23"/>
        <v>1.1138327661966012</v>
      </c>
      <c r="GT12" s="24">
        <v>56612.18</v>
      </c>
      <c r="GU12" s="24">
        <v>64675</v>
      </c>
      <c r="GV12" s="24"/>
      <c r="GW12" s="24">
        <f>FAOSTAT_2022!K261/1000</f>
        <v>56612.178999999996</v>
      </c>
      <c r="GX12" s="488"/>
      <c r="GY12" s="361"/>
      <c r="GZ12" s="24">
        <f>FAOSTAT_2022!Q261/1000</f>
        <v>65448.271434932234</v>
      </c>
      <c r="HA12" s="358">
        <f t="shared" si="24"/>
        <v>1.142422001767111</v>
      </c>
      <c r="HB12" s="24">
        <v>78200</v>
      </c>
      <c r="HC12" s="24">
        <v>89148</v>
      </c>
      <c r="HD12" s="24"/>
      <c r="HE12" s="24">
        <f>FAOSTAT_2022!K794/1000</f>
        <v>78200</v>
      </c>
      <c r="HF12" s="488"/>
      <c r="HG12" s="361"/>
      <c r="HH12" s="24">
        <f>FAOSTAT_2022!Q794/1000</f>
        <v>91407.923695915117</v>
      </c>
      <c r="HI12" s="358">
        <f>IF(HC12&gt;0,HC12/HB12,"")</f>
        <v>1.1399999999999999</v>
      </c>
      <c r="HJ12" s="10">
        <f t="shared" si="26"/>
        <v>453492.98999999993</v>
      </c>
      <c r="HK12" s="24"/>
      <c r="HL12" s="24">
        <f t="shared" si="32"/>
        <v>6785</v>
      </c>
      <c r="HM12" s="24">
        <f t="shared" si="27"/>
        <v>468797.364</v>
      </c>
      <c r="HN12" s="24"/>
      <c r="HO12" s="24"/>
      <c r="HP12" s="24"/>
      <c r="HQ12" s="24">
        <f t="shared" si="29"/>
        <v>539721.50622437103</v>
      </c>
      <c r="HR12" s="25">
        <f t="shared" si="30"/>
        <v>538614.77992555778</v>
      </c>
      <c r="HS12" s="510">
        <v>2007</v>
      </c>
      <c r="HU12" s="330">
        <f t="shared" si="28"/>
        <v>-3.2646032540404962E-2</v>
      </c>
      <c r="HV12" s="331"/>
      <c r="HW12" s="332">
        <f t="shared" si="31"/>
        <v>8.1347773054846001E-2</v>
      </c>
      <c r="HX12" s="331"/>
    </row>
    <row r="13" spans="1:237" x14ac:dyDescent="0.2">
      <c r="A13" s="509">
        <v>2008</v>
      </c>
      <c r="B13" s="10">
        <v>4700</v>
      </c>
      <c r="C13" s="24"/>
      <c r="D13" s="24"/>
      <c r="E13" s="24">
        <f>FAOSTAT_2022!K42/1000</f>
        <v>4700</v>
      </c>
      <c r="F13" s="488"/>
      <c r="G13" s="361"/>
      <c r="H13" s="24">
        <f>FAOSTAT_2022!Q42/1000</f>
        <v>5430.0072208829552</v>
      </c>
      <c r="I13" s="358" t="str">
        <f t="shared" si="0"/>
        <v/>
      </c>
      <c r="J13" s="10">
        <v>6071</v>
      </c>
      <c r="K13" s="24">
        <v>7056</v>
      </c>
      <c r="L13" s="24">
        <v>7318</v>
      </c>
      <c r="M13" s="24">
        <f>FAOSTAT_2022!K83/1000</f>
        <v>6071</v>
      </c>
      <c r="N13" s="488"/>
      <c r="O13" s="361"/>
      <c r="P13" s="24">
        <f>FAOSTAT_2022!Q83/1000</f>
        <v>6908.6913350027589</v>
      </c>
      <c r="Q13" s="358">
        <f>IF(K13&gt;0,K13/J13,"")</f>
        <v>1.1622467468291879</v>
      </c>
      <c r="R13" s="10">
        <v>16187</v>
      </c>
      <c r="S13" s="24">
        <v>17805.7</v>
      </c>
      <c r="T13" s="24"/>
      <c r="U13" s="24">
        <f>FAOSTAT_2022!K171/1000</f>
        <v>16187</v>
      </c>
      <c r="V13" s="488"/>
      <c r="W13" s="361"/>
      <c r="X13" s="24">
        <f>FAOSTAT_2022!Q171/1000</f>
        <v>18413.32578984839</v>
      </c>
      <c r="Y13" s="358">
        <f t="shared" si="2"/>
        <v>1.1000000000000001</v>
      </c>
      <c r="Z13" s="360">
        <v>2786</v>
      </c>
      <c r="AA13" s="24"/>
      <c r="AB13" s="24"/>
      <c r="AC13" s="24">
        <f>FAOSTAT_2022!K202/1000</f>
        <v>2864.3</v>
      </c>
      <c r="AD13" s="488"/>
      <c r="AE13" s="361"/>
      <c r="AF13" s="24">
        <f>FAOSTAT_2022!Q202/1000</f>
        <v>3256.015283842803</v>
      </c>
      <c r="AG13" s="358" t="str">
        <f t="shared" si="3"/>
        <v/>
      </c>
      <c r="AH13" s="360">
        <v>55367</v>
      </c>
      <c r="AI13" s="24">
        <v>62165.1</v>
      </c>
      <c r="AJ13" s="24"/>
      <c r="AK13" s="24">
        <f>FAOSTAT_2022!K324/1000</f>
        <v>74815.153000000006</v>
      </c>
      <c r="AL13" s="488"/>
      <c r="AM13" s="361"/>
      <c r="AN13" s="24">
        <f>FAOSTAT_2022!Q324/1000</f>
        <v>77409.075084839627</v>
      </c>
      <c r="AO13" s="358">
        <f t="shared" si="4"/>
        <v>1.1227825238860694</v>
      </c>
      <c r="AP13" s="24">
        <v>4860</v>
      </c>
      <c r="AQ13" s="24">
        <v>5400</v>
      </c>
      <c r="AR13" s="24"/>
      <c r="AS13" s="24">
        <f>FAOSTAT_2022!K231/1000</f>
        <v>4860</v>
      </c>
      <c r="AT13" s="488"/>
      <c r="AU13" s="361"/>
      <c r="AV13" s="24">
        <f>FAOSTAT_2022!Q231/1000</f>
        <v>5593.3626130806933</v>
      </c>
      <c r="AW13" s="358">
        <f t="shared" si="5"/>
        <v>1.1111111111111112</v>
      </c>
      <c r="AX13" s="24">
        <v>2232</v>
      </c>
      <c r="AY13" s="24">
        <v>2455</v>
      </c>
      <c r="AZ13" s="24"/>
      <c r="BA13" s="24">
        <f>FAOSTAT_2022!K417/1000</f>
        <v>2232</v>
      </c>
      <c r="BB13" s="488"/>
      <c r="BC13" s="361"/>
      <c r="BD13" s="24">
        <f>FAOSTAT_2022!Q417/1000</f>
        <v>2530.1588646922896</v>
      </c>
      <c r="BE13" s="358">
        <f t="shared" si="6"/>
        <v>1.0999103942652331</v>
      </c>
      <c r="BF13" s="360">
        <v>1261.05</v>
      </c>
      <c r="BG13" s="24">
        <v>1469.22</v>
      </c>
      <c r="BH13" s="24"/>
      <c r="BI13" s="24">
        <f>FAOSTAT_2022!K355/1000</f>
        <v>1742.9159999999999</v>
      </c>
      <c r="BJ13" s="488"/>
      <c r="BK13" s="361"/>
      <c r="BL13" s="24">
        <f>FAOSTAT_2022!Q355/1000</f>
        <v>1943.9178594705295</v>
      </c>
      <c r="BM13" s="358">
        <f t="shared" si="7"/>
        <v>1.1650767217794695</v>
      </c>
      <c r="BN13" s="24">
        <v>17027.37</v>
      </c>
      <c r="BO13" s="24">
        <v>20658.63</v>
      </c>
      <c r="BP13" s="24"/>
      <c r="BQ13" s="24">
        <f>FAOSTAT_2022!K764/1000</f>
        <v>17027.374</v>
      </c>
      <c r="BR13" s="488"/>
      <c r="BS13" s="361"/>
      <c r="BT13" s="24">
        <f>FAOSTAT_2022!Q764/1000</f>
        <v>19409.020143414087</v>
      </c>
      <c r="BU13" s="358">
        <f t="shared" si="8"/>
        <v>1.2132601805211258</v>
      </c>
      <c r="BV13" s="24">
        <v>52756.57</v>
      </c>
      <c r="BW13" s="24">
        <v>61951.17</v>
      </c>
      <c r="BX13" s="24"/>
      <c r="BY13" s="24">
        <f>FAOSTAT_2022!K293/1000</f>
        <v>49365.1</v>
      </c>
      <c r="BZ13" s="488"/>
      <c r="CA13" s="361"/>
      <c r="CB13" s="24">
        <f>FAOSTAT_2022!Q293/1000</f>
        <v>56471.856142236364</v>
      </c>
      <c r="CC13" s="358">
        <f t="shared" si="9"/>
        <v>1.1742835063007317</v>
      </c>
      <c r="CD13" s="24">
        <v>4469</v>
      </c>
      <c r="CE13" s="24"/>
      <c r="CF13" s="24"/>
      <c r="CG13" s="24">
        <f>FAOSTAT_2022!K112/1000</f>
        <v>4469</v>
      </c>
      <c r="CH13" s="488"/>
      <c r="CI13" s="361"/>
      <c r="CJ13" s="24">
        <f>FAOSTAT_2022!Q112/1000</f>
        <v>5219.6036969681027</v>
      </c>
      <c r="CK13" s="358"/>
      <c r="CL13" s="360">
        <v>8667.02</v>
      </c>
      <c r="CM13" s="24">
        <v>10270.52</v>
      </c>
      <c r="CN13" s="24"/>
      <c r="CO13" s="24">
        <f>FAOSTAT_2022!K448/1000</f>
        <v>13342.678</v>
      </c>
      <c r="CP13" s="488"/>
      <c r="CQ13" s="361"/>
      <c r="CR13" s="24">
        <f>FAOSTAT_2022!Q448/1000</f>
        <v>15023.659777673656</v>
      </c>
      <c r="CS13" s="358">
        <f t="shared" si="10"/>
        <v>1.1850116879850283</v>
      </c>
      <c r="CT13" s="24">
        <v>19.829999999999998</v>
      </c>
      <c r="CU13" s="24">
        <v>24.75</v>
      </c>
      <c r="CV13" s="24"/>
      <c r="CW13" s="24">
        <f>FAOSTAT_2022!K143/1000</f>
        <v>19.831</v>
      </c>
      <c r="CX13" s="488"/>
      <c r="CY13" s="361"/>
      <c r="CZ13" s="24"/>
      <c r="DA13" s="358">
        <f t="shared" si="11"/>
        <v>1.2481089258698943</v>
      </c>
      <c r="DB13" s="24">
        <v>8805.75</v>
      </c>
      <c r="DC13" s="24">
        <v>9862.44</v>
      </c>
      <c r="DD13" s="24"/>
      <c r="DE13" s="24">
        <f>FAOSTAT_2022!K477/1000</f>
        <v>8805.75</v>
      </c>
      <c r="DF13" s="488"/>
      <c r="DG13" s="361"/>
      <c r="DH13" s="24">
        <f>FAOSTAT_2022!Q477/1000</f>
        <v>10349.187541546684</v>
      </c>
      <c r="DI13" s="358">
        <f t="shared" si="12"/>
        <v>1.1200000000000001</v>
      </c>
      <c r="DJ13" s="24">
        <v>5594.38</v>
      </c>
      <c r="DK13" s="24">
        <v>6314.2</v>
      </c>
      <c r="DL13" s="24"/>
      <c r="DM13" s="24">
        <f>FAOSTAT_2022!K506/1000</f>
        <v>5594.3810000000003</v>
      </c>
      <c r="DN13" s="488"/>
      <c r="DO13" s="361"/>
      <c r="DP13" s="24">
        <f>FAOSTAT_2022!Q506/1000</f>
        <v>6573.3853698802477</v>
      </c>
      <c r="DQ13" s="358">
        <f t="shared" si="33"/>
        <v>1.1286684136579925</v>
      </c>
      <c r="DR13" s="360">
        <v>352.82</v>
      </c>
      <c r="DS13" s="24">
        <v>413.42</v>
      </c>
      <c r="DT13" s="24"/>
      <c r="DU13" s="24">
        <f>FAOSTAT_2022!K529/1000</f>
        <v>354.67599999999999</v>
      </c>
      <c r="DV13" s="488"/>
      <c r="DW13" s="361"/>
      <c r="DX13" s="24">
        <f>FAOSTAT_2022!Q529/1000</f>
        <v>370.61397383523428</v>
      </c>
      <c r="DY13" s="358">
        <f t="shared" si="14"/>
        <v>1.1717589705798992</v>
      </c>
      <c r="DZ13" s="24">
        <v>5276</v>
      </c>
      <c r="EA13" s="24">
        <v>6582.6</v>
      </c>
      <c r="EB13" s="24"/>
      <c r="EC13" s="24">
        <f>FAOSTAT_2022!K386/1000</f>
        <v>5276</v>
      </c>
      <c r="ED13" s="488"/>
      <c r="EE13" s="361"/>
      <c r="EF13" s="24">
        <f>FAOSTAT_2022!Q386/1000</f>
        <v>5994.8050929413384</v>
      </c>
      <c r="EG13" s="358">
        <f t="shared" si="15"/>
        <v>1.2476497346474602</v>
      </c>
      <c r="EH13" s="24"/>
      <c r="EI13" s="24"/>
      <c r="EJ13" s="24"/>
      <c r="EK13" s="24"/>
      <c r="EL13" s="488"/>
      <c r="EM13" s="361"/>
      <c r="EN13" s="24"/>
      <c r="EO13" s="25" t="str">
        <f t="shared" si="16"/>
        <v/>
      </c>
      <c r="EP13" s="24">
        <v>1117.0999999999999</v>
      </c>
      <c r="EQ13" s="24">
        <v>1343.72</v>
      </c>
      <c r="ER13" s="24"/>
      <c r="ES13" s="24">
        <f>FAOSTAT_2022!K583/1000</f>
        <v>1117.0989999999999</v>
      </c>
      <c r="ET13" s="488"/>
      <c r="EU13" s="361"/>
      <c r="EV13" s="24">
        <f>FAOSTAT_2022!Q583/1000</f>
        <v>1284.7077264276093</v>
      </c>
      <c r="EW13" s="358">
        <f t="shared" si="17"/>
        <v>1.2028645600214842</v>
      </c>
      <c r="EX13" s="24">
        <v>21795.43</v>
      </c>
      <c r="EY13" s="24">
        <v>24410.880000000001</v>
      </c>
      <c r="EZ13" s="24"/>
      <c r="FA13" s="24">
        <f>FAOSTAT_2022!K20/1000</f>
        <v>21795.428</v>
      </c>
      <c r="FB13" s="488"/>
      <c r="FC13" s="361"/>
      <c r="FD13" s="24">
        <f>FAOSTAT_2022!Q20/1000</f>
        <v>24693.815296348155</v>
      </c>
      <c r="FE13" s="358">
        <f t="shared" si="18"/>
        <v>1.1199999265901155</v>
      </c>
      <c r="FF13" s="24">
        <v>34273.42</v>
      </c>
      <c r="FG13" s="24">
        <v>38077.769999999997</v>
      </c>
      <c r="FH13" s="24"/>
      <c r="FI13" s="24">
        <f>FAOSTAT_2022!K614/1000</f>
        <v>34273.421000000002</v>
      </c>
      <c r="FJ13" s="488"/>
      <c r="FK13" s="361"/>
      <c r="FL13" s="24">
        <f>FAOSTAT_2022!Q614/1000</f>
        <v>38432.449425292136</v>
      </c>
      <c r="FM13" s="358">
        <f t="shared" si="19"/>
        <v>1.1110000110873091</v>
      </c>
      <c r="FN13" s="24">
        <v>10168.75</v>
      </c>
      <c r="FO13" s="24">
        <v>12778.31</v>
      </c>
      <c r="FP13" s="24"/>
      <c r="FQ13" s="24">
        <f>FAOSTAT_2022!K645/1000</f>
        <v>10168.749</v>
      </c>
      <c r="FR13" s="488"/>
      <c r="FS13" s="361"/>
      <c r="FT13" s="24">
        <f>FAOSTAT_2022!Q645/1000</f>
        <v>12092.688343138165</v>
      </c>
      <c r="FU13" s="358">
        <f t="shared" si="20"/>
        <v>1.2566254456054087</v>
      </c>
      <c r="FV13" s="24">
        <v>13667</v>
      </c>
      <c r="FW13" s="24">
        <v>14900.5</v>
      </c>
      <c r="FX13" s="24"/>
      <c r="FY13" s="24">
        <f>FAOSTAT_2022!K676/1000</f>
        <v>13667</v>
      </c>
      <c r="FZ13" s="488"/>
      <c r="GA13" s="361"/>
      <c r="GB13" s="24">
        <f>FAOSTAT_2022!Q676/1000</f>
        <v>16909.905629329955</v>
      </c>
      <c r="GC13" s="358">
        <f t="shared" si="21"/>
        <v>1.090253896246433</v>
      </c>
      <c r="GD13" s="24">
        <v>2990.06</v>
      </c>
      <c r="GE13" s="24">
        <v>3263.51</v>
      </c>
      <c r="GF13" s="24"/>
      <c r="GG13" s="24">
        <f>FAOSTAT_2022!K733/1000</f>
        <v>2990.0619999999999</v>
      </c>
      <c r="GH13" s="488"/>
      <c r="GI13" s="361"/>
      <c r="GJ13" s="24">
        <f>FAOSTAT_2022!Q733/1000</f>
        <v>3393.3824823451637</v>
      </c>
      <c r="GK13" s="358">
        <f t="shared" si="22"/>
        <v>1.091453014320783</v>
      </c>
      <c r="GL13" s="24">
        <v>9268.56</v>
      </c>
      <c r="GM13" s="24">
        <v>10318.32</v>
      </c>
      <c r="GN13" s="24"/>
      <c r="GO13" s="24">
        <f>FAOSTAT_2022!K704/1000</f>
        <v>9268.5560000000005</v>
      </c>
      <c r="GP13" s="488"/>
      <c r="GQ13" s="361"/>
      <c r="GR13" s="24">
        <f>FAOSTAT_2022!Q704/1000</f>
        <v>10737.583176178772</v>
      </c>
      <c r="GS13" s="358">
        <f t="shared" si="23"/>
        <v>1.1132603122815194</v>
      </c>
      <c r="GT13" s="24">
        <v>50931.62</v>
      </c>
      <c r="GU13" s="24">
        <v>58327.44</v>
      </c>
      <c r="GV13" s="24"/>
      <c r="GW13" s="24">
        <f>FAOSTAT_2022!K262/1000</f>
        <v>50931.6</v>
      </c>
      <c r="GX13" s="488"/>
      <c r="GY13" s="361"/>
      <c r="GZ13" s="24">
        <f>FAOSTAT_2022!Q262/1000</f>
        <v>58589.637131878488</v>
      </c>
      <c r="HA13" s="358">
        <f t="shared" si="24"/>
        <v>1.145210774760355</v>
      </c>
      <c r="HB13" s="24">
        <v>70800</v>
      </c>
      <c r="HC13" s="24">
        <v>78510</v>
      </c>
      <c r="HD13" s="24"/>
      <c r="HE13" s="24">
        <f>FAOSTAT_2022!K795/1000</f>
        <v>70800</v>
      </c>
      <c r="HF13" s="488"/>
      <c r="HG13" s="361"/>
      <c r="HH13" s="24">
        <f>FAOSTAT_2022!Q795/1000</f>
        <v>81242.612948447917</v>
      </c>
      <c r="HI13" s="358">
        <f t="shared" si="25"/>
        <v>1.1088983050847459</v>
      </c>
      <c r="HJ13" s="10">
        <f t="shared" si="26"/>
        <v>411444.72999999992</v>
      </c>
      <c r="HK13" s="24">
        <f t="shared" ref="HK13:HK25" si="34">HC13+GU13+GM13+GE13+FW13+FO13+FG13+EY13+EQ13+EI13+EA13+DS13+DK13+DC13+CU13+CM13+CE13+BW13+BO13+BG13+AY13+AQ13+AI13+AA13+S13+K13+C13</f>
        <v>454359.2</v>
      </c>
      <c r="HL13" s="24">
        <f t="shared" si="32"/>
        <v>7318</v>
      </c>
      <c r="HM13" s="24">
        <f t="shared" si="27"/>
        <v>432739.07399999996</v>
      </c>
      <c r="HN13" s="24"/>
      <c r="HO13" s="24"/>
      <c r="HP13" s="24"/>
      <c r="HQ13" s="24">
        <f t="shared" si="29"/>
        <v>488273.46794954222</v>
      </c>
      <c r="HR13" s="25">
        <f t="shared" si="30"/>
        <v>497186.37306096207</v>
      </c>
      <c r="HS13" s="510">
        <v>2008</v>
      </c>
      <c r="HU13" s="330">
        <f t="shared" si="28"/>
        <v>-4.9208276486721977E-2</v>
      </c>
      <c r="HV13" s="331">
        <f>(HR13-HK13)/HK13</f>
        <v>9.4258404057763229E-2</v>
      </c>
      <c r="HW13" s="332">
        <f t="shared" si="31"/>
        <v>-7.6916580102613513E-2</v>
      </c>
      <c r="HX13" s="331"/>
    </row>
    <row r="14" spans="1:237" x14ac:dyDescent="0.2">
      <c r="A14" s="509">
        <v>2009</v>
      </c>
      <c r="B14" s="10">
        <v>4395</v>
      </c>
      <c r="C14" s="24">
        <v>4834.5</v>
      </c>
      <c r="D14" s="24"/>
      <c r="E14" s="24">
        <f>FAOSTAT_2022!K43/1000</f>
        <v>4395</v>
      </c>
      <c r="F14" s="488"/>
      <c r="G14" s="361"/>
      <c r="H14" s="24">
        <f>FAOSTAT_2022!Q43/1000</f>
        <v>5053.6776905842553</v>
      </c>
      <c r="I14" s="358">
        <f>IF(C14&gt;0,C14/B14,"")</f>
        <v>1.1000000000000001</v>
      </c>
      <c r="J14" s="10">
        <v>4599</v>
      </c>
      <c r="K14" s="24">
        <v>5388</v>
      </c>
      <c r="L14" s="24">
        <v>5465</v>
      </c>
      <c r="M14" s="24">
        <f>FAOSTAT_2022!K84/1000</f>
        <v>4599</v>
      </c>
      <c r="N14" s="488"/>
      <c r="O14" s="361"/>
      <c r="P14" s="24">
        <f>FAOSTAT_2022!Q84/1000</f>
        <v>4758.5258382612928</v>
      </c>
      <c r="Q14" s="358">
        <f>IF(K14&gt;0,K14/J14,"")</f>
        <v>1.1715590345727331</v>
      </c>
      <c r="R14" s="10">
        <v>15502</v>
      </c>
      <c r="S14" s="24">
        <v>17052.2</v>
      </c>
      <c r="T14" s="24"/>
      <c r="U14" s="24">
        <f>FAOSTAT_2022!K172/1000</f>
        <v>15502</v>
      </c>
      <c r="V14" s="488"/>
      <c r="W14" s="361"/>
      <c r="X14" s="24">
        <f>FAOSTAT_2022!Q172/1000</f>
        <v>17619.864536905989</v>
      </c>
      <c r="Y14" s="358">
        <f t="shared" si="2"/>
        <v>1.1000000000000001</v>
      </c>
      <c r="Z14" s="360">
        <v>2813</v>
      </c>
      <c r="AA14" s="24">
        <v>3094.3</v>
      </c>
      <c r="AB14" s="24"/>
      <c r="AC14" s="24">
        <f>FAOSTAT_2022!K203/1000</f>
        <v>2713.3</v>
      </c>
      <c r="AD14" s="488"/>
      <c r="AE14" s="361"/>
      <c r="AF14" s="24">
        <f>FAOSTAT_2022!Q203/1000</f>
        <v>3083.0840894682924</v>
      </c>
      <c r="AG14" s="358">
        <f t="shared" si="3"/>
        <v>1.1000000000000001</v>
      </c>
      <c r="AH14" s="360">
        <v>48073.27</v>
      </c>
      <c r="AI14" s="24">
        <v>53982.94</v>
      </c>
      <c r="AJ14" s="24"/>
      <c r="AK14" s="24">
        <f>FAOSTAT_2022!K325/1000</f>
        <v>64164.449000000001</v>
      </c>
      <c r="AL14" s="488"/>
      <c r="AM14" s="361"/>
      <c r="AN14" s="24">
        <f>FAOSTAT_2022!Q325/1000</f>
        <v>68432.416312734509</v>
      </c>
      <c r="AO14" s="358">
        <f t="shared" si="4"/>
        <v>1.1229304767493455</v>
      </c>
      <c r="AP14" s="24">
        <v>5400</v>
      </c>
      <c r="AQ14" s="24">
        <v>6000</v>
      </c>
      <c r="AR14" s="24"/>
      <c r="AS14" s="24">
        <f>FAOSTAT_2022!K232/1000</f>
        <v>5636.0540000000001</v>
      </c>
      <c r="AT14" s="488"/>
      <c r="AU14" s="361"/>
      <c r="AV14" s="24">
        <f>FAOSTAT_2022!Q232/1000</f>
        <v>5972.3878184720106</v>
      </c>
      <c r="AW14" s="358">
        <f t="shared" si="5"/>
        <v>1.1111111111111112</v>
      </c>
      <c r="AX14" s="24">
        <v>2428.77</v>
      </c>
      <c r="AY14" s="24">
        <v>2671.65</v>
      </c>
      <c r="AZ14" s="24"/>
      <c r="BA14" s="24">
        <f>FAOSTAT_2022!K418/1000</f>
        <v>2428.7719999999999</v>
      </c>
      <c r="BB14" s="488"/>
      <c r="BC14" s="361"/>
      <c r="BD14" s="24">
        <f>FAOSTAT_2022!Q418/1000</f>
        <v>2759.6263754800752</v>
      </c>
      <c r="BE14" s="358">
        <f t="shared" si="6"/>
        <v>1.1000012351931225</v>
      </c>
      <c r="BF14" s="24">
        <v>1033.9000000000001</v>
      </c>
      <c r="BG14" s="24">
        <v>1387.15</v>
      </c>
      <c r="BH14" s="24"/>
      <c r="BI14" s="24">
        <f>FAOSTAT_2022!K356/1000</f>
        <v>1033.8969999999999</v>
      </c>
      <c r="BJ14" s="488"/>
      <c r="BK14" s="361"/>
      <c r="BL14" s="24">
        <f>FAOSTAT_2022!Q356/1000</f>
        <v>1153.2927917168677</v>
      </c>
      <c r="BM14" s="358">
        <f t="shared" si="7"/>
        <v>1.3416674726762743</v>
      </c>
      <c r="BN14" s="24">
        <v>13980.04</v>
      </c>
      <c r="BO14" s="24">
        <v>17136.84</v>
      </c>
      <c r="BP14" s="24"/>
      <c r="BQ14" s="24">
        <f>FAOSTAT_2022!K765/1000</f>
        <v>13980.035</v>
      </c>
      <c r="BR14" s="488"/>
      <c r="BS14" s="361"/>
      <c r="BT14" s="24">
        <f>FAOSTAT_2022!Q765/1000</f>
        <v>16113.719656521387</v>
      </c>
      <c r="BU14" s="358">
        <f t="shared" si="8"/>
        <v>1.2258076514802532</v>
      </c>
      <c r="BV14" s="24">
        <v>54447.199999999997</v>
      </c>
      <c r="BW14" s="24">
        <v>64683.89</v>
      </c>
      <c r="BX14" s="24"/>
      <c r="BY14" s="24">
        <f>FAOSTAT_2022!K294/1000</f>
        <v>52080.771000000001</v>
      </c>
      <c r="BZ14" s="488"/>
      <c r="CA14" s="361"/>
      <c r="CB14" s="24">
        <f>FAOSTAT_2022!Q294/1000</f>
        <v>59531.716173300789</v>
      </c>
      <c r="CC14" s="358">
        <f t="shared" si="9"/>
        <v>1.1880113210596688</v>
      </c>
      <c r="CD14" s="24">
        <v>4242</v>
      </c>
      <c r="CE14" s="24"/>
      <c r="CF14" s="24"/>
      <c r="CG14" s="24">
        <f>FAOSTAT_2022!K113/1000</f>
        <v>4242</v>
      </c>
      <c r="CH14" s="488"/>
      <c r="CI14" s="361"/>
      <c r="CJ14" s="24">
        <f>FAOSTAT_2022!Q113/1000</f>
        <v>4870.696210264251</v>
      </c>
      <c r="CK14" s="358"/>
      <c r="CL14" s="360">
        <v>8080.34</v>
      </c>
      <c r="CM14" s="24">
        <v>8990.85</v>
      </c>
      <c r="CN14" s="24"/>
      <c r="CO14" s="24">
        <f>FAOSTAT_2022!K449/1000</f>
        <v>12068.08</v>
      </c>
      <c r="CP14" s="488"/>
      <c r="CQ14" s="361"/>
      <c r="CR14" s="24">
        <f>FAOSTAT_2022!Q449/1000</f>
        <v>13716.164599479116</v>
      </c>
      <c r="CS14" s="358">
        <f t="shared" si="10"/>
        <v>1.1126821396129372</v>
      </c>
      <c r="CT14" s="24">
        <v>9.8800000000000008</v>
      </c>
      <c r="CU14" s="24">
        <v>12.29</v>
      </c>
      <c r="CV14" s="24"/>
      <c r="CW14" s="24">
        <f>FAOSTAT_2022!K144/1000</f>
        <v>9.8780000000000001</v>
      </c>
      <c r="CX14" s="488"/>
      <c r="CY14" s="361"/>
      <c r="CZ14" s="24"/>
      <c r="DA14" s="358">
        <f t="shared" si="11"/>
        <v>1.2439271255060727</v>
      </c>
      <c r="DB14" s="24">
        <v>10442.31</v>
      </c>
      <c r="DC14" s="24">
        <v>11787.07</v>
      </c>
      <c r="DD14" s="24"/>
      <c r="DE14" s="24">
        <f>FAOSTAT_2022!K478/1000</f>
        <v>10442.31</v>
      </c>
      <c r="DF14" s="488"/>
      <c r="DG14" s="361"/>
      <c r="DH14" s="24">
        <f>FAOSTAT_2022!Q478/1000</f>
        <v>11861.658372677923</v>
      </c>
      <c r="DI14" s="358">
        <f t="shared" si="12"/>
        <v>1.1287799347079335</v>
      </c>
      <c r="DJ14" s="24">
        <v>5459.53</v>
      </c>
      <c r="DK14" s="24">
        <v>6162</v>
      </c>
      <c r="DL14" s="24"/>
      <c r="DM14" s="24">
        <f>FAOSTAT_2022!K507/1000</f>
        <v>5459.5309999999999</v>
      </c>
      <c r="DN14" s="488"/>
      <c r="DO14" s="361"/>
      <c r="DP14" s="24">
        <f>FAOSTAT_2022!Q507/1000</f>
        <v>6292.7712650859385</v>
      </c>
      <c r="DQ14" s="358">
        <f t="shared" si="33"/>
        <v>1.1286685850247182</v>
      </c>
      <c r="DR14" s="360">
        <v>273.79000000000002</v>
      </c>
      <c r="DS14" s="24">
        <v>301.17</v>
      </c>
      <c r="DT14" s="24"/>
      <c r="DU14" s="24">
        <f>FAOSTAT_2022!K530/1000</f>
        <v>357.142</v>
      </c>
      <c r="DV14" s="488"/>
      <c r="DW14" s="361"/>
      <c r="DX14" s="24">
        <f>FAOSTAT_2022!Q530/1000</f>
        <v>383.65714415195242</v>
      </c>
      <c r="DY14" s="358">
        <f t="shared" si="14"/>
        <v>1.1000036524343475</v>
      </c>
      <c r="DZ14" s="24">
        <v>5244</v>
      </c>
      <c r="EA14" s="24">
        <v>6409.1</v>
      </c>
      <c r="EB14" s="24"/>
      <c r="EC14" s="24">
        <f>FAOSTAT_2022!K387/1000</f>
        <v>5244</v>
      </c>
      <c r="ED14" s="488"/>
      <c r="EE14" s="361"/>
      <c r="EF14" s="24">
        <f>FAOSTAT_2022!Q387/1000</f>
        <v>5802.1236712623022</v>
      </c>
      <c r="EG14" s="358">
        <f t="shared" si="15"/>
        <v>1.2221777269260108</v>
      </c>
      <c r="EH14" s="24"/>
      <c r="EI14" s="24"/>
      <c r="EJ14" s="24"/>
      <c r="EK14" s="24"/>
      <c r="EL14" s="488"/>
      <c r="EM14" s="361"/>
      <c r="EN14" s="24"/>
      <c r="EO14" s="25" t="str">
        <f t="shared" si="16"/>
        <v/>
      </c>
      <c r="EP14" s="24">
        <v>1016.13</v>
      </c>
      <c r="EQ14" s="24">
        <v>1222.04</v>
      </c>
      <c r="ER14" s="24"/>
      <c r="ES14" s="24">
        <f>FAOSTAT_2022!K584/1000</f>
        <v>1016.133</v>
      </c>
      <c r="ET14" s="488"/>
      <c r="EU14" s="361"/>
      <c r="EV14" s="24">
        <f>FAOSTAT_2022!Q584/1000</f>
        <v>1159.4693631636972</v>
      </c>
      <c r="EW14" s="358">
        <f t="shared" si="17"/>
        <v>1.2026413943097831</v>
      </c>
      <c r="EX14" s="24">
        <v>16727.439999999999</v>
      </c>
      <c r="EY14" s="24">
        <v>18734.73</v>
      </c>
      <c r="EZ14" s="24"/>
      <c r="FA14" s="24">
        <f>FAOSTAT_2022!K21/1000</f>
        <v>16727.437999999998</v>
      </c>
      <c r="FB14" s="488"/>
      <c r="FC14" s="361"/>
      <c r="FD14" s="24">
        <f>FAOSTAT_2022!Q21/1000</f>
        <v>18647.73060480443</v>
      </c>
      <c r="FE14" s="358">
        <f t="shared" si="18"/>
        <v>1.1199998326103695</v>
      </c>
      <c r="FF14" s="24">
        <v>34629.17</v>
      </c>
      <c r="FG14" s="24">
        <v>38473.01</v>
      </c>
      <c r="FH14" s="24"/>
      <c r="FI14" s="24">
        <f>FAOSTAT_2022!K615/1000</f>
        <v>34629.171999999999</v>
      </c>
      <c r="FJ14" s="488"/>
      <c r="FK14" s="361"/>
      <c r="FL14" s="24">
        <f>FAOSTAT_2022!Q615/1000</f>
        <v>39159.621090437038</v>
      </c>
      <c r="FM14" s="358">
        <f t="shared" si="19"/>
        <v>1.1110000615088378</v>
      </c>
      <c r="FN14" s="24">
        <v>9564.07</v>
      </c>
      <c r="FO14" s="24">
        <v>12075.47</v>
      </c>
      <c r="FP14" s="24"/>
      <c r="FQ14" s="24">
        <f>FAOSTAT_2022!K646/1000</f>
        <v>9564.0689999999995</v>
      </c>
      <c r="FR14" s="488"/>
      <c r="FS14" s="361"/>
      <c r="FT14" s="24">
        <f>FAOSTAT_2022!Q646/1000</f>
        <v>11421.762656096153</v>
      </c>
      <c r="FU14" s="358">
        <f t="shared" si="20"/>
        <v>1.2625869530440492</v>
      </c>
      <c r="FV14" s="24">
        <v>12556.5</v>
      </c>
      <c r="FW14" s="24">
        <v>14075.9</v>
      </c>
      <c r="FX14" s="24"/>
      <c r="FY14" s="24">
        <f>FAOSTAT_2022!K677/1000</f>
        <v>12556.5</v>
      </c>
      <c r="FZ14" s="488"/>
      <c r="GA14" s="361"/>
      <c r="GB14" s="24">
        <f>FAOSTAT_2022!Q677/1000</f>
        <v>15570.558066951908</v>
      </c>
      <c r="GC14" s="358">
        <f t="shared" si="21"/>
        <v>1.1210050571417194</v>
      </c>
      <c r="GD14" s="24">
        <v>2930.22</v>
      </c>
      <c r="GE14" s="24">
        <v>3192.06</v>
      </c>
      <c r="GF14" s="24"/>
      <c r="GG14" s="24">
        <f>FAOSTAT_2022!K734/1000</f>
        <v>2930.2159999999999</v>
      </c>
      <c r="GH14" s="488"/>
      <c r="GI14" s="361"/>
      <c r="GJ14" s="24">
        <f>FAOSTAT_2022!Q734/1000</f>
        <v>3325.0252075091789</v>
      </c>
      <c r="GK14" s="358">
        <f t="shared" si="22"/>
        <v>1.0893584782030019</v>
      </c>
      <c r="GL14" s="24">
        <v>9086.99</v>
      </c>
      <c r="GM14" s="24">
        <v>10114.34</v>
      </c>
      <c r="GN14" s="24"/>
      <c r="GO14" s="24">
        <f>FAOSTAT_2022!K705/1000</f>
        <v>9086.991</v>
      </c>
      <c r="GP14" s="488"/>
      <c r="GQ14" s="361"/>
      <c r="GR14" s="24">
        <f>FAOSTAT_2022!Q705/1000</f>
        <v>10481.964532390608</v>
      </c>
      <c r="GS14" s="358">
        <f t="shared" si="23"/>
        <v>1.1130572389757225</v>
      </c>
      <c r="GT14" s="24">
        <v>42157.8</v>
      </c>
      <c r="GU14" s="24">
        <v>48296.28</v>
      </c>
      <c r="GV14" s="24"/>
      <c r="GW14" s="24">
        <f>FAOSTAT_2022!K263/1000</f>
        <v>42157.8</v>
      </c>
      <c r="GX14" s="488"/>
      <c r="GY14" s="361"/>
      <c r="GZ14" s="24">
        <f>FAOSTAT_2022!Q263/1000</f>
        <v>47487.813951453965</v>
      </c>
      <c r="HA14" s="358">
        <f t="shared" si="24"/>
        <v>1.1456072185930004</v>
      </c>
      <c r="HB14" s="24">
        <v>65100</v>
      </c>
      <c r="HC14" s="24">
        <v>72210</v>
      </c>
      <c r="HD14" s="24"/>
      <c r="HE14" s="24">
        <f>FAOSTAT_2022!K796/1000</f>
        <v>65100</v>
      </c>
      <c r="HF14" s="488"/>
      <c r="HG14" s="361"/>
      <c r="HH14" s="24">
        <f>FAOSTAT_2022!Q796/1000</f>
        <v>75060.459313384534</v>
      </c>
      <c r="HI14" s="358">
        <f t="shared" si="25"/>
        <v>1.1092165898617512</v>
      </c>
      <c r="HJ14" s="10">
        <f t="shared" si="26"/>
        <v>380192.35000000003</v>
      </c>
      <c r="HK14" s="24">
        <f t="shared" si="34"/>
        <v>428287.78000000014</v>
      </c>
      <c r="HL14" s="24">
        <f t="shared" si="32"/>
        <v>5465</v>
      </c>
      <c r="HM14" s="24">
        <f t="shared" si="27"/>
        <v>398124.53799999988</v>
      </c>
      <c r="HN14" s="24"/>
      <c r="HO14" s="24"/>
      <c r="HP14" s="24"/>
      <c r="HQ14" s="24">
        <f t="shared" si="29"/>
        <v>449719.78733255848</v>
      </c>
      <c r="HR14" s="25">
        <f t="shared" si="30"/>
        <v>457416.73670723604</v>
      </c>
      <c r="HS14" s="510">
        <v>2009</v>
      </c>
      <c r="HU14" s="330">
        <f t="shared" si="28"/>
        <v>-4.5041654779891652E-2</v>
      </c>
      <c r="HV14" s="331">
        <f t="shared" ref="HV14:HV23" si="35">(HR14-HK14)/HK14</f>
        <v>6.801257954928315E-2</v>
      </c>
      <c r="HW14" s="332">
        <f t="shared" si="31"/>
        <v>-7.9989393331280453E-2</v>
      </c>
      <c r="HX14" s="331"/>
    </row>
    <row r="15" spans="1:237" ht="15" x14ac:dyDescent="0.25">
      <c r="A15" s="509">
        <v>2010</v>
      </c>
      <c r="B15" s="10">
        <v>4827.42</v>
      </c>
      <c r="C15" s="24">
        <v>5474.12</v>
      </c>
      <c r="D15" s="24"/>
      <c r="E15" s="24">
        <f>FAOSTAT_2022!K44/1000</f>
        <v>4827.4250000000002</v>
      </c>
      <c r="F15" s="489">
        <f>((G15-E15*I$26)/(E15*I$26))</f>
        <v>-0.2834917509834825</v>
      </c>
      <c r="G15" s="24">
        <f>'panEuropean-Felling'!$O$4</f>
        <v>3885.2</v>
      </c>
      <c r="H15" s="24">
        <f>FAOSTAT_2022!Q44/1000</f>
        <v>5555.4670864299424</v>
      </c>
      <c r="I15" s="358">
        <f t="shared" si="0"/>
        <v>1.1339638978999134</v>
      </c>
      <c r="J15" s="10">
        <v>5668</v>
      </c>
      <c r="K15" s="24">
        <v>6605.2</v>
      </c>
      <c r="L15" s="24">
        <v>6726</v>
      </c>
      <c r="M15" s="24">
        <f>FAOSTAT_2022!K85/1000</f>
        <v>5668</v>
      </c>
      <c r="N15" s="489">
        <f>((O15-M15*Q$26)/(M15*Q$26))</f>
        <v>7.0450369779860314E-2</v>
      </c>
      <c r="O15" s="24">
        <f>'panEuropean-Felling'!$E$5</f>
        <v>6972</v>
      </c>
      <c r="P15" s="24">
        <f>FAOSTAT_2022!Q85/1000</f>
        <v>5990.4181093565257</v>
      </c>
      <c r="Q15" s="358">
        <f>IF(K15&gt;0,K15/J15,"")</f>
        <v>1.165349329569513</v>
      </c>
      <c r="R15" s="10">
        <v>16736</v>
      </c>
      <c r="S15" s="24">
        <v>18576.599999999999</v>
      </c>
      <c r="T15" s="24"/>
      <c r="U15" s="24">
        <f>FAOSTAT_2022!K173/1000</f>
        <v>16736</v>
      </c>
      <c r="V15" s="489">
        <f>((W15-U15*Y$26)/(U15*Y$26))</f>
        <v>-7.9726882318555126E-2</v>
      </c>
      <c r="W15" s="24">
        <f>'panEuropean-Felling'!$E$8</f>
        <v>17482.27</v>
      </c>
      <c r="X15" s="24">
        <f>FAOSTAT_2022!Q173/1000</f>
        <v>19028.165776349677</v>
      </c>
      <c r="Y15" s="358">
        <f t="shared" si="2"/>
        <v>1.1099784894837474</v>
      </c>
      <c r="Z15" s="360">
        <v>2669.44</v>
      </c>
      <c r="AA15" s="24">
        <v>3001.74</v>
      </c>
      <c r="AB15" s="24"/>
      <c r="AC15" s="24">
        <f>FAOSTAT_2022!K204/1000</f>
        <v>3057.5</v>
      </c>
      <c r="AD15" s="489">
        <f>((AE15-AC15*AG$26)/(AC15*AG$26))</f>
        <v>0.14450292210023877</v>
      </c>
      <c r="AE15" s="24">
        <f>'panEuropean-Felling'!$E$9</f>
        <v>3912.95</v>
      </c>
      <c r="AF15" s="24">
        <f>FAOSTAT_2022!Q204/1000</f>
        <v>3475.271180167334</v>
      </c>
      <c r="AG15" s="358">
        <f t="shared" si="3"/>
        <v>1.1244830376408534</v>
      </c>
      <c r="AH15" s="360">
        <v>54418.36</v>
      </c>
      <c r="AI15" s="24">
        <v>61057.99</v>
      </c>
      <c r="AJ15" s="24"/>
      <c r="AK15" s="24">
        <f>FAOSTAT_2022!K326/1000</f>
        <v>74432.077000000005</v>
      </c>
      <c r="AL15" s="489">
        <f>((AM15-AK15*AO$26)/(AK15*AO$26))</f>
        <v>0.13758799710451106</v>
      </c>
      <c r="AM15" s="24">
        <f>'panEuropean-Felling'!$E$13</f>
        <v>95171.43</v>
      </c>
      <c r="AN15" s="24">
        <f>FAOSTAT_2022!Q326/1000</f>
        <v>74699.607196992627</v>
      </c>
      <c r="AO15" s="358">
        <f t="shared" si="4"/>
        <v>1.1220108433991762</v>
      </c>
      <c r="AP15" s="360">
        <v>7200</v>
      </c>
      <c r="AQ15" s="24">
        <v>8000</v>
      </c>
      <c r="AR15" s="24"/>
      <c r="AS15" s="24">
        <f>FAOSTAT_2022!K233/1000</f>
        <v>7489.9279999999999</v>
      </c>
      <c r="AT15" s="489">
        <f>((AU15-AS15*AW$26)/(AS15*AW$26))</f>
        <v>-9.0685142440438848E-2</v>
      </c>
      <c r="AU15" s="24">
        <f>'panEuropean-Felling'!$E$10</f>
        <v>7665.23</v>
      </c>
      <c r="AV15" s="24">
        <f>FAOSTAT_2022!Q233/1000</f>
        <v>8059.9440236105656</v>
      </c>
      <c r="AW15" s="358">
        <f t="shared" si="5"/>
        <v>1.1111111111111112</v>
      </c>
      <c r="AX15" s="24">
        <v>2618</v>
      </c>
      <c r="AY15" s="24">
        <v>2879.8</v>
      </c>
      <c r="AZ15" s="24"/>
      <c r="BA15" s="24">
        <f>FAOSTAT_2022!K419/1000</f>
        <v>2617.9960000000001</v>
      </c>
      <c r="BB15" s="489">
        <f>((BC15-BA15*BE$26)/(BA15*BE$26))</f>
        <v>0.27637963732330173</v>
      </c>
      <c r="BC15" s="24">
        <f>'panEuropean-Felling'!$E$16</f>
        <v>3688.2</v>
      </c>
      <c r="BD15" s="24">
        <f>FAOSTAT_2022!Q419/1000</f>
        <v>2974.9538339144701</v>
      </c>
      <c r="BE15" s="358">
        <f t="shared" si="6"/>
        <v>1.1000000000000001</v>
      </c>
      <c r="BF15" s="24">
        <v>1047.96</v>
      </c>
      <c r="BG15" s="24">
        <v>1376.52</v>
      </c>
      <c r="BH15" s="24"/>
      <c r="BI15" s="24">
        <f>FAOSTAT_2022!K357/1000</f>
        <v>1047.962</v>
      </c>
      <c r="BJ15" s="489">
        <f>((BK15-BI15*BM$26)/(BI15*BM$26))</f>
        <v>0.13631565572501339</v>
      </c>
      <c r="BK15" s="24">
        <f>'panEuropean-Felling'!$O$14</f>
        <v>1486.3</v>
      </c>
      <c r="BL15" s="24">
        <f>FAOSTAT_2022!Q357/1000</f>
        <v>1174.1815393936388</v>
      </c>
      <c r="BM15" s="358">
        <f t="shared" si="7"/>
        <v>1.31352341692431</v>
      </c>
      <c r="BN15" s="24">
        <v>16089.4</v>
      </c>
      <c r="BO15" s="24">
        <v>19844.25</v>
      </c>
      <c r="BP15" s="24"/>
      <c r="BQ15" s="24">
        <f>FAOSTAT_2022!K766/1000</f>
        <v>16089.398999999999</v>
      </c>
      <c r="BR15" s="489">
        <f>((BS15-BQ15*BU$26)/(BQ15*BU$26))</f>
        <v>1.2928297800269131E-2</v>
      </c>
      <c r="BS15" s="24">
        <f>'panEuropean-Felling'!$O$28</f>
        <v>19706.47</v>
      </c>
      <c r="BT15" s="24">
        <f>FAOSTAT_2022!Q766/1000</f>
        <v>18272.573321772899</v>
      </c>
      <c r="BU15" s="358">
        <f t="shared" si="8"/>
        <v>1.2333741469538952</v>
      </c>
      <c r="BV15" s="24">
        <v>55807.81</v>
      </c>
      <c r="BW15" s="24">
        <v>66107.679999999993</v>
      </c>
      <c r="BX15" s="24"/>
      <c r="BY15" s="24">
        <f>FAOSTAT_2022!K295/1000</f>
        <v>56058.9</v>
      </c>
      <c r="BZ15" s="489">
        <f>((CA15-BY15*CC$26)/(BY15*CC$26))</f>
        <v>-0.35689088864606194</v>
      </c>
      <c r="CA15" s="24">
        <f>'panEuropean-Felling'!$O$12</f>
        <v>42177</v>
      </c>
      <c r="CB15" s="24">
        <f>FAOSTAT_2022!Q295/1000</f>
        <v>63200.851280838913</v>
      </c>
      <c r="CC15" s="358">
        <f t="shared" si="9"/>
        <v>1.1845596521347102</v>
      </c>
      <c r="CD15" s="24">
        <v>4477</v>
      </c>
      <c r="CE15" s="24"/>
      <c r="CF15" s="24"/>
      <c r="CG15" s="24">
        <f>FAOSTAT_2022!K114/1000</f>
        <v>4477</v>
      </c>
      <c r="CH15" s="489">
        <f>((CI15-CG15*CK$26)/(CG15*CK$26))</f>
        <v>0.21934331025240117</v>
      </c>
      <c r="CI15" s="24">
        <f>'panEuropean-Felling'!$E$6</f>
        <v>5459</v>
      </c>
      <c r="CJ15" s="24">
        <f>FAOSTAT_2022!Q114/1000</f>
        <v>5097.5771124116081</v>
      </c>
      <c r="CK15" s="358" t="str">
        <f t="shared" ref="CK15:CK24" si="36">IF(CE15&gt;0,CE15/CD15,"")</f>
        <v/>
      </c>
      <c r="CL15" s="360">
        <v>7843.79</v>
      </c>
      <c r="CM15" s="24">
        <v>9295.1200000000008</v>
      </c>
      <c r="CN15" s="24"/>
      <c r="CO15" s="24">
        <f>FAOSTAT_2022!K450/1000</f>
        <v>14076.227999999999</v>
      </c>
      <c r="CP15" s="489">
        <f>((CQ15-CO15*CS$26)/(CO15*CS$26))</f>
        <v>-0.26515980815895163</v>
      </c>
      <c r="CQ15" s="24">
        <f>'panEuropean-Felling'!$O$17</f>
        <v>12754.69</v>
      </c>
      <c r="CR15" s="24">
        <f>FAOSTAT_2022!Q450/1000</f>
        <v>15939.988872263055</v>
      </c>
      <c r="CS15" s="358">
        <f t="shared" si="10"/>
        <v>1.1850291759468319</v>
      </c>
      <c r="CT15" s="24">
        <v>8.9600000000000009</v>
      </c>
      <c r="CU15" s="24">
        <v>11.18</v>
      </c>
      <c r="CV15" s="24"/>
      <c r="CW15" s="24">
        <f>FAOSTAT_2022!K145/1000</f>
        <v>8.9580000000000002</v>
      </c>
      <c r="CX15" s="489">
        <f>((CY15-CW15*DA$26)/(CW15*DA$26))</f>
        <v>-0.16298017563656164</v>
      </c>
      <c r="CY15" s="24">
        <f>'panEuropean-Felling'!$O$7</f>
        <v>9.31</v>
      </c>
      <c r="CZ15" s="24"/>
      <c r="DA15" s="358">
        <f t="shared" si="11"/>
        <v>1.247767857142857</v>
      </c>
      <c r="DB15" s="24">
        <v>12533.82</v>
      </c>
      <c r="DC15" s="24">
        <v>14242.06</v>
      </c>
      <c r="DD15" s="24"/>
      <c r="DE15" s="24">
        <f>FAOSTAT_2022!K479/1000</f>
        <v>12533.817999999999</v>
      </c>
      <c r="DF15" s="489">
        <f>((DG15-DE15*DI$26)/(DE15*DI$26))</f>
        <v>-9.3238372592814062E-2</v>
      </c>
      <c r="DG15" s="24">
        <f>'panEuropean-Felling'!$E$18</f>
        <v>12831</v>
      </c>
      <c r="DH15" s="24">
        <f>FAOSTAT_2022!Q479/1000</f>
        <v>14223.311489831727</v>
      </c>
      <c r="DI15" s="358">
        <f t="shared" si="12"/>
        <v>1.1362904525515765</v>
      </c>
      <c r="DJ15" s="24">
        <v>7096.86</v>
      </c>
      <c r="DK15" s="24">
        <v>8010</v>
      </c>
      <c r="DL15" s="24"/>
      <c r="DM15" s="24">
        <f>FAOSTAT_2022!K508/1000</f>
        <v>7096.86</v>
      </c>
      <c r="DN15" s="489">
        <f>((DO15-DM15*DQ$26)/(DM15*DQ$26))</f>
        <v>0.13626252513677048</v>
      </c>
      <c r="DO15" s="24">
        <f>'panEuropean-Felling'!$E$20</f>
        <v>9110</v>
      </c>
      <c r="DP15" s="24">
        <f>FAOSTAT_2022!Q508/1000</f>
        <v>8145.763994372146</v>
      </c>
      <c r="DQ15" s="358">
        <f t="shared" si="33"/>
        <v>1.1286681715575622</v>
      </c>
      <c r="DR15" s="360">
        <v>274.95</v>
      </c>
      <c r="DS15" s="24">
        <v>318.20999999999998</v>
      </c>
      <c r="DT15" s="24">
        <v>591</v>
      </c>
      <c r="DU15" s="24">
        <f>FAOSTAT_2022!K531/1000</f>
        <v>502.16899999999998</v>
      </c>
      <c r="DV15" s="489"/>
      <c r="DW15" s="24"/>
      <c r="DX15" s="24">
        <f>FAOSTAT_2022!Q531/1000</f>
        <v>532.07664981624748</v>
      </c>
      <c r="DY15" s="358">
        <f t="shared" si="14"/>
        <v>1.1573376977632297</v>
      </c>
      <c r="DZ15" s="24">
        <v>5740.28</v>
      </c>
      <c r="EA15" s="24">
        <v>7001.54</v>
      </c>
      <c r="EB15" s="24"/>
      <c r="EC15" s="24">
        <f>FAOSTAT_2022!K388/1000</f>
        <v>5740.2749999999996</v>
      </c>
      <c r="ED15" s="489">
        <f>((EE15-EC15*EG$26)/(EC15*EG$26))</f>
        <v>3.0496328382057944E-2</v>
      </c>
      <c r="EE15" s="24">
        <f>'panEuropean-Felling'!$E$15</f>
        <v>7246.2</v>
      </c>
      <c r="EF15" s="24">
        <f>FAOSTAT_2022!Q388/1000</f>
        <v>6432.3551791956161</v>
      </c>
      <c r="EG15" s="358">
        <f t="shared" si="15"/>
        <v>1.219720989220038</v>
      </c>
      <c r="EH15" s="24"/>
      <c r="EI15" s="24"/>
      <c r="EJ15" s="24"/>
      <c r="EK15" s="24"/>
      <c r="EL15" s="489"/>
      <c r="EM15" s="24"/>
      <c r="EN15" s="24"/>
      <c r="EO15" s="25" t="str">
        <f t="shared" si="16"/>
        <v/>
      </c>
      <c r="EP15" s="24">
        <v>1080.5899999999999</v>
      </c>
      <c r="EQ15" s="24">
        <v>1300.04</v>
      </c>
      <c r="ER15" s="24"/>
      <c r="ES15" s="24">
        <f>FAOSTAT_2022!K585/1000</f>
        <v>1080.5930000000001</v>
      </c>
      <c r="ET15" s="489">
        <f>((EU15-ES15*EW$26)/(ES15*EW$26))</f>
        <v>2.0317007805827944E-2</v>
      </c>
      <c r="EU15" s="24">
        <f>'panEuropean-Felling'!$E$22</f>
        <v>1295</v>
      </c>
      <c r="EV15" s="24">
        <f>FAOSTAT_2022!Q585/1000</f>
        <v>1236.4191078768661</v>
      </c>
      <c r="EW15" s="358">
        <f t="shared" si="17"/>
        <v>1.2030835006801841</v>
      </c>
      <c r="EX15" s="24">
        <v>17830.96</v>
      </c>
      <c r="EY15" s="24">
        <v>19970.669999999998</v>
      </c>
      <c r="EZ15" s="24"/>
      <c r="FA15" s="24">
        <f>FAOSTAT_2022!K22/1000</f>
        <v>17830.955999999998</v>
      </c>
      <c r="FB15" s="489">
        <f>((FC15-FA15*FE$26)/(FA15*FE$26))</f>
        <v>0.17842810009114718</v>
      </c>
      <c r="FC15" s="24">
        <f>'panEuropean-Felling'!$O$3</f>
        <v>23534</v>
      </c>
      <c r="FD15" s="24">
        <f>FAOSTAT_2022!Q22/1000</f>
        <v>20075.851623369941</v>
      </c>
      <c r="FE15" s="358">
        <f t="shared" si="18"/>
        <v>1.1199997083724038</v>
      </c>
      <c r="FF15" s="24">
        <v>35467.42</v>
      </c>
      <c r="FG15" s="24">
        <v>39404.300000000003</v>
      </c>
      <c r="FH15" s="24"/>
      <c r="FI15" s="24">
        <f>FAOSTAT_2022!K616/1000</f>
        <v>35467.417000000001</v>
      </c>
      <c r="FJ15" s="489"/>
      <c r="FK15" s="24"/>
      <c r="FL15" s="24">
        <f>FAOSTAT_2022!Q616/1000</f>
        <v>40978.472854595195</v>
      </c>
      <c r="FM15" s="358">
        <f t="shared" si="19"/>
        <v>1.1109998979344988</v>
      </c>
      <c r="FN15" s="24">
        <v>9648.36</v>
      </c>
      <c r="FO15" s="24">
        <v>12181.92</v>
      </c>
      <c r="FP15" s="24"/>
      <c r="FQ15" s="24">
        <f>FAOSTAT_2022!K647/1000</f>
        <v>9648.36</v>
      </c>
      <c r="FR15" s="489"/>
      <c r="FS15" s="24"/>
      <c r="FT15" s="24">
        <f>FAOSTAT_2022!Q647/1000</f>
        <v>11286.738516728241</v>
      </c>
      <c r="FU15" s="358">
        <f t="shared" si="20"/>
        <v>1.2625897043642649</v>
      </c>
      <c r="FV15" s="24">
        <v>13111.64</v>
      </c>
      <c r="FW15" s="24">
        <v>15351.46</v>
      </c>
      <c r="FX15" s="24"/>
      <c r="FY15" s="24">
        <f>FAOSTAT_2022!K678/1000</f>
        <v>13111.64</v>
      </c>
      <c r="FZ15" s="489">
        <f>((GA15-FY15*GC$26)/(FY15*GC$26))</f>
        <v>0.23313981578423537</v>
      </c>
      <c r="GA15" s="24">
        <f>'panEuropean-Felling'!$E$25</f>
        <v>17600.46</v>
      </c>
      <c r="GB15" s="24">
        <f>FAOSTAT_2022!Q678/1000</f>
        <v>17213.069947008804</v>
      </c>
      <c r="GC15" s="358">
        <f t="shared" si="21"/>
        <v>1.1708268378326434</v>
      </c>
      <c r="GD15" s="24">
        <v>2945.45</v>
      </c>
      <c r="GE15" s="24">
        <v>3207.02</v>
      </c>
      <c r="GF15" s="24"/>
      <c r="GG15" s="24">
        <f>FAOSTAT_2022!K735/1000</f>
        <v>2945.4490000000001</v>
      </c>
      <c r="GH15" s="489">
        <f>((GI15-GG15*GK$26)/(GG15*GK$26))</f>
        <v>5.5750334267416428E-2</v>
      </c>
      <c r="GI15" s="24">
        <f>'panEuropean-Felling'!$O$27</f>
        <v>3401</v>
      </c>
      <c r="GJ15" s="24">
        <f>FAOSTAT_2022!Q735/1000</f>
        <v>3350.3256447062354</v>
      </c>
      <c r="GK15" s="358">
        <f t="shared" si="22"/>
        <v>1.0888047666740228</v>
      </c>
      <c r="GL15" s="24">
        <v>9599.07</v>
      </c>
      <c r="GM15" s="24">
        <v>10750.96</v>
      </c>
      <c r="GN15" s="24"/>
      <c r="GO15" s="24">
        <f>FAOSTAT_2022!K706/1000</f>
        <v>9599.0679999999993</v>
      </c>
      <c r="GP15" s="489">
        <f>((GQ15-GO15*GS$26)/(GO15*GS$26))</f>
        <v>-5.7893354509140092E-2</v>
      </c>
      <c r="GQ15" s="24">
        <f>'panEuropean-Felling'!$E$26</f>
        <v>10233.92</v>
      </c>
      <c r="GR15" s="24">
        <f>FAOSTAT_2022!Q706/1000</f>
        <v>11177.999895729732</v>
      </c>
      <c r="GS15" s="358">
        <f t="shared" si="23"/>
        <v>1.1200001666828141</v>
      </c>
      <c r="GT15" s="24">
        <v>52124.66</v>
      </c>
      <c r="GU15" s="24">
        <v>59690.45</v>
      </c>
      <c r="GV15" s="24"/>
      <c r="GW15" s="24">
        <f>FAOSTAT_2022!K264/1000</f>
        <v>52124.6</v>
      </c>
      <c r="GX15" s="489">
        <f>((GY15-GW15*HA$26)/(GW15*HA$26))</f>
        <v>6.5624980183221493E-2</v>
      </c>
      <c r="GY15" s="24">
        <f>'panEuropean-Felling'!$E$11</f>
        <v>63591.8</v>
      </c>
      <c r="GZ15" s="24">
        <f>FAOSTAT_2022!Q264/1000</f>
        <v>58889.41645144052</v>
      </c>
      <c r="HA15" s="358">
        <f t="shared" si="24"/>
        <v>1.1451479971284224</v>
      </c>
      <c r="HB15" s="24">
        <v>72200</v>
      </c>
      <c r="HC15" s="24">
        <v>86640</v>
      </c>
      <c r="HD15" s="24"/>
      <c r="HE15" s="24">
        <f>FAOSTAT_2022!K797/1000</f>
        <v>72200</v>
      </c>
      <c r="HF15" s="489">
        <f>((HG15-HE15*HI$26)/(HE15*HI$26))</f>
        <v>-1.4529565332349051E-2</v>
      </c>
      <c r="HG15" s="24">
        <f>'panEuropean-Felling'!$E$29</f>
        <v>82943.679999999993</v>
      </c>
      <c r="HH15" s="24">
        <f>FAOSTAT_2022!Q797/1000</f>
        <v>82351.002701225923</v>
      </c>
      <c r="HI15" s="358">
        <f t="shared" si="25"/>
        <v>1.2</v>
      </c>
      <c r="HJ15" s="10">
        <f t="shared" si="26"/>
        <v>419066.2</v>
      </c>
      <c r="HK15" s="24">
        <f t="shared" si="34"/>
        <v>480298.8299999999</v>
      </c>
      <c r="HL15" s="24">
        <f t="shared" si="32"/>
        <v>7317</v>
      </c>
      <c r="HM15" s="24">
        <f t="shared" ref="HM15:HM25" si="37">HE15+GW15+GO15+GG15+FY15+FQ15+FI15+FA15+ES15+EK15+EC15+DU15+DM15+DE15+CW15+CO15+CG15+BY15+BQ15+BI15+BA15+AS15+AK15+AC15+U15+M15+E15</f>
        <v>446468.57799999992</v>
      </c>
      <c r="HN15" s="24"/>
      <c r="HO15" s="489">
        <f>((HP15-HM15*HR$26)/(HM15*HR$26))</f>
        <v>-0.11853441726693865</v>
      </c>
      <c r="HP15" s="24">
        <f>HG15+GY15+GQ15+GI15+GA15+FS15+FK15+FC15+EU15+EM15+EE15+DW15+DO15+DG15+CY15+CQ15+CI15+CA15+BS15+BK15+BC15+AU15+AM15+AE15+W15+O15+G15</f>
        <v>452157.11000000004</v>
      </c>
      <c r="HQ15" s="24">
        <f t="shared" si="29"/>
        <v>499361.80338939838</v>
      </c>
      <c r="HR15" s="25">
        <f t="shared" si="30"/>
        <v>512960.59523736284</v>
      </c>
      <c r="HS15" s="510">
        <v>2010</v>
      </c>
      <c r="HT15" s="328">
        <f>COUNTA(HG15,GY15,GQ15,GI15,GA15,FS15,FK15,FC15,EU15,EM15,EE15,DW15,DO15,DG15,CY15,CQ15,CI15,CA15,BS15,BK15,BC15,AU15,AM15,AE15,W15,O15,G15)</f>
        <v>23</v>
      </c>
      <c r="HU15" s="330">
        <f t="shared" si="28"/>
        <v>-6.1375826542489437E-2</v>
      </c>
      <c r="HV15" s="331">
        <f t="shared" si="35"/>
        <v>6.8003008121762326E-2</v>
      </c>
      <c r="HW15" s="332">
        <f t="shared" si="31"/>
        <v>0.12142944075454101</v>
      </c>
      <c r="HX15" s="331"/>
    </row>
    <row r="16" spans="1:237" x14ac:dyDescent="0.2">
      <c r="A16" s="509">
        <v>2011</v>
      </c>
      <c r="B16" s="10">
        <f>JFSQ_for_remov_ub!$B$13</f>
        <v>5128</v>
      </c>
      <c r="C16" s="24">
        <f>JFSQ_for_remov_ob!$B$13</f>
        <v>5824.32</v>
      </c>
      <c r="D16" s="24"/>
      <c r="E16" s="24">
        <f>FAOSTAT_2022!K45/1000</f>
        <v>5128.0010000000002</v>
      </c>
      <c r="G16" s="24"/>
      <c r="H16" s="24">
        <f>FAOSTAT_2022!Q45/1000</f>
        <v>5589.6281607444052</v>
      </c>
      <c r="I16" s="358">
        <f t="shared" si="0"/>
        <v>1.1357878315132606</v>
      </c>
      <c r="J16" s="10">
        <f>JFSQ_for_remov_ub!$B$14</f>
        <v>6205</v>
      </c>
      <c r="K16" s="24">
        <f>JFSQ_for_remov_ob!$B$14</f>
        <v>7215</v>
      </c>
      <c r="L16" s="24">
        <f>EFA_for_vol!$B$14</f>
        <v>7414</v>
      </c>
      <c r="M16" s="24">
        <f>FAOSTAT_2022!K86/1000</f>
        <v>6205</v>
      </c>
      <c r="O16" s="24"/>
      <c r="P16" s="24">
        <f>FAOSTAT_2022!Q86/1000</f>
        <v>6612.6991357394581</v>
      </c>
      <c r="Q16" s="358">
        <f>IF(K16&gt;0,K16/J16,"")</f>
        <v>1.1627719580983078</v>
      </c>
      <c r="R16" s="10">
        <f>JFSQ_for_remov_ub!$B$15</f>
        <v>15381</v>
      </c>
      <c r="S16" s="24">
        <f>JFSQ_for_remov_ob!$B$15</f>
        <v>17123.2</v>
      </c>
      <c r="T16" s="24"/>
      <c r="U16" s="24">
        <f>FAOSTAT_2022!K174/1000</f>
        <v>15381</v>
      </c>
      <c r="W16" s="24"/>
      <c r="X16" s="24">
        <f>FAOSTAT_2022!Q174/1000</f>
        <v>17495.895882697718</v>
      </c>
      <c r="Y16" s="358">
        <f t="shared" si="2"/>
        <v>1.1132696183603148</v>
      </c>
      <c r="Z16" s="10"/>
      <c r="AA16" s="24"/>
      <c r="AB16" s="24"/>
      <c r="AC16" s="24">
        <f>FAOSTAT_2022!K205/1000</f>
        <v>2894.9</v>
      </c>
      <c r="AE16" s="24"/>
      <c r="AF16" s="24">
        <f>FAOSTAT_2022!Q205/1000</f>
        <v>3076.7737382490645</v>
      </c>
      <c r="AG16" s="358" t="str">
        <f t="shared" si="3"/>
        <v/>
      </c>
      <c r="AH16" s="10">
        <f>JFSQ_for_remov_ub!$B$17</f>
        <v>56141.58</v>
      </c>
      <c r="AI16" s="24">
        <f>JFSQ_for_remov_ob!$B$17</f>
        <v>63198.91</v>
      </c>
      <c r="AJ16" s="24"/>
      <c r="AK16" s="24">
        <f>FAOSTAT_2022!K327/1000</f>
        <v>75217.764999999999</v>
      </c>
      <c r="AM16" s="24"/>
      <c r="AN16" s="24">
        <f>FAOSTAT_2022!Q327/1000</f>
        <v>78270.441759948095</v>
      </c>
      <c r="AO16" s="358">
        <f t="shared" si="4"/>
        <v>1.1257059384506101</v>
      </c>
      <c r="AP16" s="10">
        <f>JFSQ_for_remov_ub!$B$18</f>
        <v>7110</v>
      </c>
      <c r="AQ16" s="24">
        <f>JFSQ_for_remov_ob!$B$18</f>
        <v>7900</v>
      </c>
      <c r="AR16" s="24"/>
      <c r="AS16" s="24">
        <f>FAOSTAT_2022!K234/1000</f>
        <v>7997.8450000000003</v>
      </c>
      <c r="AU16" s="24"/>
      <c r="AV16" s="24">
        <f>FAOSTAT_2022!Q234/1000</f>
        <v>9047.7692030327253</v>
      </c>
      <c r="AW16" s="358">
        <f t="shared" si="5"/>
        <v>1.1111111111111112</v>
      </c>
      <c r="AX16" s="10">
        <f>JFSQ_for_remov_ub!$B$19</f>
        <v>2635.33</v>
      </c>
      <c r="AY16" s="24">
        <f>JFSQ_for_remov_ob!$B$19</f>
        <v>2898.86</v>
      </c>
      <c r="AZ16" s="24"/>
      <c r="BA16" s="24">
        <f>FAOSTAT_2022!K420/1000</f>
        <v>2635.326</v>
      </c>
      <c r="BC16" s="24"/>
      <c r="BD16" s="24">
        <f>FAOSTAT_2022!Q420/1000</f>
        <v>2994.5415227956564</v>
      </c>
      <c r="BE16" s="358">
        <f t="shared" si="6"/>
        <v>1.0999988616226433</v>
      </c>
      <c r="BF16" s="10">
        <f>JFSQ_for_remov_ub!$B$20</f>
        <v>1196.33</v>
      </c>
      <c r="BG16" s="24">
        <f>JFSQ_for_remov_ob!$B$20</f>
        <v>1402.43</v>
      </c>
      <c r="BH16" s="24"/>
      <c r="BI16" s="24">
        <f>FAOSTAT_2022!K358/1000</f>
        <v>1196.326</v>
      </c>
      <c r="BK16" s="24"/>
      <c r="BL16" s="24">
        <f>FAOSTAT_2022!Q358/1000</f>
        <v>1279.7151829065033</v>
      </c>
      <c r="BM16" s="358">
        <f t="shared" si="7"/>
        <v>1.1722768801250492</v>
      </c>
      <c r="BN16" s="10">
        <f>JFSQ_for_remov_ub!$B$21</f>
        <v>15427.77</v>
      </c>
      <c r="BO16" s="24">
        <f>JFSQ_for_remov_ob!$B$21</f>
        <v>19072.98</v>
      </c>
      <c r="BP16" s="24"/>
      <c r="BQ16" s="24">
        <f>FAOSTAT_2022!K767/1000</f>
        <v>15427.772000000001</v>
      </c>
      <c r="BS16" s="24"/>
      <c r="BT16" s="24">
        <f>FAOSTAT_2022!Q767/1000</f>
        <v>17638.793197668496</v>
      </c>
      <c r="BU16" s="358">
        <f t="shared" si="8"/>
        <v>1.2362758843306583</v>
      </c>
      <c r="BV16" s="10">
        <f>JFSQ_for_remov_ub!$B$22</f>
        <v>55040.55</v>
      </c>
      <c r="BW16" s="24">
        <f>JFSQ_for_remov_ob!$B$22</f>
        <v>65054.94</v>
      </c>
      <c r="BX16" s="24"/>
      <c r="BY16" s="24">
        <f>FAOSTAT_2022!K296/1000</f>
        <v>50654.152000000002</v>
      </c>
      <c r="CA16" s="24"/>
      <c r="CB16" s="24">
        <f>FAOSTAT_2022!Q296/1000</f>
        <v>57579.407923790051</v>
      </c>
      <c r="CC16" s="358">
        <f t="shared" si="9"/>
        <v>1.1819456745980919</v>
      </c>
      <c r="CD16" s="10">
        <f>JFSQ_for_remov_ub!$B$23</f>
        <v>5258</v>
      </c>
      <c r="CE16" s="24"/>
      <c r="CF16" s="24"/>
      <c r="CG16" s="24">
        <f>FAOSTAT_2022!K115/1000</f>
        <v>5258</v>
      </c>
      <c r="CI16" s="24"/>
      <c r="CJ16" s="24">
        <f>FAOSTAT_2022!Q115/1000</f>
        <v>5978.5579643463425</v>
      </c>
      <c r="CK16" s="358" t="str">
        <f t="shared" si="36"/>
        <v/>
      </c>
      <c r="CL16" s="10">
        <f>JFSQ_for_remov_ub!$B$24</f>
        <v>7744.46</v>
      </c>
      <c r="CM16" s="24">
        <f>JFSQ_for_remov_ob!$B$24</f>
        <v>9084.24</v>
      </c>
      <c r="CN16" s="24"/>
      <c r="CO16" s="24">
        <f>FAOSTAT_2022!K451/1000</f>
        <v>12647.1</v>
      </c>
      <c r="CQ16" s="24"/>
      <c r="CR16" s="24">
        <f>FAOSTAT_2022!Q451/1000</f>
        <v>14355.488268413197</v>
      </c>
      <c r="CS16" s="358">
        <f t="shared" si="10"/>
        <v>1.1729985047375802</v>
      </c>
      <c r="CT16" s="10">
        <f>JFSQ_for_remov_ub!$B$25</f>
        <v>8.49</v>
      </c>
      <c r="CU16" s="24">
        <f>JFSQ_for_remov_ob!$B$25</f>
        <v>10.59</v>
      </c>
      <c r="CV16" s="24"/>
      <c r="CW16" s="24">
        <f>FAOSTAT_2022!K146/1000</f>
        <v>8.4949999999999992</v>
      </c>
      <c r="CY16" s="24"/>
      <c r="CZ16" s="24"/>
      <c r="DA16" s="358">
        <f t="shared" si="11"/>
        <v>1.2473498233215548</v>
      </c>
      <c r="DB16" s="10">
        <f>JFSQ_for_remov_ub!$B$26</f>
        <v>12833.49</v>
      </c>
      <c r="DC16" s="24">
        <f>JFSQ_for_remov_ob!$B$26</f>
        <v>14499.83</v>
      </c>
      <c r="DD16" s="24"/>
      <c r="DE16" s="24">
        <f>FAOSTAT_2022!K480/1000</f>
        <v>12833.492</v>
      </c>
      <c r="DG16" s="24"/>
      <c r="DH16" s="24">
        <f>FAOSTAT_2022!Q480/1000</f>
        <v>14607.856558483458</v>
      </c>
      <c r="DI16" s="358">
        <f t="shared" si="12"/>
        <v>1.1298430902272103</v>
      </c>
      <c r="DJ16" s="10">
        <f>JFSQ_for_remov_ub!$B$27</f>
        <v>7004</v>
      </c>
      <c r="DK16" s="24">
        <f>JFSQ_for_remov_ob!$B$27</f>
        <v>7905.19</v>
      </c>
      <c r="DL16" s="24"/>
      <c r="DM16" s="24">
        <f>FAOSTAT_2022!K509/1000</f>
        <v>7004</v>
      </c>
      <c r="DO16" s="24"/>
      <c r="DP16" s="24">
        <f>FAOSTAT_2022!Q509/1000</f>
        <v>8202.6248745895609</v>
      </c>
      <c r="DQ16" s="358">
        <f t="shared" si="33"/>
        <v>1.1286679040548258</v>
      </c>
      <c r="DR16" s="10"/>
      <c r="DS16" s="24">
        <f>JFSQ_for_remov_ob!$B$28</f>
        <v>302.60000000000002</v>
      </c>
      <c r="DT16" s="24">
        <f>EFA_for_vol!B28</f>
        <v>515.34</v>
      </c>
      <c r="DU16" s="24">
        <f>FAOSTAT_2022!K532/1000</f>
        <v>438.03899999999999</v>
      </c>
      <c r="DW16" s="24"/>
      <c r="DX16" s="24">
        <f>FAOSTAT_2022!Q532/1000</f>
        <v>470.93123227710333</v>
      </c>
      <c r="DY16" s="358"/>
      <c r="DZ16" s="10">
        <f>JFSQ_for_remov_ub!$B$29</f>
        <v>6232.45</v>
      </c>
      <c r="EA16" s="24">
        <f>JFSQ_for_remov_ob!$B$29</f>
        <v>7615.89</v>
      </c>
      <c r="EB16" s="24"/>
      <c r="EC16" s="24">
        <f>FAOSTAT_2022!K389/1000</f>
        <v>6232.45</v>
      </c>
      <c r="EE16" s="24"/>
      <c r="EF16" s="24">
        <f>FAOSTAT_2022!Q389/1000</f>
        <v>6932.8948228271202</v>
      </c>
      <c r="EG16" s="358">
        <f t="shared" si="15"/>
        <v>1.2219737021556532</v>
      </c>
      <c r="EH16" s="24"/>
      <c r="EI16" s="24"/>
      <c r="EJ16" s="24"/>
      <c r="EK16" s="24"/>
      <c r="EM16" s="24"/>
      <c r="EN16" s="24"/>
      <c r="EO16" s="25" t="str">
        <f t="shared" si="16"/>
        <v/>
      </c>
      <c r="EP16" s="10">
        <f>JFSQ_for_remov_ub!$B$31</f>
        <v>981.8</v>
      </c>
      <c r="EQ16" s="24">
        <f>JFSQ_for_remov_ob!$B$31</f>
        <v>1180.0999999999999</v>
      </c>
      <c r="ER16" s="24"/>
      <c r="ES16" s="24">
        <f>FAOSTAT_2022!K586/1000</f>
        <v>981.8</v>
      </c>
      <c r="EU16" s="24"/>
      <c r="EV16" s="24">
        <f>FAOSTAT_2022!Q586/1000</f>
        <v>1115.8915742685642</v>
      </c>
      <c r="EW16" s="358">
        <f t="shared" si="17"/>
        <v>1.2019759625178243</v>
      </c>
      <c r="EX16" s="10">
        <f>JFSQ_for_remov_ub!$B$32</f>
        <v>18695.669999999998</v>
      </c>
      <c r="EY16" s="24">
        <f>JFSQ_for_remov_ob!$B$32</f>
        <v>20939.150000000001</v>
      </c>
      <c r="EZ16" s="24"/>
      <c r="FA16" s="24">
        <f>FAOSTAT_2022!K23/1000</f>
        <v>18695.670999999998</v>
      </c>
      <c r="FC16" s="24"/>
      <c r="FD16" s="24">
        <f>FAOSTAT_2022!Q23/1000</f>
        <v>20868.796469537712</v>
      </c>
      <c r="FE16" s="358">
        <f t="shared" si="18"/>
        <v>1.1199999786046717</v>
      </c>
      <c r="FF16" s="10">
        <f>JFSQ_for_remov_ub!$B$33</f>
        <v>37179.980000000003</v>
      </c>
      <c r="FG16" s="24">
        <f>JFSQ_for_remov_ob!$B$33</f>
        <v>41306.959999999999</v>
      </c>
      <c r="FH16" s="24"/>
      <c r="FI16" s="24">
        <f>FAOSTAT_2022!K617/1000</f>
        <v>37179.982000000004</v>
      </c>
      <c r="FK16" s="24"/>
      <c r="FL16" s="24">
        <f>FAOSTAT_2022!Q617/1000</f>
        <v>42691.808891209679</v>
      </c>
      <c r="FM16" s="358">
        <f t="shared" si="19"/>
        <v>1.1110000597095533</v>
      </c>
      <c r="FN16" s="10">
        <f>JFSQ_for_remov_ub!$B$34</f>
        <v>10961.42</v>
      </c>
      <c r="FO16" s="24">
        <f>JFSQ_for_remov_ob!$B$34</f>
        <v>10622.01</v>
      </c>
      <c r="FP16" s="24"/>
      <c r="FQ16" s="24">
        <f>FAOSTAT_2022!K648/1000</f>
        <v>10961.419</v>
      </c>
      <c r="FS16" s="24"/>
      <c r="FT16" s="24">
        <f>FAOSTAT_2022!Q648/1000</f>
        <v>12997.958989405801</v>
      </c>
      <c r="FU16" s="358">
        <f t="shared" si="20"/>
        <v>0.9690359460726804</v>
      </c>
      <c r="FV16" s="10">
        <f>JFSQ_for_remov_ub!$B$35</f>
        <v>14358.63</v>
      </c>
      <c r="FW16" s="24">
        <f>JFSQ_for_remov_ob!$B$35</f>
        <v>16644.59</v>
      </c>
      <c r="FX16" s="24">
        <f>EFA_for_vol!B34</f>
        <v>16644.59</v>
      </c>
      <c r="FY16" s="24">
        <f>FAOSTAT_2022!K679/1000</f>
        <v>14358.629000000001</v>
      </c>
      <c r="GA16" s="24"/>
      <c r="GB16" s="24">
        <f>FAOSTAT_2022!Q679/1000</f>
        <v>17909.363439613597</v>
      </c>
      <c r="GC16" s="358">
        <f t="shared" si="21"/>
        <v>1.1592046037818371</v>
      </c>
      <c r="GD16" s="10">
        <f>JFSQ_for_remov_ub!$B$36</f>
        <v>3387.87</v>
      </c>
      <c r="GE16" s="24">
        <f>JFSQ_for_remov_ob!$B$36</f>
        <v>3687.27</v>
      </c>
      <c r="GF16" s="24"/>
      <c r="GG16" s="24">
        <f>FAOSTAT_2022!K736/1000</f>
        <v>3387.8670000000002</v>
      </c>
      <c r="GI16" s="24"/>
      <c r="GJ16" s="24">
        <f>FAOSTAT_2022!Q736/1000</f>
        <v>3853.9869359612085</v>
      </c>
      <c r="GK16" s="358">
        <f t="shared" si="22"/>
        <v>1.0883741111671936</v>
      </c>
      <c r="GL16" s="10">
        <f>JFSQ_for_remov_ub!$B$37</f>
        <v>9212.91</v>
      </c>
      <c r="GM16" s="24">
        <f>JFSQ_for_remov_ob!$B$37</f>
        <v>10318.459999999999</v>
      </c>
      <c r="GN16" s="24"/>
      <c r="GO16" s="24">
        <f>FAOSTAT_2022!K707/1000</f>
        <v>9212.9069999999992</v>
      </c>
      <c r="GQ16" s="24"/>
      <c r="GR16" s="24">
        <f>FAOSTAT_2022!Q707/1000</f>
        <v>10693.213128954389</v>
      </c>
      <c r="GS16" s="358">
        <f t="shared" si="23"/>
        <v>1.12000008683467</v>
      </c>
      <c r="GT16" s="10">
        <f>JFSQ_for_remov_ub!$B$38</f>
        <v>52777.93</v>
      </c>
      <c r="GU16" s="24">
        <f>JFSQ_for_remov_ob!$B$38</f>
        <v>60437.74</v>
      </c>
      <c r="GV16" s="24"/>
      <c r="GW16" s="24">
        <f>FAOSTAT_2022!K265/1000</f>
        <v>52777.9</v>
      </c>
      <c r="GY16" s="24"/>
      <c r="GZ16" s="24">
        <f>FAOSTAT_2022!Q265/1000</f>
        <v>60231.254798958777</v>
      </c>
      <c r="HA16" s="358">
        <f t="shared" si="24"/>
        <v>1.1451328235116458</v>
      </c>
      <c r="HB16" s="10">
        <f>JFSQ_for_remov_ub!$B$39</f>
        <v>71900</v>
      </c>
      <c r="HC16" s="24">
        <f>JFSQ_for_remov_ob!$B$39</f>
        <v>86280</v>
      </c>
      <c r="HD16" s="24"/>
      <c r="HE16" s="24">
        <f>FAOSTAT_2022!K798/1000</f>
        <v>71900</v>
      </c>
      <c r="HG16" s="24"/>
      <c r="HH16" s="24">
        <f>FAOSTAT_2022!Q798/1000</f>
        <v>81132.288359117025</v>
      </c>
      <c r="HI16" s="358">
        <f t="shared" si="25"/>
        <v>1.2</v>
      </c>
      <c r="HJ16" s="10">
        <f t="shared" si="26"/>
        <v>422802.66000000009</v>
      </c>
      <c r="HK16" s="24">
        <f t="shared" si="34"/>
        <v>480525.26</v>
      </c>
      <c r="HL16" s="24">
        <f t="shared" si="32"/>
        <v>24573.93</v>
      </c>
      <c r="HM16" s="24">
        <f t="shared" si="37"/>
        <v>446615.83800000005</v>
      </c>
      <c r="HN16" s="24"/>
      <c r="HO16" s="24"/>
      <c r="HP16" s="24"/>
      <c r="HQ16" s="24">
        <f t="shared" si="29"/>
        <v>501628.58201553574</v>
      </c>
      <c r="HR16" s="25">
        <f t="shared" si="30"/>
        <v>513129.78648838686</v>
      </c>
      <c r="HS16" s="510">
        <v>2011</v>
      </c>
      <c r="HU16" s="330">
        <f t="shared" si="28"/>
        <v>-5.3319152555445094E-2</v>
      </c>
      <c r="HV16" s="331">
        <f t="shared" si="35"/>
        <v>6.7851847139912796E-2</v>
      </c>
      <c r="HW16" s="332">
        <f t="shared" si="31"/>
        <v>3.298328421225644E-4</v>
      </c>
      <c r="HX16" s="331"/>
    </row>
    <row r="17" spans="1:232" x14ac:dyDescent="0.2">
      <c r="A17" s="509">
        <v>2012</v>
      </c>
      <c r="B17" s="10"/>
      <c r="C17" s="24"/>
      <c r="D17" s="24"/>
      <c r="E17" s="24">
        <f>FAOSTAT_2022!K46/1000</f>
        <v>5128.0010000000002</v>
      </c>
      <c r="F17" s="488"/>
      <c r="G17" s="24"/>
      <c r="H17" s="24">
        <f>FAOSTAT_2022!Q46/1000</f>
        <v>5316.149499344956</v>
      </c>
      <c r="I17" s="358"/>
      <c r="J17" s="10"/>
      <c r="K17" s="24">
        <f>JFSQ_for_remov_ob!$D$14</f>
        <v>7076</v>
      </c>
      <c r="L17" s="24">
        <f>EFA_for_vol!$D$14</f>
        <v>7892</v>
      </c>
      <c r="M17" s="24">
        <f>FAOSTAT_2022!K87/1000</f>
        <v>5972.51</v>
      </c>
      <c r="N17" s="488"/>
      <c r="O17" s="24"/>
      <c r="P17" s="24">
        <f>FAOSTAT_2022!Q87/1000</f>
        <v>6421.4269172908689</v>
      </c>
      <c r="Q17" s="358"/>
      <c r="R17" s="10">
        <f>JFSQ_for_remov_ub!$D$15</f>
        <v>15061</v>
      </c>
      <c r="S17" s="24">
        <f>JFSQ_for_remov_ob!$D$15</f>
        <v>18859.240000000002</v>
      </c>
      <c r="T17" s="24"/>
      <c r="U17" s="24">
        <f>FAOSTAT_2022!K175/1000</f>
        <v>15061</v>
      </c>
      <c r="V17" s="488"/>
      <c r="W17" s="24"/>
      <c r="X17" s="24">
        <f>FAOSTAT_2022!Q175/1000</f>
        <v>17063.117419935763</v>
      </c>
      <c r="Y17" s="358">
        <f t="shared" si="2"/>
        <v>1.2521904256025498</v>
      </c>
      <c r="Z17" s="10"/>
      <c r="AA17" s="24"/>
      <c r="AB17" s="24"/>
      <c r="AC17" s="24">
        <f>FAOSTAT_2022!K206/1000</f>
        <v>3420.3</v>
      </c>
      <c r="AD17" s="488"/>
      <c r="AE17" s="24"/>
      <c r="AF17" s="24">
        <f>FAOSTAT_2022!Q206/1000</f>
        <v>3905.2824508219851</v>
      </c>
      <c r="AG17" s="358"/>
      <c r="AH17" s="10">
        <f>JFSQ_for_remov_ub!$D$17</f>
        <v>52338.13</v>
      </c>
      <c r="AI17" s="24">
        <f>JFSQ_for_remov_ob!$D$17</f>
        <v>58959.29</v>
      </c>
      <c r="AJ17" s="24"/>
      <c r="AK17" s="24">
        <f>FAOSTAT_2022!K328/1000</f>
        <v>74414.061000000002</v>
      </c>
      <c r="AL17" s="488"/>
      <c r="AM17" s="24"/>
      <c r="AN17" s="24">
        <f>FAOSTAT_2022!Q328/1000</f>
        <v>77116.832377632236</v>
      </c>
      <c r="AO17" s="358">
        <f t="shared" si="4"/>
        <v>1.1265073857243277</v>
      </c>
      <c r="AP17" s="10">
        <f>JFSQ_for_remov_ub!$D$18</f>
        <v>7290</v>
      </c>
      <c r="AQ17" s="24">
        <f>JFSQ_for_remov_ob!$D$18</f>
        <v>8100</v>
      </c>
      <c r="AR17" s="24"/>
      <c r="AS17" s="24">
        <f>FAOSTAT_2022!K235/1000</f>
        <v>9044.4230000000007</v>
      </c>
      <c r="AT17" s="488"/>
      <c r="AU17" s="24"/>
      <c r="AV17" s="24">
        <f>FAOSTAT_2022!Q235/1000</f>
        <v>9707.7545016244621</v>
      </c>
      <c r="AW17" s="358">
        <f>IF(AQ17&gt;0,AQ17/AP17,"")</f>
        <v>1.1111111111111112</v>
      </c>
      <c r="AX17" s="10">
        <f>JFSQ_for_remov_ub!$D$19</f>
        <v>2580.42</v>
      </c>
      <c r="AY17" s="24">
        <f>JFSQ_for_remov_ob!$D$19</f>
        <v>2838.46</v>
      </c>
      <c r="AZ17" s="24"/>
      <c r="BA17" s="24">
        <f>FAOSTAT_2022!K421/1000</f>
        <v>2580.4189999999999</v>
      </c>
      <c r="BB17" s="488"/>
      <c r="BC17" s="24"/>
      <c r="BD17" s="24">
        <f>FAOSTAT_2022!Q421/1000</f>
        <v>2921.3547486054827</v>
      </c>
      <c r="BE17" s="358">
        <f t="shared" si="6"/>
        <v>1.0999992249323753</v>
      </c>
      <c r="BF17" s="10"/>
      <c r="BG17" s="24">
        <f>JFSQ_for_remov_ob!$D$20</f>
        <v>1255.42</v>
      </c>
      <c r="BH17" s="24"/>
      <c r="BI17" s="24">
        <f>FAOSTAT_2022!K359/1000</f>
        <v>1611.662</v>
      </c>
      <c r="BJ17" s="488"/>
      <c r="BK17" s="24"/>
      <c r="BL17" s="24">
        <f>FAOSTAT_2022!Q359/1000</f>
        <v>1869.1781285899053</v>
      </c>
      <c r="BM17" s="358"/>
      <c r="BN17" s="10"/>
      <c r="BO17" s="24">
        <f>JFSQ_for_remov_ob!$D$21</f>
        <v>19508.330000000002</v>
      </c>
      <c r="BP17" s="24"/>
      <c r="BQ17" s="24">
        <f>FAOSTAT_2022!K768/1000</f>
        <v>14656.795</v>
      </c>
      <c r="BR17" s="488"/>
      <c r="BS17" s="24"/>
      <c r="BT17" s="24">
        <f>FAOSTAT_2022!Q768/1000</f>
        <v>16881.78780987396</v>
      </c>
      <c r="BU17" s="358"/>
      <c r="BV17" s="10">
        <f>JFSQ_for_remov_ub!$D$22</f>
        <v>51494.71</v>
      </c>
      <c r="BW17" s="24">
        <f>JFSQ_for_remov_ob!$D$22</f>
        <v>60788.79</v>
      </c>
      <c r="BX17" s="24">
        <v>44441.93</v>
      </c>
      <c r="BY17" s="24">
        <f>FAOSTAT_2022!K297/1000</f>
        <v>49869.18</v>
      </c>
      <c r="BZ17" s="488"/>
      <c r="CA17" s="24"/>
      <c r="CB17" s="24">
        <f>FAOSTAT_2022!Q297/1000</f>
        <v>56181.862987943961</v>
      </c>
      <c r="CC17" s="358">
        <f t="shared" si="9"/>
        <v>1.180486112068599</v>
      </c>
      <c r="CD17" s="10">
        <f>JFSQ_for_remov_ub!$D$23</f>
        <v>5714</v>
      </c>
      <c r="CE17" s="24"/>
      <c r="CF17" s="24"/>
      <c r="CG17" s="24">
        <f>FAOSTAT_2022!K116/1000</f>
        <v>5714</v>
      </c>
      <c r="CH17" s="488"/>
      <c r="CI17" s="24"/>
      <c r="CJ17" s="24">
        <f>FAOSTAT_2022!Q116/1000</f>
        <v>6498.614780808397</v>
      </c>
      <c r="CK17" s="358"/>
      <c r="CL17" s="10"/>
      <c r="CM17" s="24">
        <f>JFSQ_for_remov_ob!$D$24</f>
        <v>9084.24</v>
      </c>
      <c r="CN17" s="24"/>
      <c r="CO17" s="24">
        <f>FAOSTAT_2022!K452/1000</f>
        <v>13015.5</v>
      </c>
      <c r="CP17" s="488"/>
      <c r="CQ17" s="24"/>
      <c r="CR17" s="24">
        <f>FAOSTAT_2022!Q452/1000</f>
        <v>14769.942501893571</v>
      </c>
      <c r="CS17" s="358"/>
      <c r="CT17" s="10"/>
      <c r="CU17" s="24">
        <f>JFSQ_for_remov_ob!$D$25</f>
        <v>13.68</v>
      </c>
      <c r="CV17" s="24"/>
      <c r="CW17" s="24">
        <f>FAOSTAT_2022!K147/1000</f>
        <v>10.99</v>
      </c>
      <c r="CX17" s="488"/>
      <c r="CY17" s="24"/>
      <c r="CZ17" s="24"/>
      <c r="DA17" s="358"/>
      <c r="DB17" s="10">
        <f>JFSQ_for_remov_ub!$D$26</f>
        <v>12529.59</v>
      </c>
      <c r="DC17" s="24">
        <f>JFSQ_for_remov_ob!$D$26</f>
        <v>13852.93</v>
      </c>
      <c r="DD17" s="24"/>
      <c r="DE17" s="24">
        <f>FAOSTAT_2022!K481/1000</f>
        <v>12529.587</v>
      </c>
      <c r="DF17" s="488"/>
      <c r="DG17" s="24"/>
      <c r="DH17" s="24">
        <f>FAOSTAT_2022!Q481/1000</f>
        <v>14407.535975399398</v>
      </c>
      <c r="DI17" s="358">
        <f t="shared" si="12"/>
        <v>1.1056171830043919</v>
      </c>
      <c r="DJ17" s="10">
        <f>JFSQ_for_remov_ub!$D$27</f>
        <v>6921</v>
      </c>
      <c r="DK17" s="24">
        <f>JFSQ_for_remov_ob!$D$27</f>
        <v>7811.51</v>
      </c>
      <c r="DL17" s="24"/>
      <c r="DM17" s="24">
        <f>FAOSTAT_2022!K510/1000</f>
        <v>6921</v>
      </c>
      <c r="DN17" s="488"/>
      <c r="DO17" s="24"/>
      <c r="DP17" s="24">
        <f>FAOSTAT_2022!Q510/1000</f>
        <v>7809.3551303111781</v>
      </c>
      <c r="DQ17" s="358">
        <f t="shared" si="33"/>
        <v>1.128667822568993</v>
      </c>
      <c r="DR17" s="10"/>
      <c r="DS17" s="24">
        <f>JFSQ_for_remov_ob!$D$28</f>
        <v>314.25</v>
      </c>
      <c r="DT17" s="24">
        <f>EFA_for_vol!D28</f>
        <v>463.43</v>
      </c>
      <c r="DU17" s="24">
        <f>FAOSTAT_2022!K533/1000</f>
        <v>393.91500000000002</v>
      </c>
      <c r="DV17" s="488"/>
      <c r="DW17" s="24"/>
      <c r="DX17" s="24">
        <f>FAOSTAT_2022!Q533/1000</f>
        <v>417.0931761100162</v>
      </c>
      <c r="DY17" s="358"/>
      <c r="DZ17" s="10">
        <f>JFSQ_for_remov_ub!$D$29</f>
        <v>5946.12</v>
      </c>
      <c r="EA17" s="24">
        <f>JFSQ_for_remov_ob!$D$29</f>
        <v>7273.28</v>
      </c>
      <c r="EB17" s="24"/>
      <c r="EC17" s="24">
        <f>FAOSTAT_2022!K390/1000</f>
        <v>5946.1149999999998</v>
      </c>
      <c r="ED17" s="488"/>
      <c r="EE17" s="24"/>
      <c r="EF17" s="24">
        <f>FAOSTAT_2022!Q390/1000</f>
        <v>6674.5607540755136</v>
      </c>
      <c r="EG17" s="358">
        <f t="shared" si="15"/>
        <v>1.2231976482142977</v>
      </c>
      <c r="EH17" s="24"/>
      <c r="EI17" s="24"/>
      <c r="EJ17" s="24"/>
      <c r="EK17" s="24"/>
      <c r="EL17" s="488"/>
      <c r="EM17" s="24"/>
      <c r="EN17" s="24"/>
      <c r="EO17" s="25"/>
      <c r="EP17" s="10">
        <f>JFSQ_for_remov_ub!$D$31</f>
        <v>954.7</v>
      </c>
      <c r="EQ17" s="24">
        <f>JFSQ_for_remov_ob!$D$31</f>
        <v>1143.5999999999999</v>
      </c>
      <c r="ER17" s="24"/>
      <c r="ES17" s="24">
        <f>FAOSTAT_2022!K587/1000</f>
        <v>954.7</v>
      </c>
      <c r="ET17" s="488"/>
      <c r="EU17" s="24"/>
      <c r="EV17" s="24">
        <f>FAOSTAT_2022!Q587/1000</f>
        <v>1084.6784783411586</v>
      </c>
      <c r="EW17" s="358">
        <f t="shared" si="17"/>
        <v>1.1978632031004504</v>
      </c>
      <c r="EX17" s="10">
        <f>JFSQ_for_remov_ub!$D$32</f>
        <v>18020.68</v>
      </c>
      <c r="EY17" s="24">
        <f>JFSQ_for_remov_ob!$D$32</f>
        <v>20183.16</v>
      </c>
      <c r="EZ17" s="24"/>
      <c r="FA17" s="24">
        <f>FAOSTAT_2022!K24/1000</f>
        <v>18020.68</v>
      </c>
      <c r="FB17" s="488"/>
      <c r="FC17" s="24"/>
      <c r="FD17" s="24">
        <f>FAOSTAT_2022!Q24/1000</f>
        <v>20612.866787095307</v>
      </c>
      <c r="FE17" s="358">
        <f t="shared" si="18"/>
        <v>1.1199999112131174</v>
      </c>
      <c r="FF17" s="10">
        <f>JFSQ_for_remov_ub!$D$33</f>
        <v>38015.43</v>
      </c>
      <c r="FG17" s="24">
        <f>JFSQ_for_remov_ob!$D$33</f>
        <v>41156.53</v>
      </c>
      <c r="FH17" s="24"/>
      <c r="FI17" s="24">
        <f>FAOSTAT_2022!K618/1000</f>
        <v>38015.430999999997</v>
      </c>
      <c r="FJ17" s="488"/>
      <c r="FK17" s="24"/>
      <c r="FL17" s="24">
        <f>FAOSTAT_2022!Q618/1000</f>
        <v>43043.62894016131</v>
      </c>
      <c r="FM17" s="358">
        <f t="shared" si="19"/>
        <v>1.0826269754149829</v>
      </c>
      <c r="FN17" s="10">
        <f>JFSQ_for_remov_ub!$D$34</f>
        <v>10710.81</v>
      </c>
      <c r="FO17" s="24"/>
      <c r="FP17" s="24"/>
      <c r="FQ17" s="24">
        <f>FAOSTAT_2022!K649/1000</f>
        <v>10710.813</v>
      </c>
      <c r="FR17" s="488"/>
      <c r="FS17" s="24"/>
      <c r="FT17" s="24">
        <f>FAOSTAT_2022!Q649/1000</f>
        <v>13092.444988786419</v>
      </c>
      <c r="FU17" s="358"/>
      <c r="FV17" s="10">
        <f>JFSQ_for_remov_ub!$D$35</f>
        <v>16087.91</v>
      </c>
      <c r="FW17" s="24">
        <f>JFSQ_for_remov_ob!$D$35</f>
        <v>17430.02</v>
      </c>
      <c r="FX17" s="24">
        <f>EFA_for_vol!D34</f>
        <v>17430.02</v>
      </c>
      <c r="FY17" s="24">
        <f>FAOSTAT_2022!K680/1000</f>
        <v>16087.912</v>
      </c>
      <c r="FZ17" s="488"/>
      <c r="GA17" s="24"/>
      <c r="GB17" s="24">
        <f>FAOSTAT_2022!Q680/1000</f>
        <v>19668.532820064174</v>
      </c>
      <c r="GC17" s="358">
        <f t="shared" si="21"/>
        <v>1.083423514925183</v>
      </c>
      <c r="GD17" s="10">
        <f>JFSQ_for_remov_ub!$D$36</f>
        <v>3341.09</v>
      </c>
      <c r="GE17" s="24">
        <f>JFSQ_for_remov_ob!$D$36</f>
        <v>3641.14</v>
      </c>
      <c r="GF17" s="24">
        <v>3641.14</v>
      </c>
      <c r="GG17" s="24">
        <f>FAOSTAT_2022!K737/1000</f>
        <v>3341.0889999999999</v>
      </c>
      <c r="GH17" s="488"/>
      <c r="GI17" s="24"/>
      <c r="GJ17" s="24">
        <f>FAOSTAT_2022!Q737/1000</f>
        <v>3794.4968438421542</v>
      </c>
      <c r="GK17" s="358">
        <f t="shared" si="22"/>
        <v>1.0898060213882295</v>
      </c>
      <c r="GL17" s="10">
        <f>JFSQ_for_remov_ub!$D$37</f>
        <v>8201.67</v>
      </c>
      <c r="GM17" s="24">
        <f>JFSQ_for_remov_ob!$D$37</f>
        <v>9399.35</v>
      </c>
      <c r="GN17" s="24"/>
      <c r="GO17" s="24">
        <f>FAOSTAT_2022!K708/1000</f>
        <v>8201.6740000000009</v>
      </c>
      <c r="GP17" s="488"/>
      <c r="GQ17" s="24"/>
      <c r="GR17" s="24">
        <f>FAOSTAT_2022!Q708/1000</f>
        <v>9420.0380722440186</v>
      </c>
      <c r="GS17" s="358">
        <f t="shared" si="23"/>
        <v>1.1460287965743563</v>
      </c>
      <c r="GT17" s="10">
        <f>JFSQ_for_remov_ub!$D$38</f>
        <v>52309.5</v>
      </c>
      <c r="GU17" s="24">
        <f>JFSQ_for_remov_ob!$D$38</f>
        <v>59902.239999999998</v>
      </c>
      <c r="GV17" s="24"/>
      <c r="GW17" s="24">
        <f>FAOSTAT_2022!K266/1000</f>
        <v>52309.504999999997</v>
      </c>
      <c r="GX17" s="488"/>
      <c r="GY17" s="24"/>
      <c r="GZ17" s="24">
        <f>FAOSTAT_2022!Q266/1000</f>
        <v>58920.452221336673</v>
      </c>
      <c r="HA17" s="358">
        <f t="shared" si="24"/>
        <v>1.1451503073055562</v>
      </c>
      <c r="HB17" s="10">
        <f>JFSQ_for_remov_ub!$D$39</f>
        <v>69499</v>
      </c>
      <c r="HC17" s="24">
        <f>JFSQ_for_remov_ob!$D$39</f>
        <v>83400</v>
      </c>
      <c r="HD17" s="24"/>
      <c r="HE17" s="24">
        <f>FAOSTAT_2022!K799/1000</f>
        <v>69499</v>
      </c>
      <c r="HF17" s="488"/>
      <c r="HG17" s="24"/>
      <c r="HH17" s="24">
        <f>FAOSTAT_2022!Q799/1000</f>
        <v>77648.083094778383</v>
      </c>
      <c r="HI17" s="358">
        <f t="shared" si="25"/>
        <v>1.2000172664354882</v>
      </c>
      <c r="HJ17" s="10">
        <f t="shared" si="26"/>
        <v>377015.76</v>
      </c>
      <c r="HK17" s="24">
        <f t="shared" si="34"/>
        <v>451991.45999999996</v>
      </c>
      <c r="HL17" s="24">
        <f t="shared" si="32"/>
        <v>73868.52</v>
      </c>
      <c r="HM17" s="24">
        <f t="shared" si="37"/>
        <v>443430.26199999999</v>
      </c>
      <c r="HN17" s="24"/>
      <c r="HO17" s="24"/>
      <c r="HP17" s="24"/>
      <c r="HQ17" s="24">
        <f t="shared" si="29"/>
        <v>495247.07140691124</v>
      </c>
      <c r="HR17" s="25">
        <f t="shared" si="30"/>
        <v>509469.78656531521</v>
      </c>
      <c r="HS17" s="510">
        <v>2012</v>
      </c>
      <c r="HU17" s="330">
        <f t="shared" si="28"/>
        <v>-0.14977440127890951</v>
      </c>
      <c r="HV17" s="331">
        <f t="shared" si="35"/>
        <v>0.12716684196934883</v>
      </c>
      <c r="HW17" s="332">
        <f t="shared" si="31"/>
        <v>-7.1326982362862352E-3</v>
      </c>
      <c r="HX17" s="331"/>
    </row>
    <row r="18" spans="1:232" x14ac:dyDescent="0.2">
      <c r="A18" s="509">
        <v>2013</v>
      </c>
      <c r="B18" s="10"/>
      <c r="C18" s="24"/>
      <c r="D18" s="24"/>
      <c r="E18" s="24">
        <f>FAOSTAT_2022!K47/1000</f>
        <v>5512.14</v>
      </c>
      <c r="F18" s="488"/>
      <c r="G18" s="24"/>
      <c r="H18" s="24">
        <f>FAOSTAT_2022!Q47/1000</f>
        <v>5760.3981124455831</v>
      </c>
      <c r="I18" s="358" t="str">
        <f>IF(C18&gt;0,C18/B18,"")</f>
        <v/>
      </c>
      <c r="J18" s="10">
        <f>JFSQ_for_remov_ub!$F$14</f>
        <v>6154.52</v>
      </c>
      <c r="K18" s="24">
        <f>JFSQ_for_remov_ob!$F$14</f>
        <v>7057.7</v>
      </c>
      <c r="L18" s="24">
        <f>EFA_for_vol!$F$14</f>
        <v>7643</v>
      </c>
      <c r="M18" s="24">
        <f>FAOSTAT_2022!K88/1000</f>
        <v>5804.2719999999999</v>
      </c>
      <c r="N18" s="488"/>
      <c r="O18" s="24"/>
      <c r="P18" s="24">
        <f>FAOSTAT_2022!Q88/1000</f>
        <v>6483.8159570627831</v>
      </c>
      <c r="Q18" s="358">
        <f t="shared" ref="Q18:Q24" si="38">IF(K18&gt;0,K18/J18,"")</f>
        <v>1.1467506808004522</v>
      </c>
      <c r="R18" s="10">
        <f>JFSQ_for_remov_ub!$F$15</f>
        <v>15331</v>
      </c>
      <c r="S18" s="24"/>
      <c r="T18" s="24"/>
      <c r="U18" s="24">
        <f>FAOSTAT_2022!K176/1000</f>
        <v>15331</v>
      </c>
      <c r="V18" s="488"/>
      <c r="W18" s="24"/>
      <c r="X18" s="24">
        <f>FAOSTAT_2022!Q176/1000</f>
        <v>17404.528319481738</v>
      </c>
      <c r="Y18" s="358" t="str">
        <f t="shared" si="2"/>
        <v/>
      </c>
      <c r="Z18" s="10">
        <f>JFSQ_for_remov_ub!$F$16</f>
        <v>3179.76</v>
      </c>
      <c r="AA18" s="24"/>
      <c r="AB18" s="24"/>
      <c r="AC18" s="24">
        <f>FAOSTAT_2022!K207/1000</f>
        <v>3862.6</v>
      </c>
      <c r="AD18" s="488"/>
      <c r="AE18" s="24"/>
      <c r="AF18" s="24">
        <f>FAOSTAT_2022!Q207/1000</f>
        <v>4377.7374100803336</v>
      </c>
      <c r="AG18" s="358" t="str">
        <f t="shared" ref="AG18:AG24" si="39">IF(AA18&gt;0,AA18/Z18,"")</f>
        <v/>
      </c>
      <c r="AH18" s="10">
        <f>JFSQ_for_remov_ub!$F$17</f>
        <v>53207.43</v>
      </c>
      <c r="AI18" s="24"/>
      <c r="AJ18" s="24"/>
      <c r="AK18" s="24">
        <f>FAOSTAT_2022!K329/1000</f>
        <v>73452.835999999996</v>
      </c>
      <c r="AL18" s="488"/>
      <c r="AM18" s="24"/>
      <c r="AN18" s="24">
        <f>FAOSTAT_2022!Q329/1000</f>
        <v>74907.570364840867</v>
      </c>
      <c r="AO18" s="358" t="str">
        <f t="shared" ref="AO18:AO24" si="40">IF(AI18&gt;0,AI18/AH18,"")</f>
        <v/>
      </c>
      <c r="AP18" s="10">
        <f>JFSQ_for_remov_ub!$F$18</f>
        <v>7654.5</v>
      </c>
      <c r="AQ18" s="24">
        <f>JFSQ_for_remov_ob!$F$18</f>
        <v>8320</v>
      </c>
      <c r="AR18" s="24"/>
      <c r="AS18" s="24">
        <f>FAOSTAT_2022!K236/1000</f>
        <v>9048.0220000000008</v>
      </c>
      <c r="AT18" s="488"/>
      <c r="AU18" s="24"/>
      <c r="AV18" s="24">
        <f>FAOSTAT_2022!Q236/1000</f>
        <v>10018.582938974796</v>
      </c>
      <c r="AW18" s="358">
        <f t="shared" ref="AW18:AW24" si="41">IF(AQ18&gt;0,AQ18/AP18,"")</f>
        <v>1.0869423215102227</v>
      </c>
      <c r="AX18" s="10">
        <f>JFSQ_for_remov_ub!$F$19</f>
        <v>2759.62</v>
      </c>
      <c r="AY18" s="24">
        <f>JFSQ_for_remov_ob!$F$19</f>
        <v>3035.59</v>
      </c>
      <c r="AZ18" s="24"/>
      <c r="BA18" s="24">
        <f>FAOSTAT_2022!K422/1000</f>
        <v>2759.623</v>
      </c>
      <c r="BB18" s="488"/>
      <c r="BC18" s="24"/>
      <c r="BD18" s="24">
        <f>FAOSTAT_2022!Q422/1000</f>
        <v>3134.848219962716</v>
      </c>
      <c r="BE18" s="358">
        <f t="shared" ref="BE18:BE24" si="42">IF(AY18&gt;0,AY18/AX18,"")</f>
        <v>1.1000028989498556</v>
      </c>
      <c r="BF18" s="10">
        <f>JFSQ_for_remov_ub!$F$20</f>
        <v>1092.4100000000001</v>
      </c>
      <c r="BG18" s="24"/>
      <c r="BH18" s="24"/>
      <c r="BI18" s="24">
        <f>FAOSTAT_2022!K360/1000</f>
        <v>1586.4</v>
      </c>
      <c r="BJ18" s="488"/>
      <c r="BK18" s="24"/>
      <c r="BL18" s="24">
        <f>FAOSTAT_2022!Q360/1000</f>
        <v>1757.844264711583</v>
      </c>
      <c r="BM18" s="358" t="str">
        <f t="shared" ref="BM18:BM24" si="43">IF(BG18&gt;0,BG18/BF18,"")</f>
        <v/>
      </c>
      <c r="BN18" s="10">
        <f>JFSQ_for_remov_ub!$F$21</f>
        <v>15559.57</v>
      </c>
      <c r="BO18" s="24">
        <f>JFSQ_for_remov_ob!$F$21</f>
        <v>19144.47</v>
      </c>
      <c r="BP18" s="24"/>
      <c r="BQ18" s="24">
        <f>FAOSTAT_2022!K769/1000</f>
        <v>15559.298000000001</v>
      </c>
      <c r="BR18" s="488"/>
      <c r="BS18" s="24"/>
      <c r="BT18" s="24">
        <f>FAOSTAT_2022!Q769/1000</f>
        <v>17816.880588492757</v>
      </c>
      <c r="BU18" s="358">
        <f t="shared" ref="BU18:BU24" si="44">IF(BO18&gt;0,BO18/BN18,"")</f>
        <v>1.2303983978991708</v>
      </c>
      <c r="BV18" s="10">
        <f>JFSQ_for_remov_ub!$F$22</f>
        <v>51304.05</v>
      </c>
      <c r="BW18" s="24">
        <f>JFSQ_for_remov_ob!$F$22</f>
        <v>60529.53</v>
      </c>
      <c r="BX18" s="24">
        <v>45280.97</v>
      </c>
      <c r="BY18" s="24">
        <f>FAOSTAT_2022!K298/1000</f>
        <v>52288.173999999999</v>
      </c>
      <c r="BZ18" s="488"/>
      <c r="CA18" s="24"/>
      <c r="CB18" s="24">
        <f>FAOSTAT_2022!Q298/1000</f>
        <v>58925.429722261018</v>
      </c>
      <c r="CC18" s="358">
        <f t="shared" si="9"/>
        <v>1.1798197218348259</v>
      </c>
      <c r="CD18" s="10">
        <f>JFSQ_for_remov_ub!$F$23</f>
        <v>5436</v>
      </c>
      <c r="CE18" s="24">
        <f>JFSQ_for_remov_ob!$F$23</f>
        <v>5436</v>
      </c>
      <c r="CF18" s="24"/>
      <c r="CG18" s="24">
        <f>FAOSTAT_2022!K117/1000</f>
        <v>5436</v>
      </c>
      <c r="CH18" s="488"/>
      <c r="CI18" s="24"/>
      <c r="CJ18" s="24">
        <f>FAOSTAT_2022!Q117/1000</f>
        <v>6181.2170228699079</v>
      </c>
      <c r="CK18" s="358">
        <f t="shared" si="36"/>
        <v>1</v>
      </c>
      <c r="CL18" s="10"/>
      <c r="CM18" s="24"/>
      <c r="CN18" s="24"/>
      <c r="CO18" s="24">
        <f>FAOSTAT_2022!K453/1000</f>
        <v>13021.144</v>
      </c>
      <c r="CP18" s="488"/>
      <c r="CQ18" s="24"/>
      <c r="CR18" s="24">
        <f>FAOSTAT_2022!Q453/1000</f>
        <v>14772.650435287283</v>
      </c>
      <c r="CS18" s="358" t="str">
        <f t="shared" ref="CS18:CS24" si="45">IF(CM18&gt;0,CM18/CL18,"")</f>
        <v/>
      </c>
      <c r="CT18" s="10">
        <f>JFSQ_for_remov_ub!$F$25</f>
        <v>9.4</v>
      </c>
      <c r="CU18" s="24"/>
      <c r="CV18" s="24"/>
      <c r="CW18" s="24">
        <f>FAOSTAT_2022!K148/1000</f>
        <v>9.3989999999999991</v>
      </c>
      <c r="CX18" s="488"/>
      <c r="CY18" s="24"/>
      <c r="CZ18" s="24"/>
      <c r="DA18" s="358" t="str">
        <f t="shared" ref="DA18:DA24" si="46">IF(CU18&gt;0,CU18/CT18,"")</f>
        <v/>
      </c>
      <c r="DB18" s="10"/>
      <c r="DC18" s="24">
        <f>JFSQ_for_remov_ob!$F$26</f>
        <v>13466.15</v>
      </c>
      <c r="DD18" s="24"/>
      <c r="DE18" s="24">
        <f>FAOSTAT_2022!K482/1000</f>
        <v>12241.87</v>
      </c>
      <c r="DF18" s="488"/>
      <c r="DG18" s="24"/>
      <c r="DH18" s="24">
        <f>FAOSTAT_2022!Q482/1000</f>
        <v>14140.871759510894</v>
      </c>
      <c r="DI18" s="358"/>
      <c r="DJ18" s="10">
        <f>JFSQ_for_remov_ub!$F$27</f>
        <v>7053</v>
      </c>
      <c r="DK18" s="24">
        <f>JFSQ_for_remov_ob!$F$27</f>
        <v>7960.5</v>
      </c>
      <c r="DL18" s="24"/>
      <c r="DM18" s="24">
        <f>FAOSTAT_2022!K511/1000</f>
        <v>7053</v>
      </c>
      <c r="DN18" s="488"/>
      <c r="DO18" s="24"/>
      <c r="DP18" s="24">
        <f>FAOSTAT_2022!Q511/1000</f>
        <v>8045.0638646925927</v>
      </c>
      <c r="DQ18" s="358">
        <f t="shared" si="33"/>
        <v>1.128668651637601</v>
      </c>
      <c r="DR18" s="10"/>
      <c r="DS18" s="24"/>
      <c r="DT18" s="24">
        <f>EFA_for_vol!F28</f>
        <v>356.13</v>
      </c>
      <c r="DU18" s="24">
        <f>FAOSTAT_2022!K534/1000</f>
        <v>302.70999999999998</v>
      </c>
      <c r="DV18" s="488"/>
      <c r="DW18" s="24"/>
      <c r="DX18" s="24">
        <f>FAOSTAT_2022!Q534/1000</f>
        <v>344.05939907069569</v>
      </c>
      <c r="DY18" s="358" t="str">
        <f>IF(DS18&gt;0,DS18/DR18,"")</f>
        <v/>
      </c>
      <c r="DZ18" s="10">
        <f>JFSQ_for_remov_ub!$F$29</f>
        <v>6027.2</v>
      </c>
      <c r="EA18" s="24">
        <f>JFSQ_for_remov_ob!$F$29</f>
        <v>7399.05</v>
      </c>
      <c r="EB18" s="24"/>
      <c r="EC18" s="24">
        <f>FAOSTAT_2022!K391/1000</f>
        <v>6027.2020000000002</v>
      </c>
      <c r="ED18" s="488"/>
      <c r="EE18" s="24"/>
      <c r="EF18" s="24">
        <f>FAOSTAT_2022!Q391/1000</f>
        <v>6760.8914505100483</v>
      </c>
      <c r="EG18" s="358">
        <f>IF(EA18&gt;0,EA18/DZ18,"")</f>
        <v>1.2276098354127953</v>
      </c>
      <c r="EH18" s="24"/>
      <c r="EI18" s="24"/>
      <c r="EJ18" s="24"/>
      <c r="EK18" s="24"/>
      <c r="EL18" s="488"/>
      <c r="EM18" s="24"/>
      <c r="EN18" s="24"/>
      <c r="EO18" s="25" t="str">
        <f>IF(EI18&gt;0,EI18/EH18,"")</f>
        <v/>
      </c>
      <c r="EP18" s="10">
        <f>JFSQ_for_remov_ub!$F$31</f>
        <v>1022</v>
      </c>
      <c r="EQ18" s="24"/>
      <c r="ER18" s="24"/>
      <c r="ES18" s="24">
        <f>FAOSTAT_2022!K588/1000</f>
        <v>1108.2</v>
      </c>
      <c r="ET18" s="488"/>
      <c r="EU18" s="24"/>
      <c r="EV18" s="24">
        <f>FAOSTAT_2022!Q588/1000</f>
        <v>1274.678118870866</v>
      </c>
      <c r="EW18" s="358" t="str">
        <f t="shared" si="17"/>
        <v/>
      </c>
      <c r="EX18" s="10">
        <f>JFSQ_for_remov_ub!$F$32</f>
        <v>17389.740000000002</v>
      </c>
      <c r="EY18" s="24">
        <f>JFSQ_for_remov_ob!$F$32</f>
        <v>19476.5</v>
      </c>
      <c r="EZ18" s="24"/>
      <c r="FA18" s="24">
        <f>FAOSTAT_2022!K25/1000</f>
        <v>17389.735000000001</v>
      </c>
      <c r="FB18" s="488"/>
      <c r="FC18" s="24"/>
      <c r="FD18" s="24">
        <f>FAOSTAT_2022!Q25/1000</f>
        <v>19235.804492589235</v>
      </c>
      <c r="FE18" s="358">
        <f t="shared" ref="FE18:FE24" si="47">IF(EY18&gt;0,EY18/EX18,"")</f>
        <v>1.1199994939544811</v>
      </c>
      <c r="FF18" s="10">
        <f>JFSQ_for_remov_ub!$F$33</f>
        <v>38940.400000000001</v>
      </c>
      <c r="FG18" s="24">
        <f>JFSQ_for_remov_ob!$F$33</f>
        <v>43262.78</v>
      </c>
      <c r="FH18" s="24"/>
      <c r="FI18" s="24">
        <f>FAOSTAT_2022!K619/1000</f>
        <v>38938.843000000001</v>
      </c>
      <c r="FJ18" s="488"/>
      <c r="FK18" s="24"/>
      <c r="FL18" s="24">
        <f>FAOSTAT_2022!Q619/1000</f>
        <v>43861.025632408921</v>
      </c>
      <c r="FM18" s="358">
        <f t="shared" si="19"/>
        <v>1.1109998870068103</v>
      </c>
      <c r="FN18" s="10">
        <f>JFSQ_for_remov_ub!$F$34</f>
        <v>10609.59</v>
      </c>
      <c r="FO18" s="24">
        <f>JFSQ_for_remov_ob!$F$34</f>
        <v>12697.28</v>
      </c>
      <c r="FP18" s="24"/>
      <c r="FQ18" s="24">
        <f>FAOSTAT_2022!K650/1000</f>
        <v>10609.589</v>
      </c>
      <c r="FR18" s="488"/>
      <c r="FS18" s="24"/>
      <c r="FT18" s="24">
        <f>FAOSTAT_2022!Q650/1000</f>
        <v>12534.224661848721</v>
      </c>
      <c r="FU18" s="358">
        <f t="shared" ref="FU18:FU24" si="48">IF(FO18&gt;0,FO18/FN18,"")</f>
        <v>1.1967738621379338</v>
      </c>
      <c r="FV18" s="10">
        <f>JFSQ_for_remov_ub!$F$35</f>
        <v>15194.72</v>
      </c>
      <c r="FW18" s="24">
        <f>JFSQ_for_remov_ob!$F$35</f>
        <v>16419.12</v>
      </c>
      <c r="FX18" s="24">
        <f>EFA_for_vol!F34</f>
        <v>16419.12</v>
      </c>
      <c r="FY18" s="24">
        <f>FAOSTAT_2022!K681/1000</f>
        <v>15194.722</v>
      </c>
      <c r="FZ18" s="488"/>
      <c r="GA18" s="24"/>
      <c r="GB18" s="24">
        <f>FAOSTAT_2022!Q681/1000</f>
        <v>18503.865181386383</v>
      </c>
      <c r="GC18" s="358">
        <f t="shared" si="21"/>
        <v>1.0805806227426369</v>
      </c>
      <c r="GD18" s="10">
        <f>JFSQ_for_remov_ub!$F$36</f>
        <v>3415.18</v>
      </c>
      <c r="GE18" s="24">
        <f>JFSQ_for_remov_ob!$F$36</f>
        <v>3722.81</v>
      </c>
      <c r="GF18" s="24">
        <v>3722.81</v>
      </c>
      <c r="GG18" s="24">
        <f>FAOSTAT_2022!K738/1000</f>
        <v>3415.1770000000001</v>
      </c>
      <c r="GH18" s="488"/>
      <c r="GI18" s="24"/>
      <c r="GJ18" s="24">
        <f>FAOSTAT_2022!Q738/1000</f>
        <v>3874.4855972985124</v>
      </c>
      <c r="GK18" s="358">
        <f t="shared" si="22"/>
        <v>1.0900772433663819</v>
      </c>
      <c r="GL18" s="10">
        <f>JFSQ_for_remov_ub!$F$37</f>
        <v>8062.59</v>
      </c>
      <c r="GM18" s="24">
        <f>JFSQ_for_remov_ob!$F$37</f>
        <v>9294.7000000000007</v>
      </c>
      <c r="GN18" s="24"/>
      <c r="GO18" s="24">
        <f>FAOSTAT_2022!K709/1000</f>
        <v>8062.5870000000004</v>
      </c>
      <c r="GP18" s="488"/>
      <c r="GQ18" s="24"/>
      <c r="GR18" s="24">
        <f>FAOSTAT_2022!Q709/1000</f>
        <v>9944.3148072179665</v>
      </c>
      <c r="GS18" s="358">
        <f t="shared" si="23"/>
        <v>1.1528181390843391</v>
      </c>
      <c r="GT18" s="10">
        <f>JFSQ_for_remov_ub!$F$38</f>
        <v>56991.58</v>
      </c>
      <c r="GU18" s="24">
        <f>JFSQ_for_remov_ob!$F$38</f>
        <v>65251.76</v>
      </c>
      <c r="GV18" s="24"/>
      <c r="GW18" s="24">
        <f>FAOSTAT_2022!K267/1000</f>
        <v>56991.58</v>
      </c>
      <c r="GX18" s="488"/>
      <c r="GY18" s="24"/>
      <c r="GZ18" s="24">
        <f>FAOSTAT_2022!Q267/1000</f>
        <v>65034.67691853112</v>
      </c>
      <c r="HA18" s="358">
        <f t="shared" si="24"/>
        <v>1.1449368485660514</v>
      </c>
      <c r="HB18" s="10">
        <f>JFSQ_for_remov_ub!$F$39</f>
        <v>69600</v>
      </c>
      <c r="HC18" s="24">
        <f>JFSQ_for_remov_ob!$F$39</f>
        <v>83520</v>
      </c>
      <c r="HD18" s="24"/>
      <c r="HE18" s="24">
        <f>FAOSTAT_2022!K800/1000</f>
        <v>69600</v>
      </c>
      <c r="HF18" s="488"/>
      <c r="HG18" s="24"/>
      <c r="HH18" s="24">
        <f>FAOSTAT_2022!Q800/1000</f>
        <v>78602.383905227354</v>
      </c>
      <c r="HI18" s="358">
        <f t="shared" si="25"/>
        <v>1.2</v>
      </c>
      <c r="HJ18" s="10">
        <f t="shared" si="26"/>
        <v>395994.26</v>
      </c>
      <c r="HK18" s="24">
        <f t="shared" si="34"/>
        <v>385993.94000000006</v>
      </c>
      <c r="HL18" s="24">
        <f t="shared" si="32"/>
        <v>73422.03</v>
      </c>
      <c r="HM18" s="24">
        <f t="shared" si="37"/>
        <v>450606.12300000008</v>
      </c>
      <c r="HN18" s="24"/>
      <c r="HO18" s="24"/>
      <c r="HP18" s="24"/>
      <c r="HQ18" s="24">
        <f t="shared" si="29"/>
        <v>503697.84914563468</v>
      </c>
      <c r="HR18" s="25">
        <f t="shared" si="30"/>
        <v>517714.33973496879</v>
      </c>
      <c r="HS18" s="510">
        <v>2013</v>
      </c>
      <c r="HU18" s="330">
        <f t="shared" si="28"/>
        <v>-0.12119645120756617</v>
      </c>
      <c r="HV18" s="331">
        <f t="shared" si="35"/>
        <v>0.34124991634575585</v>
      </c>
      <c r="HW18" s="332">
        <f t="shared" si="31"/>
        <v>1.618261452800912E-2</v>
      </c>
      <c r="HX18" s="331"/>
    </row>
    <row r="19" spans="1:232" x14ac:dyDescent="0.2">
      <c r="A19" s="509">
        <v>2014</v>
      </c>
      <c r="B19" s="10"/>
      <c r="C19" s="24"/>
      <c r="D19" s="24"/>
      <c r="E19" s="24">
        <f>FAOSTAT_2022!K48/1000</f>
        <v>5412.14</v>
      </c>
      <c r="F19" s="488"/>
      <c r="G19" s="24"/>
      <c r="H19" s="24">
        <f>FAOSTAT_2022!Q48/1000</f>
        <v>5644.0989448814798</v>
      </c>
      <c r="I19" s="358" t="str">
        <f t="shared" ref="I19:I24" si="49">IF(C19&gt;0,C19/B19,"")</f>
        <v/>
      </c>
      <c r="J19" s="10">
        <f>JFSQ_for_remov_ub!$H$14</f>
        <v>5570.04</v>
      </c>
      <c r="K19" s="24">
        <f>JFSQ_for_remov_ob!$H$14</f>
        <v>6437.51</v>
      </c>
      <c r="L19" s="24">
        <f>EFA_for_vol!$H$14</f>
        <v>6190</v>
      </c>
      <c r="M19" s="24">
        <f>FAOSTAT_2022!K89/1000</f>
        <v>5570.04</v>
      </c>
      <c r="N19" s="488"/>
      <c r="O19" s="24"/>
      <c r="P19" s="24">
        <f>FAOSTAT_2022!Q89/1000</f>
        <v>6268.6350387521497</v>
      </c>
      <c r="Q19" s="358">
        <f t="shared" si="38"/>
        <v>1.1557385584304602</v>
      </c>
      <c r="R19" s="10">
        <f>JFSQ_for_remov_ub!$H$15</f>
        <v>15476</v>
      </c>
      <c r="S19" s="24"/>
      <c r="T19" s="24"/>
      <c r="U19" s="24">
        <f>FAOSTAT_2022!K177/1000</f>
        <v>15476</v>
      </c>
      <c r="V19" s="488"/>
      <c r="W19" s="24"/>
      <c r="X19" s="24">
        <f>FAOSTAT_2022!Q177/1000</f>
        <v>17574.909005874957</v>
      </c>
      <c r="Y19" s="358" t="str">
        <f t="shared" ref="Y19:Y24" si="50">IF(S19&gt;0,S19/R19,"")</f>
        <v/>
      </c>
      <c r="Z19" s="10">
        <f>JFSQ_for_remov_ub!$H$16</f>
        <v>3179.76</v>
      </c>
      <c r="AA19" s="24"/>
      <c r="AB19" s="24"/>
      <c r="AC19" s="24">
        <f>FAOSTAT_2022!K208/1000</f>
        <v>4166.2</v>
      </c>
      <c r="AD19" s="488"/>
      <c r="AE19" s="24"/>
      <c r="AF19" s="24">
        <f>FAOSTAT_2022!Q208/1000</f>
        <v>4742.9866140267204</v>
      </c>
      <c r="AG19" s="358" t="str">
        <f t="shared" si="39"/>
        <v/>
      </c>
      <c r="AH19" s="10">
        <f>JFSQ_for_remov_ub!$H$17</f>
        <v>54356.18</v>
      </c>
      <c r="AI19" s="24"/>
      <c r="AJ19" s="24">
        <v>82536</v>
      </c>
      <c r="AK19" s="24">
        <f>FAOSTAT_2022!K330/1000</f>
        <v>68996</v>
      </c>
      <c r="AL19" s="488"/>
      <c r="AM19" s="24"/>
      <c r="AN19" s="24">
        <f>FAOSTAT_2022!Q330/1000</f>
        <v>75231.647499608545</v>
      </c>
      <c r="AO19" s="358" t="str">
        <f t="shared" si="40"/>
        <v/>
      </c>
      <c r="AP19" s="10">
        <f>JFSQ_for_remov_ub!$H$18</f>
        <v>8000</v>
      </c>
      <c r="AQ19" s="24">
        <f>JFSQ_for_remov_ob!$H$18</f>
        <v>9120</v>
      </c>
      <c r="AR19" s="24"/>
      <c r="AS19" s="24">
        <f>FAOSTAT_2022!K237/1000</f>
        <v>8808.2430000000004</v>
      </c>
      <c r="AT19" s="488"/>
      <c r="AU19" s="24"/>
      <c r="AV19" s="24">
        <f>FAOSTAT_2022!Q237/1000</f>
        <v>9883.7497385988154</v>
      </c>
      <c r="AW19" s="358">
        <f t="shared" si="41"/>
        <v>1.1399999999999999</v>
      </c>
      <c r="AX19" s="10">
        <f>JFSQ_for_remov_ub!$H$19</f>
        <v>2827.99</v>
      </c>
      <c r="AY19" s="24">
        <f>JFSQ_for_remov_ob!$H$19</f>
        <v>3114.08</v>
      </c>
      <c r="AZ19" s="24">
        <v>3114</v>
      </c>
      <c r="BA19" s="24">
        <f>FAOSTAT_2022!K423/1000</f>
        <v>2827.9859999999999</v>
      </c>
      <c r="BB19" s="488"/>
      <c r="BC19" s="24"/>
      <c r="BD19" s="24">
        <f>FAOSTAT_2022!Q423/1000</f>
        <v>3211.0686130151198</v>
      </c>
      <c r="BE19" s="358">
        <f t="shared" si="42"/>
        <v>1.1011637240584302</v>
      </c>
      <c r="BF19" s="10"/>
      <c r="BG19" s="24"/>
      <c r="BH19" s="24"/>
      <c r="BI19" s="24">
        <f>FAOSTAT_2022!K361/1000</f>
        <v>1432</v>
      </c>
      <c r="BJ19" s="488"/>
      <c r="BK19" s="24"/>
      <c r="BL19" s="24">
        <f>FAOSTAT_2022!Q361/1000</f>
        <v>1621.5532278724406</v>
      </c>
      <c r="BM19" s="358" t="str">
        <f t="shared" si="43"/>
        <v/>
      </c>
      <c r="BN19" s="10">
        <f>JFSQ_for_remov_ub!$H$21</f>
        <v>16395.34</v>
      </c>
      <c r="BO19" s="24">
        <f>JFSQ_for_remov_ob!$H$21</f>
        <v>20081.43</v>
      </c>
      <c r="BP19" s="24"/>
      <c r="BQ19" s="24">
        <f>FAOSTAT_2022!K770/1000</f>
        <v>16395.343000000001</v>
      </c>
      <c r="BR19" s="488"/>
      <c r="BS19" s="24"/>
      <c r="BT19" s="24">
        <f>FAOSTAT_2022!Q770/1000</f>
        <v>17359.882755198527</v>
      </c>
      <c r="BU19" s="358">
        <f t="shared" si="44"/>
        <v>1.2248254687002527</v>
      </c>
      <c r="BV19" s="10">
        <f>JFSQ_for_remov_ub!$H$22</f>
        <v>51866.36</v>
      </c>
      <c r="BW19" s="24">
        <f>JFSQ_for_remov_ob!$H$22</f>
        <v>61191.09</v>
      </c>
      <c r="BX19" s="24">
        <v>47593.45</v>
      </c>
      <c r="BY19" s="24">
        <f>FAOSTAT_2022!K299/1000</f>
        <v>49376.288</v>
      </c>
      <c r="BZ19" s="488"/>
      <c r="CA19" s="24"/>
      <c r="CB19" s="24">
        <f>FAOSTAT_2022!Q299/1000</f>
        <v>56153.19082729175</v>
      </c>
      <c r="CC19" s="358">
        <f t="shared" si="9"/>
        <v>1.1797837750711635</v>
      </c>
      <c r="CD19" s="10">
        <f>JFSQ_for_remov_ub!$H$23</f>
        <v>5925.95</v>
      </c>
      <c r="CE19" s="24"/>
      <c r="CF19" s="24">
        <v>5448</v>
      </c>
      <c r="CG19" s="24">
        <f>FAOSTAT_2022!K118/1000</f>
        <v>4996.59</v>
      </c>
      <c r="CH19" s="488"/>
      <c r="CI19" s="24"/>
      <c r="CJ19" s="24">
        <f>FAOSTAT_2022!Q118/1000</f>
        <v>5691.0162099939089</v>
      </c>
      <c r="CK19" s="358" t="str">
        <f t="shared" si="36"/>
        <v/>
      </c>
      <c r="CL19" s="10">
        <f>JFSQ_for_remov_ub!$H$24</f>
        <v>5758.87</v>
      </c>
      <c r="CM19" s="24">
        <f>JFSQ_for_remov_ob!$H$24</f>
        <v>9063.58</v>
      </c>
      <c r="CN19" s="24"/>
      <c r="CO19" s="24">
        <f>FAOSTAT_2022!K454/1000</f>
        <v>13084.5</v>
      </c>
      <c r="CP19" s="488"/>
      <c r="CQ19" s="24"/>
      <c r="CR19" s="24">
        <f>FAOSTAT_2022!Q454/1000</f>
        <v>14924.566430062294</v>
      </c>
      <c r="CS19" s="358">
        <f t="shared" si="45"/>
        <v>1.5738469526139678</v>
      </c>
      <c r="CT19" s="10">
        <f>JFSQ_for_remov_ub!$H$25</f>
        <v>8.81</v>
      </c>
      <c r="CU19" s="24"/>
      <c r="CV19" s="24">
        <v>11</v>
      </c>
      <c r="CW19" s="24">
        <f>FAOSTAT_2022!K149/1000</f>
        <v>8.81</v>
      </c>
      <c r="CX19" s="488"/>
      <c r="CY19" s="24"/>
      <c r="CZ19" s="24"/>
      <c r="DA19" s="358" t="str">
        <f t="shared" si="46"/>
        <v/>
      </c>
      <c r="DB19" s="10">
        <f>JFSQ_for_remov_ub!$H$26</f>
        <v>12885.34</v>
      </c>
      <c r="DC19" s="24">
        <f>JFSQ_for_remov_ob!$H$26</f>
        <v>14173.88</v>
      </c>
      <c r="DD19" s="24"/>
      <c r="DE19" s="24">
        <f>FAOSTAT_2022!K483/1000</f>
        <v>12885.343999999999</v>
      </c>
      <c r="DF19" s="488"/>
      <c r="DG19" s="24"/>
      <c r="DH19" s="24">
        <f>FAOSTAT_2022!Q483/1000</f>
        <v>14977.608345198923</v>
      </c>
      <c r="DI19" s="358">
        <f t="shared" ref="DI19:DI24" si="51">IF(DC19&gt;0,DC19/DB19,"")</f>
        <v>1.1000004656454543</v>
      </c>
      <c r="DJ19" s="10">
        <f>JFSQ_for_remov_ub!$H$27</f>
        <v>7351</v>
      </c>
      <c r="DK19" s="24">
        <f>JFSQ_for_remov_ob!$H$27</f>
        <v>7960.5</v>
      </c>
      <c r="DL19" s="24">
        <v>8297</v>
      </c>
      <c r="DM19" s="24">
        <f>FAOSTAT_2022!K512/1000</f>
        <v>7351</v>
      </c>
      <c r="DN19" s="488"/>
      <c r="DO19" s="24"/>
      <c r="DP19" s="24">
        <f>FAOSTAT_2022!Q512/1000</f>
        <v>8485.8817616000815</v>
      </c>
      <c r="DQ19" s="358">
        <f t="shared" si="33"/>
        <v>1.0829138892667665</v>
      </c>
      <c r="DR19" s="10"/>
      <c r="DS19" s="24"/>
      <c r="DT19" s="24">
        <v>406</v>
      </c>
      <c r="DU19" s="24">
        <f>FAOSTAT_2022!K535/1000</f>
        <v>344.75700000000001</v>
      </c>
      <c r="DV19" s="488"/>
      <c r="DW19" s="24"/>
      <c r="DX19" s="24">
        <f>FAOSTAT_2022!Q535/1000</f>
        <v>391.93343212936134</v>
      </c>
      <c r="DY19" s="358" t="str">
        <f>IF(DS19&gt;0,DS19/DR19,"")</f>
        <v/>
      </c>
      <c r="DZ19" s="10"/>
      <c r="EA19" s="24">
        <f>JFSQ_for_remov_ob!$H$29</f>
        <v>7097.62</v>
      </c>
      <c r="EB19" s="24"/>
      <c r="EC19" s="24">
        <f>FAOSTAT_2022!K392/1000</f>
        <v>5798.1620000000003</v>
      </c>
      <c r="ED19" s="488"/>
      <c r="EE19" s="24"/>
      <c r="EF19" s="24">
        <f>FAOSTAT_2022!Q392/1000</f>
        <v>6517.7177739042363</v>
      </c>
      <c r="EG19" s="358"/>
      <c r="EH19" s="24"/>
      <c r="EI19" s="24"/>
      <c r="EJ19" s="24"/>
      <c r="EK19" s="24"/>
      <c r="EL19" s="488"/>
      <c r="EM19" s="24"/>
      <c r="EN19" s="24"/>
      <c r="EO19" s="25" t="str">
        <f>IF(EI19&gt;0,EI19/EH19,"")</f>
        <v/>
      </c>
      <c r="EP19" s="10">
        <f>JFSQ_for_remov_ub!$H$31</f>
        <v>1251.1400000000001</v>
      </c>
      <c r="EQ19" s="24"/>
      <c r="ER19" s="24"/>
      <c r="ES19" s="24">
        <f>FAOSTAT_2022!K589/1000</f>
        <v>1251.1400000000001</v>
      </c>
      <c r="ET19" s="488"/>
      <c r="EU19" s="24"/>
      <c r="EV19" s="24">
        <f>FAOSTAT_2022!Q589/1000</f>
        <v>1416.2138164145504</v>
      </c>
      <c r="EW19" s="358" t="str">
        <f t="shared" si="17"/>
        <v/>
      </c>
      <c r="EX19" s="10">
        <f>JFSQ_for_remov_ub!$H$32</f>
        <v>17088.55</v>
      </c>
      <c r="EY19" s="24">
        <f>JFSQ_for_remov_ob!$H$32</f>
        <v>19139.169999999998</v>
      </c>
      <c r="EZ19" s="24"/>
      <c r="FA19" s="24">
        <f>FAOSTAT_2022!K26/1000</f>
        <v>17088.560000000001</v>
      </c>
      <c r="FB19" s="488"/>
      <c r="FC19" s="24"/>
      <c r="FD19" s="24">
        <f>FAOSTAT_2022!Q26/1000</f>
        <v>18871.223180171779</v>
      </c>
      <c r="FE19" s="358">
        <f t="shared" si="47"/>
        <v>1.1199996488877055</v>
      </c>
      <c r="FF19" s="10">
        <f>JFSQ_for_remov_ub!$H$33</f>
        <v>40862.04</v>
      </c>
      <c r="FG19" s="24">
        <f>JFSQ_for_remov_ob!$H$33</f>
        <v>45397.72</v>
      </c>
      <c r="FH19" s="24">
        <f>EFA_for_vol!H32</f>
        <v>49678</v>
      </c>
      <c r="FI19" s="24">
        <f>FAOSTAT_2022!K620/1000</f>
        <v>40862.038</v>
      </c>
      <c r="FJ19" s="488"/>
      <c r="FK19" s="24"/>
      <c r="FL19" s="24">
        <f>FAOSTAT_2022!Q620/1000</f>
        <v>46674.156225300474</v>
      </c>
      <c r="FM19" s="358">
        <f t="shared" si="19"/>
        <v>1.1109998423965128</v>
      </c>
      <c r="FN19" s="10">
        <f>JFSQ_for_remov_ub!$H$34</f>
        <v>11152.37</v>
      </c>
      <c r="FO19" s="24">
        <f>JFSQ_for_remov_ob!$H$34</f>
        <v>13100.02</v>
      </c>
      <c r="FP19" s="24"/>
      <c r="FQ19" s="24">
        <f>FAOSTAT_2022!K651/1000</f>
        <v>11152.371999999999</v>
      </c>
      <c r="FR19" s="488"/>
      <c r="FS19" s="24"/>
      <c r="FT19" s="24">
        <f>FAOSTAT_2022!Q651/1000</f>
        <v>13179.528146129414</v>
      </c>
      <c r="FU19" s="358">
        <f t="shared" si="48"/>
        <v>1.1746400092536384</v>
      </c>
      <c r="FV19" s="10">
        <f>JFSQ_for_remov_ub!$H$35</f>
        <v>15329.91</v>
      </c>
      <c r="FW19" s="24">
        <f>JFSQ_for_remov_ob!$H$35</f>
        <v>16232.9</v>
      </c>
      <c r="FX19" s="24">
        <f>EFA_for_vol!H34</f>
        <v>16232.9</v>
      </c>
      <c r="FY19" s="24">
        <f>FAOSTAT_2022!K682/1000</f>
        <v>15329.913</v>
      </c>
      <c r="FZ19" s="488"/>
      <c r="GA19" s="24"/>
      <c r="GB19" s="24">
        <f>FAOSTAT_2022!Q682/1000</f>
        <v>18779.272573946997</v>
      </c>
      <c r="GC19" s="358">
        <f t="shared" si="21"/>
        <v>1.0589038030882112</v>
      </c>
      <c r="GD19" s="10">
        <f>JFSQ_for_remov_ub!$H$36</f>
        <v>5099.34</v>
      </c>
      <c r="GE19" s="24">
        <f>JFSQ_for_remov_ob!$H$36</f>
        <v>5555.52</v>
      </c>
      <c r="GF19" s="24">
        <v>5555.52</v>
      </c>
      <c r="GG19" s="24">
        <f>FAOSTAT_2022!K739/1000</f>
        <v>5099.34</v>
      </c>
      <c r="GH19" s="488"/>
      <c r="GI19" s="24"/>
      <c r="GJ19" s="24">
        <f>FAOSTAT_2022!Q739/1000</f>
        <v>6168.9655837219416</v>
      </c>
      <c r="GK19" s="358">
        <f t="shared" si="22"/>
        <v>1.0894586358234595</v>
      </c>
      <c r="GL19" s="10">
        <f>JFSQ_for_remov_ub!$H$37</f>
        <v>9167.98</v>
      </c>
      <c r="GM19" s="24">
        <f>JFSQ_for_remov_ob!$H$37</f>
        <v>10486.66</v>
      </c>
      <c r="GN19" s="24">
        <v>10487</v>
      </c>
      <c r="GO19" s="24">
        <f>FAOSTAT_2022!K710/1000</f>
        <v>9167.98</v>
      </c>
      <c r="GP19" s="488"/>
      <c r="GQ19" s="24"/>
      <c r="GR19" s="24">
        <f>FAOSTAT_2022!Q710/1000</f>
        <v>11089.648026031933</v>
      </c>
      <c r="GS19" s="358">
        <f t="shared" si="23"/>
        <v>1.1438353923110653</v>
      </c>
      <c r="GT19" s="10">
        <f>JFSQ_for_remov_ub!$H$38</f>
        <v>57033.45</v>
      </c>
      <c r="GU19" s="24">
        <f>JFSQ_for_remov_ob!$H$38</f>
        <v>65294.48</v>
      </c>
      <c r="GV19" s="24"/>
      <c r="GW19" s="24">
        <f>FAOSTAT_2022!K268/1000</f>
        <v>57033.45</v>
      </c>
      <c r="GX19" s="488"/>
      <c r="GY19" s="24"/>
      <c r="GZ19" s="24">
        <f>FAOSTAT_2022!Q268/1000</f>
        <v>65034.319707555274</v>
      </c>
      <c r="HA19" s="358">
        <f t="shared" si="24"/>
        <v>1.144845349527339</v>
      </c>
      <c r="HB19" s="10">
        <f>JFSQ_for_remov_ub!$H$39</f>
        <v>73300</v>
      </c>
      <c r="HC19" s="24">
        <f>JFSQ_for_remov_ob!$H$39</f>
        <v>87960</v>
      </c>
      <c r="HD19" s="24"/>
      <c r="HE19" s="24">
        <f>FAOSTAT_2022!K801/1000</f>
        <v>73300</v>
      </c>
      <c r="HF19" s="488"/>
      <c r="HG19" s="24"/>
      <c r="HH19" s="24">
        <f>FAOSTAT_2022!Q801/1000</f>
        <v>83933.131168257387</v>
      </c>
      <c r="HI19" s="358">
        <f t="shared" si="25"/>
        <v>1.2</v>
      </c>
      <c r="HJ19" s="10">
        <f t="shared" si="26"/>
        <v>419886.42</v>
      </c>
      <c r="HK19" s="24">
        <f t="shared" si="34"/>
        <v>401406.16000000003</v>
      </c>
      <c r="HL19" s="24">
        <f t="shared" si="32"/>
        <v>235548.87</v>
      </c>
      <c r="HM19" s="24">
        <f t="shared" si="37"/>
        <v>453214.19600000005</v>
      </c>
      <c r="HN19" s="24"/>
      <c r="HO19" s="24"/>
      <c r="HP19" s="24"/>
      <c r="HQ19" s="24">
        <f t="shared" si="29"/>
        <v>513826.90464553901</v>
      </c>
      <c r="HR19" s="25">
        <f t="shared" si="30"/>
        <v>520710.82984519214</v>
      </c>
      <c r="HS19" s="510">
        <v>2014</v>
      </c>
      <c r="HU19" s="330">
        <f t="shared" si="28"/>
        <v>-7.3536478544021747E-2</v>
      </c>
      <c r="HV19" s="331">
        <f t="shared" si="35"/>
        <v>0.297216838538781</v>
      </c>
      <c r="HW19" s="332">
        <f t="shared" si="31"/>
        <v>5.7879217943959905E-3</v>
      </c>
      <c r="HX19" s="331"/>
    </row>
    <row r="20" spans="1:232" ht="15" x14ac:dyDescent="0.25">
      <c r="A20" s="509">
        <v>2015</v>
      </c>
      <c r="B20" s="10"/>
      <c r="C20" s="24"/>
      <c r="D20" s="24"/>
      <c r="E20" s="24">
        <f>FAOSTAT_2022!K49/1000</f>
        <v>5412.14</v>
      </c>
      <c r="F20" s="489">
        <f>((G20-E20*I$26)/(E20*I$26))</f>
        <v>-0.11917039102750045</v>
      </c>
      <c r="G20" s="24">
        <f>'panEuropean-Felling'!$F$4</f>
        <v>5354.73</v>
      </c>
      <c r="H20" s="24">
        <f>FAOSTAT_2022!Q49/1000</f>
        <v>5650.9934631000942</v>
      </c>
      <c r="I20" s="358" t="str">
        <f t="shared" si="49"/>
        <v/>
      </c>
      <c r="J20" s="10">
        <f>JFSQ_for_remov_ub!$J$14</f>
        <v>6372.1</v>
      </c>
      <c r="K20" s="24">
        <f>JFSQ_for_remov_ob!$J$14</f>
        <v>7343.41</v>
      </c>
      <c r="L20" s="24">
        <f>EFA_for_vol!$J$14</f>
        <v>7343</v>
      </c>
      <c r="M20" s="24">
        <f>FAOSTAT_2022!K90/1000</f>
        <v>6372.1019999999999</v>
      </c>
      <c r="N20" s="489">
        <f>((O20-M20*Q$26)/(M20*Q$26))</f>
        <v>0.14568829205831216</v>
      </c>
      <c r="O20" s="24">
        <f>'panEuropean-Felling'!$F$5</f>
        <v>8389</v>
      </c>
      <c r="P20" s="24">
        <f>FAOSTAT_2022!Q90/1000</f>
        <v>7074.2772652981694</v>
      </c>
      <c r="Q20" s="358">
        <f t="shared" si="38"/>
        <v>1.1524316944178528</v>
      </c>
      <c r="R20" s="10">
        <f>JFSQ_for_remov_ub!$J$15</f>
        <v>16163</v>
      </c>
      <c r="S20" s="24"/>
      <c r="T20" s="24"/>
      <c r="U20" s="24">
        <f>FAOSTAT_2022!K178/1000</f>
        <v>16163</v>
      </c>
      <c r="V20" s="489">
        <f>((W20-U20*Y$26)/(U20*Y$26))</f>
        <v>-5.4191820045655552E-3</v>
      </c>
      <c r="W20" s="24">
        <f>'panEuropean-Felling'!$F$8</f>
        <v>18247</v>
      </c>
      <c r="X20" s="24">
        <f>FAOSTAT_2022!Q178/1000</f>
        <v>18357.347872584818</v>
      </c>
      <c r="Y20" s="358" t="str">
        <f t="shared" si="50"/>
        <v/>
      </c>
      <c r="Z20" s="10">
        <f>JFSQ_for_remov_ub!$J$16</f>
        <v>3482.76</v>
      </c>
      <c r="AA20" s="24">
        <f>JFSQ_for_remov_ob!$J$16</f>
        <v>3915.2</v>
      </c>
      <c r="AB20" s="24"/>
      <c r="AC20" s="24">
        <f>FAOSTAT_2022!K209/1000</f>
        <v>4311.3</v>
      </c>
      <c r="AD20" s="489">
        <f>((AE20-AC20*AG$26)/(AC20*AG$26))</f>
        <v>-8.1918455237365767E-2</v>
      </c>
      <c r="AE20" s="24">
        <f>'panEuropean-Felling'!$F$9</f>
        <v>4425.99</v>
      </c>
      <c r="AF20" s="24">
        <f>FAOSTAT_2022!Q209/1000</f>
        <v>4875.5483208949163</v>
      </c>
      <c r="AG20" s="358">
        <f>IF(AA20&gt;0,AA20/Z20,"")</f>
        <v>1.1241658914194488</v>
      </c>
      <c r="AH20" s="10">
        <f>JFSQ_for_remov_ub!$J$17</f>
        <v>55612.74</v>
      </c>
      <c r="AI20" s="24"/>
      <c r="AJ20" s="24">
        <v>82754</v>
      </c>
      <c r="AK20" s="24">
        <f>FAOSTAT_2022!K331/1000</f>
        <v>68998.504000000001</v>
      </c>
      <c r="AL20" s="489">
        <f>((AM20-AK20*AO$26)/(AK20*AO$26))</f>
        <v>0.2368888582482834</v>
      </c>
      <c r="AM20" s="24">
        <f>'panEuropean-Felling'!$F$13</f>
        <v>95925</v>
      </c>
      <c r="AN20" s="24">
        <f>FAOSTAT_2022!Q331/1000</f>
        <v>68829.63845104324</v>
      </c>
      <c r="AO20" s="358" t="str">
        <f t="shared" si="40"/>
        <v/>
      </c>
      <c r="AP20" s="10">
        <f>JFSQ_for_remov_ub!$J$18</f>
        <v>9515.0300000000007</v>
      </c>
      <c r="AQ20" s="24">
        <f>JFSQ_for_remov_ob!$J$18</f>
        <v>10860</v>
      </c>
      <c r="AR20" s="24"/>
      <c r="AS20" s="24">
        <f>FAOSTAT_2022!K238/1000</f>
        <v>9515.0310000000009</v>
      </c>
      <c r="AT20" s="489">
        <f>((AU20-AS20*AW$26)/(AS20*AW$26))</f>
        <v>-4.5576779083688942E-2</v>
      </c>
      <c r="AU20" s="24">
        <f>'panEuropean-Felling'!$F$10</f>
        <v>10220.790000000001</v>
      </c>
      <c r="AV20" s="24">
        <f>FAOSTAT_2022!Q238/1000</f>
        <v>10529.421295227441</v>
      </c>
      <c r="AW20" s="358">
        <f t="shared" si="41"/>
        <v>1.1413521554845334</v>
      </c>
      <c r="AX20" s="10">
        <f>JFSQ_for_remov_ub!$J$19</f>
        <v>2907.99</v>
      </c>
      <c r="AY20" s="24">
        <f>JFSQ_for_remov_ob!$J$19</f>
        <v>3198.76</v>
      </c>
      <c r="AZ20" s="24">
        <v>3198.79</v>
      </c>
      <c r="BA20" s="24">
        <f>FAOSTAT_2022!K424/1000</f>
        <v>2907.99</v>
      </c>
      <c r="BB20" s="489">
        <f>((BC20-BA20*BE$26)/(BA20*BE$26))</f>
        <v>0.55954705558121409</v>
      </c>
      <c r="BC20" s="24">
        <f>'panEuropean-Felling'!$F$16</f>
        <v>5005.6099999999997</v>
      </c>
      <c r="BD20" s="24">
        <f>FAOSTAT_2022!Q424/1000</f>
        <v>3199.1127444710428</v>
      </c>
      <c r="BE20" s="358">
        <f t="shared" si="42"/>
        <v>1.099990027476023</v>
      </c>
      <c r="BF20" s="10"/>
      <c r="BG20" s="24"/>
      <c r="BH20" s="24"/>
      <c r="BI20" s="24">
        <f>FAOSTAT_2022!K362/1000</f>
        <v>1432</v>
      </c>
      <c r="BJ20" s="489"/>
      <c r="BK20" s="24"/>
      <c r="BL20" s="24">
        <f>FAOSTAT_2022!Q362/1000</f>
        <v>1629.4079357932778</v>
      </c>
      <c r="BM20" s="358" t="str">
        <f t="shared" si="43"/>
        <v/>
      </c>
      <c r="BN20" s="10">
        <f>JFSQ_for_remov_ub!$J$21</f>
        <v>17427.490000000002</v>
      </c>
      <c r="BO20" s="24">
        <f>JFSQ_for_remov_ob!$J$21</f>
        <v>20463.97</v>
      </c>
      <c r="BP20" s="24"/>
      <c r="BQ20" s="24">
        <f>FAOSTAT_2022!K771/1000</f>
        <v>17427.490000000002</v>
      </c>
      <c r="BR20" s="489"/>
      <c r="BS20" s="24"/>
      <c r="BT20" s="24">
        <f>FAOSTAT_2022!Q771/1000</f>
        <v>19944.412243559593</v>
      </c>
      <c r="BU20" s="358">
        <f t="shared" si="44"/>
        <v>1.1742350734385731</v>
      </c>
      <c r="BV20" s="10">
        <f>JFSQ_for_remov_ub!$J$22</f>
        <v>51012.13</v>
      </c>
      <c r="BW20" s="24">
        <f>JFSQ_for_remov_ob!$J$22</f>
        <v>60164.06</v>
      </c>
      <c r="BX20" s="24">
        <v>46116</v>
      </c>
      <c r="BY20" s="24">
        <f>FAOSTAT_2022!K300/1000</f>
        <v>50419.330999999998</v>
      </c>
      <c r="BZ20" s="489">
        <f>((CA20-BY20*CC$26)/(BY20*CC$26))</f>
        <v>-0.17258995917366249</v>
      </c>
      <c r="CA20" s="24">
        <f>'panEuropean-Felling'!$P$12</f>
        <v>48805</v>
      </c>
      <c r="CB20" s="24">
        <f>FAOSTAT_2022!Q300/1000</f>
        <v>57027.099621439338</v>
      </c>
      <c r="CC20" s="358">
        <f t="shared" si="9"/>
        <v>1.1794069371343638</v>
      </c>
      <c r="CD20" s="10">
        <f>JFSQ_for_remov_ub!$J$23</f>
        <v>5178.47</v>
      </c>
      <c r="CE20" s="24"/>
      <c r="CF20" s="24">
        <v>5483</v>
      </c>
      <c r="CG20" s="24">
        <f>FAOSTAT_2022!K119/1000</f>
        <v>5178.4709999999995</v>
      </c>
      <c r="CH20" s="489">
        <f>((CI20-CG20*CK$26)/(CG20*CK$26))</f>
        <v>0.22429960503785781</v>
      </c>
      <c r="CI20" s="24">
        <f>'panEuropean-Felling'!$F$6</f>
        <v>6340</v>
      </c>
      <c r="CJ20" s="24">
        <f>FAOSTAT_2022!Q119/1000</f>
        <v>5884.1570252098409</v>
      </c>
      <c r="CK20" s="358" t="str">
        <f t="shared" si="36"/>
        <v/>
      </c>
      <c r="CL20" s="10">
        <f>JFSQ_for_remov_ub!$J$24</f>
        <v>5052.4399999999996</v>
      </c>
      <c r="CM20" s="24">
        <f>JFSQ_for_remov_ob!$J$24</f>
        <v>7920.77</v>
      </c>
      <c r="CN20" s="24"/>
      <c r="CO20" s="24">
        <f>FAOSTAT_2022!K455/1000</f>
        <v>13077.8</v>
      </c>
      <c r="CP20" s="489"/>
      <c r="CQ20" s="24"/>
      <c r="CR20" s="24">
        <f>FAOSTAT_2022!Q455/1000</f>
        <v>14829.412808367157</v>
      </c>
      <c r="CS20" s="358">
        <f t="shared" si="45"/>
        <v>1.5677118382405335</v>
      </c>
      <c r="CT20" s="10">
        <f>JFSQ_for_remov_ub!$J$25</f>
        <v>10.6</v>
      </c>
      <c r="CU20" s="24"/>
      <c r="CV20" s="24">
        <v>13</v>
      </c>
      <c r="CW20" s="24">
        <f>FAOSTAT_2022!K150/1000</f>
        <v>10.595000000000001</v>
      </c>
      <c r="CX20" s="489"/>
      <c r="CY20" s="24"/>
      <c r="CZ20" s="24"/>
      <c r="DA20" s="25" t="str">
        <f t="shared" si="46"/>
        <v/>
      </c>
      <c r="DB20" s="10">
        <f>JFSQ_for_remov_ub!$J$26</f>
        <v>12294.42</v>
      </c>
      <c r="DC20" s="24">
        <f>JFSQ_for_remov_ob!$J$26</f>
        <v>13928.73</v>
      </c>
      <c r="DD20" s="24"/>
      <c r="DE20" s="24">
        <f>FAOSTAT_2022!K484/1000</f>
        <v>12294.415999999999</v>
      </c>
      <c r="DF20" s="489">
        <f>((DG20-DE20*DI$26)/(DE20*DI$26))</f>
        <v>2.0137674342587199E-2</v>
      </c>
      <c r="DG20" s="24">
        <f>'panEuropean-Felling'!$F$18</f>
        <v>14159.59</v>
      </c>
      <c r="DH20" s="24">
        <f>FAOSTAT_2022!Q484/1000</f>
        <v>14306.327611767336</v>
      </c>
      <c r="DI20" s="358">
        <f t="shared" si="51"/>
        <v>1.1329310370070325</v>
      </c>
      <c r="DJ20" s="10">
        <f>JFSQ_for_remov_ub!$J$27</f>
        <v>6414</v>
      </c>
      <c r="DK20" s="24">
        <f>JFSQ_for_remov_ob!$J$27</f>
        <v>7601.58</v>
      </c>
      <c r="DL20" s="24"/>
      <c r="DM20" s="24">
        <f>FAOSTAT_2022!K513/1000</f>
        <v>6414</v>
      </c>
      <c r="DN20" s="489">
        <f>((DO20-DM20*DQ$26)/(DM20*DQ$26))</f>
        <v>0.39661949983037342</v>
      </c>
      <c r="DO20" s="24">
        <f>'panEuropean-Felling'!$F$20</f>
        <v>10120</v>
      </c>
      <c r="DP20" s="24">
        <f>FAOSTAT_2022!Q513/1000</f>
        <v>7332.4352392079254</v>
      </c>
      <c r="DQ20" s="358">
        <f t="shared" si="33"/>
        <v>1.1851543498596819</v>
      </c>
      <c r="DR20" s="10"/>
      <c r="DS20" s="24">
        <f>JFSQ_for_remov_ob!$J$28</f>
        <v>438.1</v>
      </c>
      <c r="DT20" s="24">
        <f>EFA_for_vol!J28</f>
        <v>438.1</v>
      </c>
      <c r="DU20" s="24">
        <f>FAOSTAT_2022!K536/1000</f>
        <v>372.38900000000001</v>
      </c>
      <c r="DV20" s="489"/>
      <c r="DW20" s="24"/>
      <c r="DX20" s="24">
        <f>FAOSTAT_2022!Q536/1000</f>
        <v>418.87530455151921</v>
      </c>
      <c r="DY20" s="358"/>
      <c r="DZ20" s="10">
        <f>JFSQ_for_remov_ub!$J$29</f>
        <v>5743.97</v>
      </c>
      <c r="EA20" s="24">
        <f>JFSQ_for_remov_ob!$J$29</f>
        <v>7019.3</v>
      </c>
      <c r="EB20" s="24"/>
      <c r="EC20" s="24">
        <f>FAOSTAT_2022!K393/1000</f>
        <v>5743.9690000000001</v>
      </c>
      <c r="ED20" s="489">
        <f>((EE20-EC20*EG$26)/(EC20*EG$26))</f>
        <v>7.047580753204731E-2</v>
      </c>
      <c r="EE20" s="24">
        <f>'panEuropean-Felling'!$F$15</f>
        <v>7532.17</v>
      </c>
      <c r="EF20" s="24">
        <f>FAOSTAT_2022!Q393/1000</f>
        <v>6283.5995953510583</v>
      </c>
      <c r="EG20" s="358">
        <f>IF(EA20&gt;0,EA20/DZ20,"")</f>
        <v>1.2220293629667285</v>
      </c>
      <c r="EH20" s="24"/>
      <c r="EI20" s="24"/>
      <c r="EJ20" s="24"/>
      <c r="EK20" s="24"/>
      <c r="EL20" s="489"/>
      <c r="EM20" s="24"/>
      <c r="EN20" s="24"/>
      <c r="EO20" s="25" t="str">
        <f>IF(EI20&gt;0,EI20/EH20,"")</f>
        <v/>
      </c>
      <c r="EP20" s="10">
        <f>JFSQ_for_remov_ub!$J$31</f>
        <v>2245.6999999999998</v>
      </c>
      <c r="EQ20" s="24">
        <f>JFSQ_for_remov_ob!$J$31</f>
        <v>2596.9</v>
      </c>
      <c r="ER20" s="24"/>
      <c r="ES20" s="24">
        <f>FAOSTAT_2022!K590/1000</f>
        <v>2245.6999999999998</v>
      </c>
      <c r="ET20" s="489">
        <f>((EU20-ES20*EW$26)/(ES20*EW$26))</f>
        <v>-0.51965598550194525</v>
      </c>
      <c r="EU20" s="24">
        <f>'panEuropean-Felling'!$F$22</f>
        <v>1267</v>
      </c>
      <c r="EV20" s="24">
        <f>FAOSTAT_2022!Q590/1000</f>
        <v>2461.5563241788932</v>
      </c>
      <c r="EW20" s="358">
        <f t="shared" si="17"/>
        <v>1.156387763280937</v>
      </c>
      <c r="EX20" s="10">
        <f>JFSQ_for_remov_ub!$J$32</f>
        <v>17549.53</v>
      </c>
      <c r="EY20" s="24">
        <f>JFSQ_for_remov_ob!$J$32</f>
        <v>19655.47</v>
      </c>
      <c r="EZ20" s="24"/>
      <c r="FA20" s="24">
        <f>FAOSTAT_2022!K27/1000</f>
        <v>17549.526000000002</v>
      </c>
      <c r="FB20" s="489">
        <f>((FC20-FA20*FE$26)/(FA20*FE$26))</f>
        <v>0.19732576263819515</v>
      </c>
      <c r="FC20" s="24">
        <f>'panEuropean-Felling'!$P$3</f>
        <v>23534</v>
      </c>
      <c r="FD20" s="24">
        <f>FAOSTAT_2022!Q27/1000</f>
        <v>19560.11865123815</v>
      </c>
      <c r="FE20" s="358">
        <f t="shared" si="47"/>
        <v>1.1199997948663014</v>
      </c>
      <c r="FF20" s="10">
        <f>JFSQ_for_remov_ub!$J$33</f>
        <v>41374.97</v>
      </c>
      <c r="FG20" s="24">
        <f>JFSQ_for_remov_ob!$J$33</f>
        <v>45967.59</v>
      </c>
      <c r="FH20" s="24">
        <f>EFA_for_vol!J32</f>
        <v>50309.1</v>
      </c>
      <c r="FI20" s="24">
        <f>FAOSTAT_2022!K621/1000</f>
        <v>41375.281999999999</v>
      </c>
      <c r="FJ20" s="489"/>
      <c r="FK20" s="24"/>
      <c r="FL20" s="24">
        <f>FAOSTAT_2022!Q621/1000</f>
        <v>46810.388342811289</v>
      </c>
      <c r="FM20" s="358">
        <f t="shared" si="19"/>
        <v>1.1109999596374329</v>
      </c>
      <c r="FN20" s="10">
        <f>JFSQ_for_remov_ub!$J$34</f>
        <v>11654.66</v>
      </c>
      <c r="FO20" s="24">
        <f>JFSQ_for_remov_ob!$J$34</f>
        <v>15085.28</v>
      </c>
      <c r="FP20" s="24"/>
      <c r="FQ20" s="24">
        <f>FAOSTAT_2022!K652/1000</f>
        <v>11399.677</v>
      </c>
      <c r="FR20" s="489"/>
      <c r="FS20" s="24"/>
      <c r="FT20" s="24">
        <f>FAOSTAT_2022!Q652/1000</f>
        <v>13479.700822700093</v>
      </c>
      <c r="FU20" s="358">
        <f t="shared" si="48"/>
        <v>1.2943560773115648</v>
      </c>
      <c r="FV20" s="10">
        <f>JFSQ_for_remov_ub!$J$35</f>
        <v>15314.7</v>
      </c>
      <c r="FW20" s="24">
        <f>JFSQ_for_remov_ob!$J$35</f>
        <v>16224.13</v>
      </c>
      <c r="FX20" s="24">
        <f>EFA_for_vol!J34</f>
        <v>16224.13</v>
      </c>
      <c r="FY20" s="24">
        <f>FAOSTAT_2022!K683/1000</f>
        <v>15314.7</v>
      </c>
      <c r="FZ20" s="489">
        <f>((GA20-FY20*GC$26)/(FY20*GC$26))</f>
        <v>8.9526499281855312E-2</v>
      </c>
      <c r="GA20" s="24">
        <f>'panEuropean-Felling'!$F$25</f>
        <v>18163.560000000001</v>
      </c>
      <c r="GB20" s="24">
        <f>FAOSTAT_2022!Q683/1000</f>
        <v>17774.716162400236</v>
      </c>
      <c r="GC20" s="358">
        <f t="shared" si="21"/>
        <v>1.059382815203693</v>
      </c>
      <c r="GD20" s="10">
        <f>JFSQ_for_remov_ub!$J$36</f>
        <v>5054.4399999999996</v>
      </c>
      <c r="GE20" s="24">
        <f>JFSQ_for_remov_ob!$J$36</f>
        <v>5521.87</v>
      </c>
      <c r="GF20" s="24">
        <v>5521.87</v>
      </c>
      <c r="GG20" s="24">
        <f>FAOSTAT_2022!K740/1000</f>
        <v>5054.4430000000002</v>
      </c>
      <c r="GH20" s="489">
        <f>((GI20-GG20*GK$26)/(GG20*GK$26))</f>
        <v>-5.0144702385784758E-2</v>
      </c>
      <c r="GI20" s="24">
        <f>'panEuropean-Felling'!$P$27</f>
        <v>5250.79</v>
      </c>
      <c r="GJ20" s="24">
        <f>FAOSTAT_2022!Q740/1000</f>
        <v>5658.2246108012687</v>
      </c>
      <c r="GK20" s="358">
        <f t="shared" si="22"/>
        <v>1.0924790876931965</v>
      </c>
      <c r="GL20" s="10">
        <f>JFSQ_for_remov_ub!$J$37</f>
        <v>8994.6</v>
      </c>
      <c r="GM20" s="24">
        <f>JFSQ_for_remov_ob!$J$37</f>
        <v>10327.32</v>
      </c>
      <c r="GN20" s="24">
        <v>10327</v>
      </c>
      <c r="GO20" s="24">
        <f>FAOSTAT_2022!K711/1000</f>
        <v>8994.6039999999994</v>
      </c>
      <c r="GP20" s="489">
        <f>((GQ20-GO20*GS$26)/(GO20*GS$26))</f>
        <v>-1.7520923597326807E-2</v>
      </c>
      <c r="GQ20" s="24">
        <f>'panEuropean-Felling'!$F$26</f>
        <v>10000.42</v>
      </c>
      <c r="GR20" s="24">
        <f>FAOSTAT_2022!Q711/1000</f>
        <v>10254.986212770049</v>
      </c>
      <c r="GS20" s="358">
        <f t="shared" si="23"/>
        <v>1.1481689013408043</v>
      </c>
      <c r="GT20" s="10">
        <f>JFSQ_for_remov_ub!$J$38</f>
        <v>59410.879999999997</v>
      </c>
      <c r="GU20" s="24">
        <f>JFSQ_for_remov_ob!$J$38</f>
        <v>68035.17</v>
      </c>
      <c r="GV20" s="24"/>
      <c r="GW20" s="24">
        <f>FAOSTAT_2022!K269/1000</f>
        <v>59410.883999999998</v>
      </c>
      <c r="GX20" s="489">
        <f>((GY20-GW20*HA$26)/(GW20*HA$26))</f>
        <v>0.12016342686069124</v>
      </c>
      <c r="GY20" s="24">
        <f>'panEuropean-Felling'!$F$11</f>
        <v>76190.600000000006</v>
      </c>
      <c r="GZ20" s="24">
        <f>FAOSTAT_2022!Q269/1000</f>
        <v>67247.351004928089</v>
      </c>
      <c r="HA20" s="358">
        <f>IF(GU20&gt;0,GU20/GT20,"")</f>
        <v>1.1451634784739766</v>
      </c>
      <c r="HB20" s="10">
        <f>JFSQ_for_remov_ub!$J$39</f>
        <v>74300</v>
      </c>
      <c r="HC20" s="24">
        <f>JFSQ_for_remov_ob!$J$39</f>
        <v>89160</v>
      </c>
      <c r="HD20" s="24"/>
      <c r="HE20" s="24">
        <f>FAOSTAT_2022!K802/1000</f>
        <v>74300</v>
      </c>
      <c r="HF20" s="489">
        <f>((HG20-HE20*HI$26)/(HE20*HI$26))</f>
        <v>2.9575110113847589E-2</v>
      </c>
      <c r="HG20" s="24">
        <f>'panEuropean-Felling'!$F$29</f>
        <v>89176.28</v>
      </c>
      <c r="HH20" s="24">
        <f>FAOSTAT_2022!Q802/1000</f>
        <v>83187.621023850326</v>
      </c>
      <c r="HI20" s="358">
        <f t="shared" si="25"/>
        <v>1.2</v>
      </c>
      <c r="HJ20" s="10">
        <f t="shared" si="26"/>
        <v>433086.62</v>
      </c>
      <c r="HK20" s="24">
        <f t="shared" si="34"/>
        <v>415427.61</v>
      </c>
      <c r="HL20" s="24">
        <f t="shared" si="32"/>
        <v>227727.99000000002</v>
      </c>
      <c r="HM20" s="24">
        <f t="shared" si="37"/>
        <v>461695.3440000001</v>
      </c>
      <c r="HN20" s="24"/>
      <c r="HO20" s="489">
        <f>((HP20-HM20*HR$26)/(HM20*HR$26))</f>
        <v>-0.13638767843969987</v>
      </c>
      <c r="HP20" s="24">
        <f>HG20+GY20+GQ20+GI20+GA20+FS20+FK20+FC20+EU20+EM20+EE20+DW20+DO20+DG20+CY20+CQ20+CI20+CA20+BS20+BK20+BC20+AU20+AM20+AE20+W20+O20+G20</f>
        <v>458107.52999999997</v>
      </c>
      <c r="HQ20" s="24">
        <f t="shared" si="29"/>
        <v>512606.72995354526</v>
      </c>
      <c r="HR20" s="25">
        <f t="shared" si="30"/>
        <v>530455.06480538729</v>
      </c>
      <c r="HS20" s="510">
        <v>2015</v>
      </c>
      <c r="HT20" s="328">
        <f>COUNTA(HG20,GY20,GQ20,GI20,GA20,FS20,FK20,FC20,EU20,EM20,EE20,DW20,DO20,DG20,CY20,CQ20,CI20,CA20,BS20,BK20,BC20,AU20,AM20,AE20,W20,O20,G20)</f>
        <v>19</v>
      </c>
      <c r="HU20" s="330">
        <f t="shared" si="28"/>
        <v>-6.1964506187439691E-2</v>
      </c>
      <c r="HV20" s="331">
        <f t="shared" si="35"/>
        <v>0.27688928717421385</v>
      </c>
      <c r="HW20" s="332">
        <f t="shared" si="31"/>
        <v>1.8713332624735526E-2</v>
      </c>
      <c r="HX20" s="331"/>
    </row>
    <row r="21" spans="1:232" x14ac:dyDescent="0.2">
      <c r="A21" s="509">
        <v>2016</v>
      </c>
      <c r="B21" s="10"/>
      <c r="C21" s="24"/>
      <c r="D21" s="24"/>
      <c r="E21" s="24">
        <f>FAOSTAT_2022!K50/1000</f>
        <v>5412.14</v>
      </c>
      <c r="F21" s="24"/>
      <c r="G21" s="24"/>
      <c r="H21" s="24">
        <f>FAOSTAT_2022!Q50/1000</f>
        <v>5822.5996765558812</v>
      </c>
      <c r="I21" s="358" t="str">
        <f t="shared" si="49"/>
        <v/>
      </c>
      <c r="J21" s="10">
        <f>JFSQ_for_remov_ub!$L$14</f>
        <v>6410</v>
      </c>
      <c r="K21" s="24">
        <f>JFSQ_for_remov_ob!$L$14</f>
        <v>7368.35</v>
      </c>
      <c r="L21" s="24">
        <f>EFA_for_vol!$L$14</f>
        <v>7308</v>
      </c>
      <c r="M21" s="24">
        <f>FAOSTAT_2022!K91/1000</f>
        <v>6409.6620000000003</v>
      </c>
      <c r="N21" s="24"/>
      <c r="O21" s="24"/>
      <c r="P21" s="24">
        <f>FAOSTAT_2022!Q91/1000</f>
        <v>6974.0390474006499</v>
      </c>
      <c r="Q21" s="358">
        <f t="shared" si="38"/>
        <v>1.1495085803432137</v>
      </c>
      <c r="R21" s="10">
        <f>JFSQ_for_remov_ub!$L$15</f>
        <v>17617</v>
      </c>
      <c r="S21" s="24"/>
      <c r="T21" s="24"/>
      <c r="U21" s="24">
        <f>FAOSTAT_2022!K179/1000</f>
        <v>17617</v>
      </c>
      <c r="V21" s="24"/>
      <c r="W21" s="24"/>
      <c r="X21" s="24">
        <f>FAOSTAT_2022!Q179/1000</f>
        <v>19726.99768666405</v>
      </c>
      <c r="Y21" s="358" t="str">
        <f t="shared" si="50"/>
        <v/>
      </c>
      <c r="Z21" s="10">
        <f>JFSQ_for_remov_ub!$L$16</f>
        <v>3482.76</v>
      </c>
      <c r="AA21" s="24">
        <f>JFSQ_for_remov_ob!$L$16</f>
        <v>3915.2</v>
      </c>
      <c r="AB21" s="24"/>
      <c r="AC21" s="24">
        <f>FAOSTAT_2022!K210/1000</f>
        <v>3842.1</v>
      </c>
      <c r="AD21" s="24"/>
      <c r="AE21" s="24"/>
      <c r="AF21" s="24">
        <f>FAOSTAT_2022!Q210/1000</f>
        <v>4376.0483368230261</v>
      </c>
      <c r="AG21" s="358">
        <f t="shared" si="39"/>
        <v>1.1241658914194488</v>
      </c>
      <c r="AH21" s="10">
        <f>JFSQ_for_remov_ub!$L$17</f>
        <v>52194</v>
      </c>
      <c r="AI21" s="24"/>
      <c r="AJ21" s="24">
        <v>79451.929999999993</v>
      </c>
      <c r="AK21" s="24">
        <f>FAOSTAT_2022!K332/1000</f>
        <v>66178.853000000003</v>
      </c>
      <c r="AL21" s="24"/>
      <c r="AM21" s="24"/>
      <c r="AN21" s="24">
        <f>FAOSTAT_2022!Q332/1000</f>
        <v>68987.366357405903</v>
      </c>
      <c r="AO21" s="358" t="str">
        <f t="shared" si="40"/>
        <v/>
      </c>
      <c r="AP21" s="10">
        <f>JFSQ_for_remov_ub!$L$18</f>
        <v>10219</v>
      </c>
      <c r="AQ21" s="24">
        <f>JFSQ_for_remov_ob!$L$18</f>
        <v>11670</v>
      </c>
      <c r="AR21" s="24"/>
      <c r="AS21" s="24">
        <f>FAOSTAT_2022!K239/1000</f>
        <v>10218.94</v>
      </c>
      <c r="AT21" s="24"/>
      <c r="AU21" s="24"/>
      <c r="AV21" s="24">
        <f>FAOSTAT_2022!Q239/1000</f>
        <v>10949.962369928031</v>
      </c>
      <c r="AW21" s="358">
        <f t="shared" si="41"/>
        <v>1.14199041002055</v>
      </c>
      <c r="AX21" s="10">
        <f>JFSQ_for_remov_ub!$L$19</f>
        <v>2944</v>
      </c>
      <c r="AY21" s="24">
        <f>JFSQ_for_remov_ob!$L$19</f>
        <v>3238.77</v>
      </c>
      <c r="AZ21" s="24">
        <v>3355.46</v>
      </c>
      <c r="BA21" s="24">
        <f>FAOSTAT_2022!K425/1000</f>
        <v>3050.4229999999998</v>
      </c>
      <c r="BB21" s="24"/>
      <c r="BC21" s="24"/>
      <c r="BD21" s="24">
        <f>FAOSTAT_2022!Q425/1000</f>
        <v>3394.3511318460392</v>
      </c>
      <c r="BE21" s="358">
        <f t="shared" si="42"/>
        <v>1.100125679347826</v>
      </c>
      <c r="BF21" s="10"/>
      <c r="BG21" s="24"/>
      <c r="BH21" s="24"/>
      <c r="BI21" s="24">
        <f>FAOSTAT_2022!K363/1000</f>
        <v>1432</v>
      </c>
      <c r="BJ21" s="24"/>
      <c r="BK21" s="24"/>
      <c r="BL21" s="24">
        <f>FAOSTAT_2022!Q363/1000</f>
        <v>1620.1540793875333</v>
      </c>
      <c r="BM21" s="358" t="str">
        <f t="shared" si="43"/>
        <v/>
      </c>
      <c r="BN21" s="10">
        <f>JFSQ_for_remov_ub!$L$21</f>
        <v>16248</v>
      </c>
      <c r="BO21" s="24">
        <f>JFSQ_for_remov_ob!$L$21</f>
        <v>20954.169999999998</v>
      </c>
      <c r="BP21" s="24"/>
      <c r="BQ21" s="24">
        <f>FAOSTAT_2022!K772/1000</f>
        <v>16248.295</v>
      </c>
      <c r="BR21" s="24"/>
      <c r="BS21" s="24"/>
      <c r="BT21" s="24">
        <f>FAOSTAT_2022!Q772/1000</f>
        <v>18782.427660079735</v>
      </c>
      <c r="BU21" s="358">
        <f t="shared" si="44"/>
        <v>1.2896461102904972</v>
      </c>
      <c r="BV21" s="10">
        <f>JFSQ_for_remov_ub!$L$22</f>
        <v>51259</v>
      </c>
      <c r="BW21" s="24">
        <f>JFSQ_for_remov_ob!$L$22</f>
        <v>60435.12</v>
      </c>
      <c r="BX21" s="24">
        <v>47102.2</v>
      </c>
      <c r="BY21" s="24">
        <f>FAOSTAT_2022!K301/1000</f>
        <v>52184.919000000002</v>
      </c>
      <c r="BZ21" s="24"/>
      <c r="CA21" s="24"/>
      <c r="CB21" s="24">
        <f>FAOSTAT_2022!Q301/1000</f>
        <v>58817.756218642768</v>
      </c>
      <c r="CC21" s="358">
        <f t="shared" si="9"/>
        <v>1.1790148071558166</v>
      </c>
      <c r="CD21" s="10">
        <f>JFSQ_for_remov_ub!$L$23</f>
        <v>5165</v>
      </c>
      <c r="CE21" s="24"/>
      <c r="CF21" s="24">
        <v>5624.2</v>
      </c>
      <c r="CG21" s="24">
        <f>FAOSTAT_2022!K120/1000</f>
        <v>5165.2790000000005</v>
      </c>
      <c r="CH21" s="24"/>
      <c r="CI21" s="24"/>
      <c r="CJ21" s="24">
        <f>FAOSTAT_2022!Q120/1000</f>
        <v>5796.5527363591127</v>
      </c>
      <c r="CK21" s="358" t="str">
        <f t="shared" si="36"/>
        <v/>
      </c>
      <c r="CL21" s="10">
        <f>JFSQ_for_remov_ub!$L$24</f>
        <v>6064</v>
      </c>
      <c r="CM21" s="24">
        <f>JFSQ_for_remov_ob!$L$24</f>
        <v>7053</v>
      </c>
      <c r="CN21" s="24"/>
      <c r="CO21" s="24">
        <f>FAOSTAT_2022!K456/1000</f>
        <v>13057.5</v>
      </c>
      <c r="CP21" s="24"/>
      <c r="CQ21" s="24"/>
      <c r="CR21" s="24">
        <f>FAOSTAT_2022!Q456/1000</f>
        <v>14824.092401422778</v>
      </c>
      <c r="CS21" s="358">
        <f t="shared" si="45"/>
        <v>1.163093667546174</v>
      </c>
      <c r="CT21" s="10">
        <f>JFSQ_for_remov_ub!$L$25</f>
        <v>16</v>
      </c>
      <c r="CU21" s="24"/>
      <c r="CV21" s="24">
        <v>20</v>
      </c>
      <c r="CW21" s="24">
        <f>FAOSTAT_2022!K151/1000</f>
        <v>15.738</v>
      </c>
      <c r="CX21" s="24"/>
      <c r="CY21" s="24"/>
      <c r="CZ21" s="24"/>
      <c r="DA21" s="25" t="str">
        <f t="shared" si="46"/>
        <v/>
      </c>
      <c r="DB21" s="10">
        <f>JFSQ_for_remov_ub!$L$26</f>
        <v>12794</v>
      </c>
      <c r="DC21" s="24">
        <f>JFSQ_for_remov_ob!$L$26</f>
        <v>14528.73</v>
      </c>
      <c r="DD21" s="24"/>
      <c r="DE21" s="24">
        <f>FAOSTAT_2022!K485/1000</f>
        <v>13051.406000000001</v>
      </c>
      <c r="DF21" s="24"/>
      <c r="DG21" s="24"/>
      <c r="DH21" s="24">
        <f>FAOSTAT_2022!Q485/1000</f>
        <v>14900.362199568523</v>
      </c>
      <c r="DI21" s="358">
        <f t="shared" si="51"/>
        <v>1.1355893387525402</v>
      </c>
      <c r="DJ21" s="10">
        <f>JFSQ_for_remov_ub!$L$27</f>
        <v>6747</v>
      </c>
      <c r="DK21" s="24">
        <f>JFSQ_for_remov_ob!$L$27</f>
        <v>7614</v>
      </c>
      <c r="DL21" s="24"/>
      <c r="DM21" s="24">
        <f>FAOSTAT_2022!K514/1000</f>
        <v>6747</v>
      </c>
      <c r="DN21" s="24"/>
      <c r="DO21" s="24"/>
      <c r="DP21" s="24">
        <f>FAOSTAT_2022!Q514/1000</f>
        <v>7589.1523961444191</v>
      </c>
      <c r="DQ21" s="358">
        <f t="shared" si="33"/>
        <v>1.1285015562472209</v>
      </c>
      <c r="DR21" s="10">
        <f>JFSQ_for_remov_ub!$L$28</f>
        <v>382</v>
      </c>
      <c r="DS21" s="24">
        <f>JFSQ_for_remov_ob!$L$28</f>
        <v>382.02</v>
      </c>
      <c r="DT21" s="24">
        <v>382</v>
      </c>
      <c r="DU21" s="24">
        <f>FAOSTAT_2022!K537/1000</f>
        <v>324.71199999999999</v>
      </c>
      <c r="DV21" s="24"/>
      <c r="DW21" s="24"/>
      <c r="DX21" s="24">
        <f>FAOSTAT_2022!Q537/1000</f>
        <v>355.67816303385899</v>
      </c>
      <c r="DY21" s="358">
        <f>IF(DS21&gt;0,DS21/DR21,"")</f>
        <v>1.0000523560209424</v>
      </c>
      <c r="DZ21" s="10">
        <f>JFSQ_for_remov_ub!$L$29</f>
        <v>5586</v>
      </c>
      <c r="EA21" s="24">
        <f>JFSQ_for_remov_ob!$L$29</f>
        <v>6830.45</v>
      </c>
      <c r="EB21" s="24"/>
      <c r="EC21" s="24">
        <f>FAOSTAT_2022!K394/1000</f>
        <v>5586.1689999999999</v>
      </c>
      <c r="ED21" s="24"/>
      <c r="EE21" s="24"/>
      <c r="EF21" s="24">
        <f>FAOSTAT_2022!Q394/1000</f>
        <v>6251.2530926637128</v>
      </c>
      <c r="EG21" s="358">
        <f>IF(EA21&gt;0,EA21/DZ21,"")</f>
        <v>1.2227801646974579</v>
      </c>
      <c r="EH21" s="24"/>
      <c r="EI21" s="24"/>
      <c r="EJ21" s="24"/>
      <c r="EK21" s="24"/>
      <c r="EL21" s="24"/>
      <c r="EM21" s="24"/>
      <c r="EN21" s="24"/>
      <c r="EO21" s="25" t="str">
        <f>IF(EI21&gt;0,EI21/EH21,"")</f>
        <v/>
      </c>
      <c r="EP21" s="10">
        <f>JFSQ_for_remov_ub!$L$31</f>
        <v>3253</v>
      </c>
      <c r="EQ21" s="24">
        <f>JFSQ_for_remov_ob!$L$31</f>
        <v>3733.38</v>
      </c>
      <c r="ER21" s="24">
        <v>1564</v>
      </c>
      <c r="ES21" s="24">
        <f>FAOSTAT_2022!K591/1000</f>
        <v>3253.3049999999998</v>
      </c>
      <c r="ET21" s="24"/>
      <c r="EU21" s="24"/>
      <c r="EV21" s="24">
        <f>FAOSTAT_2022!Q591/1000</f>
        <v>3307.3424839808631</v>
      </c>
      <c r="EW21" s="358">
        <f t="shared" si="17"/>
        <v>1.1476729173071012</v>
      </c>
      <c r="EX21" s="10">
        <f>JFSQ_for_remov_ub!$L$32</f>
        <v>16763</v>
      </c>
      <c r="EY21" s="24">
        <f>JFSQ_for_remov_ob!$L$32</f>
        <v>18774.599999999999</v>
      </c>
      <c r="EZ21" s="24"/>
      <c r="FA21" s="24">
        <f>FAOSTAT_2022!K28/1000</f>
        <v>16763.032999999999</v>
      </c>
      <c r="FB21" s="24"/>
      <c r="FC21" s="24"/>
      <c r="FD21" s="24">
        <f>FAOSTAT_2022!Q28/1000</f>
        <v>17853.419059555414</v>
      </c>
      <c r="FE21" s="358">
        <f t="shared" si="47"/>
        <v>1.1200023862077193</v>
      </c>
      <c r="FF21" s="10">
        <f>JFSQ_for_remov_ub!$L$33</f>
        <v>42402</v>
      </c>
      <c r="FG21" s="24">
        <f>JFSQ_for_remov_ob!$L$33</f>
        <v>47108.08</v>
      </c>
      <c r="FH21" s="24">
        <f>EFA_for_vol!L32</f>
        <v>51127</v>
      </c>
      <c r="FI21" s="24">
        <f>FAOSTAT_2022!K622/1000</f>
        <v>42401.232000000004</v>
      </c>
      <c r="FJ21" s="24"/>
      <c r="FK21" s="24"/>
      <c r="FL21" s="24">
        <f>FAOSTAT_2022!Q622/1000</f>
        <v>48354.479209552112</v>
      </c>
      <c r="FM21" s="358">
        <f t="shared" si="19"/>
        <v>1.1109872175840763</v>
      </c>
      <c r="FN21" s="10">
        <f>JFSQ_for_remov_ub!$L$34</f>
        <v>13082</v>
      </c>
      <c r="FO21" s="24">
        <f>JFSQ_for_remov_ob!$L$34</f>
        <v>17080.27</v>
      </c>
      <c r="FP21" s="24"/>
      <c r="FQ21" s="24">
        <f>FAOSTAT_2022!K653/1000</f>
        <v>13103.429</v>
      </c>
      <c r="FR21" s="24"/>
      <c r="FS21" s="24"/>
      <c r="FT21" s="24">
        <f>FAOSTAT_2022!Q653/1000</f>
        <v>15075.753766454756</v>
      </c>
      <c r="FU21" s="358">
        <f t="shared" si="48"/>
        <v>1.3056314019263109</v>
      </c>
      <c r="FV21" s="10">
        <f>JFSQ_for_remov_ub!$L$35</f>
        <v>15117</v>
      </c>
      <c r="FW21" s="24">
        <f>JFSQ_for_remov_ob!$L$35</f>
        <v>16639.79</v>
      </c>
      <c r="FX21" s="24">
        <f>EFA_for_vol!L34</f>
        <v>16639.79</v>
      </c>
      <c r="FY21" s="24">
        <f>FAOSTAT_2022!K684/1000</f>
        <v>15116.714</v>
      </c>
      <c r="FZ21" s="24"/>
      <c r="GA21" s="24"/>
      <c r="GB21" s="24">
        <f>FAOSTAT_2022!Q684/1000</f>
        <v>18245.165070984323</v>
      </c>
      <c r="GC21" s="358">
        <f t="shared" si="21"/>
        <v>1.1007336111662367</v>
      </c>
      <c r="GD21" s="10">
        <f>JFSQ_for_remov_ub!$L$36</f>
        <v>5381</v>
      </c>
      <c r="GE21" s="24">
        <f>JFSQ_for_remov_ob!$L$36</f>
        <v>5890.04</v>
      </c>
      <c r="GF21" s="24">
        <v>5890.04</v>
      </c>
      <c r="GG21" s="24">
        <f>FAOSTAT_2022!K741/1000</f>
        <v>5381.3909999999996</v>
      </c>
      <c r="GH21" s="24"/>
      <c r="GI21" s="24"/>
      <c r="GJ21" s="24">
        <f>FAOSTAT_2022!Q741/1000</f>
        <v>5737.086039273664</v>
      </c>
      <c r="GK21" s="358">
        <f t="shared" si="22"/>
        <v>1.0945995168184353</v>
      </c>
      <c r="GL21" s="10">
        <f>JFSQ_for_remov_ub!$L$37</f>
        <v>9267</v>
      </c>
      <c r="GM21" s="24">
        <f>JFSQ_for_remov_ob!$L$37</f>
        <v>10600.88</v>
      </c>
      <c r="GN21" s="24">
        <v>10601</v>
      </c>
      <c r="GO21" s="24">
        <f>FAOSTAT_2022!K712/1000</f>
        <v>9266.8680000000004</v>
      </c>
      <c r="GP21" s="24"/>
      <c r="GQ21" s="24"/>
      <c r="GR21" s="24">
        <f>FAOSTAT_2022!Q712/1000</f>
        <v>11220.258595071988</v>
      </c>
      <c r="GS21" s="358">
        <f t="shared" si="23"/>
        <v>1.1439387072407468</v>
      </c>
      <c r="GT21" s="10">
        <f>JFSQ_for_remov_ub!$L$38</f>
        <v>61433.88</v>
      </c>
      <c r="GU21" s="24">
        <f>JFSQ_for_remov_ob!$L$38</f>
        <v>70322.62</v>
      </c>
      <c r="GV21" s="24"/>
      <c r="GW21" s="24">
        <f>FAOSTAT_2022!K270/1000</f>
        <v>61433.874000000003</v>
      </c>
      <c r="GX21" s="24"/>
      <c r="GY21" s="24"/>
      <c r="GZ21" s="24">
        <f>FAOSTAT_2022!Q270/1000</f>
        <v>70077.478006440753</v>
      </c>
      <c r="HA21" s="358">
        <f t="shared" si="24"/>
        <v>1.1446879148769376</v>
      </c>
      <c r="HB21" s="10">
        <f>JFSQ_for_remov_ub!$L$39</f>
        <v>74800</v>
      </c>
      <c r="HC21" s="24">
        <f>JFSQ_for_remov_ob!$L$39</f>
        <v>89760</v>
      </c>
      <c r="HD21" s="24"/>
      <c r="HE21" s="24">
        <f>FAOSTAT_2022!K803/1000</f>
        <v>74800</v>
      </c>
      <c r="HF21" s="24"/>
      <c r="HG21" s="24"/>
      <c r="HH21" s="24">
        <f>FAOSTAT_2022!Q803/1000</f>
        <v>81140.201973974865</v>
      </c>
      <c r="HI21" s="358">
        <f t="shared" si="25"/>
        <v>1.2</v>
      </c>
      <c r="HJ21" s="10">
        <f t="shared" si="26"/>
        <v>438626.64</v>
      </c>
      <c r="HK21" s="24">
        <f t="shared" si="34"/>
        <v>423899.47</v>
      </c>
      <c r="HL21" s="24">
        <f t="shared" si="32"/>
        <v>229065.61999999997</v>
      </c>
      <c r="HM21" s="24">
        <f t="shared" si="37"/>
        <v>468061.98200000002</v>
      </c>
      <c r="HN21" s="24"/>
      <c r="HO21" s="24"/>
      <c r="HP21" s="24"/>
      <c r="HQ21" s="24">
        <f t="shared" si="29"/>
        <v>520179.9777592147</v>
      </c>
      <c r="HR21" s="25">
        <f t="shared" si="30"/>
        <v>537769.87838705163</v>
      </c>
      <c r="HS21" s="510">
        <v>2016</v>
      </c>
      <c r="HU21" s="330">
        <f t="shared" si="28"/>
        <v>-6.2887701056651937E-2</v>
      </c>
      <c r="HV21" s="331">
        <f t="shared" si="35"/>
        <v>0.26862597489695295</v>
      </c>
      <c r="HW21" s="332">
        <f t="shared" si="31"/>
        <v>1.3789695050509129E-2</v>
      </c>
    </row>
    <row r="22" spans="1:232" x14ac:dyDescent="0.2">
      <c r="A22" s="509">
        <v>2017</v>
      </c>
      <c r="B22" s="10">
        <f>JFSQ_for_remov_ub!$N$13</f>
        <v>5351.3</v>
      </c>
      <c r="C22" s="24"/>
      <c r="D22" s="24"/>
      <c r="E22" s="24">
        <f>FAOSTAT_2022!K51/1000</f>
        <v>5412.14</v>
      </c>
      <c r="F22" s="24"/>
      <c r="G22" s="24"/>
      <c r="H22" s="24">
        <f>FAOSTAT_2022!Q51/1000</f>
        <v>6229.4700026582404</v>
      </c>
      <c r="I22" s="358" t="str">
        <f t="shared" si="49"/>
        <v/>
      </c>
      <c r="J22" s="10">
        <f>JFSQ_for_remov_ub!$N$14</f>
        <v>6405.27</v>
      </c>
      <c r="K22" s="24">
        <f>JFSQ_for_remov_ob!$N$14</f>
        <v>7257.21</v>
      </c>
      <c r="L22" s="24">
        <f>EFA_for_vol!$N$14</f>
        <v>7257</v>
      </c>
      <c r="M22" s="24">
        <f>FAOSTAT_2022!K92/1000</f>
        <v>6405.268</v>
      </c>
      <c r="N22" s="24"/>
      <c r="O22" s="24"/>
      <c r="P22" s="24">
        <f>FAOSTAT_2022!Q92/1000</f>
        <v>6721.4544707201976</v>
      </c>
      <c r="Q22" s="358">
        <f t="shared" si="38"/>
        <v>1.133006102787236</v>
      </c>
      <c r="R22" s="10">
        <f>JFSQ_for_remov_ub!$N$15</f>
        <v>19387</v>
      </c>
      <c r="S22" s="24"/>
      <c r="T22" s="24"/>
      <c r="U22" s="24">
        <f>FAOSTAT_2022!K180/1000</f>
        <v>19387</v>
      </c>
      <c r="V22" s="24"/>
      <c r="W22" s="24"/>
      <c r="X22" s="24">
        <f>FAOSTAT_2022!Q180/1000</f>
        <v>21772.404531047272</v>
      </c>
      <c r="Y22" s="358" t="str">
        <f t="shared" si="50"/>
        <v/>
      </c>
      <c r="Z22" s="10"/>
      <c r="AA22" s="24"/>
      <c r="AB22" s="24"/>
      <c r="AC22" s="24">
        <f>FAOSTAT_2022!K211/1000</f>
        <v>3842.1</v>
      </c>
      <c r="AD22" s="24"/>
      <c r="AE22" s="24"/>
      <c r="AF22" s="24">
        <f>FAOSTAT_2022!Q211/1000</f>
        <v>4133.2406944023114</v>
      </c>
      <c r="AG22" s="358" t="str">
        <f t="shared" si="39"/>
        <v/>
      </c>
      <c r="AH22" s="10">
        <f>JFSQ_for_remov_ub!$N$17</f>
        <v>65717.38</v>
      </c>
      <c r="AI22" s="24"/>
      <c r="AJ22" s="24">
        <v>78724.98</v>
      </c>
      <c r="AK22" s="24">
        <f>FAOSTAT_2022!K333/1000</f>
        <v>65717.379000000001</v>
      </c>
      <c r="AL22" s="24"/>
      <c r="AM22" s="24"/>
      <c r="AN22" s="24">
        <f>FAOSTAT_2022!Q333/1000</f>
        <v>69851.439741934111</v>
      </c>
      <c r="AO22" s="358" t="str">
        <f t="shared" si="40"/>
        <v/>
      </c>
      <c r="AP22" s="10">
        <f>JFSQ_for_remov_ub!$N$18</f>
        <v>11458.64</v>
      </c>
      <c r="AQ22" s="24">
        <f>JFSQ_for_remov_ob!$N$18</f>
        <v>13119</v>
      </c>
      <c r="AR22" s="24"/>
      <c r="AS22" s="24">
        <f>FAOSTAT_2022!K240/1000</f>
        <v>11458.637000000001</v>
      </c>
      <c r="AT22" s="24"/>
      <c r="AU22" s="24"/>
      <c r="AV22" s="24">
        <f>FAOSTAT_2022!Q240/1000</f>
        <v>11000.369165665985</v>
      </c>
      <c r="AW22" s="358">
        <f t="shared" si="41"/>
        <v>1.1449002673964799</v>
      </c>
      <c r="AX22" s="10">
        <f>JFSQ_for_remov_ub!$N$19</f>
        <v>2944.33</v>
      </c>
      <c r="AY22" s="24">
        <f>JFSQ_for_remov_ob!$N$19</f>
        <v>3541.9</v>
      </c>
      <c r="AZ22" s="24">
        <v>3542</v>
      </c>
      <c r="BA22" s="24">
        <f>FAOSTAT_2022!K426/1000</f>
        <v>3679</v>
      </c>
      <c r="BB22" s="24"/>
      <c r="BC22" s="24"/>
      <c r="BD22" s="24">
        <f>FAOSTAT_2022!Q426/1000</f>
        <v>4145.0946207125826</v>
      </c>
      <c r="BE22" s="358">
        <f t="shared" si="42"/>
        <v>1.2029561903726824</v>
      </c>
      <c r="BF22" s="10">
        <f>JFSQ_for_remov_ub!$N$20</f>
        <v>1182.31</v>
      </c>
      <c r="BG22" s="24"/>
      <c r="BH22" s="24"/>
      <c r="BI22" s="24">
        <f>FAOSTAT_2022!K364/1000</f>
        <v>1636.126</v>
      </c>
      <c r="BJ22" s="24"/>
      <c r="BK22" s="24"/>
      <c r="BL22" s="24">
        <f>FAOSTAT_2022!Q364/1000</f>
        <v>1866.712744217542</v>
      </c>
      <c r="BM22" s="358" t="str">
        <f t="shared" si="43"/>
        <v/>
      </c>
      <c r="BN22" s="10">
        <f>JFSQ_for_remov_ub!$N$21</f>
        <v>16910.939999999999</v>
      </c>
      <c r="BO22" s="24">
        <f>JFSQ_for_remov_ob!$N$21</f>
        <v>19780.7</v>
      </c>
      <c r="BP22" s="24"/>
      <c r="BQ22" s="24">
        <f>FAOSTAT_2022!K773/1000</f>
        <v>16910.937000000002</v>
      </c>
      <c r="BR22" s="24"/>
      <c r="BS22" s="24"/>
      <c r="BT22" s="24">
        <f>FAOSTAT_2022!Q773/1000</f>
        <v>19530.115177272801</v>
      </c>
      <c r="BU22" s="358">
        <f t="shared" si="44"/>
        <v>1.169698431902662</v>
      </c>
      <c r="BV22" s="10">
        <f>JFSQ_for_remov_ub!$N$22</f>
        <v>48500.27</v>
      </c>
      <c r="BW22" s="24">
        <f>JFSQ_for_remov_ob!$N$22</f>
        <v>57196.6</v>
      </c>
      <c r="BX22" s="24">
        <v>47250.05</v>
      </c>
      <c r="BY22" s="24">
        <f>FAOSTAT_2022!K302/1000</f>
        <v>50256.656000000003</v>
      </c>
      <c r="BZ22" s="24"/>
      <c r="CA22" s="24"/>
      <c r="CB22" s="24">
        <f>FAOSTAT_2022!Q302/1000</f>
        <v>56857.982699976179</v>
      </c>
      <c r="CC22" s="358">
        <f t="shared" si="9"/>
        <v>1.1793047750043453</v>
      </c>
      <c r="CD22" s="10">
        <f>JFSQ_for_remov_ub!$N$23</f>
        <v>5373.39</v>
      </c>
      <c r="CE22" s="24"/>
      <c r="CF22" s="24">
        <v>5747.7</v>
      </c>
      <c r="CG22" s="24">
        <f>FAOSTAT_2022!K121/1000</f>
        <v>5374.5</v>
      </c>
      <c r="CH22" s="24"/>
      <c r="CI22" s="24"/>
      <c r="CJ22" s="24">
        <f>FAOSTAT_2022!Q121/1000</f>
        <v>6009.364112483222</v>
      </c>
      <c r="CK22" s="25" t="str">
        <f t="shared" si="36"/>
        <v/>
      </c>
      <c r="CL22" s="10">
        <f>JFSQ_for_remov_ub!$N$24</f>
        <v>6053</v>
      </c>
      <c r="CM22" s="24">
        <f>JFSQ_for_remov_ob!$N$24</f>
        <v>7040.3</v>
      </c>
      <c r="CN22" s="24"/>
      <c r="CO22" s="24">
        <f>FAOSTAT_2022!K457/1000</f>
        <v>13051.8</v>
      </c>
      <c r="CP22" s="24"/>
      <c r="CQ22" s="24"/>
      <c r="CR22" s="24">
        <f>FAOSTAT_2022!Q457/1000</f>
        <v>14843.360178513578</v>
      </c>
      <c r="CS22" s="358">
        <f t="shared" si="45"/>
        <v>1.1631092020485709</v>
      </c>
      <c r="CT22" s="10">
        <f>JFSQ_for_remov_ub!$N$25</f>
        <v>15.53</v>
      </c>
      <c r="CU22" s="24"/>
      <c r="CV22" s="14">
        <f>EFA_for_vol!N25</f>
        <v>19.36</v>
      </c>
      <c r="CW22" s="24">
        <f>FAOSTAT_2022!K152/1000</f>
        <v>15.529</v>
      </c>
      <c r="CX22" s="24"/>
      <c r="CY22" s="24"/>
      <c r="CZ22" s="24"/>
      <c r="DA22" s="25" t="str">
        <f t="shared" si="46"/>
        <v/>
      </c>
      <c r="DB22" s="10">
        <f>JFSQ_for_remov_ub!$N$26</f>
        <v>12896.15</v>
      </c>
      <c r="DC22" s="24">
        <f>JFSQ_for_remov_ob!$N$26</f>
        <v>14670.95</v>
      </c>
      <c r="DD22" s="24"/>
      <c r="DE22" s="24">
        <f>FAOSTAT_2022!K486/1000</f>
        <v>12896.148999999999</v>
      </c>
      <c r="DF22" s="24"/>
      <c r="DG22" s="24"/>
      <c r="DH22" s="24">
        <f>FAOSTAT_2022!Q486/1000</f>
        <v>14579.601586491915</v>
      </c>
      <c r="DI22" s="358">
        <f t="shared" si="51"/>
        <v>1.137622468721285</v>
      </c>
      <c r="DJ22" s="10">
        <f>JFSQ_for_remov_ub!$N$27</f>
        <v>6795</v>
      </c>
      <c r="DK22" s="24">
        <f>JFSQ_for_remov_ob!$N$27</f>
        <v>7669</v>
      </c>
      <c r="DL22" s="24"/>
      <c r="DM22" s="24">
        <f>FAOSTAT_2022!K515/1000</f>
        <v>6795</v>
      </c>
      <c r="DN22" s="24"/>
      <c r="DO22" s="24"/>
      <c r="DP22" s="24">
        <f>FAOSTAT_2022!Q515/1000</f>
        <v>7830.8666352613045</v>
      </c>
      <c r="DQ22" s="358">
        <f t="shared" si="33"/>
        <v>1.1286239882266373</v>
      </c>
      <c r="DR22" s="10">
        <f>JFSQ_for_remov_ub!$N$28</f>
        <v>367.76</v>
      </c>
      <c r="DS22" s="24">
        <f>JFSQ_for_remov_ob!$N$28</f>
        <v>432.66</v>
      </c>
      <c r="DT22" s="24">
        <v>432.7</v>
      </c>
      <c r="DU22" s="24">
        <f>FAOSTAT_2022!K538/1000</f>
        <v>367.76</v>
      </c>
      <c r="DV22" s="24"/>
      <c r="DW22" s="24"/>
      <c r="DX22" s="24">
        <f>FAOSTAT_2022!Q538/1000</f>
        <v>401.52656993756887</v>
      </c>
      <c r="DY22" s="358">
        <f>IF(DS22&gt;0,DS22/DR22,"")</f>
        <v>1.1764737872525561</v>
      </c>
      <c r="DZ22" s="10">
        <f>JFSQ_for_remov_ub!$N$29</f>
        <v>5689.37</v>
      </c>
      <c r="EA22" s="24">
        <f>JFSQ_for_remov_ob!$N$29</f>
        <v>6956.24</v>
      </c>
      <c r="EB22" s="24"/>
      <c r="EC22" s="24">
        <f>FAOSTAT_2022!K395/1000</f>
        <v>5689.37</v>
      </c>
      <c r="ED22" s="24"/>
      <c r="EE22" s="24"/>
      <c r="EF22" s="24">
        <f>FAOSTAT_2022!Q395/1000</f>
        <v>6212.9470374063376</v>
      </c>
      <c r="EG22" s="358">
        <f>IF(EA22&gt;0,EA22/DZ22,"")</f>
        <v>1.2226731606487187</v>
      </c>
      <c r="EH22" s="24"/>
      <c r="EI22" s="24"/>
      <c r="EJ22" s="24"/>
      <c r="EK22" s="24"/>
      <c r="EL22" s="24"/>
      <c r="EM22" s="24"/>
      <c r="EN22" s="24"/>
      <c r="EO22" s="25" t="str">
        <f>IF(EI22&gt;0,EI22/EH22,"")</f>
        <v/>
      </c>
      <c r="EP22" s="10">
        <f>JFSQ_for_remov_ub!$N$31</f>
        <v>3150.89</v>
      </c>
      <c r="EQ22" s="24">
        <f>JFSQ_for_remov_ob!$N$31</f>
        <v>3563.04</v>
      </c>
      <c r="ER22" s="24">
        <v>1590</v>
      </c>
      <c r="ES22" s="24">
        <f>FAOSTAT_2022!K592/1000</f>
        <v>3150.886</v>
      </c>
      <c r="ET22" s="24"/>
      <c r="EU22" s="24"/>
      <c r="EV22" s="24">
        <f>FAOSTAT_2022!Q592/1000</f>
        <v>3167.175387512309</v>
      </c>
      <c r="EW22" s="358">
        <f t="shared" si="17"/>
        <v>1.1308043124323603</v>
      </c>
      <c r="EX22" s="10">
        <f>JFSQ_for_remov_ub!$N$32</f>
        <v>17647.12</v>
      </c>
      <c r="EY22" s="24">
        <f>JFSQ_for_remov_ob!$N$32</f>
        <v>19764.77</v>
      </c>
      <c r="EZ22" s="24"/>
      <c r="FA22" s="24">
        <f>FAOSTAT_2022!K29/1000</f>
        <v>17647.117999999999</v>
      </c>
      <c r="FB22" s="24"/>
      <c r="FC22" s="24"/>
      <c r="FD22" s="24">
        <f>FAOSTAT_2022!Q29/1000</f>
        <v>18951.121534104517</v>
      </c>
      <c r="FE22" s="358">
        <f t="shared" si="47"/>
        <v>1.1199997506675312</v>
      </c>
      <c r="FF22" s="10">
        <f>JFSQ_for_remov_ub!$N$33</f>
        <v>45312.63</v>
      </c>
      <c r="FG22" s="24">
        <f>JFSQ_for_remov_ob!$N$33</f>
        <v>50342.34</v>
      </c>
      <c r="FH22" s="24">
        <f>EFA_for_vol!N32</f>
        <v>55345</v>
      </c>
      <c r="FI22" s="24">
        <f>FAOSTAT_2022!K623/1000</f>
        <v>45312.633000000002</v>
      </c>
      <c r="FJ22" s="24"/>
      <c r="FK22" s="24"/>
      <c r="FL22" s="24">
        <f>FAOSTAT_2022!Q623/1000</f>
        <v>52169.785582669603</v>
      </c>
      <c r="FM22" s="358">
        <f t="shared" si="19"/>
        <v>1.1110001780960408</v>
      </c>
      <c r="FN22" s="10">
        <f>JFSQ_for_remov_ub!$N$34</f>
        <v>13564.23</v>
      </c>
      <c r="FO22" s="24">
        <f>JFSQ_for_remov_ob!$N$34</f>
        <v>17673.169999999998</v>
      </c>
      <c r="FP22" s="24"/>
      <c r="FQ22" s="24">
        <f>FAOSTAT_2022!K654/1000</f>
        <v>13564.816000000001</v>
      </c>
      <c r="FR22" s="24"/>
      <c r="FS22" s="24"/>
      <c r="FT22" s="24">
        <f>FAOSTAT_2022!Q654/1000</f>
        <v>15144.03868510861</v>
      </c>
      <c r="FU22" s="358">
        <f t="shared" si="48"/>
        <v>1.3029246776263745</v>
      </c>
      <c r="FV22" s="10">
        <f>JFSQ_for_remov_ub!$N$35</f>
        <v>14491.64</v>
      </c>
      <c r="FW22" s="24">
        <f>JFSQ_for_remov_ob!$N$35</f>
        <v>15049.7</v>
      </c>
      <c r="FX22" s="24">
        <f>EFA_for_vol!N34</f>
        <v>15049.7</v>
      </c>
      <c r="FY22" s="24">
        <f>FAOSTAT_2022!K685/1000</f>
        <v>14491.635</v>
      </c>
      <c r="FZ22" s="24"/>
      <c r="GA22" s="24"/>
      <c r="GB22" s="24">
        <f>FAOSTAT_2022!Q685/1000</f>
        <v>17522.623249079101</v>
      </c>
      <c r="GC22" s="358">
        <f t="shared" si="21"/>
        <v>1.0385090990391703</v>
      </c>
      <c r="GD22" s="10">
        <f>JFSQ_for_remov_ub!$N$36</f>
        <v>4509.05</v>
      </c>
      <c r="GE22" s="24">
        <f>JFSQ_for_remov_ob!$N$36</f>
        <v>4934.21</v>
      </c>
      <c r="GF22" s="24">
        <v>4934.21</v>
      </c>
      <c r="GG22" s="24">
        <f>FAOSTAT_2022!K742/1000</f>
        <v>4509.0479999999998</v>
      </c>
      <c r="GH22" s="24"/>
      <c r="GI22" s="24"/>
      <c r="GJ22" s="24">
        <f>FAOSTAT_2022!Q742/1000</f>
        <v>5175.2001448640995</v>
      </c>
      <c r="GK22" s="358">
        <f t="shared" si="22"/>
        <v>1.0942903715860326</v>
      </c>
      <c r="GL22" s="10">
        <f>JFSQ_for_remov_ub!$N$37</f>
        <v>9361.49</v>
      </c>
      <c r="GM22" s="24">
        <f>JFSQ_for_remov_ob!$N$37</f>
        <v>10681.96</v>
      </c>
      <c r="GN22" s="24">
        <v>10520</v>
      </c>
      <c r="GO22" s="24">
        <f>FAOSTAT_2022!K713/1000</f>
        <v>9361.4920000000002</v>
      </c>
      <c r="GP22" s="24"/>
      <c r="GQ22" s="24"/>
      <c r="GR22" s="24">
        <f>FAOSTAT_2022!Q713/1000</f>
        <v>11601.070721971426</v>
      </c>
      <c r="GS22" s="358">
        <f t="shared" si="23"/>
        <v>1.1410534006872837</v>
      </c>
      <c r="GT22" s="10">
        <f>JFSQ_for_remov_ub!$N$38</f>
        <v>63279</v>
      </c>
      <c r="GU22" s="24">
        <f>JFSQ_for_remov_ob!$N$38</f>
        <v>72426.490000000005</v>
      </c>
      <c r="GV22" s="24"/>
      <c r="GW22" s="24">
        <f>FAOSTAT_2022!K271/1000</f>
        <v>63279.358</v>
      </c>
      <c r="GX22" s="24"/>
      <c r="GY22" s="24"/>
      <c r="GZ22" s="24">
        <f>FAOSTAT_2022!Q271/1000</f>
        <v>72007.315541803095</v>
      </c>
      <c r="HA22" s="358">
        <f t="shared" si="24"/>
        <v>1.1445580682374881</v>
      </c>
      <c r="HB22" s="10">
        <f>JFSQ_for_remov_ub!$N$39</f>
        <v>74300</v>
      </c>
      <c r="HC22" s="24">
        <f>JFSQ_for_remov_ob!$N$39</f>
        <v>84702</v>
      </c>
      <c r="HD22" s="24"/>
      <c r="HE22" s="24">
        <f>FAOSTAT_2022!K804/1000</f>
        <v>74180</v>
      </c>
      <c r="HF22" s="24"/>
      <c r="HG22" s="24"/>
      <c r="HH22" s="24">
        <f>FAOSTAT_2022!Q804/1000</f>
        <v>82399.91235165832</v>
      </c>
      <c r="HI22" s="358">
        <f t="shared" si="25"/>
        <v>1.1399999999999999</v>
      </c>
      <c r="HJ22" s="10">
        <f t="shared" si="26"/>
        <v>460663.69000000012</v>
      </c>
      <c r="HK22" s="24">
        <f t="shared" si="34"/>
        <v>416802.23999999993</v>
      </c>
      <c r="HL22" s="24">
        <f t="shared" si="32"/>
        <v>230412.7</v>
      </c>
      <c r="HM22" s="24">
        <f t="shared" si="37"/>
        <v>474392.33699999994</v>
      </c>
      <c r="HN22" s="24"/>
      <c r="HO22" s="24"/>
      <c r="HP22" s="24"/>
      <c r="HQ22" s="24">
        <f t="shared" si="29"/>
        <v>530124.19316747226</v>
      </c>
      <c r="HR22" s="25">
        <f t="shared" si="30"/>
        <v>545043.00538606697</v>
      </c>
      <c r="HS22" s="510">
        <v>2017</v>
      </c>
      <c r="HU22" s="330">
        <f t="shared" si="28"/>
        <v>-2.8939436684028527E-2</v>
      </c>
      <c r="HV22" s="331">
        <f t="shared" si="35"/>
        <v>0.30767772597879289</v>
      </c>
      <c r="HW22" s="332">
        <f t="shared" si="31"/>
        <v>1.3524608371204859E-2</v>
      </c>
    </row>
    <row r="23" spans="1:232" x14ac:dyDescent="0.2">
      <c r="A23" s="509">
        <v>2018</v>
      </c>
      <c r="B23" s="10">
        <f>JFSQ_for_remov_ub!$P$13</f>
        <v>5351.3</v>
      </c>
      <c r="C23" s="24"/>
      <c r="D23" s="24"/>
      <c r="E23" s="24">
        <f>FAOSTAT_2022!K52/1000</f>
        <v>5212.1400000000003</v>
      </c>
      <c r="F23" s="24"/>
      <c r="G23" s="24"/>
      <c r="H23" s="24">
        <f>FAOSTAT_2022!Q52/1000</f>
        <v>6013.897612172902</v>
      </c>
      <c r="I23" s="358" t="str">
        <f t="shared" si="49"/>
        <v/>
      </c>
      <c r="J23" s="10">
        <f>JFSQ_for_remov_ub!$P$14</f>
        <v>6529.12</v>
      </c>
      <c r="K23" s="24">
        <f>JFSQ_for_remov_ob!$P$14</f>
        <v>7351.91</v>
      </c>
      <c r="L23" s="24">
        <f>EFA_for_vol!$P$14</f>
        <v>7382</v>
      </c>
      <c r="M23" s="24">
        <f>FAOSTAT_2022!K93/1000</f>
        <v>6529.1149999999998</v>
      </c>
      <c r="N23" s="24"/>
      <c r="O23" s="24"/>
      <c r="P23" s="24">
        <f>FAOSTAT_2022!Q93/1000</f>
        <v>6853.6435401020635</v>
      </c>
      <c r="Q23" s="358">
        <f t="shared" si="38"/>
        <v>1.1260185139804446</v>
      </c>
      <c r="R23" s="10">
        <f>JFSQ_for_remov_ub!$P$15</f>
        <v>25689</v>
      </c>
      <c r="S23" s="24"/>
      <c r="T23" s="24"/>
      <c r="U23" s="24">
        <f>FAOSTAT_2022!K181/1000</f>
        <v>25689</v>
      </c>
      <c r="V23" s="24"/>
      <c r="W23" s="24"/>
      <c r="X23" s="24">
        <f>FAOSTAT_2022!Q181/1000</f>
        <v>28387.327694560601</v>
      </c>
      <c r="Y23" s="358" t="str">
        <f t="shared" si="50"/>
        <v/>
      </c>
      <c r="Z23" s="10"/>
      <c r="AA23" s="24"/>
      <c r="AB23" s="24">
        <f>EFA_for_vol!P16</f>
        <v>3704</v>
      </c>
      <c r="AC23" s="24">
        <f>FAOSTAT_2022!K212/1000</f>
        <v>3842.1</v>
      </c>
      <c r="AD23" s="24"/>
      <c r="AE23" s="24"/>
      <c r="AF23" s="24">
        <f>FAOSTAT_2022!Q212/1000</f>
        <v>4090.1901935018141</v>
      </c>
      <c r="AG23" s="358" t="str">
        <f t="shared" si="39"/>
        <v/>
      </c>
      <c r="AH23" s="10">
        <f>JFSQ_for_remov_ub!$P$17</f>
        <v>75232.66</v>
      </c>
      <c r="AI23" s="24"/>
      <c r="AJ23" s="24">
        <f>EFA_for_vol!P17</f>
        <v>90387.520000000004</v>
      </c>
      <c r="AK23" s="24">
        <f>FAOSTAT_2022!K334/1000</f>
        <v>75232.657999999996</v>
      </c>
      <c r="AL23" s="24"/>
      <c r="AM23" s="24"/>
      <c r="AN23" s="24">
        <f>FAOSTAT_2022!Q334/1000</f>
        <v>81416.445598790378</v>
      </c>
      <c r="AO23" s="358" t="str">
        <f t="shared" si="40"/>
        <v/>
      </c>
      <c r="AP23" s="10">
        <f>JFSQ_for_remov_ub!$P$18</f>
        <v>12225.53</v>
      </c>
      <c r="AQ23" s="24">
        <f>JFSQ_for_remov_ob!$P$18</f>
        <v>13997</v>
      </c>
      <c r="AR23" s="24"/>
      <c r="AS23" s="24">
        <f>FAOSTAT_2022!K241/1000</f>
        <v>12225.53</v>
      </c>
      <c r="AT23" s="24"/>
      <c r="AU23" s="24"/>
      <c r="AV23" s="24">
        <f>FAOSTAT_2022!Q241/1000</f>
        <v>11171.831625779319</v>
      </c>
      <c r="AW23" s="358">
        <f t="shared" si="41"/>
        <v>1.1448992395421711</v>
      </c>
      <c r="AX23" s="10">
        <f>JFSQ_for_remov_ub!$P$19</f>
        <v>3540.62</v>
      </c>
      <c r="AY23" s="24">
        <f>JFSQ_for_remov_ob!$P$19</f>
        <v>3684.71</v>
      </c>
      <c r="AZ23" s="24">
        <f>EFA_for_vol!P19</f>
        <v>3685</v>
      </c>
      <c r="BA23" s="24">
        <f>FAOSTAT_2022!K427/1000</f>
        <v>3764</v>
      </c>
      <c r="BB23" s="24"/>
      <c r="BC23" s="24"/>
      <c r="BD23" s="24">
        <f>FAOSTAT_2022!Q427/1000</f>
        <v>4245.3227862908425</v>
      </c>
      <c r="BE23" s="358">
        <f t="shared" si="42"/>
        <v>1.0406962622365574</v>
      </c>
      <c r="BF23" s="10"/>
      <c r="BG23" s="24"/>
      <c r="BH23" s="24"/>
      <c r="BI23" s="24">
        <f>FAOSTAT_2022!K365/1000</f>
        <v>1453.201</v>
      </c>
      <c r="BJ23" s="24"/>
      <c r="BK23" s="24"/>
      <c r="BL23" s="24">
        <f>FAOSTAT_2022!Q365/1000</f>
        <v>1677.7357282097046</v>
      </c>
      <c r="BM23" s="358" t="str">
        <f t="shared" si="43"/>
        <v/>
      </c>
      <c r="BN23" s="10">
        <f>JFSQ_for_remov_ub!$P$21</f>
        <v>18963.46</v>
      </c>
      <c r="BO23" s="24">
        <f>JFSQ_for_remov_ob!$P$21</f>
        <v>22210.49</v>
      </c>
      <c r="BP23" s="24"/>
      <c r="BQ23" s="24">
        <f>FAOSTAT_2022!K774/1000</f>
        <v>18963.460999999999</v>
      </c>
      <c r="BR23" s="24"/>
      <c r="BS23" s="24"/>
      <c r="BT23" s="24">
        <f>FAOSTAT_2022!Q774/1000</f>
        <v>21843.344476845719</v>
      </c>
      <c r="BU23" s="358">
        <f t="shared" si="44"/>
        <v>1.1712256096724967</v>
      </c>
      <c r="BV23" s="10">
        <f>JFSQ_for_remov_ub!$P$22</f>
        <v>49868.83</v>
      </c>
      <c r="BW23" s="24">
        <f>JFSQ_for_remov_ob!$P$22</f>
        <v>56030.02</v>
      </c>
      <c r="BX23" s="24">
        <v>47931.12</v>
      </c>
      <c r="BY23" s="24">
        <f>FAOSTAT_2022!K303/1000</f>
        <v>49868.834000000003</v>
      </c>
      <c r="BZ23" s="24"/>
      <c r="CA23" s="24"/>
      <c r="CB23" s="24">
        <f>FAOSTAT_2022!Q303/1000</f>
        <v>56068.7849167967</v>
      </c>
      <c r="CC23" s="358">
        <f t="shared" si="9"/>
        <v>1.1235479156017896</v>
      </c>
      <c r="CD23" s="10">
        <f>JFSQ_for_remov_ub!$P$23</f>
        <v>5389.72</v>
      </c>
      <c r="CE23" s="24"/>
      <c r="CF23" s="24">
        <f>EFA_for_vol!P23</f>
        <v>5981.1</v>
      </c>
      <c r="CG23" s="24">
        <f>FAOSTAT_2022!K122/1000</f>
        <v>5389.7209999999995</v>
      </c>
      <c r="CH23" s="24"/>
      <c r="CI23" s="24"/>
      <c r="CJ23" s="24">
        <f>FAOSTAT_2022!Q122/1000</f>
        <v>5942.1226586517478</v>
      </c>
      <c r="CK23" s="25" t="str">
        <f t="shared" si="36"/>
        <v/>
      </c>
      <c r="CL23" s="10">
        <f>JFSQ_for_remov_ub!$P$24</f>
        <v>6051.08</v>
      </c>
      <c r="CM23" s="24">
        <f>JFSQ_for_remov_ob!$P$24</f>
        <v>7038.17</v>
      </c>
      <c r="CN23" s="24"/>
      <c r="CO23" s="24">
        <f>FAOSTAT_2022!K458/1000</f>
        <v>13045.6</v>
      </c>
      <c r="CP23" s="24"/>
      <c r="CQ23" s="24"/>
      <c r="CR23" s="24">
        <f>FAOSTAT_2022!Q458/1000</f>
        <v>14755.29904191736</v>
      </c>
      <c r="CS23" s="358">
        <f t="shared" si="45"/>
        <v>1.1631262518426464</v>
      </c>
      <c r="CT23" s="10">
        <f>JFSQ_for_remov_ub!$P$25</f>
        <v>10.95</v>
      </c>
      <c r="CU23" s="24"/>
      <c r="CV23" s="24">
        <f>EFA_for_vol!P25</f>
        <v>13.65</v>
      </c>
      <c r="CW23" s="24">
        <f>FAOSTAT_2022!K153/1000</f>
        <v>10.951000000000001</v>
      </c>
      <c r="CX23" s="24"/>
      <c r="CY23" s="24"/>
      <c r="CZ23" s="24"/>
      <c r="DA23" s="25" t="str">
        <f t="shared" si="46"/>
        <v/>
      </c>
      <c r="DB23" s="10">
        <f>JFSQ_for_remov_ub!$P$26</f>
        <v>14391.96</v>
      </c>
      <c r="DC23" s="24">
        <f>JFSQ_for_remov_ob!$P$26</f>
        <v>16449.400000000001</v>
      </c>
      <c r="DD23" s="24"/>
      <c r="DE23" s="24">
        <f>FAOSTAT_2022!K487/1000</f>
        <v>12942.17</v>
      </c>
      <c r="DF23" s="24"/>
      <c r="DG23" s="24"/>
      <c r="DH23" s="24">
        <f>FAOSTAT_2022!Q487/1000</f>
        <v>14414.086532943622</v>
      </c>
      <c r="DI23" s="358">
        <f t="shared" si="51"/>
        <v>1.1429575957687488</v>
      </c>
      <c r="DJ23" s="10">
        <f>JFSQ_for_remov_ub!$P$27</f>
        <v>6982</v>
      </c>
      <c r="DK23" s="24">
        <f>JFSQ_for_remov_ob!$P$27</f>
        <v>7881</v>
      </c>
      <c r="DL23" s="24"/>
      <c r="DM23" s="24">
        <f>FAOSTAT_2022!K516/1000</f>
        <v>6982</v>
      </c>
      <c r="DN23" s="24"/>
      <c r="DO23" s="24"/>
      <c r="DP23" s="24">
        <f>FAOSTAT_2022!Q516/1000</f>
        <v>8237.3924575776491</v>
      </c>
      <c r="DQ23" s="358">
        <f t="shared" si="33"/>
        <v>1.1287596677169864</v>
      </c>
      <c r="DR23" s="10">
        <f>JFSQ_for_remov_ub!$P$28</f>
        <v>447.9</v>
      </c>
      <c r="DS23" s="24">
        <f>JFSQ_for_remov_ob!$P$28</f>
        <v>526.94000000000005</v>
      </c>
      <c r="DT23" s="24">
        <v>527</v>
      </c>
      <c r="DU23" s="24">
        <f>FAOSTAT_2022!K539/1000</f>
        <v>447.9</v>
      </c>
      <c r="DV23" s="24"/>
      <c r="DW23" s="24"/>
      <c r="DX23" s="24">
        <f>FAOSTAT_2022!Q539/1000</f>
        <v>478.97312802117239</v>
      </c>
      <c r="DY23" s="358">
        <f>IF(DS23&gt;0,DS23/DR23,"")</f>
        <v>1.1764679615985714</v>
      </c>
      <c r="DZ23" s="10">
        <f>JFSQ_for_remov_ub!$P$29</f>
        <v>5856</v>
      </c>
      <c r="EA23" s="24">
        <f>JFSQ_for_remov_ob!$P$29</f>
        <v>7160.08</v>
      </c>
      <c r="EB23" s="24"/>
      <c r="EC23" s="24">
        <f>FAOSTAT_2022!K396/1000</f>
        <v>5856.0039999999999</v>
      </c>
      <c r="ED23" s="24"/>
      <c r="EE23" s="24"/>
      <c r="EF23" s="24">
        <f>FAOSTAT_2022!Q396/1000</f>
        <v>6195.1490623043765</v>
      </c>
      <c r="EG23" s="358">
        <f>IF(EA23&gt;0,EA23/DZ23,"")</f>
        <v>1.222691256830601</v>
      </c>
      <c r="EH23" s="24"/>
      <c r="EI23" s="24"/>
      <c r="EJ23" s="24"/>
      <c r="EK23" s="24"/>
      <c r="EL23" s="24"/>
      <c r="EM23" s="24"/>
      <c r="EN23" s="24"/>
      <c r="EO23" s="25"/>
      <c r="EP23" s="10">
        <f>JFSQ_for_remov_ub!$P$31</f>
        <v>3144.41</v>
      </c>
      <c r="EQ23" s="24">
        <f>JFSQ_for_remov_ob!$P$31</f>
        <v>3590.35</v>
      </c>
      <c r="ER23" s="24"/>
      <c r="ES23" s="24">
        <f>FAOSTAT_2022!K593/1000</f>
        <v>3144.4059999999999</v>
      </c>
      <c r="ET23" s="24"/>
      <c r="EU23" s="24"/>
      <c r="EV23" s="24">
        <f>FAOSTAT_2022!Q593/1000</f>
        <v>3136.9817775488605</v>
      </c>
      <c r="EW23" s="358">
        <f t="shared" si="17"/>
        <v>1.1418199280628163</v>
      </c>
      <c r="EX23" s="10">
        <f>JFSQ_for_remov_ub!$P$32</f>
        <v>19192.060000000001</v>
      </c>
      <c r="EY23" s="24">
        <f>JFSQ_for_remov_ob!$P$32</f>
        <v>21495.11</v>
      </c>
      <c r="EZ23" s="24"/>
      <c r="FA23" s="24">
        <f>FAOSTAT_2022!K30/1000</f>
        <v>19192.060000000001</v>
      </c>
      <c r="FB23" s="24"/>
      <c r="FC23" s="24"/>
      <c r="FD23" s="24">
        <f>FAOSTAT_2022!Q30/1000</f>
        <v>20726.366275016193</v>
      </c>
      <c r="FE23" s="358">
        <f t="shared" si="47"/>
        <v>1.1200001458936664</v>
      </c>
      <c r="FF23" s="10">
        <f>JFSQ_for_remov_ub!$P$33</f>
        <v>46719.53</v>
      </c>
      <c r="FG23" s="24">
        <f>JFSQ_for_remov_ob!$P$33</f>
        <v>51905.39</v>
      </c>
      <c r="FH23" s="24">
        <f>EFA_for_vol!P32</f>
        <v>56987.6</v>
      </c>
      <c r="FI23" s="24">
        <f>FAOSTAT_2022!K624/1000</f>
        <v>46711.224999999999</v>
      </c>
      <c r="FJ23" s="24"/>
      <c r="FK23" s="24"/>
      <c r="FL23" s="24">
        <f>FAOSTAT_2022!Q624/1000</f>
        <v>53775.177902685267</v>
      </c>
      <c r="FM23" s="358">
        <f t="shared" si="19"/>
        <v>1.1109998324041359</v>
      </c>
      <c r="FN23" s="10">
        <f>JFSQ_for_remov_ub!$P$34</f>
        <v>13332.84</v>
      </c>
      <c r="FO23" s="24">
        <f>JFSQ_for_remov_ob!$P$34</f>
        <v>17438.599999999999</v>
      </c>
      <c r="FP23" s="24"/>
      <c r="FQ23" s="24">
        <f>FAOSTAT_2022!K655/1000</f>
        <v>13332.841</v>
      </c>
      <c r="FR23" s="24"/>
      <c r="FS23" s="24"/>
      <c r="FT23" s="24">
        <f>FAOSTAT_2022!Q655/1000</f>
        <v>14749.53309070212</v>
      </c>
      <c r="FU23" s="358">
        <f t="shared" si="48"/>
        <v>1.3079433939055745</v>
      </c>
      <c r="FV23" s="10">
        <f>JFSQ_for_remov_ub!$P$35</f>
        <v>15989.21</v>
      </c>
      <c r="FW23" s="24">
        <f>JFSQ_for_remov_ob!$P$35</f>
        <v>16828.59</v>
      </c>
      <c r="FX23" s="24">
        <f>EFA_for_vol!P34</f>
        <v>16828.59</v>
      </c>
      <c r="FY23" s="24">
        <f>FAOSTAT_2022!K686/1000</f>
        <v>15989.205</v>
      </c>
      <c r="FZ23" s="24"/>
      <c r="GA23" s="24"/>
      <c r="GB23" s="24">
        <f>FAOSTAT_2022!Q686/1000</f>
        <v>19233.140589702936</v>
      </c>
      <c r="GC23" s="358">
        <f t="shared" si="21"/>
        <v>1.0524966524299826</v>
      </c>
      <c r="GD23" s="10">
        <f>JFSQ_for_remov_ub!$P$36</f>
        <v>5039.29</v>
      </c>
      <c r="GE23" s="24">
        <f>JFSQ_for_remov_ob!$P$36</f>
        <v>5523.77</v>
      </c>
      <c r="GF23" s="24">
        <f>EFA_for_vol!P35</f>
        <v>5523.77</v>
      </c>
      <c r="GG23" s="24">
        <f>FAOSTAT_2022!K743/1000</f>
        <v>5039.2910000000002</v>
      </c>
      <c r="GH23" s="24"/>
      <c r="GI23" s="24"/>
      <c r="GJ23" s="24">
        <f>FAOSTAT_2022!Q743/1000</f>
        <v>5757.4850697989878</v>
      </c>
      <c r="GK23" s="358">
        <f t="shared" si="22"/>
        <v>1.0961405277330736</v>
      </c>
      <c r="GL23" s="10">
        <f>JFSQ_for_remov_ub!$P$37</f>
        <v>9602.85</v>
      </c>
      <c r="GM23" s="24">
        <f>JFSQ_for_remov_ob!$P$37</f>
        <v>10852.61</v>
      </c>
      <c r="GN23" s="24">
        <f>EFA_for_vol!P36</f>
        <v>10853</v>
      </c>
      <c r="GO23" s="24">
        <f>FAOSTAT_2022!K714/1000</f>
        <v>9602.8539999999994</v>
      </c>
      <c r="GP23" s="24"/>
      <c r="GQ23" s="24"/>
      <c r="GR23" s="24">
        <f>FAOSTAT_2022!Q714/1000</f>
        <v>11014.908508224133</v>
      </c>
      <c r="GS23" s="358">
        <f t="shared" si="23"/>
        <v>1.1301446966265223</v>
      </c>
      <c r="GT23" s="10">
        <f>JFSQ_for_remov_ub!$P$38</f>
        <v>68289.17</v>
      </c>
      <c r="GU23" s="24">
        <f>JFSQ_for_remov_ob!$P$38</f>
        <v>78167.429999999993</v>
      </c>
      <c r="GV23" s="24"/>
      <c r="GW23" s="24">
        <f>FAOSTAT_2022!K272/1000</f>
        <v>68289.164999999994</v>
      </c>
      <c r="GX23" s="24"/>
      <c r="GY23" s="24"/>
      <c r="GZ23" s="24">
        <f>FAOSTAT_2022!Q272/1000</f>
        <v>77623.187110429921</v>
      </c>
      <c r="HA23" s="358">
        <f t="shared" si="24"/>
        <v>1.1446533908671024</v>
      </c>
      <c r="HB23" s="10">
        <f>JFSQ_for_remov_ub!$P$39</f>
        <v>73178</v>
      </c>
      <c r="HC23" s="24">
        <f>JFSQ_for_remov_ob!$P$39</f>
        <v>83422.92</v>
      </c>
      <c r="HD23" s="24"/>
      <c r="HE23" s="24">
        <f>FAOSTAT_2022!K805/1000</f>
        <v>73178</v>
      </c>
      <c r="HF23" s="24"/>
      <c r="HG23" s="24"/>
      <c r="HH23" s="24">
        <f>FAOSTAT_2022!Q805/1000</f>
        <v>83932.346567121742</v>
      </c>
      <c r="HI23" s="358">
        <f t="shared" si="25"/>
        <v>1.1399999999999999</v>
      </c>
      <c r="HJ23" s="10">
        <f t="shared" si="26"/>
        <v>491017.49000000005</v>
      </c>
      <c r="HK23" s="24">
        <f t="shared" si="34"/>
        <v>431554.48999999993</v>
      </c>
      <c r="HL23" s="24">
        <f t="shared" si="32"/>
        <v>249804.34999999998</v>
      </c>
      <c r="HM23" s="24">
        <f t="shared" si="37"/>
        <v>501933.43199999997</v>
      </c>
      <c r="HN23" s="24"/>
      <c r="HO23" s="24"/>
      <c r="HP23" s="24"/>
      <c r="HQ23" s="24">
        <f t="shared" si="29"/>
        <v>561740.67394569609</v>
      </c>
      <c r="HR23" s="25">
        <f t="shared" si="30"/>
        <v>576685.76185500878</v>
      </c>
      <c r="HS23" s="510">
        <v>2018</v>
      </c>
      <c r="HU23" s="330">
        <f t="shared" si="28"/>
        <v>-2.1747788260495712E-2</v>
      </c>
      <c r="HV23" s="331">
        <f t="shared" si="35"/>
        <v>0.33629883414029332</v>
      </c>
      <c r="HW23" s="332">
        <f t="shared" si="31"/>
        <v>5.8055522511528221E-2</v>
      </c>
    </row>
    <row r="24" spans="1:232" x14ac:dyDescent="0.2">
      <c r="A24" s="509">
        <v>2019</v>
      </c>
      <c r="B24" s="10">
        <f>JFSQ_for_remov_ub!$R$13</f>
        <v>5351.3</v>
      </c>
      <c r="C24" s="24"/>
      <c r="D24" s="24"/>
      <c r="E24" s="24">
        <f>FAOSTAT_2022!K53/1000</f>
        <v>5212.1400000000003</v>
      </c>
      <c r="F24" s="24"/>
      <c r="G24" s="24"/>
      <c r="H24" s="24">
        <f>FAOSTAT_2022!Q53/1000</f>
        <v>5805.1238649965453</v>
      </c>
      <c r="I24" s="358" t="str">
        <f t="shared" si="49"/>
        <v/>
      </c>
      <c r="J24" s="10">
        <f>JFSQ_for_remov_ub!$R$14</f>
        <v>6163.7</v>
      </c>
      <c r="K24" s="24">
        <f>JFSQ_for_remov_ob!$R$14</f>
        <v>6981.34</v>
      </c>
      <c r="L24" s="24">
        <f>EFA_for_vol!$R$14</f>
        <v>6981</v>
      </c>
      <c r="M24" s="24">
        <f>FAOSTAT_2022!K94/1000</f>
        <v>6163.6989999999996</v>
      </c>
      <c r="N24" s="24"/>
      <c r="O24" s="24"/>
      <c r="P24" s="24">
        <f>FAOSTAT_2022!Q94/1000</f>
        <v>6720.8717730746048</v>
      </c>
      <c r="Q24" s="358">
        <f t="shared" si="38"/>
        <v>1.1326540876421631</v>
      </c>
      <c r="R24" s="10">
        <f>JFSQ_for_remov_ub!$R$15</f>
        <v>32586</v>
      </c>
      <c r="S24" s="24"/>
      <c r="T24" s="24"/>
      <c r="U24" s="24">
        <f>FAOSTAT_2022!K182/1000</f>
        <v>32586</v>
      </c>
      <c r="V24" s="24"/>
      <c r="W24" s="24"/>
      <c r="X24" s="24">
        <f>FAOSTAT_2022!Q182/1000</f>
        <v>35897.355598651571</v>
      </c>
      <c r="Y24" s="358" t="str">
        <f t="shared" si="50"/>
        <v/>
      </c>
      <c r="Z24" s="10"/>
      <c r="AA24" s="24"/>
      <c r="AB24" s="24">
        <f>EFA_for_vol!R16</f>
        <v>3825</v>
      </c>
      <c r="AC24" s="24">
        <f>FAOSTAT_2022!K213/1000</f>
        <v>3842.1</v>
      </c>
      <c r="AD24" s="24"/>
      <c r="AE24" s="24"/>
      <c r="AF24" s="24">
        <f>FAOSTAT_2022!Q213/1000</f>
        <v>3995.3561659987549</v>
      </c>
      <c r="AG24" s="358" t="str">
        <f t="shared" si="39"/>
        <v/>
      </c>
      <c r="AH24" s="10">
        <f>JFSQ_for_remov_ub!$R$17</f>
        <v>77820.990000000005</v>
      </c>
      <c r="AI24" s="24"/>
      <c r="AJ24" s="24">
        <f>EFA_for_vol!R17</f>
        <v>93403.57</v>
      </c>
      <c r="AK24" s="24">
        <f>FAOSTAT_2022!K335/1000</f>
        <v>77820.994000000006</v>
      </c>
      <c r="AL24" s="24"/>
      <c r="AM24" s="24"/>
      <c r="AN24" s="24">
        <f>FAOSTAT_2022!Q335/1000</f>
        <v>80815.956609593559</v>
      </c>
      <c r="AO24" s="358" t="str">
        <f t="shared" si="40"/>
        <v/>
      </c>
      <c r="AP24" s="10">
        <f>JFSQ_for_remov_ub!$R$18</f>
        <v>10986.97</v>
      </c>
      <c r="AQ24" s="24">
        <f>JFSQ_for_remov_ob!$R$18</f>
        <v>12579</v>
      </c>
      <c r="AR24" s="24"/>
      <c r="AS24" s="24">
        <f>FAOSTAT_2022!K242/1000</f>
        <v>10986.97</v>
      </c>
      <c r="AT24" s="24"/>
      <c r="AU24" s="24"/>
      <c r="AV24" s="24">
        <f>FAOSTAT_2022!Q242/1000</f>
        <v>10214.615404689017</v>
      </c>
      <c r="AW24" s="358">
        <f t="shared" si="41"/>
        <v>1.1449016425820768</v>
      </c>
      <c r="AX24" s="10"/>
      <c r="AY24" s="24"/>
      <c r="AZ24" s="24">
        <f>EFA_for_vol!R19</f>
        <v>3980</v>
      </c>
      <c r="BA24" s="24">
        <f>FAOSTAT_2022!K428/1000</f>
        <v>3963</v>
      </c>
      <c r="BB24" s="24"/>
      <c r="BC24" s="24"/>
      <c r="BD24" s="24">
        <f>FAOSTAT_2022!Q428/1000</f>
        <v>4466.3256248660546</v>
      </c>
      <c r="BE24" s="358" t="str">
        <f t="shared" si="42"/>
        <v/>
      </c>
      <c r="BF24" s="10"/>
      <c r="BG24" s="24"/>
      <c r="BH24" s="24"/>
      <c r="BI24" s="24">
        <f>FAOSTAT_2022!K366/1000</f>
        <v>1359.105</v>
      </c>
      <c r="BJ24" s="24"/>
      <c r="BK24" s="24"/>
      <c r="BL24" s="24">
        <f>FAOSTAT_2022!Q366/1000</f>
        <v>1561.6384681867967</v>
      </c>
      <c r="BM24" s="358" t="str">
        <f t="shared" si="43"/>
        <v/>
      </c>
      <c r="BN24" s="10">
        <f>JFSQ_for_remov_ub!$R$21</f>
        <v>17020.16</v>
      </c>
      <c r="BO24" s="24">
        <f>JFSQ_for_remov_ob!$R$21</f>
        <v>19914.05</v>
      </c>
      <c r="BP24" s="24"/>
      <c r="BQ24" s="24">
        <f>FAOSTAT_2022!K775/1000</f>
        <v>18355.925999999999</v>
      </c>
      <c r="BR24" s="24"/>
      <c r="BS24" s="24"/>
      <c r="BT24" s="24">
        <f>FAOSTAT_2022!Q775/1000</f>
        <v>21799.547362401041</v>
      </c>
      <c r="BU24" s="358">
        <f t="shared" si="44"/>
        <v>1.1700271912837481</v>
      </c>
      <c r="BV24" s="10">
        <f>JFSQ_for_remov_ub!$R$22</f>
        <v>49685.74</v>
      </c>
      <c r="BW24" s="24">
        <f>JFSQ_for_remov_ob!$R$22</f>
        <v>55847.6</v>
      </c>
      <c r="BX24" s="24">
        <v>47931.12</v>
      </c>
      <c r="BY24" s="24">
        <f>FAOSTAT_2022!K304/1000</f>
        <v>49630.974000000002</v>
      </c>
      <c r="BZ24" s="24"/>
      <c r="CA24" s="24"/>
      <c r="CB24" s="24">
        <f>FAOSTAT_2022!Q304/1000</f>
        <v>55123.127307887327</v>
      </c>
      <c r="CC24" s="358">
        <f t="shared" si="9"/>
        <v>1.1240166695715914</v>
      </c>
      <c r="CD24" s="10">
        <f>JFSQ_for_remov_ub!$R$23</f>
        <v>5400.11</v>
      </c>
      <c r="CE24" s="24"/>
      <c r="CF24" s="24">
        <f>EFA_for_vol!R23</f>
        <v>5820.8</v>
      </c>
      <c r="CG24" s="24">
        <f>FAOSTAT_2022!K123/1000</f>
        <v>5400.0969999999998</v>
      </c>
      <c r="CH24" s="24"/>
      <c r="CI24" s="24"/>
      <c r="CJ24" s="24">
        <f>FAOSTAT_2022!Q123/1000</f>
        <v>5951.3876266500674</v>
      </c>
      <c r="CK24" s="358" t="str">
        <f t="shared" si="36"/>
        <v/>
      </c>
      <c r="CL24" s="10">
        <f>JFSQ_for_remov_ub!$R$24</f>
        <v>11448.9</v>
      </c>
      <c r="CM24" s="24">
        <f>JFSQ_for_remov_ob!$R$24</f>
        <v>12982.16</v>
      </c>
      <c r="CN24" s="24"/>
      <c r="CO24" s="24">
        <f>FAOSTAT_2022!K459/1000</f>
        <v>18366.547999999999</v>
      </c>
      <c r="CP24" s="24"/>
      <c r="CQ24" s="24"/>
      <c r="CR24" s="24">
        <f>FAOSTAT_2022!Q459/1000</f>
        <v>21179.271153607835</v>
      </c>
      <c r="CS24" s="358">
        <f t="shared" si="45"/>
        <v>1.1339220361781481</v>
      </c>
      <c r="CT24" s="10">
        <f>JFSQ_for_remov_ub!$R$25</f>
        <v>9.3699999999999992</v>
      </c>
      <c r="CU24" s="24"/>
      <c r="CV24" s="24">
        <f>EFA_for_vol!R25</f>
        <v>11.66</v>
      </c>
      <c r="CW24" s="24">
        <f>FAOSTAT_2022!K154/1000</f>
        <v>9.3659999999999997</v>
      </c>
      <c r="CX24" s="24"/>
      <c r="CY24" s="24"/>
      <c r="CZ24" s="24"/>
      <c r="DA24" s="358" t="str">
        <f t="shared" si="46"/>
        <v/>
      </c>
      <c r="DB24" s="10">
        <f>JFSQ_for_remov_ub!$R$26</f>
        <v>14822.07</v>
      </c>
      <c r="DC24" s="24">
        <f>JFSQ_for_remov_ob!$R$26</f>
        <v>16951.509999999998</v>
      </c>
      <c r="DD24" s="24"/>
      <c r="DE24" s="24">
        <f>FAOSTAT_2022!K488/1000</f>
        <v>14822.065000000001</v>
      </c>
      <c r="DF24" s="24"/>
      <c r="DG24" s="24"/>
      <c r="DH24" s="24">
        <f>FAOSTAT_2022!Q488/1000</f>
        <v>16140.567061441792</v>
      </c>
      <c r="DI24" s="358">
        <f t="shared" si="51"/>
        <v>1.1436668427554315</v>
      </c>
      <c r="DJ24" s="10">
        <f>JFSQ_for_remov_ub!$R$27</f>
        <v>6688</v>
      </c>
      <c r="DK24" s="24">
        <f>JFSQ_for_remov_ob!$R$27</f>
        <v>7557.44</v>
      </c>
      <c r="DL24" s="24"/>
      <c r="DM24" s="24">
        <f>FAOSTAT_2022!K517/1000</f>
        <v>6688</v>
      </c>
      <c r="DN24" s="24"/>
      <c r="DO24" s="24"/>
      <c r="DP24" s="24">
        <f>FAOSTAT_2022!Q517/1000</f>
        <v>7808.7589967509412</v>
      </c>
      <c r="DQ24" s="358">
        <f t="shared" si="33"/>
        <v>1.1299999999999999</v>
      </c>
      <c r="DR24" s="10">
        <f>JFSQ_for_remov_ub!$R$28</f>
        <v>384.88</v>
      </c>
      <c r="DS24" s="24">
        <f>JFSQ_for_remov_ob!$R$28</f>
        <v>452.8</v>
      </c>
      <c r="DT24" s="24">
        <f>EFA_for_vol!R28</f>
        <v>452.8</v>
      </c>
      <c r="DU24" s="24">
        <f>FAOSTAT_2022!K540/1000</f>
        <v>384.88499999999999</v>
      </c>
      <c r="DV24" s="24"/>
      <c r="DW24" s="24"/>
      <c r="DX24" s="24">
        <f>FAOSTAT_2022!Q540/1000</f>
        <v>432.53051327708909</v>
      </c>
      <c r="DY24" s="358">
        <f t="shared" ref="DY24" si="52">IF(DS24&gt;0,DS24/DR24,"")</f>
        <v>1.1764705882352942</v>
      </c>
      <c r="DZ24" s="10">
        <f>JFSQ_for_remov_ub!$R$29</f>
        <v>5575.42</v>
      </c>
      <c r="EA24" s="24">
        <f>JFSQ_for_remov_ob!$R$29</f>
        <v>6819.56</v>
      </c>
      <c r="EB24" s="24"/>
      <c r="EC24" s="24">
        <f>FAOSTAT_2022!K397/1000</f>
        <v>5575.4229999999998</v>
      </c>
      <c r="ED24" s="24"/>
      <c r="EE24" s="24"/>
      <c r="EF24" s="24">
        <f>FAOSTAT_2022!Q397/1000</f>
        <v>6067.0172428057767</v>
      </c>
      <c r="EG24" s="358">
        <f t="shared" ref="EG24" si="53">IF(EA24&gt;0,EA24/DZ24,"")</f>
        <v>1.2231473144624083</v>
      </c>
      <c r="EH24" s="10"/>
      <c r="EI24" s="24"/>
      <c r="EJ24" s="24"/>
      <c r="EK24" s="24"/>
      <c r="EL24" s="24"/>
      <c r="EM24" s="24"/>
      <c r="EN24" s="24"/>
      <c r="EO24" s="25" t="str">
        <f>IF(EI24&gt;0,EI24/EH24,"")</f>
        <v/>
      </c>
      <c r="EP24" s="10">
        <f>JFSQ_for_remov_ub!$R$31</f>
        <v>3067.7</v>
      </c>
      <c r="EQ24" s="24">
        <f>JFSQ_for_remov_ob!$R$31</f>
        <v>3540.34</v>
      </c>
      <c r="ER24" s="24"/>
      <c r="ES24" s="24">
        <f>FAOSTAT_2022!K594/1000</f>
        <v>3067.7</v>
      </c>
      <c r="ET24" s="24"/>
      <c r="EU24" s="24"/>
      <c r="EV24" s="24">
        <f>FAOSTAT_2022!Q594/1000</f>
        <v>3354.8556465985666</v>
      </c>
      <c r="EW24" s="358">
        <f t="shared" si="17"/>
        <v>1.1540698242983343</v>
      </c>
      <c r="EX24" s="10">
        <f>JFSQ_for_remov_ub!$R$32</f>
        <v>18903.72</v>
      </c>
      <c r="EY24" s="24">
        <f>JFSQ_for_remov_ob!$R$32</f>
        <v>21172.16</v>
      </c>
      <c r="EZ24" s="24"/>
      <c r="FA24" s="24">
        <f>FAOSTAT_2022!K31/1000</f>
        <v>18903.715</v>
      </c>
      <c r="FB24" s="24"/>
      <c r="FC24" s="24"/>
      <c r="FD24" s="24">
        <f>FAOSTAT_2022!Q31/1000</f>
        <v>20112.740264178323</v>
      </c>
      <c r="FE24" s="358">
        <f t="shared" si="47"/>
        <v>1.119999661442298</v>
      </c>
      <c r="FF24" s="10">
        <f>JFSQ_for_remov_ub!$R$33</f>
        <v>43267.93</v>
      </c>
      <c r="FG24" s="24">
        <f>JFSQ_for_remov_ob!$R$33</f>
        <v>48070.67</v>
      </c>
      <c r="FH24" s="24">
        <f>EFA_for_vol!R32</f>
        <v>52958</v>
      </c>
      <c r="FI24" s="24">
        <f>FAOSTAT_2022!K625/1000</f>
        <v>43267.932999999997</v>
      </c>
      <c r="FJ24" s="24"/>
      <c r="FK24" s="24"/>
      <c r="FL24" s="24">
        <f>FAOSTAT_2022!Q625/1000</f>
        <v>52490.210936833304</v>
      </c>
      <c r="FM24" s="358">
        <f t="shared" si="19"/>
        <v>1.1109999946842846</v>
      </c>
      <c r="FN24" s="10">
        <f>JFSQ_for_remov_ub!$R$34</f>
        <v>13499.92</v>
      </c>
      <c r="FO24" s="24">
        <f>JFSQ_for_remov_ob!$R$34</f>
        <v>17328.009999999998</v>
      </c>
      <c r="FP24" s="24"/>
      <c r="FQ24" s="24">
        <f>FAOSTAT_2022!K656/1000</f>
        <v>13517.883</v>
      </c>
      <c r="FR24" s="24"/>
      <c r="FS24" s="24"/>
      <c r="FT24" s="24">
        <f>FAOSTAT_2022!Q656/1000</f>
        <v>14838.287036656639</v>
      </c>
      <c r="FU24" s="358">
        <f t="shared" si="48"/>
        <v>1.2835639026009042</v>
      </c>
      <c r="FV24" s="10">
        <f>JFSQ_for_remov_ub!$R$35</f>
        <v>15827.25</v>
      </c>
      <c r="FW24" s="24">
        <f>JFSQ_for_remov_ob!$R$35</f>
        <v>16619.830000000002</v>
      </c>
      <c r="FX24" s="24">
        <f>EFA_for_vol!R34</f>
        <v>16754.77</v>
      </c>
      <c r="FY24" s="24">
        <f>FAOSTAT_2022!K687/1000</f>
        <v>15827.245999999999</v>
      </c>
      <c r="FZ24" s="24"/>
      <c r="GA24" s="24"/>
      <c r="GB24" s="24">
        <f>FAOSTAT_2022!Q687/1000</f>
        <v>18982.539801720421</v>
      </c>
      <c r="GC24" s="358">
        <f t="shared" si="21"/>
        <v>1.050076924291965</v>
      </c>
      <c r="GD24" s="10">
        <f>JFSQ_for_remov_ub!$R$36</f>
        <v>4618.21</v>
      </c>
      <c r="GE24" s="24">
        <f>JFSQ_for_remov_ob!$R$36</f>
        <v>5044.53</v>
      </c>
      <c r="GF24" s="24">
        <f>EFA_for_vol!R35</f>
        <v>4944.68</v>
      </c>
      <c r="GG24" s="24">
        <f>FAOSTAT_2022!K744/1000</f>
        <v>4618.1589999999997</v>
      </c>
      <c r="GH24" s="24"/>
      <c r="GI24" s="24"/>
      <c r="GJ24" s="24">
        <f>FAOSTAT_2022!Q744/1000</f>
        <v>5289.2228445550982</v>
      </c>
      <c r="GK24" s="358">
        <f t="shared" si="22"/>
        <v>1.0923128225004926</v>
      </c>
      <c r="GL24" s="10">
        <f>JFSQ_for_remov_ub!$R$37</f>
        <v>8956.8700000000008</v>
      </c>
      <c r="GM24" s="24">
        <f>JFSQ_for_remov_ob!$R$37</f>
        <v>10120.379999999999</v>
      </c>
      <c r="GN24" s="24">
        <f>EFA_for_vol!R36</f>
        <v>10120</v>
      </c>
      <c r="GO24" s="24">
        <f>FAOSTAT_2022!K715/1000</f>
        <v>8956.8739999999998</v>
      </c>
      <c r="GP24" s="24"/>
      <c r="GQ24" s="24"/>
      <c r="GR24" s="24">
        <f>FAOSTAT_2022!Q715/1000</f>
        <v>10677.892313659189</v>
      </c>
      <c r="GS24" s="358">
        <f t="shared" si="23"/>
        <v>1.1299014052900174</v>
      </c>
      <c r="GT24" s="10">
        <f>JFSQ_for_remov_ub!$R$38</f>
        <v>63666.86</v>
      </c>
      <c r="GU24" s="24">
        <f>JFSQ_for_remov_ob!$R$38</f>
        <v>72926.63</v>
      </c>
      <c r="GV24" s="24"/>
      <c r="GW24" s="24">
        <f>FAOSTAT_2022!K273/1000</f>
        <v>63666.864000000001</v>
      </c>
      <c r="GX24" s="24"/>
      <c r="GY24" s="24"/>
      <c r="GZ24" s="24">
        <f>FAOSTAT_2022!Q273/1000</f>
        <v>71675.464610973562</v>
      </c>
      <c r="HA24" s="358">
        <f t="shared" si="24"/>
        <v>1.1454409719593521</v>
      </c>
      <c r="HB24" s="10">
        <f>JFSQ_for_remov_ub!$R$39</f>
        <v>74400</v>
      </c>
      <c r="HC24" s="24">
        <f>JFSQ_for_remov_ob!$R$39</f>
        <v>84900</v>
      </c>
      <c r="HD24" s="24"/>
      <c r="HE24" s="24">
        <f>FAOSTAT_2022!K806/1000</f>
        <v>75472</v>
      </c>
      <c r="HF24" s="24"/>
      <c r="HG24" s="24"/>
      <c r="HH24" s="24">
        <f>FAOSTAT_2022!Q806/1000</f>
        <v>88366.800767595763</v>
      </c>
      <c r="HI24" s="358">
        <f t="shared" si="25"/>
        <v>1.1411290322580645</v>
      </c>
      <c r="HJ24" s="10">
        <f t="shared" si="26"/>
        <v>490152.06999999995</v>
      </c>
      <c r="HK24" s="24">
        <f t="shared" si="34"/>
        <v>419808.00999999995</v>
      </c>
      <c r="HL24" s="24">
        <f t="shared" si="32"/>
        <v>247183.40000000002</v>
      </c>
      <c r="HM24" s="24">
        <f t="shared" si="37"/>
        <v>508465.66599999991</v>
      </c>
      <c r="HN24" s="24"/>
      <c r="HO24" s="24"/>
      <c r="HP24" s="24"/>
      <c r="HQ24" s="24">
        <f t="shared" si="29"/>
        <v>569767.46499764954</v>
      </c>
      <c r="HR24" s="25">
        <f t="shared" si="30"/>
        <v>584190.83344566775</v>
      </c>
      <c r="HS24" s="510">
        <v>2019</v>
      </c>
      <c r="HU24" s="330">
        <f t="shared" ref="HU24" si="54">(HJ24-HM24)/HM24</f>
        <v>-3.6017369951582855E-2</v>
      </c>
      <c r="HV24" s="331">
        <f t="shared" ref="HV24" si="55">(HR24-HK24)/HK24</f>
        <v>0.39156666745274304</v>
      </c>
      <c r="HW24" s="332">
        <f t="shared" si="31"/>
        <v>1.3014144074786283E-2</v>
      </c>
    </row>
    <row r="25" spans="1:232" ht="15" thickBot="1" x14ac:dyDescent="0.25">
      <c r="A25" s="509">
        <v>2020</v>
      </c>
      <c r="B25" s="24">
        <f>JFSQ_for_remov_ub!$T$13</f>
        <v>5351.3</v>
      </c>
      <c r="C25" s="24"/>
      <c r="D25" s="24"/>
      <c r="E25" s="24">
        <f>FAOSTAT_2022!K54/1000</f>
        <v>5212.1400000000003</v>
      </c>
      <c r="F25" s="24"/>
      <c r="G25" s="24"/>
      <c r="H25" s="24">
        <f>FAOSTAT_2022!Q54/1000</f>
        <v>5804.0529717831969</v>
      </c>
      <c r="I25" s="358" t="str">
        <f>IF(C25&gt;0,C25/B25,"")</f>
        <v/>
      </c>
      <c r="J25" s="24">
        <f>JFSQ_for_remov_ub!$T$14</f>
        <v>5404.16</v>
      </c>
      <c r="K25" s="24">
        <f>JFSQ_for_remov_ob!$T$14</f>
        <v>6113.54</v>
      </c>
      <c r="L25" s="24"/>
      <c r="M25" s="24">
        <f>FAOSTAT_2022!K95/1000</f>
        <v>5404.1610000000001</v>
      </c>
      <c r="N25" s="24"/>
      <c r="O25" s="24"/>
      <c r="P25" s="24">
        <f>FAOSTAT_2022!Q95/1000</f>
        <v>5935.5348552764081</v>
      </c>
      <c r="Q25" s="358">
        <f>IF(K25&gt;0,K25/J25,"")</f>
        <v>1.1312655435812411</v>
      </c>
      <c r="R25" s="24"/>
      <c r="S25" s="24"/>
      <c r="T25" s="24"/>
      <c r="U25" s="24">
        <f>FAOSTAT_2022!K183/1000</f>
        <v>33347</v>
      </c>
      <c r="V25" s="24"/>
      <c r="W25" s="24"/>
      <c r="X25" s="24">
        <f>FAOSTAT_2022!Q183/1000</f>
        <v>36002.429610381019</v>
      </c>
      <c r="Y25" s="358" t="str">
        <f>IF(S25&gt;0,S25/R25,"")</f>
        <v/>
      </c>
      <c r="Z25" s="24"/>
      <c r="AA25" s="24"/>
      <c r="AB25" s="24"/>
      <c r="AC25" s="24">
        <f>FAOSTAT_2022!K214/1000</f>
        <v>3842.1</v>
      </c>
      <c r="AD25" s="24"/>
      <c r="AE25" s="24"/>
      <c r="AF25" s="24">
        <f>FAOSTAT_2022!Q214/1000</f>
        <v>4302.7457481086612</v>
      </c>
      <c r="AG25" s="358" t="str">
        <f>IF(AA25&gt;0,AA25/Z25,"")</f>
        <v/>
      </c>
      <c r="AH25" s="24">
        <f>JFSQ_for_remov_ub!$T$17</f>
        <v>84050.98</v>
      </c>
      <c r="AI25" s="24"/>
      <c r="AJ25" s="24"/>
      <c r="AK25" s="24">
        <f>FAOSTAT_2022!K336/1000</f>
        <v>84050.98</v>
      </c>
      <c r="AL25" s="24"/>
      <c r="AM25" s="24"/>
      <c r="AN25" s="24">
        <f>FAOSTAT_2022!Q336/1000</f>
        <v>91108.525480735349</v>
      </c>
      <c r="AO25" s="358" t="str">
        <f>IF(AI25&gt;0,AI25/AH25,"")</f>
        <v/>
      </c>
      <c r="AP25" s="24">
        <f>JFSQ_for_remov_ub!$T$18</f>
        <v>10637.58</v>
      </c>
      <c r="AQ25" s="24">
        <f>JFSQ_for_remov_ob!$T$18</f>
        <v>12179</v>
      </c>
      <c r="AR25" s="24"/>
      <c r="AS25" s="24">
        <f>FAOSTAT_2022!K243/1000</f>
        <v>10637.576999999999</v>
      </c>
      <c r="AT25" s="24"/>
      <c r="AU25" s="24"/>
      <c r="AV25" s="24">
        <f>FAOSTAT_2022!Q243/1000</f>
        <v>10824.947732282151</v>
      </c>
      <c r="AW25" s="358">
        <f>IF(AQ25&gt;0,AQ25/AP25,"")</f>
        <v>1.1449032580718548</v>
      </c>
      <c r="AX25" s="24"/>
      <c r="AY25" s="24"/>
      <c r="BA25" s="24">
        <f>FAOSTAT_2022!K429/1000</f>
        <v>3912</v>
      </c>
      <c r="BB25" s="24"/>
      <c r="BC25" s="24"/>
      <c r="BD25" s="24">
        <f>FAOSTAT_2022!Q429/1000</f>
        <v>4358.0688368574647</v>
      </c>
      <c r="BE25" s="358" t="str">
        <f>IF(AY25&gt;0,AY25/AX25,"")</f>
        <v/>
      </c>
      <c r="BF25" s="24"/>
      <c r="BG25" s="24"/>
      <c r="BH25" s="24"/>
      <c r="BI25" s="24">
        <f>FAOSTAT_2022!K367/1000</f>
        <v>1359.105</v>
      </c>
      <c r="BJ25" s="24"/>
      <c r="BK25" s="24"/>
      <c r="BL25" s="24">
        <f>FAOSTAT_2022!Q367/1000</f>
        <v>1591.2341376781271</v>
      </c>
      <c r="BM25" s="358" t="str">
        <f>IF(BG25&gt;0,BG25/BF25,"")</f>
        <v/>
      </c>
      <c r="BN25" s="24">
        <f>JFSQ_for_remov_ub!$T$21</f>
        <v>15496.05</v>
      </c>
      <c r="BO25" s="24">
        <f>JFSQ_for_remov_ob!$T$21</f>
        <v>18151.52</v>
      </c>
      <c r="BP25" s="24"/>
      <c r="BQ25" s="24">
        <f>FAOSTAT_2022!K776/1000</f>
        <v>18307.544999999998</v>
      </c>
      <c r="BR25" s="24"/>
      <c r="BS25" s="24"/>
      <c r="BT25" s="24">
        <f>FAOSTAT_2022!Q776/1000</f>
        <v>21577.214890035262</v>
      </c>
      <c r="BU25" s="358">
        <f>IF(BO25&gt;0,BO25/BN25,"")</f>
        <v>1.1713643154223174</v>
      </c>
      <c r="BV25" s="24">
        <f>JFSQ_for_remov_ub!$T$22</f>
        <v>47703.09</v>
      </c>
      <c r="BW25" s="24">
        <f>JFSQ_for_remov_ob!$T$22</f>
        <v>53155.72</v>
      </c>
      <c r="BX25" s="24"/>
      <c r="BY25" s="24">
        <f>FAOSTAT_2022!K305/1000</f>
        <v>47703.093000000001</v>
      </c>
      <c r="BZ25" s="24"/>
      <c r="CA25" s="24"/>
      <c r="CB25" s="24">
        <f>FAOSTAT_2022!Q305/1000</f>
        <v>53073.365246609028</v>
      </c>
      <c r="CC25" s="358">
        <f>IF(BW25&gt;0,BW25/BV25,"")</f>
        <v>1.1143034969013539</v>
      </c>
      <c r="CD25" s="24">
        <f>JFSQ_for_remov_ub!$T$23</f>
        <v>5233.8599999999997</v>
      </c>
      <c r="CE25" s="24"/>
      <c r="CF25" s="24">
        <f>EFA_for_vol!R23</f>
        <v>5820.8</v>
      </c>
      <c r="CG25" s="24">
        <f>FAOSTAT_2022!K124/1000</f>
        <v>5233.8670000000002</v>
      </c>
      <c r="CH25" s="24"/>
      <c r="CI25" s="24"/>
      <c r="CJ25" s="24">
        <f>FAOSTAT_2022!Q124/1000</f>
        <v>5678.354328443831</v>
      </c>
      <c r="CK25" s="358" t="str">
        <f>IF(CE25&gt;0,CE25/CD25,"")</f>
        <v/>
      </c>
      <c r="CL25" s="24">
        <f>JFSQ_for_remov_ub!$T$24</f>
        <v>8923.43</v>
      </c>
      <c r="CM25" s="24">
        <f>JFSQ_for_remov_ob!$T$24</f>
        <v>10202.44</v>
      </c>
      <c r="CN25" s="24"/>
      <c r="CO25" s="24">
        <f>FAOSTAT_2022!K460/1000</f>
        <v>15841.076999999999</v>
      </c>
      <c r="CP25" s="24"/>
      <c r="CQ25" s="24"/>
      <c r="CR25" s="24">
        <f>FAOSTAT_2022!Q460/1000</f>
        <v>18041.906967692008</v>
      </c>
      <c r="CS25" s="358">
        <f>IF(CM25&gt;0,CM25/CL25,"")</f>
        <v>1.1433316561008491</v>
      </c>
      <c r="CT25" s="24">
        <f>JFSQ_for_remov_ub!$T$25</f>
        <v>8.6199999999999992</v>
      </c>
      <c r="CU25" s="24"/>
      <c r="CV25" s="24"/>
      <c r="CW25" s="24">
        <f>FAOSTAT_2022!K155/1000</f>
        <v>8.6150000000000002</v>
      </c>
      <c r="CX25" s="24"/>
      <c r="CY25" s="24"/>
      <c r="CZ25" s="24"/>
      <c r="DA25" s="358" t="str">
        <f>IF(CU25&gt;0,CU25/CT25,"")</f>
        <v/>
      </c>
      <c r="DB25" s="24">
        <f>JFSQ_for_remov_ub!$T$26</f>
        <v>15346.7</v>
      </c>
      <c r="DC25" s="24">
        <f>JFSQ_for_remov_ob!$T$26</f>
        <v>17546.88</v>
      </c>
      <c r="DD25" s="24"/>
      <c r="DE25" s="24">
        <f>FAOSTAT_2022!K489/1000</f>
        <v>15346.704</v>
      </c>
      <c r="DF25" s="24"/>
      <c r="DG25" s="24"/>
      <c r="DH25" s="24">
        <f>FAOSTAT_2022!Q489/1000</f>
        <v>16799.044146155229</v>
      </c>
      <c r="DI25" s="358">
        <f>IF(DC25&gt;0,DC25/DB25,"")</f>
        <v>1.1433650230994286</v>
      </c>
      <c r="DJ25" s="24">
        <f>JFSQ_for_remov_ub!$T$27</f>
        <v>6366</v>
      </c>
      <c r="DK25" s="24">
        <f>JFSQ_for_remov_ob!$T$27</f>
        <v>7193.58</v>
      </c>
      <c r="DL25" s="24"/>
      <c r="DM25" s="24">
        <f>FAOSTAT_2022!K518/1000</f>
        <v>6366</v>
      </c>
      <c r="DN25" s="24"/>
      <c r="DO25" s="24"/>
      <c r="DP25" s="24">
        <f>FAOSTAT_2022!Q518/1000</f>
        <v>7302.2486128036044</v>
      </c>
      <c r="DQ25" s="358">
        <f>IF(DK25&gt;0,DK25/DJ25,"")</f>
        <v>1.1299999999999999</v>
      </c>
      <c r="DR25" s="24">
        <f>JFSQ_for_remov_ub!$T$28</f>
        <v>349.61</v>
      </c>
      <c r="DS25" s="24">
        <f>JFSQ_for_remov_ob!$T$28</f>
        <v>411.3</v>
      </c>
      <c r="DT25" s="24">
        <f>EFA_for_vol!T28</f>
        <v>411.3</v>
      </c>
      <c r="DU25" s="24">
        <f>FAOSTAT_2022!K541/1000</f>
        <v>349.60700000000003</v>
      </c>
      <c r="DV25" s="24"/>
      <c r="DW25" s="24"/>
      <c r="DX25" s="24">
        <f>FAOSTAT_2022!Q541/1000</f>
        <v>388.31366688601827</v>
      </c>
      <c r="DY25" s="358">
        <f>IF(DS25&gt;0,DS25/DR25,"")</f>
        <v>1.1764537627642231</v>
      </c>
      <c r="DZ25" s="24">
        <f>JFSQ_for_remov_ub!$T$29</f>
        <v>4972.42</v>
      </c>
      <c r="EA25" s="24">
        <f>JFSQ_for_remov_ob!$T$29</f>
        <v>6087.15</v>
      </c>
      <c r="EB25" s="24"/>
      <c r="EC25" s="24">
        <f>FAOSTAT_2022!K398/1000</f>
        <v>5575.4229999999998</v>
      </c>
      <c r="ED25" s="24"/>
      <c r="EE25" s="24"/>
      <c r="EF25" s="24">
        <f>FAOSTAT_2022!Q398/1000</f>
        <v>6213.9148485188944</v>
      </c>
      <c r="EG25" s="358">
        <f>IF(EA25&gt;0,EA25/DZ25,"")</f>
        <v>1.2241825911729096</v>
      </c>
      <c r="EH25" s="24"/>
      <c r="EI25" s="24"/>
      <c r="EJ25" s="24"/>
      <c r="EK25" s="24"/>
      <c r="EL25" s="24"/>
      <c r="EM25" s="24"/>
      <c r="EN25" s="24"/>
      <c r="EO25" s="24"/>
      <c r="EP25" s="24">
        <f>JFSQ_for_remov_ub!$T$31</f>
        <v>2965.92</v>
      </c>
      <c r="EQ25" s="24">
        <f>JFSQ_for_remov_ob!$T$31</f>
        <v>3418.03</v>
      </c>
      <c r="ER25" s="24"/>
      <c r="ES25" s="24">
        <f>FAOSTAT_2022!K595/1000</f>
        <v>3063</v>
      </c>
      <c r="ET25" s="24"/>
      <c r="EU25" s="24"/>
      <c r="EV25" s="24">
        <f>FAOSTAT_2022!Q595/1000</f>
        <v>3056.9523168151641</v>
      </c>
      <c r="EW25" s="358">
        <f>IF(EQ25&gt;0,EQ25/EP25,"")</f>
        <v>1.1524349948751147</v>
      </c>
      <c r="EX25" s="24">
        <f>JFSQ_for_remov_ub!$T$32</f>
        <v>16789.57</v>
      </c>
      <c r="EY25" s="24">
        <f>JFSQ_for_remov_ob!$T$32</f>
        <v>18804.32</v>
      </c>
      <c r="EZ25" s="24"/>
      <c r="FA25" s="24">
        <f>FAOSTAT_2022!K32/1000</f>
        <v>16789.57</v>
      </c>
      <c r="FB25" s="24"/>
      <c r="FC25" s="24"/>
      <c r="FD25" s="24">
        <f>FAOSTAT_2022!Q32/1000</f>
        <v>17487.177085466035</v>
      </c>
      <c r="FE25" s="358">
        <f>IF(EY25&gt;0,EY25/EX25,"")</f>
        <v>1.1200000952972589</v>
      </c>
      <c r="FF25" s="24">
        <f>JFSQ_for_remov_ub!$T$33</f>
        <v>40592.78</v>
      </c>
      <c r="FG25" s="24">
        <f>JFSQ_for_remov_ob!$T$33</f>
        <v>45098.58</v>
      </c>
      <c r="FH25" s="24"/>
      <c r="FI25" s="24">
        <f>FAOSTAT_2022!K626/1000</f>
        <v>40584</v>
      </c>
      <c r="FJ25" s="24"/>
      <c r="FK25" s="24"/>
      <c r="FL25" s="24">
        <f>FAOSTAT_2022!Q626/1000</f>
        <v>48445.211914999702</v>
      </c>
      <c r="FM25" s="358">
        <f>IF(FG25&gt;0,FG25/FF25,"")</f>
        <v>1.1110000349815905</v>
      </c>
      <c r="FN25" s="24">
        <f>JFSQ_for_remov_ub!$T$34</f>
        <v>13421.58</v>
      </c>
      <c r="FO25" s="24">
        <f>JFSQ_for_remov_ob!$T$34</f>
        <v>17216.57</v>
      </c>
      <c r="FP25" s="24"/>
      <c r="FQ25" s="24">
        <f>FAOSTAT_2022!K657/1000</f>
        <v>13310.544</v>
      </c>
      <c r="FR25" s="24"/>
      <c r="FS25" s="24"/>
      <c r="FT25" s="24">
        <f>FAOSTAT_2022!Q657/1000</f>
        <v>14228.928989723918</v>
      </c>
      <c r="FU25" s="358">
        <f>IF(FO25&gt;0,FO25/FN25,"")</f>
        <v>1.2827528502605505</v>
      </c>
      <c r="FV25" s="24">
        <f>JFSQ_for_remov_ub!$T$35</f>
        <v>18048.53</v>
      </c>
      <c r="FW25" s="24">
        <f>JFSQ_for_remov_ob!$T$35</f>
        <v>18967.8</v>
      </c>
      <c r="FX25" s="24"/>
      <c r="FY25" s="24">
        <f>FAOSTAT_2022!K688/1000</f>
        <v>15529.583000000001</v>
      </c>
      <c r="FZ25" s="24"/>
      <c r="GA25" s="24"/>
      <c r="GB25" s="24">
        <f>FAOSTAT_2022!Q688/1000</f>
        <v>19032.980332145729</v>
      </c>
      <c r="GC25" s="358">
        <f>IF(FW25&gt;0,FW25/FV25,"")</f>
        <v>1.0509332338977191</v>
      </c>
      <c r="GD25" s="24">
        <f>JFSQ_for_remov_ub!$T$36</f>
        <v>3890.78</v>
      </c>
      <c r="GE25" s="24">
        <f>JFSQ_for_remov_ob!$T$36</f>
        <v>4238.6899999999996</v>
      </c>
      <c r="GF25" s="24"/>
      <c r="GG25" s="24">
        <f>FAOSTAT_2022!K745/1000</f>
        <v>3880.9769999999999</v>
      </c>
      <c r="GH25" s="24"/>
      <c r="GI25" s="24"/>
      <c r="GJ25" s="24">
        <f>FAOSTAT_2022!Q745/1000</f>
        <v>4426.6193883937776</v>
      </c>
      <c r="GK25" s="358">
        <f>IF(GE25&gt;0,GE25/GD25,"")</f>
        <v>1.0894190882033936</v>
      </c>
      <c r="GL25" s="24">
        <f>JFSQ_for_remov_ub!$T$37</f>
        <v>7447.86</v>
      </c>
      <c r="GM25" s="24">
        <f>JFSQ_for_remov_ob!$T$37</f>
        <v>8394.39</v>
      </c>
      <c r="GN25" s="24"/>
      <c r="GO25" s="24">
        <f>FAOSTAT_2022!K716/1000</f>
        <v>7447.8590000000004</v>
      </c>
      <c r="GP25" s="24"/>
      <c r="GQ25" s="24"/>
      <c r="GR25" s="24">
        <f>FAOSTAT_2022!Q716/1000</f>
        <v>8772.4107845298986</v>
      </c>
      <c r="GS25" s="358">
        <f>IF(GM25&gt;0,GM25/GL25,"")</f>
        <v>1.1270875123861082</v>
      </c>
      <c r="GT25" s="24">
        <f>JFSQ_for_remov_ub!$T$38</f>
        <v>60233.27</v>
      </c>
      <c r="GU25" s="24">
        <f>JFSQ_for_remov_ob!$T$38</f>
        <v>68975.66</v>
      </c>
      <c r="GV25" s="24"/>
      <c r="GW25" s="24">
        <f>FAOSTAT_2022!K274/1000</f>
        <v>60233.267999999996</v>
      </c>
      <c r="GX25" s="24"/>
      <c r="GY25" s="24"/>
      <c r="GZ25" s="24">
        <f>FAOSTAT_2022!Q274/1000</f>
        <v>66381.840072315405</v>
      </c>
      <c r="HA25" s="358">
        <f t="shared" si="24"/>
        <v>1.1451422112729395</v>
      </c>
      <c r="HB25" s="24">
        <f>JFSQ_for_remov_ub!$T$39</f>
        <v>74400</v>
      </c>
      <c r="HC25" s="24">
        <f>JFSQ_for_remov_ob!$T$39</f>
        <v>84900</v>
      </c>
      <c r="HD25" s="24"/>
      <c r="HE25" s="24">
        <f>FAOSTAT_2022!K807/1000</f>
        <v>76060</v>
      </c>
      <c r="HF25" s="24"/>
      <c r="HG25" s="24"/>
      <c r="HH25" s="24">
        <f>FAOSTAT_2022!Q807/1000</f>
        <v>88137.65636672148</v>
      </c>
      <c r="HI25" s="358">
        <f>IF(HC25&gt;0,HC25/HB25,"")</f>
        <v>1.1411290322580645</v>
      </c>
      <c r="HJ25" s="10">
        <f t="shared" si="26"/>
        <v>447634.08999999985</v>
      </c>
      <c r="HK25" s="24">
        <f t="shared" si="34"/>
        <v>401055.1700000001</v>
      </c>
      <c r="HL25" s="24">
        <f t="shared" si="32"/>
        <v>6232.1</v>
      </c>
      <c r="HM25" s="24">
        <f t="shared" si="37"/>
        <v>499395.79499999998</v>
      </c>
      <c r="HN25" s="24"/>
      <c r="HO25" s="24"/>
      <c r="HP25" s="24"/>
      <c r="HQ25" s="24">
        <f t="shared" si="29"/>
        <v>558971.67933135736</v>
      </c>
      <c r="HR25" s="25">
        <f>HM25*HR$26</f>
        <v>573770.19769179833</v>
      </c>
      <c r="HS25" s="510">
        <v>2020</v>
      </c>
      <c r="HU25" s="492">
        <f>(HJ25-HM25)/HM25</f>
        <v>-0.1036486600773243</v>
      </c>
      <c r="HV25" s="493">
        <f>(HR25-HK25)/HK25</f>
        <v>0.4306515427585641</v>
      </c>
      <c r="HW25" s="332">
        <f t="shared" si="31"/>
        <v>-1.7837725546644669E-2</v>
      </c>
    </row>
    <row r="26" spans="1:232" ht="15" x14ac:dyDescent="0.25">
      <c r="A26" s="16" t="s">
        <v>69</v>
      </c>
      <c r="B26" s="16"/>
      <c r="C26" s="16"/>
      <c r="D26" s="16"/>
      <c r="E26" s="16"/>
      <c r="F26" s="16" t="s">
        <v>285</v>
      </c>
      <c r="G26" s="338" t="s">
        <v>286</v>
      </c>
      <c r="H26" s="16" t="s">
        <v>78</v>
      </c>
      <c r="I26" s="17">
        <f>AVERAGE(I5:I25)</f>
        <v>1.1232505764710581</v>
      </c>
      <c r="J26" s="16"/>
      <c r="K26" s="16"/>
      <c r="L26" s="16"/>
      <c r="M26" s="16"/>
      <c r="N26" s="16" t="s">
        <v>285</v>
      </c>
      <c r="O26" s="490">
        <f>AVERAGE(N6:N25)</f>
        <v>8.3394011515241742E-2</v>
      </c>
      <c r="P26" s="16" t="s">
        <v>78</v>
      </c>
      <c r="Q26" s="17">
        <f>AVERAGE(Q5:Q25)</f>
        <v>1.1491084025877338</v>
      </c>
      <c r="R26" s="16"/>
      <c r="S26" s="16"/>
      <c r="T26" s="16"/>
      <c r="U26" s="16"/>
      <c r="V26" s="16" t="s">
        <v>285</v>
      </c>
      <c r="W26" s="490">
        <f>AVERAGE(V7:V13)</f>
        <v>3.7965446404301953E-2</v>
      </c>
      <c r="X26" s="16" t="s">
        <v>78</v>
      </c>
      <c r="Y26" s="17">
        <f>AVERAGE(Y5:Y25)</f>
        <v>1.1350877066893226</v>
      </c>
      <c r="Z26" s="16"/>
      <c r="AA26" s="16"/>
      <c r="AB26" s="16"/>
      <c r="AC26" s="16"/>
      <c r="AD26" s="16" t="s">
        <v>285</v>
      </c>
      <c r="AE26" s="490">
        <f>AVERAGE(AD12:AD18)</f>
        <v>0.14450292210023877</v>
      </c>
      <c r="AF26" s="16" t="s">
        <v>78</v>
      </c>
      <c r="AG26" s="17">
        <f>AVERAGE(AG5:AG25)</f>
        <v>1.1182037051199378</v>
      </c>
      <c r="AH26" s="16"/>
      <c r="AI26" s="16"/>
      <c r="AJ26" s="16"/>
      <c r="AK26" s="16"/>
      <c r="AL26" s="16" t="s">
        <v>285</v>
      </c>
      <c r="AM26" s="490">
        <f>AVERAGE(AL5:AL20)</f>
        <v>0.22478009602112298</v>
      </c>
      <c r="AN26" s="16" t="s">
        <v>78</v>
      </c>
      <c r="AO26" s="17">
        <f>AVERAGE(AO5:AO25)</f>
        <v>1.1239874336419056</v>
      </c>
      <c r="AP26" s="16"/>
      <c r="AQ26" s="16"/>
      <c r="AR26" s="16"/>
      <c r="AS26" s="16"/>
      <c r="AT26" s="16" t="s">
        <v>285</v>
      </c>
      <c r="AU26" s="490">
        <f>AVERAGE(AT5:AT14)</f>
        <v>0.1424576838348395</v>
      </c>
      <c r="AV26" s="16" t="s">
        <v>78</v>
      </c>
      <c r="AW26" s="17">
        <f>AVERAGE(AW5:AW25)</f>
        <v>1.1254682829481826</v>
      </c>
      <c r="AX26" s="16"/>
      <c r="AY26" s="16"/>
      <c r="AZ26" s="16"/>
      <c r="BA26" s="16"/>
      <c r="BB26" s="16" t="s">
        <v>285</v>
      </c>
      <c r="BC26" s="490">
        <f>AVERAGE(BB13:BB22)</f>
        <v>0.41796334645225791</v>
      </c>
      <c r="BD26" s="16" t="s">
        <v>78</v>
      </c>
      <c r="BE26" s="17">
        <f>AVERAGE(BE5:BE25)</f>
        <v>1.1037370415378958</v>
      </c>
      <c r="BF26" s="16"/>
      <c r="BG26" s="16"/>
      <c r="BH26" s="16"/>
      <c r="BI26" s="16"/>
      <c r="BJ26" s="16" t="s">
        <v>285</v>
      </c>
      <c r="BK26" s="490">
        <f>AVERAGE(BJ8:BJ17)</f>
        <v>8.5484610255947752E-2</v>
      </c>
      <c r="BL26" s="16" t="s">
        <v>78</v>
      </c>
      <c r="BM26" s="17">
        <f>AVERAGE(BM5:BM25)</f>
        <v>1.2481361228762757</v>
      </c>
      <c r="BN26" s="16"/>
      <c r="BO26" s="16"/>
      <c r="BP26" s="16"/>
      <c r="BQ26" s="16"/>
      <c r="BR26" s="16" t="s">
        <v>285</v>
      </c>
      <c r="BS26" s="490">
        <f>AVERAGE(BR11:BR19)</f>
        <v>1.2928297800269131E-2</v>
      </c>
      <c r="BT26" s="16" t="s">
        <v>78</v>
      </c>
      <c r="BU26" s="17">
        <f>AVERAGE(BU5:BU25)</f>
        <v>1.2091782051579709</v>
      </c>
      <c r="BV26" s="16"/>
      <c r="BW26" s="16"/>
      <c r="BX26" s="16"/>
      <c r="BY26" s="16"/>
      <c r="BZ26" s="16" t="s">
        <v>285</v>
      </c>
      <c r="CA26" s="339" t="s">
        <v>286</v>
      </c>
      <c r="CB26" s="16" t="s">
        <v>78</v>
      </c>
      <c r="CC26" s="17">
        <f>AVERAGE(CC5:CC25)</f>
        <v>1.1698938323746224</v>
      </c>
      <c r="CD26" s="16"/>
      <c r="CE26" s="16"/>
      <c r="CF26" s="16"/>
      <c r="CG26" s="16"/>
      <c r="CH26" s="16" t="s">
        <v>285</v>
      </c>
      <c r="CI26" s="490">
        <f>AVERAGE(CH5:CH22)</f>
        <v>0.20846439540416858</v>
      </c>
      <c r="CJ26" s="16" t="s">
        <v>78</v>
      </c>
      <c r="CK26" s="17">
        <f>AVERAGE(CK5:CK25)</f>
        <v>1</v>
      </c>
      <c r="CL26" s="16"/>
      <c r="CM26" s="18"/>
      <c r="CN26" s="16"/>
      <c r="CO26" s="16"/>
      <c r="CP26" s="16" t="s">
        <v>285</v>
      </c>
      <c r="CQ26" s="339" t="s">
        <v>286</v>
      </c>
      <c r="CR26" s="16" t="s">
        <v>78</v>
      </c>
      <c r="CS26" s="17">
        <f>AVERAGE(CS5:CS25)</f>
        <v>1.2330784648048427</v>
      </c>
      <c r="CT26" s="16"/>
      <c r="CU26" s="16"/>
      <c r="CV26" s="16"/>
      <c r="CW26" s="16"/>
      <c r="CX26" s="16" t="s">
        <v>285</v>
      </c>
      <c r="CY26" s="339" t="s">
        <v>286</v>
      </c>
      <c r="CZ26" s="16" t="s">
        <v>78</v>
      </c>
      <c r="DA26" s="17">
        <f>AVERAGE(DA5:DA25)</f>
        <v>1.2416605379288281</v>
      </c>
      <c r="DB26" s="16"/>
      <c r="DC26" s="16"/>
      <c r="DD26" s="16"/>
      <c r="DE26" s="16"/>
      <c r="DF26" s="16" t="s">
        <v>285</v>
      </c>
      <c r="DG26" s="490">
        <f>AVERAGE(DF17:DF22)</f>
        <v>2.0137674342587199E-2</v>
      </c>
      <c r="DH26" s="16" t="s">
        <v>78</v>
      </c>
      <c r="DI26" s="17">
        <f>AVERAGE(DI5:DI25)</f>
        <v>1.1289741228108015</v>
      </c>
      <c r="DJ26" s="16"/>
      <c r="DK26" s="18"/>
      <c r="DL26" s="16"/>
      <c r="DM26" s="16"/>
      <c r="DN26" s="16" t="s">
        <v>285</v>
      </c>
      <c r="DO26" s="490">
        <f>AVERAGE(DN9:DN22)</f>
        <v>0.35240631535322531</v>
      </c>
      <c r="DP26" s="16" t="s">
        <v>78</v>
      </c>
      <c r="DQ26" s="17">
        <f>AVERAGE(DQ5:DQ25)</f>
        <v>1.1297268624913939</v>
      </c>
      <c r="DR26" s="16"/>
      <c r="DS26" s="18"/>
      <c r="DT26" s="16"/>
      <c r="DU26" s="16"/>
      <c r="DV26" s="16" t="s">
        <v>285</v>
      </c>
      <c r="DW26" s="339" t="s">
        <v>286</v>
      </c>
      <c r="DX26" s="16" t="s">
        <v>78</v>
      </c>
      <c r="DY26" s="17">
        <f>AVERAGE(DY5:DY25)</f>
        <v>1.1364403184195955</v>
      </c>
      <c r="DZ26" s="16"/>
      <c r="EA26" s="16"/>
      <c r="EB26" s="16"/>
      <c r="EC26" s="16"/>
      <c r="ED26" s="16" t="s">
        <v>285</v>
      </c>
      <c r="EE26" s="490">
        <f>AVERAGE(ED12:ED22)</f>
        <v>5.0486067957052627E-2</v>
      </c>
      <c r="EF26" s="16" t="s">
        <v>78</v>
      </c>
      <c r="EG26" s="17">
        <f>AVERAGE(EG5:EG25)</f>
        <v>1.2249861239462565</v>
      </c>
      <c r="EH26" s="16"/>
      <c r="EI26" s="16"/>
      <c r="EJ26" s="16"/>
      <c r="EK26" s="16"/>
      <c r="EL26" s="16"/>
      <c r="EM26" s="16"/>
      <c r="EN26" s="16"/>
      <c r="EO26" s="17"/>
      <c r="EP26" s="16"/>
      <c r="EQ26" s="16"/>
      <c r="ER26" s="16"/>
      <c r="ES26" s="16"/>
      <c r="ET26" s="16" t="s">
        <v>285</v>
      </c>
      <c r="EU26" s="490">
        <f>AVERAGE(ET5:ET19)</f>
        <v>2.8940437670730654E-2</v>
      </c>
      <c r="EV26" s="16" t="s">
        <v>78</v>
      </c>
      <c r="EW26" s="17">
        <f>AVERAGE(EW5:EW25)</f>
        <v>1.1745526593402096</v>
      </c>
      <c r="EX26" s="16"/>
      <c r="EY26" s="18">
        <f>SUM(FC12:FC22)/SUM(EY12:EY22)</f>
        <v>0.20926131130567713</v>
      </c>
      <c r="EZ26" s="17"/>
      <c r="FA26" s="16"/>
      <c r="FB26" s="16" t="s">
        <v>285</v>
      </c>
      <c r="FC26" s="490">
        <f>AVERAGE(FB5:FB22)</f>
        <v>0.19043933900355614</v>
      </c>
      <c r="FD26" s="16" t="s">
        <v>78</v>
      </c>
      <c r="FE26" s="17">
        <f>AVERAGE(FE5:FE25)</f>
        <v>1.1200000212199648</v>
      </c>
      <c r="FF26" s="18"/>
      <c r="FG26" s="18"/>
      <c r="FH26" s="16"/>
      <c r="FI26" s="16"/>
      <c r="FJ26" s="16" t="s">
        <v>285</v>
      </c>
      <c r="FK26" s="339" t="s">
        <v>287</v>
      </c>
      <c r="FL26" s="16" t="s">
        <v>78</v>
      </c>
      <c r="FM26" s="17">
        <f>AVERAGE(FM5:FM25)</f>
        <v>1.1089803638912559</v>
      </c>
      <c r="FN26" s="16"/>
      <c r="FO26" s="16"/>
      <c r="FP26" s="16"/>
      <c r="FQ26" s="16"/>
      <c r="FR26" s="16" t="s">
        <v>285</v>
      </c>
      <c r="FS26" s="339" t="s">
        <v>287</v>
      </c>
      <c r="FT26" s="16" t="s">
        <v>78</v>
      </c>
      <c r="FU26" s="17">
        <f>AVERAGE(FU5:FU25)</f>
        <v>1.2431840112154728</v>
      </c>
      <c r="FV26" s="16"/>
      <c r="FW26" s="16"/>
      <c r="FX26" s="16"/>
      <c r="FY26" s="16"/>
      <c r="FZ26" s="16" t="s">
        <v>285</v>
      </c>
      <c r="GA26" s="490">
        <f>AVERAGE(FZ7:FZ24)</f>
        <v>0.12208599981651737</v>
      </c>
      <c r="GB26" s="16" t="s">
        <v>78</v>
      </c>
      <c r="GC26" s="17">
        <f>AVERAGE(GC5:GC25)</f>
        <v>1.0885657893222225</v>
      </c>
      <c r="GD26" s="16"/>
      <c r="GE26" s="18"/>
      <c r="GF26" s="16"/>
      <c r="GG26" s="16"/>
      <c r="GH26" s="16" t="s">
        <v>285</v>
      </c>
      <c r="GI26" s="490">
        <f>AVERAGE(GH5:GH18)</f>
        <v>5.691690870932415E-2</v>
      </c>
      <c r="GJ26" s="16" t="s">
        <v>78</v>
      </c>
      <c r="GK26" s="17">
        <f>AVERAGE(GK5:GK25)</f>
        <v>1.0936891329807774</v>
      </c>
      <c r="GL26" s="16"/>
      <c r="GM26" s="16"/>
      <c r="GN26" s="16"/>
      <c r="GO26" s="16"/>
      <c r="GP26" s="16" t="s">
        <v>285</v>
      </c>
      <c r="GQ26" s="339" t="s">
        <v>287</v>
      </c>
      <c r="GR26" s="16" t="s">
        <v>78</v>
      </c>
      <c r="GS26" s="17">
        <f>AVERAGE(GS5:GS25)</f>
        <v>1.1316519658937552</v>
      </c>
      <c r="GT26" s="19"/>
      <c r="GU26" s="16"/>
      <c r="GV26" s="16"/>
      <c r="GW26" s="16"/>
      <c r="GX26" s="16" t="s">
        <v>285</v>
      </c>
      <c r="GY26" s="490">
        <f>AVERAGE(GX5:GX23)</f>
        <v>6.9444158039364087E-2</v>
      </c>
      <c r="GZ26" s="16" t="s">
        <v>78</v>
      </c>
      <c r="HA26" s="17">
        <f>AVERAGE(HA5:HA25)</f>
        <v>1.1448642397748057</v>
      </c>
      <c r="HB26" s="19"/>
      <c r="HC26" s="16"/>
      <c r="HD26" s="16"/>
      <c r="HE26" s="16"/>
      <c r="HF26" s="16" t="s">
        <v>285</v>
      </c>
      <c r="HG26" s="490">
        <f>AVERAGE(HF18:HF23)</f>
        <v>2.9575110113847589E-2</v>
      </c>
      <c r="HH26" s="16" t="s">
        <v>78</v>
      </c>
      <c r="HI26" s="17">
        <f>AVERAGE(HI5:HI25)</f>
        <v>1.1657421589927224</v>
      </c>
      <c r="HJ26" s="16"/>
      <c r="HK26" s="16"/>
      <c r="HL26" s="16"/>
      <c r="HM26" s="16"/>
      <c r="HN26" s="16"/>
      <c r="HO26" s="16"/>
      <c r="HP26" s="16"/>
      <c r="HQ26" s="16" t="s">
        <v>78</v>
      </c>
      <c r="HR26" s="207">
        <f>(HI26+HA26+GS26+GK26+GC26+FU26+FM26+FE26+EW26+EG26+DY26+DQ26+DI26+DA26+CS26+CC26+BU26+BM26+BE26+AW26+AO26+AG26+Y26+Q26+I26+CK26)/26</f>
        <v>1.1489287724014543</v>
      </c>
      <c r="HS26" s="2"/>
      <c r="HU26" s="333">
        <f>AVERAGE(HU5:HU14)</f>
        <v>-4.5233056379542523E-2</v>
      </c>
      <c r="HV26" s="333">
        <f>AVERAGE(HV13:HV23)</f>
        <v>0.20484102344662364</v>
      </c>
      <c r="HW26" s="333"/>
    </row>
    <row r="27" spans="1:232" ht="15" customHeight="1" x14ac:dyDescent="0.2">
      <c r="H27" s="14"/>
      <c r="O27" s="14"/>
      <c r="W27" s="14"/>
      <c r="AE27" s="14"/>
      <c r="AK27" s="11"/>
      <c r="AL27" s="11"/>
      <c r="AM27" s="14"/>
      <c r="AU27" s="14"/>
      <c r="BC27" s="14"/>
      <c r="BK27" s="14"/>
      <c r="BP27" s="15"/>
      <c r="BS27" s="14"/>
      <c r="BV27" s="628" t="s">
        <v>295</v>
      </c>
      <c r="BW27" s="628"/>
      <c r="BX27" s="628"/>
      <c r="BY27" s="628"/>
      <c r="BZ27" s="628"/>
      <c r="CA27" s="628"/>
      <c r="CB27" s="628"/>
      <c r="CC27" s="628"/>
      <c r="CI27" s="14"/>
      <c r="CQ27" s="14"/>
      <c r="CY27" s="14"/>
      <c r="DG27" s="14"/>
      <c r="DH27" s="20"/>
      <c r="DO27" s="14"/>
      <c r="DW27" s="14"/>
      <c r="EE27" s="14"/>
      <c r="EU27" s="14"/>
      <c r="FC27" s="14"/>
      <c r="FK27" s="14"/>
      <c r="FS27" s="14"/>
      <c r="GA27" s="14"/>
      <c r="GI27" s="14"/>
      <c r="GJ27" s="11"/>
      <c r="GK27" s="11"/>
      <c r="GM27" s="11"/>
      <c r="GQ27" s="14"/>
      <c r="GY27" s="14"/>
      <c r="HH27" s="14"/>
      <c r="HJ27" s="11"/>
      <c r="HK27" s="11"/>
      <c r="HL27" s="11"/>
      <c r="HM27" s="11"/>
      <c r="HN27" s="11"/>
      <c r="HO27" s="11"/>
      <c r="HR27" s="11"/>
      <c r="HU27" s="333">
        <f>AVERAGE(HU15:HU23)</f>
        <v>-7.0526860257449753E-2</v>
      </c>
      <c r="HV27" s="334"/>
      <c r="HW27" s="333"/>
    </row>
    <row r="28" spans="1:232" x14ac:dyDescent="0.2">
      <c r="AU28" s="14"/>
      <c r="BK28" s="14"/>
      <c r="BP28" s="15"/>
      <c r="BS28" s="14"/>
      <c r="BV28" s="628"/>
      <c r="BW28" s="628"/>
      <c r="BX28" s="628"/>
      <c r="BY28" s="628"/>
      <c r="BZ28" s="628"/>
      <c r="CA28" s="628"/>
      <c r="CB28" s="628"/>
      <c r="CC28" s="628"/>
      <c r="CQ28" s="14"/>
      <c r="CY28" s="14"/>
      <c r="DC28" s="14"/>
      <c r="DO28" s="14"/>
      <c r="DW28" s="14"/>
      <c r="EE28" s="14"/>
      <c r="FC28" s="14"/>
      <c r="FK28" s="14"/>
      <c r="FS28" s="14"/>
      <c r="GA28" s="14"/>
      <c r="GI28" s="14"/>
      <c r="GJ28" s="11"/>
      <c r="GK28" s="11"/>
      <c r="GM28" s="11"/>
      <c r="GY28" s="14"/>
      <c r="HH28" s="14"/>
      <c r="HJ28" s="11"/>
      <c r="HO28" s="335"/>
      <c r="HQ28" s="335"/>
    </row>
    <row r="29" spans="1:232" x14ac:dyDescent="0.2">
      <c r="AU29" s="14"/>
      <c r="BK29" s="14"/>
      <c r="BP29" s="15"/>
      <c r="BS29" s="14"/>
      <c r="CC29" s="488"/>
      <c r="CQ29" s="14"/>
      <c r="CY29" s="14"/>
      <c r="DC29" s="14"/>
      <c r="DO29" s="14"/>
      <c r="DW29" s="14"/>
      <c r="EE29" s="14"/>
      <c r="FC29" s="14"/>
      <c r="FK29" s="14"/>
      <c r="FS29" s="14"/>
      <c r="GA29" s="14"/>
      <c r="GI29" s="14"/>
      <c r="GJ29" s="11"/>
      <c r="GK29" s="11"/>
      <c r="GM29" s="11"/>
      <c r="GY29" s="14"/>
      <c r="HH29" s="14"/>
      <c r="HJ29" s="11"/>
    </row>
    <row r="30" spans="1:232" x14ac:dyDescent="0.2">
      <c r="AU30" s="14"/>
      <c r="BK30" s="14"/>
      <c r="BP30" s="15"/>
      <c r="BS30" s="14"/>
      <c r="CC30" s="488"/>
      <c r="CQ30" s="14"/>
      <c r="CY30" s="14"/>
      <c r="DC30" s="14"/>
      <c r="DO30" s="14"/>
      <c r="DW30" s="14"/>
      <c r="EE30" s="14"/>
      <c r="FC30" s="14"/>
      <c r="FK30" s="14"/>
      <c r="FS30" s="14"/>
      <c r="GA30" s="14"/>
      <c r="GI30" s="14"/>
      <c r="GJ30" s="11"/>
      <c r="GK30" s="11"/>
      <c r="GM30" s="11"/>
      <c r="GY30" s="14"/>
      <c r="HH30" s="14"/>
      <c r="HJ30" s="11"/>
    </row>
    <row r="31" spans="1:232" x14ac:dyDescent="0.2">
      <c r="AU31" s="14"/>
      <c r="BK31" s="14"/>
      <c r="BP31" s="15"/>
      <c r="BS31" s="14"/>
      <c r="CC31" s="488"/>
      <c r="CQ31" s="14"/>
      <c r="CY31" s="14"/>
      <c r="DC31" s="14"/>
      <c r="DO31" s="14"/>
      <c r="DW31" s="14"/>
      <c r="EE31" s="14"/>
      <c r="FC31" s="14"/>
      <c r="FK31" s="14"/>
      <c r="FS31" s="14"/>
      <c r="GA31" s="14"/>
      <c r="GI31" s="14"/>
      <c r="GJ31" s="11"/>
      <c r="GK31" s="11"/>
      <c r="GM31" s="11"/>
      <c r="GY31" s="14"/>
      <c r="HH31" s="14"/>
      <c r="HJ31" s="11"/>
    </row>
    <row r="32" spans="1:232" x14ac:dyDescent="0.2">
      <c r="AU32" s="14"/>
      <c r="BK32" s="14"/>
      <c r="BP32" s="15"/>
      <c r="BS32" s="14"/>
      <c r="CC32" s="488"/>
      <c r="CQ32" s="14"/>
      <c r="CY32" s="14"/>
      <c r="DC32" s="14"/>
      <c r="DO32" s="14"/>
      <c r="DW32" s="14"/>
      <c r="EE32" s="14"/>
      <c r="FC32" s="14"/>
      <c r="FK32" s="14"/>
      <c r="FS32" s="14"/>
      <c r="GA32" s="14"/>
      <c r="GI32" s="14"/>
      <c r="GJ32" s="11"/>
      <c r="GK32" s="11"/>
      <c r="GM32" s="11"/>
      <c r="GY32" s="14"/>
      <c r="HH32" s="14"/>
      <c r="HJ32" s="11"/>
    </row>
    <row r="33" spans="1:218" x14ac:dyDescent="0.2">
      <c r="AU33" s="14"/>
      <c r="BK33" s="14"/>
      <c r="BP33" s="15"/>
      <c r="BS33" s="14"/>
      <c r="CC33" s="488"/>
      <c r="CQ33" s="14"/>
      <c r="CY33" s="14"/>
      <c r="DC33" s="14"/>
      <c r="DO33" s="14"/>
      <c r="DW33" s="14"/>
      <c r="EE33" s="14"/>
      <c r="FC33" s="14"/>
      <c r="FK33" s="14"/>
      <c r="FS33" s="14"/>
      <c r="GA33" s="14"/>
      <c r="GI33" s="14"/>
      <c r="GJ33" s="11"/>
      <c r="GK33" s="11"/>
      <c r="GM33" s="11"/>
      <c r="GY33" s="14"/>
      <c r="HH33" s="14"/>
      <c r="HJ33" s="11"/>
    </row>
    <row r="34" spans="1:218" x14ac:dyDescent="0.2">
      <c r="AU34" s="14"/>
      <c r="BK34" s="14"/>
      <c r="BP34" s="15"/>
      <c r="BS34" s="14"/>
      <c r="CC34" s="488"/>
      <c r="CQ34" s="14"/>
      <c r="CY34" s="14"/>
      <c r="DC34" s="14"/>
      <c r="DO34" s="14"/>
      <c r="DW34" s="14"/>
      <c r="EE34" s="14"/>
      <c r="FC34" s="14"/>
      <c r="FK34" s="14"/>
      <c r="FS34" s="14"/>
      <c r="GA34" s="14"/>
      <c r="GI34" s="14"/>
      <c r="GJ34" s="11"/>
      <c r="GK34" s="11"/>
      <c r="GM34" s="11"/>
      <c r="GY34" s="14"/>
      <c r="HH34" s="14"/>
      <c r="HJ34" s="11"/>
    </row>
    <row r="35" spans="1:218" x14ac:dyDescent="0.2">
      <c r="AU35" s="14"/>
      <c r="BK35" s="14"/>
      <c r="BP35" s="15"/>
      <c r="BS35" s="14"/>
      <c r="CC35" s="488"/>
      <c r="CQ35" s="14"/>
      <c r="CY35" s="14"/>
      <c r="DC35" s="14"/>
      <c r="DO35" s="14"/>
      <c r="DW35" s="14"/>
      <c r="EE35" s="14"/>
      <c r="FC35" s="14"/>
      <c r="FK35" s="14"/>
      <c r="FS35" s="14"/>
      <c r="GA35" s="14"/>
      <c r="GI35" s="14"/>
      <c r="GJ35" s="11"/>
      <c r="GK35" s="11"/>
      <c r="GM35" s="11"/>
      <c r="GY35" s="14"/>
      <c r="HH35" s="14"/>
      <c r="HJ35" s="11"/>
    </row>
    <row r="36" spans="1:218" x14ac:dyDescent="0.2">
      <c r="AU36" s="14"/>
      <c r="BK36" s="14"/>
      <c r="BP36" s="15"/>
      <c r="BS36" s="14"/>
      <c r="CC36" s="488"/>
      <c r="CQ36" s="14"/>
      <c r="CY36" s="14"/>
      <c r="DC36" s="14"/>
      <c r="DO36" s="14"/>
      <c r="DW36" s="14"/>
      <c r="EE36" s="14"/>
      <c r="FC36" s="14"/>
      <c r="FK36" s="14"/>
      <c r="FS36" s="14"/>
      <c r="GA36" s="14"/>
      <c r="GI36" s="14"/>
      <c r="GJ36" s="11"/>
      <c r="GK36" s="11"/>
      <c r="GM36" s="11"/>
      <c r="GY36" s="14"/>
      <c r="HH36" s="14"/>
      <c r="HJ36" s="11"/>
    </row>
    <row r="37" spans="1:218" x14ac:dyDescent="0.2">
      <c r="AU37" s="14"/>
      <c r="BK37" s="14"/>
      <c r="BP37" s="15"/>
      <c r="BS37" s="14"/>
      <c r="CC37" s="488"/>
      <c r="CQ37" s="14"/>
      <c r="CY37" s="14"/>
      <c r="DC37" s="14"/>
      <c r="DO37" s="14"/>
      <c r="DW37" s="14"/>
      <c r="EE37" s="14"/>
      <c r="FC37" s="14"/>
      <c r="FK37" s="14"/>
      <c r="FS37" s="14"/>
      <c r="GA37" s="14"/>
      <c r="GI37" s="14"/>
      <c r="GJ37" s="11"/>
      <c r="GK37" s="11"/>
      <c r="GM37" s="11"/>
      <c r="GY37" s="14"/>
      <c r="HH37" s="14"/>
      <c r="HJ37" s="11"/>
    </row>
    <row r="38" spans="1:218" x14ac:dyDescent="0.2">
      <c r="AU38" s="14"/>
      <c r="BK38" s="14"/>
      <c r="BP38" s="15"/>
      <c r="BS38" s="14"/>
      <c r="CC38" s="488"/>
      <c r="CQ38" s="14"/>
      <c r="CY38" s="14"/>
      <c r="DC38" s="14"/>
      <c r="DO38" s="14"/>
      <c r="DW38" s="14"/>
      <c r="EE38" s="14"/>
      <c r="FC38" s="14"/>
      <c r="FK38" s="14"/>
      <c r="FS38" s="14"/>
      <c r="GA38" s="14"/>
      <c r="GI38" s="14"/>
      <c r="GJ38" s="11"/>
      <c r="GK38" s="11"/>
      <c r="GM38" s="11"/>
      <c r="GY38" s="14"/>
      <c r="HH38" s="14"/>
      <c r="HJ38" s="11"/>
    </row>
    <row r="39" spans="1:218" x14ac:dyDescent="0.2">
      <c r="AU39" s="14"/>
      <c r="BK39" s="14"/>
      <c r="BP39" s="15"/>
      <c r="BS39" s="14"/>
      <c r="CC39" s="488"/>
      <c r="CQ39" s="14"/>
      <c r="CY39" s="14"/>
      <c r="DO39" s="14"/>
      <c r="DW39" s="14"/>
      <c r="EE39" s="14"/>
      <c r="FC39" s="14"/>
      <c r="FK39" s="14"/>
      <c r="FS39" s="14"/>
      <c r="GA39" s="14"/>
      <c r="GI39" s="14"/>
      <c r="GJ39" s="11"/>
      <c r="GK39" s="11"/>
      <c r="GM39" s="11"/>
      <c r="GY39" s="14"/>
      <c r="HH39" s="14"/>
      <c r="HJ39" s="11"/>
    </row>
    <row r="40" spans="1:218" x14ac:dyDescent="0.2">
      <c r="AU40" s="14"/>
      <c r="BK40" s="14"/>
      <c r="BP40" s="15"/>
      <c r="BS40" s="14"/>
      <c r="CQ40" s="14"/>
      <c r="CY40" s="14"/>
      <c r="DO40" s="14"/>
      <c r="DW40" s="14"/>
      <c r="EE40" s="14"/>
      <c r="FC40" s="14"/>
      <c r="FK40" s="14"/>
      <c r="FS40" s="14"/>
      <c r="GA40" s="14"/>
      <c r="GI40" s="14"/>
      <c r="GJ40" s="11"/>
      <c r="GK40" s="11"/>
      <c r="GM40" s="11"/>
      <c r="GY40" s="14"/>
      <c r="HH40" s="14"/>
      <c r="HJ40" s="11"/>
    </row>
    <row r="41" spans="1:218" x14ac:dyDescent="0.2">
      <c r="AU41" s="14"/>
      <c r="BK41" s="14"/>
      <c r="BP41" s="15"/>
      <c r="BS41" s="14"/>
      <c r="CC41" s="488"/>
      <c r="CQ41" s="14"/>
      <c r="CY41" s="14"/>
      <c r="DO41" s="14"/>
      <c r="DW41" s="14"/>
      <c r="EE41" s="14"/>
      <c r="FC41" s="14"/>
      <c r="FK41" s="14"/>
      <c r="FS41" s="14"/>
      <c r="GA41" s="14"/>
      <c r="GI41" s="14"/>
      <c r="GJ41" s="11"/>
      <c r="GK41" s="11"/>
      <c r="GM41" s="11"/>
      <c r="GY41" s="14"/>
      <c r="HH41" s="14"/>
      <c r="HJ41" s="11"/>
    </row>
    <row r="42" spans="1:218" x14ac:dyDescent="0.2">
      <c r="AU42" s="14"/>
      <c r="BK42" s="14"/>
      <c r="BP42" s="15"/>
      <c r="BS42" s="14"/>
      <c r="CC42" s="488"/>
      <c r="CQ42" s="14"/>
      <c r="CY42" s="14"/>
      <c r="DO42" s="14"/>
      <c r="DW42" s="14"/>
      <c r="EE42" s="14"/>
      <c r="FC42" s="14"/>
      <c r="FK42" s="14"/>
      <c r="FS42" s="14"/>
      <c r="GA42" s="14"/>
      <c r="GI42" s="14"/>
      <c r="GJ42" s="11"/>
      <c r="GK42" s="11"/>
      <c r="GM42" s="11"/>
      <c r="GY42" s="14"/>
      <c r="HH42" s="14"/>
      <c r="HJ42" s="11"/>
    </row>
    <row r="43" spans="1:218" x14ac:dyDescent="0.2">
      <c r="AU43" s="14"/>
      <c r="BK43" s="14"/>
      <c r="BP43" s="15"/>
      <c r="BS43" s="14"/>
      <c r="CC43" s="488"/>
      <c r="CQ43" s="14"/>
      <c r="CY43" s="14"/>
      <c r="DO43" s="14"/>
      <c r="DW43" s="14"/>
      <c r="EE43" s="14"/>
      <c r="FC43" s="14"/>
      <c r="FK43" s="14"/>
      <c r="FS43" s="14"/>
      <c r="GA43" s="14"/>
      <c r="GI43" s="14"/>
      <c r="GJ43" s="11"/>
      <c r="GK43" s="11"/>
      <c r="GM43" s="11"/>
      <c r="GY43" s="14"/>
      <c r="HH43" s="14"/>
      <c r="HJ43" s="11"/>
    </row>
    <row r="44" spans="1:218" x14ac:dyDescent="0.2">
      <c r="AU44" s="14"/>
      <c r="BK44" s="14"/>
      <c r="BP44" s="15"/>
      <c r="BS44" s="14"/>
      <c r="CC44" s="488"/>
      <c r="CQ44" s="14"/>
      <c r="CY44" s="14"/>
      <c r="DO44" s="14"/>
      <c r="DW44" s="14"/>
      <c r="EE44" s="14"/>
      <c r="FC44" s="14"/>
      <c r="FK44" s="14"/>
      <c r="FS44" s="14"/>
      <c r="GA44" s="14"/>
      <c r="GI44" s="14"/>
      <c r="GJ44" s="11"/>
      <c r="GK44" s="11"/>
      <c r="GM44" s="11"/>
      <c r="GY44" s="14"/>
      <c r="HH44" s="14"/>
      <c r="HJ44" s="11"/>
    </row>
    <row r="45" spans="1:218" ht="15" x14ac:dyDescent="0.25">
      <c r="Z45" s="13"/>
      <c r="AK45" s="21"/>
      <c r="AU45" s="14"/>
      <c r="BK45" s="14"/>
      <c r="BP45" s="15"/>
      <c r="BS45" s="14"/>
      <c r="CC45" s="335"/>
      <c r="CQ45" s="14"/>
      <c r="CY45" s="14"/>
      <c r="DO45" s="14"/>
      <c r="DW45" s="14"/>
      <c r="EE45" s="14"/>
      <c r="FC45" s="14"/>
      <c r="FK45" s="14"/>
      <c r="FS45" s="14"/>
      <c r="GA45" s="14"/>
      <c r="GI45" s="14"/>
      <c r="GJ45" s="11"/>
      <c r="GK45" s="11"/>
      <c r="GM45" s="11"/>
      <c r="GY45" s="14"/>
      <c r="HH45" s="14"/>
      <c r="HJ45" s="11"/>
    </row>
    <row r="46" spans="1:218" ht="15" x14ac:dyDescent="0.25">
      <c r="A46" s="499" t="s">
        <v>432</v>
      </c>
      <c r="B46" s="499"/>
      <c r="C46" s="499"/>
      <c r="D46" s="499"/>
      <c r="E46" s="499"/>
      <c r="F46" s="499"/>
      <c r="G46" s="499"/>
      <c r="H46" s="498"/>
      <c r="Z46" s="13"/>
      <c r="AK46" s="21"/>
      <c r="AU46" s="14"/>
      <c r="BK46" s="14"/>
      <c r="BP46" s="15"/>
      <c r="BS46" s="14"/>
      <c r="CQ46" s="14"/>
      <c r="CY46" s="14"/>
      <c r="DO46" s="14"/>
      <c r="DW46" s="14"/>
      <c r="EE46" s="14"/>
      <c r="FC46" s="14"/>
      <c r="FK46" s="14"/>
      <c r="FS46" s="14"/>
      <c r="GA46" s="14"/>
      <c r="GI46" s="14"/>
      <c r="GJ46" s="11"/>
      <c r="GK46" s="11"/>
      <c r="GM46" s="11"/>
      <c r="GY46" s="14"/>
      <c r="HH46" s="14"/>
      <c r="HJ46" s="11"/>
    </row>
    <row r="47" spans="1:218" ht="15" x14ac:dyDescent="0.25">
      <c r="Z47" s="13"/>
      <c r="AK47" s="21"/>
      <c r="AU47" s="14"/>
      <c r="BK47" s="14"/>
      <c r="BP47" s="15"/>
      <c r="BS47" s="14"/>
      <c r="CQ47" s="14"/>
      <c r="CY47" s="14"/>
      <c r="DO47" s="14"/>
      <c r="DW47" s="14"/>
      <c r="EE47" s="14"/>
      <c r="FC47" s="14"/>
      <c r="FK47" s="14"/>
      <c r="FS47" s="14"/>
      <c r="GA47" s="14"/>
      <c r="GI47" s="14"/>
      <c r="GJ47" s="11"/>
      <c r="GK47" s="11"/>
      <c r="GM47" s="11"/>
      <c r="GY47" s="14"/>
      <c r="HH47" s="14"/>
      <c r="HJ47" s="11"/>
    </row>
    <row r="48" spans="1:218" ht="15" x14ac:dyDescent="0.25">
      <c r="Z48" s="13"/>
      <c r="AK48" s="21"/>
      <c r="AO48" s="488"/>
      <c r="AW48" s="204"/>
      <c r="BK48" s="14"/>
      <c r="BP48" s="15"/>
      <c r="BS48" s="14"/>
      <c r="CQ48" s="14"/>
      <c r="CY48" s="14"/>
      <c r="DO48" s="14"/>
      <c r="DW48" s="14"/>
      <c r="EE48" s="14"/>
      <c r="FC48" s="14"/>
      <c r="FK48" s="14"/>
      <c r="FS48" s="14"/>
      <c r="GA48" s="14"/>
      <c r="GI48" s="14"/>
      <c r="GJ48" s="11"/>
      <c r="GK48" s="11"/>
      <c r="GM48" s="11"/>
      <c r="GY48" s="14"/>
      <c r="HH48" s="14"/>
      <c r="HJ48" s="11"/>
    </row>
    <row r="49" spans="26:167" ht="15" x14ac:dyDescent="0.25">
      <c r="Z49" s="13"/>
      <c r="AK49" s="21"/>
      <c r="AO49" s="488"/>
      <c r="AW49" s="204"/>
      <c r="BK49" s="14"/>
      <c r="BP49" s="15"/>
      <c r="BS49" s="14"/>
      <c r="CQ49" s="14"/>
      <c r="CY49" s="14"/>
      <c r="FC49" s="14"/>
      <c r="FK49" s="14"/>
    </row>
    <row r="50" spans="26:167" ht="15" x14ac:dyDescent="0.25">
      <c r="Z50" s="13"/>
      <c r="AK50" s="21"/>
      <c r="AW50" s="204"/>
      <c r="BK50" s="14"/>
      <c r="BP50" s="15"/>
      <c r="BS50" s="14"/>
      <c r="FC50" s="14"/>
      <c r="FK50" s="14"/>
    </row>
    <row r="51" spans="26:167" ht="15" x14ac:dyDescent="0.25">
      <c r="Z51" s="13"/>
      <c r="AK51" s="21"/>
      <c r="AW51" s="204"/>
      <c r="BD51" s="204"/>
      <c r="BK51" s="204"/>
      <c r="FC51" s="14"/>
      <c r="FK51" s="14"/>
    </row>
    <row r="52" spans="26:167" ht="15" x14ac:dyDescent="0.25">
      <c r="Z52" s="13"/>
      <c r="AK52" s="21"/>
      <c r="AW52" s="204"/>
      <c r="BD52" s="204"/>
      <c r="BK52" s="204"/>
    </row>
    <row r="53" spans="26:167" ht="15" x14ac:dyDescent="0.25">
      <c r="Z53" s="13"/>
      <c r="AK53" s="21"/>
      <c r="AW53" s="204"/>
      <c r="BD53" s="204"/>
      <c r="BK53" s="204"/>
    </row>
    <row r="54" spans="26:167" ht="15" x14ac:dyDescent="0.25">
      <c r="Z54" s="13"/>
      <c r="AK54" s="21"/>
      <c r="AW54" s="204"/>
      <c r="BD54" s="204"/>
      <c r="BK54" s="204"/>
    </row>
    <row r="55" spans="26:167" ht="15" x14ac:dyDescent="0.25">
      <c r="Z55" s="13"/>
      <c r="AW55" s="204"/>
      <c r="BD55" s="204"/>
      <c r="BK55" s="204"/>
    </row>
    <row r="56" spans="26:167" ht="15" x14ac:dyDescent="0.25">
      <c r="Z56" s="13"/>
      <c r="AW56" s="204"/>
      <c r="BD56" s="204"/>
      <c r="BK56" s="204"/>
    </row>
    <row r="57" spans="26:167" x14ac:dyDescent="0.2">
      <c r="AW57" s="204"/>
      <c r="BD57" s="204"/>
      <c r="BK57" s="204"/>
    </row>
    <row r="58" spans="26:167" x14ac:dyDescent="0.2">
      <c r="AW58" s="204"/>
      <c r="BD58" s="204"/>
      <c r="BK58" s="204"/>
    </row>
    <row r="59" spans="26:167" x14ac:dyDescent="0.2">
      <c r="AW59" s="204"/>
      <c r="BD59" s="204"/>
      <c r="BK59" s="204"/>
    </row>
    <row r="60" spans="26:167" x14ac:dyDescent="0.2">
      <c r="AW60" s="204"/>
      <c r="BD60" s="204"/>
      <c r="BK60" s="204"/>
    </row>
    <row r="61" spans="26:167" x14ac:dyDescent="0.2">
      <c r="AW61" s="204"/>
      <c r="BD61" s="204"/>
      <c r="BK61" s="204"/>
    </row>
    <row r="62" spans="26:167" x14ac:dyDescent="0.2">
      <c r="AW62" s="204"/>
      <c r="BD62" s="204"/>
      <c r="BK62" s="204"/>
    </row>
    <row r="63" spans="26:167" x14ac:dyDescent="0.2">
      <c r="AW63" s="204"/>
      <c r="BD63" s="204"/>
      <c r="BK63" s="204"/>
    </row>
    <row r="64" spans="26:167" x14ac:dyDescent="0.2">
      <c r="AW64" s="204"/>
      <c r="BD64" s="204"/>
      <c r="BK64" s="204"/>
    </row>
    <row r="65" spans="49:63" x14ac:dyDescent="0.2">
      <c r="AW65" s="204"/>
      <c r="BD65" s="204"/>
      <c r="BK65" s="204"/>
    </row>
    <row r="66" spans="49:63" x14ac:dyDescent="0.2">
      <c r="AW66" s="204"/>
      <c r="BD66" s="204"/>
      <c r="BK66" s="204"/>
    </row>
    <row r="67" spans="49:63" x14ac:dyDescent="0.2">
      <c r="AW67" s="204"/>
      <c r="BD67" s="204"/>
      <c r="BK67" s="204"/>
    </row>
    <row r="68" spans="49:63" x14ac:dyDescent="0.2">
      <c r="AW68" s="204"/>
      <c r="BD68" s="204"/>
      <c r="BK68" s="204"/>
    </row>
    <row r="69" spans="49:63" x14ac:dyDescent="0.2">
      <c r="AW69" s="204"/>
      <c r="BD69" s="204"/>
      <c r="BK69" s="204"/>
    </row>
  </sheetData>
  <mergeCells count="5">
    <mergeCell ref="BV27:CC28"/>
    <mergeCell ref="HT3:HT4"/>
    <mergeCell ref="HU2:HU4"/>
    <mergeCell ref="HV2:HV4"/>
    <mergeCell ref="HW2:HW4"/>
  </mergeCells>
  <phoneticPr fontId="103" type="noConversion"/>
  <conditionalFormatting sqref="G5">
    <cfRule type="cellIs" dxfId="224" priority="316" operator="lessThanOrEqual">
      <formula>"&lt;0"</formula>
    </cfRule>
  </conditionalFormatting>
  <conditionalFormatting sqref="G10">
    <cfRule type="cellIs" dxfId="223" priority="305" operator="lessThanOrEqual">
      <formula>E10</formula>
    </cfRule>
  </conditionalFormatting>
  <conditionalFormatting sqref="G15">
    <cfRule type="cellIs" dxfId="222" priority="304" operator="lessThanOrEqual">
      <formula>E15</formula>
    </cfRule>
  </conditionalFormatting>
  <conditionalFormatting sqref="HP5">
    <cfRule type="cellIs" dxfId="221" priority="239" operator="lessThanOrEqual">
      <formula>HM5</formula>
    </cfRule>
  </conditionalFormatting>
  <conditionalFormatting sqref="HP10">
    <cfRule type="cellIs" dxfId="220" priority="234" operator="lessThanOrEqual">
      <formula>HM10</formula>
    </cfRule>
  </conditionalFormatting>
  <conditionalFormatting sqref="HP20">
    <cfRule type="cellIs" dxfId="219" priority="230" operator="lessThanOrEqual">
      <formula>HM20</formula>
    </cfRule>
  </conditionalFormatting>
  <conditionalFormatting sqref="O5">
    <cfRule type="cellIs" dxfId="218" priority="228" operator="lessThanOrEqual">
      <formula>M5</formula>
    </cfRule>
  </conditionalFormatting>
  <conditionalFormatting sqref="O10">
    <cfRule type="cellIs" dxfId="217" priority="227" operator="lessThanOrEqual">
      <formula>M10</formula>
    </cfRule>
  </conditionalFormatting>
  <conditionalFormatting sqref="O15">
    <cfRule type="cellIs" dxfId="216" priority="226" operator="lessThanOrEqual">
      <formula>M15</formula>
    </cfRule>
  </conditionalFormatting>
  <conditionalFormatting sqref="W5">
    <cfRule type="cellIs" dxfId="215" priority="225" operator="lessThanOrEqual">
      <formula>U5</formula>
    </cfRule>
  </conditionalFormatting>
  <conditionalFormatting sqref="W10">
    <cfRule type="cellIs" dxfId="214" priority="224" operator="lessThanOrEqual">
      <formula>U10</formula>
    </cfRule>
  </conditionalFormatting>
  <conditionalFormatting sqref="W15">
    <cfRule type="cellIs" dxfId="213" priority="223" operator="lessThanOrEqual">
      <formula>U15</formula>
    </cfRule>
  </conditionalFormatting>
  <conditionalFormatting sqref="AE5">
    <cfRule type="cellIs" dxfId="212" priority="222" operator="lessThanOrEqual">
      <formula>AC5</formula>
    </cfRule>
  </conditionalFormatting>
  <conditionalFormatting sqref="AE10">
    <cfRule type="cellIs" dxfId="211" priority="221" operator="lessThanOrEqual">
      <formula>AC10</formula>
    </cfRule>
  </conditionalFormatting>
  <conditionalFormatting sqref="AE15">
    <cfRule type="cellIs" dxfId="210" priority="220" operator="lessThanOrEqual">
      <formula>AC15</formula>
    </cfRule>
  </conditionalFormatting>
  <conditionalFormatting sqref="AM5">
    <cfRule type="cellIs" dxfId="209" priority="219" operator="lessThanOrEqual">
      <formula>AK5</formula>
    </cfRule>
  </conditionalFormatting>
  <conditionalFormatting sqref="AM10">
    <cfRule type="cellIs" dxfId="208" priority="218" operator="lessThanOrEqual">
      <formula>AK10</formula>
    </cfRule>
  </conditionalFormatting>
  <conditionalFormatting sqref="AM15">
    <cfRule type="cellIs" dxfId="207" priority="217" operator="lessThanOrEqual">
      <formula>AK15</formula>
    </cfRule>
  </conditionalFormatting>
  <conditionalFormatting sqref="AU5">
    <cfRule type="cellIs" dxfId="206" priority="216" operator="lessThanOrEqual">
      <formula>AS5</formula>
    </cfRule>
  </conditionalFormatting>
  <conditionalFormatting sqref="AU10">
    <cfRule type="cellIs" dxfId="205" priority="215" operator="lessThanOrEqual">
      <formula>AS10</formula>
    </cfRule>
  </conditionalFormatting>
  <conditionalFormatting sqref="AU15">
    <cfRule type="cellIs" dxfId="204" priority="214" operator="lessThanOrEqual">
      <formula>AS15</formula>
    </cfRule>
  </conditionalFormatting>
  <conditionalFormatting sqref="BC5">
    <cfRule type="cellIs" dxfId="203" priority="213" operator="lessThanOrEqual">
      <formula>BA5</formula>
    </cfRule>
  </conditionalFormatting>
  <conditionalFormatting sqref="BC10">
    <cfRule type="cellIs" dxfId="202" priority="212" operator="lessThanOrEqual">
      <formula>BA10</formula>
    </cfRule>
  </conditionalFormatting>
  <conditionalFormatting sqref="BC15">
    <cfRule type="cellIs" dxfId="201" priority="211" operator="lessThanOrEqual">
      <formula>BA15</formula>
    </cfRule>
  </conditionalFormatting>
  <conditionalFormatting sqref="BK5">
    <cfRule type="cellIs" dxfId="200" priority="210" operator="lessThanOrEqual">
      <formula>BI5</formula>
    </cfRule>
  </conditionalFormatting>
  <conditionalFormatting sqref="BK10">
    <cfRule type="cellIs" dxfId="199" priority="209" operator="lessThanOrEqual">
      <formula>BI10</formula>
    </cfRule>
  </conditionalFormatting>
  <conditionalFormatting sqref="BK15">
    <cfRule type="cellIs" dxfId="198" priority="208" operator="lessThanOrEqual">
      <formula>BI15</formula>
    </cfRule>
  </conditionalFormatting>
  <conditionalFormatting sqref="BS5">
    <cfRule type="cellIs" dxfId="197" priority="207" operator="lessThanOrEqual">
      <formula>BQ5</formula>
    </cfRule>
  </conditionalFormatting>
  <conditionalFormatting sqref="BS10">
    <cfRule type="cellIs" dxfId="196" priority="206" operator="lessThanOrEqual">
      <formula>BQ10</formula>
    </cfRule>
  </conditionalFormatting>
  <conditionalFormatting sqref="BS15">
    <cfRule type="cellIs" dxfId="195" priority="205" operator="lessThanOrEqual">
      <formula>BQ15</formula>
    </cfRule>
  </conditionalFormatting>
  <conditionalFormatting sqref="CA5">
    <cfRule type="cellIs" dxfId="194" priority="204" operator="lessThanOrEqual">
      <formula>BY5</formula>
    </cfRule>
  </conditionalFormatting>
  <conditionalFormatting sqref="CA10">
    <cfRule type="cellIs" dxfId="193" priority="203" operator="lessThanOrEqual">
      <formula>BY10</formula>
    </cfRule>
  </conditionalFormatting>
  <conditionalFormatting sqref="CA15">
    <cfRule type="cellIs" dxfId="192" priority="202" operator="lessThanOrEqual">
      <formula>BY15</formula>
    </cfRule>
  </conditionalFormatting>
  <conditionalFormatting sqref="CI5">
    <cfRule type="cellIs" dxfId="191" priority="201" operator="lessThanOrEqual">
      <formula>CG5</formula>
    </cfRule>
  </conditionalFormatting>
  <conditionalFormatting sqref="CI10">
    <cfRule type="cellIs" dxfId="190" priority="200" operator="lessThanOrEqual">
      <formula>CG10</formula>
    </cfRule>
  </conditionalFormatting>
  <conditionalFormatting sqref="CI15">
    <cfRule type="cellIs" dxfId="189" priority="199" operator="lessThanOrEqual">
      <formula>CG15</formula>
    </cfRule>
  </conditionalFormatting>
  <conditionalFormatting sqref="CQ5">
    <cfRule type="cellIs" dxfId="188" priority="198" operator="lessThanOrEqual">
      <formula>CO5</formula>
    </cfRule>
  </conditionalFormatting>
  <conditionalFormatting sqref="CQ10">
    <cfRule type="cellIs" dxfId="187" priority="197" operator="lessThanOrEqual">
      <formula>CO10</formula>
    </cfRule>
  </conditionalFormatting>
  <conditionalFormatting sqref="CQ15">
    <cfRule type="cellIs" dxfId="186" priority="196" operator="lessThanOrEqual">
      <formula>CO15</formula>
    </cfRule>
  </conditionalFormatting>
  <conditionalFormatting sqref="CY5">
    <cfRule type="cellIs" dxfId="185" priority="195" operator="lessThanOrEqual">
      <formula>CW5</formula>
    </cfRule>
  </conditionalFormatting>
  <conditionalFormatting sqref="CY10">
    <cfRule type="cellIs" dxfId="184" priority="194" operator="lessThanOrEqual">
      <formula>CW10</formula>
    </cfRule>
  </conditionalFormatting>
  <conditionalFormatting sqref="CY15">
    <cfRule type="cellIs" dxfId="183" priority="193" operator="lessThanOrEqual">
      <formula>CW15</formula>
    </cfRule>
  </conditionalFormatting>
  <conditionalFormatting sqref="DG5">
    <cfRule type="cellIs" dxfId="182" priority="192" operator="lessThanOrEqual">
      <formula>DE5</formula>
    </cfRule>
  </conditionalFormatting>
  <conditionalFormatting sqref="DG10">
    <cfRule type="cellIs" dxfId="181" priority="191" operator="lessThanOrEqual">
      <formula>DE10</formula>
    </cfRule>
  </conditionalFormatting>
  <conditionalFormatting sqref="DG15">
    <cfRule type="cellIs" dxfId="180" priority="190" operator="lessThanOrEqual">
      <formula>DE15</formula>
    </cfRule>
  </conditionalFormatting>
  <conditionalFormatting sqref="DO5">
    <cfRule type="cellIs" dxfId="179" priority="189" operator="lessThanOrEqual">
      <formula>DM5</formula>
    </cfRule>
  </conditionalFormatting>
  <conditionalFormatting sqref="DO10">
    <cfRule type="cellIs" dxfId="178" priority="188" operator="lessThanOrEqual">
      <formula>DM10</formula>
    </cfRule>
  </conditionalFormatting>
  <conditionalFormatting sqref="DO15">
    <cfRule type="cellIs" dxfId="177" priority="187" operator="lessThanOrEqual">
      <formula>DM15</formula>
    </cfRule>
  </conditionalFormatting>
  <conditionalFormatting sqref="DW5">
    <cfRule type="cellIs" dxfId="176" priority="186" operator="lessThanOrEqual">
      <formula>DU5</formula>
    </cfRule>
  </conditionalFormatting>
  <conditionalFormatting sqref="DW10">
    <cfRule type="cellIs" dxfId="175" priority="185" operator="lessThanOrEqual">
      <formula>DU10</formula>
    </cfRule>
  </conditionalFormatting>
  <conditionalFormatting sqref="DW15">
    <cfRule type="cellIs" dxfId="174" priority="184" operator="lessThanOrEqual">
      <formula>DU15</formula>
    </cfRule>
  </conditionalFormatting>
  <conditionalFormatting sqref="EE5">
    <cfRule type="cellIs" dxfId="173" priority="183" operator="lessThanOrEqual">
      <formula>EC5</formula>
    </cfRule>
  </conditionalFormatting>
  <conditionalFormatting sqref="EE10">
    <cfRule type="cellIs" dxfId="172" priority="182" operator="lessThanOrEqual">
      <formula>EC10</formula>
    </cfRule>
  </conditionalFormatting>
  <conditionalFormatting sqref="EE15">
    <cfRule type="cellIs" dxfId="171" priority="181" operator="lessThanOrEqual">
      <formula>EC15</formula>
    </cfRule>
  </conditionalFormatting>
  <conditionalFormatting sqref="EM5">
    <cfRule type="cellIs" dxfId="170" priority="180" operator="lessThanOrEqual">
      <formula>EK5</formula>
    </cfRule>
  </conditionalFormatting>
  <conditionalFormatting sqref="EM10">
    <cfRule type="cellIs" dxfId="169" priority="179" operator="lessThanOrEqual">
      <formula>EK10</formula>
    </cfRule>
  </conditionalFormatting>
  <conditionalFormatting sqref="EM15">
    <cfRule type="cellIs" dxfId="168" priority="178" operator="lessThanOrEqual">
      <formula>EK15</formula>
    </cfRule>
  </conditionalFormatting>
  <conditionalFormatting sqref="EU5">
    <cfRule type="cellIs" dxfId="167" priority="177" operator="lessThanOrEqual">
      <formula>ES5</formula>
    </cfRule>
  </conditionalFormatting>
  <conditionalFormatting sqref="EU10">
    <cfRule type="cellIs" dxfId="166" priority="176" operator="lessThanOrEqual">
      <formula>ES10</formula>
    </cfRule>
  </conditionalFormatting>
  <conditionalFormatting sqref="EU15">
    <cfRule type="cellIs" dxfId="165" priority="175" operator="lessThanOrEqual">
      <formula>ES15</formula>
    </cfRule>
  </conditionalFormatting>
  <conditionalFormatting sqref="FC5">
    <cfRule type="cellIs" dxfId="164" priority="174" operator="lessThanOrEqual">
      <formula>FA5</formula>
    </cfRule>
  </conditionalFormatting>
  <conditionalFormatting sqref="FC10">
    <cfRule type="cellIs" dxfId="163" priority="173" operator="lessThanOrEqual">
      <formula>FA10</formula>
    </cfRule>
  </conditionalFormatting>
  <conditionalFormatting sqref="FC15">
    <cfRule type="cellIs" dxfId="162" priority="172" operator="lessThanOrEqual">
      <formula>FA15</formula>
    </cfRule>
  </conditionalFormatting>
  <conditionalFormatting sqref="FK5">
    <cfRule type="cellIs" dxfId="161" priority="171" operator="lessThanOrEqual">
      <formula>FI5</formula>
    </cfRule>
  </conditionalFormatting>
  <conditionalFormatting sqref="FK10">
    <cfRule type="cellIs" dxfId="160" priority="170" operator="lessThanOrEqual">
      <formula>FI10</formula>
    </cfRule>
  </conditionalFormatting>
  <conditionalFormatting sqref="FK15">
    <cfRule type="cellIs" dxfId="159" priority="169" operator="lessThanOrEqual">
      <formula>FI15</formula>
    </cfRule>
  </conditionalFormatting>
  <conditionalFormatting sqref="FS5">
    <cfRule type="cellIs" dxfId="158" priority="168" operator="lessThanOrEqual">
      <formula>FQ5</formula>
    </cfRule>
  </conditionalFormatting>
  <conditionalFormatting sqref="FS10">
    <cfRule type="cellIs" dxfId="157" priority="167" operator="lessThanOrEqual">
      <formula>FQ10</formula>
    </cfRule>
  </conditionalFormatting>
  <conditionalFormatting sqref="FS15">
    <cfRule type="cellIs" dxfId="156" priority="166" operator="lessThanOrEqual">
      <formula>FQ15</formula>
    </cfRule>
  </conditionalFormatting>
  <conditionalFormatting sqref="GA5">
    <cfRule type="cellIs" dxfId="155" priority="165" operator="lessThanOrEqual">
      <formula>FY5</formula>
    </cfRule>
  </conditionalFormatting>
  <conditionalFormatting sqref="GA10">
    <cfRule type="cellIs" dxfId="154" priority="164" operator="lessThanOrEqual">
      <formula>FY10</formula>
    </cfRule>
  </conditionalFormatting>
  <conditionalFormatting sqref="GA15">
    <cfRule type="cellIs" dxfId="153" priority="163" operator="lessThanOrEqual">
      <formula>FY15</formula>
    </cfRule>
  </conditionalFormatting>
  <conditionalFormatting sqref="GI5">
    <cfRule type="cellIs" dxfId="152" priority="162" operator="lessThanOrEqual">
      <formula>GG5</formula>
    </cfRule>
  </conditionalFormatting>
  <conditionalFormatting sqref="GI10">
    <cfRule type="cellIs" dxfId="151" priority="161" operator="lessThanOrEqual">
      <formula>GG10</formula>
    </cfRule>
  </conditionalFormatting>
  <conditionalFormatting sqref="GI15">
    <cfRule type="cellIs" dxfId="150" priority="160" operator="lessThanOrEqual">
      <formula>GG15</formula>
    </cfRule>
  </conditionalFormatting>
  <conditionalFormatting sqref="GQ5">
    <cfRule type="cellIs" dxfId="149" priority="159" operator="lessThanOrEqual">
      <formula>GO5</formula>
    </cfRule>
  </conditionalFormatting>
  <conditionalFormatting sqref="GQ10">
    <cfRule type="cellIs" dxfId="148" priority="158" operator="lessThanOrEqual">
      <formula>GO10</formula>
    </cfRule>
  </conditionalFormatting>
  <conditionalFormatting sqref="GQ15">
    <cfRule type="cellIs" dxfId="147" priority="157" operator="lessThanOrEqual">
      <formula>GO15</formula>
    </cfRule>
  </conditionalFormatting>
  <conditionalFormatting sqref="GY5">
    <cfRule type="cellIs" dxfId="146" priority="156" operator="lessThanOrEqual">
      <formula>GW5</formula>
    </cfRule>
  </conditionalFormatting>
  <conditionalFormatting sqref="GY10">
    <cfRule type="cellIs" dxfId="145" priority="155" operator="lessThanOrEqual">
      <formula>GW10</formula>
    </cfRule>
  </conditionalFormatting>
  <conditionalFormatting sqref="GY15">
    <cfRule type="cellIs" dxfId="144" priority="154" operator="lessThanOrEqual">
      <formula>GW15</formula>
    </cfRule>
  </conditionalFormatting>
  <conditionalFormatting sqref="HG5">
    <cfRule type="cellIs" dxfId="143" priority="153" operator="lessThanOrEqual">
      <formula>HE5</formula>
    </cfRule>
  </conditionalFormatting>
  <conditionalFormatting sqref="HG10">
    <cfRule type="cellIs" dxfId="142" priority="152" operator="lessThanOrEqual">
      <formula>HE10</formula>
    </cfRule>
  </conditionalFormatting>
  <conditionalFormatting sqref="HG15">
    <cfRule type="cellIs" dxfId="141" priority="151" operator="lessThanOrEqual">
      <formula>HE15</formula>
    </cfRule>
  </conditionalFormatting>
  <conditionalFormatting sqref="G20">
    <cfRule type="cellIs" dxfId="140" priority="150" operator="lessThanOrEqual">
      <formula>E20</formula>
    </cfRule>
  </conditionalFormatting>
  <conditionalFormatting sqref="O20">
    <cfRule type="cellIs" dxfId="139" priority="149" operator="lessThanOrEqual">
      <formula>M20</formula>
    </cfRule>
  </conditionalFormatting>
  <conditionalFormatting sqref="W20">
    <cfRule type="cellIs" dxfId="138" priority="148" operator="lessThanOrEqual">
      <formula>U20</formula>
    </cfRule>
  </conditionalFormatting>
  <conditionalFormatting sqref="AM20">
    <cfRule type="cellIs" dxfId="137" priority="146" operator="lessThanOrEqual">
      <formula>AK20</formula>
    </cfRule>
  </conditionalFormatting>
  <conditionalFormatting sqref="AU20">
    <cfRule type="cellIs" dxfId="136" priority="145" operator="lessThanOrEqual">
      <formula>AS20</formula>
    </cfRule>
  </conditionalFormatting>
  <conditionalFormatting sqref="BC20">
    <cfRule type="cellIs" dxfId="135" priority="144" operator="lessThanOrEqual">
      <formula>BA20</formula>
    </cfRule>
  </conditionalFormatting>
  <conditionalFormatting sqref="BK20">
    <cfRule type="cellIs" dxfId="134" priority="143" operator="lessThanOrEqual">
      <formula>BI20</formula>
    </cfRule>
  </conditionalFormatting>
  <conditionalFormatting sqref="BS20">
    <cfRule type="cellIs" dxfId="133" priority="142" operator="lessThanOrEqual">
      <formula>BQ20</formula>
    </cfRule>
  </conditionalFormatting>
  <conditionalFormatting sqref="CA20">
    <cfRule type="cellIs" dxfId="132" priority="141" operator="lessThanOrEqual">
      <formula>BY20</formula>
    </cfRule>
  </conditionalFormatting>
  <conditionalFormatting sqref="CI20">
    <cfRule type="cellIs" dxfId="131" priority="140" operator="lessThanOrEqual">
      <formula>CG20</formula>
    </cfRule>
  </conditionalFormatting>
  <conditionalFormatting sqref="CQ20">
    <cfRule type="cellIs" dxfId="130" priority="138" operator="lessThanOrEqual">
      <formula>CO20</formula>
    </cfRule>
  </conditionalFormatting>
  <conditionalFormatting sqref="CY20">
    <cfRule type="cellIs" dxfId="129" priority="137" operator="lessThanOrEqual">
      <formula>CW20</formula>
    </cfRule>
  </conditionalFormatting>
  <conditionalFormatting sqref="DG20">
    <cfRule type="cellIs" dxfId="128" priority="136" operator="lessThanOrEqual">
      <formula>DE20</formula>
    </cfRule>
  </conditionalFormatting>
  <conditionalFormatting sqref="DO20">
    <cfRule type="cellIs" dxfId="127" priority="135" operator="lessThanOrEqual">
      <formula>DM20</formula>
    </cfRule>
  </conditionalFormatting>
  <conditionalFormatting sqref="DW20">
    <cfRule type="cellIs" dxfId="126" priority="134" operator="lessThanOrEqual">
      <formula>DU20</formula>
    </cfRule>
  </conditionalFormatting>
  <conditionalFormatting sqref="EE20">
    <cfRule type="cellIs" dxfId="125" priority="133" operator="lessThanOrEqual">
      <formula>EC20</formula>
    </cfRule>
  </conditionalFormatting>
  <conditionalFormatting sqref="EM20">
    <cfRule type="cellIs" dxfId="124" priority="132" operator="lessThanOrEqual">
      <formula>EK20</formula>
    </cfRule>
  </conditionalFormatting>
  <conditionalFormatting sqref="EU20">
    <cfRule type="cellIs" dxfId="123" priority="131" operator="lessThanOrEqual">
      <formula>ES20</formula>
    </cfRule>
  </conditionalFormatting>
  <conditionalFormatting sqref="FC20">
    <cfRule type="cellIs" dxfId="122" priority="130" operator="lessThanOrEqual">
      <formula>FA20</formula>
    </cfRule>
  </conditionalFormatting>
  <conditionalFormatting sqref="FK20">
    <cfRule type="cellIs" dxfId="121" priority="129" operator="lessThanOrEqual">
      <formula>FI20</formula>
    </cfRule>
  </conditionalFormatting>
  <conditionalFormatting sqref="FS20">
    <cfRule type="cellIs" dxfId="120" priority="128" operator="lessThanOrEqual">
      <formula>FQ20</formula>
    </cfRule>
  </conditionalFormatting>
  <conditionalFormatting sqref="GA20">
    <cfRule type="cellIs" dxfId="119" priority="127" operator="lessThanOrEqual">
      <formula>FY20</formula>
    </cfRule>
  </conditionalFormatting>
  <conditionalFormatting sqref="GI20">
    <cfRule type="cellIs" dxfId="118" priority="126" operator="lessThanOrEqual">
      <formula>GG20</formula>
    </cfRule>
  </conditionalFormatting>
  <conditionalFormatting sqref="GQ20">
    <cfRule type="cellIs" dxfId="117" priority="125" operator="lessThanOrEqual">
      <formula>GO20</formula>
    </cfRule>
  </conditionalFormatting>
  <conditionalFormatting sqref="GY20">
    <cfRule type="cellIs" dxfId="116" priority="124" operator="lessThanOrEqual">
      <formula>GW20</formula>
    </cfRule>
  </conditionalFormatting>
  <conditionalFormatting sqref="HG20">
    <cfRule type="cellIs" dxfId="115" priority="123" operator="lessThanOrEqual">
      <formula>HE20</formula>
    </cfRule>
  </conditionalFormatting>
  <conditionalFormatting sqref="HP15">
    <cfRule type="cellIs" dxfId="114" priority="122" operator="lessThanOrEqual">
      <formula>HM15</formula>
    </cfRule>
  </conditionalFormatting>
  <conditionalFormatting sqref="AE20">
    <cfRule type="cellIs" dxfId="113" priority="120" operator="lessThanOrEqual">
      <formula>AC20</formula>
    </cfRule>
  </conditionalFormatting>
  <conditionalFormatting sqref="N10">
    <cfRule type="cellIs" dxfId="112" priority="114" operator="lessThanOrEqual">
      <formula>0</formula>
    </cfRule>
  </conditionalFormatting>
  <conditionalFormatting sqref="N5">
    <cfRule type="cellIs" dxfId="111" priority="111" operator="lessThanOrEqual">
      <formula>0</formula>
    </cfRule>
  </conditionalFormatting>
  <conditionalFormatting sqref="N15">
    <cfRule type="cellIs" dxfId="110" priority="110" operator="lessThanOrEqual">
      <formula>0</formula>
    </cfRule>
  </conditionalFormatting>
  <conditionalFormatting sqref="N20">
    <cfRule type="cellIs" dxfId="109" priority="109" operator="lessThanOrEqual">
      <formula>0</formula>
    </cfRule>
  </conditionalFormatting>
  <conditionalFormatting sqref="F10">
    <cfRule type="cellIs" dxfId="108" priority="108" operator="lessThanOrEqual">
      <formula>0</formula>
    </cfRule>
  </conditionalFormatting>
  <conditionalFormatting sqref="F5">
    <cfRule type="cellIs" dxfId="107" priority="107" operator="lessThanOrEqual">
      <formula>0</formula>
    </cfRule>
  </conditionalFormatting>
  <conditionalFormatting sqref="F15">
    <cfRule type="cellIs" dxfId="106" priority="106" operator="lessThanOrEqual">
      <formula>0</formula>
    </cfRule>
  </conditionalFormatting>
  <conditionalFormatting sqref="F20">
    <cfRule type="cellIs" dxfId="105" priority="105" operator="lessThanOrEqual">
      <formula>0</formula>
    </cfRule>
  </conditionalFormatting>
  <conditionalFormatting sqref="V10">
    <cfRule type="cellIs" dxfId="104" priority="104" operator="lessThanOrEqual">
      <formula>0</formula>
    </cfRule>
  </conditionalFormatting>
  <conditionalFormatting sqref="V5">
    <cfRule type="cellIs" dxfId="103" priority="103" operator="lessThanOrEqual">
      <formula>0</formula>
    </cfRule>
  </conditionalFormatting>
  <conditionalFormatting sqref="V15">
    <cfRule type="cellIs" dxfId="102" priority="102" operator="lessThanOrEqual">
      <formula>0</formula>
    </cfRule>
  </conditionalFormatting>
  <conditionalFormatting sqref="V20">
    <cfRule type="cellIs" dxfId="101" priority="101" operator="lessThanOrEqual">
      <formula>0</formula>
    </cfRule>
  </conditionalFormatting>
  <conditionalFormatting sqref="AD10">
    <cfRule type="cellIs" dxfId="100" priority="100" operator="lessThanOrEqual">
      <formula>0</formula>
    </cfRule>
  </conditionalFormatting>
  <conditionalFormatting sqref="AD5">
    <cfRule type="cellIs" dxfId="99" priority="99" operator="lessThanOrEqual">
      <formula>0</formula>
    </cfRule>
  </conditionalFormatting>
  <conditionalFormatting sqref="AD15">
    <cfRule type="cellIs" dxfId="98" priority="98" operator="lessThanOrEqual">
      <formula>0</formula>
    </cfRule>
  </conditionalFormatting>
  <conditionalFormatting sqref="AD20">
    <cfRule type="cellIs" dxfId="97" priority="97" operator="lessThanOrEqual">
      <formula>0</formula>
    </cfRule>
  </conditionalFormatting>
  <conditionalFormatting sqref="AL10">
    <cfRule type="cellIs" dxfId="96" priority="96" operator="lessThanOrEqual">
      <formula>0</formula>
    </cfRule>
  </conditionalFormatting>
  <conditionalFormatting sqref="AL5">
    <cfRule type="cellIs" dxfId="95" priority="95" operator="lessThanOrEqual">
      <formula>0</formula>
    </cfRule>
  </conditionalFormatting>
  <conditionalFormatting sqref="AL15">
    <cfRule type="cellIs" dxfId="94" priority="94" operator="lessThanOrEqual">
      <formula>0</formula>
    </cfRule>
  </conditionalFormatting>
  <conditionalFormatting sqref="AL20">
    <cfRule type="cellIs" dxfId="93" priority="93" operator="lessThanOrEqual">
      <formula>0</formula>
    </cfRule>
  </conditionalFormatting>
  <conditionalFormatting sqref="AT10">
    <cfRule type="cellIs" dxfId="92" priority="92" operator="lessThanOrEqual">
      <formula>0</formula>
    </cfRule>
  </conditionalFormatting>
  <conditionalFormatting sqref="AT5">
    <cfRule type="cellIs" dxfId="91" priority="91" operator="lessThanOrEqual">
      <formula>0</formula>
    </cfRule>
  </conditionalFormatting>
  <conditionalFormatting sqref="AT15">
    <cfRule type="cellIs" dxfId="90" priority="90" operator="lessThanOrEqual">
      <formula>0</formula>
    </cfRule>
  </conditionalFormatting>
  <conditionalFormatting sqref="AT20">
    <cfRule type="cellIs" dxfId="89" priority="89" operator="lessThanOrEqual">
      <formula>0</formula>
    </cfRule>
  </conditionalFormatting>
  <conditionalFormatting sqref="BB10">
    <cfRule type="cellIs" dxfId="88" priority="88" operator="lessThanOrEqual">
      <formula>0</formula>
    </cfRule>
  </conditionalFormatting>
  <conditionalFormatting sqref="BB5">
    <cfRule type="cellIs" dxfId="87" priority="87" operator="lessThanOrEqual">
      <formula>0</formula>
    </cfRule>
  </conditionalFormatting>
  <conditionalFormatting sqref="BB15">
    <cfRule type="cellIs" dxfId="86" priority="86" operator="lessThanOrEqual">
      <formula>0</formula>
    </cfRule>
  </conditionalFormatting>
  <conditionalFormatting sqref="BB20">
    <cfRule type="cellIs" dxfId="85" priority="85" operator="lessThanOrEqual">
      <formula>0</formula>
    </cfRule>
  </conditionalFormatting>
  <conditionalFormatting sqref="BJ10">
    <cfRule type="cellIs" dxfId="84" priority="84" operator="lessThanOrEqual">
      <formula>0</formula>
    </cfRule>
  </conditionalFormatting>
  <conditionalFormatting sqref="BJ5">
    <cfRule type="cellIs" dxfId="83" priority="83" operator="lessThanOrEqual">
      <formula>0</formula>
    </cfRule>
  </conditionalFormatting>
  <conditionalFormatting sqref="BJ15">
    <cfRule type="cellIs" dxfId="82" priority="82" operator="lessThanOrEqual">
      <formula>0</formula>
    </cfRule>
  </conditionalFormatting>
  <conditionalFormatting sqref="BJ20">
    <cfRule type="cellIs" dxfId="81" priority="81" operator="lessThanOrEqual">
      <formula>0</formula>
    </cfRule>
  </conditionalFormatting>
  <conditionalFormatting sqref="BR10">
    <cfRule type="cellIs" dxfId="80" priority="80" operator="lessThanOrEqual">
      <formula>0</formula>
    </cfRule>
  </conditionalFormatting>
  <conditionalFormatting sqref="BR5">
    <cfRule type="cellIs" dxfId="79" priority="79" operator="lessThanOrEqual">
      <formula>0</formula>
    </cfRule>
  </conditionalFormatting>
  <conditionalFormatting sqref="BR15">
    <cfRule type="cellIs" dxfId="78" priority="78" operator="lessThanOrEqual">
      <formula>0</formula>
    </cfRule>
  </conditionalFormatting>
  <conditionalFormatting sqref="BR20">
    <cfRule type="cellIs" dxfId="77" priority="77" operator="lessThanOrEqual">
      <formula>0</formula>
    </cfRule>
  </conditionalFormatting>
  <conditionalFormatting sqref="BZ10">
    <cfRule type="cellIs" dxfId="76" priority="76" operator="lessThanOrEqual">
      <formula>0</formula>
    </cfRule>
  </conditionalFormatting>
  <conditionalFormatting sqref="BZ5">
    <cfRule type="cellIs" dxfId="75" priority="75" operator="lessThanOrEqual">
      <formula>0</formula>
    </cfRule>
  </conditionalFormatting>
  <conditionalFormatting sqref="BZ15">
    <cfRule type="cellIs" dxfId="74" priority="74" operator="lessThanOrEqual">
      <formula>0</formula>
    </cfRule>
  </conditionalFormatting>
  <conditionalFormatting sqref="BZ20">
    <cfRule type="cellIs" dxfId="73" priority="73" operator="lessThanOrEqual">
      <formula>0</formula>
    </cfRule>
  </conditionalFormatting>
  <conditionalFormatting sqref="CH10">
    <cfRule type="cellIs" dxfId="72" priority="72" operator="lessThanOrEqual">
      <formula>0</formula>
    </cfRule>
  </conditionalFormatting>
  <conditionalFormatting sqref="CH5">
    <cfRule type="cellIs" dxfId="71" priority="71" operator="lessThanOrEqual">
      <formula>0</formula>
    </cfRule>
  </conditionalFormatting>
  <conditionalFormatting sqref="CH15">
    <cfRule type="cellIs" dxfId="70" priority="70" operator="lessThanOrEqual">
      <formula>0</formula>
    </cfRule>
  </conditionalFormatting>
  <conditionalFormatting sqref="CH20">
    <cfRule type="cellIs" dxfId="69" priority="69" operator="lessThanOrEqual">
      <formula>0</formula>
    </cfRule>
  </conditionalFormatting>
  <conditionalFormatting sqref="CP10">
    <cfRule type="cellIs" dxfId="68" priority="68" operator="lessThanOrEqual">
      <formula>0</formula>
    </cfRule>
  </conditionalFormatting>
  <conditionalFormatting sqref="CP5">
    <cfRule type="cellIs" dxfId="67" priority="67" operator="lessThanOrEqual">
      <formula>0</formula>
    </cfRule>
  </conditionalFormatting>
  <conditionalFormatting sqref="CP15">
    <cfRule type="cellIs" dxfId="66" priority="66" operator="lessThanOrEqual">
      <formula>0</formula>
    </cfRule>
  </conditionalFormatting>
  <conditionalFormatting sqref="CP20">
    <cfRule type="cellIs" dxfId="65" priority="65" operator="lessThanOrEqual">
      <formula>0</formula>
    </cfRule>
  </conditionalFormatting>
  <conditionalFormatting sqref="CX10">
    <cfRule type="cellIs" dxfId="64" priority="64" operator="lessThanOrEqual">
      <formula>0</formula>
    </cfRule>
  </conditionalFormatting>
  <conditionalFormatting sqref="CX5">
    <cfRule type="cellIs" dxfId="63" priority="63" operator="lessThanOrEqual">
      <formula>0</formula>
    </cfRule>
  </conditionalFormatting>
  <conditionalFormatting sqref="CX15">
    <cfRule type="cellIs" dxfId="62" priority="62" operator="lessThanOrEqual">
      <formula>0</formula>
    </cfRule>
  </conditionalFormatting>
  <conditionalFormatting sqref="CX20">
    <cfRule type="cellIs" dxfId="61" priority="61" operator="lessThanOrEqual">
      <formula>0</formula>
    </cfRule>
  </conditionalFormatting>
  <conditionalFormatting sqref="DF10">
    <cfRule type="cellIs" dxfId="60" priority="60" operator="lessThanOrEqual">
      <formula>0</formula>
    </cfRule>
  </conditionalFormatting>
  <conditionalFormatting sqref="DF5">
    <cfRule type="cellIs" dxfId="59" priority="59" operator="lessThanOrEqual">
      <formula>0</formula>
    </cfRule>
  </conditionalFormatting>
  <conditionalFormatting sqref="DF15">
    <cfRule type="cellIs" dxfId="58" priority="58" operator="lessThanOrEqual">
      <formula>0</formula>
    </cfRule>
  </conditionalFormatting>
  <conditionalFormatting sqref="DF20">
    <cfRule type="cellIs" dxfId="57" priority="57" operator="lessThanOrEqual">
      <formula>0</formula>
    </cfRule>
  </conditionalFormatting>
  <conditionalFormatting sqref="DN10">
    <cfRule type="cellIs" dxfId="56" priority="56" operator="lessThanOrEqual">
      <formula>0</formula>
    </cfRule>
  </conditionalFormatting>
  <conditionalFormatting sqref="DN5">
    <cfRule type="cellIs" dxfId="55" priority="55" operator="lessThanOrEqual">
      <formula>0</formula>
    </cfRule>
  </conditionalFormatting>
  <conditionalFormatting sqref="DN15">
    <cfRule type="cellIs" dxfId="54" priority="54" operator="lessThanOrEqual">
      <formula>0</formula>
    </cfRule>
  </conditionalFormatting>
  <conditionalFormatting sqref="DN20">
    <cfRule type="cellIs" dxfId="53" priority="53" operator="lessThanOrEqual">
      <formula>0</formula>
    </cfRule>
  </conditionalFormatting>
  <conditionalFormatting sqref="DV10">
    <cfRule type="cellIs" dxfId="52" priority="52" operator="lessThanOrEqual">
      <formula>0</formula>
    </cfRule>
  </conditionalFormatting>
  <conditionalFormatting sqref="DV5">
    <cfRule type="cellIs" dxfId="51" priority="51" operator="lessThanOrEqual">
      <formula>0</formula>
    </cfRule>
  </conditionalFormatting>
  <conditionalFormatting sqref="DV15">
    <cfRule type="cellIs" dxfId="50" priority="50" operator="lessThanOrEqual">
      <formula>0</formula>
    </cfRule>
  </conditionalFormatting>
  <conditionalFormatting sqref="DV20">
    <cfRule type="cellIs" dxfId="49" priority="49" operator="lessThanOrEqual">
      <formula>0</formula>
    </cfRule>
  </conditionalFormatting>
  <conditionalFormatting sqref="ED10">
    <cfRule type="cellIs" dxfId="48" priority="48" operator="lessThanOrEqual">
      <formula>0</formula>
    </cfRule>
  </conditionalFormatting>
  <conditionalFormatting sqref="ED5">
    <cfRule type="cellIs" dxfId="47" priority="47" operator="lessThanOrEqual">
      <formula>0</formula>
    </cfRule>
  </conditionalFormatting>
  <conditionalFormatting sqref="ED15">
    <cfRule type="cellIs" dxfId="46" priority="46" operator="lessThanOrEqual">
      <formula>0</formula>
    </cfRule>
  </conditionalFormatting>
  <conditionalFormatting sqref="ED20">
    <cfRule type="cellIs" dxfId="45" priority="45" operator="lessThanOrEqual">
      <formula>0</formula>
    </cfRule>
  </conditionalFormatting>
  <conditionalFormatting sqref="EL10">
    <cfRule type="cellIs" dxfId="44" priority="44" operator="lessThanOrEqual">
      <formula>0</formula>
    </cfRule>
  </conditionalFormatting>
  <conditionalFormatting sqref="EL5">
    <cfRule type="cellIs" dxfId="43" priority="43" operator="lessThanOrEqual">
      <formula>0</formula>
    </cfRule>
  </conditionalFormatting>
  <conditionalFormatting sqref="EL15">
    <cfRule type="cellIs" dxfId="42" priority="42" operator="lessThanOrEqual">
      <formula>0</formula>
    </cfRule>
  </conditionalFormatting>
  <conditionalFormatting sqref="EL20">
    <cfRule type="cellIs" dxfId="41" priority="41" operator="lessThanOrEqual">
      <formula>0</formula>
    </cfRule>
  </conditionalFormatting>
  <conditionalFormatting sqref="ET10">
    <cfRule type="cellIs" dxfId="40" priority="40" operator="lessThanOrEqual">
      <formula>0</formula>
    </cfRule>
  </conditionalFormatting>
  <conditionalFormatting sqref="ET5">
    <cfRule type="cellIs" dxfId="39" priority="39" operator="lessThanOrEqual">
      <formula>0</formula>
    </cfRule>
  </conditionalFormatting>
  <conditionalFormatting sqref="ET15">
    <cfRule type="cellIs" dxfId="38" priority="38" operator="lessThanOrEqual">
      <formula>0</formula>
    </cfRule>
  </conditionalFormatting>
  <conditionalFormatting sqref="ET20">
    <cfRule type="cellIs" dxfId="37" priority="37" operator="lessThanOrEqual">
      <formula>0</formula>
    </cfRule>
  </conditionalFormatting>
  <conditionalFormatting sqref="FB10">
    <cfRule type="cellIs" dxfId="36" priority="36" operator="lessThanOrEqual">
      <formula>0</formula>
    </cfRule>
  </conditionalFormatting>
  <conditionalFormatting sqref="FB5">
    <cfRule type="cellIs" dxfId="35" priority="35" operator="lessThanOrEqual">
      <formula>0</formula>
    </cfRule>
  </conditionalFormatting>
  <conditionalFormatting sqref="FB15">
    <cfRule type="cellIs" dxfId="34" priority="34" operator="lessThanOrEqual">
      <formula>0</formula>
    </cfRule>
  </conditionalFormatting>
  <conditionalFormatting sqref="FB20">
    <cfRule type="cellIs" dxfId="33" priority="33" operator="lessThanOrEqual">
      <formula>0</formula>
    </cfRule>
  </conditionalFormatting>
  <conditionalFormatting sqref="FJ10">
    <cfRule type="cellIs" dxfId="32" priority="32" operator="lessThanOrEqual">
      <formula>0</formula>
    </cfRule>
  </conditionalFormatting>
  <conditionalFormatting sqref="FJ5">
    <cfRule type="cellIs" dxfId="31" priority="31" operator="lessThanOrEqual">
      <formula>0</formula>
    </cfRule>
  </conditionalFormatting>
  <conditionalFormatting sqref="FJ15">
    <cfRule type="cellIs" dxfId="30" priority="30" operator="lessThanOrEqual">
      <formula>0</formula>
    </cfRule>
  </conditionalFormatting>
  <conditionalFormatting sqref="FJ20">
    <cfRule type="cellIs" dxfId="29" priority="29" operator="lessThanOrEqual">
      <formula>0</formula>
    </cfRule>
  </conditionalFormatting>
  <conditionalFormatting sqref="FR10">
    <cfRule type="cellIs" dxfId="28" priority="28" operator="lessThanOrEqual">
      <formula>0</formula>
    </cfRule>
  </conditionalFormatting>
  <conditionalFormatting sqref="FR5">
    <cfRule type="cellIs" dxfId="27" priority="27" operator="lessThanOrEqual">
      <formula>0</formula>
    </cfRule>
  </conditionalFormatting>
  <conditionalFormatting sqref="FR15">
    <cfRule type="cellIs" dxfId="26" priority="26" operator="lessThanOrEqual">
      <formula>0</formula>
    </cfRule>
  </conditionalFormatting>
  <conditionalFormatting sqref="FR20">
    <cfRule type="cellIs" dxfId="25" priority="25" operator="lessThanOrEqual">
      <formula>0</formula>
    </cfRule>
  </conditionalFormatting>
  <conditionalFormatting sqref="FZ10">
    <cfRule type="cellIs" dxfId="24" priority="24" operator="lessThanOrEqual">
      <formula>0</formula>
    </cfRule>
  </conditionalFormatting>
  <conditionalFormatting sqref="FZ5">
    <cfRule type="cellIs" dxfId="23" priority="23" operator="lessThanOrEqual">
      <formula>0</formula>
    </cfRule>
  </conditionalFormatting>
  <conditionalFormatting sqref="FZ15">
    <cfRule type="cellIs" dxfId="22" priority="22" operator="lessThanOrEqual">
      <formula>0</formula>
    </cfRule>
  </conditionalFormatting>
  <conditionalFormatting sqref="FZ20">
    <cfRule type="cellIs" dxfId="21" priority="21" operator="lessThanOrEqual">
      <formula>0</formula>
    </cfRule>
  </conditionalFormatting>
  <conditionalFormatting sqref="GH10">
    <cfRule type="cellIs" dxfId="20" priority="20" operator="lessThanOrEqual">
      <formula>0</formula>
    </cfRule>
  </conditionalFormatting>
  <conditionalFormatting sqref="GH5">
    <cfRule type="cellIs" dxfId="19" priority="19" operator="lessThanOrEqual">
      <formula>0</formula>
    </cfRule>
  </conditionalFormatting>
  <conditionalFormatting sqref="GH15">
    <cfRule type="cellIs" dxfId="18" priority="18" operator="lessThanOrEqual">
      <formula>0</formula>
    </cfRule>
  </conditionalFormatting>
  <conditionalFormatting sqref="GH20">
    <cfRule type="cellIs" dxfId="17" priority="17" operator="lessThanOrEqual">
      <formula>0</formula>
    </cfRule>
  </conditionalFormatting>
  <conditionalFormatting sqref="GP10">
    <cfRule type="cellIs" dxfId="16" priority="16" operator="lessThanOrEqual">
      <formula>0</formula>
    </cfRule>
  </conditionalFormatting>
  <conditionalFormatting sqref="GP5">
    <cfRule type="cellIs" dxfId="15" priority="15" operator="lessThanOrEqual">
      <formula>0</formula>
    </cfRule>
  </conditionalFormatting>
  <conditionalFormatting sqref="GP15">
    <cfRule type="cellIs" dxfId="14" priority="14" operator="lessThanOrEqual">
      <formula>0</formula>
    </cfRule>
  </conditionalFormatting>
  <conditionalFormatting sqref="GP20">
    <cfRule type="cellIs" dxfId="13" priority="13" operator="lessThanOrEqual">
      <formula>0</formula>
    </cfRule>
  </conditionalFormatting>
  <conditionalFormatting sqref="GX10">
    <cfRule type="cellIs" dxfId="12" priority="12" operator="lessThanOrEqual">
      <formula>0</formula>
    </cfRule>
  </conditionalFormatting>
  <conditionalFormatting sqref="GX5">
    <cfRule type="cellIs" dxfId="11" priority="11" operator="lessThanOrEqual">
      <formula>0</formula>
    </cfRule>
  </conditionalFormatting>
  <conditionalFormatting sqref="GX15">
    <cfRule type="cellIs" dxfId="10" priority="10" operator="lessThanOrEqual">
      <formula>0</formula>
    </cfRule>
  </conditionalFormatting>
  <conditionalFormatting sqref="GX20">
    <cfRule type="cellIs" dxfId="9" priority="9" operator="lessThanOrEqual">
      <formula>0</formula>
    </cfRule>
  </conditionalFormatting>
  <conditionalFormatting sqref="HF10">
    <cfRule type="cellIs" dxfId="8" priority="8" operator="lessThanOrEqual">
      <formula>0</formula>
    </cfRule>
  </conditionalFormatting>
  <conditionalFormatting sqref="HF5">
    <cfRule type="cellIs" dxfId="7" priority="7" operator="lessThanOrEqual">
      <formula>0</formula>
    </cfRule>
  </conditionalFormatting>
  <conditionalFormatting sqref="HF15">
    <cfRule type="cellIs" dxfId="6" priority="6" operator="lessThanOrEqual">
      <formula>0</formula>
    </cfRule>
  </conditionalFormatting>
  <conditionalFormatting sqref="HF20">
    <cfRule type="cellIs" dxfId="5" priority="5" operator="lessThanOrEqual">
      <formula>0</formula>
    </cfRule>
  </conditionalFormatting>
  <conditionalFormatting sqref="HO5">
    <cfRule type="cellIs" dxfId="4" priority="4" operator="lessThanOrEqual">
      <formula>0</formula>
    </cfRule>
  </conditionalFormatting>
  <conditionalFormatting sqref="HO10">
    <cfRule type="cellIs" dxfId="3" priority="3" operator="lessThanOrEqual">
      <formula>0</formula>
    </cfRule>
  </conditionalFormatting>
  <conditionalFormatting sqref="HO15">
    <cfRule type="cellIs" dxfId="2" priority="2" operator="lessThanOrEqual">
      <formula>0</formula>
    </cfRule>
  </conditionalFormatting>
  <conditionalFormatting sqref="HO20">
    <cfRule type="cellIs" dxfId="1" priority="1" operator="lessThanOrEqual">
      <formula>0</formula>
    </cfRule>
  </conditionalFormatting>
  <pageMargins left="0.7" right="0.7" top="0.75" bottom="0.75" header="0.3" footer="0.3"/>
  <pageSetup orientation="portrait" horizontalDpi="0" verticalDpi="0" r:id="rId1"/>
  <ignoredErrors>
    <ignoredError sqref="HV26" formula="1"/>
  </ignoredErrors>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E9638-F286-4DB1-9235-C0846AB016FF}">
  <dimension ref="A1:U46"/>
  <sheetViews>
    <sheetView workbookViewId="0"/>
  </sheetViews>
  <sheetFormatPr defaultColWidth="8.625" defaultRowHeight="11.45" customHeight="1" x14ac:dyDescent="0.25"/>
  <cols>
    <col min="1" max="1" width="27.375" style="409" customWidth="1"/>
    <col min="2" max="2" width="9.125" style="409" customWidth="1"/>
    <col min="3" max="3" width="4.625" style="409" customWidth="1"/>
    <col min="4" max="4" width="9.125" style="409" customWidth="1"/>
    <col min="5" max="5" width="4.625" style="409" customWidth="1"/>
    <col min="6" max="6" width="9.125" style="409" customWidth="1"/>
    <col min="7" max="7" width="4.625" style="409" customWidth="1"/>
    <col min="8" max="8" width="9.125" style="409" customWidth="1"/>
    <col min="9" max="9" width="4.625" style="409" customWidth="1"/>
    <col min="10" max="10" width="9.125" style="409" customWidth="1"/>
    <col min="11" max="11" width="4.625" style="409" customWidth="1"/>
    <col min="12" max="12" width="9.125" style="409" customWidth="1"/>
    <col min="13" max="13" width="4.625" style="409" customWidth="1"/>
    <col min="14" max="14" width="9.125" style="409" customWidth="1"/>
    <col min="15" max="15" width="4.625" style="409" customWidth="1"/>
    <col min="16" max="16" width="9.125" style="409" customWidth="1"/>
    <col min="17" max="17" width="4.625" style="409" customWidth="1"/>
    <col min="18" max="18" width="9.125" style="409" customWidth="1"/>
    <col min="19" max="19" width="4.625" style="409" customWidth="1"/>
    <col min="20" max="20" width="9.125" style="409" customWidth="1"/>
    <col min="21" max="21" width="4.625" style="409" customWidth="1"/>
    <col min="22" max="16384" width="8.625" style="409"/>
  </cols>
  <sheetData>
    <row r="1" spans="1:21" ht="11.45" customHeight="1" x14ac:dyDescent="0.25">
      <c r="A1" s="448" t="s">
        <v>383</v>
      </c>
    </row>
    <row r="2" spans="1:21" ht="11.45" customHeight="1" x14ac:dyDescent="0.25">
      <c r="A2" s="448" t="s">
        <v>353</v>
      </c>
      <c r="B2" s="449" t="s">
        <v>376</v>
      </c>
    </row>
    <row r="3" spans="1:21" ht="11.45" customHeight="1" x14ac:dyDescent="0.25">
      <c r="A3" s="448" t="s">
        <v>355</v>
      </c>
      <c r="B3" s="448" t="s">
        <v>377</v>
      </c>
    </row>
    <row r="5" spans="1:21" ht="11.45" customHeight="1" x14ac:dyDescent="0.25">
      <c r="A5" s="449" t="s">
        <v>357</v>
      </c>
      <c r="C5" s="448" t="s">
        <v>358</v>
      </c>
    </row>
    <row r="6" spans="1:21" ht="11.45" customHeight="1" x14ac:dyDescent="0.25">
      <c r="A6" s="449" t="s">
        <v>378</v>
      </c>
      <c r="C6" s="448" t="s">
        <v>0</v>
      </c>
    </row>
    <row r="7" spans="1:21" ht="11.45" customHeight="1" x14ac:dyDescent="0.25">
      <c r="A7" s="449" t="s">
        <v>379</v>
      </c>
      <c r="C7" s="448" t="s">
        <v>1</v>
      </c>
    </row>
    <row r="8" spans="1:21" ht="11.45" customHeight="1" x14ac:dyDescent="0.25">
      <c r="A8" s="449" t="s">
        <v>362</v>
      </c>
      <c r="C8" s="448" t="s">
        <v>2</v>
      </c>
    </row>
    <row r="9" spans="1:21" ht="11.45" customHeight="1" x14ac:dyDescent="0.25">
      <c r="A9" s="449" t="s">
        <v>380</v>
      </c>
      <c r="C9" s="448" t="s">
        <v>57</v>
      </c>
    </row>
    <row r="11" spans="1:21" ht="11.45" customHeight="1" x14ac:dyDescent="0.25">
      <c r="A11" s="450" t="s">
        <v>363</v>
      </c>
      <c r="B11" s="708" t="s">
        <v>15</v>
      </c>
      <c r="C11" s="708" t="s">
        <v>297</v>
      </c>
      <c r="D11" s="708" t="s">
        <v>16</v>
      </c>
      <c r="E11" s="708" t="s">
        <v>297</v>
      </c>
      <c r="F11" s="708" t="s">
        <v>17</v>
      </c>
      <c r="G11" s="708" t="s">
        <v>297</v>
      </c>
      <c r="H11" s="708" t="s">
        <v>18</v>
      </c>
      <c r="I11" s="708" t="s">
        <v>297</v>
      </c>
      <c r="J11" s="708" t="s">
        <v>19</v>
      </c>
      <c r="K11" s="708" t="s">
        <v>297</v>
      </c>
      <c r="L11" s="708" t="s">
        <v>20</v>
      </c>
      <c r="M11" s="708" t="s">
        <v>297</v>
      </c>
      <c r="N11" s="708" t="s">
        <v>21</v>
      </c>
      <c r="O11" s="708" t="s">
        <v>297</v>
      </c>
      <c r="P11" s="708" t="s">
        <v>22</v>
      </c>
      <c r="Q11" s="708" t="s">
        <v>297</v>
      </c>
      <c r="R11" s="708" t="s">
        <v>63</v>
      </c>
      <c r="S11" s="708" t="s">
        <v>297</v>
      </c>
      <c r="T11" s="708" t="s">
        <v>300</v>
      </c>
      <c r="U11" s="708" t="s">
        <v>297</v>
      </c>
    </row>
    <row r="12" spans="1:21" ht="11.45" customHeight="1" x14ac:dyDescent="0.25">
      <c r="A12" s="451" t="s">
        <v>364</v>
      </c>
      <c r="B12" s="413" t="s">
        <v>297</v>
      </c>
      <c r="C12" s="413" t="s">
        <v>297</v>
      </c>
      <c r="D12" s="413" t="s">
        <v>297</v>
      </c>
      <c r="E12" s="413" t="s">
        <v>297</v>
      </c>
      <c r="F12" s="413" t="s">
        <v>297</v>
      </c>
      <c r="G12" s="413" t="s">
        <v>297</v>
      </c>
      <c r="H12" s="413" t="s">
        <v>297</v>
      </c>
      <c r="I12" s="413" t="s">
        <v>297</v>
      </c>
      <c r="J12" s="413" t="s">
        <v>297</v>
      </c>
      <c r="K12" s="413" t="s">
        <v>297</v>
      </c>
      <c r="L12" s="413" t="s">
        <v>297</v>
      </c>
      <c r="M12" s="413" t="s">
        <v>297</v>
      </c>
      <c r="N12" s="413" t="s">
        <v>297</v>
      </c>
      <c r="O12" s="413" t="s">
        <v>297</v>
      </c>
      <c r="P12" s="413" t="s">
        <v>297</v>
      </c>
      <c r="Q12" s="413" t="s">
        <v>297</v>
      </c>
      <c r="R12" s="413" t="s">
        <v>297</v>
      </c>
      <c r="S12" s="413" t="s">
        <v>297</v>
      </c>
      <c r="T12" s="413" t="s">
        <v>297</v>
      </c>
      <c r="U12" s="413" t="s">
        <v>297</v>
      </c>
    </row>
    <row r="13" spans="1:21" ht="11.45" customHeight="1" x14ac:dyDescent="0.25">
      <c r="A13" s="452" t="s">
        <v>24</v>
      </c>
      <c r="B13" s="454">
        <v>5824.32</v>
      </c>
      <c r="C13" s="453" t="s">
        <v>297</v>
      </c>
      <c r="D13" s="453" t="s">
        <v>55</v>
      </c>
      <c r="E13" s="453" t="s">
        <v>297</v>
      </c>
      <c r="F13" s="453" t="s">
        <v>55</v>
      </c>
      <c r="G13" s="453" t="s">
        <v>297</v>
      </c>
      <c r="H13" s="453" t="s">
        <v>55</v>
      </c>
      <c r="I13" s="453" t="s">
        <v>297</v>
      </c>
      <c r="J13" s="453" t="s">
        <v>55</v>
      </c>
      <c r="K13" s="453" t="s">
        <v>297</v>
      </c>
      <c r="L13" s="453" t="s">
        <v>55</v>
      </c>
      <c r="M13" s="453" t="s">
        <v>297</v>
      </c>
      <c r="N13" s="453" t="s">
        <v>55</v>
      </c>
      <c r="O13" s="453" t="s">
        <v>297</v>
      </c>
      <c r="P13" s="453" t="s">
        <v>55</v>
      </c>
      <c r="Q13" s="453" t="s">
        <v>297</v>
      </c>
      <c r="R13" s="453" t="s">
        <v>55</v>
      </c>
      <c r="S13" s="453" t="s">
        <v>297</v>
      </c>
      <c r="T13" s="453" t="s">
        <v>55</v>
      </c>
      <c r="U13" s="453" t="s">
        <v>297</v>
      </c>
    </row>
    <row r="14" spans="1:21" ht="11.45" customHeight="1" x14ac:dyDescent="0.25">
      <c r="A14" s="452" t="s">
        <v>25</v>
      </c>
      <c r="B14" s="455">
        <v>7215</v>
      </c>
      <c r="C14" s="455" t="s">
        <v>297</v>
      </c>
      <c r="D14" s="455">
        <v>7076</v>
      </c>
      <c r="E14" s="455" t="s">
        <v>297</v>
      </c>
      <c r="F14" s="456">
        <v>7057.7</v>
      </c>
      <c r="G14" s="455" t="s">
        <v>297</v>
      </c>
      <c r="H14" s="456">
        <v>6437.51</v>
      </c>
      <c r="I14" s="455" t="s">
        <v>366</v>
      </c>
      <c r="J14" s="456">
        <v>7343.41</v>
      </c>
      <c r="K14" s="455" t="s">
        <v>297</v>
      </c>
      <c r="L14" s="456">
        <v>7368.35</v>
      </c>
      <c r="M14" s="455" t="s">
        <v>297</v>
      </c>
      <c r="N14" s="456">
        <v>7257.21</v>
      </c>
      <c r="O14" s="455" t="s">
        <v>297</v>
      </c>
      <c r="P14" s="456">
        <v>7351.91</v>
      </c>
      <c r="Q14" s="455" t="s">
        <v>297</v>
      </c>
      <c r="R14" s="456">
        <v>6981.34</v>
      </c>
      <c r="S14" s="455" t="s">
        <v>297</v>
      </c>
      <c r="T14" s="456">
        <v>6113.54</v>
      </c>
      <c r="U14" s="455" t="s">
        <v>297</v>
      </c>
    </row>
    <row r="15" spans="1:21" ht="11.45" customHeight="1" x14ac:dyDescent="0.25">
      <c r="A15" s="452" t="s">
        <v>26</v>
      </c>
      <c r="B15" s="454">
        <v>17123.2</v>
      </c>
      <c r="C15" s="453" t="s">
        <v>297</v>
      </c>
      <c r="D15" s="454">
        <v>18859.240000000002</v>
      </c>
      <c r="E15" s="453" t="s">
        <v>297</v>
      </c>
      <c r="F15" s="453" t="s">
        <v>55</v>
      </c>
      <c r="G15" s="453" t="s">
        <v>297</v>
      </c>
      <c r="H15" s="453" t="s">
        <v>55</v>
      </c>
      <c r="I15" s="453" t="s">
        <v>297</v>
      </c>
      <c r="J15" s="453" t="s">
        <v>55</v>
      </c>
      <c r="K15" s="453" t="s">
        <v>297</v>
      </c>
      <c r="L15" s="453" t="s">
        <v>55</v>
      </c>
      <c r="M15" s="453" t="s">
        <v>297</v>
      </c>
      <c r="N15" s="453" t="s">
        <v>55</v>
      </c>
      <c r="O15" s="453" t="s">
        <v>297</v>
      </c>
      <c r="P15" s="453" t="s">
        <v>55</v>
      </c>
      <c r="Q15" s="453" t="s">
        <v>297</v>
      </c>
      <c r="R15" s="453" t="s">
        <v>55</v>
      </c>
      <c r="S15" s="453" t="s">
        <v>297</v>
      </c>
      <c r="T15" s="453" t="s">
        <v>55</v>
      </c>
      <c r="U15" s="453" t="s">
        <v>297</v>
      </c>
    </row>
    <row r="16" spans="1:21" ht="11.45" customHeight="1" x14ac:dyDescent="0.25">
      <c r="A16" s="452" t="s">
        <v>27</v>
      </c>
      <c r="B16" s="455" t="s">
        <v>55</v>
      </c>
      <c r="C16" s="455" t="s">
        <v>297</v>
      </c>
      <c r="D16" s="455" t="s">
        <v>55</v>
      </c>
      <c r="E16" s="455" t="s">
        <v>297</v>
      </c>
      <c r="F16" s="455" t="s">
        <v>55</v>
      </c>
      <c r="G16" s="455" t="s">
        <v>297</v>
      </c>
      <c r="H16" s="455" t="s">
        <v>55</v>
      </c>
      <c r="I16" s="455" t="s">
        <v>297</v>
      </c>
      <c r="J16" s="456">
        <v>3915.2</v>
      </c>
      <c r="K16" s="455" t="s">
        <v>297</v>
      </c>
      <c r="L16" s="456">
        <v>3915.2</v>
      </c>
      <c r="M16" s="455" t="s">
        <v>297</v>
      </c>
      <c r="N16" s="455" t="s">
        <v>55</v>
      </c>
      <c r="O16" s="455" t="s">
        <v>297</v>
      </c>
      <c r="P16" s="455" t="s">
        <v>55</v>
      </c>
      <c r="Q16" s="455" t="s">
        <v>297</v>
      </c>
      <c r="R16" s="455" t="s">
        <v>55</v>
      </c>
      <c r="S16" s="455" t="s">
        <v>297</v>
      </c>
      <c r="T16" s="455" t="s">
        <v>55</v>
      </c>
      <c r="U16" s="455" t="s">
        <v>297</v>
      </c>
    </row>
    <row r="17" spans="1:21" ht="11.45" customHeight="1" x14ac:dyDescent="0.25">
      <c r="A17" s="452" t="s">
        <v>28</v>
      </c>
      <c r="B17" s="454">
        <v>63198.91</v>
      </c>
      <c r="C17" s="453" t="s">
        <v>297</v>
      </c>
      <c r="D17" s="454">
        <v>58959.29</v>
      </c>
      <c r="E17" s="453" t="s">
        <v>297</v>
      </c>
      <c r="F17" s="453" t="s">
        <v>55</v>
      </c>
      <c r="G17" s="453" t="s">
        <v>297</v>
      </c>
      <c r="H17" s="453" t="s">
        <v>55</v>
      </c>
      <c r="I17" s="453" t="s">
        <v>297</v>
      </c>
      <c r="J17" s="453" t="s">
        <v>55</v>
      </c>
      <c r="K17" s="453" t="s">
        <v>297</v>
      </c>
      <c r="L17" s="453" t="s">
        <v>55</v>
      </c>
      <c r="M17" s="453" t="s">
        <v>297</v>
      </c>
      <c r="N17" s="453" t="s">
        <v>55</v>
      </c>
      <c r="O17" s="453" t="s">
        <v>297</v>
      </c>
      <c r="P17" s="453" t="s">
        <v>55</v>
      </c>
      <c r="Q17" s="453" t="s">
        <v>297</v>
      </c>
      <c r="R17" s="453" t="s">
        <v>55</v>
      </c>
      <c r="S17" s="453" t="s">
        <v>297</v>
      </c>
      <c r="T17" s="453" t="s">
        <v>55</v>
      </c>
      <c r="U17" s="453" t="s">
        <v>297</v>
      </c>
    </row>
    <row r="18" spans="1:21" ht="11.45" customHeight="1" x14ac:dyDescent="0.25">
      <c r="A18" s="452" t="s">
        <v>29</v>
      </c>
      <c r="B18" s="455">
        <v>7900</v>
      </c>
      <c r="C18" s="455" t="s">
        <v>297</v>
      </c>
      <c r="D18" s="455">
        <v>8100</v>
      </c>
      <c r="E18" s="455" t="s">
        <v>297</v>
      </c>
      <c r="F18" s="455">
        <v>8320</v>
      </c>
      <c r="G18" s="455" t="s">
        <v>297</v>
      </c>
      <c r="H18" s="455">
        <v>9120</v>
      </c>
      <c r="I18" s="455" t="s">
        <v>297</v>
      </c>
      <c r="J18" s="455">
        <v>10860</v>
      </c>
      <c r="K18" s="455" t="s">
        <v>297</v>
      </c>
      <c r="L18" s="455">
        <v>11670</v>
      </c>
      <c r="M18" s="455" t="s">
        <v>297</v>
      </c>
      <c r="N18" s="455">
        <v>13119</v>
      </c>
      <c r="O18" s="455" t="s">
        <v>297</v>
      </c>
      <c r="P18" s="455">
        <v>13997</v>
      </c>
      <c r="Q18" s="455" t="s">
        <v>297</v>
      </c>
      <c r="R18" s="455">
        <v>12579</v>
      </c>
      <c r="S18" s="455" t="s">
        <v>297</v>
      </c>
      <c r="T18" s="455">
        <v>12179</v>
      </c>
      <c r="U18" s="455" t="s">
        <v>297</v>
      </c>
    </row>
    <row r="19" spans="1:21" ht="11.45" customHeight="1" x14ac:dyDescent="0.25">
      <c r="A19" s="452" t="s">
        <v>30</v>
      </c>
      <c r="B19" s="454">
        <v>2898.86</v>
      </c>
      <c r="C19" s="453" t="s">
        <v>297</v>
      </c>
      <c r="D19" s="454">
        <v>2838.46</v>
      </c>
      <c r="E19" s="453" t="s">
        <v>297</v>
      </c>
      <c r="F19" s="454">
        <v>3035.59</v>
      </c>
      <c r="G19" s="453" t="s">
        <v>297</v>
      </c>
      <c r="H19" s="454">
        <v>3114.08</v>
      </c>
      <c r="I19" s="453" t="s">
        <v>297</v>
      </c>
      <c r="J19" s="454">
        <v>3198.76</v>
      </c>
      <c r="K19" s="453" t="s">
        <v>297</v>
      </c>
      <c r="L19" s="454">
        <v>3238.77</v>
      </c>
      <c r="M19" s="453" t="s">
        <v>297</v>
      </c>
      <c r="N19" s="454">
        <v>3541.9</v>
      </c>
      <c r="O19" s="453" t="s">
        <v>297</v>
      </c>
      <c r="P19" s="454">
        <v>3684.71</v>
      </c>
      <c r="Q19" s="453" t="s">
        <v>297</v>
      </c>
      <c r="R19" s="453" t="s">
        <v>55</v>
      </c>
      <c r="S19" s="453" t="s">
        <v>297</v>
      </c>
      <c r="T19" s="453" t="s">
        <v>55</v>
      </c>
      <c r="U19" s="453" t="s">
        <v>297</v>
      </c>
    </row>
    <row r="20" spans="1:21" ht="11.45" customHeight="1" x14ac:dyDescent="0.25">
      <c r="A20" s="452" t="s">
        <v>31</v>
      </c>
      <c r="B20" s="456">
        <v>1402.43</v>
      </c>
      <c r="C20" s="455" t="s">
        <v>297</v>
      </c>
      <c r="D20" s="456">
        <v>1255.42</v>
      </c>
      <c r="E20" s="455" t="s">
        <v>297</v>
      </c>
      <c r="F20" s="455" t="s">
        <v>55</v>
      </c>
      <c r="G20" s="455" t="s">
        <v>297</v>
      </c>
      <c r="H20" s="455" t="s">
        <v>55</v>
      </c>
      <c r="I20" s="455" t="s">
        <v>297</v>
      </c>
      <c r="J20" s="455" t="s">
        <v>55</v>
      </c>
      <c r="K20" s="455" t="s">
        <v>297</v>
      </c>
      <c r="L20" s="455" t="s">
        <v>55</v>
      </c>
      <c r="M20" s="455" t="s">
        <v>297</v>
      </c>
      <c r="N20" s="455" t="s">
        <v>55</v>
      </c>
      <c r="O20" s="455" t="s">
        <v>297</v>
      </c>
      <c r="P20" s="455" t="s">
        <v>55</v>
      </c>
      <c r="Q20" s="455" t="s">
        <v>297</v>
      </c>
      <c r="R20" s="455" t="s">
        <v>55</v>
      </c>
      <c r="S20" s="455" t="s">
        <v>297</v>
      </c>
      <c r="T20" s="455" t="s">
        <v>55</v>
      </c>
      <c r="U20" s="455" t="s">
        <v>297</v>
      </c>
    </row>
    <row r="21" spans="1:21" ht="11.45" customHeight="1" x14ac:dyDescent="0.25">
      <c r="A21" s="452" t="s">
        <v>32</v>
      </c>
      <c r="B21" s="454">
        <v>19072.98</v>
      </c>
      <c r="C21" s="453" t="s">
        <v>297</v>
      </c>
      <c r="D21" s="454">
        <v>19508.330000000002</v>
      </c>
      <c r="E21" s="453" t="s">
        <v>297</v>
      </c>
      <c r="F21" s="454">
        <v>19144.47</v>
      </c>
      <c r="G21" s="453" t="s">
        <v>366</v>
      </c>
      <c r="H21" s="454">
        <v>20081.43</v>
      </c>
      <c r="I21" s="453" t="s">
        <v>297</v>
      </c>
      <c r="J21" s="454">
        <v>20463.97</v>
      </c>
      <c r="K21" s="453" t="s">
        <v>297</v>
      </c>
      <c r="L21" s="454">
        <v>20954.169999999998</v>
      </c>
      <c r="M21" s="453" t="s">
        <v>297</v>
      </c>
      <c r="N21" s="454">
        <v>19780.7</v>
      </c>
      <c r="O21" s="453" t="s">
        <v>297</v>
      </c>
      <c r="P21" s="454">
        <v>22210.49</v>
      </c>
      <c r="Q21" s="453" t="s">
        <v>297</v>
      </c>
      <c r="R21" s="454">
        <v>19914.05</v>
      </c>
      <c r="S21" s="453" t="s">
        <v>297</v>
      </c>
      <c r="T21" s="454">
        <v>18151.52</v>
      </c>
      <c r="U21" s="453" t="s">
        <v>366</v>
      </c>
    </row>
    <row r="22" spans="1:21" ht="11.45" customHeight="1" x14ac:dyDescent="0.25">
      <c r="A22" s="452" t="s">
        <v>33</v>
      </c>
      <c r="B22" s="456">
        <v>65054.94</v>
      </c>
      <c r="C22" s="455" t="s">
        <v>297</v>
      </c>
      <c r="D22" s="456">
        <v>60788.79</v>
      </c>
      <c r="E22" s="455" t="s">
        <v>297</v>
      </c>
      <c r="F22" s="456">
        <v>60529.53</v>
      </c>
      <c r="G22" s="455" t="s">
        <v>297</v>
      </c>
      <c r="H22" s="456">
        <v>61191.09</v>
      </c>
      <c r="I22" s="455" t="s">
        <v>297</v>
      </c>
      <c r="J22" s="456">
        <v>60164.06</v>
      </c>
      <c r="K22" s="455" t="s">
        <v>297</v>
      </c>
      <c r="L22" s="456">
        <v>60435.12</v>
      </c>
      <c r="M22" s="455" t="s">
        <v>297</v>
      </c>
      <c r="N22" s="456">
        <v>57196.6</v>
      </c>
      <c r="O22" s="455" t="s">
        <v>297</v>
      </c>
      <c r="P22" s="456">
        <v>56030.02</v>
      </c>
      <c r="Q22" s="455" t="s">
        <v>297</v>
      </c>
      <c r="R22" s="456">
        <v>55847.6</v>
      </c>
      <c r="S22" s="455" t="s">
        <v>366</v>
      </c>
      <c r="T22" s="456">
        <v>53155.72</v>
      </c>
      <c r="U22" s="455" t="s">
        <v>366</v>
      </c>
    </row>
    <row r="23" spans="1:21" ht="11.45" customHeight="1" x14ac:dyDescent="0.25">
      <c r="A23" s="452" t="s">
        <v>34</v>
      </c>
      <c r="B23" s="453" t="s">
        <v>55</v>
      </c>
      <c r="C23" s="453" t="s">
        <v>297</v>
      </c>
      <c r="D23" s="453" t="s">
        <v>55</v>
      </c>
      <c r="E23" s="453" t="s">
        <v>297</v>
      </c>
      <c r="F23" s="453">
        <v>5436</v>
      </c>
      <c r="G23" s="453" t="s">
        <v>297</v>
      </c>
      <c r="H23" s="453" t="s">
        <v>55</v>
      </c>
      <c r="I23" s="453" t="s">
        <v>297</v>
      </c>
      <c r="J23" s="453" t="s">
        <v>55</v>
      </c>
      <c r="K23" s="453" t="s">
        <v>297</v>
      </c>
      <c r="L23" s="453" t="s">
        <v>55</v>
      </c>
      <c r="M23" s="453" t="s">
        <v>297</v>
      </c>
      <c r="N23" s="453" t="s">
        <v>55</v>
      </c>
      <c r="O23" s="453" t="s">
        <v>297</v>
      </c>
      <c r="P23" s="453" t="s">
        <v>55</v>
      </c>
      <c r="Q23" s="453" t="s">
        <v>297</v>
      </c>
      <c r="R23" s="453" t="s">
        <v>55</v>
      </c>
      <c r="S23" s="453" t="s">
        <v>297</v>
      </c>
      <c r="T23" s="453" t="s">
        <v>55</v>
      </c>
      <c r="U23" s="453" t="s">
        <v>297</v>
      </c>
    </row>
    <row r="24" spans="1:21" ht="11.45" customHeight="1" x14ac:dyDescent="0.25">
      <c r="A24" s="452" t="s">
        <v>35</v>
      </c>
      <c r="B24" s="456">
        <v>9084.24</v>
      </c>
      <c r="C24" s="455" t="s">
        <v>297</v>
      </c>
      <c r="D24" s="456">
        <v>9084.24</v>
      </c>
      <c r="E24" s="455" t="s">
        <v>366</v>
      </c>
      <c r="F24" s="455" t="s">
        <v>55</v>
      </c>
      <c r="G24" s="455" t="s">
        <v>297</v>
      </c>
      <c r="H24" s="456">
        <v>9063.58</v>
      </c>
      <c r="I24" s="455" t="s">
        <v>297</v>
      </c>
      <c r="J24" s="456">
        <v>7920.77</v>
      </c>
      <c r="K24" s="455" t="s">
        <v>297</v>
      </c>
      <c r="L24" s="455">
        <v>7053</v>
      </c>
      <c r="M24" s="455" t="s">
        <v>297</v>
      </c>
      <c r="N24" s="456">
        <v>7040.3</v>
      </c>
      <c r="O24" s="455" t="s">
        <v>297</v>
      </c>
      <c r="P24" s="456">
        <v>7038.17</v>
      </c>
      <c r="Q24" s="455" t="s">
        <v>381</v>
      </c>
      <c r="R24" s="456">
        <v>12982.16</v>
      </c>
      <c r="S24" s="455" t="s">
        <v>366</v>
      </c>
      <c r="T24" s="456">
        <v>10202.44</v>
      </c>
      <c r="U24" s="455" t="s">
        <v>366</v>
      </c>
    </row>
    <row r="25" spans="1:21" ht="11.45" customHeight="1" x14ac:dyDescent="0.25">
      <c r="A25" s="452" t="s">
        <v>36</v>
      </c>
      <c r="B25" s="454">
        <v>10.59</v>
      </c>
      <c r="C25" s="453" t="s">
        <v>297</v>
      </c>
      <c r="D25" s="454">
        <v>13.68</v>
      </c>
      <c r="E25" s="453" t="s">
        <v>297</v>
      </c>
      <c r="F25" s="453">
        <v>0</v>
      </c>
      <c r="G25" s="453" t="s">
        <v>297</v>
      </c>
      <c r="H25" s="453">
        <v>0</v>
      </c>
      <c r="I25" s="453" t="s">
        <v>297</v>
      </c>
      <c r="J25" s="453" t="s">
        <v>55</v>
      </c>
      <c r="K25" s="453" t="s">
        <v>297</v>
      </c>
      <c r="L25" s="453" t="s">
        <v>55</v>
      </c>
      <c r="M25" s="453" t="s">
        <v>297</v>
      </c>
      <c r="N25" s="453" t="s">
        <v>55</v>
      </c>
      <c r="O25" s="453" t="s">
        <v>297</v>
      </c>
      <c r="P25" s="453" t="s">
        <v>55</v>
      </c>
      <c r="Q25" s="453" t="s">
        <v>297</v>
      </c>
      <c r="R25" s="453" t="s">
        <v>55</v>
      </c>
      <c r="S25" s="453" t="s">
        <v>297</v>
      </c>
      <c r="T25" s="453" t="s">
        <v>55</v>
      </c>
      <c r="U25" s="453" t="s">
        <v>297</v>
      </c>
    </row>
    <row r="26" spans="1:21" ht="11.45" customHeight="1" x14ac:dyDescent="0.25">
      <c r="A26" s="452" t="s">
        <v>37</v>
      </c>
      <c r="B26" s="456">
        <v>14499.83</v>
      </c>
      <c r="C26" s="455" t="s">
        <v>297</v>
      </c>
      <c r="D26" s="456">
        <v>13852.93</v>
      </c>
      <c r="E26" s="455" t="s">
        <v>297</v>
      </c>
      <c r="F26" s="456">
        <v>13466.15</v>
      </c>
      <c r="G26" s="455" t="s">
        <v>297</v>
      </c>
      <c r="H26" s="456">
        <v>14173.88</v>
      </c>
      <c r="I26" s="455" t="s">
        <v>297</v>
      </c>
      <c r="J26" s="456">
        <v>13928.73</v>
      </c>
      <c r="K26" s="455" t="s">
        <v>297</v>
      </c>
      <c r="L26" s="456">
        <v>14528.73</v>
      </c>
      <c r="M26" s="455" t="s">
        <v>297</v>
      </c>
      <c r="N26" s="456">
        <v>14670.95</v>
      </c>
      <c r="O26" s="455" t="s">
        <v>297</v>
      </c>
      <c r="P26" s="456">
        <v>16449.400000000001</v>
      </c>
      <c r="Q26" s="455" t="s">
        <v>297</v>
      </c>
      <c r="R26" s="456">
        <v>16951.509999999998</v>
      </c>
      <c r="S26" s="455" t="s">
        <v>297</v>
      </c>
      <c r="T26" s="456">
        <v>17546.88</v>
      </c>
      <c r="U26" s="455" t="s">
        <v>297</v>
      </c>
    </row>
    <row r="27" spans="1:21" ht="11.45" customHeight="1" x14ac:dyDescent="0.25">
      <c r="A27" s="452" t="s">
        <v>38</v>
      </c>
      <c r="B27" s="454">
        <v>7905.19</v>
      </c>
      <c r="C27" s="453" t="s">
        <v>297</v>
      </c>
      <c r="D27" s="454">
        <v>7811.51</v>
      </c>
      <c r="E27" s="453" t="s">
        <v>297</v>
      </c>
      <c r="F27" s="454">
        <v>7960.5</v>
      </c>
      <c r="G27" s="453" t="s">
        <v>297</v>
      </c>
      <c r="H27" s="454">
        <v>7960.5</v>
      </c>
      <c r="I27" s="453" t="s">
        <v>297</v>
      </c>
      <c r="J27" s="454">
        <v>7601.58</v>
      </c>
      <c r="K27" s="453" t="s">
        <v>297</v>
      </c>
      <c r="L27" s="453">
        <v>7614</v>
      </c>
      <c r="M27" s="453" t="s">
        <v>297</v>
      </c>
      <c r="N27" s="453">
        <v>7669</v>
      </c>
      <c r="O27" s="453" t="s">
        <v>297</v>
      </c>
      <c r="P27" s="453">
        <v>7881</v>
      </c>
      <c r="Q27" s="453" t="s">
        <v>297</v>
      </c>
      <c r="R27" s="454">
        <v>7557.44</v>
      </c>
      <c r="S27" s="453" t="s">
        <v>297</v>
      </c>
      <c r="T27" s="454">
        <v>7193.58</v>
      </c>
      <c r="U27" s="453" t="s">
        <v>297</v>
      </c>
    </row>
    <row r="28" spans="1:21" ht="11.45" customHeight="1" x14ac:dyDescent="0.25">
      <c r="A28" s="452" t="s">
        <v>39</v>
      </c>
      <c r="B28" s="456">
        <v>302.60000000000002</v>
      </c>
      <c r="C28" s="455" t="s">
        <v>297</v>
      </c>
      <c r="D28" s="456">
        <v>314.25</v>
      </c>
      <c r="E28" s="455" t="s">
        <v>297</v>
      </c>
      <c r="F28" s="455" t="s">
        <v>55</v>
      </c>
      <c r="G28" s="455" t="s">
        <v>297</v>
      </c>
      <c r="H28" s="455" t="s">
        <v>55</v>
      </c>
      <c r="I28" s="455" t="s">
        <v>297</v>
      </c>
      <c r="J28" s="456">
        <v>438.1</v>
      </c>
      <c r="K28" s="455" t="s">
        <v>297</v>
      </c>
      <c r="L28" s="456">
        <v>382.02</v>
      </c>
      <c r="M28" s="455" t="s">
        <v>297</v>
      </c>
      <c r="N28" s="456">
        <v>432.66</v>
      </c>
      <c r="O28" s="455" t="s">
        <v>366</v>
      </c>
      <c r="P28" s="456">
        <v>526.94000000000005</v>
      </c>
      <c r="Q28" s="455" t="s">
        <v>297</v>
      </c>
      <c r="R28" s="456">
        <v>452.8</v>
      </c>
      <c r="S28" s="455" t="s">
        <v>297</v>
      </c>
      <c r="T28" s="456">
        <v>411.3</v>
      </c>
      <c r="U28" s="455" t="s">
        <v>297</v>
      </c>
    </row>
    <row r="29" spans="1:21" ht="11.45" customHeight="1" x14ac:dyDescent="0.25">
      <c r="A29" s="452" t="s">
        <v>40</v>
      </c>
      <c r="B29" s="454">
        <v>7615.89</v>
      </c>
      <c r="C29" s="453" t="s">
        <v>297</v>
      </c>
      <c r="D29" s="454">
        <v>7273.28</v>
      </c>
      <c r="E29" s="453" t="s">
        <v>297</v>
      </c>
      <c r="F29" s="454">
        <v>7399.05</v>
      </c>
      <c r="G29" s="453" t="s">
        <v>297</v>
      </c>
      <c r="H29" s="454">
        <v>7097.62</v>
      </c>
      <c r="I29" s="453" t="s">
        <v>297</v>
      </c>
      <c r="J29" s="454">
        <v>7019.3</v>
      </c>
      <c r="K29" s="453" t="s">
        <v>297</v>
      </c>
      <c r="L29" s="454">
        <v>6830.45</v>
      </c>
      <c r="M29" s="453" t="s">
        <v>297</v>
      </c>
      <c r="N29" s="454">
        <v>6956.24</v>
      </c>
      <c r="O29" s="453" t="s">
        <v>297</v>
      </c>
      <c r="P29" s="454">
        <v>7160.08</v>
      </c>
      <c r="Q29" s="453" t="s">
        <v>297</v>
      </c>
      <c r="R29" s="454">
        <v>6819.56</v>
      </c>
      <c r="S29" s="453" t="s">
        <v>297</v>
      </c>
      <c r="T29" s="454">
        <v>6087.15</v>
      </c>
      <c r="U29" s="453" t="s">
        <v>297</v>
      </c>
    </row>
    <row r="30" spans="1:21" ht="11.45" customHeight="1" x14ac:dyDescent="0.25">
      <c r="A30" s="452" t="s">
        <v>41</v>
      </c>
      <c r="B30" s="455">
        <v>0</v>
      </c>
      <c r="C30" s="455" t="s">
        <v>297</v>
      </c>
      <c r="D30" s="455">
        <v>0</v>
      </c>
      <c r="E30" s="455" t="s">
        <v>297</v>
      </c>
      <c r="F30" s="455" t="s">
        <v>55</v>
      </c>
      <c r="G30" s="455" t="s">
        <v>297</v>
      </c>
      <c r="H30" s="455" t="s">
        <v>55</v>
      </c>
      <c r="I30" s="455" t="s">
        <v>297</v>
      </c>
      <c r="J30" s="455" t="s">
        <v>55</v>
      </c>
      <c r="K30" s="455" t="s">
        <v>297</v>
      </c>
      <c r="L30" s="455">
        <v>0</v>
      </c>
      <c r="M30" s="455" t="s">
        <v>297</v>
      </c>
      <c r="N30" s="455">
        <v>0</v>
      </c>
      <c r="O30" s="455" t="s">
        <v>297</v>
      </c>
      <c r="P30" s="455">
        <v>0</v>
      </c>
      <c r="Q30" s="455" t="s">
        <v>297</v>
      </c>
      <c r="R30" s="455">
        <v>0</v>
      </c>
      <c r="S30" s="455" t="s">
        <v>297</v>
      </c>
      <c r="T30" s="455" t="s">
        <v>55</v>
      </c>
      <c r="U30" s="455" t="s">
        <v>297</v>
      </c>
    </row>
    <row r="31" spans="1:21" ht="11.45" customHeight="1" x14ac:dyDescent="0.25">
      <c r="A31" s="452" t="s">
        <v>42</v>
      </c>
      <c r="B31" s="454">
        <v>1180.0999999999999</v>
      </c>
      <c r="C31" s="453" t="s">
        <v>297</v>
      </c>
      <c r="D31" s="454">
        <v>1143.5999999999999</v>
      </c>
      <c r="E31" s="453" t="s">
        <v>297</v>
      </c>
      <c r="F31" s="453" t="s">
        <v>55</v>
      </c>
      <c r="G31" s="453" t="s">
        <v>297</v>
      </c>
      <c r="H31" s="453" t="s">
        <v>55</v>
      </c>
      <c r="I31" s="453" t="s">
        <v>297</v>
      </c>
      <c r="J31" s="454">
        <v>2596.9</v>
      </c>
      <c r="K31" s="453" t="s">
        <v>297</v>
      </c>
      <c r="L31" s="454">
        <v>3733.38</v>
      </c>
      <c r="M31" s="453" t="s">
        <v>297</v>
      </c>
      <c r="N31" s="454">
        <v>3563.04</v>
      </c>
      <c r="O31" s="453" t="s">
        <v>297</v>
      </c>
      <c r="P31" s="454">
        <v>3590.35</v>
      </c>
      <c r="Q31" s="453" t="s">
        <v>297</v>
      </c>
      <c r="R31" s="454">
        <v>3540.34</v>
      </c>
      <c r="S31" s="453" t="s">
        <v>297</v>
      </c>
      <c r="T31" s="454">
        <v>3418.03</v>
      </c>
      <c r="U31" s="453" t="s">
        <v>297</v>
      </c>
    </row>
    <row r="32" spans="1:21" ht="11.45" customHeight="1" x14ac:dyDescent="0.25">
      <c r="A32" s="452" t="s">
        <v>43</v>
      </c>
      <c r="B32" s="456">
        <v>20939.150000000001</v>
      </c>
      <c r="C32" s="455" t="s">
        <v>297</v>
      </c>
      <c r="D32" s="456">
        <v>20183.16</v>
      </c>
      <c r="E32" s="455" t="s">
        <v>297</v>
      </c>
      <c r="F32" s="456">
        <v>19476.5</v>
      </c>
      <c r="G32" s="455" t="s">
        <v>297</v>
      </c>
      <c r="H32" s="456">
        <v>19139.169999999998</v>
      </c>
      <c r="I32" s="455" t="s">
        <v>297</v>
      </c>
      <c r="J32" s="456">
        <v>19655.47</v>
      </c>
      <c r="K32" s="455" t="s">
        <v>297</v>
      </c>
      <c r="L32" s="456">
        <v>18774.599999999999</v>
      </c>
      <c r="M32" s="455" t="s">
        <v>297</v>
      </c>
      <c r="N32" s="456">
        <v>19764.77</v>
      </c>
      <c r="O32" s="455" t="s">
        <v>297</v>
      </c>
      <c r="P32" s="456">
        <v>21495.11</v>
      </c>
      <c r="Q32" s="455" t="s">
        <v>297</v>
      </c>
      <c r="R32" s="456">
        <v>21172.16</v>
      </c>
      <c r="S32" s="455" t="s">
        <v>297</v>
      </c>
      <c r="T32" s="456">
        <v>18804.32</v>
      </c>
      <c r="U32" s="455" t="s">
        <v>297</v>
      </c>
    </row>
    <row r="33" spans="1:21" ht="11.45" customHeight="1" x14ac:dyDescent="0.25">
      <c r="A33" s="452" t="s">
        <v>44</v>
      </c>
      <c r="B33" s="454">
        <v>41306.959999999999</v>
      </c>
      <c r="C33" s="453" t="s">
        <v>297</v>
      </c>
      <c r="D33" s="454">
        <v>41156.53</v>
      </c>
      <c r="E33" s="453" t="s">
        <v>297</v>
      </c>
      <c r="F33" s="454">
        <v>43262.78</v>
      </c>
      <c r="G33" s="453" t="s">
        <v>297</v>
      </c>
      <c r="H33" s="454">
        <v>45397.72</v>
      </c>
      <c r="I33" s="453" t="s">
        <v>297</v>
      </c>
      <c r="J33" s="454">
        <v>45967.59</v>
      </c>
      <c r="K33" s="453" t="s">
        <v>297</v>
      </c>
      <c r="L33" s="454">
        <v>47108.08</v>
      </c>
      <c r="M33" s="453" t="s">
        <v>297</v>
      </c>
      <c r="N33" s="454">
        <v>50342.34</v>
      </c>
      <c r="O33" s="453" t="s">
        <v>297</v>
      </c>
      <c r="P33" s="454">
        <v>51905.39</v>
      </c>
      <c r="Q33" s="453" t="s">
        <v>297</v>
      </c>
      <c r="R33" s="454">
        <v>48070.67</v>
      </c>
      <c r="S33" s="453" t="s">
        <v>297</v>
      </c>
      <c r="T33" s="454">
        <v>45098.58</v>
      </c>
      <c r="U33" s="453" t="s">
        <v>297</v>
      </c>
    </row>
    <row r="34" spans="1:21" ht="11.45" customHeight="1" x14ac:dyDescent="0.25">
      <c r="A34" s="452" t="s">
        <v>45</v>
      </c>
      <c r="B34" s="456">
        <v>10622.01</v>
      </c>
      <c r="C34" s="455" t="s">
        <v>297</v>
      </c>
      <c r="D34" s="455">
        <v>0</v>
      </c>
      <c r="E34" s="455" t="s">
        <v>297</v>
      </c>
      <c r="F34" s="456">
        <v>12697.28</v>
      </c>
      <c r="G34" s="455" t="s">
        <v>297</v>
      </c>
      <c r="H34" s="456">
        <v>13100.02</v>
      </c>
      <c r="I34" s="455" t="s">
        <v>297</v>
      </c>
      <c r="J34" s="456">
        <v>15085.28</v>
      </c>
      <c r="K34" s="455" t="s">
        <v>297</v>
      </c>
      <c r="L34" s="456">
        <v>17080.27</v>
      </c>
      <c r="M34" s="455" t="s">
        <v>297</v>
      </c>
      <c r="N34" s="456">
        <v>17673.169999999998</v>
      </c>
      <c r="O34" s="455" t="s">
        <v>297</v>
      </c>
      <c r="P34" s="456">
        <v>17438.599999999999</v>
      </c>
      <c r="Q34" s="455" t="s">
        <v>297</v>
      </c>
      <c r="R34" s="456">
        <v>17328.009999999998</v>
      </c>
      <c r="S34" s="455" t="s">
        <v>297</v>
      </c>
      <c r="T34" s="456">
        <v>17216.57</v>
      </c>
      <c r="U34" s="455" t="s">
        <v>297</v>
      </c>
    </row>
    <row r="35" spans="1:21" ht="11.45" customHeight="1" x14ac:dyDescent="0.25">
      <c r="A35" s="452" t="s">
        <v>46</v>
      </c>
      <c r="B35" s="454">
        <v>16644.59</v>
      </c>
      <c r="C35" s="453" t="s">
        <v>297</v>
      </c>
      <c r="D35" s="454">
        <v>17430.02</v>
      </c>
      <c r="E35" s="453" t="s">
        <v>297</v>
      </c>
      <c r="F35" s="454">
        <v>16419.12</v>
      </c>
      <c r="G35" s="453" t="s">
        <v>297</v>
      </c>
      <c r="H35" s="454">
        <v>16232.9</v>
      </c>
      <c r="I35" s="453" t="s">
        <v>297</v>
      </c>
      <c r="J35" s="454">
        <v>16224.13</v>
      </c>
      <c r="K35" s="453" t="s">
        <v>297</v>
      </c>
      <c r="L35" s="454">
        <v>16639.79</v>
      </c>
      <c r="M35" s="453" t="s">
        <v>297</v>
      </c>
      <c r="N35" s="454">
        <v>15049.7</v>
      </c>
      <c r="O35" s="453" t="s">
        <v>297</v>
      </c>
      <c r="P35" s="454">
        <v>16828.59</v>
      </c>
      <c r="Q35" s="453" t="s">
        <v>297</v>
      </c>
      <c r="R35" s="454">
        <v>16619.830000000002</v>
      </c>
      <c r="S35" s="453" t="s">
        <v>297</v>
      </c>
      <c r="T35" s="454">
        <v>18967.8</v>
      </c>
      <c r="U35" s="453" t="s">
        <v>297</v>
      </c>
    </row>
    <row r="36" spans="1:21" ht="11.45" customHeight="1" x14ac:dyDescent="0.25">
      <c r="A36" s="452" t="s">
        <v>47</v>
      </c>
      <c r="B36" s="456">
        <v>3687.27</v>
      </c>
      <c r="C36" s="455" t="s">
        <v>297</v>
      </c>
      <c r="D36" s="456">
        <v>3641.14</v>
      </c>
      <c r="E36" s="455" t="s">
        <v>297</v>
      </c>
      <c r="F36" s="456">
        <v>3722.81</v>
      </c>
      <c r="G36" s="455" t="s">
        <v>366</v>
      </c>
      <c r="H36" s="456">
        <v>5555.52</v>
      </c>
      <c r="I36" s="455" t="s">
        <v>297</v>
      </c>
      <c r="J36" s="456">
        <v>5521.87</v>
      </c>
      <c r="K36" s="455" t="s">
        <v>297</v>
      </c>
      <c r="L36" s="456">
        <v>5890.04</v>
      </c>
      <c r="M36" s="455" t="s">
        <v>297</v>
      </c>
      <c r="N36" s="456">
        <v>4934.21</v>
      </c>
      <c r="O36" s="455" t="s">
        <v>297</v>
      </c>
      <c r="P36" s="456">
        <v>5523.77</v>
      </c>
      <c r="Q36" s="455" t="s">
        <v>297</v>
      </c>
      <c r="R36" s="456">
        <v>5044.53</v>
      </c>
      <c r="S36" s="455" t="s">
        <v>297</v>
      </c>
      <c r="T36" s="456">
        <v>4238.6899999999996</v>
      </c>
      <c r="U36" s="455" t="s">
        <v>297</v>
      </c>
    </row>
    <row r="37" spans="1:21" ht="11.45" customHeight="1" x14ac:dyDescent="0.25">
      <c r="A37" s="452" t="s">
        <v>48</v>
      </c>
      <c r="B37" s="454">
        <v>10318.459999999999</v>
      </c>
      <c r="C37" s="453" t="s">
        <v>297</v>
      </c>
      <c r="D37" s="454">
        <v>9399.35</v>
      </c>
      <c r="E37" s="453" t="s">
        <v>297</v>
      </c>
      <c r="F37" s="454">
        <v>9294.7000000000007</v>
      </c>
      <c r="G37" s="453" t="s">
        <v>297</v>
      </c>
      <c r="H37" s="454">
        <v>10486.66</v>
      </c>
      <c r="I37" s="453" t="s">
        <v>297</v>
      </c>
      <c r="J37" s="454">
        <v>10327.32</v>
      </c>
      <c r="K37" s="453" t="s">
        <v>297</v>
      </c>
      <c r="L37" s="454">
        <v>10600.88</v>
      </c>
      <c r="M37" s="453" t="s">
        <v>297</v>
      </c>
      <c r="N37" s="454">
        <v>10681.96</v>
      </c>
      <c r="O37" s="453" t="s">
        <v>297</v>
      </c>
      <c r="P37" s="454">
        <v>10852.61</v>
      </c>
      <c r="Q37" s="453" t="s">
        <v>297</v>
      </c>
      <c r="R37" s="454">
        <v>10120.379999999999</v>
      </c>
      <c r="S37" s="453" t="s">
        <v>297</v>
      </c>
      <c r="T37" s="454">
        <v>8394.39</v>
      </c>
      <c r="U37" s="453" t="s">
        <v>297</v>
      </c>
    </row>
    <row r="38" spans="1:21" ht="11.45" customHeight="1" x14ac:dyDescent="0.25">
      <c r="A38" s="452" t="s">
        <v>49</v>
      </c>
      <c r="B38" s="456">
        <v>60437.74</v>
      </c>
      <c r="C38" s="455" t="s">
        <v>297</v>
      </c>
      <c r="D38" s="456">
        <v>59902.239999999998</v>
      </c>
      <c r="E38" s="455" t="s">
        <v>297</v>
      </c>
      <c r="F38" s="456">
        <v>65251.76</v>
      </c>
      <c r="G38" s="455" t="s">
        <v>297</v>
      </c>
      <c r="H38" s="456">
        <v>65294.48</v>
      </c>
      <c r="I38" s="455" t="s">
        <v>297</v>
      </c>
      <c r="J38" s="456">
        <v>68035.17</v>
      </c>
      <c r="K38" s="455" t="s">
        <v>297</v>
      </c>
      <c r="L38" s="456">
        <v>70322.62</v>
      </c>
      <c r="M38" s="455" t="s">
        <v>297</v>
      </c>
      <c r="N38" s="456">
        <v>72426.490000000005</v>
      </c>
      <c r="O38" s="455" t="s">
        <v>297</v>
      </c>
      <c r="P38" s="456">
        <v>78167.429999999993</v>
      </c>
      <c r="Q38" s="455" t="s">
        <v>297</v>
      </c>
      <c r="R38" s="456">
        <v>72926.63</v>
      </c>
      <c r="S38" s="455" t="s">
        <v>297</v>
      </c>
      <c r="T38" s="456">
        <v>68975.66</v>
      </c>
      <c r="U38" s="455" t="s">
        <v>367</v>
      </c>
    </row>
    <row r="39" spans="1:21" ht="11.45" customHeight="1" x14ac:dyDescent="0.25">
      <c r="A39" s="452" t="s">
        <v>50</v>
      </c>
      <c r="B39" s="453">
        <v>86280</v>
      </c>
      <c r="C39" s="453" t="s">
        <v>297</v>
      </c>
      <c r="D39" s="453">
        <v>83400</v>
      </c>
      <c r="E39" s="453" t="s">
        <v>297</v>
      </c>
      <c r="F39" s="453">
        <v>83520</v>
      </c>
      <c r="G39" s="453" t="s">
        <v>297</v>
      </c>
      <c r="H39" s="453">
        <v>87960</v>
      </c>
      <c r="I39" s="453" t="s">
        <v>297</v>
      </c>
      <c r="J39" s="453">
        <v>89160</v>
      </c>
      <c r="K39" s="453" t="s">
        <v>297</v>
      </c>
      <c r="L39" s="453">
        <v>89760</v>
      </c>
      <c r="M39" s="453" t="s">
        <v>297</v>
      </c>
      <c r="N39" s="453">
        <v>84702</v>
      </c>
      <c r="O39" s="453" t="s">
        <v>297</v>
      </c>
      <c r="P39" s="454">
        <v>83422.92</v>
      </c>
      <c r="Q39" s="453" t="s">
        <v>297</v>
      </c>
      <c r="R39" s="453">
        <v>84900</v>
      </c>
      <c r="S39" s="453" t="s">
        <v>297</v>
      </c>
      <c r="T39" s="453">
        <v>84900</v>
      </c>
      <c r="U39" s="453" t="s">
        <v>367</v>
      </c>
    </row>
    <row r="41" spans="1:21" ht="11.45" customHeight="1" x14ac:dyDescent="0.25">
      <c r="A41" s="449" t="s">
        <v>369</v>
      </c>
    </row>
    <row r="42" spans="1:21" ht="11.45" customHeight="1" x14ac:dyDescent="0.25">
      <c r="A42" s="449" t="s">
        <v>55</v>
      </c>
      <c r="B42" s="448" t="s">
        <v>56</v>
      </c>
    </row>
    <row r="43" spans="1:21" ht="11.45" customHeight="1" x14ac:dyDescent="0.25">
      <c r="A43" s="449" t="s">
        <v>370</v>
      </c>
    </row>
    <row r="44" spans="1:21" ht="11.45" customHeight="1" x14ac:dyDescent="0.25">
      <c r="A44" s="449" t="s">
        <v>381</v>
      </c>
      <c r="B44" s="448" t="s">
        <v>382</v>
      </c>
    </row>
    <row r="45" spans="1:21" ht="11.45" customHeight="1" x14ac:dyDescent="0.25">
      <c r="A45" s="449" t="s">
        <v>366</v>
      </c>
      <c r="B45" s="448" t="s">
        <v>371</v>
      </c>
    </row>
    <row r="46" spans="1:21" ht="11.45" customHeight="1" x14ac:dyDescent="0.25">
      <c r="A46" s="449" t="s">
        <v>367</v>
      </c>
      <c r="B46" s="448" t="s">
        <v>372</v>
      </c>
    </row>
  </sheetData>
  <mergeCells count="10">
    <mergeCell ref="N11:O11"/>
    <mergeCell ref="P11:Q11"/>
    <mergeCell ref="R11:S11"/>
    <mergeCell ref="T11:U11"/>
    <mergeCell ref="B11:C11"/>
    <mergeCell ref="D11:E11"/>
    <mergeCell ref="F11:G11"/>
    <mergeCell ref="H11:I11"/>
    <mergeCell ref="J11:K11"/>
    <mergeCell ref="L11:M1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1CC87-5EDB-47D3-A7C0-4C4065FD91C9}">
  <dimension ref="A1:U45"/>
  <sheetViews>
    <sheetView workbookViewId="0"/>
  </sheetViews>
  <sheetFormatPr defaultColWidth="8.625" defaultRowHeight="11.45" customHeight="1" x14ac:dyDescent="0.25"/>
  <cols>
    <col min="1" max="1" width="27.375" style="409" customWidth="1"/>
    <col min="2" max="2" width="9.125" style="409" customWidth="1"/>
    <col min="3" max="3" width="4.625" style="409" customWidth="1"/>
    <col min="4" max="4" width="9.125" style="409" customWidth="1"/>
    <col min="5" max="5" width="4.625" style="409" customWidth="1"/>
    <col min="6" max="6" width="9.125" style="409" customWidth="1"/>
    <col min="7" max="7" width="4.625" style="409" customWidth="1"/>
    <col min="8" max="8" width="9.125" style="409" customWidth="1"/>
    <col min="9" max="9" width="4.625" style="409" customWidth="1"/>
    <col min="10" max="10" width="9.125" style="409" customWidth="1"/>
    <col min="11" max="11" width="4.625" style="409" customWidth="1"/>
    <col min="12" max="12" width="9.125" style="409" customWidth="1"/>
    <col min="13" max="13" width="4.625" style="409" customWidth="1"/>
    <col min="14" max="14" width="9.125" style="409" customWidth="1"/>
    <col min="15" max="15" width="4.625" style="409" customWidth="1"/>
    <col min="16" max="16" width="9.125" style="409" customWidth="1"/>
    <col min="17" max="17" width="4.625" style="409" customWidth="1"/>
    <col min="18" max="18" width="9.125" style="409" customWidth="1"/>
    <col min="19" max="19" width="4.625" style="409" customWidth="1"/>
    <col min="20" max="20" width="9.125" style="409" customWidth="1"/>
    <col min="21" max="21" width="4.625" style="409" customWidth="1"/>
    <col min="22" max="16384" width="8.625" style="409"/>
  </cols>
  <sheetData>
    <row r="1" spans="1:21" ht="11.45" customHeight="1" x14ac:dyDescent="0.25">
      <c r="A1" s="408" t="s">
        <v>384</v>
      </c>
    </row>
    <row r="2" spans="1:21" ht="11.45" customHeight="1" x14ac:dyDescent="0.25">
      <c r="A2" s="408" t="s">
        <v>353</v>
      </c>
      <c r="B2" s="410" t="s">
        <v>354</v>
      </c>
    </row>
    <row r="3" spans="1:21" ht="11.45" customHeight="1" x14ac:dyDescent="0.25">
      <c r="A3" s="408" t="s">
        <v>355</v>
      </c>
      <c r="B3" s="408" t="s">
        <v>356</v>
      </c>
    </row>
    <row r="5" spans="1:21" ht="11.45" customHeight="1" x14ac:dyDescent="0.25">
      <c r="A5" s="410" t="s">
        <v>357</v>
      </c>
      <c r="C5" s="408" t="s">
        <v>358</v>
      </c>
    </row>
    <row r="6" spans="1:21" ht="11.45" customHeight="1" x14ac:dyDescent="0.25">
      <c r="A6" s="410" t="s">
        <v>359</v>
      </c>
      <c r="C6" s="408" t="s">
        <v>58</v>
      </c>
    </row>
    <row r="7" spans="1:21" ht="11.45" customHeight="1" x14ac:dyDescent="0.25">
      <c r="A7" s="410" t="s">
        <v>361</v>
      </c>
      <c r="C7" s="408" t="s">
        <v>59</v>
      </c>
    </row>
    <row r="8" spans="1:21" ht="11.45" customHeight="1" x14ac:dyDescent="0.25">
      <c r="A8" s="410" t="s">
        <v>362</v>
      </c>
      <c r="C8" s="408" t="s">
        <v>2</v>
      </c>
    </row>
    <row r="10" spans="1:21" ht="11.45" customHeight="1" x14ac:dyDescent="0.25">
      <c r="A10" s="411" t="s">
        <v>363</v>
      </c>
      <c r="B10" s="707" t="s">
        <v>15</v>
      </c>
      <c r="C10" s="707" t="s">
        <v>297</v>
      </c>
      <c r="D10" s="707" t="s">
        <v>16</v>
      </c>
      <c r="E10" s="707" t="s">
        <v>297</v>
      </c>
      <c r="F10" s="707" t="s">
        <v>17</v>
      </c>
      <c r="G10" s="707" t="s">
        <v>297</v>
      </c>
      <c r="H10" s="707" t="s">
        <v>18</v>
      </c>
      <c r="I10" s="707" t="s">
        <v>297</v>
      </c>
      <c r="J10" s="707" t="s">
        <v>19</v>
      </c>
      <c r="K10" s="707" t="s">
        <v>297</v>
      </c>
      <c r="L10" s="707" t="s">
        <v>20</v>
      </c>
      <c r="M10" s="707" t="s">
        <v>297</v>
      </c>
      <c r="N10" s="707" t="s">
        <v>21</v>
      </c>
      <c r="O10" s="707" t="s">
        <v>297</v>
      </c>
      <c r="P10" s="707" t="s">
        <v>22</v>
      </c>
      <c r="Q10" s="707" t="s">
        <v>297</v>
      </c>
      <c r="R10" s="707" t="s">
        <v>63</v>
      </c>
      <c r="S10" s="707" t="s">
        <v>297</v>
      </c>
      <c r="T10" s="707" t="s">
        <v>300</v>
      </c>
      <c r="U10" s="707" t="s">
        <v>297</v>
      </c>
    </row>
    <row r="11" spans="1:21" ht="11.45" customHeight="1" x14ac:dyDescent="0.25">
      <c r="A11" s="412" t="s">
        <v>364</v>
      </c>
      <c r="B11" s="413" t="s">
        <v>297</v>
      </c>
      <c r="C11" s="413" t="s">
        <v>297</v>
      </c>
      <c r="D11" s="413" t="s">
        <v>297</v>
      </c>
      <c r="E11" s="413" t="s">
        <v>297</v>
      </c>
      <c r="F11" s="413" t="s">
        <v>297</v>
      </c>
      <c r="G11" s="413" t="s">
        <v>297</v>
      </c>
      <c r="H11" s="413" t="s">
        <v>297</v>
      </c>
      <c r="I11" s="413" t="s">
        <v>297</v>
      </c>
      <c r="J11" s="413" t="s">
        <v>297</v>
      </c>
      <c r="K11" s="413" t="s">
        <v>297</v>
      </c>
      <c r="L11" s="413" t="s">
        <v>297</v>
      </c>
      <c r="M11" s="413" t="s">
        <v>297</v>
      </c>
      <c r="N11" s="413" t="s">
        <v>297</v>
      </c>
      <c r="O11" s="413" t="s">
        <v>297</v>
      </c>
      <c r="P11" s="413" t="s">
        <v>297</v>
      </c>
      <c r="Q11" s="413" t="s">
        <v>297</v>
      </c>
      <c r="R11" s="413" t="s">
        <v>297</v>
      </c>
      <c r="S11" s="413" t="s">
        <v>297</v>
      </c>
      <c r="T11" s="413" t="s">
        <v>297</v>
      </c>
      <c r="U11" s="413" t="s">
        <v>297</v>
      </c>
    </row>
    <row r="12" spans="1:21" ht="11.45" customHeight="1" x14ac:dyDescent="0.25">
      <c r="A12" s="414" t="s">
        <v>23</v>
      </c>
      <c r="B12" s="415">
        <v>489432.08</v>
      </c>
      <c r="C12" s="416" t="s">
        <v>365</v>
      </c>
      <c r="D12" s="415">
        <v>465142.21</v>
      </c>
      <c r="E12" s="416" t="s">
        <v>365</v>
      </c>
      <c r="F12" s="415">
        <v>476857.27</v>
      </c>
      <c r="G12" s="416" t="s">
        <v>365</v>
      </c>
      <c r="H12" s="415">
        <v>510589.08</v>
      </c>
      <c r="I12" s="416" t="s">
        <v>365</v>
      </c>
      <c r="J12" s="415">
        <v>512108.86</v>
      </c>
      <c r="K12" s="416" t="s">
        <v>365</v>
      </c>
      <c r="L12" s="415">
        <v>525667.62</v>
      </c>
      <c r="M12" s="416" t="s">
        <v>365</v>
      </c>
      <c r="N12" s="415">
        <v>527926.13</v>
      </c>
      <c r="O12" s="416" t="s">
        <v>365</v>
      </c>
      <c r="P12" s="415">
        <v>563675.63</v>
      </c>
      <c r="Q12" s="416" t="s">
        <v>365</v>
      </c>
      <c r="R12" s="415">
        <v>574698.05000000005</v>
      </c>
      <c r="S12" s="416" t="s">
        <v>365</v>
      </c>
      <c r="T12" s="416" t="s">
        <v>55</v>
      </c>
      <c r="U12" s="416" t="s">
        <v>297</v>
      </c>
    </row>
    <row r="13" spans="1:21" ht="11.45" customHeight="1" x14ac:dyDescent="0.25">
      <c r="A13" s="414" t="s">
        <v>24</v>
      </c>
      <c r="B13" s="457">
        <v>5824.32</v>
      </c>
      <c r="C13" s="458" t="s">
        <v>365</v>
      </c>
      <c r="D13" s="457">
        <v>5760.03</v>
      </c>
      <c r="E13" s="458" t="s">
        <v>365</v>
      </c>
      <c r="F13" s="457">
        <v>6191.51</v>
      </c>
      <c r="G13" s="458" t="s">
        <v>365</v>
      </c>
      <c r="H13" s="457">
        <v>6079.18</v>
      </c>
      <c r="I13" s="458" t="s">
        <v>365</v>
      </c>
      <c r="J13" s="457">
        <v>6079.18</v>
      </c>
      <c r="K13" s="458" t="s">
        <v>365</v>
      </c>
      <c r="L13" s="457">
        <v>6079.18</v>
      </c>
      <c r="M13" s="458" t="s">
        <v>365</v>
      </c>
      <c r="N13" s="457">
        <v>6079.18</v>
      </c>
      <c r="O13" s="458" t="s">
        <v>365</v>
      </c>
      <c r="P13" s="457">
        <v>5854.53</v>
      </c>
      <c r="Q13" s="458" t="s">
        <v>365</v>
      </c>
      <c r="R13" s="457">
        <v>5854.53</v>
      </c>
      <c r="S13" s="458" t="s">
        <v>365</v>
      </c>
      <c r="T13" s="458" t="s">
        <v>55</v>
      </c>
      <c r="U13" s="458" t="s">
        <v>297</v>
      </c>
    </row>
    <row r="14" spans="1:21" ht="11.45" customHeight="1" x14ac:dyDescent="0.25">
      <c r="A14" s="414" t="s">
        <v>25</v>
      </c>
      <c r="B14" s="459">
        <v>7414</v>
      </c>
      <c r="C14" s="459" t="s">
        <v>297</v>
      </c>
      <c r="D14" s="459">
        <v>7892</v>
      </c>
      <c r="E14" s="459" t="s">
        <v>297</v>
      </c>
      <c r="F14" s="459">
        <v>7643</v>
      </c>
      <c r="G14" s="459" t="s">
        <v>297</v>
      </c>
      <c r="H14" s="459">
        <v>6190</v>
      </c>
      <c r="I14" s="459" t="s">
        <v>297</v>
      </c>
      <c r="J14" s="459">
        <v>7343</v>
      </c>
      <c r="K14" s="459" t="s">
        <v>297</v>
      </c>
      <c r="L14" s="459">
        <v>7308</v>
      </c>
      <c r="M14" s="459" t="s">
        <v>297</v>
      </c>
      <c r="N14" s="459">
        <v>7257</v>
      </c>
      <c r="O14" s="459" t="s">
        <v>297</v>
      </c>
      <c r="P14" s="459">
        <v>7382</v>
      </c>
      <c r="Q14" s="459" t="s">
        <v>297</v>
      </c>
      <c r="R14" s="459">
        <v>6981</v>
      </c>
      <c r="S14" s="416" t="s">
        <v>297</v>
      </c>
      <c r="T14" s="416" t="s">
        <v>55</v>
      </c>
      <c r="U14" s="416" t="s">
        <v>297</v>
      </c>
    </row>
    <row r="15" spans="1:21" ht="11.45" customHeight="1" x14ac:dyDescent="0.25">
      <c r="A15" s="414" t="s">
        <v>26</v>
      </c>
      <c r="B15" s="457">
        <v>17123.2</v>
      </c>
      <c r="C15" s="458" t="s">
        <v>365</v>
      </c>
      <c r="D15" s="457">
        <v>18859.240000000002</v>
      </c>
      <c r="E15" s="458" t="s">
        <v>365</v>
      </c>
      <c r="F15" s="457">
        <v>16953.2</v>
      </c>
      <c r="G15" s="458" t="s">
        <v>365</v>
      </c>
      <c r="H15" s="457">
        <v>17113.54</v>
      </c>
      <c r="I15" s="458" t="s">
        <v>365</v>
      </c>
      <c r="J15" s="457">
        <v>17873.23</v>
      </c>
      <c r="K15" s="458" t="s">
        <v>365</v>
      </c>
      <c r="L15" s="457">
        <v>19481.09</v>
      </c>
      <c r="M15" s="458" t="s">
        <v>365</v>
      </c>
      <c r="N15" s="457">
        <v>21438.37</v>
      </c>
      <c r="O15" s="458" t="s">
        <v>365</v>
      </c>
      <c r="P15" s="457">
        <v>28407.200000000001</v>
      </c>
      <c r="Q15" s="458" t="s">
        <v>365</v>
      </c>
      <c r="R15" s="457">
        <v>33695.72</v>
      </c>
      <c r="S15" s="458" t="s">
        <v>365</v>
      </c>
      <c r="T15" s="458" t="s">
        <v>55</v>
      </c>
      <c r="U15" s="458" t="s">
        <v>297</v>
      </c>
    </row>
    <row r="16" spans="1:21" ht="11.45" customHeight="1" x14ac:dyDescent="0.25">
      <c r="A16" s="414" t="s">
        <v>27</v>
      </c>
      <c r="B16" s="415">
        <v>3237.08</v>
      </c>
      <c r="C16" s="416" t="s">
        <v>365</v>
      </c>
      <c r="D16" s="415">
        <v>3824.59</v>
      </c>
      <c r="E16" s="416" t="s">
        <v>365</v>
      </c>
      <c r="F16" s="415">
        <v>3555.61</v>
      </c>
      <c r="G16" s="416" t="s">
        <v>365</v>
      </c>
      <c r="H16" s="415">
        <v>3555.61</v>
      </c>
      <c r="I16" s="416" t="s">
        <v>365</v>
      </c>
      <c r="J16" s="415">
        <v>3915.2</v>
      </c>
      <c r="K16" s="416" t="s">
        <v>365</v>
      </c>
      <c r="L16" s="415">
        <v>3915.2</v>
      </c>
      <c r="M16" s="416" t="s">
        <v>365</v>
      </c>
      <c r="N16" s="415">
        <v>4296.25</v>
      </c>
      <c r="O16" s="416" t="s">
        <v>365</v>
      </c>
      <c r="P16" s="459">
        <v>3704</v>
      </c>
      <c r="Q16" s="459" t="s">
        <v>297</v>
      </c>
      <c r="R16" s="459">
        <v>3825</v>
      </c>
      <c r="S16" s="416" t="s">
        <v>297</v>
      </c>
      <c r="T16" s="416" t="s">
        <v>55</v>
      </c>
      <c r="U16" s="416" t="s">
        <v>297</v>
      </c>
    </row>
    <row r="17" spans="1:21" ht="11.45" customHeight="1" x14ac:dyDescent="0.25">
      <c r="A17" s="414" t="s">
        <v>28</v>
      </c>
      <c r="B17" s="457">
        <v>63198.91</v>
      </c>
      <c r="C17" s="458" t="s">
        <v>365</v>
      </c>
      <c r="D17" s="457">
        <v>58959.29</v>
      </c>
      <c r="E17" s="458" t="s">
        <v>365</v>
      </c>
      <c r="F17" s="457">
        <v>59770.96</v>
      </c>
      <c r="G17" s="458" t="s">
        <v>365</v>
      </c>
      <c r="H17" s="460">
        <v>82535.839999999997</v>
      </c>
      <c r="I17" s="461" t="s">
        <v>297</v>
      </c>
      <c r="J17" s="460">
        <v>82754.34</v>
      </c>
      <c r="K17" s="461" t="s">
        <v>297</v>
      </c>
      <c r="L17" s="460">
        <v>79451.929999999993</v>
      </c>
      <c r="M17" s="461" t="s">
        <v>297</v>
      </c>
      <c r="N17" s="460">
        <v>78724.98</v>
      </c>
      <c r="O17" s="461" t="s">
        <v>297</v>
      </c>
      <c r="P17" s="460">
        <v>90387.520000000004</v>
      </c>
      <c r="Q17" s="461" t="s">
        <v>297</v>
      </c>
      <c r="R17" s="460">
        <v>93403.57</v>
      </c>
      <c r="S17" s="458" t="s">
        <v>297</v>
      </c>
      <c r="T17" s="458" t="s">
        <v>55</v>
      </c>
      <c r="U17" s="458" t="s">
        <v>297</v>
      </c>
    </row>
    <row r="18" spans="1:21" ht="11.45" customHeight="1" x14ac:dyDescent="0.25">
      <c r="A18" s="414" t="s">
        <v>29</v>
      </c>
      <c r="B18" s="416">
        <v>7900</v>
      </c>
      <c r="C18" s="416" t="s">
        <v>365</v>
      </c>
      <c r="D18" s="416">
        <v>8100</v>
      </c>
      <c r="E18" s="416" t="s">
        <v>365</v>
      </c>
      <c r="F18" s="416">
        <v>8320</v>
      </c>
      <c r="G18" s="416" t="s">
        <v>365</v>
      </c>
      <c r="H18" s="416">
        <v>9120</v>
      </c>
      <c r="I18" s="416" t="s">
        <v>365</v>
      </c>
      <c r="J18" s="416">
        <v>10860</v>
      </c>
      <c r="K18" s="416" t="s">
        <v>365</v>
      </c>
      <c r="L18" s="416">
        <v>11670</v>
      </c>
      <c r="M18" s="416" t="s">
        <v>365</v>
      </c>
      <c r="N18" s="416">
        <v>13119</v>
      </c>
      <c r="O18" s="416" t="s">
        <v>365</v>
      </c>
      <c r="P18" s="416">
        <v>13778</v>
      </c>
      <c r="Q18" s="416" t="s">
        <v>365</v>
      </c>
      <c r="R18" s="415">
        <v>13517.34</v>
      </c>
      <c r="S18" s="416" t="s">
        <v>365</v>
      </c>
      <c r="T18" s="416" t="s">
        <v>55</v>
      </c>
      <c r="U18" s="416" t="s">
        <v>297</v>
      </c>
    </row>
    <row r="19" spans="1:21" ht="11.45" customHeight="1" x14ac:dyDescent="0.25">
      <c r="A19" s="414" t="s">
        <v>30</v>
      </c>
      <c r="B19" s="457">
        <v>2898.86</v>
      </c>
      <c r="C19" s="458" t="s">
        <v>365</v>
      </c>
      <c r="D19" s="457">
        <v>2838.46</v>
      </c>
      <c r="E19" s="458" t="s">
        <v>365</v>
      </c>
      <c r="F19" s="457">
        <v>3035.59</v>
      </c>
      <c r="G19" s="458" t="s">
        <v>365</v>
      </c>
      <c r="H19" s="460">
        <v>3114.08</v>
      </c>
      <c r="I19" s="461" t="s">
        <v>297</v>
      </c>
      <c r="J19" s="460">
        <v>3198.79</v>
      </c>
      <c r="K19" s="461" t="s">
        <v>297</v>
      </c>
      <c r="L19" s="460">
        <v>3355.46</v>
      </c>
      <c r="M19" s="461" t="s">
        <v>297</v>
      </c>
      <c r="N19" s="461">
        <v>3542</v>
      </c>
      <c r="O19" s="461" t="s">
        <v>297</v>
      </c>
      <c r="P19" s="461">
        <v>3685</v>
      </c>
      <c r="Q19" s="461" t="s">
        <v>297</v>
      </c>
      <c r="R19" s="461">
        <v>3980</v>
      </c>
      <c r="S19" s="458" t="s">
        <v>297</v>
      </c>
      <c r="T19" s="458" t="s">
        <v>55</v>
      </c>
      <c r="U19" s="458" t="s">
        <v>297</v>
      </c>
    </row>
    <row r="20" spans="1:21" ht="11.45" customHeight="1" x14ac:dyDescent="0.25">
      <c r="A20" s="414" t="s">
        <v>31</v>
      </c>
      <c r="B20" s="415">
        <v>1402.43</v>
      </c>
      <c r="C20" s="416" t="s">
        <v>365</v>
      </c>
      <c r="D20" s="415">
        <v>1255.42</v>
      </c>
      <c r="E20" s="416" t="s">
        <v>365</v>
      </c>
      <c r="F20" s="415">
        <v>1363.47</v>
      </c>
      <c r="G20" s="416" t="s">
        <v>365</v>
      </c>
      <c r="H20" s="415">
        <v>1787.33</v>
      </c>
      <c r="I20" s="416" t="s">
        <v>365</v>
      </c>
      <c r="J20" s="415">
        <v>1787.33</v>
      </c>
      <c r="K20" s="416" t="s">
        <v>365</v>
      </c>
      <c r="L20" s="415">
        <v>1787.33</v>
      </c>
      <c r="M20" s="416" t="s">
        <v>365</v>
      </c>
      <c r="N20" s="415">
        <v>2042.1</v>
      </c>
      <c r="O20" s="416" t="s">
        <v>365</v>
      </c>
      <c r="P20" s="415">
        <v>1813.79</v>
      </c>
      <c r="Q20" s="416" t="s">
        <v>365</v>
      </c>
      <c r="R20" s="415">
        <v>1813.79</v>
      </c>
      <c r="S20" s="416" t="s">
        <v>365</v>
      </c>
      <c r="T20" s="416" t="s">
        <v>55</v>
      </c>
      <c r="U20" s="416" t="s">
        <v>297</v>
      </c>
    </row>
    <row r="21" spans="1:21" ht="11.45" customHeight="1" x14ac:dyDescent="0.25">
      <c r="A21" s="414" t="s">
        <v>32</v>
      </c>
      <c r="B21" s="457">
        <v>19072.98</v>
      </c>
      <c r="C21" s="458" t="s">
        <v>365</v>
      </c>
      <c r="D21" s="457">
        <v>19508.330000000002</v>
      </c>
      <c r="E21" s="458" t="s">
        <v>365</v>
      </c>
      <c r="F21" s="457">
        <v>19144.47</v>
      </c>
      <c r="G21" s="458" t="s">
        <v>365</v>
      </c>
      <c r="H21" s="457">
        <v>20081.43</v>
      </c>
      <c r="I21" s="458" t="s">
        <v>365</v>
      </c>
      <c r="J21" s="457">
        <v>20463.97</v>
      </c>
      <c r="K21" s="458" t="s">
        <v>365</v>
      </c>
      <c r="L21" s="457">
        <v>20954.169999999998</v>
      </c>
      <c r="M21" s="458" t="s">
        <v>365</v>
      </c>
      <c r="N21" s="457">
        <v>19780.7</v>
      </c>
      <c r="O21" s="458" t="s">
        <v>365</v>
      </c>
      <c r="P21" s="457">
        <v>20307.73</v>
      </c>
      <c r="Q21" s="458" t="s">
        <v>365</v>
      </c>
      <c r="R21" s="457">
        <v>22985.97</v>
      </c>
      <c r="S21" s="458" t="s">
        <v>365</v>
      </c>
      <c r="T21" s="458" t="s">
        <v>55</v>
      </c>
      <c r="U21" s="458" t="s">
        <v>297</v>
      </c>
    </row>
    <row r="22" spans="1:21" ht="11.45" customHeight="1" x14ac:dyDescent="0.25">
      <c r="A22" s="414" t="s">
        <v>33</v>
      </c>
      <c r="B22" s="416" t="s">
        <v>55</v>
      </c>
      <c r="C22" s="416" t="s">
        <v>297</v>
      </c>
      <c r="D22" s="416" t="s">
        <v>55</v>
      </c>
      <c r="E22" s="416" t="s">
        <v>297</v>
      </c>
      <c r="F22" s="416" t="s">
        <v>55</v>
      </c>
      <c r="G22" s="416" t="s">
        <v>297</v>
      </c>
      <c r="H22" s="416" t="s">
        <v>55</v>
      </c>
      <c r="I22" s="416" t="s">
        <v>297</v>
      </c>
      <c r="J22" s="416" t="s">
        <v>55</v>
      </c>
      <c r="K22" s="416" t="s">
        <v>297</v>
      </c>
      <c r="L22" s="416" t="s">
        <v>55</v>
      </c>
      <c r="M22" s="416" t="s">
        <v>297</v>
      </c>
      <c r="N22" s="416" t="s">
        <v>55</v>
      </c>
      <c r="O22" s="416" t="s">
        <v>297</v>
      </c>
      <c r="P22" s="416" t="s">
        <v>55</v>
      </c>
      <c r="Q22" s="416" t="s">
        <v>297</v>
      </c>
      <c r="R22" s="416" t="s">
        <v>55</v>
      </c>
      <c r="S22" s="416" t="s">
        <v>297</v>
      </c>
      <c r="T22" s="416" t="s">
        <v>55</v>
      </c>
      <c r="U22" s="416" t="s">
        <v>297</v>
      </c>
    </row>
    <row r="23" spans="1:21" ht="15" x14ac:dyDescent="0.25">
      <c r="A23" s="414" t="s">
        <v>34</v>
      </c>
      <c r="B23" s="458">
        <v>5258</v>
      </c>
      <c r="C23" s="458" t="s">
        <v>365</v>
      </c>
      <c r="D23" s="458">
        <v>5714</v>
      </c>
      <c r="E23" s="458" t="s">
        <v>365</v>
      </c>
      <c r="F23" s="458">
        <v>5436</v>
      </c>
      <c r="G23" s="458" t="s">
        <v>365</v>
      </c>
      <c r="H23" s="461">
        <v>5448</v>
      </c>
      <c r="I23" s="461" t="s">
        <v>297</v>
      </c>
      <c r="J23" s="461">
        <v>5483</v>
      </c>
      <c r="K23" s="461" t="s">
        <v>297</v>
      </c>
      <c r="L23" s="460">
        <v>5624.2</v>
      </c>
      <c r="M23" s="461" t="s">
        <v>297</v>
      </c>
      <c r="N23" s="460">
        <v>5747.7</v>
      </c>
      <c r="O23" s="461" t="s">
        <v>297</v>
      </c>
      <c r="P23" s="460">
        <v>5981.1</v>
      </c>
      <c r="Q23" s="461" t="s">
        <v>297</v>
      </c>
      <c r="R23" s="460">
        <v>5820.8</v>
      </c>
      <c r="S23" s="458" t="s">
        <v>297</v>
      </c>
      <c r="T23" s="458" t="s">
        <v>55</v>
      </c>
      <c r="U23" s="458" t="s">
        <v>297</v>
      </c>
    </row>
    <row r="24" spans="1:21" ht="15" x14ac:dyDescent="0.25">
      <c r="A24" s="414" t="s">
        <v>35</v>
      </c>
      <c r="B24" s="415">
        <v>9084.24</v>
      </c>
      <c r="C24" s="416" t="s">
        <v>365</v>
      </c>
      <c r="D24" s="415">
        <v>9084.24</v>
      </c>
      <c r="E24" s="416" t="s">
        <v>365</v>
      </c>
      <c r="F24" s="415">
        <v>16119.3</v>
      </c>
      <c r="G24" s="416" t="s">
        <v>365</v>
      </c>
      <c r="H24" s="415">
        <v>9063.58</v>
      </c>
      <c r="I24" s="416" t="s">
        <v>365</v>
      </c>
      <c r="J24" s="415">
        <v>7920.77</v>
      </c>
      <c r="K24" s="416" t="s">
        <v>365</v>
      </c>
      <c r="L24" s="415">
        <v>15418.71</v>
      </c>
      <c r="M24" s="416" t="s">
        <v>365</v>
      </c>
      <c r="N24" s="415">
        <v>7052.5</v>
      </c>
      <c r="O24" s="416" t="s">
        <v>365</v>
      </c>
      <c r="P24" s="415">
        <v>7052.5</v>
      </c>
      <c r="Q24" s="416" t="s">
        <v>365</v>
      </c>
      <c r="R24" s="415">
        <v>16804.03</v>
      </c>
      <c r="S24" s="416" t="s">
        <v>365</v>
      </c>
      <c r="T24" s="416" t="s">
        <v>55</v>
      </c>
      <c r="U24" s="416" t="s">
        <v>297</v>
      </c>
    </row>
    <row r="25" spans="1:21" ht="15" x14ac:dyDescent="0.25">
      <c r="A25" s="414" t="s">
        <v>36</v>
      </c>
      <c r="B25" s="457">
        <v>10.59</v>
      </c>
      <c r="C25" s="458" t="s">
        <v>365</v>
      </c>
      <c r="D25" s="457">
        <v>13.68</v>
      </c>
      <c r="E25" s="458" t="s">
        <v>365</v>
      </c>
      <c r="F25" s="457">
        <v>11.67</v>
      </c>
      <c r="G25" s="458" t="s">
        <v>365</v>
      </c>
      <c r="H25" s="461">
        <v>11</v>
      </c>
      <c r="I25" s="461" t="s">
        <v>297</v>
      </c>
      <c r="J25" s="461">
        <v>13</v>
      </c>
      <c r="K25" s="461" t="s">
        <v>297</v>
      </c>
      <c r="L25" s="460">
        <v>19.63</v>
      </c>
      <c r="M25" s="461" t="s">
        <v>297</v>
      </c>
      <c r="N25" s="460">
        <v>19.36</v>
      </c>
      <c r="O25" s="461" t="s">
        <v>297</v>
      </c>
      <c r="P25" s="460">
        <v>13.65</v>
      </c>
      <c r="Q25" s="461" t="s">
        <v>297</v>
      </c>
      <c r="R25" s="460">
        <v>11.66</v>
      </c>
      <c r="S25" s="458" t="s">
        <v>297</v>
      </c>
      <c r="T25" s="458" t="s">
        <v>55</v>
      </c>
      <c r="U25" s="458" t="s">
        <v>297</v>
      </c>
    </row>
    <row r="26" spans="1:21" ht="15" x14ac:dyDescent="0.25">
      <c r="A26" s="414" t="s">
        <v>37</v>
      </c>
      <c r="B26" s="415">
        <v>14499.83</v>
      </c>
      <c r="C26" s="416" t="s">
        <v>365</v>
      </c>
      <c r="D26" s="415">
        <v>13852.93</v>
      </c>
      <c r="E26" s="416" t="s">
        <v>365</v>
      </c>
      <c r="F26" s="415">
        <v>13466.15</v>
      </c>
      <c r="G26" s="416" t="s">
        <v>365</v>
      </c>
      <c r="H26" s="415">
        <v>14173.88</v>
      </c>
      <c r="I26" s="416" t="s">
        <v>365</v>
      </c>
      <c r="J26" s="415">
        <v>13928.73</v>
      </c>
      <c r="K26" s="416" t="s">
        <v>365</v>
      </c>
      <c r="L26" s="415">
        <v>14528.73</v>
      </c>
      <c r="M26" s="416" t="s">
        <v>365</v>
      </c>
      <c r="N26" s="415">
        <v>14513.7</v>
      </c>
      <c r="O26" s="416" t="s">
        <v>365</v>
      </c>
      <c r="P26" s="415">
        <v>14565.49</v>
      </c>
      <c r="Q26" s="416" t="s">
        <v>365</v>
      </c>
      <c r="R26" s="415">
        <v>14565.49</v>
      </c>
      <c r="S26" s="416" t="s">
        <v>365</v>
      </c>
      <c r="T26" s="416" t="s">
        <v>55</v>
      </c>
      <c r="U26" s="416" t="s">
        <v>297</v>
      </c>
    </row>
    <row r="27" spans="1:21" ht="15" x14ac:dyDescent="0.25">
      <c r="A27" s="414" t="s">
        <v>38</v>
      </c>
      <c r="B27" s="457">
        <v>7905.19</v>
      </c>
      <c r="C27" s="458" t="s">
        <v>365</v>
      </c>
      <c r="D27" s="457">
        <v>7811.51</v>
      </c>
      <c r="E27" s="458" t="s">
        <v>365</v>
      </c>
      <c r="F27" s="457">
        <v>7960.5</v>
      </c>
      <c r="G27" s="458" t="s">
        <v>365</v>
      </c>
      <c r="H27" s="461">
        <v>8297</v>
      </c>
      <c r="I27" s="458" t="s">
        <v>297</v>
      </c>
      <c r="J27" s="458" t="s">
        <v>55</v>
      </c>
      <c r="K27" s="458" t="s">
        <v>297</v>
      </c>
      <c r="L27" s="458" t="s">
        <v>55</v>
      </c>
      <c r="M27" s="458" t="s">
        <v>297</v>
      </c>
      <c r="N27" s="458">
        <v>7669</v>
      </c>
      <c r="O27" s="458" t="s">
        <v>365</v>
      </c>
      <c r="P27" s="458">
        <v>7881</v>
      </c>
      <c r="Q27" s="458" t="s">
        <v>365</v>
      </c>
      <c r="R27" s="457">
        <v>7555.3</v>
      </c>
      <c r="S27" s="458" t="s">
        <v>365</v>
      </c>
      <c r="T27" s="458" t="s">
        <v>55</v>
      </c>
      <c r="U27" s="458" t="s">
        <v>297</v>
      </c>
    </row>
    <row r="28" spans="1:21" ht="15" x14ac:dyDescent="0.25">
      <c r="A28" s="414" t="s">
        <v>39</v>
      </c>
      <c r="B28" s="462">
        <v>515.34</v>
      </c>
      <c r="C28" s="459" t="s">
        <v>366</v>
      </c>
      <c r="D28" s="462">
        <v>463.43</v>
      </c>
      <c r="E28" s="459" t="s">
        <v>366</v>
      </c>
      <c r="F28" s="462">
        <v>356.13</v>
      </c>
      <c r="G28" s="459" t="s">
        <v>366</v>
      </c>
      <c r="H28" s="462">
        <v>405.6</v>
      </c>
      <c r="I28" s="459" t="s">
        <v>366</v>
      </c>
      <c r="J28" s="462">
        <v>438.1</v>
      </c>
      <c r="K28" s="459" t="s">
        <v>366</v>
      </c>
      <c r="L28" s="462">
        <v>382.02</v>
      </c>
      <c r="M28" s="459" t="s">
        <v>366</v>
      </c>
      <c r="N28" s="462">
        <v>432.66</v>
      </c>
      <c r="O28" s="459" t="s">
        <v>366</v>
      </c>
      <c r="P28" s="462">
        <v>526.94000000000005</v>
      </c>
      <c r="Q28" s="459" t="s">
        <v>366</v>
      </c>
      <c r="R28" s="462">
        <v>452.8</v>
      </c>
      <c r="S28" s="459" t="s">
        <v>366</v>
      </c>
      <c r="T28" s="462">
        <v>411.3</v>
      </c>
      <c r="U28" s="459" t="s">
        <v>366</v>
      </c>
    </row>
    <row r="29" spans="1:21" ht="15" x14ac:dyDescent="0.25">
      <c r="A29" s="414" t="s">
        <v>40</v>
      </c>
      <c r="B29" s="457">
        <v>7615.89</v>
      </c>
      <c r="C29" s="458" t="s">
        <v>365</v>
      </c>
      <c r="D29" s="457">
        <v>7273.28</v>
      </c>
      <c r="E29" s="458" t="s">
        <v>365</v>
      </c>
      <c r="F29" s="457">
        <v>7399.05</v>
      </c>
      <c r="G29" s="458" t="s">
        <v>365</v>
      </c>
      <c r="H29" s="457">
        <v>7097.62</v>
      </c>
      <c r="I29" s="458" t="s">
        <v>365</v>
      </c>
      <c r="J29" s="457">
        <v>7019.3</v>
      </c>
      <c r="K29" s="458" t="s">
        <v>365</v>
      </c>
      <c r="L29" s="457">
        <v>6830.45</v>
      </c>
      <c r="M29" s="458" t="s">
        <v>365</v>
      </c>
      <c r="N29" s="457">
        <v>6956.24</v>
      </c>
      <c r="O29" s="458" t="s">
        <v>365</v>
      </c>
      <c r="P29" s="457">
        <v>7160.08</v>
      </c>
      <c r="Q29" s="458" t="s">
        <v>365</v>
      </c>
      <c r="R29" s="457">
        <v>7176.4</v>
      </c>
      <c r="S29" s="458" t="s">
        <v>365</v>
      </c>
      <c r="T29" s="458" t="s">
        <v>55</v>
      </c>
      <c r="U29" s="458" t="s">
        <v>297</v>
      </c>
    </row>
    <row r="30" spans="1:21" ht="15" x14ac:dyDescent="0.25">
      <c r="A30" s="414" t="s">
        <v>42</v>
      </c>
      <c r="B30" s="415">
        <v>1180.0999999999999</v>
      </c>
      <c r="C30" s="416" t="s">
        <v>365</v>
      </c>
      <c r="D30" s="415">
        <v>1143.5999999999999</v>
      </c>
      <c r="E30" s="416" t="s">
        <v>365</v>
      </c>
      <c r="F30" s="415">
        <v>1204.74</v>
      </c>
      <c r="G30" s="416" t="s">
        <v>365</v>
      </c>
      <c r="H30" s="415">
        <v>1474.85</v>
      </c>
      <c r="I30" s="416" t="s">
        <v>365</v>
      </c>
      <c r="J30" s="415">
        <v>2596.9</v>
      </c>
      <c r="K30" s="416" t="s">
        <v>365</v>
      </c>
      <c r="L30" s="459">
        <v>1564</v>
      </c>
      <c r="M30" s="459" t="s">
        <v>297</v>
      </c>
      <c r="N30" s="459">
        <v>1590</v>
      </c>
      <c r="O30" s="416" t="s">
        <v>297</v>
      </c>
      <c r="P30" s="415">
        <v>3590.35</v>
      </c>
      <c r="Q30" s="416" t="s">
        <v>365</v>
      </c>
      <c r="R30" s="415">
        <v>3706.66</v>
      </c>
      <c r="S30" s="416" t="s">
        <v>365</v>
      </c>
      <c r="T30" s="416" t="s">
        <v>55</v>
      </c>
      <c r="U30" s="416" t="s">
        <v>297</v>
      </c>
    </row>
    <row r="31" spans="1:21" ht="15" x14ac:dyDescent="0.25">
      <c r="A31" s="414" t="s">
        <v>43</v>
      </c>
      <c r="B31" s="457">
        <v>20939.150000000001</v>
      </c>
      <c r="C31" s="458" t="s">
        <v>365</v>
      </c>
      <c r="D31" s="457">
        <v>20183.16</v>
      </c>
      <c r="E31" s="458" t="s">
        <v>365</v>
      </c>
      <c r="F31" s="457">
        <v>19476.5</v>
      </c>
      <c r="G31" s="458" t="s">
        <v>365</v>
      </c>
      <c r="H31" s="457">
        <v>19139.169999999998</v>
      </c>
      <c r="I31" s="458" t="s">
        <v>365</v>
      </c>
      <c r="J31" s="457">
        <v>19655.47</v>
      </c>
      <c r="K31" s="458" t="s">
        <v>365</v>
      </c>
      <c r="L31" s="457">
        <v>18774.599999999999</v>
      </c>
      <c r="M31" s="458" t="s">
        <v>365</v>
      </c>
      <c r="N31" s="457">
        <v>19764.77</v>
      </c>
      <c r="O31" s="458" t="s">
        <v>365</v>
      </c>
      <c r="P31" s="457">
        <v>21495.11</v>
      </c>
      <c r="Q31" s="458" t="s">
        <v>365</v>
      </c>
      <c r="R31" s="457">
        <v>21172.16</v>
      </c>
      <c r="S31" s="458" t="s">
        <v>365</v>
      </c>
      <c r="T31" s="458" t="s">
        <v>55</v>
      </c>
      <c r="U31" s="458" t="s">
        <v>297</v>
      </c>
    </row>
    <row r="32" spans="1:21" ht="15" x14ac:dyDescent="0.25">
      <c r="A32" s="414" t="s">
        <v>44</v>
      </c>
      <c r="B32" s="415">
        <v>41306.959999999999</v>
      </c>
      <c r="C32" s="416" t="s">
        <v>365</v>
      </c>
      <c r="D32" s="415">
        <v>41156.53</v>
      </c>
      <c r="E32" s="416" t="s">
        <v>365</v>
      </c>
      <c r="F32" s="415">
        <v>43262.78</v>
      </c>
      <c r="G32" s="416" t="s">
        <v>365</v>
      </c>
      <c r="H32" s="459">
        <v>49678</v>
      </c>
      <c r="I32" s="459" t="s">
        <v>297</v>
      </c>
      <c r="J32" s="462">
        <v>50309.1</v>
      </c>
      <c r="K32" s="459" t="s">
        <v>297</v>
      </c>
      <c r="L32" s="459">
        <v>51127</v>
      </c>
      <c r="M32" s="459" t="s">
        <v>297</v>
      </c>
      <c r="N32" s="459">
        <v>55345</v>
      </c>
      <c r="O32" s="459" t="s">
        <v>297</v>
      </c>
      <c r="P32" s="462">
        <v>56987.6</v>
      </c>
      <c r="Q32" s="459" t="s">
        <v>297</v>
      </c>
      <c r="R32" s="459">
        <v>52958</v>
      </c>
      <c r="S32" s="416" t="s">
        <v>297</v>
      </c>
      <c r="T32" s="416" t="s">
        <v>55</v>
      </c>
      <c r="U32" s="416" t="s">
        <v>297</v>
      </c>
    </row>
    <row r="33" spans="1:21" ht="15" x14ac:dyDescent="0.25">
      <c r="A33" s="414" t="s">
        <v>45</v>
      </c>
      <c r="B33" s="457">
        <v>10622.01</v>
      </c>
      <c r="C33" s="458" t="s">
        <v>365</v>
      </c>
      <c r="D33" s="457">
        <v>13233.81</v>
      </c>
      <c r="E33" s="458" t="s">
        <v>365</v>
      </c>
      <c r="F33" s="457">
        <v>12697.28</v>
      </c>
      <c r="G33" s="458" t="s">
        <v>365</v>
      </c>
      <c r="H33" s="457">
        <v>13100.02</v>
      </c>
      <c r="I33" s="458" t="s">
        <v>365</v>
      </c>
      <c r="J33" s="457">
        <v>15085.28</v>
      </c>
      <c r="K33" s="458" t="s">
        <v>365</v>
      </c>
      <c r="L33" s="457">
        <v>17080.27</v>
      </c>
      <c r="M33" s="458" t="s">
        <v>365</v>
      </c>
      <c r="N33" s="457">
        <v>17673.169999999998</v>
      </c>
      <c r="O33" s="458" t="s">
        <v>365</v>
      </c>
      <c r="P33" s="457">
        <v>18184.13</v>
      </c>
      <c r="Q33" s="458" t="s">
        <v>365</v>
      </c>
      <c r="R33" s="457">
        <v>17118.64</v>
      </c>
      <c r="S33" s="458" t="s">
        <v>365</v>
      </c>
      <c r="T33" s="458" t="s">
        <v>55</v>
      </c>
      <c r="U33" s="458" t="s">
        <v>297</v>
      </c>
    </row>
    <row r="34" spans="1:21" ht="15" x14ac:dyDescent="0.25">
      <c r="A34" s="414" t="s">
        <v>46</v>
      </c>
      <c r="B34" s="462">
        <v>16644.59</v>
      </c>
      <c r="C34" s="416" t="s">
        <v>297</v>
      </c>
      <c r="D34" s="462">
        <v>17430.02</v>
      </c>
      <c r="E34" s="459" t="s">
        <v>297</v>
      </c>
      <c r="F34" s="462">
        <v>16419.12</v>
      </c>
      <c r="G34" s="416" t="s">
        <v>297</v>
      </c>
      <c r="H34" s="462">
        <v>16232.9</v>
      </c>
      <c r="I34" s="459" t="s">
        <v>297</v>
      </c>
      <c r="J34" s="462">
        <v>16224.13</v>
      </c>
      <c r="K34" s="459" t="s">
        <v>297</v>
      </c>
      <c r="L34" s="462">
        <v>16639.79</v>
      </c>
      <c r="M34" s="459" t="s">
        <v>297</v>
      </c>
      <c r="N34" s="462">
        <v>15049.7</v>
      </c>
      <c r="O34" s="459" t="s">
        <v>297</v>
      </c>
      <c r="P34" s="462">
        <v>16828.59</v>
      </c>
      <c r="Q34" s="459" t="s">
        <v>297</v>
      </c>
      <c r="R34" s="462">
        <v>16754.77</v>
      </c>
      <c r="S34" s="416" t="s">
        <v>297</v>
      </c>
      <c r="T34" s="416" t="s">
        <v>55</v>
      </c>
      <c r="U34" s="416" t="s">
        <v>297</v>
      </c>
    </row>
    <row r="35" spans="1:21" ht="15" x14ac:dyDescent="0.25">
      <c r="A35" s="414" t="s">
        <v>47</v>
      </c>
      <c r="B35" s="457">
        <v>3687.27</v>
      </c>
      <c r="C35" s="458" t="s">
        <v>365</v>
      </c>
      <c r="D35" s="460">
        <v>3641.14</v>
      </c>
      <c r="E35" s="461" t="s">
        <v>297</v>
      </c>
      <c r="F35" s="460">
        <v>3722.81</v>
      </c>
      <c r="G35" s="458" t="s">
        <v>297</v>
      </c>
      <c r="H35" s="460">
        <v>5555.52</v>
      </c>
      <c r="I35" s="461" t="s">
        <v>297</v>
      </c>
      <c r="J35" s="460">
        <v>5521.87</v>
      </c>
      <c r="K35" s="461" t="s">
        <v>297</v>
      </c>
      <c r="L35" s="460">
        <v>5890.04</v>
      </c>
      <c r="M35" s="461" t="s">
        <v>297</v>
      </c>
      <c r="N35" s="460">
        <v>4934.21</v>
      </c>
      <c r="O35" s="461" t="s">
        <v>297</v>
      </c>
      <c r="P35" s="460">
        <v>5523.77</v>
      </c>
      <c r="Q35" s="461" t="s">
        <v>297</v>
      </c>
      <c r="R35" s="460">
        <v>4944.68</v>
      </c>
      <c r="S35" s="458" t="s">
        <v>297</v>
      </c>
      <c r="T35" s="458" t="s">
        <v>55</v>
      </c>
      <c r="U35" s="458" t="s">
        <v>297</v>
      </c>
    </row>
    <row r="36" spans="1:21" ht="15" x14ac:dyDescent="0.25">
      <c r="A36" s="414" t="s">
        <v>48</v>
      </c>
      <c r="B36" s="415">
        <v>10318.459999999999</v>
      </c>
      <c r="C36" s="416" t="s">
        <v>365</v>
      </c>
      <c r="D36" s="415">
        <v>9399.35</v>
      </c>
      <c r="E36" s="416" t="s">
        <v>365</v>
      </c>
      <c r="F36" s="415">
        <v>9294.7000000000007</v>
      </c>
      <c r="G36" s="416" t="s">
        <v>365</v>
      </c>
      <c r="H36" s="459">
        <v>10487</v>
      </c>
      <c r="I36" s="459" t="s">
        <v>297</v>
      </c>
      <c r="J36" s="459">
        <v>10327</v>
      </c>
      <c r="K36" s="459" t="s">
        <v>297</v>
      </c>
      <c r="L36" s="459">
        <v>10601</v>
      </c>
      <c r="M36" s="459" t="s">
        <v>297</v>
      </c>
      <c r="N36" s="459">
        <v>10520</v>
      </c>
      <c r="O36" s="459" t="s">
        <v>297</v>
      </c>
      <c r="P36" s="459">
        <v>10853</v>
      </c>
      <c r="Q36" s="459" t="s">
        <v>297</v>
      </c>
      <c r="R36" s="459">
        <v>10120</v>
      </c>
      <c r="S36" s="416" t="s">
        <v>297</v>
      </c>
      <c r="T36" s="416" t="s">
        <v>55</v>
      </c>
      <c r="U36" s="416" t="s">
        <v>297</v>
      </c>
    </row>
    <row r="37" spans="1:21" ht="15" x14ac:dyDescent="0.25">
      <c r="A37" s="414" t="s">
        <v>49</v>
      </c>
      <c r="B37" s="457">
        <v>60437.74</v>
      </c>
      <c r="C37" s="458" t="s">
        <v>365</v>
      </c>
      <c r="D37" s="457">
        <v>59902.239999999998</v>
      </c>
      <c r="E37" s="458" t="s">
        <v>365</v>
      </c>
      <c r="F37" s="457">
        <v>65251.76</v>
      </c>
      <c r="G37" s="458" t="s">
        <v>365</v>
      </c>
      <c r="H37" s="457">
        <v>65294.48</v>
      </c>
      <c r="I37" s="458" t="s">
        <v>365</v>
      </c>
      <c r="J37" s="457">
        <v>68035.17</v>
      </c>
      <c r="K37" s="458" t="s">
        <v>365</v>
      </c>
      <c r="L37" s="457">
        <v>70322.62</v>
      </c>
      <c r="M37" s="458" t="s">
        <v>365</v>
      </c>
      <c r="N37" s="457">
        <v>72426.490000000005</v>
      </c>
      <c r="O37" s="458" t="s">
        <v>365</v>
      </c>
      <c r="P37" s="457">
        <v>78167.429999999993</v>
      </c>
      <c r="Q37" s="458" t="s">
        <v>365</v>
      </c>
      <c r="R37" s="457">
        <v>73225.38</v>
      </c>
      <c r="S37" s="458" t="s">
        <v>365</v>
      </c>
      <c r="T37" s="458" t="s">
        <v>55</v>
      </c>
      <c r="U37" s="458" t="s">
        <v>297</v>
      </c>
    </row>
    <row r="38" spans="1:21" ht="15" x14ac:dyDescent="0.25">
      <c r="A38" s="414" t="s">
        <v>50</v>
      </c>
      <c r="B38" s="416">
        <v>86280</v>
      </c>
      <c r="C38" s="416" t="s">
        <v>365</v>
      </c>
      <c r="D38" s="416">
        <v>83400</v>
      </c>
      <c r="E38" s="416" t="s">
        <v>365</v>
      </c>
      <c r="F38" s="416">
        <v>83520</v>
      </c>
      <c r="G38" s="416" t="s">
        <v>365</v>
      </c>
      <c r="H38" s="416">
        <v>87960</v>
      </c>
      <c r="I38" s="416" t="s">
        <v>365</v>
      </c>
      <c r="J38" s="416">
        <v>89160</v>
      </c>
      <c r="K38" s="416" t="s">
        <v>365</v>
      </c>
      <c r="L38" s="416">
        <v>89760</v>
      </c>
      <c r="M38" s="416" t="s">
        <v>365</v>
      </c>
      <c r="N38" s="416">
        <v>84702</v>
      </c>
      <c r="O38" s="416" t="s">
        <v>365</v>
      </c>
      <c r="P38" s="416">
        <v>85614</v>
      </c>
      <c r="Q38" s="416" t="s">
        <v>365</v>
      </c>
      <c r="R38" s="415">
        <v>88323.24</v>
      </c>
      <c r="S38" s="416" t="s">
        <v>365</v>
      </c>
      <c r="T38" s="416" t="s">
        <v>55</v>
      </c>
      <c r="U38" s="416" t="s">
        <v>297</v>
      </c>
    </row>
    <row r="40" spans="1:21" ht="15" x14ac:dyDescent="0.25">
      <c r="A40" s="410" t="s">
        <v>369</v>
      </c>
    </row>
    <row r="41" spans="1:21" ht="15" x14ac:dyDescent="0.25">
      <c r="A41" s="410" t="s">
        <v>55</v>
      </c>
      <c r="B41" s="408" t="s">
        <v>56</v>
      </c>
    </row>
    <row r="42" spans="1:21" ht="15" x14ac:dyDescent="0.25">
      <c r="A42" s="410" t="s">
        <v>370</v>
      </c>
    </row>
    <row r="43" spans="1:21" ht="15" x14ac:dyDescent="0.25">
      <c r="A43" s="410" t="s">
        <v>366</v>
      </c>
      <c r="B43" s="408" t="s">
        <v>371</v>
      </c>
    </row>
    <row r="44" spans="1:21" ht="15" x14ac:dyDescent="0.25">
      <c r="A44" s="410" t="s">
        <v>367</v>
      </c>
      <c r="B44" s="408" t="s">
        <v>372</v>
      </c>
    </row>
    <row r="45" spans="1:21" ht="15" x14ac:dyDescent="0.25">
      <c r="A45" s="410" t="s">
        <v>365</v>
      </c>
      <c r="B45" s="408" t="s">
        <v>373</v>
      </c>
    </row>
  </sheetData>
  <mergeCells count="10">
    <mergeCell ref="N10:O10"/>
    <mergeCell ref="P10:Q10"/>
    <mergeCell ref="R10:S10"/>
    <mergeCell ref="T10:U10"/>
    <mergeCell ref="B10:C10"/>
    <mergeCell ref="D10:E10"/>
    <mergeCell ref="F10:G10"/>
    <mergeCell ref="H10:I10"/>
    <mergeCell ref="J10:K10"/>
    <mergeCell ref="L10:M10"/>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68B99-52D2-4899-8D7C-9524A47E1143}">
  <dimension ref="A1:AQ44"/>
  <sheetViews>
    <sheetView workbookViewId="0"/>
  </sheetViews>
  <sheetFormatPr defaultColWidth="9" defaultRowHeight="11.45" customHeight="1" x14ac:dyDescent="0.25"/>
  <cols>
    <col min="1" max="1" width="26.125" style="409" customWidth="1"/>
    <col min="2" max="2" width="8.75" style="409" customWidth="1"/>
    <col min="3" max="3" width="4.375" style="409" customWidth="1"/>
    <col min="4" max="4" width="8.75" style="409" customWidth="1"/>
    <col min="5" max="5" width="4.375" style="409" customWidth="1"/>
    <col min="6" max="6" width="8.75" style="409" customWidth="1"/>
    <col min="7" max="7" width="4.375" style="409" customWidth="1"/>
    <col min="8" max="8" width="8.75" style="409" customWidth="1"/>
    <col min="9" max="9" width="4.375" style="409" customWidth="1"/>
    <col min="10" max="10" width="8.75" style="409" customWidth="1"/>
    <col min="11" max="11" width="4.375" style="409" customWidth="1"/>
    <col min="12" max="12" width="8.75" style="409" customWidth="1"/>
    <col min="13" max="13" width="4.375" style="409" customWidth="1"/>
    <col min="14" max="14" width="8.75" style="409" customWidth="1"/>
    <col min="15" max="15" width="4.375" style="409" customWidth="1"/>
    <col min="16" max="16" width="8.75" style="409" customWidth="1"/>
    <col min="17" max="17" width="4.375" style="409" customWidth="1"/>
    <col min="18" max="18" width="8.75" style="409" customWidth="1"/>
    <col min="19" max="19" width="4.375" style="409" customWidth="1"/>
    <col min="20" max="20" width="8.75" style="409" customWidth="1"/>
    <col min="21" max="21" width="4.375" style="409" customWidth="1"/>
    <col min="22" max="22" width="8.75" style="409" customWidth="1"/>
    <col min="23" max="23" width="4.375" style="409" customWidth="1"/>
    <col min="24" max="24" width="8.75" style="409" customWidth="1"/>
    <col min="25" max="25" width="4.375" style="409" customWidth="1"/>
    <col min="26" max="26" width="8.75" style="409" customWidth="1"/>
    <col min="27" max="27" width="4.375" style="409" customWidth="1"/>
    <col min="28" max="28" width="8.75" style="409" customWidth="1"/>
    <col min="29" max="29" width="4.375" style="409" customWidth="1"/>
    <col min="30" max="30" width="8.75" style="409" customWidth="1"/>
    <col min="31" max="31" width="4.375" style="409" customWidth="1"/>
    <col min="32" max="32" width="8.75" style="409" customWidth="1"/>
    <col min="33" max="33" width="4.375" style="409" customWidth="1"/>
    <col min="34" max="34" width="8.75" style="409" customWidth="1"/>
    <col min="35" max="35" width="4.375" style="409" customWidth="1"/>
    <col min="36" max="36" width="8.75" style="409" customWidth="1"/>
    <col min="37" max="37" width="4.375" style="409" customWidth="1"/>
    <col min="38" max="38" width="8.75" style="409" customWidth="1"/>
    <col min="39" max="39" width="4.375" style="409" customWidth="1"/>
    <col min="40" max="40" width="8.75" style="409" customWidth="1"/>
    <col min="41" max="41" width="4.375" style="409" customWidth="1"/>
    <col min="42" max="42" width="8.75" style="409" customWidth="1"/>
    <col min="43" max="43" width="4.375" style="409" customWidth="1"/>
    <col min="44" max="16384" width="9" style="409"/>
  </cols>
  <sheetData>
    <row r="1" spans="1:43" ht="11.45" customHeight="1" x14ac:dyDescent="0.25">
      <c r="A1" s="408" t="s">
        <v>394</v>
      </c>
    </row>
    <row r="2" spans="1:43" ht="11.45" customHeight="1" x14ac:dyDescent="0.25">
      <c r="A2" s="408" t="s">
        <v>353</v>
      </c>
      <c r="B2" s="410" t="s">
        <v>395</v>
      </c>
    </row>
    <row r="3" spans="1:43" ht="11.45" customHeight="1" x14ac:dyDescent="0.25">
      <c r="A3" s="408" t="s">
        <v>355</v>
      </c>
      <c r="B3" s="408" t="s">
        <v>356</v>
      </c>
    </row>
    <row r="5" spans="1:43" ht="11.45" customHeight="1" x14ac:dyDescent="0.25">
      <c r="A5" s="410" t="s">
        <v>357</v>
      </c>
      <c r="C5" s="408" t="s">
        <v>358</v>
      </c>
    </row>
    <row r="6" spans="1:43" ht="11.45" customHeight="1" x14ac:dyDescent="0.25">
      <c r="A6" s="410" t="s">
        <v>359</v>
      </c>
      <c r="C6" s="408" t="s">
        <v>396</v>
      </c>
    </row>
    <row r="7" spans="1:43" ht="11.45" customHeight="1" x14ac:dyDescent="0.25">
      <c r="A7" s="410" t="s">
        <v>361</v>
      </c>
      <c r="C7" s="408" t="s">
        <v>59</v>
      </c>
    </row>
    <row r="8" spans="1:43" ht="11.45" customHeight="1" x14ac:dyDescent="0.25">
      <c r="A8" s="410" t="s">
        <v>362</v>
      </c>
      <c r="C8" s="408" t="s">
        <v>2</v>
      </c>
    </row>
    <row r="10" spans="1:43" ht="11.45" customHeight="1" x14ac:dyDescent="0.25">
      <c r="A10" s="411" t="s">
        <v>363</v>
      </c>
      <c r="B10" s="707" t="s">
        <v>4</v>
      </c>
      <c r="C10" s="707" t="s">
        <v>297</v>
      </c>
      <c r="D10" s="707" t="s">
        <v>5</v>
      </c>
      <c r="E10" s="707" t="s">
        <v>297</v>
      </c>
      <c r="F10" s="707" t="s">
        <v>6</v>
      </c>
      <c r="G10" s="707" t="s">
        <v>297</v>
      </c>
      <c r="H10" s="707" t="s">
        <v>7</v>
      </c>
      <c r="I10" s="707" t="s">
        <v>297</v>
      </c>
      <c r="J10" s="707" t="s">
        <v>8</v>
      </c>
      <c r="K10" s="707" t="s">
        <v>297</v>
      </c>
      <c r="L10" s="707" t="s">
        <v>9</v>
      </c>
      <c r="M10" s="707" t="s">
        <v>297</v>
      </c>
      <c r="N10" s="707" t="s">
        <v>10</v>
      </c>
      <c r="O10" s="707" t="s">
        <v>297</v>
      </c>
      <c r="P10" s="707" t="s">
        <v>11</v>
      </c>
      <c r="Q10" s="707" t="s">
        <v>297</v>
      </c>
      <c r="R10" s="707" t="s">
        <v>12</v>
      </c>
      <c r="S10" s="707" t="s">
        <v>297</v>
      </c>
      <c r="T10" s="707" t="s">
        <v>13</v>
      </c>
      <c r="U10" s="707" t="s">
        <v>297</v>
      </c>
      <c r="V10" s="707" t="s">
        <v>14</v>
      </c>
      <c r="W10" s="707" t="s">
        <v>297</v>
      </c>
      <c r="X10" s="707" t="s">
        <v>15</v>
      </c>
      <c r="Y10" s="707" t="s">
        <v>297</v>
      </c>
      <c r="Z10" s="707" t="s">
        <v>16</v>
      </c>
      <c r="AA10" s="707" t="s">
        <v>297</v>
      </c>
      <c r="AB10" s="707" t="s">
        <v>17</v>
      </c>
      <c r="AC10" s="707" t="s">
        <v>297</v>
      </c>
      <c r="AD10" s="707" t="s">
        <v>18</v>
      </c>
      <c r="AE10" s="707" t="s">
        <v>297</v>
      </c>
      <c r="AF10" s="707" t="s">
        <v>19</v>
      </c>
      <c r="AG10" s="707" t="s">
        <v>297</v>
      </c>
      <c r="AH10" s="707" t="s">
        <v>20</v>
      </c>
      <c r="AI10" s="707" t="s">
        <v>297</v>
      </c>
      <c r="AJ10" s="707" t="s">
        <v>21</v>
      </c>
      <c r="AK10" s="707" t="s">
        <v>297</v>
      </c>
      <c r="AL10" s="707" t="s">
        <v>22</v>
      </c>
      <c r="AM10" s="707" t="s">
        <v>297</v>
      </c>
      <c r="AN10" s="707" t="s">
        <v>63</v>
      </c>
      <c r="AO10" s="707" t="s">
        <v>297</v>
      </c>
      <c r="AP10" s="707" t="s">
        <v>300</v>
      </c>
      <c r="AQ10" s="707" t="s">
        <v>297</v>
      </c>
    </row>
    <row r="11" spans="1:43" ht="11.45" customHeight="1" x14ac:dyDescent="0.25">
      <c r="A11" s="412" t="s">
        <v>364</v>
      </c>
      <c r="B11" s="413" t="s">
        <v>297</v>
      </c>
      <c r="C11" s="413" t="s">
        <v>297</v>
      </c>
      <c r="D11" s="413" t="s">
        <v>297</v>
      </c>
      <c r="E11" s="413" t="s">
        <v>297</v>
      </c>
      <c r="F11" s="413" t="s">
        <v>297</v>
      </c>
      <c r="G11" s="413" t="s">
        <v>297</v>
      </c>
      <c r="H11" s="413" t="s">
        <v>297</v>
      </c>
      <c r="I11" s="413" t="s">
        <v>297</v>
      </c>
      <c r="J11" s="413" t="s">
        <v>297</v>
      </c>
      <c r="K11" s="413" t="s">
        <v>297</v>
      </c>
      <c r="L11" s="413" t="s">
        <v>297</v>
      </c>
      <c r="M11" s="413" t="s">
        <v>297</v>
      </c>
      <c r="N11" s="413" t="s">
        <v>297</v>
      </c>
      <c r="O11" s="413" t="s">
        <v>297</v>
      </c>
      <c r="P11" s="413" t="s">
        <v>297</v>
      </c>
      <c r="Q11" s="413" t="s">
        <v>297</v>
      </c>
      <c r="R11" s="413" t="s">
        <v>297</v>
      </c>
      <c r="S11" s="413" t="s">
        <v>297</v>
      </c>
      <c r="T11" s="413" t="s">
        <v>297</v>
      </c>
      <c r="U11" s="413" t="s">
        <v>297</v>
      </c>
      <c r="V11" s="413" t="s">
        <v>297</v>
      </c>
      <c r="W11" s="413" t="s">
        <v>297</v>
      </c>
      <c r="X11" s="413" t="s">
        <v>297</v>
      </c>
      <c r="Y11" s="413" t="s">
        <v>297</v>
      </c>
      <c r="Z11" s="413" t="s">
        <v>297</v>
      </c>
      <c r="AA11" s="413" t="s">
        <v>297</v>
      </c>
      <c r="AB11" s="413" t="s">
        <v>297</v>
      </c>
      <c r="AC11" s="413" t="s">
        <v>297</v>
      </c>
      <c r="AD11" s="413" t="s">
        <v>297</v>
      </c>
      <c r="AE11" s="413" t="s">
        <v>297</v>
      </c>
      <c r="AF11" s="413" t="s">
        <v>297</v>
      </c>
      <c r="AG11" s="413" t="s">
        <v>297</v>
      </c>
      <c r="AH11" s="413" t="s">
        <v>297</v>
      </c>
      <c r="AI11" s="413" t="s">
        <v>297</v>
      </c>
      <c r="AJ11" s="413" t="s">
        <v>297</v>
      </c>
      <c r="AK11" s="413" t="s">
        <v>297</v>
      </c>
      <c r="AL11" s="413" t="s">
        <v>297</v>
      </c>
      <c r="AM11" s="413" t="s">
        <v>297</v>
      </c>
      <c r="AN11" s="413" t="s">
        <v>297</v>
      </c>
      <c r="AO11" s="413" t="s">
        <v>297</v>
      </c>
      <c r="AP11" s="413" t="s">
        <v>297</v>
      </c>
      <c r="AQ11" s="413" t="s">
        <v>297</v>
      </c>
    </row>
    <row r="12" spans="1:43" ht="11.45" customHeight="1" x14ac:dyDescent="0.25">
      <c r="A12" s="414" t="s">
        <v>24</v>
      </c>
      <c r="B12" s="415">
        <v>10880.42</v>
      </c>
      <c r="C12" s="416" t="s">
        <v>365</v>
      </c>
      <c r="D12" s="415">
        <v>10097.379999999999</v>
      </c>
      <c r="E12" s="416" t="s">
        <v>365</v>
      </c>
      <c r="F12" s="415">
        <v>8699.17</v>
      </c>
      <c r="G12" s="416" t="s">
        <v>365</v>
      </c>
      <c r="H12" s="415">
        <v>9133.6299999999992</v>
      </c>
      <c r="I12" s="416" t="s">
        <v>365</v>
      </c>
      <c r="J12" s="415">
        <v>9803.74</v>
      </c>
      <c r="K12" s="416" t="s">
        <v>365</v>
      </c>
      <c r="L12" s="415">
        <v>10329.18</v>
      </c>
      <c r="M12" s="416" t="s">
        <v>365</v>
      </c>
      <c r="N12" s="415">
        <v>10732.14</v>
      </c>
      <c r="O12" s="416" t="s">
        <v>365</v>
      </c>
      <c r="P12" s="415">
        <v>10568.05</v>
      </c>
      <c r="Q12" s="416" t="s">
        <v>365</v>
      </c>
      <c r="R12" s="415">
        <v>10269.94</v>
      </c>
      <c r="S12" s="416" t="s">
        <v>365</v>
      </c>
      <c r="T12" s="415">
        <v>9912.68</v>
      </c>
      <c r="U12" s="416" t="s">
        <v>365</v>
      </c>
      <c r="V12" s="415">
        <v>10107.1</v>
      </c>
      <c r="W12" s="416" t="s">
        <v>365</v>
      </c>
      <c r="X12" s="415">
        <v>8845.26</v>
      </c>
      <c r="Y12" s="416" t="s">
        <v>365</v>
      </c>
      <c r="Z12" s="415">
        <v>8629.9599999999991</v>
      </c>
      <c r="AA12" s="416" t="s">
        <v>365</v>
      </c>
      <c r="AB12" s="415">
        <v>8562.93</v>
      </c>
      <c r="AC12" s="416" t="s">
        <v>365</v>
      </c>
      <c r="AD12" s="415">
        <v>8517.99</v>
      </c>
      <c r="AE12" s="416" t="s">
        <v>365</v>
      </c>
      <c r="AF12" s="415">
        <v>8466.07</v>
      </c>
      <c r="AG12" s="416" t="s">
        <v>365</v>
      </c>
      <c r="AH12" s="415">
        <v>8464.67</v>
      </c>
      <c r="AI12" s="416" t="s">
        <v>365</v>
      </c>
      <c r="AJ12" s="415">
        <v>8464.67</v>
      </c>
      <c r="AK12" s="416" t="s">
        <v>365</v>
      </c>
      <c r="AL12" s="415">
        <v>8464.67</v>
      </c>
      <c r="AM12" s="416" t="s">
        <v>365</v>
      </c>
      <c r="AN12" s="415">
        <v>8464.67</v>
      </c>
      <c r="AO12" s="416" t="s">
        <v>365</v>
      </c>
      <c r="AP12" s="416" t="s">
        <v>55</v>
      </c>
      <c r="AQ12" s="416" t="s">
        <v>297</v>
      </c>
    </row>
    <row r="13" spans="1:43" ht="11.45" customHeight="1" x14ac:dyDescent="0.25">
      <c r="A13" s="414" t="s">
        <v>25</v>
      </c>
      <c r="B13" s="457">
        <v>15683.47</v>
      </c>
      <c r="C13" s="458" t="s">
        <v>365</v>
      </c>
      <c r="D13" s="457">
        <v>18761.75</v>
      </c>
      <c r="E13" s="458" t="s">
        <v>365</v>
      </c>
      <c r="F13" s="457">
        <v>18968.41</v>
      </c>
      <c r="G13" s="458" t="s">
        <v>365</v>
      </c>
      <c r="H13" s="458">
        <v>17924</v>
      </c>
      <c r="I13" s="458" t="s">
        <v>365</v>
      </c>
      <c r="J13" s="457">
        <v>19152.41</v>
      </c>
      <c r="K13" s="458" t="s">
        <v>365</v>
      </c>
      <c r="L13" s="457">
        <v>19152.439999999999</v>
      </c>
      <c r="M13" s="458" t="s">
        <v>365</v>
      </c>
      <c r="N13" s="461">
        <v>15612</v>
      </c>
      <c r="O13" s="461" t="s">
        <v>297</v>
      </c>
      <c r="P13" s="461">
        <v>15640</v>
      </c>
      <c r="Q13" s="461" t="s">
        <v>297</v>
      </c>
      <c r="R13" s="461">
        <v>15667</v>
      </c>
      <c r="S13" s="461" t="s">
        <v>297</v>
      </c>
      <c r="T13" s="461">
        <v>15695</v>
      </c>
      <c r="U13" s="461" t="s">
        <v>297</v>
      </c>
      <c r="V13" s="461">
        <v>15465</v>
      </c>
      <c r="W13" s="461" t="s">
        <v>297</v>
      </c>
      <c r="X13" s="461">
        <v>15469</v>
      </c>
      <c r="Y13" s="461" t="s">
        <v>297</v>
      </c>
      <c r="Z13" s="461">
        <v>15728</v>
      </c>
      <c r="AA13" s="461" t="s">
        <v>297</v>
      </c>
      <c r="AB13" s="461">
        <v>14553</v>
      </c>
      <c r="AC13" s="461" t="s">
        <v>397</v>
      </c>
      <c r="AD13" s="461">
        <v>14649</v>
      </c>
      <c r="AE13" s="461" t="s">
        <v>297</v>
      </c>
      <c r="AF13" s="461">
        <v>13993</v>
      </c>
      <c r="AG13" s="461" t="s">
        <v>297</v>
      </c>
      <c r="AH13" s="461">
        <v>13798</v>
      </c>
      <c r="AI13" s="461" t="s">
        <v>297</v>
      </c>
      <c r="AJ13" s="461">
        <v>13875</v>
      </c>
      <c r="AK13" s="461" t="s">
        <v>297</v>
      </c>
      <c r="AL13" s="461">
        <v>13641</v>
      </c>
      <c r="AM13" s="461" t="s">
        <v>297</v>
      </c>
      <c r="AN13" s="461">
        <v>13928</v>
      </c>
      <c r="AO13" s="461" t="s">
        <v>297</v>
      </c>
      <c r="AP13" s="458" t="s">
        <v>55</v>
      </c>
      <c r="AQ13" s="458" t="s">
        <v>297</v>
      </c>
    </row>
    <row r="14" spans="1:43" ht="11.45" customHeight="1" x14ac:dyDescent="0.25">
      <c r="A14" s="414" t="s">
        <v>26</v>
      </c>
      <c r="B14" s="415">
        <v>28597.47</v>
      </c>
      <c r="C14" s="416" t="s">
        <v>365</v>
      </c>
      <c r="D14" s="415">
        <v>28599.1</v>
      </c>
      <c r="E14" s="416" t="s">
        <v>365</v>
      </c>
      <c r="F14" s="415">
        <v>28754.57</v>
      </c>
      <c r="G14" s="416" t="s">
        <v>365</v>
      </c>
      <c r="H14" s="415">
        <v>28906.35</v>
      </c>
      <c r="I14" s="416" t="s">
        <v>365</v>
      </c>
      <c r="J14" s="415">
        <v>29020.22</v>
      </c>
      <c r="K14" s="416" t="s">
        <v>365</v>
      </c>
      <c r="L14" s="415">
        <v>29119.35</v>
      </c>
      <c r="M14" s="416" t="s">
        <v>365</v>
      </c>
      <c r="N14" s="415">
        <v>29559.48</v>
      </c>
      <c r="O14" s="416" t="s">
        <v>365</v>
      </c>
      <c r="P14" s="415">
        <v>29866.38</v>
      </c>
      <c r="Q14" s="416" t="s">
        <v>365</v>
      </c>
      <c r="R14" s="415">
        <v>29413.119999999999</v>
      </c>
      <c r="S14" s="416" t="s">
        <v>365</v>
      </c>
      <c r="T14" s="415">
        <v>29381.48</v>
      </c>
      <c r="U14" s="416" t="s">
        <v>365</v>
      </c>
      <c r="V14" s="415">
        <v>29938.61</v>
      </c>
      <c r="W14" s="416" t="s">
        <v>365</v>
      </c>
      <c r="X14" s="415">
        <v>29833.1</v>
      </c>
      <c r="Y14" s="416" t="s">
        <v>365</v>
      </c>
      <c r="Z14" s="415">
        <v>32105.8</v>
      </c>
      <c r="AA14" s="416" t="s">
        <v>365</v>
      </c>
      <c r="AB14" s="415">
        <v>29901.42</v>
      </c>
      <c r="AC14" s="416" t="s">
        <v>365</v>
      </c>
      <c r="AD14" s="415">
        <v>29942.59</v>
      </c>
      <c r="AE14" s="416" t="s">
        <v>365</v>
      </c>
      <c r="AF14" s="415">
        <v>30180.91</v>
      </c>
      <c r="AG14" s="416" t="s">
        <v>365</v>
      </c>
      <c r="AH14" s="415">
        <v>30205.84</v>
      </c>
      <c r="AI14" s="416" t="s">
        <v>365</v>
      </c>
      <c r="AJ14" s="415">
        <v>30222.36</v>
      </c>
      <c r="AK14" s="416" t="s">
        <v>365</v>
      </c>
      <c r="AL14" s="415">
        <v>30242.85</v>
      </c>
      <c r="AM14" s="416" t="s">
        <v>365</v>
      </c>
      <c r="AN14" s="415">
        <v>30263.34</v>
      </c>
      <c r="AO14" s="416" t="s">
        <v>365</v>
      </c>
      <c r="AP14" s="416" t="s">
        <v>55</v>
      </c>
      <c r="AQ14" s="416" t="s">
        <v>297</v>
      </c>
    </row>
    <row r="15" spans="1:43" ht="11.45" customHeight="1" x14ac:dyDescent="0.25">
      <c r="A15" s="414" t="s">
        <v>27</v>
      </c>
      <c r="B15" s="457">
        <v>6924.5</v>
      </c>
      <c r="C15" s="458" t="s">
        <v>365</v>
      </c>
      <c r="D15" s="457">
        <v>4789.12</v>
      </c>
      <c r="E15" s="458" t="s">
        <v>365</v>
      </c>
      <c r="F15" s="457">
        <v>4749.8900000000003</v>
      </c>
      <c r="G15" s="458" t="s">
        <v>365</v>
      </c>
      <c r="H15" s="457">
        <v>4885.92</v>
      </c>
      <c r="I15" s="458" t="s">
        <v>365</v>
      </c>
      <c r="J15" s="457">
        <v>4865.08</v>
      </c>
      <c r="K15" s="458" t="s">
        <v>365</v>
      </c>
      <c r="L15" s="457">
        <v>5686.44</v>
      </c>
      <c r="M15" s="458" t="s">
        <v>365</v>
      </c>
      <c r="N15" s="457">
        <v>5350.99</v>
      </c>
      <c r="O15" s="458" t="s">
        <v>365</v>
      </c>
      <c r="P15" s="457">
        <v>5439.24</v>
      </c>
      <c r="Q15" s="458" t="s">
        <v>365</v>
      </c>
      <c r="R15" s="457">
        <v>5473.42</v>
      </c>
      <c r="S15" s="458" t="s">
        <v>365</v>
      </c>
      <c r="T15" s="457">
        <v>5412.16</v>
      </c>
      <c r="U15" s="458" t="s">
        <v>365</v>
      </c>
      <c r="V15" s="457">
        <v>5421.09</v>
      </c>
      <c r="W15" s="458" t="s">
        <v>365</v>
      </c>
      <c r="X15" s="457">
        <v>7017.64</v>
      </c>
      <c r="Y15" s="458" t="s">
        <v>365</v>
      </c>
      <c r="Z15" s="457">
        <v>7746.53</v>
      </c>
      <c r="AA15" s="458" t="s">
        <v>365</v>
      </c>
      <c r="AB15" s="457">
        <v>6904.07</v>
      </c>
      <c r="AC15" s="458" t="s">
        <v>365</v>
      </c>
      <c r="AD15" s="457">
        <v>6610.9</v>
      </c>
      <c r="AE15" s="458" t="s">
        <v>365</v>
      </c>
      <c r="AF15" s="458">
        <v>7025</v>
      </c>
      <c r="AG15" s="458" t="s">
        <v>365</v>
      </c>
      <c r="AH15" s="457">
        <v>7111.96</v>
      </c>
      <c r="AI15" s="458" t="s">
        <v>365</v>
      </c>
      <c r="AJ15" s="457">
        <v>7111.73</v>
      </c>
      <c r="AK15" s="458" t="s">
        <v>365</v>
      </c>
      <c r="AL15" s="461">
        <v>8298</v>
      </c>
      <c r="AM15" s="461" t="s">
        <v>297</v>
      </c>
      <c r="AN15" s="461">
        <v>6582</v>
      </c>
      <c r="AO15" s="461" t="s">
        <v>297</v>
      </c>
      <c r="AP15" s="458" t="s">
        <v>55</v>
      </c>
      <c r="AQ15" s="458" t="s">
        <v>297</v>
      </c>
    </row>
    <row r="16" spans="1:43" ht="11.45" customHeight="1" x14ac:dyDescent="0.25">
      <c r="A16" s="414" t="s">
        <v>28</v>
      </c>
      <c r="B16" s="415">
        <v>113545.09</v>
      </c>
      <c r="C16" s="416" t="s">
        <v>365</v>
      </c>
      <c r="D16" s="415">
        <v>99067.73</v>
      </c>
      <c r="E16" s="416" t="s">
        <v>365</v>
      </c>
      <c r="F16" s="415">
        <v>111080.72</v>
      </c>
      <c r="G16" s="416" t="s">
        <v>365</v>
      </c>
      <c r="H16" s="415">
        <v>110066.73</v>
      </c>
      <c r="I16" s="416" t="s">
        <v>365</v>
      </c>
      <c r="J16" s="415">
        <v>105297.85</v>
      </c>
      <c r="K16" s="416" t="s">
        <v>365</v>
      </c>
      <c r="L16" s="415">
        <v>105313.87</v>
      </c>
      <c r="M16" s="416" t="s">
        <v>365</v>
      </c>
      <c r="N16" s="415">
        <v>103751.83</v>
      </c>
      <c r="O16" s="416" t="s">
        <v>365</v>
      </c>
      <c r="P16" s="415">
        <v>109818.85</v>
      </c>
      <c r="Q16" s="416" t="s">
        <v>365</v>
      </c>
      <c r="R16" s="415">
        <v>103835.55</v>
      </c>
      <c r="S16" s="416" t="s">
        <v>365</v>
      </c>
      <c r="T16" s="415">
        <v>109707.82</v>
      </c>
      <c r="U16" s="416" t="s">
        <v>365</v>
      </c>
      <c r="V16" s="415">
        <v>104239.62</v>
      </c>
      <c r="W16" s="416" t="s">
        <v>365</v>
      </c>
      <c r="X16" s="415">
        <v>114552.29</v>
      </c>
      <c r="Y16" s="416" t="s">
        <v>365</v>
      </c>
      <c r="Z16" s="416">
        <v>111379</v>
      </c>
      <c r="AA16" s="416" t="s">
        <v>365</v>
      </c>
      <c r="AB16" s="415">
        <v>109579.25</v>
      </c>
      <c r="AC16" s="416" t="s">
        <v>365</v>
      </c>
      <c r="AD16" s="462">
        <v>102385.65</v>
      </c>
      <c r="AE16" s="459" t="s">
        <v>297</v>
      </c>
      <c r="AF16" s="462">
        <v>102387.49</v>
      </c>
      <c r="AG16" s="459" t="s">
        <v>297</v>
      </c>
      <c r="AH16" s="462">
        <v>102397.65</v>
      </c>
      <c r="AI16" s="459" t="s">
        <v>297</v>
      </c>
      <c r="AJ16" s="462">
        <v>102373.06</v>
      </c>
      <c r="AK16" s="459" t="s">
        <v>297</v>
      </c>
      <c r="AL16" s="462">
        <v>99416.98</v>
      </c>
      <c r="AM16" s="459" t="s">
        <v>297</v>
      </c>
      <c r="AN16" s="462">
        <v>99409.42</v>
      </c>
      <c r="AO16" s="459" t="s">
        <v>297</v>
      </c>
      <c r="AP16" s="416" t="s">
        <v>55</v>
      </c>
      <c r="AQ16" s="416" t="s">
        <v>297</v>
      </c>
    </row>
    <row r="17" spans="1:43" ht="11.45" customHeight="1" x14ac:dyDescent="0.25">
      <c r="A17" s="414" t="s">
        <v>29</v>
      </c>
      <c r="B17" s="457">
        <v>18597.54</v>
      </c>
      <c r="C17" s="458" t="s">
        <v>365</v>
      </c>
      <c r="D17" s="457">
        <v>3030.16</v>
      </c>
      <c r="E17" s="458" t="s">
        <v>365</v>
      </c>
      <c r="F17" s="457">
        <v>2660.11</v>
      </c>
      <c r="G17" s="458" t="s">
        <v>365</v>
      </c>
      <c r="H17" s="457">
        <v>4843.53</v>
      </c>
      <c r="I17" s="458" t="s">
        <v>365</v>
      </c>
      <c r="J17" s="457">
        <v>9767.2900000000009</v>
      </c>
      <c r="K17" s="458" t="s">
        <v>365</v>
      </c>
      <c r="L17" s="457">
        <v>12112.44</v>
      </c>
      <c r="M17" s="458" t="s">
        <v>365</v>
      </c>
      <c r="N17" s="457">
        <v>10921.49</v>
      </c>
      <c r="O17" s="458" t="s">
        <v>365</v>
      </c>
      <c r="P17" s="457">
        <v>17689.28</v>
      </c>
      <c r="Q17" s="458" t="s">
        <v>365</v>
      </c>
      <c r="R17" s="457">
        <v>16606.759999999998</v>
      </c>
      <c r="S17" s="458" t="s">
        <v>365</v>
      </c>
      <c r="T17" s="457">
        <v>17161.47</v>
      </c>
      <c r="U17" s="458" t="s">
        <v>365</v>
      </c>
      <c r="V17" s="457">
        <v>16324.46</v>
      </c>
      <c r="W17" s="458" t="s">
        <v>365</v>
      </c>
      <c r="X17" s="457">
        <v>17420.580000000002</v>
      </c>
      <c r="Y17" s="458" t="s">
        <v>365</v>
      </c>
      <c r="Z17" s="457">
        <v>18583.2</v>
      </c>
      <c r="AA17" s="458" t="s">
        <v>365</v>
      </c>
      <c r="AB17" s="457">
        <v>16510.14</v>
      </c>
      <c r="AC17" s="458" t="s">
        <v>365</v>
      </c>
      <c r="AD17" s="457">
        <v>17354.96</v>
      </c>
      <c r="AE17" s="458" t="s">
        <v>365</v>
      </c>
      <c r="AF17" s="457">
        <v>19862.04</v>
      </c>
      <c r="AG17" s="458" t="s">
        <v>365</v>
      </c>
      <c r="AH17" s="457">
        <v>20002.48</v>
      </c>
      <c r="AI17" s="458" t="s">
        <v>365</v>
      </c>
      <c r="AJ17" s="457">
        <v>20004.46</v>
      </c>
      <c r="AK17" s="458" t="s">
        <v>365</v>
      </c>
      <c r="AL17" s="457">
        <v>20146.16</v>
      </c>
      <c r="AM17" s="458" t="s">
        <v>365</v>
      </c>
      <c r="AN17" s="457">
        <v>20146.16</v>
      </c>
      <c r="AO17" s="458" t="s">
        <v>365</v>
      </c>
      <c r="AP17" s="458" t="s">
        <v>55</v>
      </c>
      <c r="AQ17" s="458" t="s">
        <v>297</v>
      </c>
    </row>
    <row r="18" spans="1:43" ht="11.45" customHeight="1" x14ac:dyDescent="0.25">
      <c r="A18" s="414" t="s">
        <v>30</v>
      </c>
      <c r="B18" s="415">
        <v>5498.38</v>
      </c>
      <c r="C18" s="416" t="s">
        <v>365</v>
      </c>
      <c r="D18" s="415">
        <v>6155.66</v>
      </c>
      <c r="E18" s="416" t="s">
        <v>365</v>
      </c>
      <c r="F18" s="415">
        <v>6372.27</v>
      </c>
      <c r="G18" s="416" t="s">
        <v>365</v>
      </c>
      <c r="H18" s="415">
        <v>6511.8</v>
      </c>
      <c r="I18" s="416" t="s">
        <v>365</v>
      </c>
      <c r="J18" s="415">
        <v>6591.2</v>
      </c>
      <c r="K18" s="416" t="s">
        <v>365</v>
      </c>
      <c r="L18" s="415">
        <v>6736.86</v>
      </c>
      <c r="M18" s="416" t="s">
        <v>365</v>
      </c>
      <c r="N18" s="415">
        <v>7426.37</v>
      </c>
      <c r="O18" s="416" t="s">
        <v>365</v>
      </c>
      <c r="P18" s="415">
        <v>7748.03</v>
      </c>
      <c r="Q18" s="416" t="s">
        <v>365</v>
      </c>
      <c r="R18" s="415">
        <v>7925.73</v>
      </c>
      <c r="S18" s="416" t="s">
        <v>365</v>
      </c>
      <c r="T18" s="415">
        <v>8176.43</v>
      </c>
      <c r="U18" s="416" t="s">
        <v>365</v>
      </c>
      <c r="V18" s="415">
        <v>8095.19</v>
      </c>
      <c r="W18" s="416" t="s">
        <v>365</v>
      </c>
      <c r="X18" s="415">
        <v>8298.0499999999993</v>
      </c>
      <c r="Y18" s="416" t="s">
        <v>365</v>
      </c>
      <c r="Z18" s="415">
        <v>8703.08</v>
      </c>
      <c r="AA18" s="416" t="s">
        <v>365</v>
      </c>
      <c r="AB18" s="415">
        <v>8978.6200000000008</v>
      </c>
      <c r="AC18" s="416" t="s">
        <v>365</v>
      </c>
      <c r="AD18" s="462">
        <v>8476.7000000000007</v>
      </c>
      <c r="AE18" s="459" t="s">
        <v>297</v>
      </c>
      <c r="AF18" s="462">
        <v>8476.7000000000007</v>
      </c>
      <c r="AG18" s="459" t="s">
        <v>297</v>
      </c>
      <c r="AH18" s="462">
        <v>8476.7000000000007</v>
      </c>
      <c r="AI18" s="459" t="s">
        <v>297</v>
      </c>
      <c r="AJ18" s="462">
        <v>8476.7000000000007</v>
      </c>
      <c r="AK18" s="459" t="s">
        <v>297</v>
      </c>
      <c r="AL18" s="459">
        <v>8477</v>
      </c>
      <c r="AM18" s="459" t="s">
        <v>297</v>
      </c>
      <c r="AN18" s="459">
        <v>8477</v>
      </c>
      <c r="AO18" s="459" t="s">
        <v>297</v>
      </c>
      <c r="AP18" s="416" t="s">
        <v>55</v>
      </c>
      <c r="AQ18" s="416" t="s">
        <v>297</v>
      </c>
    </row>
    <row r="19" spans="1:43" ht="11.45" customHeight="1" x14ac:dyDescent="0.25">
      <c r="A19" s="414" t="s">
        <v>31</v>
      </c>
      <c r="B19" s="457">
        <v>5938.08</v>
      </c>
      <c r="C19" s="458" t="s">
        <v>365</v>
      </c>
      <c r="D19" s="457">
        <v>5944.15</v>
      </c>
      <c r="E19" s="458" t="s">
        <v>365</v>
      </c>
      <c r="F19" s="457">
        <v>5366.09</v>
      </c>
      <c r="G19" s="458" t="s">
        <v>365</v>
      </c>
      <c r="H19" s="457">
        <v>5324.83</v>
      </c>
      <c r="I19" s="458" t="s">
        <v>365</v>
      </c>
      <c r="J19" s="457">
        <v>5426.62</v>
      </c>
      <c r="K19" s="458" t="s">
        <v>365</v>
      </c>
      <c r="L19" s="457">
        <v>5225.71</v>
      </c>
      <c r="M19" s="458" t="s">
        <v>365</v>
      </c>
      <c r="N19" s="457">
        <v>4967.55</v>
      </c>
      <c r="O19" s="458" t="s">
        <v>365</v>
      </c>
      <c r="P19" s="457">
        <v>3093.44</v>
      </c>
      <c r="Q19" s="458" t="s">
        <v>365</v>
      </c>
      <c r="R19" s="457">
        <v>4743.6099999999997</v>
      </c>
      <c r="S19" s="458" t="s">
        <v>365</v>
      </c>
      <c r="T19" s="457">
        <v>4054.55</v>
      </c>
      <c r="U19" s="458" t="s">
        <v>365</v>
      </c>
      <c r="V19" s="457">
        <v>4347.6400000000003</v>
      </c>
      <c r="W19" s="458" t="s">
        <v>365</v>
      </c>
      <c r="X19" s="457">
        <v>5079.87</v>
      </c>
      <c r="Y19" s="458" t="s">
        <v>365</v>
      </c>
      <c r="Z19" s="457">
        <v>3983.64</v>
      </c>
      <c r="AA19" s="458" t="s">
        <v>365</v>
      </c>
      <c r="AB19" s="457">
        <v>4408.88</v>
      </c>
      <c r="AC19" s="458" t="s">
        <v>365</v>
      </c>
      <c r="AD19" s="457">
        <v>4885.32</v>
      </c>
      <c r="AE19" s="458" t="s">
        <v>365</v>
      </c>
      <c r="AF19" s="457">
        <v>4905.4399999999996</v>
      </c>
      <c r="AG19" s="458" t="s">
        <v>365</v>
      </c>
      <c r="AH19" s="457">
        <v>4905.4399999999996</v>
      </c>
      <c r="AI19" s="458" t="s">
        <v>365</v>
      </c>
      <c r="AJ19" s="457">
        <v>4905.4399999999996</v>
      </c>
      <c r="AK19" s="458" t="s">
        <v>365</v>
      </c>
      <c r="AL19" s="457">
        <v>4905.4399999999996</v>
      </c>
      <c r="AM19" s="458" t="s">
        <v>365</v>
      </c>
      <c r="AN19" s="457">
        <v>4905.4399999999996</v>
      </c>
      <c r="AO19" s="458" t="s">
        <v>365</v>
      </c>
      <c r="AP19" s="458" t="s">
        <v>55</v>
      </c>
      <c r="AQ19" s="458" t="s">
        <v>297</v>
      </c>
    </row>
    <row r="20" spans="1:43" ht="11.45" customHeight="1" x14ac:dyDescent="0.25">
      <c r="A20" s="414" t="s">
        <v>32</v>
      </c>
      <c r="B20" s="415">
        <v>39403.83</v>
      </c>
      <c r="C20" s="416" t="s">
        <v>365</v>
      </c>
      <c r="D20" s="415">
        <v>49721.38</v>
      </c>
      <c r="E20" s="416" t="s">
        <v>365</v>
      </c>
      <c r="F20" s="415">
        <v>51420.17</v>
      </c>
      <c r="G20" s="416" t="s">
        <v>365</v>
      </c>
      <c r="H20" s="415">
        <v>51835.35</v>
      </c>
      <c r="I20" s="416" t="s">
        <v>365</v>
      </c>
      <c r="J20" s="415">
        <v>52846.31</v>
      </c>
      <c r="K20" s="416" t="s">
        <v>365</v>
      </c>
      <c r="L20" s="415">
        <v>53167.87</v>
      </c>
      <c r="M20" s="416" t="s">
        <v>365</v>
      </c>
      <c r="N20" s="415">
        <v>53664.14</v>
      </c>
      <c r="O20" s="416" t="s">
        <v>365</v>
      </c>
      <c r="P20" s="415">
        <v>54022.77</v>
      </c>
      <c r="Q20" s="416" t="s">
        <v>365</v>
      </c>
      <c r="R20" s="415">
        <v>56271.74</v>
      </c>
      <c r="S20" s="416" t="s">
        <v>365</v>
      </c>
      <c r="T20" s="415">
        <v>55476.36</v>
      </c>
      <c r="U20" s="416" t="s">
        <v>365</v>
      </c>
      <c r="V20" s="415">
        <v>57508.38</v>
      </c>
      <c r="W20" s="416" t="s">
        <v>365</v>
      </c>
      <c r="X20" s="415">
        <v>47509.58</v>
      </c>
      <c r="Y20" s="416" t="s">
        <v>365</v>
      </c>
      <c r="Z20" s="415">
        <v>43678.83</v>
      </c>
      <c r="AA20" s="416" t="s">
        <v>365</v>
      </c>
      <c r="AB20" s="415">
        <v>43625.54</v>
      </c>
      <c r="AC20" s="416" t="s">
        <v>365</v>
      </c>
      <c r="AD20" s="415">
        <v>44634.67</v>
      </c>
      <c r="AE20" s="416" t="s">
        <v>365</v>
      </c>
      <c r="AF20" s="415">
        <v>46423.27</v>
      </c>
      <c r="AG20" s="416" t="s">
        <v>365</v>
      </c>
      <c r="AH20" s="415">
        <v>46426.2</v>
      </c>
      <c r="AI20" s="416" t="s">
        <v>365</v>
      </c>
      <c r="AJ20" s="415">
        <v>46436.36</v>
      </c>
      <c r="AK20" s="416" t="s">
        <v>365</v>
      </c>
      <c r="AL20" s="415">
        <v>46446.52</v>
      </c>
      <c r="AM20" s="416" t="s">
        <v>365</v>
      </c>
      <c r="AN20" s="415">
        <v>46457.25</v>
      </c>
      <c r="AO20" s="416" t="s">
        <v>365</v>
      </c>
      <c r="AP20" s="416" t="s">
        <v>55</v>
      </c>
      <c r="AQ20" s="416" t="s">
        <v>297</v>
      </c>
    </row>
    <row r="21" spans="1:43" ht="11.45" customHeight="1" x14ac:dyDescent="0.25">
      <c r="A21" s="414" t="s">
        <v>33</v>
      </c>
      <c r="B21" s="458" t="s">
        <v>55</v>
      </c>
      <c r="C21" s="458" t="s">
        <v>297</v>
      </c>
      <c r="D21" s="458" t="s">
        <v>55</v>
      </c>
      <c r="E21" s="458" t="s">
        <v>297</v>
      </c>
      <c r="F21" s="458" t="s">
        <v>55</v>
      </c>
      <c r="G21" s="458" t="s">
        <v>297</v>
      </c>
      <c r="H21" s="458" t="s">
        <v>55</v>
      </c>
      <c r="I21" s="458" t="s">
        <v>297</v>
      </c>
      <c r="J21" s="458" t="s">
        <v>55</v>
      </c>
      <c r="K21" s="458" t="s">
        <v>297</v>
      </c>
      <c r="L21" s="458" t="s">
        <v>55</v>
      </c>
      <c r="M21" s="458" t="s">
        <v>297</v>
      </c>
      <c r="N21" s="458" t="s">
        <v>55</v>
      </c>
      <c r="O21" s="458" t="s">
        <v>297</v>
      </c>
      <c r="P21" s="458" t="s">
        <v>55</v>
      </c>
      <c r="Q21" s="458" t="s">
        <v>297</v>
      </c>
      <c r="R21" s="458" t="s">
        <v>55</v>
      </c>
      <c r="S21" s="458" t="s">
        <v>297</v>
      </c>
      <c r="T21" s="458" t="s">
        <v>55</v>
      </c>
      <c r="U21" s="458" t="s">
        <v>297</v>
      </c>
      <c r="V21" s="458" t="s">
        <v>55</v>
      </c>
      <c r="W21" s="458" t="s">
        <v>297</v>
      </c>
      <c r="X21" s="458" t="s">
        <v>55</v>
      </c>
      <c r="Y21" s="458" t="s">
        <v>297</v>
      </c>
      <c r="Z21" s="458" t="s">
        <v>55</v>
      </c>
      <c r="AA21" s="458" t="s">
        <v>297</v>
      </c>
      <c r="AB21" s="458" t="s">
        <v>55</v>
      </c>
      <c r="AC21" s="458" t="s">
        <v>297</v>
      </c>
      <c r="AD21" s="458" t="s">
        <v>55</v>
      </c>
      <c r="AE21" s="458" t="s">
        <v>297</v>
      </c>
      <c r="AF21" s="458" t="s">
        <v>55</v>
      </c>
      <c r="AG21" s="458" t="s">
        <v>297</v>
      </c>
      <c r="AH21" s="458" t="s">
        <v>55</v>
      </c>
      <c r="AI21" s="458" t="s">
        <v>297</v>
      </c>
      <c r="AJ21" s="458" t="s">
        <v>55</v>
      </c>
      <c r="AK21" s="458" t="s">
        <v>297</v>
      </c>
      <c r="AL21" s="458" t="s">
        <v>55</v>
      </c>
      <c r="AM21" s="458" t="s">
        <v>297</v>
      </c>
      <c r="AN21" s="458" t="s">
        <v>55</v>
      </c>
      <c r="AO21" s="458" t="s">
        <v>297</v>
      </c>
      <c r="AP21" s="458" t="s">
        <v>55</v>
      </c>
      <c r="AQ21" s="458" t="s">
        <v>297</v>
      </c>
    </row>
    <row r="22" spans="1:43" ht="11.45" customHeight="1" x14ac:dyDescent="0.25">
      <c r="A22" s="414" t="s">
        <v>34</v>
      </c>
      <c r="B22" s="415">
        <v>8203.77</v>
      </c>
      <c r="C22" s="416" t="s">
        <v>365</v>
      </c>
      <c r="D22" s="415">
        <v>10562.87</v>
      </c>
      <c r="E22" s="416" t="s">
        <v>365</v>
      </c>
      <c r="F22" s="415">
        <v>10982.06</v>
      </c>
      <c r="G22" s="416" t="s">
        <v>365</v>
      </c>
      <c r="H22" s="415">
        <v>10681.95</v>
      </c>
      <c r="I22" s="416" t="s">
        <v>365</v>
      </c>
      <c r="J22" s="415">
        <v>11267.86</v>
      </c>
      <c r="K22" s="416" t="s">
        <v>365</v>
      </c>
      <c r="L22" s="415">
        <v>11097.72</v>
      </c>
      <c r="M22" s="416" t="s">
        <v>365</v>
      </c>
      <c r="N22" s="415">
        <v>11172.11</v>
      </c>
      <c r="O22" s="416" t="s">
        <v>365</v>
      </c>
      <c r="P22" s="415">
        <v>10326.41</v>
      </c>
      <c r="Q22" s="416" t="s">
        <v>365</v>
      </c>
      <c r="R22" s="415">
        <v>10654.24</v>
      </c>
      <c r="S22" s="416" t="s">
        <v>365</v>
      </c>
      <c r="T22" s="415">
        <v>10975.1</v>
      </c>
      <c r="U22" s="416" t="s">
        <v>365</v>
      </c>
      <c r="V22" s="415">
        <v>11237.57</v>
      </c>
      <c r="W22" s="416" t="s">
        <v>365</v>
      </c>
      <c r="X22" s="415">
        <v>10469.280000000001</v>
      </c>
      <c r="Y22" s="416" t="s">
        <v>365</v>
      </c>
      <c r="Z22" s="415">
        <v>10202.11</v>
      </c>
      <c r="AA22" s="416" t="s">
        <v>365</v>
      </c>
      <c r="AB22" s="415">
        <v>10739.44</v>
      </c>
      <c r="AC22" s="416" t="s">
        <v>365</v>
      </c>
      <c r="AD22" s="459">
        <v>8180</v>
      </c>
      <c r="AE22" s="459" t="s">
        <v>297</v>
      </c>
      <c r="AF22" s="459">
        <v>8180</v>
      </c>
      <c r="AG22" s="459" t="s">
        <v>297</v>
      </c>
      <c r="AH22" s="459">
        <v>9072</v>
      </c>
      <c r="AI22" s="459" t="s">
        <v>297</v>
      </c>
      <c r="AJ22" s="462">
        <v>8741.9</v>
      </c>
      <c r="AK22" s="459" t="s">
        <v>297</v>
      </c>
      <c r="AL22" s="462">
        <v>9082.6</v>
      </c>
      <c r="AM22" s="459" t="s">
        <v>297</v>
      </c>
      <c r="AN22" s="462">
        <v>8653.7000000000007</v>
      </c>
      <c r="AO22" s="459" t="s">
        <v>297</v>
      </c>
      <c r="AP22" s="416" t="s">
        <v>55</v>
      </c>
      <c r="AQ22" s="416" t="s">
        <v>297</v>
      </c>
    </row>
    <row r="23" spans="1:43" ht="15" x14ac:dyDescent="0.25">
      <c r="A23" s="414" t="s">
        <v>35</v>
      </c>
      <c r="B23" s="457">
        <v>41285.96</v>
      </c>
      <c r="C23" s="458" t="s">
        <v>365</v>
      </c>
      <c r="D23" s="457">
        <v>43018.55</v>
      </c>
      <c r="E23" s="458" t="s">
        <v>365</v>
      </c>
      <c r="F23" s="457">
        <v>43052.99</v>
      </c>
      <c r="G23" s="458" t="s">
        <v>365</v>
      </c>
      <c r="H23" s="457">
        <v>42972.67</v>
      </c>
      <c r="I23" s="458" t="s">
        <v>365</v>
      </c>
      <c r="J23" s="457">
        <v>43123.44</v>
      </c>
      <c r="K23" s="458" t="s">
        <v>365</v>
      </c>
      <c r="L23" s="457">
        <v>42760.19</v>
      </c>
      <c r="M23" s="458" t="s">
        <v>365</v>
      </c>
      <c r="N23" s="457">
        <v>42587.54</v>
      </c>
      <c r="O23" s="458" t="s">
        <v>365</v>
      </c>
      <c r="P23" s="457">
        <v>41592.29</v>
      </c>
      <c r="Q23" s="458" t="s">
        <v>365</v>
      </c>
      <c r="R23" s="457">
        <v>41401.85</v>
      </c>
      <c r="S23" s="458" t="s">
        <v>365</v>
      </c>
      <c r="T23" s="457">
        <v>40562.42</v>
      </c>
      <c r="U23" s="458" t="s">
        <v>365</v>
      </c>
      <c r="V23" s="457">
        <v>41320.42</v>
      </c>
      <c r="W23" s="458" t="s">
        <v>365</v>
      </c>
      <c r="X23" s="457">
        <v>40870.19</v>
      </c>
      <c r="Y23" s="458" t="s">
        <v>365</v>
      </c>
      <c r="Z23" s="457">
        <v>38182.19</v>
      </c>
      <c r="AA23" s="458" t="s">
        <v>365</v>
      </c>
      <c r="AB23" s="457">
        <v>47243.99</v>
      </c>
      <c r="AC23" s="458" t="s">
        <v>365</v>
      </c>
      <c r="AD23" s="457">
        <v>39196.239999999998</v>
      </c>
      <c r="AE23" s="458" t="s">
        <v>365</v>
      </c>
      <c r="AF23" s="457">
        <v>40255.21</v>
      </c>
      <c r="AG23" s="458" t="s">
        <v>365</v>
      </c>
      <c r="AH23" s="457">
        <v>40723.9</v>
      </c>
      <c r="AI23" s="458" t="s">
        <v>365</v>
      </c>
      <c r="AJ23" s="457">
        <v>40958.25</v>
      </c>
      <c r="AK23" s="458" t="s">
        <v>365</v>
      </c>
      <c r="AL23" s="457">
        <v>41192.589999999997</v>
      </c>
      <c r="AM23" s="458" t="s">
        <v>365</v>
      </c>
      <c r="AN23" s="457">
        <v>41426.94</v>
      </c>
      <c r="AO23" s="458" t="s">
        <v>365</v>
      </c>
      <c r="AP23" s="458" t="s">
        <v>55</v>
      </c>
      <c r="AQ23" s="458" t="s">
        <v>297</v>
      </c>
    </row>
    <row r="24" spans="1:43" ht="15" x14ac:dyDescent="0.25">
      <c r="A24" s="414" t="s">
        <v>36</v>
      </c>
      <c r="B24" s="415">
        <v>279.85000000000002</v>
      </c>
      <c r="C24" s="416" t="s">
        <v>365</v>
      </c>
      <c r="D24" s="415">
        <v>220.49</v>
      </c>
      <c r="E24" s="416" t="s">
        <v>365</v>
      </c>
      <c r="F24" s="415">
        <v>217.18</v>
      </c>
      <c r="G24" s="416" t="s">
        <v>365</v>
      </c>
      <c r="H24" s="415">
        <v>213.19</v>
      </c>
      <c r="I24" s="416" t="s">
        <v>365</v>
      </c>
      <c r="J24" s="415">
        <v>211.07</v>
      </c>
      <c r="K24" s="416" t="s">
        <v>365</v>
      </c>
      <c r="L24" s="415">
        <v>210.85</v>
      </c>
      <c r="M24" s="416" t="s">
        <v>365</v>
      </c>
      <c r="N24" s="415">
        <v>208.37</v>
      </c>
      <c r="O24" s="416" t="s">
        <v>365</v>
      </c>
      <c r="P24" s="415">
        <v>223.43</v>
      </c>
      <c r="Q24" s="416" t="s">
        <v>365</v>
      </c>
      <c r="R24" s="415">
        <v>224.43</v>
      </c>
      <c r="S24" s="416" t="s">
        <v>365</v>
      </c>
      <c r="T24" s="415">
        <v>212.25</v>
      </c>
      <c r="U24" s="416" t="s">
        <v>365</v>
      </c>
      <c r="V24" s="415">
        <v>211.41</v>
      </c>
      <c r="W24" s="416" t="s">
        <v>365</v>
      </c>
      <c r="X24" s="415">
        <v>250.73</v>
      </c>
      <c r="Y24" s="416" t="s">
        <v>365</v>
      </c>
      <c r="Z24" s="415">
        <v>253.75</v>
      </c>
      <c r="AA24" s="416" t="s">
        <v>365</v>
      </c>
      <c r="AB24" s="415">
        <v>251.67</v>
      </c>
      <c r="AC24" s="416" t="s">
        <v>365</v>
      </c>
      <c r="AD24" s="459">
        <v>203</v>
      </c>
      <c r="AE24" s="459" t="s">
        <v>297</v>
      </c>
      <c r="AF24" s="459">
        <v>203</v>
      </c>
      <c r="AG24" s="459" t="s">
        <v>297</v>
      </c>
      <c r="AH24" s="462">
        <v>202.79</v>
      </c>
      <c r="AI24" s="459" t="s">
        <v>297</v>
      </c>
      <c r="AJ24" s="462">
        <v>202.78</v>
      </c>
      <c r="AK24" s="459" t="s">
        <v>297</v>
      </c>
      <c r="AL24" s="462">
        <v>202.75</v>
      </c>
      <c r="AM24" s="459" t="s">
        <v>297</v>
      </c>
      <c r="AN24" s="462">
        <v>202.77</v>
      </c>
      <c r="AO24" s="459" t="s">
        <v>297</v>
      </c>
      <c r="AP24" s="416" t="s">
        <v>55</v>
      </c>
      <c r="AQ24" s="416" t="s">
        <v>297</v>
      </c>
    </row>
    <row r="25" spans="1:43" ht="15" x14ac:dyDescent="0.25">
      <c r="A25" s="414" t="s">
        <v>37</v>
      </c>
      <c r="B25" s="457">
        <v>27335.15</v>
      </c>
      <c r="C25" s="458" t="s">
        <v>365</v>
      </c>
      <c r="D25" s="457">
        <v>28204.67</v>
      </c>
      <c r="E25" s="458" t="s">
        <v>365</v>
      </c>
      <c r="F25" s="457">
        <v>27834.94</v>
      </c>
      <c r="G25" s="458" t="s">
        <v>365</v>
      </c>
      <c r="H25" s="457">
        <v>26155.360000000001</v>
      </c>
      <c r="I25" s="458" t="s">
        <v>365</v>
      </c>
      <c r="J25" s="457">
        <v>26760.41</v>
      </c>
      <c r="K25" s="458" t="s">
        <v>365</v>
      </c>
      <c r="L25" s="457">
        <v>26625.75</v>
      </c>
      <c r="M25" s="458" t="s">
        <v>365</v>
      </c>
      <c r="N25" s="457">
        <v>28312.6</v>
      </c>
      <c r="O25" s="458" t="s">
        <v>365</v>
      </c>
      <c r="P25" s="457">
        <v>26909.39</v>
      </c>
      <c r="Q25" s="458" t="s">
        <v>365</v>
      </c>
      <c r="R25" s="457">
        <v>23976.16</v>
      </c>
      <c r="S25" s="458" t="s">
        <v>365</v>
      </c>
      <c r="T25" s="457">
        <v>24362.09</v>
      </c>
      <c r="U25" s="458" t="s">
        <v>365</v>
      </c>
      <c r="V25" s="457">
        <v>24771.119999999999</v>
      </c>
      <c r="W25" s="458" t="s">
        <v>365</v>
      </c>
      <c r="X25" s="457">
        <v>23313.599999999999</v>
      </c>
      <c r="Y25" s="458" t="s">
        <v>365</v>
      </c>
      <c r="Z25" s="457">
        <v>23133.11</v>
      </c>
      <c r="AA25" s="458" t="s">
        <v>365</v>
      </c>
      <c r="AB25" s="457">
        <v>22755.61</v>
      </c>
      <c r="AC25" s="458" t="s">
        <v>365</v>
      </c>
      <c r="AD25" s="457">
        <v>21588.75</v>
      </c>
      <c r="AE25" s="458" t="s">
        <v>365</v>
      </c>
      <c r="AF25" s="457">
        <v>20800.36</v>
      </c>
      <c r="AG25" s="458" t="s">
        <v>365</v>
      </c>
      <c r="AH25" s="457">
        <v>20847.849999999999</v>
      </c>
      <c r="AI25" s="458" t="s">
        <v>365</v>
      </c>
      <c r="AJ25" s="457">
        <v>20871.61</v>
      </c>
      <c r="AK25" s="458" t="s">
        <v>365</v>
      </c>
      <c r="AL25" s="457">
        <v>20895.37</v>
      </c>
      <c r="AM25" s="458" t="s">
        <v>365</v>
      </c>
      <c r="AN25" s="457">
        <v>20919.14</v>
      </c>
      <c r="AO25" s="458" t="s">
        <v>365</v>
      </c>
      <c r="AP25" s="458" t="s">
        <v>55</v>
      </c>
      <c r="AQ25" s="458" t="s">
        <v>297</v>
      </c>
    </row>
    <row r="26" spans="1:43" ht="15" x14ac:dyDescent="0.25">
      <c r="A26" s="414" t="s">
        <v>38</v>
      </c>
      <c r="B26" s="415">
        <v>11998.03</v>
      </c>
      <c r="C26" s="416" t="s">
        <v>365</v>
      </c>
      <c r="D26" s="415">
        <v>15247.24</v>
      </c>
      <c r="E26" s="416" t="s">
        <v>365</v>
      </c>
      <c r="F26" s="415">
        <v>14174.92</v>
      </c>
      <c r="G26" s="416" t="s">
        <v>365</v>
      </c>
      <c r="H26" s="415">
        <v>13933.03</v>
      </c>
      <c r="I26" s="416" t="s">
        <v>365</v>
      </c>
      <c r="J26" s="415">
        <v>13903.81</v>
      </c>
      <c r="K26" s="416" t="s">
        <v>365</v>
      </c>
      <c r="L26" s="415">
        <v>14096.12</v>
      </c>
      <c r="M26" s="416" t="s">
        <v>365</v>
      </c>
      <c r="N26" s="415">
        <v>14307.62</v>
      </c>
      <c r="O26" s="416" t="s">
        <v>365</v>
      </c>
      <c r="P26" s="415">
        <v>14530.43</v>
      </c>
      <c r="Q26" s="416" t="s">
        <v>365</v>
      </c>
      <c r="R26" s="415">
        <v>14060.12</v>
      </c>
      <c r="S26" s="416" t="s">
        <v>365</v>
      </c>
      <c r="T26" s="415">
        <v>14667.08</v>
      </c>
      <c r="U26" s="416" t="s">
        <v>365</v>
      </c>
      <c r="V26" s="415">
        <v>16582.97</v>
      </c>
      <c r="W26" s="416" t="s">
        <v>365</v>
      </c>
      <c r="X26" s="415">
        <v>13889.42</v>
      </c>
      <c r="Y26" s="416" t="s">
        <v>365</v>
      </c>
      <c r="Z26" s="415">
        <v>13856.59</v>
      </c>
      <c r="AA26" s="416" t="s">
        <v>365</v>
      </c>
      <c r="AB26" s="415">
        <v>13284.98</v>
      </c>
      <c r="AC26" s="416" t="s">
        <v>365</v>
      </c>
      <c r="AD26" s="459">
        <v>14950</v>
      </c>
      <c r="AE26" s="416" t="s">
        <v>297</v>
      </c>
      <c r="AF26" s="416" t="s">
        <v>55</v>
      </c>
      <c r="AG26" s="416" t="s">
        <v>297</v>
      </c>
      <c r="AH26" s="416" t="s">
        <v>55</v>
      </c>
      <c r="AI26" s="416" t="s">
        <v>297</v>
      </c>
      <c r="AJ26" s="415">
        <v>13990.72</v>
      </c>
      <c r="AK26" s="416" t="s">
        <v>365</v>
      </c>
      <c r="AL26" s="415">
        <v>14029.05</v>
      </c>
      <c r="AM26" s="416" t="s">
        <v>365</v>
      </c>
      <c r="AN26" s="415">
        <v>14041.82</v>
      </c>
      <c r="AO26" s="416" t="s">
        <v>365</v>
      </c>
      <c r="AP26" s="416" t="s">
        <v>55</v>
      </c>
      <c r="AQ26" s="416" t="s">
        <v>297</v>
      </c>
    </row>
    <row r="27" spans="1:43" ht="15" x14ac:dyDescent="0.25">
      <c r="A27" s="414" t="s">
        <v>39</v>
      </c>
      <c r="B27" s="457">
        <v>621.76</v>
      </c>
      <c r="C27" s="458" t="s">
        <v>365</v>
      </c>
      <c r="D27" s="457">
        <v>710.69</v>
      </c>
      <c r="E27" s="458" t="s">
        <v>365</v>
      </c>
      <c r="F27" s="457">
        <v>710.04</v>
      </c>
      <c r="G27" s="458" t="s">
        <v>365</v>
      </c>
      <c r="H27" s="457">
        <v>714.58</v>
      </c>
      <c r="I27" s="458" t="s">
        <v>365</v>
      </c>
      <c r="J27" s="457">
        <v>701.81</v>
      </c>
      <c r="K27" s="458" t="s">
        <v>365</v>
      </c>
      <c r="L27" s="457">
        <v>716.42</v>
      </c>
      <c r="M27" s="458" t="s">
        <v>365</v>
      </c>
      <c r="N27" s="457">
        <v>716.77</v>
      </c>
      <c r="O27" s="458" t="s">
        <v>365</v>
      </c>
      <c r="P27" s="457">
        <v>698.85</v>
      </c>
      <c r="Q27" s="458" t="s">
        <v>365</v>
      </c>
      <c r="R27" s="457">
        <v>723.72</v>
      </c>
      <c r="S27" s="458" t="s">
        <v>365</v>
      </c>
      <c r="T27" s="457">
        <v>724.68</v>
      </c>
      <c r="U27" s="458" t="s">
        <v>365</v>
      </c>
      <c r="V27" s="461">
        <v>758</v>
      </c>
      <c r="W27" s="461" t="s">
        <v>366</v>
      </c>
      <c r="X27" s="460">
        <v>762.15</v>
      </c>
      <c r="Y27" s="461" t="s">
        <v>366</v>
      </c>
      <c r="Z27" s="460">
        <v>768.27</v>
      </c>
      <c r="AA27" s="461" t="s">
        <v>366</v>
      </c>
      <c r="AB27" s="460">
        <v>775.84</v>
      </c>
      <c r="AC27" s="461" t="s">
        <v>366</v>
      </c>
      <c r="AD27" s="460">
        <v>786.25</v>
      </c>
      <c r="AE27" s="461" t="s">
        <v>366</v>
      </c>
      <c r="AF27" s="460">
        <v>795.06</v>
      </c>
      <c r="AG27" s="461" t="s">
        <v>366</v>
      </c>
      <c r="AH27" s="460">
        <v>803.92</v>
      </c>
      <c r="AI27" s="461" t="s">
        <v>366</v>
      </c>
      <c r="AJ27" s="460">
        <v>814.39</v>
      </c>
      <c r="AK27" s="461" t="s">
        <v>366</v>
      </c>
      <c r="AL27" s="460">
        <v>823.86</v>
      </c>
      <c r="AM27" s="461" t="s">
        <v>366</v>
      </c>
      <c r="AN27" s="460">
        <v>831.23</v>
      </c>
      <c r="AO27" s="461" t="s">
        <v>366</v>
      </c>
      <c r="AP27" s="460">
        <v>840.62</v>
      </c>
      <c r="AQ27" s="461" t="s">
        <v>366</v>
      </c>
    </row>
    <row r="28" spans="1:43" ht="15" x14ac:dyDescent="0.25">
      <c r="A28" s="414" t="s">
        <v>40</v>
      </c>
      <c r="B28" s="415">
        <v>8933.42</v>
      </c>
      <c r="C28" s="416" t="s">
        <v>365</v>
      </c>
      <c r="D28" s="415">
        <v>11403.89</v>
      </c>
      <c r="E28" s="416" t="s">
        <v>365</v>
      </c>
      <c r="F28" s="415">
        <v>11018.56</v>
      </c>
      <c r="G28" s="416" t="s">
        <v>365</v>
      </c>
      <c r="H28" s="415">
        <v>10317.92</v>
      </c>
      <c r="I28" s="416" t="s">
        <v>365</v>
      </c>
      <c r="J28" s="415">
        <v>10239.09</v>
      </c>
      <c r="K28" s="416" t="s">
        <v>365</v>
      </c>
      <c r="L28" s="415">
        <v>10947.63</v>
      </c>
      <c r="M28" s="416" t="s">
        <v>365</v>
      </c>
      <c r="N28" s="415">
        <v>11499.15</v>
      </c>
      <c r="O28" s="416" t="s">
        <v>365</v>
      </c>
      <c r="P28" s="415">
        <v>11056.15</v>
      </c>
      <c r="Q28" s="416" t="s">
        <v>365</v>
      </c>
      <c r="R28" s="415">
        <v>10844.82</v>
      </c>
      <c r="S28" s="416" t="s">
        <v>365</v>
      </c>
      <c r="T28" s="415">
        <v>11464.23</v>
      </c>
      <c r="U28" s="416" t="s">
        <v>365</v>
      </c>
      <c r="V28" s="415">
        <v>13229.96</v>
      </c>
      <c r="W28" s="416" t="s">
        <v>365</v>
      </c>
      <c r="X28" s="415">
        <v>10884.33</v>
      </c>
      <c r="Y28" s="416" t="s">
        <v>365</v>
      </c>
      <c r="Z28" s="415">
        <v>12042.42</v>
      </c>
      <c r="AA28" s="416" t="s">
        <v>365</v>
      </c>
      <c r="AB28" s="415">
        <v>10246.969999999999</v>
      </c>
      <c r="AC28" s="416" t="s">
        <v>365</v>
      </c>
      <c r="AD28" s="415">
        <v>9020.35</v>
      </c>
      <c r="AE28" s="416" t="s">
        <v>365</v>
      </c>
      <c r="AF28" s="415">
        <v>10466.700000000001</v>
      </c>
      <c r="AG28" s="416" t="s">
        <v>365</v>
      </c>
      <c r="AH28" s="415">
        <v>10481.379999999999</v>
      </c>
      <c r="AI28" s="416" t="s">
        <v>365</v>
      </c>
      <c r="AJ28" s="415">
        <v>10470.75</v>
      </c>
      <c r="AK28" s="416" t="s">
        <v>365</v>
      </c>
      <c r="AL28" s="415">
        <v>10463.33</v>
      </c>
      <c r="AM28" s="416" t="s">
        <v>365</v>
      </c>
      <c r="AN28" s="415">
        <v>10456.459999999999</v>
      </c>
      <c r="AO28" s="416" t="s">
        <v>365</v>
      </c>
      <c r="AP28" s="416" t="s">
        <v>55</v>
      </c>
      <c r="AQ28" s="416" t="s">
        <v>297</v>
      </c>
    </row>
    <row r="29" spans="1:43" ht="15" x14ac:dyDescent="0.25">
      <c r="A29" s="414" t="s">
        <v>42</v>
      </c>
      <c r="B29" s="457">
        <v>2564.61</v>
      </c>
      <c r="C29" s="458" t="s">
        <v>365</v>
      </c>
      <c r="D29" s="457">
        <v>3207.32</v>
      </c>
      <c r="E29" s="458" t="s">
        <v>365</v>
      </c>
      <c r="F29" s="457">
        <v>3210.77</v>
      </c>
      <c r="G29" s="458" t="s">
        <v>365</v>
      </c>
      <c r="H29" s="457">
        <v>3321.92</v>
      </c>
      <c r="I29" s="458" t="s">
        <v>365</v>
      </c>
      <c r="J29" s="457">
        <v>3314.23</v>
      </c>
      <c r="K29" s="458" t="s">
        <v>365</v>
      </c>
      <c r="L29" s="457">
        <v>3313.62</v>
      </c>
      <c r="M29" s="458" t="s">
        <v>365</v>
      </c>
      <c r="N29" s="457">
        <v>3340.46</v>
      </c>
      <c r="O29" s="458" t="s">
        <v>365</v>
      </c>
      <c r="P29" s="457">
        <v>3359.93</v>
      </c>
      <c r="Q29" s="458" t="s">
        <v>365</v>
      </c>
      <c r="R29" s="457">
        <v>3326.21</v>
      </c>
      <c r="S29" s="458" t="s">
        <v>365</v>
      </c>
      <c r="T29" s="457">
        <v>3309.09</v>
      </c>
      <c r="U29" s="458" t="s">
        <v>365</v>
      </c>
      <c r="V29" s="457">
        <v>3298.87</v>
      </c>
      <c r="W29" s="458" t="s">
        <v>365</v>
      </c>
      <c r="X29" s="457">
        <v>2642.82</v>
      </c>
      <c r="Y29" s="458" t="s">
        <v>365</v>
      </c>
      <c r="Z29" s="457">
        <v>2594.96</v>
      </c>
      <c r="AA29" s="458" t="s">
        <v>365</v>
      </c>
      <c r="AB29" s="457">
        <v>2404.37</v>
      </c>
      <c r="AC29" s="458" t="s">
        <v>365</v>
      </c>
      <c r="AD29" s="457">
        <v>2538.5</v>
      </c>
      <c r="AE29" s="458" t="s">
        <v>365</v>
      </c>
      <c r="AF29" s="457">
        <v>3848.45</v>
      </c>
      <c r="AG29" s="458" t="s">
        <v>365</v>
      </c>
      <c r="AH29" s="461">
        <v>2224</v>
      </c>
      <c r="AI29" s="461" t="s">
        <v>297</v>
      </c>
      <c r="AJ29" s="461">
        <v>2222</v>
      </c>
      <c r="AK29" s="461" t="s">
        <v>297</v>
      </c>
      <c r="AL29" s="457">
        <v>3849.92</v>
      </c>
      <c r="AM29" s="458" t="s">
        <v>365</v>
      </c>
      <c r="AN29" s="457">
        <v>3859.68</v>
      </c>
      <c r="AO29" s="458" t="s">
        <v>365</v>
      </c>
      <c r="AP29" s="458" t="s">
        <v>55</v>
      </c>
      <c r="AQ29" s="458" t="s">
        <v>297</v>
      </c>
    </row>
    <row r="30" spans="1:43" ht="15" x14ac:dyDescent="0.25">
      <c r="A30" s="414" t="s">
        <v>43</v>
      </c>
      <c r="B30" s="415">
        <v>36935.769999999997</v>
      </c>
      <c r="C30" s="416" t="s">
        <v>365</v>
      </c>
      <c r="D30" s="415">
        <v>36966.129999999997</v>
      </c>
      <c r="E30" s="416" t="s">
        <v>365</v>
      </c>
      <c r="F30" s="415">
        <v>37788.39</v>
      </c>
      <c r="G30" s="416" t="s">
        <v>365</v>
      </c>
      <c r="H30" s="415">
        <v>37822.480000000003</v>
      </c>
      <c r="I30" s="416" t="s">
        <v>365</v>
      </c>
      <c r="J30" s="415">
        <v>37145.61</v>
      </c>
      <c r="K30" s="416" t="s">
        <v>365</v>
      </c>
      <c r="L30" s="415">
        <v>38193.68</v>
      </c>
      <c r="M30" s="416" t="s">
        <v>365</v>
      </c>
      <c r="N30" s="415">
        <v>38596.31</v>
      </c>
      <c r="O30" s="416" t="s">
        <v>365</v>
      </c>
      <c r="P30" s="415">
        <v>38935.67</v>
      </c>
      <c r="Q30" s="416" t="s">
        <v>365</v>
      </c>
      <c r="R30" s="415">
        <v>38893.43</v>
      </c>
      <c r="S30" s="416" t="s">
        <v>365</v>
      </c>
      <c r="T30" s="415">
        <v>37777.410000000003</v>
      </c>
      <c r="U30" s="416" t="s">
        <v>365</v>
      </c>
      <c r="V30" s="415">
        <v>37937.370000000003</v>
      </c>
      <c r="W30" s="416" t="s">
        <v>365</v>
      </c>
      <c r="X30" s="415">
        <v>38632.61</v>
      </c>
      <c r="Y30" s="416" t="s">
        <v>365</v>
      </c>
      <c r="Z30" s="415">
        <v>39094.639999999999</v>
      </c>
      <c r="AA30" s="416" t="s">
        <v>365</v>
      </c>
      <c r="AB30" s="415">
        <v>35436.85</v>
      </c>
      <c r="AC30" s="416" t="s">
        <v>365</v>
      </c>
      <c r="AD30" s="415">
        <v>35310.480000000003</v>
      </c>
      <c r="AE30" s="416" t="s">
        <v>365</v>
      </c>
      <c r="AF30" s="415">
        <v>35441.26</v>
      </c>
      <c r="AG30" s="416" t="s">
        <v>365</v>
      </c>
      <c r="AH30" s="415">
        <v>35474.14</v>
      </c>
      <c r="AI30" s="416" t="s">
        <v>365</v>
      </c>
      <c r="AJ30" s="415">
        <v>35507.050000000003</v>
      </c>
      <c r="AK30" s="416" t="s">
        <v>365</v>
      </c>
      <c r="AL30" s="415">
        <v>35539.86</v>
      </c>
      <c r="AM30" s="416" t="s">
        <v>365</v>
      </c>
      <c r="AN30" s="415">
        <v>35572.67</v>
      </c>
      <c r="AO30" s="416" t="s">
        <v>365</v>
      </c>
      <c r="AP30" s="416" t="s">
        <v>55</v>
      </c>
      <c r="AQ30" s="416" t="s">
        <v>297</v>
      </c>
    </row>
    <row r="31" spans="1:43" ht="15" x14ac:dyDescent="0.25">
      <c r="A31" s="414" t="s">
        <v>44</v>
      </c>
      <c r="B31" s="457">
        <v>75028.83</v>
      </c>
      <c r="C31" s="458" t="s">
        <v>365</v>
      </c>
      <c r="D31" s="457">
        <v>77944.37</v>
      </c>
      <c r="E31" s="458" t="s">
        <v>365</v>
      </c>
      <c r="F31" s="457">
        <v>78733.490000000005</v>
      </c>
      <c r="G31" s="458" t="s">
        <v>365</v>
      </c>
      <c r="H31" s="457">
        <v>80467.67</v>
      </c>
      <c r="I31" s="458" t="s">
        <v>365</v>
      </c>
      <c r="J31" s="457">
        <v>81045.2</v>
      </c>
      <c r="K31" s="458" t="s">
        <v>365</v>
      </c>
      <c r="L31" s="457">
        <v>80997.61</v>
      </c>
      <c r="M31" s="458" t="s">
        <v>365</v>
      </c>
      <c r="N31" s="457">
        <v>80947.63</v>
      </c>
      <c r="O31" s="458" t="s">
        <v>365</v>
      </c>
      <c r="P31" s="457">
        <v>82136.05</v>
      </c>
      <c r="Q31" s="458" t="s">
        <v>365</v>
      </c>
      <c r="R31" s="457">
        <v>80805.09</v>
      </c>
      <c r="S31" s="458" t="s">
        <v>365</v>
      </c>
      <c r="T31" s="457">
        <v>80811.72</v>
      </c>
      <c r="U31" s="458" t="s">
        <v>365</v>
      </c>
      <c r="V31" s="457">
        <v>81584.81</v>
      </c>
      <c r="W31" s="458" t="s">
        <v>365</v>
      </c>
      <c r="X31" s="457">
        <v>79990.45</v>
      </c>
      <c r="Y31" s="458" t="s">
        <v>365</v>
      </c>
      <c r="Z31" s="457">
        <v>79820.45</v>
      </c>
      <c r="AA31" s="458" t="s">
        <v>365</v>
      </c>
      <c r="AB31" s="457">
        <v>79195.87</v>
      </c>
      <c r="AC31" s="458" t="s">
        <v>365</v>
      </c>
      <c r="AD31" s="460">
        <v>88911.5</v>
      </c>
      <c r="AE31" s="461" t="s">
        <v>297</v>
      </c>
      <c r="AF31" s="460">
        <v>85642.7</v>
      </c>
      <c r="AG31" s="461" t="s">
        <v>297</v>
      </c>
      <c r="AH31" s="460">
        <v>80701.2</v>
      </c>
      <c r="AI31" s="461" t="s">
        <v>297</v>
      </c>
      <c r="AJ31" s="460">
        <v>81308.7</v>
      </c>
      <c r="AK31" s="461" t="s">
        <v>297</v>
      </c>
      <c r="AL31" s="460">
        <v>82957.100000000006</v>
      </c>
      <c r="AM31" s="461" t="s">
        <v>297</v>
      </c>
      <c r="AN31" s="460">
        <v>79563.8</v>
      </c>
      <c r="AO31" s="461" t="s">
        <v>297</v>
      </c>
      <c r="AP31" s="458" t="s">
        <v>55</v>
      </c>
      <c r="AQ31" s="458" t="s">
        <v>297</v>
      </c>
    </row>
    <row r="32" spans="1:43" ht="15" x14ac:dyDescent="0.25">
      <c r="A32" s="414" t="s">
        <v>45</v>
      </c>
      <c r="B32" s="415">
        <v>20964.72</v>
      </c>
      <c r="C32" s="416" t="s">
        <v>365</v>
      </c>
      <c r="D32" s="415">
        <v>19066.22</v>
      </c>
      <c r="E32" s="416" t="s">
        <v>365</v>
      </c>
      <c r="F32" s="415">
        <v>18503.900000000001</v>
      </c>
      <c r="G32" s="416" t="s">
        <v>365</v>
      </c>
      <c r="H32" s="415">
        <v>16870.150000000001</v>
      </c>
      <c r="I32" s="416" t="s">
        <v>365</v>
      </c>
      <c r="J32" s="415">
        <v>20032.39</v>
      </c>
      <c r="K32" s="416" t="s">
        <v>365</v>
      </c>
      <c r="L32" s="415">
        <v>18628.169999999998</v>
      </c>
      <c r="M32" s="416" t="s">
        <v>365</v>
      </c>
      <c r="N32" s="415">
        <v>20112.03</v>
      </c>
      <c r="O32" s="416" t="s">
        <v>365</v>
      </c>
      <c r="P32" s="415">
        <v>21377.86</v>
      </c>
      <c r="Q32" s="416" t="s">
        <v>365</v>
      </c>
      <c r="R32" s="415">
        <v>21051.1</v>
      </c>
      <c r="S32" s="416" t="s">
        <v>365</v>
      </c>
      <c r="T32" s="415">
        <v>20216.43</v>
      </c>
      <c r="U32" s="416" t="s">
        <v>365</v>
      </c>
      <c r="V32" s="415">
        <v>19629.39</v>
      </c>
      <c r="W32" s="416" t="s">
        <v>365</v>
      </c>
      <c r="X32" s="415">
        <v>19408.740000000002</v>
      </c>
      <c r="Y32" s="416" t="s">
        <v>365</v>
      </c>
      <c r="Z32" s="415">
        <v>20659.86</v>
      </c>
      <c r="AA32" s="416" t="s">
        <v>365</v>
      </c>
      <c r="AB32" s="415">
        <v>20178.62</v>
      </c>
      <c r="AC32" s="416" t="s">
        <v>365</v>
      </c>
      <c r="AD32" s="415">
        <v>20607.86</v>
      </c>
      <c r="AE32" s="416" t="s">
        <v>365</v>
      </c>
      <c r="AF32" s="415">
        <v>22996.12</v>
      </c>
      <c r="AG32" s="416" t="s">
        <v>365</v>
      </c>
      <c r="AH32" s="415">
        <v>23079.74</v>
      </c>
      <c r="AI32" s="416" t="s">
        <v>365</v>
      </c>
      <c r="AJ32" s="415">
        <v>23079.74</v>
      </c>
      <c r="AK32" s="416" t="s">
        <v>365</v>
      </c>
      <c r="AL32" s="415">
        <v>23079.74</v>
      </c>
      <c r="AM32" s="416" t="s">
        <v>365</v>
      </c>
      <c r="AN32" s="415">
        <v>23079.74</v>
      </c>
      <c r="AO32" s="416" t="s">
        <v>365</v>
      </c>
      <c r="AP32" s="416" t="s">
        <v>55</v>
      </c>
      <c r="AQ32" s="416" t="s">
        <v>297</v>
      </c>
    </row>
    <row r="33" spans="1:43" ht="15" x14ac:dyDescent="0.25">
      <c r="A33" s="414" t="s">
        <v>46</v>
      </c>
      <c r="B33" s="457">
        <v>63162.92</v>
      </c>
      <c r="C33" s="458" t="s">
        <v>365</v>
      </c>
      <c r="D33" s="457">
        <v>34526.65</v>
      </c>
      <c r="E33" s="458" t="s">
        <v>365</v>
      </c>
      <c r="F33" s="457">
        <v>45335.5</v>
      </c>
      <c r="G33" s="458" t="s">
        <v>365</v>
      </c>
      <c r="H33" s="457">
        <v>37549.35</v>
      </c>
      <c r="I33" s="458" t="s">
        <v>365</v>
      </c>
      <c r="J33" s="457">
        <v>36573.440000000002</v>
      </c>
      <c r="K33" s="458" t="s">
        <v>365</v>
      </c>
      <c r="L33" s="457">
        <v>37738.620000000003</v>
      </c>
      <c r="M33" s="458" t="s">
        <v>365</v>
      </c>
      <c r="N33" s="457">
        <v>31907.91</v>
      </c>
      <c r="O33" s="458" t="s">
        <v>365</v>
      </c>
      <c r="P33" s="457">
        <v>36506.22</v>
      </c>
      <c r="Q33" s="458" t="s">
        <v>365</v>
      </c>
      <c r="R33" s="457">
        <v>30991.68</v>
      </c>
      <c r="S33" s="458" t="s">
        <v>365</v>
      </c>
      <c r="T33" s="457">
        <v>28691.68</v>
      </c>
      <c r="U33" s="458" t="s">
        <v>365</v>
      </c>
      <c r="V33" s="460">
        <v>44679.1</v>
      </c>
      <c r="W33" s="461" t="s">
        <v>297</v>
      </c>
      <c r="X33" s="460">
        <v>45469.919999999998</v>
      </c>
      <c r="Y33" s="461" t="s">
        <v>297</v>
      </c>
      <c r="Z33" s="460">
        <v>46180.56</v>
      </c>
      <c r="AA33" s="461" t="s">
        <v>297</v>
      </c>
      <c r="AB33" s="460">
        <v>46862.85</v>
      </c>
      <c r="AC33" s="461" t="s">
        <v>297</v>
      </c>
      <c r="AD33" s="460">
        <v>47582.91</v>
      </c>
      <c r="AE33" s="461" t="s">
        <v>297</v>
      </c>
      <c r="AF33" s="460">
        <v>48312.31</v>
      </c>
      <c r="AG33" s="461" t="s">
        <v>297</v>
      </c>
      <c r="AH33" s="460">
        <v>49100.9</v>
      </c>
      <c r="AI33" s="461" t="s">
        <v>297</v>
      </c>
      <c r="AJ33" s="460">
        <v>49847.34</v>
      </c>
      <c r="AK33" s="461" t="s">
        <v>297</v>
      </c>
      <c r="AL33" s="460">
        <v>50614.2</v>
      </c>
      <c r="AM33" s="461" t="s">
        <v>297</v>
      </c>
      <c r="AN33" s="460">
        <v>51445.7</v>
      </c>
      <c r="AO33" s="461" t="s">
        <v>297</v>
      </c>
      <c r="AP33" s="458" t="s">
        <v>55</v>
      </c>
      <c r="AQ33" s="458" t="s">
        <v>297</v>
      </c>
    </row>
    <row r="34" spans="1:43" ht="15" x14ac:dyDescent="0.25">
      <c r="A34" s="414" t="s">
        <v>47</v>
      </c>
      <c r="B34" s="415">
        <v>3648.96</v>
      </c>
      <c r="C34" s="416" t="s">
        <v>365</v>
      </c>
      <c r="D34" s="415">
        <v>8553.27</v>
      </c>
      <c r="E34" s="416" t="s">
        <v>365</v>
      </c>
      <c r="F34" s="415">
        <v>8516.0400000000009</v>
      </c>
      <c r="G34" s="416" t="s">
        <v>365</v>
      </c>
      <c r="H34" s="415">
        <v>8392.59</v>
      </c>
      <c r="I34" s="416" t="s">
        <v>365</v>
      </c>
      <c r="J34" s="415">
        <v>8503.7000000000007</v>
      </c>
      <c r="K34" s="416" t="s">
        <v>365</v>
      </c>
      <c r="L34" s="415">
        <v>8554.5</v>
      </c>
      <c r="M34" s="416" t="s">
        <v>365</v>
      </c>
      <c r="N34" s="415">
        <v>8440.31</v>
      </c>
      <c r="O34" s="416" t="s">
        <v>365</v>
      </c>
      <c r="P34" s="415">
        <v>8817.2800000000007</v>
      </c>
      <c r="Q34" s="416" t="s">
        <v>365</v>
      </c>
      <c r="R34" s="415">
        <v>8735.75</v>
      </c>
      <c r="S34" s="416" t="s">
        <v>365</v>
      </c>
      <c r="T34" s="415">
        <v>8657.36</v>
      </c>
      <c r="U34" s="416" t="s">
        <v>365</v>
      </c>
      <c r="V34" s="415">
        <v>8703.4699999999993</v>
      </c>
      <c r="W34" s="416" t="s">
        <v>365</v>
      </c>
      <c r="X34" s="415">
        <v>4371.7</v>
      </c>
      <c r="Y34" s="416" t="s">
        <v>365</v>
      </c>
      <c r="Z34" s="462">
        <v>7283.28</v>
      </c>
      <c r="AA34" s="459" t="s">
        <v>297</v>
      </c>
      <c r="AB34" s="462">
        <v>7345.48</v>
      </c>
      <c r="AC34" s="459" t="s">
        <v>297</v>
      </c>
      <c r="AD34" s="462">
        <v>7423.66</v>
      </c>
      <c r="AE34" s="459" t="s">
        <v>297</v>
      </c>
      <c r="AF34" s="462">
        <v>7440.59</v>
      </c>
      <c r="AG34" s="459" t="s">
        <v>297</v>
      </c>
      <c r="AH34" s="462">
        <v>7495.75</v>
      </c>
      <c r="AI34" s="459" t="s">
        <v>297</v>
      </c>
      <c r="AJ34" s="462">
        <v>7521.23</v>
      </c>
      <c r="AK34" s="459" t="s">
        <v>297</v>
      </c>
      <c r="AL34" s="462">
        <v>7612.46</v>
      </c>
      <c r="AM34" s="459" t="s">
        <v>297</v>
      </c>
      <c r="AN34" s="462">
        <v>7635.92</v>
      </c>
      <c r="AO34" s="459" t="s">
        <v>297</v>
      </c>
      <c r="AP34" s="416" t="s">
        <v>55</v>
      </c>
      <c r="AQ34" s="416" t="s">
        <v>297</v>
      </c>
    </row>
    <row r="35" spans="1:43" ht="15" x14ac:dyDescent="0.25">
      <c r="A35" s="414" t="s">
        <v>48</v>
      </c>
      <c r="B35" s="457">
        <v>15732.43</v>
      </c>
      <c r="C35" s="458" t="s">
        <v>365</v>
      </c>
      <c r="D35" s="457">
        <v>15540.4</v>
      </c>
      <c r="E35" s="458" t="s">
        <v>365</v>
      </c>
      <c r="F35" s="457">
        <v>15507.28</v>
      </c>
      <c r="G35" s="458" t="s">
        <v>365</v>
      </c>
      <c r="H35" s="457">
        <v>16950.71</v>
      </c>
      <c r="I35" s="458" t="s">
        <v>365</v>
      </c>
      <c r="J35" s="457">
        <v>17338.509999999998</v>
      </c>
      <c r="K35" s="458" t="s">
        <v>365</v>
      </c>
      <c r="L35" s="457">
        <v>20256.79</v>
      </c>
      <c r="M35" s="458" t="s">
        <v>365</v>
      </c>
      <c r="N35" s="457">
        <v>15652.36</v>
      </c>
      <c r="O35" s="458" t="s">
        <v>365</v>
      </c>
      <c r="P35" s="457">
        <v>15867.76</v>
      </c>
      <c r="Q35" s="458" t="s">
        <v>365</v>
      </c>
      <c r="R35" s="457">
        <v>16818.7</v>
      </c>
      <c r="S35" s="458" t="s">
        <v>365</v>
      </c>
      <c r="T35" s="457">
        <v>16767.37</v>
      </c>
      <c r="U35" s="458" t="s">
        <v>365</v>
      </c>
      <c r="V35" s="457">
        <v>16323.88</v>
      </c>
      <c r="W35" s="458" t="s">
        <v>365</v>
      </c>
      <c r="X35" s="457">
        <v>16354.97</v>
      </c>
      <c r="Y35" s="458" t="s">
        <v>365</v>
      </c>
      <c r="Z35" s="457">
        <v>16252.28</v>
      </c>
      <c r="AA35" s="458" t="s">
        <v>365</v>
      </c>
      <c r="AB35" s="457">
        <v>16576.3</v>
      </c>
      <c r="AC35" s="458" t="s">
        <v>365</v>
      </c>
      <c r="AD35" s="460">
        <v>13890.85</v>
      </c>
      <c r="AE35" s="461" t="s">
        <v>297</v>
      </c>
      <c r="AF35" s="461">
        <v>13906</v>
      </c>
      <c r="AG35" s="461" t="s">
        <v>297</v>
      </c>
      <c r="AH35" s="461">
        <v>13891</v>
      </c>
      <c r="AI35" s="461" t="s">
        <v>297</v>
      </c>
      <c r="AJ35" s="461">
        <v>13466</v>
      </c>
      <c r="AK35" s="461" t="s">
        <v>297</v>
      </c>
      <c r="AL35" s="461">
        <v>13449</v>
      </c>
      <c r="AM35" s="461" t="s">
        <v>297</v>
      </c>
      <c r="AN35" s="461">
        <v>13418</v>
      </c>
      <c r="AO35" s="461" t="s">
        <v>297</v>
      </c>
      <c r="AP35" s="458" t="s">
        <v>55</v>
      </c>
      <c r="AQ35" s="458" t="s">
        <v>297</v>
      </c>
    </row>
    <row r="36" spans="1:43" ht="15" x14ac:dyDescent="0.25">
      <c r="A36" s="414" t="s">
        <v>49</v>
      </c>
      <c r="B36" s="415">
        <v>114039.74</v>
      </c>
      <c r="C36" s="416" t="s">
        <v>365</v>
      </c>
      <c r="D36" s="415">
        <v>109647.65</v>
      </c>
      <c r="E36" s="416" t="s">
        <v>365</v>
      </c>
      <c r="F36" s="415">
        <v>109634.75</v>
      </c>
      <c r="G36" s="416" t="s">
        <v>365</v>
      </c>
      <c r="H36" s="415">
        <v>111285.98</v>
      </c>
      <c r="I36" s="416" t="s">
        <v>365</v>
      </c>
      <c r="J36" s="415">
        <v>112436.74</v>
      </c>
      <c r="K36" s="416" t="s">
        <v>365</v>
      </c>
      <c r="L36" s="415">
        <v>112849.38</v>
      </c>
      <c r="M36" s="416" t="s">
        <v>365</v>
      </c>
      <c r="N36" s="415">
        <v>113443.98</v>
      </c>
      <c r="O36" s="416" t="s">
        <v>365</v>
      </c>
      <c r="P36" s="415">
        <v>113536.15</v>
      </c>
      <c r="Q36" s="416" t="s">
        <v>365</v>
      </c>
      <c r="R36" s="415">
        <v>112296.82</v>
      </c>
      <c r="S36" s="416" t="s">
        <v>365</v>
      </c>
      <c r="T36" s="415">
        <v>112788.16</v>
      </c>
      <c r="U36" s="416" t="s">
        <v>365</v>
      </c>
      <c r="V36" s="415">
        <v>114532.87</v>
      </c>
      <c r="W36" s="416" t="s">
        <v>365</v>
      </c>
      <c r="X36" s="415">
        <v>122250.56</v>
      </c>
      <c r="Y36" s="416" t="s">
        <v>365</v>
      </c>
      <c r="Z36" s="415">
        <v>123474.28</v>
      </c>
      <c r="AA36" s="416" t="s">
        <v>365</v>
      </c>
      <c r="AB36" s="415">
        <v>122615.7</v>
      </c>
      <c r="AC36" s="416" t="s">
        <v>365</v>
      </c>
      <c r="AD36" s="415">
        <v>123731.12</v>
      </c>
      <c r="AE36" s="416" t="s">
        <v>365</v>
      </c>
      <c r="AF36" s="415">
        <v>124821.58</v>
      </c>
      <c r="AG36" s="416" t="s">
        <v>365</v>
      </c>
      <c r="AH36" s="415">
        <v>125007.9</v>
      </c>
      <c r="AI36" s="416" t="s">
        <v>365</v>
      </c>
      <c r="AJ36" s="415">
        <v>125007.9</v>
      </c>
      <c r="AK36" s="416" t="s">
        <v>365</v>
      </c>
      <c r="AL36" s="415">
        <v>125007.9</v>
      </c>
      <c r="AM36" s="416" t="s">
        <v>365</v>
      </c>
      <c r="AN36" s="415">
        <v>125007.9</v>
      </c>
      <c r="AO36" s="416" t="s">
        <v>365</v>
      </c>
      <c r="AP36" s="416" t="s">
        <v>55</v>
      </c>
      <c r="AQ36" s="416" t="s">
        <v>297</v>
      </c>
    </row>
    <row r="37" spans="1:43" ht="15" x14ac:dyDescent="0.25">
      <c r="A37" s="414" t="s">
        <v>50</v>
      </c>
      <c r="B37" s="457">
        <v>125519.99</v>
      </c>
      <c r="C37" s="458" t="s">
        <v>365</v>
      </c>
      <c r="D37" s="457">
        <v>126929.71</v>
      </c>
      <c r="E37" s="458" t="s">
        <v>365</v>
      </c>
      <c r="F37" s="457">
        <v>127915.84</v>
      </c>
      <c r="G37" s="458" t="s">
        <v>365</v>
      </c>
      <c r="H37" s="457">
        <v>127914.55</v>
      </c>
      <c r="I37" s="458" t="s">
        <v>365</v>
      </c>
      <c r="J37" s="457">
        <v>128012.5</v>
      </c>
      <c r="K37" s="458" t="s">
        <v>365</v>
      </c>
      <c r="L37" s="457">
        <v>139036.81</v>
      </c>
      <c r="M37" s="458" t="s">
        <v>365</v>
      </c>
      <c r="N37" s="457">
        <v>127825.51</v>
      </c>
      <c r="O37" s="458" t="s">
        <v>365</v>
      </c>
      <c r="P37" s="457">
        <v>125877.47</v>
      </c>
      <c r="Q37" s="458" t="s">
        <v>365</v>
      </c>
      <c r="R37" s="457">
        <v>123278.54</v>
      </c>
      <c r="S37" s="458" t="s">
        <v>365</v>
      </c>
      <c r="T37" s="457">
        <v>122295.38</v>
      </c>
      <c r="U37" s="458" t="s">
        <v>365</v>
      </c>
      <c r="V37" s="457">
        <v>132120.01</v>
      </c>
      <c r="W37" s="458" t="s">
        <v>365</v>
      </c>
      <c r="X37" s="457">
        <v>131182.32999999999</v>
      </c>
      <c r="Y37" s="458" t="s">
        <v>365</v>
      </c>
      <c r="Z37" s="457">
        <v>130468.54</v>
      </c>
      <c r="AA37" s="458" t="s">
        <v>365</v>
      </c>
      <c r="AB37" s="457">
        <v>129353.02</v>
      </c>
      <c r="AC37" s="458" t="s">
        <v>365</v>
      </c>
      <c r="AD37" s="457">
        <v>131287.5</v>
      </c>
      <c r="AE37" s="458" t="s">
        <v>365</v>
      </c>
      <c r="AF37" s="457">
        <v>133379.82999999999</v>
      </c>
      <c r="AG37" s="458" t="s">
        <v>365</v>
      </c>
      <c r="AH37" s="457">
        <v>133291.22</v>
      </c>
      <c r="AI37" s="458" t="s">
        <v>365</v>
      </c>
      <c r="AJ37" s="457">
        <v>133291.22</v>
      </c>
      <c r="AK37" s="458" t="s">
        <v>365</v>
      </c>
      <c r="AL37" s="457">
        <v>133291.22</v>
      </c>
      <c r="AM37" s="458" t="s">
        <v>365</v>
      </c>
      <c r="AN37" s="457">
        <v>133291.22</v>
      </c>
      <c r="AO37" s="458" t="s">
        <v>365</v>
      </c>
      <c r="AP37" s="458" t="s">
        <v>55</v>
      </c>
      <c r="AQ37" s="458" t="s">
        <v>297</v>
      </c>
    </row>
    <row r="39" spans="1:43" ht="15" x14ac:dyDescent="0.25">
      <c r="A39" s="410" t="s">
        <v>369</v>
      </c>
    </row>
    <row r="40" spans="1:43" ht="15" x14ac:dyDescent="0.25">
      <c r="A40" s="410" t="s">
        <v>55</v>
      </c>
      <c r="B40" s="408" t="s">
        <v>56</v>
      </c>
    </row>
    <row r="41" spans="1:43" ht="15" x14ac:dyDescent="0.25">
      <c r="A41" s="410" t="s">
        <v>370</v>
      </c>
    </row>
    <row r="42" spans="1:43" ht="15" x14ac:dyDescent="0.25">
      <c r="A42" s="410" t="s">
        <v>397</v>
      </c>
      <c r="B42" s="408" t="s">
        <v>398</v>
      </c>
    </row>
    <row r="43" spans="1:43" ht="15" x14ac:dyDescent="0.25">
      <c r="A43" s="410" t="s">
        <v>366</v>
      </c>
      <c r="B43" s="408" t="s">
        <v>371</v>
      </c>
    </row>
    <row r="44" spans="1:43" ht="15" x14ac:dyDescent="0.25">
      <c r="A44" s="410" t="s">
        <v>365</v>
      </c>
      <c r="B44" s="408" t="s">
        <v>373</v>
      </c>
    </row>
  </sheetData>
  <mergeCells count="21">
    <mergeCell ref="AL10:AM10"/>
    <mergeCell ref="AN10:AO10"/>
    <mergeCell ref="AP10:AQ10"/>
    <mergeCell ref="Z10:AA10"/>
    <mergeCell ref="AB10:AC10"/>
    <mergeCell ref="AD10:AE10"/>
    <mergeCell ref="AF10:AG10"/>
    <mergeCell ref="AH10:AI10"/>
    <mergeCell ref="AJ10:AK10"/>
    <mergeCell ref="X10:Y10"/>
    <mergeCell ref="B10:C10"/>
    <mergeCell ref="D10:E10"/>
    <mergeCell ref="F10:G10"/>
    <mergeCell ref="H10:I10"/>
    <mergeCell ref="J10:K10"/>
    <mergeCell ref="L10:M10"/>
    <mergeCell ref="N10:O10"/>
    <mergeCell ref="P10:Q10"/>
    <mergeCell ref="R10:S10"/>
    <mergeCell ref="T10:U10"/>
    <mergeCell ref="V10:W10"/>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AB89D-DF62-4319-A14D-83875178C216}">
  <dimension ref="A1:AQ45"/>
  <sheetViews>
    <sheetView workbookViewId="0"/>
  </sheetViews>
  <sheetFormatPr defaultColWidth="9" defaultRowHeight="11.45" customHeight="1" x14ac:dyDescent="0.25"/>
  <cols>
    <col min="1" max="1" width="26.125" style="409" customWidth="1"/>
    <col min="2" max="2" width="8.75" style="409" customWidth="1"/>
    <col min="3" max="3" width="4.375" style="409" customWidth="1"/>
    <col min="4" max="4" width="8.75" style="409" customWidth="1"/>
    <col min="5" max="5" width="4.375" style="409" customWidth="1"/>
    <col min="6" max="6" width="8.75" style="409" customWidth="1"/>
    <col min="7" max="7" width="4.375" style="409" customWidth="1"/>
    <col min="8" max="8" width="8.75" style="409" customWidth="1"/>
    <col min="9" max="9" width="4.375" style="409" customWidth="1"/>
    <col min="10" max="10" width="8.75" style="409" customWidth="1"/>
    <col min="11" max="11" width="4.375" style="409" customWidth="1"/>
    <col min="12" max="12" width="8.75" style="409" customWidth="1"/>
    <col min="13" max="13" width="4.375" style="409" customWidth="1"/>
    <col min="14" max="14" width="8.75" style="409" customWidth="1"/>
    <col min="15" max="15" width="4.375" style="409" customWidth="1"/>
    <col min="16" max="16" width="8.75" style="409" customWidth="1"/>
    <col min="17" max="17" width="4.375" style="409" customWidth="1"/>
    <col min="18" max="18" width="8.75" style="409" customWidth="1"/>
    <col min="19" max="19" width="4.375" style="409" customWidth="1"/>
    <col min="20" max="20" width="8.75" style="409" customWidth="1"/>
    <col min="21" max="21" width="4.375" style="409" customWidth="1"/>
    <col min="22" max="22" width="8.75" style="409" customWidth="1"/>
    <col min="23" max="23" width="4.375" style="409" customWidth="1"/>
    <col min="24" max="24" width="8.75" style="409" customWidth="1"/>
    <col min="25" max="25" width="4.375" style="409" customWidth="1"/>
    <col min="26" max="26" width="8.75" style="409" customWidth="1"/>
    <col min="27" max="27" width="4.375" style="409" customWidth="1"/>
    <col min="28" max="28" width="8.75" style="409" customWidth="1"/>
    <col min="29" max="29" width="4.375" style="409" customWidth="1"/>
    <col min="30" max="30" width="8.75" style="409" customWidth="1"/>
    <col min="31" max="31" width="4.375" style="409" customWidth="1"/>
    <col min="32" max="32" width="8.75" style="409" customWidth="1"/>
    <col min="33" max="33" width="4.375" style="409" customWidth="1"/>
    <col min="34" max="34" width="8.75" style="409" customWidth="1"/>
    <col min="35" max="35" width="4.375" style="409" customWidth="1"/>
    <col min="36" max="36" width="8.75" style="409" customWidth="1"/>
    <col min="37" max="37" width="4.375" style="409" customWidth="1"/>
    <col min="38" max="38" width="8.75" style="409" customWidth="1"/>
    <col min="39" max="39" width="4.375" style="409" customWidth="1"/>
    <col min="40" max="40" width="8.75" style="409" customWidth="1"/>
    <col min="41" max="41" width="4.375" style="409" customWidth="1"/>
    <col min="42" max="42" width="8.75" style="409" customWidth="1"/>
    <col min="43" max="43" width="4.375" style="409" customWidth="1"/>
    <col min="44" max="16384" width="9" style="409"/>
  </cols>
  <sheetData>
    <row r="1" spans="1:43" ht="11.45" customHeight="1" x14ac:dyDescent="0.25">
      <c r="A1" s="408" t="s">
        <v>399</v>
      </c>
    </row>
    <row r="2" spans="1:43" ht="11.45" customHeight="1" x14ac:dyDescent="0.25">
      <c r="A2" s="408" t="s">
        <v>353</v>
      </c>
      <c r="B2" s="410" t="s">
        <v>395</v>
      </c>
    </row>
    <row r="3" spans="1:43" ht="11.45" customHeight="1" x14ac:dyDescent="0.25">
      <c r="A3" s="408" t="s">
        <v>355</v>
      </c>
      <c r="B3" s="408" t="s">
        <v>356</v>
      </c>
    </row>
    <row r="5" spans="1:43" ht="11.45" customHeight="1" x14ac:dyDescent="0.25">
      <c r="A5" s="410" t="s">
        <v>357</v>
      </c>
      <c r="C5" s="408" t="s">
        <v>358</v>
      </c>
    </row>
    <row r="6" spans="1:43" ht="11.45" customHeight="1" x14ac:dyDescent="0.25">
      <c r="A6" s="410" t="s">
        <v>359</v>
      </c>
      <c r="C6" s="408" t="s">
        <v>396</v>
      </c>
    </row>
    <row r="7" spans="1:43" ht="11.45" customHeight="1" x14ac:dyDescent="0.25">
      <c r="A7" s="410" t="s">
        <v>361</v>
      </c>
      <c r="C7" s="408" t="s">
        <v>400</v>
      </c>
    </row>
    <row r="8" spans="1:43" ht="11.45" customHeight="1" x14ac:dyDescent="0.25">
      <c r="A8" s="410" t="s">
        <v>362</v>
      </c>
      <c r="C8" s="408" t="s">
        <v>2</v>
      </c>
    </row>
    <row r="10" spans="1:43" ht="11.45" customHeight="1" x14ac:dyDescent="0.25">
      <c r="A10" s="411" t="s">
        <v>363</v>
      </c>
      <c r="B10" s="707" t="s">
        <v>4</v>
      </c>
      <c r="C10" s="707" t="s">
        <v>297</v>
      </c>
      <c r="D10" s="707" t="s">
        <v>5</v>
      </c>
      <c r="E10" s="707" t="s">
        <v>297</v>
      </c>
      <c r="F10" s="707" t="s">
        <v>6</v>
      </c>
      <c r="G10" s="707" t="s">
        <v>297</v>
      </c>
      <c r="H10" s="707" t="s">
        <v>7</v>
      </c>
      <c r="I10" s="707" t="s">
        <v>297</v>
      </c>
      <c r="J10" s="707" t="s">
        <v>8</v>
      </c>
      <c r="K10" s="707" t="s">
        <v>297</v>
      </c>
      <c r="L10" s="707" t="s">
        <v>9</v>
      </c>
      <c r="M10" s="707" t="s">
        <v>297</v>
      </c>
      <c r="N10" s="707" t="s">
        <v>10</v>
      </c>
      <c r="O10" s="707" t="s">
        <v>297</v>
      </c>
      <c r="P10" s="707" t="s">
        <v>11</v>
      </c>
      <c r="Q10" s="707" t="s">
        <v>297</v>
      </c>
      <c r="R10" s="707" t="s">
        <v>12</v>
      </c>
      <c r="S10" s="707" t="s">
        <v>297</v>
      </c>
      <c r="T10" s="707" t="s">
        <v>13</v>
      </c>
      <c r="U10" s="707" t="s">
        <v>297</v>
      </c>
      <c r="V10" s="707" t="s">
        <v>14</v>
      </c>
      <c r="W10" s="707" t="s">
        <v>297</v>
      </c>
      <c r="X10" s="707" t="s">
        <v>15</v>
      </c>
      <c r="Y10" s="707" t="s">
        <v>297</v>
      </c>
      <c r="Z10" s="707" t="s">
        <v>16</v>
      </c>
      <c r="AA10" s="707" t="s">
        <v>297</v>
      </c>
      <c r="AB10" s="707" t="s">
        <v>17</v>
      </c>
      <c r="AC10" s="707" t="s">
        <v>297</v>
      </c>
      <c r="AD10" s="707" t="s">
        <v>18</v>
      </c>
      <c r="AE10" s="707" t="s">
        <v>297</v>
      </c>
      <c r="AF10" s="707" t="s">
        <v>19</v>
      </c>
      <c r="AG10" s="707" t="s">
        <v>297</v>
      </c>
      <c r="AH10" s="707" t="s">
        <v>20</v>
      </c>
      <c r="AI10" s="707" t="s">
        <v>297</v>
      </c>
      <c r="AJ10" s="707" t="s">
        <v>21</v>
      </c>
      <c r="AK10" s="707" t="s">
        <v>297</v>
      </c>
      <c r="AL10" s="707" t="s">
        <v>22</v>
      </c>
      <c r="AM10" s="707" t="s">
        <v>297</v>
      </c>
      <c r="AN10" s="707" t="s">
        <v>63</v>
      </c>
      <c r="AO10" s="707" t="s">
        <v>297</v>
      </c>
      <c r="AP10" s="707" t="s">
        <v>300</v>
      </c>
      <c r="AQ10" s="707" t="s">
        <v>297</v>
      </c>
    </row>
    <row r="11" spans="1:43" ht="11.45" customHeight="1" x14ac:dyDescent="0.25">
      <c r="A11" s="412" t="s">
        <v>364</v>
      </c>
      <c r="B11" s="413" t="s">
        <v>297</v>
      </c>
      <c r="C11" s="413" t="s">
        <v>297</v>
      </c>
      <c r="D11" s="413" t="s">
        <v>297</v>
      </c>
      <c r="E11" s="413" t="s">
        <v>297</v>
      </c>
      <c r="F11" s="413" t="s">
        <v>297</v>
      </c>
      <c r="G11" s="413" t="s">
        <v>297</v>
      </c>
      <c r="H11" s="413" t="s">
        <v>297</v>
      </c>
      <c r="I11" s="413" t="s">
        <v>297</v>
      </c>
      <c r="J11" s="413" t="s">
        <v>297</v>
      </c>
      <c r="K11" s="413" t="s">
        <v>297</v>
      </c>
      <c r="L11" s="413" t="s">
        <v>297</v>
      </c>
      <c r="M11" s="413" t="s">
        <v>297</v>
      </c>
      <c r="N11" s="413" t="s">
        <v>297</v>
      </c>
      <c r="O11" s="413" t="s">
        <v>297</v>
      </c>
      <c r="P11" s="413" t="s">
        <v>297</v>
      </c>
      <c r="Q11" s="413" t="s">
        <v>297</v>
      </c>
      <c r="R11" s="413" t="s">
        <v>297</v>
      </c>
      <c r="S11" s="413" t="s">
        <v>297</v>
      </c>
      <c r="T11" s="413" t="s">
        <v>297</v>
      </c>
      <c r="U11" s="413" t="s">
        <v>297</v>
      </c>
      <c r="V11" s="413" t="s">
        <v>297</v>
      </c>
      <c r="W11" s="413" t="s">
        <v>297</v>
      </c>
      <c r="X11" s="413" t="s">
        <v>297</v>
      </c>
      <c r="Y11" s="413" t="s">
        <v>297</v>
      </c>
      <c r="Z11" s="413" t="s">
        <v>297</v>
      </c>
      <c r="AA11" s="413" t="s">
        <v>297</v>
      </c>
      <c r="AB11" s="413" t="s">
        <v>297</v>
      </c>
      <c r="AC11" s="413" t="s">
        <v>297</v>
      </c>
      <c r="AD11" s="413" t="s">
        <v>297</v>
      </c>
      <c r="AE11" s="413" t="s">
        <v>297</v>
      </c>
      <c r="AF11" s="413" t="s">
        <v>297</v>
      </c>
      <c r="AG11" s="413" t="s">
        <v>297</v>
      </c>
      <c r="AH11" s="413" t="s">
        <v>297</v>
      </c>
      <c r="AI11" s="413" t="s">
        <v>297</v>
      </c>
      <c r="AJ11" s="413" t="s">
        <v>297</v>
      </c>
      <c r="AK11" s="413" t="s">
        <v>297</v>
      </c>
      <c r="AL11" s="413" t="s">
        <v>297</v>
      </c>
      <c r="AM11" s="413" t="s">
        <v>297</v>
      </c>
      <c r="AN11" s="413" t="s">
        <v>297</v>
      </c>
      <c r="AO11" s="413" t="s">
        <v>297</v>
      </c>
      <c r="AP11" s="413" t="s">
        <v>297</v>
      </c>
      <c r="AQ11" s="413" t="s">
        <v>297</v>
      </c>
    </row>
    <row r="12" spans="1:43" ht="11.45" customHeight="1" x14ac:dyDescent="0.25">
      <c r="A12" s="414" t="s">
        <v>24</v>
      </c>
      <c r="B12" s="416" t="s">
        <v>55</v>
      </c>
      <c r="C12" s="416" t="s">
        <v>297</v>
      </c>
      <c r="D12" s="416" t="s">
        <v>55</v>
      </c>
      <c r="E12" s="416" t="s">
        <v>297</v>
      </c>
      <c r="F12" s="416" t="s">
        <v>55</v>
      </c>
      <c r="G12" s="416" t="s">
        <v>297</v>
      </c>
      <c r="H12" s="416" t="s">
        <v>55</v>
      </c>
      <c r="I12" s="416" t="s">
        <v>297</v>
      </c>
      <c r="J12" s="416" t="s">
        <v>55</v>
      </c>
      <c r="K12" s="416" t="s">
        <v>297</v>
      </c>
      <c r="L12" s="416" t="s">
        <v>55</v>
      </c>
      <c r="M12" s="416" t="s">
        <v>297</v>
      </c>
      <c r="N12" s="416" t="s">
        <v>55</v>
      </c>
      <c r="O12" s="416" t="s">
        <v>297</v>
      </c>
      <c r="P12" s="416" t="s">
        <v>55</v>
      </c>
      <c r="Q12" s="416" t="s">
        <v>297</v>
      </c>
      <c r="R12" s="416" t="s">
        <v>55</v>
      </c>
      <c r="S12" s="416" t="s">
        <v>297</v>
      </c>
      <c r="T12" s="416" t="s">
        <v>55</v>
      </c>
      <c r="U12" s="416" t="s">
        <v>297</v>
      </c>
      <c r="V12" s="416" t="s">
        <v>55</v>
      </c>
      <c r="W12" s="416" t="s">
        <v>297</v>
      </c>
      <c r="X12" s="416" t="s">
        <v>55</v>
      </c>
      <c r="Y12" s="416" t="s">
        <v>297</v>
      </c>
      <c r="Z12" s="416" t="s">
        <v>55</v>
      </c>
      <c r="AA12" s="416" t="s">
        <v>297</v>
      </c>
      <c r="AB12" s="416" t="s">
        <v>55</v>
      </c>
      <c r="AC12" s="416" t="s">
        <v>297</v>
      </c>
      <c r="AD12" s="416" t="s">
        <v>55</v>
      </c>
      <c r="AE12" s="416" t="s">
        <v>297</v>
      </c>
      <c r="AF12" s="416" t="s">
        <v>55</v>
      </c>
      <c r="AG12" s="416" t="s">
        <v>297</v>
      </c>
      <c r="AH12" s="416" t="s">
        <v>55</v>
      </c>
      <c r="AI12" s="416" t="s">
        <v>297</v>
      </c>
      <c r="AJ12" s="416" t="s">
        <v>55</v>
      </c>
      <c r="AK12" s="416" t="s">
        <v>297</v>
      </c>
      <c r="AL12" s="416" t="s">
        <v>55</v>
      </c>
      <c r="AM12" s="416" t="s">
        <v>297</v>
      </c>
      <c r="AN12" s="416" t="s">
        <v>55</v>
      </c>
      <c r="AO12" s="416" t="s">
        <v>297</v>
      </c>
      <c r="AP12" s="416" t="s">
        <v>55</v>
      </c>
      <c r="AQ12" s="416" t="s">
        <v>297</v>
      </c>
    </row>
    <row r="13" spans="1:43" ht="11.45" customHeight="1" x14ac:dyDescent="0.25">
      <c r="A13" s="414" t="s">
        <v>25</v>
      </c>
      <c r="B13" s="458" t="s">
        <v>55</v>
      </c>
      <c r="C13" s="458" t="s">
        <v>297</v>
      </c>
      <c r="D13" s="458" t="s">
        <v>55</v>
      </c>
      <c r="E13" s="458" t="s">
        <v>297</v>
      </c>
      <c r="F13" s="458" t="s">
        <v>55</v>
      </c>
      <c r="G13" s="458" t="s">
        <v>297</v>
      </c>
      <c r="H13" s="458" t="s">
        <v>55</v>
      </c>
      <c r="I13" s="458" t="s">
        <v>297</v>
      </c>
      <c r="J13" s="458" t="s">
        <v>55</v>
      </c>
      <c r="K13" s="458" t="s">
        <v>297</v>
      </c>
      <c r="L13" s="458" t="s">
        <v>55</v>
      </c>
      <c r="M13" s="458" t="s">
        <v>297</v>
      </c>
      <c r="N13" s="458">
        <v>15409</v>
      </c>
      <c r="O13" s="458" t="s">
        <v>297</v>
      </c>
      <c r="P13" s="458">
        <v>15422</v>
      </c>
      <c r="Q13" s="458" t="s">
        <v>297</v>
      </c>
      <c r="R13" s="458">
        <v>15434</v>
      </c>
      <c r="S13" s="458" t="s">
        <v>297</v>
      </c>
      <c r="T13" s="458">
        <v>15448</v>
      </c>
      <c r="U13" s="458" t="s">
        <v>297</v>
      </c>
      <c r="V13" s="458">
        <v>15198</v>
      </c>
      <c r="W13" s="458" t="s">
        <v>297</v>
      </c>
      <c r="X13" s="458">
        <v>15200</v>
      </c>
      <c r="Y13" s="458" t="s">
        <v>297</v>
      </c>
      <c r="Z13" s="458">
        <v>15454</v>
      </c>
      <c r="AA13" s="458" t="s">
        <v>297</v>
      </c>
      <c r="AB13" s="458">
        <v>9181</v>
      </c>
      <c r="AC13" s="458" t="s">
        <v>397</v>
      </c>
      <c r="AD13" s="458">
        <v>9268</v>
      </c>
      <c r="AE13" s="458" t="s">
        <v>297</v>
      </c>
      <c r="AF13" s="458">
        <v>9177</v>
      </c>
      <c r="AG13" s="458" t="s">
        <v>297</v>
      </c>
      <c r="AH13" s="458">
        <v>9050</v>
      </c>
      <c r="AI13" s="458" t="s">
        <v>297</v>
      </c>
      <c r="AJ13" s="458">
        <v>9101</v>
      </c>
      <c r="AK13" s="458" t="s">
        <v>297</v>
      </c>
      <c r="AL13" s="458">
        <v>8860</v>
      </c>
      <c r="AM13" s="458" t="s">
        <v>297</v>
      </c>
      <c r="AN13" s="458">
        <v>9147</v>
      </c>
      <c r="AO13" s="458" t="s">
        <v>297</v>
      </c>
      <c r="AP13" s="458" t="s">
        <v>55</v>
      </c>
      <c r="AQ13" s="458" t="s">
        <v>297</v>
      </c>
    </row>
    <row r="14" spans="1:43" ht="11.45" customHeight="1" x14ac:dyDescent="0.25">
      <c r="A14" s="414" t="s">
        <v>26</v>
      </c>
      <c r="B14" s="416" t="s">
        <v>55</v>
      </c>
      <c r="C14" s="416" t="s">
        <v>297</v>
      </c>
      <c r="D14" s="416" t="s">
        <v>55</v>
      </c>
      <c r="E14" s="416" t="s">
        <v>297</v>
      </c>
      <c r="F14" s="416" t="s">
        <v>55</v>
      </c>
      <c r="G14" s="416" t="s">
        <v>297</v>
      </c>
      <c r="H14" s="416" t="s">
        <v>55</v>
      </c>
      <c r="I14" s="416" t="s">
        <v>297</v>
      </c>
      <c r="J14" s="416" t="s">
        <v>55</v>
      </c>
      <c r="K14" s="416" t="s">
        <v>297</v>
      </c>
      <c r="L14" s="416" t="s">
        <v>55</v>
      </c>
      <c r="M14" s="416" t="s">
        <v>297</v>
      </c>
      <c r="N14" s="416" t="s">
        <v>55</v>
      </c>
      <c r="O14" s="416" t="s">
        <v>297</v>
      </c>
      <c r="P14" s="416" t="s">
        <v>55</v>
      </c>
      <c r="Q14" s="416" t="s">
        <v>297</v>
      </c>
      <c r="R14" s="416" t="s">
        <v>55</v>
      </c>
      <c r="S14" s="416" t="s">
        <v>297</v>
      </c>
      <c r="T14" s="416" t="s">
        <v>55</v>
      </c>
      <c r="U14" s="416" t="s">
        <v>297</v>
      </c>
      <c r="V14" s="416" t="s">
        <v>55</v>
      </c>
      <c r="W14" s="416" t="s">
        <v>297</v>
      </c>
      <c r="X14" s="416" t="s">
        <v>55</v>
      </c>
      <c r="Y14" s="416" t="s">
        <v>297</v>
      </c>
      <c r="Z14" s="416" t="s">
        <v>55</v>
      </c>
      <c r="AA14" s="416" t="s">
        <v>297</v>
      </c>
      <c r="AB14" s="416" t="s">
        <v>55</v>
      </c>
      <c r="AC14" s="416" t="s">
        <v>297</v>
      </c>
      <c r="AD14" s="416" t="s">
        <v>55</v>
      </c>
      <c r="AE14" s="416" t="s">
        <v>297</v>
      </c>
      <c r="AF14" s="416" t="s">
        <v>55</v>
      </c>
      <c r="AG14" s="416" t="s">
        <v>297</v>
      </c>
      <c r="AH14" s="416" t="s">
        <v>55</v>
      </c>
      <c r="AI14" s="416" t="s">
        <v>297</v>
      </c>
      <c r="AJ14" s="416" t="s">
        <v>55</v>
      </c>
      <c r="AK14" s="416" t="s">
        <v>297</v>
      </c>
      <c r="AL14" s="416" t="s">
        <v>55</v>
      </c>
      <c r="AM14" s="416" t="s">
        <v>297</v>
      </c>
      <c r="AN14" s="416" t="s">
        <v>55</v>
      </c>
      <c r="AO14" s="416" t="s">
        <v>297</v>
      </c>
      <c r="AP14" s="416" t="s">
        <v>55</v>
      </c>
      <c r="AQ14" s="416" t="s">
        <v>297</v>
      </c>
    </row>
    <row r="15" spans="1:43" ht="11.45" customHeight="1" x14ac:dyDescent="0.25">
      <c r="A15" s="414" t="s">
        <v>27</v>
      </c>
      <c r="B15" s="458" t="s">
        <v>55</v>
      </c>
      <c r="C15" s="458" t="s">
        <v>297</v>
      </c>
      <c r="D15" s="458" t="s">
        <v>55</v>
      </c>
      <c r="E15" s="458" t="s">
        <v>297</v>
      </c>
      <c r="F15" s="458" t="s">
        <v>55</v>
      </c>
      <c r="G15" s="458" t="s">
        <v>297</v>
      </c>
      <c r="H15" s="458" t="s">
        <v>55</v>
      </c>
      <c r="I15" s="458" t="s">
        <v>297</v>
      </c>
      <c r="J15" s="458" t="s">
        <v>55</v>
      </c>
      <c r="K15" s="458" t="s">
        <v>297</v>
      </c>
      <c r="L15" s="458" t="s">
        <v>55</v>
      </c>
      <c r="M15" s="458" t="s">
        <v>297</v>
      </c>
      <c r="N15" s="458" t="s">
        <v>55</v>
      </c>
      <c r="O15" s="458" t="s">
        <v>297</v>
      </c>
      <c r="P15" s="458" t="s">
        <v>55</v>
      </c>
      <c r="Q15" s="458" t="s">
        <v>297</v>
      </c>
      <c r="R15" s="458" t="s">
        <v>55</v>
      </c>
      <c r="S15" s="458" t="s">
        <v>297</v>
      </c>
      <c r="T15" s="458" t="s">
        <v>55</v>
      </c>
      <c r="U15" s="458" t="s">
        <v>297</v>
      </c>
      <c r="V15" s="458" t="s">
        <v>55</v>
      </c>
      <c r="W15" s="458" t="s">
        <v>297</v>
      </c>
      <c r="X15" s="458" t="s">
        <v>55</v>
      </c>
      <c r="Y15" s="458" t="s">
        <v>297</v>
      </c>
      <c r="Z15" s="458" t="s">
        <v>55</v>
      </c>
      <c r="AA15" s="458" t="s">
        <v>297</v>
      </c>
      <c r="AB15" s="458" t="s">
        <v>55</v>
      </c>
      <c r="AC15" s="458" t="s">
        <v>297</v>
      </c>
      <c r="AD15" s="458" t="s">
        <v>55</v>
      </c>
      <c r="AE15" s="458" t="s">
        <v>297</v>
      </c>
      <c r="AF15" s="458" t="s">
        <v>55</v>
      </c>
      <c r="AG15" s="458" t="s">
        <v>297</v>
      </c>
      <c r="AH15" s="458" t="s">
        <v>55</v>
      </c>
      <c r="AI15" s="458" t="s">
        <v>297</v>
      </c>
      <c r="AJ15" s="458" t="s">
        <v>55</v>
      </c>
      <c r="AK15" s="458" t="s">
        <v>297</v>
      </c>
      <c r="AL15" s="458">
        <v>8000</v>
      </c>
      <c r="AM15" s="458" t="s">
        <v>297</v>
      </c>
      <c r="AN15" s="458" t="s">
        <v>55</v>
      </c>
      <c r="AO15" s="458" t="s">
        <v>297</v>
      </c>
      <c r="AP15" s="458" t="s">
        <v>55</v>
      </c>
      <c r="AQ15" s="458" t="s">
        <v>297</v>
      </c>
    </row>
    <row r="16" spans="1:43" ht="11.45" customHeight="1" x14ac:dyDescent="0.25">
      <c r="A16" s="414" t="s">
        <v>28</v>
      </c>
      <c r="B16" s="416" t="s">
        <v>55</v>
      </c>
      <c r="C16" s="416" t="s">
        <v>297</v>
      </c>
      <c r="D16" s="416" t="s">
        <v>55</v>
      </c>
      <c r="E16" s="416" t="s">
        <v>297</v>
      </c>
      <c r="F16" s="416" t="s">
        <v>55</v>
      </c>
      <c r="G16" s="416" t="s">
        <v>297</v>
      </c>
      <c r="H16" s="416" t="s">
        <v>55</v>
      </c>
      <c r="I16" s="416" t="s">
        <v>297</v>
      </c>
      <c r="J16" s="416" t="s">
        <v>55</v>
      </c>
      <c r="K16" s="416" t="s">
        <v>297</v>
      </c>
      <c r="L16" s="416" t="s">
        <v>55</v>
      </c>
      <c r="M16" s="416" t="s">
        <v>297</v>
      </c>
      <c r="N16" s="416" t="s">
        <v>55</v>
      </c>
      <c r="O16" s="416" t="s">
        <v>297</v>
      </c>
      <c r="P16" s="416" t="s">
        <v>55</v>
      </c>
      <c r="Q16" s="416" t="s">
        <v>297</v>
      </c>
      <c r="R16" s="416" t="s">
        <v>55</v>
      </c>
      <c r="S16" s="416" t="s">
        <v>297</v>
      </c>
      <c r="T16" s="416" t="s">
        <v>55</v>
      </c>
      <c r="U16" s="416" t="s">
        <v>297</v>
      </c>
      <c r="V16" s="416" t="s">
        <v>55</v>
      </c>
      <c r="W16" s="416" t="s">
        <v>297</v>
      </c>
      <c r="X16" s="416" t="s">
        <v>55</v>
      </c>
      <c r="Y16" s="416" t="s">
        <v>297</v>
      </c>
      <c r="Z16" s="416" t="s">
        <v>55</v>
      </c>
      <c r="AA16" s="416" t="s">
        <v>297</v>
      </c>
      <c r="AB16" s="416" t="s">
        <v>55</v>
      </c>
      <c r="AC16" s="416" t="s">
        <v>297</v>
      </c>
      <c r="AD16" s="415">
        <v>96521.05</v>
      </c>
      <c r="AE16" s="416" t="s">
        <v>297</v>
      </c>
      <c r="AF16" s="415">
        <v>96468.79</v>
      </c>
      <c r="AG16" s="416" t="s">
        <v>297</v>
      </c>
      <c r="AH16" s="415">
        <v>96375.49</v>
      </c>
      <c r="AI16" s="416" t="s">
        <v>297</v>
      </c>
      <c r="AJ16" s="415">
        <v>96334.73</v>
      </c>
      <c r="AK16" s="416" t="s">
        <v>297</v>
      </c>
      <c r="AL16" s="415">
        <v>93551.45</v>
      </c>
      <c r="AM16" s="416" t="s">
        <v>297</v>
      </c>
      <c r="AN16" s="415">
        <v>93543.54</v>
      </c>
      <c r="AO16" s="416" t="s">
        <v>297</v>
      </c>
      <c r="AP16" s="416" t="s">
        <v>55</v>
      </c>
      <c r="AQ16" s="416" t="s">
        <v>297</v>
      </c>
    </row>
    <row r="17" spans="1:43" ht="11.45" customHeight="1" x14ac:dyDescent="0.25">
      <c r="A17" s="414" t="s">
        <v>29</v>
      </c>
      <c r="B17" s="458" t="s">
        <v>55</v>
      </c>
      <c r="C17" s="458" t="s">
        <v>297</v>
      </c>
      <c r="D17" s="458" t="s">
        <v>55</v>
      </c>
      <c r="E17" s="458" t="s">
        <v>297</v>
      </c>
      <c r="F17" s="458" t="s">
        <v>55</v>
      </c>
      <c r="G17" s="458" t="s">
        <v>297</v>
      </c>
      <c r="H17" s="458" t="s">
        <v>55</v>
      </c>
      <c r="I17" s="458" t="s">
        <v>297</v>
      </c>
      <c r="J17" s="458" t="s">
        <v>55</v>
      </c>
      <c r="K17" s="458" t="s">
        <v>297</v>
      </c>
      <c r="L17" s="458" t="s">
        <v>55</v>
      </c>
      <c r="M17" s="458" t="s">
        <v>297</v>
      </c>
      <c r="N17" s="458" t="s">
        <v>55</v>
      </c>
      <c r="O17" s="458" t="s">
        <v>297</v>
      </c>
      <c r="P17" s="458" t="s">
        <v>55</v>
      </c>
      <c r="Q17" s="458" t="s">
        <v>297</v>
      </c>
      <c r="R17" s="458" t="s">
        <v>55</v>
      </c>
      <c r="S17" s="458" t="s">
        <v>297</v>
      </c>
      <c r="T17" s="458" t="s">
        <v>55</v>
      </c>
      <c r="U17" s="458" t="s">
        <v>297</v>
      </c>
      <c r="V17" s="458" t="s">
        <v>55</v>
      </c>
      <c r="W17" s="458" t="s">
        <v>297</v>
      </c>
      <c r="X17" s="458" t="s">
        <v>55</v>
      </c>
      <c r="Y17" s="458" t="s">
        <v>297</v>
      </c>
      <c r="Z17" s="458" t="s">
        <v>55</v>
      </c>
      <c r="AA17" s="458" t="s">
        <v>297</v>
      </c>
      <c r="AB17" s="458" t="s">
        <v>55</v>
      </c>
      <c r="AC17" s="458" t="s">
        <v>297</v>
      </c>
      <c r="AD17" s="458" t="s">
        <v>55</v>
      </c>
      <c r="AE17" s="458" t="s">
        <v>297</v>
      </c>
      <c r="AF17" s="458" t="s">
        <v>55</v>
      </c>
      <c r="AG17" s="458" t="s">
        <v>297</v>
      </c>
      <c r="AH17" s="458" t="s">
        <v>55</v>
      </c>
      <c r="AI17" s="458" t="s">
        <v>297</v>
      </c>
      <c r="AJ17" s="458" t="s">
        <v>55</v>
      </c>
      <c r="AK17" s="458" t="s">
        <v>297</v>
      </c>
      <c r="AL17" s="458" t="s">
        <v>55</v>
      </c>
      <c r="AM17" s="458" t="s">
        <v>297</v>
      </c>
      <c r="AN17" s="458" t="s">
        <v>55</v>
      </c>
      <c r="AO17" s="458" t="s">
        <v>297</v>
      </c>
      <c r="AP17" s="458" t="s">
        <v>55</v>
      </c>
      <c r="AQ17" s="458" t="s">
        <v>297</v>
      </c>
    </row>
    <row r="18" spans="1:43" ht="11.45" customHeight="1" x14ac:dyDescent="0.25">
      <c r="A18" s="414" t="s">
        <v>30</v>
      </c>
      <c r="B18" s="416" t="s">
        <v>55</v>
      </c>
      <c r="C18" s="416" t="s">
        <v>297</v>
      </c>
      <c r="D18" s="416" t="s">
        <v>55</v>
      </c>
      <c r="E18" s="416" t="s">
        <v>297</v>
      </c>
      <c r="F18" s="416" t="s">
        <v>55</v>
      </c>
      <c r="G18" s="416" t="s">
        <v>297</v>
      </c>
      <c r="H18" s="416" t="s">
        <v>55</v>
      </c>
      <c r="I18" s="416" t="s">
        <v>297</v>
      </c>
      <c r="J18" s="416" t="s">
        <v>55</v>
      </c>
      <c r="K18" s="416" t="s">
        <v>297</v>
      </c>
      <c r="L18" s="416" t="s">
        <v>55</v>
      </c>
      <c r="M18" s="416" t="s">
        <v>297</v>
      </c>
      <c r="N18" s="416" t="s">
        <v>55</v>
      </c>
      <c r="O18" s="416" t="s">
        <v>297</v>
      </c>
      <c r="P18" s="416" t="s">
        <v>55</v>
      </c>
      <c r="Q18" s="416" t="s">
        <v>297</v>
      </c>
      <c r="R18" s="416" t="s">
        <v>55</v>
      </c>
      <c r="S18" s="416" t="s">
        <v>297</v>
      </c>
      <c r="T18" s="416" t="s">
        <v>55</v>
      </c>
      <c r="U18" s="416" t="s">
        <v>297</v>
      </c>
      <c r="V18" s="416" t="s">
        <v>55</v>
      </c>
      <c r="W18" s="416" t="s">
        <v>297</v>
      </c>
      <c r="X18" s="416" t="s">
        <v>55</v>
      </c>
      <c r="Y18" s="416" t="s">
        <v>297</v>
      </c>
      <c r="Z18" s="416" t="s">
        <v>55</v>
      </c>
      <c r="AA18" s="416" t="s">
        <v>297</v>
      </c>
      <c r="AB18" s="416" t="s">
        <v>55</v>
      </c>
      <c r="AC18" s="416" t="s">
        <v>297</v>
      </c>
      <c r="AD18" s="415">
        <v>7900.28</v>
      </c>
      <c r="AE18" s="416" t="s">
        <v>297</v>
      </c>
      <c r="AF18" s="415">
        <v>7900.28</v>
      </c>
      <c r="AG18" s="416" t="s">
        <v>297</v>
      </c>
      <c r="AH18" s="415">
        <v>7900.28</v>
      </c>
      <c r="AI18" s="416" t="s">
        <v>297</v>
      </c>
      <c r="AJ18" s="415">
        <v>7900.28</v>
      </c>
      <c r="AK18" s="416" t="s">
        <v>297</v>
      </c>
      <c r="AL18" s="416">
        <v>7900</v>
      </c>
      <c r="AM18" s="416" t="s">
        <v>297</v>
      </c>
      <c r="AN18" s="416">
        <v>7900</v>
      </c>
      <c r="AO18" s="416" t="s">
        <v>297</v>
      </c>
      <c r="AP18" s="416" t="s">
        <v>55</v>
      </c>
      <c r="AQ18" s="416" t="s">
        <v>297</v>
      </c>
    </row>
    <row r="19" spans="1:43" ht="11.45" customHeight="1" x14ac:dyDescent="0.25">
      <c r="A19" s="414" t="s">
        <v>31</v>
      </c>
      <c r="B19" s="458" t="s">
        <v>55</v>
      </c>
      <c r="C19" s="458" t="s">
        <v>297</v>
      </c>
      <c r="D19" s="458" t="s">
        <v>55</v>
      </c>
      <c r="E19" s="458" t="s">
        <v>297</v>
      </c>
      <c r="F19" s="458" t="s">
        <v>55</v>
      </c>
      <c r="G19" s="458" t="s">
        <v>297</v>
      </c>
      <c r="H19" s="458" t="s">
        <v>55</v>
      </c>
      <c r="I19" s="458" t="s">
        <v>297</v>
      </c>
      <c r="J19" s="458" t="s">
        <v>55</v>
      </c>
      <c r="K19" s="458" t="s">
        <v>297</v>
      </c>
      <c r="L19" s="458" t="s">
        <v>55</v>
      </c>
      <c r="M19" s="458" t="s">
        <v>297</v>
      </c>
      <c r="N19" s="458" t="s">
        <v>55</v>
      </c>
      <c r="O19" s="458" t="s">
        <v>297</v>
      </c>
      <c r="P19" s="458" t="s">
        <v>55</v>
      </c>
      <c r="Q19" s="458" t="s">
        <v>297</v>
      </c>
      <c r="R19" s="458" t="s">
        <v>55</v>
      </c>
      <c r="S19" s="458" t="s">
        <v>297</v>
      </c>
      <c r="T19" s="458" t="s">
        <v>55</v>
      </c>
      <c r="U19" s="458" t="s">
        <v>297</v>
      </c>
      <c r="V19" s="458" t="s">
        <v>55</v>
      </c>
      <c r="W19" s="458" t="s">
        <v>297</v>
      </c>
      <c r="X19" s="458" t="s">
        <v>55</v>
      </c>
      <c r="Y19" s="458" t="s">
        <v>297</v>
      </c>
      <c r="Z19" s="458" t="s">
        <v>55</v>
      </c>
      <c r="AA19" s="458" t="s">
        <v>297</v>
      </c>
      <c r="AB19" s="458" t="s">
        <v>55</v>
      </c>
      <c r="AC19" s="458" t="s">
        <v>297</v>
      </c>
      <c r="AD19" s="458" t="s">
        <v>55</v>
      </c>
      <c r="AE19" s="458" t="s">
        <v>297</v>
      </c>
      <c r="AF19" s="458" t="s">
        <v>55</v>
      </c>
      <c r="AG19" s="458" t="s">
        <v>297</v>
      </c>
      <c r="AH19" s="458" t="s">
        <v>55</v>
      </c>
      <c r="AI19" s="458" t="s">
        <v>297</v>
      </c>
      <c r="AJ19" s="458" t="s">
        <v>55</v>
      </c>
      <c r="AK19" s="458" t="s">
        <v>297</v>
      </c>
      <c r="AL19" s="458" t="s">
        <v>55</v>
      </c>
      <c r="AM19" s="458" t="s">
        <v>297</v>
      </c>
      <c r="AN19" s="458" t="s">
        <v>55</v>
      </c>
      <c r="AO19" s="458" t="s">
        <v>297</v>
      </c>
      <c r="AP19" s="458" t="s">
        <v>55</v>
      </c>
      <c r="AQ19" s="458" t="s">
        <v>297</v>
      </c>
    </row>
    <row r="20" spans="1:43" ht="11.45" customHeight="1" x14ac:dyDescent="0.25">
      <c r="A20" s="414" t="s">
        <v>32</v>
      </c>
      <c r="B20" s="416" t="s">
        <v>55</v>
      </c>
      <c r="C20" s="416" t="s">
        <v>297</v>
      </c>
      <c r="D20" s="416" t="s">
        <v>55</v>
      </c>
      <c r="E20" s="416" t="s">
        <v>297</v>
      </c>
      <c r="F20" s="416" t="s">
        <v>55</v>
      </c>
      <c r="G20" s="416" t="s">
        <v>297</v>
      </c>
      <c r="H20" s="416" t="s">
        <v>55</v>
      </c>
      <c r="I20" s="416" t="s">
        <v>297</v>
      </c>
      <c r="J20" s="416" t="s">
        <v>55</v>
      </c>
      <c r="K20" s="416" t="s">
        <v>297</v>
      </c>
      <c r="L20" s="416" t="s">
        <v>55</v>
      </c>
      <c r="M20" s="416" t="s">
        <v>297</v>
      </c>
      <c r="N20" s="416" t="s">
        <v>55</v>
      </c>
      <c r="O20" s="416" t="s">
        <v>297</v>
      </c>
      <c r="P20" s="416" t="s">
        <v>55</v>
      </c>
      <c r="Q20" s="416" t="s">
        <v>297</v>
      </c>
      <c r="R20" s="416" t="s">
        <v>55</v>
      </c>
      <c r="S20" s="416" t="s">
        <v>297</v>
      </c>
      <c r="T20" s="416" t="s">
        <v>55</v>
      </c>
      <c r="U20" s="416" t="s">
        <v>297</v>
      </c>
      <c r="V20" s="416" t="s">
        <v>55</v>
      </c>
      <c r="W20" s="416" t="s">
        <v>297</v>
      </c>
      <c r="X20" s="416" t="s">
        <v>55</v>
      </c>
      <c r="Y20" s="416" t="s">
        <v>297</v>
      </c>
      <c r="Z20" s="416" t="s">
        <v>55</v>
      </c>
      <c r="AA20" s="416" t="s">
        <v>297</v>
      </c>
      <c r="AB20" s="416" t="s">
        <v>55</v>
      </c>
      <c r="AC20" s="416" t="s">
        <v>297</v>
      </c>
      <c r="AD20" s="416" t="s">
        <v>55</v>
      </c>
      <c r="AE20" s="416" t="s">
        <v>297</v>
      </c>
      <c r="AF20" s="416" t="s">
        <v>55</v>
      </c>
      <c r="AG20" s="416" t="s">
        <v>297</v>
      </c>
      <c r="AH20" s="416" t="s">
        <v>55</v>
      </c>
      <c r="AI20" s="416" t="s">
        <v>297</v>
      </c>
      <c r="AJ20" s="416" t="s">
        <v>55</v>
      </c>
      <c r="AK20" s="416" t="s">
        <v>297</v>
      </c>
      <c r="AL20" s="416" t="s">
        <v>55</v>
      </c>
      <c r="AM20" s="416" t="s">
        <v>297</v>
      </c>
      <c r="AN20" s="416" t="s">
        <v>55</v>
      </c>
      <c r="AO20" s="416" t="s">
        <v>297</v>
      </c>
      <c r="AP20" s="416" t="s">
        <v>55</v>
      </c>
      <c r="AQ20" s="416" t="s">
        <v>297</v>
      </c>
    </row>
    <row r="21" spans="1:43" ht="11.45" customHeight="1" x14ac:dyDescent="0.25">
      <c r="A21" s="414" t="s">
        <v>33</v>
      </c>
      <c r="B21" s="457">
        <v>156345.88</v>
      </c>
      <c r="C21" s="458" t="s">
        <v>365</v>
      </c>
      <c r="D21" s="457">
        <v>143442.95000000001</v>
      </c>
      <c r="E21" s="458" t="s">
        <v>365</v>
      </c>
      <c r="F21" s="457">
        <v>138732.34</v>
      </c>
      <c r="G21" s="458" t="s">
        <v>365</v>
      </c>
      <c r="H21" s="457">
        <v>136396.87</v>
      </c>
      <c r="I21" s="458" t="s">
        <v>365</v>
      </c>
      <c r="J21" s="457">
        <v>130514.7</v>
      </c>
      <c r="K21" s="458" t="s">
        <v>365</v>
      </c>
      <c r="L21" s="457">
        <v>131170.59</v>
      </c>
      <c r="M21" s="458" t="s">
        <v>365</v>
      </c>
      <c r="N21" s="457">
        <v>130959.58</v>
      </c>
      <c r="O21" s="458" t="s">
        <v>365</v>
      </c>
      <c r="P21" s="457">
        <v>132158.39999999999</v>
      </c>
      <c r="Q21" s="458" t="s">
        <v>365</v>
      </c>
      <c r="R21" s="457">
        <v>132024.57999999999</v>
      </c>
      <c r="S21" s="458" t="s">
        <v>365</v>
      </c>
      <c r="T21" s="457">
        <v>144467.57</v>
      </c>
      <c r="U21" s="458" t="s">
        <v>365</v>
      </c>
      <c r="V21" s="457">
        <v>140119.23000000001</v>
      </c>
      <c r="W21" s="458" t="s">
        <v>365</v>
      </c>
      <c r="X21" s="457">
        <v>127951.36</v>
      </c>
      <c r="Y21" s="458" t="s">
        <v>365</v>
      </c>
      <c r="Z21" s="460">
        <v>93229.68</v>
      </c>
      <c r="AA21" s="461" t="s">
        <v>297</v>
      </c>
      <c r="AB21" s="460">
        <v>92537.12</v>
      </c>
      <c r="AC21" s="461" t="s">
        <v>297</v>
      </c>
      <c r="AD21" s="460">
        <v>92317.119999999995</v>
      </c>
      <c r="AE21" s="461" t="s">
        <v>297</v>
      </c>
      <c r="AF21" s="460">
        <v>92320.83</v>
      </c>
      <c r="AG21" s="461" t="s">
        <v>297</v>
      </c>
      <c r="AH21" s="460">
        <v>91113.9</v>
      </c>
      <c r="AI21" s="461" t="s">
        <v>297</v>
      </c>
      <c r="AJ21" s="460">
        <v>89700.44</v>
      </c>
      <c r="AK21" s="461" t="s">
        <v>297</v>
      </c>
      <c r="AL21" s="460">
        <v>88537.16</v>
      </c>
      <c r="AM21" s="461" t="s">
        <v>367</v>
      </c>
      <c r="AN21" s="460">
        <v>97219.53</v>
      </c>
      <c r="AO21" s="461" t="s">
        <v>367</v>
      </c>
      <c r="AP21" s="458" t="s">
        <v>55</v>
      </c>
      <c r="AQ21" s="458" t="s">
        <v>297</v>
      </c>
    </row>
    <row r="22" spans="1:43" ht="11.45" customHeight="1" x14ac:dyDescent="0.25">
      <c r="A22" s="414" t="s">
        <v>34</v>
      </c>
      <c r="B22" s="416" t="s">
        <v>55</v>
      </c>
      <c r="C22" s="416" t="s">
        <v>297</v>
      </c>
      <c r="D22" s="416" t="s">
        <v>55</v>
      </c>
      <c r="E22" s="416" t="s">
        <v>297</v>
      </c>
      <c r="F22" s="416" t="s">
        <v>55</v>
      </c>
      <c r="G22" s="416" t="s">
        <v>297</v>
      </c>
      <c r="H22" s="416" t="s">
        <v>55</v>
      </c>
      <c r="I22" s="416" t="s">
        <v>297</v>
      </c>
      <c r="J22" s="416" t="s">
        <v>55</v>
      </c>
      <c r="K22" s="416" t="s">
        <v>297</v>
      </c>
      <c r="L22" s="416" t="s">
        <v>55</v>
      </c>
      <c r="M22" s="416" t="s">
        <v>297</v>
      </c>
      <c r="N22" s="416" t="s">
        <v>55</v>
      </c>
      <c r="O22" s="416" t="s">
        <v>297</v>
      </c>
      <c r="P22" s="416" t="s">
        <v>55</v>
      </c>
      <c r="Q22" s="416" t="s">
        <v>297</v>
      </c>
      <c r="R22" s="416" t="s">
        <v>55</v>
      </c>
      <c r="S22" s="416" t="s">
        <v>297</v>
      </c>
      <c r="T22" s="416" t="s">
        <v>55</v>
      </c>
      <c r="U22" s="416" t="s">
        <v>297</v>
      </c>
      <c r="V22" s="416" t="s">
        <v>55</v>
      </c>
      <c r="W22" s="416" t="s">
        <v>297</v>
      </c>
      <c r="X22" s="416" t="s">
        <v>55</v>
      </c>
      <c r="Y22" s="416" t="s">
        <v>297</v>
      </c>
      <c r="Z22" s="416" t="s">
        <v>55</v>
      </c>
      <c r="AA22" s="416" t="s">
        <v>297</v>
      </c>
      <c r="AB22" s="416" t="s">
        <v>55</v>
      </c>
      <c r="AC22" s="416" t="s">
        <v>297</v>
      </c>
      <c r="AD22" s="459">
        <v>8019</v>
      </c>
      <c r="AE22" s="459" t="s">
        <v>297</v>
      </c>
      <c r="AF22" s="459">
        <v>8019</v>
      </c>
      <c r="AG22" s="459" t="s">
        <v>297</v>
      </c>
      <c r="AH22" s="462">
        <v>8873.2000000000007</v>
      </c>
      <c r="AI22" s="459" t="s">
        <v>297</v>
      </c>
      <c r="AJ22" s="462">
        <v>8542.2000000000007</v>
      </c>
      <c r="AK22" s="459" t="s">
        <v>297</v>
      </c>
      <c r="AL22" s="462">
        <v>8892.7999999999993</v>
      </c>
      <c r="AM22" s="459" t="s">
        <v>297</v>
      </c>
      <c r="AN22" s="462">
        <v>8462.9</v>
      </c>
      <c r="AO22" s="416" t="s">
        <v>297</v>
      </c>
      <c r="AP22" s="416" t="s">
        <v>55</v>
      </c>
      <c r="AQ22" s="416" t="s">
        <v>297</v>
      </c>
    </row>
    <row r="23" spans="1:43" ht="11.45" customHeight="1" x14ac:dyDescent="0.25">
      <c r="A23" s="414" t="s">
        <v>35</v>
      </c>
      <c r="B23" s="458" t="s">
        <v>55</v>
      </c>
      <c r="C23" s="458" t="s">
        <v>297</v>
      </c>
      <c r="D23" s="458" t="s">
        <v>55</v>
      </c>
      <c r="E23" s="458" t="s">
        <v>297</v>
      </c>
      <c r="F23" s="458" t="s">
        <v>55</v>
      </c>
      <c r="G23" s="458" t="s">
        <v>297</v>
      </c>
      <c r="H23" s="458" t="s">
        <v>55</v>
      </c>
      <c r="I23" s="458" t="s">
        <v>297</v>
      </c>
      <c r="J23" s="458" t="s">
        <v>55</v>
      </c>
      <c r="K23" s="458" t="s">
        <v>297</v>
      </c>
      <c r="L23" s="458" t="s">
        <v>55</v>
      </c>
      <c r="M23" s="458" t="s">
        <v>297</v>
      </c>
      <c r="N23" s="458" t="s">
        <v>55</v>
      </c>
      <c r="O23" s="458" t="s">
        <v>297</v>
      </c>
      <c r="P23" s="458" t="s">
        <v>55</v>
      </c>
      <c r="Q23" s="458" t="s">
        <v>297</v>
      </c>
      <c r="R23" s="458" t="s">
        <v>55</v>
      </c>
      <c r="S23" s="458" t="s">
        <v>297</v>
      </c>
      <c r="T23" s="458" t="s">
        <v>55</v>
      </c>
      <c r="U23" s="458" t="s">
        <v>297</v>
      </c>
      <c r="V23" s="458" t="s">
        <v>55</v>
      </c>
      <c r="W23" s="458" t="s">
        <v>297</v>
      </c>
      <c r="X23" s="458" t="s">
        <v>55</v>
      </c>
      <c r="Y23" s="458" t="s">
        <v>297</v>
      </c>
      <c r="Z23" s="458" t="s">
        <v>55</v>
      </c>
      <c r="AA23" s="458" t="s">
        <v>297</v>
      </c>
      <c r="AB23" s="458" t="s">
        <v>55</v>
      </c>
      <c r="AC23" s="458" t="s">
        <v>297</v>
      </c>
      <c r="AD23" s="458" t="s">
        <v>55</v>
      </c>
      <c r="AE23" s="458" t="s">
        <v>297</v>
      </c>
      <c r="AF23" s="458" t="s">
        <v>55</v>
      </c>
      <c r="AG23" s="458" t="s">
        <v>297</v>
      </c>
      <c r="AH23" s="458" t="s">
        <v>55</v>
      </c>
      <c r="AI23" s="458" t="s">
        <v>297</v>
      </c>
      <c r="AJ23" s="458" t="s">
        <v>55</v>
      </c>
      <c r="AK23" s="458" t="s">
        <v>297</v>
      </c>
      <c r="AL23" s="458" t="s">
        <v>55</v>
      </c>
      <c r="AM23" s="458" t="s">
        <v>297</v>
      </c>
      <c r="AN23" s="458" t="s">
        <v>55</v>
      </c>
      <c r="AO23" s="458" t="s">
        <v>297</v>
      </c>
      <c r="AP23" s="458" t="s">
        <v>55</v>
      </c>
      <c r="AQ23" s="458" t="s">
        <v>297</v>
      </c>
    </row>
    <row r="24" spans="1:43" ht="11.45" customHeight="1" x14ac:dyDescent="0.25">
      <c r="A24" s="414" t="s">
        <v>36</v>
      </c>
      <c r="B24" s="416" t="s">
        <v>55</v>
      </c>
      <c r="C24" s="416" t="s">
        <v>297</v>
      </c>
      <c r="D24" s="416" t="s">
        <v>55</v>
      </c>
      <c r="E24" s="416" t="s">
        <v>297</v>
      </c>
      <c r="F24" s="416" t="s">
        <v>55</v>
      </c>
      <c r="G24" s="416" t="s">
        <v>297</v>
      </c>
      <c r="H24" s="416" t="s">
        <v>55</v>
      </c>
      <c r="I24" s="416" t="s">
        <v>297</v>
      </c>
      <c r="J24" s="416" t="s">
        <v>55</v>
      </c>
      <c r="K24" s="416" t="s">
        <v>297</v>
      </c>
      <c r="L24" s="416" t="s">
        <v>55</v>
      </c>
      <c r="M24" s="416" t="s">
        <v>297</v>
      </c>
      <c r="N24" s="416" t="s">
        <v>55</v>
      </c>
      <c r="O24" s="416" t="s">
        <v>297</v>
      </c>
      <c r="P24" s="416" t="s">
        <v>55</v>
      </c>
      <c r="Q24" s="416" t="s">
        <v>297</v>
      </c>
      <c r="R24" s="416" t="s">
        <v>55</v>
      </c>
      <c r="S24" s="416" t="s">
        <v>297</v>
      </c>
      <c r="T24" s="416" t="s">
        <v>55</v>
      </c>
      <c r="U24" s="416" t="s">
        <v>297</v>
      </c>
      <c r="V24" s="416" t="s">
        <v>55</v>
      </c>
      <c r="W24" s="416" t="s">
        <v>297</v>
      </c>
      <c r="X24" s="416" t="s">
        <v>55</v>
      </c>
      <c r="Y24" s="416" t="s">
        <v>297</v>
      </c>
      <c r="Z24" s="416" t="s">
        <v>55</v>
      </c>
      <c r="AA24" s="416" t="s">
        <v>297</v>
      </c>
      <c r="AB24" s="416" t="s">
        <v>55</v>
      </c>
      <c r="AC24" s="416" t="s">
        <v>297</v>
      </c>
      <c r="AD24" s="416">
        <v>55</v>
      </c>
      <c r="AE24" s="416" t="s">
        <v>297</v>
      </c>
      <c r="AF24" s="416">
        <v>55</v>
      </c>
      <c r="AG24" s="416" t="s">
        <v>297</v>
      </c>
      <c r="AH24" s="415">
        <v>55.34</v>
      </c>
      <c r="AI24" s="416" t="s">
        <v>297</v>
      </c>
      <c r="AJ24" s="415">
        <v>55.34</v>
      </c>
      <c r="AK24" s="416" t="s">
        <v>297</v>
      </c>
      <c r="AL24" s="415">
        <v>55.34</v>
      </c>
      <c r="AM24" s="416" t="s">
        <v>297</v>
      </c>
      <c r="AN24" s="415">
        <v>55.34</v>
      </c>
      <c r="AO24" s="416" t="s">
        <v>297</v>
      </c>
      <c r="AP24" s="416" t="s">
        <v>55</v>
      </c>
      <c r="AQ24" s="416" t="s">
        <v>297</v>
      </c>
    </row>
    <row r="25" spans="1:43" ht="11.45" customHeight="1" x14ac:dyDescent="0.25">
      <c r="A25" s="414" t="s">
        <v>37</v>
      </c>
      <c r="B25" s="458" t="s">
        <v>55</v>
      </c>
      <c r="C25" s="458" t="s">
        <v>297</v>
      </c>
      <c r="D25" s="458" t="s">
        <v>55</v>
      </c>
      <c r="E25" s="458" t="s">
        <v>297</v>
      </c>
      <c r="F25" s="458" t="s">
        <v>55</v>
      </c>
      <c r="G25" s="458" t="s">
        <v>297</v>
      </c>
      <c r="H25" s="458" t="s">
        <v>55</v>
      </c>
      <c r="I25" s="458" t="s">
        <v>297</v>
      </c>
      <c r="J25" s="458" t="s">
        <v>55</v>
      </c>
      <c r="K25" s="458" t="s">
        <v>297</v>
      </c>
      <c r="L25" s="458" t="s">
        <v>55</v>
      </c>
      <c r="M25" s="458" t="s">
        <v>297</v>
      </c>
      <c r="N25" s="458" t="s">
        <v>55</v>
      </c>
      <c r="O25" s="458" t="s">
        <v>297</v>
      </c>
      <c r="P25" s="458" t="s">
        <v>55</v>
      </c>
      <c r="Q25" s="458" t="s">
        <v>297</v>
      </c>
      <c r="R25" s="458" t="s">
        <v>55</v>
      </c>
      <c r="S25" s="458" t="s">
        <v>297</v>
      </c>
      <c r="T25" s="458" t="s">
        <v>55</v>
      </c>
      <c r="U25" s="458" t="s">
        <v>297</v>
      </c>
      <c r="V25" s="458" t="s">
        <v>55</v>
      </c>
      <c r="W25" s="458" t="s">
        <v>297</v>
      </c>
      <c r="X25" s="458" t="s">
        <v>55</v>
      </c>
      <c r="Y25" s="458" t="s">
        <v>297</v>
      </c>
      <c r="Z25" s="458" t="s">
        <v>55</v>
      </c>
      <c r="AA25" s="458" t="s">
        <v>297</v>
      </c>
      <c r="AB25" s="458" t="s">
        <v>55</v>
      </c>
      <c r="AC25" s="458" t="s">
        <v>297</v>
      </c>
      <c r="AD25" s="458" t="s">
        <v>55</v>
      </c>
      <c r="AE25" s="458" t="s">
        <v>297</v>
      </c>
      <c r="AF25" s="458" t="s">
        <v>55</v>
      </c>
      <c r="AG25" s="458" t="s">
        <v>297</v>
      </c>
      <c r="AH25" s="458" t="s">
        <v>55</v>
      </c>
      <c r="AI25" s="458" t="s">
        <v>297</v>
      </c>
      <c r="AJ25" s="458" t="s">
        <v>55</v>
      </c>
      <c r="AK25" s="458" t="s">
        <v>297</v>
      </c>
      <c r="AL25" s="458" t="s">
        <v>55</v>
      </c>
      <c r="AM25" s="458" t="s">
        <v>297</v>
      </c>
      <c r="AN25" s="458" t="s">
        <v>55</v>
      </c>
      <c r="AO25" s="458" t="s">
        <v>297</v>
      </c>
      <c r="AP25" s="458" t="s">
        <v>55</v>
      </c>
      <c r="AQ25" s="458" t="s">
        <v>297</v>
      </c>
    </row>
    <row r="26" spans="1:43" ht="11.45" customHeight="1" x14ac:dyDescent="0.25">
      <c r="A26" s="414" t="s">
        <v>38</v>
      </c>
      <c r="B26" s="416" t="s">
        <v>55</v>
      </c>
      <c r="C26" s="416" t="s">
        <v>297</v>
      </c>
      <c r="D26" s="416" t="s">
        <v>55</v>
      </c>
      <c r="E26" s="416" t="s">
        <v>297</v>
      </c>
      <c r="F26" s="416" t="s">
        <v>55</v>
      </c>
      <c r="G26" s="416" t="s">
        <v>297</v>
      </c>
      <c r="H26" s="416" t="s">
        <v>55</v>
      </c>
      <c r="I26" s="416" t="s">
        <v>297</v>
      </c>
      <c r="J26" s="416" t="s">
        <v>55</v>
      </c>
      <c r="K26" s="416" t="s">
        <v>297</v>
      </c>
      <c r="L26" s="416" t="s">
        <v>55</v>
      </c>
      <c r="M26" s="416" t="s">
        <v>297</v>
      </c>
      <c r="N26" s="416" t="s">
        <v>55</v>
      </c>
      <c r="O26" s="416" t="s">
        <v>297</v>
      </c>
      <c r="P26" s="416" t="s">
        <v>55</v>
      </c>
      <c r="Q26" s="416" t="s">
        <v>297</v>
      </c>
      <c r="R26" s="416" t="s">
        <v>55</v>
      </c>
      <c r="S26" s="416" t="s">
        <v>297</v>
      </c>
      <c r="T26" s="416" t="s">
        <v>55</v>
      </c>
      <c r="U26" s="416" t="s">
        <v>297</v>
      </c>
      <c r="V26" s="416" t="s">
        <v>55</v>
      </c>
      <c r="W26" s="416" t="s">
        <v>297</v>
      </c>
      <c r="X26" s="416" t="s">
        <v>55</v>
      </c>
      <c r="Y26" s="416" t="s">
        <v>297</v>
      </c>
      <c r="Z26" s="416" t="s">
        <v>55</v>
      </c>
      <c r="AA26" s="416" t="s">
        <v>297</v>
      </c>
      <c r="AB26" s="416" t="s">
        <v>55</v>
      </c>
      <c r="AC26" s="416" t="s">
        <v>297</v>
      </c>
      <c r="AD26" s="416">
        <v>12970</v>
      </c>
      <c r="AE26" s="416" t="s">
        <v>297</v>
      </c>
      <c r="AF26" s="416" t="s">
        <v>55</v>
      </c>
      <c r="AG26" s="416" t="s">
        <v>297</v>
      </c>
      <c r="AH26" s="416" t="s">
        <v>55</v>
      </c>
      <c r="AI26" s="416" t="s">
        <v>297</v>
      </c>
      <c r="AJ26" s="416" t="s">
        <v>55</v>
      </c>
      <c r="AK26" s="416" t="s">
        <v>297</v>
      </c>
      <c r="AL26" s="416" t="s">
        <v>55</v>
      </c>
      <c r="AM26" s="416" t="s">
        <v>297</v>
      </c>
      <c r="AN26" s="416" t="s">
        <v>55</v>
      </c>
      <c r="AO26" s="416" t="s">
        <v>297</v>
      </c>
      <c r="AP26" s="416" t="s">
        <v>55</v>
      </c>
      <c r="AQ26" s="416" t="s">
        <v>297</v>
      </c>
    </row>
    <row r="27" spans="1:43" ht="11.45" customHeight="1" x14ac:dyDescent="0.25">
      <c r="A27" s="414" t="s">
        <v>39</v>
      </c>
      <c r="B27" s="458" t="s">
        <v>55</v>
      </c>
      <c r="C27" s="458" t="s">
        <v>297</v>
      </c>
      <c r="D27" s="458" t="s">
        <v>55</v>
      </c>
      <c r="E27" s="458" t="s">
        <v>297</v>
      </c>
      <c r="F27" s="458" t="s">
        <v>55</v>
      </c>
      <c r="G27" s="458" t="s">
        <v>297</v>
      </c>
      <c r="H27" s="458" t="s">
        <v>55</v>
      </c>
      <c r="I27" s="458" t="s">
        <v>297</v>
      </c>
      <c r="J27" s="458" t="s">
        <v>55</v>
      </c>
      <c r="K27" s="458" t="s">
        <v>297</v>
      </c>
      <c r="L27" s="458" t="s">
        <v>55</v>
      </c>
      <c r="M27" s="458" t="s">
        <v>297</v>
      </c>
      <c r="N27" s="458" t="s">
        <v>55</v>
      </c>
      <c r="O27" s="458" t="s">
        <v>297</v>
      </c>
      <c r="P27" s="458" t="s">
        <v>55</v>
      </c>
      <c r="Q27" s="458" t="s">
        <v>297</v>
      </c>
      <c r="R27" s="458" t="s">
        <v>55</v>
      </c>
      <c r="S27" s="458" t="s">
        <v>297</v>
      </c>
      <c r="T27" s="458" t="s">
        <v>55</v>
      </c>
      <c r="U27" s="458" t="s">
        <v>297</v>
      </c>
      <c r="V27" s="457">
        <v>751.13</v>
      </c>
      <c r="W27" s="458" t="s">
        <v>366</v>
      </c>
      <c r="X27" s="457">
        <v>753.97</v>
      </c>
      <c r="Y27" s="458" t="s">
        <v>366</v>
      </c>
      <c r="Z27" s="457">
        <v>760.02</v>
      </c>
      <c r="AA27" s="458" t="s">
        <v>366</v>
      </c>
      <c r="AB27" s="457">
        <v>766.35</v>
      </c>
      <c r="AC27" s="458" t="s">
        <v>366</v>
      </c>
      <c r="AD27" s="457">
        <v>776.64</v>
      </c>
      <c r="AE27" s="458" t="s">
        <v>366</v>
      </c>
      <c r="AF27" s="457">
        <v>783.79</v>
      </c>
      <c r="AG27" s="458" t="s">
        <v>366</v>
      </c>
      <c r="AH27" s="457">
        <v>792.53</v>
      </c>
      <c r="AI27" s="458" t="s">
        <v>366</v>
      </c>
      <c r="AJ27" s="457">
        <v>802.85</v>
      </c>
      <c r="AK27" s="458" t="s">
        <v>366</v>
      </c>
      <c r="AL27" s="457">
        <v>810.93</v>
      </c>
      <c r="AM27" s="458" t="s">
        <v>366</v>
      </c>
      <c r="AN27" s="457">
        <v>818.18</v>
      </c>
      <c r="AO27" s="458" t="s">
        <v>366</v>
      </c>
      <c r="AP27" s="457">
        <v>827.42</v>
      </c>
      <c r="AQ27" s="458" t="s">
        <v>366</v>
      </c>
    </row>
    <row r="28" spans="1:43" ht="11.45" customHeight="1" x14ac:dyDescent="0.25">
      <c r="A28" s="414" t="s">
        <v>40</v>
      </c>
      <c r="B28" s="416" t="s">
        <v>55</v>
      </c>
      <c r="C28" s="416" t="s">
        <v>297</v>
      </c>
      <c r="D28" s="416" t="s">
        <v>55</v>
      </c>
      <c r="E28" s="416" t="s">
        <v>297</v>
      </c>
      <c r="F28" s="416" t="s">
        <v>55</v>
      </c>
      <c r="G28" s="416" t="s">
        <v>297</v>
      </c>
      <c r="H28" s="416" t="s">
        <v>55</v>
      </c>
      <c r="I28" s="416" t="s">
        <v>297</v>
      </c>
      <c r="J28" s="416" t="s">
        <v>55</v>
      </c>
      <c r="K28" s="416" t="s">
        <v>297</v>
      </c>
      <c r="L28" s="416" t="s">
        <v>55</v>
      </c>
      <c r="M28" s="416" t="s">
        <v>297</v>
      </c>
      <c r="N28" s="416" t="s">
        <v>55</v>
      </c>
      <c r="O28" s="416" t="s">
        <v>297</v>
      </c>
      <c r="P28" s="416" t="s">
        <v>55</v>
      </c>
      <c r="Q28" s="416" t="s">
        <v>297</v>
      </c>
      <c r="R28" s="416" t="s">
        <v>55</v>
      </c>
      <c r="S28" s="416" t="s">
        <v>297</v>
      </c>
      <c r="T28" s="416" t="s">
        <v>55</v>
      </c>
      <c r="U28" s="416" t="s">
        <v>297</v>
      </c>
      <c r="V28" s="416" t="s">
        <v>55</v>
      </c>
      <c r="W28" s="416" t="s">
        <v>297</v>
      </c>
      <c r="X28" s="416" t="s">
        <v>55</v>
      </c>
      <c r="Y28" s="416" t="s">
        <v>297</v>
      </c>
      <c r="Z28" s="416" t="s">
        <v>55</v>
      </c>
      <c r="AA28" s="416" t="s">
        <v>297</v>
      </c>
      <c r="AB28" s="416" t="s">
        <v>55</v>
      </c>
      <c r="AC28" s="416" t="s">
        <v>297</v>
      </c>
      <c r="AD28" s="416" t="s">
        <v>55</v>
      </c>
      <c r="AE28" s="416" t="s">
        <v>297</v>
      </c>
      <c r="AF28" s="416" t="s">
        <v>55</v>
      </c>
      <c r="AG28" s="416" t="s">
        <v>297</v>
      </c>
      <c r="AH28" s="416" t="s">
        <v>55</v>
      </c>
      <c r="AI28" s="416" t="s">
        <v>297</v>
      </c>
      <c r="AJ28" s="416" t="s">
        <v>55</v>
      </c>
      <c r="AK28" s="416" t="s">
        <v>297</v>
      </c>
      <c r="AL28" s="416" t="s">
        <v>55</v>
      </c>
      <c r="AM28" s="416" t="s">
        <v>297</v>
      </c>
      <c r="AN28" s="416" t="s">
        <v>55</v>
      </c>
      <c r="AO28" s="416" t="s">
        <v>297</v>
      </c>
      <c r="AP28" s="416" t="s">
        <v>55</v>
      </c>
      <c r="AQ28" s="416" t="s">
        <v>297</v>
      </c>
    </row>
    <row r="29" spans="1:43" ht="11.45" customHeight="1" x14ac:dyDescent="0.25">
      <c r="A29" s="414" t="s">
        <v>42</v>
      </c>
      <c r="B29" s="458" t="s">
        <v>55</v>
      </c>
      <c r="C29" s="458" t="s">
        <v>297</v>
      </c>
      <c r="D29" s="458" t="s">
        <v>55</v>
      </c>
      <c r="E29" s="458" t="s">
        <v>297</v>
      </c>
      <c r="F29" s="458" t="s">
        <v>55</v>
      </c>
      <c r="G29" s="458" t="s">
        <v>297</v>
      </c>
      <c r="H29" s="458" t="s">
        <v>55</v>
      </c>
      <c r="I29" s="458" t="s">
        <v>297</v>
      </c>
      <c r="J29" s="458" t="s">
        <v>55</v>
      </c>
      <c r="K29" s="458" t="s">
        <v>297</v>
      </c>
      <c r="L29" s="458" t="s">
        <v>55</v>
      </c>
      <c r="M29" s="458" t="s">
        <v>297</v>
      </c>
      <c r="N29" s="458" t="s">
        <v>55</v>
      </c>
      <c r="O29" s="458" t="s">
        <v>297</v>
      </c>
      <c r="P29" s="458" t="s">
        <v>55</v>
      </c>
      <c r="Q29" s="458" t="s">
        <v>297</v>
      </c>
      <c r="R29" s="458" t="s">
        <v>55</v>
      </c>
      <c r="S29" s="458" t="s">
        <v>297</v>
      </c>
      <c r="T29" s="458" t="s">
        <v>55</v>
      </c>
      <c r="U29" s="458" t="s">
        <v>297</v>
      </c>
      <c r="V29" s="458" t="s">
        <v>55</v>
      </c>
      <c r="W29" s="458" t="s">
        <v>297</v>
      </c>
      <c r="X29" s="458" t="s">
        <v>55</v>
      </c>
      <c r="Y29" s="458" t="s">
        <v>297</v>
      </c>
      <c r="Z29" s="458" t="s">
        <v>55</v>
      </c>
      <c r="AA29" s="458" t="s">
        <v>297</v>
      </c>
      <c r="AB29" s="458" t="s">
        <v>55</v>
      </c>
      <c r="AC29" s="458" t="s">
        <v>297</v>
      </c>
      <c r="AD29" s="458" t="s">
        <v>55</v>
      </c>
      <c r="AE29" s="458" t="s">
        <v>297</v>
      </c>
      <c r="AF29" s="458" t="s">
        <v>55</v>
      </c>
      <c r="AG29" s="458" t="s">
        <v>297</v>
      </c>
      <c r="AH29" s="458" t="s">
        <v>55</v>
      </c>
      <c r="AI29" s="458" t="s">
        <v>297</v>
      </c>
      <c r="AJ29" s="458" t="s">
        <v>55</v>
      </c>
      <c r="AK29" s="458" t="s">
        <v>297</v>
      </c>
      <c r="AL29" s="458" t="s">
        <v>55</v>
      </c>
      <c r="AM29" s="458" t="s">
        <v>297</v>
      </c>
      <c r="AN29" s="458" t="s">
        <v>55</v>
      </c>
      <c r="AO29" s="458" t="s">
        <v>297</v>
      </c>
      <c r="AP29" s="458" t="s">
        <v>55</v>
      </c>
      <c r="AQ29" s="458" t="s">
        <v>297</v>
      </c>
    </row>
    <row r="30" spans="1:43" ht="11.45" customHeight="1" x14ac:dyDescent="0.25">
      <c r="A30" s="414" t="s">
        <v>43</v>
      </c>
      <c r="B30" s="416" t="s">
        <v>55</v>
      </c>
      <c r="C30" s="416" t="s">
        <v>297</v>
      </c>
      <c r="D30" s="416" t="s">
        <v>55</v>
      </c>
      <c r="E30" s="416" t="s">
        <v>297</v>
      </c>
      <c r="F30" s="416" t="s">
        <v>55</v>
      </c>
      <c r="G30" s="416" t="s">
        <v>297</v>
      </c>
      <c r="H30" s="416" t="s">
        <v>55</v>
      </c>
      <c r="I30" s="416" t="s">
        <v>297</v>
      </c>
      <c r="J30" s="416" t="s">
        <v>55</v>
      </c>
      <c r="K30" s="416" t="s">
        <v>297</v>
      </c>
      <c r="L30" s="416" t="s">
        <v>55</v>
      </c>
      <c r="M30" s="416" t="s">
        <v>297</v>
      </c>
      <c r="N30" s="416" t="s">
        <v>55</v>
      </c>
      <c r="O30" s="416" t="s">
        <v>297</v>
      </c>
      <c r="P30" s="416" t="s">
        <v>55</v>
      </c>
      <c r="Q30" s="416" t="s">
        <v>297</v>
      </c>
      <c r="R30" s="416" t="s">
        <v>55</v>
      </c>
      <c r="S30" s="416" t="s">
        <v>297</v>
      </c>
      <c r="T30" s="416" t="s">
        <v>55</v>
      </c>
      <c r="U30" s="416" t="s">
        <v>297</v>
      </c>
      <c r="V30" s="416" t="s">
        <v>55</v>
      </c>
      <c r="W30" s="416" t="s">
        <v>297</v>
      </c>
      <c r="X30" s="416" t="s">
        <v>55</v>
      </c>
      <c r="Y30" s="416" t="s">
        <v>297</v>
      </c>
      <c r="Z30" s="416" t="s">
        <v>55</v>
      </c>
      <c r="AA30" s="416" t="s">
        <v>297</v>
      </c>
      <c r="AB30" s="416" t="s">
        <v>55</v>
      </c>
      <c r="AC30" s="416" t="s">
        <v>297</v>
      </c>
      <c r="AD30" s="416">
        <v>30371</v>
      </c>
      <c r="AE30" s="416" t="s">
        <v>297</v>
      </c>
      <c r="AF30" s="416" t="s">
        <v>55</v>
      </c>
      <c r="AG30" s="416" t="s">
        <v>297</v>
      </c>
      <c r="AH30" s="416" t="s">
        <v>55</v>
      </c>
      <c r="AI30" s="416" t="s">
        <v>297</v>
      </c>
      <c r="AJ30" s="416" t="s">
        <v>55</v>
      </c>
      <c r="AK30" s="416" t="s">
        <v>297</v>
      </c>
      <c r="AL30" s="416" t="s">
        <v>55</v>
      </c>
      <c r="AM30" s="416" t="s">
        <v>297</v>
      </c>
      <c r="AN30" s="416" t="s">
        <v>55</v>
      </c>
      <c r="AO30" s="416" t="s">
        <v>297</v>
      </c>
      <c r="AP30" s="416" t="s">
        <v>55</v>
      </c>
      <c r="AQ30" s="416" t="s">
        <v>297</v>
      </c>
    </row>
    <row r="31" spans="1:43" ht="15" x14ac:dyDescent="0.25">
      <c r="A31" s="414" t="s">
        <v>44</v>
      </c>
      <c r="B31" s="458" t="s">
        <v>55</v>
      </c>
      <c r="C31" s="458" t="s">
        <v>297</v>
      </c>
      <c r="D31" s="458" t="s">
        <v>55</v>
      </c>
      <c r="E31" s="458" t="s">
        <v>297</v>
      </c>
      <c r="F31" s="458" t="s">
        <v>55</v>
      </c>
      <c r="G31" s="458" t="s">
        <v>297</v>
      </c>
      <c r="H31" s="458" t="s">
        <v>55</v>
      </c>
      <c r="I31" s="458" t="s">
        <v>297</v>
      </c>
      <c r="J31" s="458" t="s">
        <v>55</v>
      </c>
      <c r="K31" s="458" t="s">
        <v>297</v>
      </c>
      <c r="L31" s="458" t="s">
        <v>55</v>
      </c>
      <c r="M31" s="458" t="s">
        <v>297</v>
      </c>
      <c r="N31" s="458" t="s">
        <v>55</v>
      </c>
      <c r="O31" s="458" t="s">
        <v>297</v>
      </c>
      <c r="P31" s="458" t="s">
        <v>55</v>
      </c>
      <c r="Q31" s="458" t="s">
        <v>297</v>
      </c>
      <c r="R31" s="458" t="s">
        <v>55</v>
      </c>
      <c r="S31" s="458" t="s">
        <v>297</v>
      </c>
      <c r="T31" s="458" t="s">
        <v>55</v>
      </c>
      <c r="U31" s="458" t="s">
        <v>297</v>
      </c>
      <c r="V31" s="458" t="s">
        <v>55</v>
      </c>
      <c r="W31" s="458" t="s">
        <v>297</v>
      </c>
      <c r="X31" s="458" t="s">
        <v>55</v>
      </c>
      <c r="Y31" s="458" t="s">
        <v>297</v>
      </c>
      <c r="Z31" s="458" t="s">
        <v>55</v>
      </c>
      <c r="AA31" s="458" t="s">
        <v>297</v>
      </c>
      <c r="AB31" s="458" t="s">
        <v>55</v>
      </c>
      <c r="AC31" s="458" t="s">
        <v>297</v>
      </c>
      <c r="AD31" s="457">
        <v>86430.8</v>
      </c>
      <c r="AE31" s="458" t="s">
        <v>297</v>
      </c>
      <c r="AF31" s="457">
        <v>82629.100000000006</v>
      </c>
      <c r="AG31" s="458" t="s">
        <v>297</v>
      </c>
      <c r="AH31" s="457">
        <v>78928.3</v>
      </c>
      <c r="AI31" s="458" t="s">
        <v>297</v>
      </c>
      <c r="AJ31" s="457">
        <v>79225.100000000006</v>
      </c>
      <c r="AK31" s="458" t="s">
        <v>297</v>
      </c>
      <c r="AL31" s="457">
        <v>79236.2</v>
      </c>
      <c r="AM31" s="458" t="s">
        <v>297</v>
      </c>
      <c r="AN31" s="457">
        <v>76909.399999999994</v>
      </c>
      <c r="AO31" s="458" t="s">
        <v>297</v>
      </c>
      <c r="AP31" s="458" t="s">
        <v>55</v>
      </c>
      <c r="AQ31" s="458" t="s">
        <v>297</v>
      </c>
    </row>
    <row r="32" spans="1:43" ht="15" x14ac:dyDescent="0.25">
      <c r="A32" s="414" t="s">
        <v>45</v>
      </c>
      <c r="B32" s="416" t="s">
        <v>55</v>
      </c>
      <c r="C32" s="416" t="s">
        <v>297</v>
      </c>
      <c r="D32" s="416" t="s">
        <v>55</v>
      </c>
      <c r="E32" s="416" t="s">
        <v>297</v>
      </c>
      <c r="F32" s="416" t="s">
        <v>55</v>
      </c>
      <c r="G32" s="416" t="s">
        <v>297</v>
      </c>
      <c r="H32" s="416" t="s">
        <v>55</v>
      </c>
      <c r="I32" s="416" t="s">
        <v>297</v>
      </c>
      <c r="J32" s="416" t="s">
        <v>55</v>
      </c>
      <c r="K32" s="416" t="s">
        <v>297</v>
      </c>
      <c r="L32" s="416" t="s">
        <v>55</v>
      </c>
      <c r="M32" s="416" t="s">
        <v>297</v>
      </c>
      <c r="N32" s="416" t="s">
        <v>55</v>
      </c>
      <c r="O32" s="416" t="s">
        <v>297</v>
      </c>
      <c r="P32" s="416" t="s">
        <v>55</v>
      </c>
      <c r="Q32" s="416" t="s">
        <v>297</v>
      </c>
      <c r="R32" s="416" t="s">
        <v>55</v>
      </c>
      <c r="S32" s="416" t="s">
        <v>297</v>
      </c>
      <c r="T32" s="416" t="s">
        <v>55</v>
      </c>
      <c r="U32" s="416" t="s">
        <v>297</v>
      </c>
      <c r="V32" s="416" t="s">
        <v>55</v>
      </c>
      <c r="W32" s="416" t="s">
        <v>297</v>
      </c>
      <c r="X32" s="416" t="s">
        <v>55</v>
      </c>
      <c r="Y32" s="416" t="s">
        <v>297</v>
      </c>
      <c r="Z32" s="416" t="s">
        <v>55</v>
      </c>
      <c r="AA32" s="416" t="s">
        <v>297</v>
      </c>
      <c r="AB32" s="416" t="s">
        <v>55</v>
      </c>
      <c r="AC32" s="416" t="s">
        <v>297</v>
      </c>
      <c r="AD32" s="416" t="s">
        <v>55</v>
      </c>
      <c r="AE32" s="416" t="s">
        <v>297</v>
      </c>
      <c r="AF32" s="416" t="s">
        <v>55</v>
      </c>
      <c r="AG32" s="416" t="s">
        <v>297</v>
      </c>
      <c r="AH32" s="416" t="s">
        <v>55</v>
      </c>
      <c r="AI32" s="416" t="s">
        <v>297</v>
      </c>
      <c r="AJ32" s="416" t="s">
        <v>55</v>
      </c>
      <c r="AK32" s="416" t="s">
        <v>297</v>
      </c>
      <c r="AL32" s="416" t="s">
        <v>55</v>
      </c>
      <c r="AM32" s="416" t="s">
        <v>297</v>
      </c>
      <c r="AN32" s="416" t="s">
        <v>55</v>
      </c>
      <c r="AO32" s="416" t="s">
        <v>297</v>
      </c>
      <c r="AP32" s="416" t="s">
        <v>55</v>
      </c>
      <c r="AQ32" s="416" t="s">
        <v>297</v>
      </c>
    </row>
    <row r="33" spans="1:43" ht="15" x14ac:dyDescent="0.25">
      <c r="A33" s="414" t="s">
        <v>46</v>
      </c>
      <c r="B33" s="458" t="s">
        <v>55</v>
      </c>
      <c r="C33" s="458" t="s">
        <v>297</v>
      </c>
      <c r="D33" s="458" t="s">
        <v>55</v>
      </c>
      <c r="E33" s="458" t="s">
        <v>297</v>
      </c>
      <c r="F33" s="458" t="s">
        <v>55</v>
      </c>
      <c r="G33" s="458" t="s">
        <v>297</v>
      </c>
      <c r="H33" s="458" t="s">
        <v>55</v>
      </c>
      <c r="I33" s="458" t="s">
        <v>297</v>
      </c>
      <c r="J33" s="458" t="s">
        <v>55</v>
      </c>
      <c r="K33" s="458" t="s">
        <v>297</v>
      </c>
      <c r="L33" s="458" t="s">
        <v>55</v>
      </c>
      <c r="M33" s="458" t="s">
        <v>297</v>
      </c>
      <c r="N33" s="458" t="s">
        <v>55</v>
      </c>
      <c r="O33" s="458" t="s">
        <v>297</v>
      </c>
      <c r="P33" s="458" t="s">
        <v>55</v>
      </c>
      <c r="Q33" s="458" t="s">
        <v>297</v>
      </c>
      <c r="R33" s="458" t="s">
        <v>55</v>
      </c>
      <c r="S33" s="458" t="s">
        <v>297</v>
      </c>
      <c r="T33" s="458" t="s">
        <v>55</v>
      </c>
      <c r="U33" s="458" t="s">
        <v>297</v>
      </c>
      <c r="V33" s="457">
        <v>34561.300000000003</v>
      </c>
      <c r="W33" s="458" t="s">
        <v>297</v>
      </c>
      <c r="X33" s="457">
        <v>35147.74</v>
      </c>
      <c r="Y33" s="458" t="s">
        <v>297</v>
      </c>
      <c r="Z33" s="457">
        <v>35800.76</v>
      </c>
      <c r="AA33" s="458" t="s">
        <v>297</v>
      </c>
      <c r="AB33" s="457">
        <v>36330.199999999997</v>
      </c>
      <c r="AC33" s="458" t="s">
        <v>297</v>
      </c>
      <c r="AD33" s="457">
        <v>37097.730000000003</v>
      </c>
      <c r="AE33" s="458" t="s">
        <v>297</v>
      </c>
      <c r="AF33" s="457">
        <v>37580.31</v>
      </c>
      <c r="AG33" s="458" t="s">
        <v>297</v>
      </c>
      <c r="AH33" s="457">
        <v>37993.81</v>
      </c>
      <c r="AI33" s="458" t="s">
        <v>297</v>
      </c>
      <c r="AJ33" s="457">
        <v>38554.1</v>
      </c>
      <c r="AK33" s="458" t="s">
        <v>297</v>
      </c>
      <c r="AL33" s="457">
        <v>38945.26</v>
      </c>
      <c r="AM33" s="458" t="s">
        <v>297</v>
      </c>
      <c r="AN33" s="457">
        <v>39512.910000000003</v>
      </c>
      <c r="AO33" s="458" t="s">
        <v>297</v>
      </c>
      <c r="AP33" s="458" t="s">
        <v>55</v>
      </c>
      <c r="AQ33" s="458" t="s">
        <v>297</v>
      </c>
    </row>
    <row r="34" spans="1:43" ht="15" x14ac:dyDescent="0.25">
      <c r="A34" s="414" t="s">
        <v>47</v>
      </c>
      <c r="B34" s="416" t="s">
        <v>55</v>
      </c>
      <c r="C34" s="416" t="s">
        <v>297</v>
      </c>
      <c r="D34" s="416" t="s">
        <v>55</v>
      </c>
      <c r="E34" s="416" t="s">
        <v>297</v>
      </c>
      <c r="F34" s="416" t="s">
        <v>55</v>
      </c>
      <c r="G34" s="416" t="s">
        <v>297</v>
      </c>
      <c r="H34" s="416" t="s">
        <v>55</v>
      </c>
      <c r="I34" s="416" t="s">
        <v>297</v>
      </c>
      <c r="J34" s="416" t="s">
        <v>55</v>
      </c>
      <c r="K34" s="416" t="s">
        <v>297</v>
      </c>
      <c r="L34" s="416" t="s">
        <v>55</v>
      </c>
      <c r="M34" s="416" t="s">
        <v>297</v>
      </c>
      <c r="N34" s="416" t="s">
        <v>55</v>
      </c>
      <c r="O34" s="416" t="s">
        <v>297</v>
      </c>
      <c r="P34" s="416" t="s">
        <v>55</v>
      </c>
      <c r="Q34" s="416" t="s">
        <v>297</v>
      </c>
      <c r="R34" s="416" t="s">
        <v>55</v>
      </c>
      <c r="S34" s="416" t="s">
        <v>297</v>
      </c>
      <c r="T34" s="416" t="s">
        <v>55</v>
      </c>
      <c r="U34" s="416" t="s">
        <v>297</v>
      </c>
      <c r="V34" s="416" t="s">
        <v>55</v>
      </c>
      <c r="W34" s="416" t="s">
        <v>297</v>
      </c>
      <c r="X34" s="416" t="s">
        <v>55</v>
      </c>
      <c r="Y34" s="416" t="s">
        <v>297</v>
      </c>
      <c r="Z34" s="415">
        <v>6950.16</v>
      </c>
      <c r="AA34" s="416" t="s">
        <v>297</v>
      </c>
      <c r="AB34" s="415">
        <v>7005.26</v>
      </c>
      <c r="AC34" s="416" t="s">
        <v>297</v>
      </c>
      <c r="AD34" s="415">
        <v>7075.62</v>
      </c>
      <c r="AE34" s="416" t="s">
        <v>297</v>
      </c>
      <c r="AF34" s="415">
        <v>7089.67</v>
      </c>
      <c r="AG34" s="416" t="s">
        <v>297</v>
      </c>
      <c r="AH34" s="415">
        <v>7140.75</v>
      </c>
      <c r="AI34" s="416" t="s">
        <v>297</v>
      </c>
      <c r="AJ34" s="415">
        <v>7156.55</v>
      </c>
      <c r="AK34" s="416" t="s">
        <v>297</v>
      </c>
      <c r="AL34" s="416">
        <v>7235</v>
      </c>
      <c r="AM34" s="416" t="s">
        <v>297</v>
      </c>
      <c r="AN34" s="415">
        <v>7256.53</v>
      </c>
      <c r="AO34" s="416" t="s">
        <v>297</v>
      </c>
      <c r="AP34" s="416" t="s">
        <v>55</v>
      </c>
      <c r="AQ34" s="416" t="s">
        <v>297</v>
      </c>
    </row>
    <row r="35" spans="1:43" ht="15" x14ac:dyDescent="0.25">
      <c r="A35" s="414" t="s">
        <v>48</v>
      </c>
      <c r="B35" s="458" t="s">
        <v>55</v>
      </c>
      <c r="C35" s="458" t="s">
        <v>297</v>
      </c>
      <c r="D35" s="458" t="s">
        <v>55</v>
      </c>
      <c r="E35" s="458" t="s">
        <v>297</v>
      </c>
      <c r="F35" s="458" t="s">
        <v>55</v>
      </c>
      <c r="G35" s="458" t="s">
        <v>297</v>
      </c>
      <c r="H35" s="458" t="s">
        <v>55</v>
      </c>
      <c r="I35" s="458" t="s">
        <v>297</v>
      </c>
      <c r="J35" s="458" t="s">
        <v>55</v>
      </c>
      <c r="K35" s="458" t="s">
        <v>297</v>
      </c>
      <c r="L35" s="458" t="s">
        <v>55</v>
      </c>
      <c r="M35" s="458" t="s">
        <v>297</v>
      </c>
      <c r="N35" s="458" t="s">
        <v>55</v>
      </c>
      <c r="O35" s="458" t="s">
        <v>297</v>
      </c>
      <c r="P35" s="458" t="s">
        <v>55</v>
      </c>
      <c r="Q35" s="458" t="s">
        <v>297</v>
      </c>
      <c r="R35" s="458" t="s">
        <v>55</v>
      </c>
      <c r="S35" s="458" t="s">
        <v>297</v>
      </c>
      <c r="T35" s="458" t="s">
        <v>55</v>
      </c>
      <c r="U35" s="458" t="s">
        <v>297</v>
      </c>
      <c r="V35" s="458" t="s">
        <v>55</v>
      </c>
      <c r="W35" s="458" t="s">
        <v>297</v>
      </c>
      <c r="X35" s="458" t="s">
        <v>55</v>
      </c>
      <c r="Y35" s="458" t="s">
        <v>297</v>
      </c>
      <c r="Z35" s="458" t="s">
        <v>55</v>
      </c>
      <c r="AA35" s="458" t="s">
        <v>297</v>
      </c>
      <c r="AB35" s="458" t="s">
        <v>55</v>
      </c>
      <c r="AC35" s="458" t="s">
        <v>297</v>
      </c>
      <c r="AD35" s="457">
        <v>13175.55</v>
      </c>
      <c r="AE35" s="458" t="s">
        <v>297</v>
      </c>
      <c r="AF35" s="458">
        <v>13203</v>
      </c>
      <c r="AG35" s="458" t="s">
        <v>297</v>
      </c>
      <c r="AH35" s="458">
        <v>13194</v>
      </c>
      <c r="AI35" s="458" t="s">
        <v>297</v>
      </c>
      <c r="AJ35" s="458">
        <v>12844</v>
      </c>
      <c r="AK35" s="458" t="s">
        <v>297</v>
      </c>
      <c r="AL35" s="458">
        <v>12764</v>
      </c>
      <c r="AM35" s="458" t="s">
        <v>297</v>
      </c>
      <c r="AN35" s="458">
        <v>12739</v>
      </c>
      <c r="AO35" s="458" t="s">
        <v>297</v>
      </c>
      <c r="AP35" s="458" t="s">
        <v>55</v>
      </c>
      <c r="AQ35" s="458" t="s">
        <v>297</v>
      </c>
    </row>
    <row r="36" spans="1:43" ht="15" x14ac:dyDescent="0.25">
      <c r="A36" s="414" t="s">
        <v>49</v>
      </c>
      <c r="B36" s="416" t="s">
        <v>55</v>
      </c>
      <c r="C36" s="416" t="s">
        <v>297</v>
      </c>
      <c r="D36" s="416" t="s">
        <v>55</v>
      </c>
      <c r="E36" s="416" t="s">
        <v>297</v>
      </c>
      <c r="F36" s="416" t="s">
        <v>55</v>
      </c>
      <c r="G36" s="416" t="s">
        <v>297</v>
      </c>
      <c r="H36" s="416" t="s">
        <v>55</v>
      </c>
      <c r="I36" s="416" t="s">
        <v>297</v>
      </c>
      <c r="J36" s="416" t="s">
        <v>55</v>
      </c>
      <c r="K36" s="416" t="s">
        <v>297</v>
      </c>
      <c r="L36" s="416" t="s">
        <v>55</v>
      </c>
      <c r="M36" s="416" t="s">
        <v>297</v>
      </c>
      <c r="N36" s="416" t="s">
        <v>55</v>
      </c>
      <c r="O36" s="416" t="s">
        <v>297</v>
      </c>
      <c r="P36" s="416" t="s">
        <v>55</v>
      </c>
      <c r="Q36" s="416" t="s">
        <v>297</v>
      </c>
      <c r="R36" s="416" t="s">
        <v>55</v>
      </c>
      <c r="S36" s="416" t="s">
        <v>297</v>
      </c>
      <c r="T36" s="416" t="s">
        <v>55</v>
      </c>
      <c r="U36" s="416" t="s">
        <v>297</v>
      </c>
      <c r="V36" s="416" t="s">
        <v>55</v>
      </c>
      <c r="W36" s="416" t="s">
        <v>297</v>
      </c>
      <c r="X36" s="416" t="s">
        <v>55</v>
      </c>
      <c r="Y36" s="416" t="s">
        <v>297</v>
      </c>
      <c r="Z36" s="416" t="s">
        <v>55</v>
      </c>
      <c r="AA36" s="416" t="s">
        <v>297</v>
      </c>
      <c r="AB36" s="416" t="s">
        <v>55</v>
      </c>
      <c r="AC36" s="416" t="s">
        <v>297</v>
      </c>
      <c r="AD36" s="416" t="s">
        <v>55</v>
      </c>
      <c r="AE36" s="416" t="s">
        <v>297</v>
      </c>
      <c r="AF36" s="416" t="s">
        <v>55</v>
      </c>
      <c r="AG36" s="416" t="s">
        <v>297</v>
      </c>
      <c r="AH36" s="416" t="s">
        <v>55</v>
      </c>
      <c r="AI36" s="416" t="s">
        <v>297</v>
      </c>
      <c r="AJ36" s="416" t="s">
        <v>55</v>
      </c>
      <c r="AK36" s="416" t="s">
        <v>297</v>
      </c>
      <c r="AL36" s="416" t="s">
        <v>55</v>
      </c>
      <c r="AM36" s="416" t="s">
        <v>297</v>
      </c>
      <c r="AN36" s="416" t="s">
        <v>55</v>
      </c>
      <c r="AO36" s="416" t="s">
        <v>297</v>
      </c>
      <c r="AP36" s="416" t="s">
        <v>55</v>
      </c>
      <c r="AQ36" s="416" t="s">
        <v>297</v>
      </c>
    </row>
    <row r="37" spans="1:43" ht="15" x14ac:dyDescent="0.25">
      <c r="A37" s="414" t="s">
        <v>50</v>
      </c>
      <c r="B37" s="458" t="s">
        <v>55</v>
      </c>
      <c r="C37" s="458" t="s">
        <v>297</v>
      </c>
      <c r="D37" s="458" t="s">
        <v>55</v>
      </c>
      <c r="E37" s="458" t="s">
        <v>297</v>
      </c>
      <c r="F37" s="458" t="s">
        <v>55</v>
      </c>
      <c r="G37" s="458" t="s">
        <v>297</v>
      </c>
      <c r="H37" s="458" t="s">
        <v>55</v>
      </c>
      <c r="I37" s="458" t="s">
        <v>297</v>
      </c>
      <c r="J37" s="458" t="s">
        <v>55</v>
      </c>
      <c r="K37" s="458" t="s">
        <v>297</v>
      </c>
      <c r="L37" s="458" t="s">
        <v>55</v>
      </c>
      <c r="M37" s="458" t="s">
        <v>297</v>
      </c>
      <c r="N37" s="458" t="s">
        <v>55</v>
      </c>
      <c r="O37" s="458" t="s">
        <v>297</v>
      </c>
      <c r="P37" s="458" t="s">
        <v>55</v>
      </c>
      <c r="Q37" s="458" t="s">
        <v>297</v>
      </c>
      <c r="R37" s="458" t="s">
        <v>55</v>
      </c>
      <c r="S37" s="458" t="s">
        <v>297</v>
      </c>
      <c r="T37" s="458" t="s">
        <v>55</v>
      </c>
      <c r="U37" s="458" t="s">
        <v>297</v>
      </c>
      <c r="V37" s="458" t="s">
        <v>55</v>
      </c>
      <c r="W37" s="458" t="s">
        <v>297</v>
      </c>
      <c r="X37" s="458" t="s">
        <v>55</v>
      </c>
      <c r="Y37" s="458" t="s">
        <v>297</v>
      </c>
      <c r="Z37" s="458" t="s">
        <v>55</v>
      </c>
      <c r="AA37" s="458" t="s">
        <v>297</v>
      </c>
      <c r="AB37" s="458" t="s">
        <v>55</v>
      </c>
      <c r="AC37" s="458" t="s">
        <v>297</v>
      </c>
      <c r="AD37" s="458" t="s">
        <v>55</v>
      </c>
      <c r="AE37" s="458" t="s">
        <v>297</v>
      </c>
      <c r="AF37" s="458" t="s">
        <v>55</v>
      </c>
      <c r="AG37" s="458" t="s">
        <v>297</v>
      </c>
      <c r="AH37" s="458" t="s">
        <v>55</v>
      </c>
      <c r="AI37" s="458" t="s">
        <v>297</v>
      </c>
      <c r="AJ37" s="458" t="s">
        <v>55</v>
      </c>
      <c r="AK37" s="458" t="s">
        <v>297</v>
      </c>
      <c r="AL37" s="458" t="s">
        <v>55</v>
      </c>
      <c r="AM37" s="458" t="s">
        <v>297</v>
      </c>
      <c r="AN37" s="458" t="s">
        <v>55</v>
      </c>
      <c r="AO37" s="458" t="s">
        <v>297</v>
      </c>
      <c r="AP37" s="458" t="s">
        <v>55</v>
      </c>
      <c r="AQ37" s="458" t="s">
        <v>297</v>
      </c>
    </row>
    <row r="39" spans="1:43" ht="15" x14ac:dyDescent="0.25">
      <c r="A39" s="410" t="s">
        <v>369</v>
      </c>
    </row>
    <row r="40" spans="1:43" ht="15" x14ac:dyDescent="0.25">
      <c r="A40" s="410" t="s">
        <v>55</v>
      </c>
      <c r="B40" s="408" t="s">
        <v>56</v>
      </c>
    </row>
    <row r="41" spans="1:43" ht="15" x14ac:dyDescent="0.25">
      <c r="A41" s="410" t="s">
        <v>370</v>
      </c>
    </row>
    <row r="42" spans="1:43" ht="15" x14ac:dyDescent="0.25">
      <c r="A42" s="410" t="s">
        <v>397</v>
      </c>
      <c r="B42" s="408" t="s">
        <v>398</v>
      </c>
    </row>
    <row r="43" spans="1:43" ht="15" x14ac:dyDescent="0.25">
      <c r="A43" s="410" t="s">
        <v>366</v>
      </c>
      <c r="B43" s="408" t="s">
        <v>371</v>
      </c>
    </row>
    <row r="44" spans="1:43" ht="15" x14ac:dyDescent="0.25">
      <c r="A44" s="410" t="s">
        <v>367</v>
      </c>
      <c r="B44" s="408" t="s">
        <v>372</v>
      </c>
    </row>
    <row r="45" spans="1:43" ht="15" x14ac:dyDescent="0.25">
      <c r="A45" s="410" t="s">
        <v>365</v>
      </c>
      <c r="B45" s="408" t="s">
        <v>373</v>
      </c>
    </row>
  </sheetData>
  <mergeCells count="21">
    <mergeCell ref="AL10:AM10"/>
    <mergeCell ref="AN10:AO10"/>
    <mergeCell ref="AP10:AQ10"/>
    <mergeCell ref="Z10:AA10"/>
    <mergeCell ref="AB10:AC10"/>
    <mergeCell ref="AD10:AE10"/>
    <mergeCell ref="AF10:AG10"/>
    <mergeCell ref="AH10:AI10"/>
    <mergeCell ref="AJ10:AK10"/>
    <mergeCell ref="X10:Y10"/>
    <mergeCell ref="B10:C10"/>
    <mergeCell ref="D10:E10"/>
    <mergeCell ref="F10:G10"/>
    <mergeCell ref="H10:I10"/>
    <mergeCell ref="J10:K10"/>
    <mergeCell ref="L10:M10"/>
    <mergeCell ref="N10:O10"/>
    <mergeCell ref="P10:Q10"/>
    <mergeCell ref="R10:S10"/>
    <mergeCell ref="T10:U10"/>
    <mergeCell ref="V10:W1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X62"/>
  <sheetViews>
    <sheetView workbookViewId="0"/>
  </sheetViews>
  <sheetFormatPr defaultRowHeight="14.25" x14ac:dyDescent="0.2"/>
  <cols>
    <col min="2" max="2" width="27.125" customWidth="1"/>
    <col min="3" max="3" width="24.375" customWidth="1"/>
    <col min="21" max="21" width="15.875" customWidth="1"/>
  </cols>
  <sheetData>
    <row r="1" spans="1:24" ht="15" x14ac:dyDescent="0.25">
      <c r="B1" s="258" t="s">
        <v>417</v>
      </c>
    </row>
    <row r="2" spans="1:24" x14ac:dyDescent="0.2">
      <c r="B2" s="337" t="s">
        <v>505</v>
      </c>
    </row>
    <row r="3" spans="1:24" ht="15" x14ac:dyDescent="0.25">
      <c r="A3" s="258" t="s">
        <v>222</v>
      </c>
      <c r="B3" s="641" t="s">
        <v>238</v>
      </c>
      <c r="C3" s="641"/>
      <c r="D3" s="641"/>
      <c r="E3" s="641"/>
      <c r="F3" s="641"/>
      <c r="G3" s="641"/>
      <c r="H3" s="641"/>
      <c r="I3" s="641"/>
    </row>
    <row r="4" spans="1:24" ht="17.25" customHeight="1" x14ac:dyDescent="0.25">
      <c r="A4" s="259" t="s">
        <v>250</v>
      </c>
      <c r="B4" s="643" t="s">
        <v>416</v>
      </c>
      <c r="C4" s="643"/>
      <c r="D4" s="643"/>
      <c r="E4" s="643"/>
      <c r="F4" s="643"/>
      <c r="G4" s="643"/>
      <c r="H4" s="643"/>
      <c r="I4" s="643"/>
    </row>
    <row r="5" spans="1:24" ht="17.25" customHeight="1" x14ac:dyDescent="0.2">
      <c r="A5" s="652" t="s">
        <v>223</v>
      </c>
      <c r="B5" s="653" t="s">
        <v>475</v>
      </c>
      <c r="C5" s="653"/>
      <c r="D5" s="653"/>
      <c r="E5" s="653"/>
      <c r="F5" s="653"/>
      <c r="G5" s="653"/>
      <c r="H5" s="653"/>
      <c r="I5" s="653"/>
      <c r="J5" s="257"/>
      <c r="K5" s="257"/>
      <c r="L5" s="257"/>
      <c r="M5" s="257"/>
      <c r="N5" s="257"/>
      <c r="O5" s="257"/>
      <c r="P5" s="257"/>
      <c r="Q5" s="257"/>
      <c r="R5" s="257"/>
      <c r="S5" s="257"/>
      <c r="T5" s="257"/>
      <c r="U5" s="257"/>
      <c r="V5" s="257"/>
      <c r="W5" s="257"/>
      <c r="X5" s="257"/>
    </row>
    <row r="6" spans="1:24" ht="17.25" customHeight="1" x14ac:dyDescent="0.2">
      <c r="A6" s="652"/>
      <c r="B6" s="653"/>
      <c r="C6" s="653"/>
      <c r="D6" s="653"/>
      <c r="E6" s="653"/>
      <c r="F6" s="653"/>
      <c r="G6" s="653"/>
      <c r="H6" s="653"/>
      <c r="I6" s="653"/>
      <c r="J6" s="257"/>
      <c r="K6" s="257"/>
      <c r="L6" s="257"/>
      <c r="M6" s="257"/>
      <c r="N6" s="257"/>
      <c r="O6" s="257"/>
      <c r="P6" s="257"/>
      <c r="Q6" s="257"/>
      <c r="R6" s="257"/>
      <c r="S6" s="257"/>
      <c r="T6" s="257"/>
      <c r="U6" s="257"/>
      <c r="V6" s="257"/>
      <c r="W6" s="257"/>
      <c r="X6" s="257"/>
    </row>
    <row r="7" spans="1:24" ht="17.25" customHeight="1" x14ac:dyDescent="0.2">
      <c r="A7" s="652"/>
      <c r="B7" s="653"/>
      <c r="C7" s="653"/>
      <c r="D7" s="653"/>
      <c r="E7" s="653"/>
      <c r="F7" s="653"/>
      <c r="G7" s="653"/>
      <c r="H7" s="653"/>
      <c r="I7" s="653"/>
      <c r="J7" s="257"/>
      <c r="K7" s="661" t="s">
        <v>473</v>
      </c>
      <c r="L7" s="661"/>
      <c r="M7" s="661"/>
      <c r="N7" s="661"/>
      <c r="O7" s="661"/>
      <c r="P7" s="661"/>
      <c r="Q7" s="661"/>
      <c r="R7" s="257"/>
      <c r="S7" s="257"/>
      <c r="T7" s="257"/>
      <c r="U7" s="257"/>
      <c r="V7" s="257"/>
      <c r="W7" s="257"/>
      <c r="X7" s="257"/>
    </row>
    <row r="8" spans="1:24" ht="17.25" customHeight="1" x14ac:dyDescent="0.2">
      <c r="A8" s="652"/>
      <c r="B8" s="653"/>
      <c r="C8" s="653"/>
      <c r="D8" s="653"/>
      <c r="E8" s="653"/>
      <c r="F8" s="653"/>
      <c r="G8" s="653"/>
      <c r="H8" s="653"/>
      <c r="I8" s="653"/>
      <c r="K8" s="661"/>
      <c r="L8" s="661"/>
      <c r="M8" s="661"/>
      <c r="N8" s="661"/>
      <c r="O8" s="661"/>
      <c r="P8" s="661"/>
      <c r="Q8" s="661"/>
      <c r="R8" s="521"/>
    </row>
    <row r="9" spans="1:24" ht="17.25" customHeight="1" x14ac:dyDescent="0.2">
      <c r="A9" s="652" t="s">
        <v>224</v>
      </c>
      <c r="B9" s="653" t="s">
        <v>418</v>
      </c>
      <c r="C9" s="653"/>
      <c r="D9" s="653"/>
      <c r="E9" s="653"/>
      <c r="F9" s="653"/>
      <c r="G9" s="653"/>
      <c r="H9" s="653"/>
      <c r="I9" s="653"/>
      <c r="K9" s="661"/>
      <c r="L9" s="661"/>
      <c r="M9" s="661"/>
      <c r="N9" s="661"/>
      <c r="O9" s="661"/>
      <c r="P9" s="661"/>
      <c r="Q9" s="661"/>
      <c r="R9" s="521"/>
    </row>
    <row r="10" spans="1:24" ht="17.25" customHeight="1" x14ac:dyDescent="0.2">
      <c r="A10" s="652"/>
      <c r="B10" s="653"/>
      <c r="C10" s="653"/>
      <c r="D10" s="653"/>
      <c r="E10" s="653"/>
      <c r="F10" s="653"/>
      <c r="G10" s="653"/>
      <c r="H10" s="653"/>
      <c r="I10" s="653"/>
      <c r="K10" s="661"/>
      <c r="L10" s="661"/>
      <c r="M10" s="661"/>
      <c r="N10" s="661"/>
      <c r="O10" s="661"/>
      <c r="P10" s="661"/>
      <c r="Q10" s="661"/>
      <c r="R10" s="521"/>
    </row>
    <row r="11" spans="1:24" ht="17.25" customHeight="1" x14ac:dyDescent="0.2">
      <c r="A11" s="652"/>
      <c r="B11" s="653"/>
      <c r="C11" s="653"/>
      <c r="D11" s="653"/>
      <c r="E11" s="653"/>
      <c r="F11" s="653"/>
      <c r="G11" s="653"/>
      <c r="H11" s="653"/>
      <c r="I11" s="653"/>
    </row>
    <row r="12" spans="1:24" ht="17.25" customHeight="1" x14ac:dyDescent="0.2">
      <c r="A12" s="652"/>
      <c r="B12" s="653"/>
      <c r="C12" s="653"/>
      <c r="D12" s="653"/>
      <c r="E12" s="653"/>
      <c r="F12" s="653"/>
      <c r="G12" s="653"/>
      <c r="H12" s="653"/>
      <c r="I12" s="653"/>
    </row>
    <row r="13" spans="1:24" ht="17.25" customHeight="1" x14ac:dyDescent="0.25">
      <c r="A13" s="283" t="s">
        <v>225</v>
      </c>
      <c r="B13" s="664" t="s">
        <v>259</v>
      </c>
      <c r="C13" s="665"/>
      <c r="D13" s="665"/>
      <c r="E13" s="665"/>
      <c r="F13" s="665"/>
      <c r="G13" s="665"/>
      <c r="H13" s="665"/>
      <c r="I13" s="666"/>
      <c r="S13" s="290"/>
      <c r="T13" s="290" t="s">
        <v>471</v>
      </c>
      <c r="U13" s="290" t="s">
        <v>472</v>
      </c>
      <c r="V13" s="290" t="s">
        <v>264</v>
      </c>
    </row>
    <row r="14" spans="1:24" ht="17.25" customHeight="1" x14ac:dyDescent="0.25">
      <c r="A14" s="259" t="s">
        <v>226</v>
      </c>
      <c r="B14" s="653" t="s">
        <v>419</v>
      </c>
      <c r="C14" s="653"/>
      <c r="D14" s="653"/>
      <c r="E14" s="653"/>
      <c r="F14" s="653"/>
      <c r="G14" s="653"/>
      <c r="H14" s="653"/>
      <c r="I14" s="653"/>
      <c r="S14" s="281" t="s">
        <v>24</v>
      </c>
      <c r="T14" s="291">
        <f>BE!$H$5</f>
        <v>1.0761389176363592</v>
      </c>
      <c r="U14" s="519">
        <f>[2]BE!$H$5</f>
        <v>0.93038397876353085</v>
      </c>
      <c r="V14" s="292"/>
      <c r="W14" s="294">
        <f t="shared" ref="W14:W25" si="0">1-T14</f>
        <v>-7.613891763635916E-2</v>
      </c>
    </row>
    <row r="15" spans="1:24" ht="15.75" customHeight="1" x14ac:dyDescent="0.2">
      <c r="A15" s="652" t="s">
        <v>227</v>
      </c>
      <c r="B15" s="663" t="s">
        <v>420</v>
      </c>
      <c r="C15" s="663"/>
      <c r="D15" s="663"/>
      <c r="E15" s="663"/>
      <c r="F15" s="663"/>
      <c r="G15" s="663"/>
      <c r="H15" s="663"/>
      <c r="I15" s="663"/>
      <c r="S15" s="281" t="s">
        <v>25</v>
      </c>
      <c r="T15" s="291">
        <f>BG!$H$5</f>
        <v>1.0764448415424319</v>
      </c>
      <c r="U15" s="519">
        <f>[2]BG!$H$5</f>
        <v>1.029674250810483</v>
      </c>
      <c r="V15" s="293">
        <v>-3.6345020760330915E-2</v>
      </c>
      <c r="W15" s="294">
        <f t="shared" si="0"/>
        <v>-7.6444841542431918E-2</v>
      </c>
    </row>
    <row r="16" spans="1:24" ht="14.25" customHeight="1" x14ac:dyDescent="0.2">
      <c r="A16" s="652"/>
      <c r="B16" s="663"/>
      <c r="C16" s="663"/>
      <c r="D16" s="663"/>
      <c r="E16" s="663"/>
      <c r="F16" s="663"/>
      <c r="G16" s="663"/>
      <c r="H16" s="663"/>
      <c r="I16" s="663"/>
      <c r="S16" s="281" t="s">
        <v>26</v>
      </c>
      <c r="T16" s="291">
        <f>CZ!$H$5</f>
        <v>1.1325147035970842</v>
      </c>
      <c r="U16" s="519">
        <f>[2]CZ!$H$5</f>
        <v>1.1010873944157007</v>
      </c>
      <c r="V16" s="292"/>
      <c r="W16" s="294">
        <f t="shared" si="0"/>
        <v>-0.13251470359708417</v>
      </c>
    </row>
    <row r="17" spans="1:23" ht="14.25" customHeight="1" x14ac:dyDescent="0.2">
      <c r="A17" s="652"/>
      <c r="B17" s="663"/>
      <c r="C17" s="663"/>
      <c r="D17" s="663"/>
      <c r="E17" s="663"/>
      <c r="F17" s="663"/>
      <c r="G17" s="663"/>
      <c r="H17" s="663"/>
      <c r="I17" s="663"/>
      <c r="S17" s="281" t="s">
        <v>27</v>
      </c>
      <c r="T17" s="291">
        <f>DK!$H$5</f>
        <v>0.98005514885497336</v>
      </c>
      <c r="U17" s="519">
        <f>[2]DK!$H$5</f>
        <v>0.88085528229603138</v>
      </c>
      <c r="V17" s="540">
        <v>2.3490966328297128E-2</v>
      </c>
      <c r="W17" s="294">
        <f t="shared" si="0"/>
        <v>1.9944851145026643E-2</v>
      </c>
    </row>
    <row r="18" spans="1:23" ht="14.25" customHeight="1" x14ac:dyDescent="0.2">
      <c r="A18" s="652"/>
      <c r="B18" s="663"/>
      <c r="C18" s="663"/>
      <c r="D18" s="663"/>
      <c r="E18" s="663"/>
      <c r="F18" s="663"/>
      <c r="G18" s="663"/>
      <c r="H18" s="663"/>
      <c r="I18" s="663"/>
      <c r="S18" s="281" t="s">
        <v>62</v>
      </c>
      <c r="T18" s="291">
        <f>DE!$H$5</f>
        <v>0.81066953097825123</v>
      </c>
      <c r="U18" s="519">
        <f>[2]DE!$H$5</f>
        <v>0.95290104436402745</v>
      </c>
      <c r="V18" s="293">
        <v>3.7303737682321758E-2</v>
      </c>
      <c r="W18" s="294">
        <f t="shared" si="0"/>
        <v>0.18933046902174877</v>
      </c>
    </row>
    <row r="19" spans="1:23" ht="14.25" customHeight="1" x14ac:dyDescent="0.2">
      <c r="A19" s="652"/>
      <c r="B19" s="663"/>
      <c r="C19" s="663"/>
      <c r="D19" s="663"/>
      <c r="E19" s="663"/>
      <c r="F19" s="663"/>
      <c r="G19" s="663"/>
      <c r="H19" s="663"/>
      <c r="I19" s="663"/>
      <c r="S19" s="281" t="s">
        <v>29</v>
      </c>
      <c r="T19" s="291">
        <f>EE!$H$5</f>
        <v>1.3555491416169838</v>
      </c>
      <c r="U19" s="519">
        <f>[2]EE!$H$5</f>
        <v>1.3537472778518298</v>
      </c>
      <c r="V19" s="292"/>
      <c r="W19" s="294">
        <f t="shared" si="0"/>
        <v>-0.35554914161698381</v>
      </c>
    </row>
    <row r="20" spans="1:23" ht="14.25" customHeight="1" x14ac:dyDescent="0.2">
      <c r="A20" s="652"/>
      <c r="B20" s="663"/>
      <c r="C20" s="663"/>
      <c r="D20" s="663"/>
      <c r="E20" s="663"/>
      <c r="F20" s="663"/>
      <c r="G20" s="663"/>
      <c r="H20" s="663"/>
      <c r="I20" s="663"/>
      <c r="S20" s="281" t="s">
        <v>30</v>
      </c>
      <c r="T20" s="291">
        <f>IE!$H$5</f>
        <v>1.1783897081006056</v>
      </c>
      <c r="U20" s="519">
        <f>[2]IE!$H$5</f>
        <v>1.2124218654488519</v>
      </c>
      <c r="V20" s="293">
        <v>-1.0918929180517194E-2</v>
      </c>
      <c r="W20" s="294">
        <f t="shared" si="0"/>
        <v>-0.17838970810060562</v>
      </c>
    </row>
    <row r="21" spans="1:23" ht="14.25" customHeight="1" x14ac:dyDescent="0.2">
      <c r="A21" s="652" t="s">
        <v>228</v>
      </c>
      <c r="B21" s="653" t="s">
        <v>233</v>
      </c>
      <c r="C21" s="653"/>
      <c r="D21" s="653"/>
      <c r="E21" s="653"/>
      <c r="F21" s="653"/>
      <c r="G21" s="653"/>
      <c r="H21" s="653"/>
      <c r="I21" s="653"/>
      <c r="S21" s="281" t="s">
        <v>31</v>
      </c>
      <c r="T21" s="291">
        <f>EL!$H$5</f>
        <v>1.1445210722864849</v>
      </c>
      <c r="U21" s="519">
        <f>[2]EL!$H$5</f>
        <v>1.1778414473992254</v>
      </c>
      <c r="V21" s="292"/>
      <c r="W21" s="294">
        <f t="shared" si="0"/>
        <v>-0.14452107228648492</v>
      </c>
    </row>
    <row r="22" spans="1:23" ht="14.25" customHeight="1" x14ac:dyDescent="0.2">
      <c r="A22" s="652"/>
      <c r="B22" s="653"/>
      <c r="C22" s="653"/>
      <c r="D22" s="653"/>
      <c r="E22" s="653"/>
      <c r="F22" s="653"/>
      <c r="G22" s="653"/>
      <c r="H22" s="653"/>
      <c r="I22" s="653"/>
      <c r="S22" s="281" t="s">
        <v>32</v>
      </c>
      <c r="T22" s="291">
        <f>ES!$H$5</f>
        <v>0.8833333333333333</v>
      </c>
      <c r="U22" s="519">
        <f>[2]ES!$H$5</f>
        <v>0.8833333333333333</v>
      </c>
      <c r="V22" s="292"/>
      <c r="W22" s="294">
        <f t="shared" si="0"/>
        <v>0.1166666666666667</v>
      </c>
    </row>
    <row r="23" spans="1:23" ht="14.25" customHeight="1" x14ac:dyDescent="0.2">
      <c r="A23" s="652"/>
      <c r="B23" s="653"/>
      <c r="C23" s="653"/>
      <c r="D23" s="653"/>
      <c r="E23" s="653"/>
      <c r="F23" s="653"/>
      <c r="G23" s="653"/>
      <c r="H23" s="653"/>
      <c r="I23" s="653"/>
      <c r="S23" s="281" t="s">
        <v>33</v>
      </c>
      <c r="T23" s="291">
        <f>FR!$H$5</f>
        <v>1.0663174977815584</v>
      </c>
      <c r="U23" s="519">
        <f>[2]FR!$H$5</f>
        <v>1.069364114568059</v>
      </c>
      <c r="V23" s="293">
        <v>0.12302712619526524</v>
      </c>
      <c r="W23" s="294">
        <f t="shared" si="0"/>
        <v>-6.6317497781558377E-2</v>
      </c>
    </row>
    <row r="24" spans="1:23" ht="14.25" customHeight="1" x14ac:dyDescent="0.2">
      <c r="A24" s="652" t="s">
        <v>229</v>
      </c>
      <c r="B24" s="653" t="s">
        <v>421</v>
      </c>
      <c r="C24" s="653"/>
      <c r="D24" s="653"/>
      <c r="E24" s="653"/>
      <c r="F24" s="653"/>
      <c r="G24" s="653"/>
      <c r="H24" s="653"/>
      <c r="I24" s="653"/>
      <c r="S24" s="281" t="s">
        <v>34</v>
      </c>
      <c r="T24" s="291">
        <f>HR!$H$5</f>
        <v>1.0227822942587368</v>
      </c>
      <c r="U24" s="519">
        <f>[2]HR!$H$5</f>
        <v>1.0561783688325073</v>
      </c>
      <c r="V24" s="293">
        <v>1.4065932271408068E-2</v>
      </c>
      <c r="W24" s="294">
        <f t="shared" si="0"/>
        <v>-2.278229425873679E-2</v>
      </c>
    </row>
    <row r="25" spans="1:23" ht="14.25" customHeight="1" x14ac:dyDescent="0.2">
      <c r="A25" s="652"/>
      <c r="B25" s="653"/>
      <c r="C25" s="653"/>
      <c r="D25" s="653"/>
      <c r="E25" s="653"/>
      <c r="F25" s="653"/>
      <c r="G25" s="653"/>
      <c r="H25" s="653"/>
      <c r="I25" s="653"/>
      <c r="S25" s="281" t="s">
        <v>35</v>
      </c>
      <c r="T25" s="291">
        <f>IT!$H$5</f>
        <v>0.9156790884764574</v>
      </c>
      <c r="U25" s="519">
        <f>[2]IT!$H$5</f>
        <v>0.92217418607381985</v>
      </c>
      <c r="V25" s="292"/>
      <c r="W25" s="294">
        <f t="shared" si="0"/>
        <v>8.4320911523542597E-2</v>
      </c>
    </row>
    <row r="26" spans="1:23" ht="14.25" customHeight="1" x14ac:dyDescent="0.2">
      <c r="A26" s="652"/>
      <c r="B26" s="653"/>
      <c r="C26" s="653"/>
      <c r="D26" s="653"/>
      <c r="E26" s="653"/>
      <c r="F26" s="653"/>
      <c r="G26" s="653"/>
      <c r="H26" s="653"/>
      <c r="I26" s="653"/>
      <c r="S26" s="281" t="s">
        <v>36</v>
      </c>
      <c r="T26" s="291"/>
      <c r="U26" s="519"/>
      <c r="V26" s="293">
        <v>9.3829133747055805E-3</v>
      </c>
      <c r="W26" s="294" t="s">
        <v>120</v>
      </c>
    </row>
    <row r="27" spans="1:23" ht="14.25" customHeight="1" x14ac:dyDescent="0.2">
      <c r="A27" s="662" t="s">
        <v>230</v>
      </c>
      <c r="B27" s="644" t="s">
        <v>422</v>
      </c>
      <c r="C27" s="645"/>
      <c r="D27" s="645"/>
      <c r="E27" s="645"/>
      <c r="F27" s="645"/>
      <c r="G27" s="645"/>
      <c r="H27" s="645"/>
      <c r="I27" s="646"/>
      <c r="S27" s="281" t="s">
        <v>37</v>
      </c>
      <c r="T27" s="291">
        <f>LV!$H$5</f>
        <v>1.1109063080790231</v>
      </c>
      <c r="U27" s="519">
        <f>[2]LV!$H$5</f>
        <v>1.0738048764562609</v>
      </c>
      <c r="V27" s="292"/>
      <c r="W27" s="294">
        <f>1-T27</f>
        <v>-0.11090630807902313</v>
      </c>
    </row>
    <row r="28" spans="1:23" ht="14.25" customHeight="1" x14ac:dyDescent="0.2">
      <c r="A28" s="639"/>
      <c r="B28" s="647"/>
      <c r="C28" s="642"/>
      <c r="D28" s="642"/>
      <c r="E28" s="642"/>
      <c r="F28" s="642"/>
      <c r="G28" s="642"/>
      <c r="H28" s="642"/>
      <c r="I28" s="648"/>
      <c r="S28" s="281" t="s">
        <v>38</v>
      </c>
      <c r="T28" s="291">
        <f>LT!$H$5</f>
        <v>1.2848060253903972</v>
      </c>
      <c r="U28" s="519">
        <f>[2]LT!$H$5</f>
        <v>1.2940907367417358</v>
      </c>
      <c r="V28" s="293">
        <v>-7.0026427846049503E-3</v>
      </c>
      <c r="W28" s="294">
        <f>1-T28</f>
        <v>-0.28480602539039723</v>
      </c>
    </row>
    <row r="29" spans="1:23" ht="23.25" customHeight="1" x14ac:dyDescent="0.2">
      <c r="A29" s="640"/>
      <c r="B29" s="649"/>
      <c r="C29" s="650"/>
      <c r="D29" s="650"/>
      <c r="E29" s="650"/>
      <c r="F29" s="650"/>
      <c r="G29" s="650"/>
      <c r="H29" s="650"/>
      <c r="I29" s="651"/>
      <c r="S29" s="281" t="s">
        <v>39</v>
      </c>
      <c r="T29" s="291">
        <f>LU!$H$5</f>
        <v>1.4190518185406371</v>
      </c>
      <c r="U29" s="519">
        <f>[2]LU!$H$5</f>
        <v>1.4143300088243125</v>
      </c>
      <c r="V29" s="293">
        <v>-1.5018076738171005E-2</v>
      </c>
      <c r="W29" s="294">
        <f>1-T29</f>
        <v>-0.41905181854063711</v>
      </c>
    </row>
    <row r="30" spans="1:23" ht="14.25" customHeight="1" x14ac:dyDescent="0.2">
      <c r="A30" s="639" t="s">
        <v>231</v>
      </c>
      <c r="B30" s="634" t="s">
        <v>423</v>
      </c>
      <c r="C30" s="595"/>
      <c r="D30" s="595"/>
      <c r="E30" s="595"/>
      <c r="F30" s="595"/>
      <c r="G30" s="595"/>
      <c r="H30" s="595"/>
      <c r="I30" s="635"/>
      <c r="S30" s="281" t="s">
        <v>40</v>
      </c>
      <c r="T30" s="291">
        <f>HU!$H$5</f>
        <v>1.2341642183976855</v>
      </c>
      <c r="U30" s="519">
        <f>[2]HU!$H$5</f>
        <v>1.255115012603041</v>
      </c>
      <c r="V30" s="292"/>
      <c r="W30" s="294">
        <f>1-T30</f>
        <v>-0.23416421839768553</v>
      </c>
    </row>
    <row r="31" spans="1:23" ht="14.25" customHeight="1" x14ac:dyDescent="0.2">
      <c r="A31" s="639"/>
      <c r="B31" s="634"/>
      <c r="C31" s="595"/>
      <c r="D31" s="595"/>
      <c r="E31" s="595"/>
      <c r="F31" s="595"/>
      <c r="G31" s="595"/>
      <c r="H31" s="595"/>
      <c r="I31" s="635"/>
      <c r="S31" s="281" t="s">
        <v>41</v>
      </c>
      <c r="T31" s="291"/>
      <c r="U31" s="519"/>
      <c r="V31" s="292"/>
      <c r="W31" s="294" t="s">
        <v>120</v>
      </c>
    </row>
    <row r="32" spans="1:23" ht="14.25" customHeight="1" x14ac:dyDescent="0.2">
      <c r="A32" s="639"/>
      <c r="B32" s="634"/>
      <c r="C32" s="595"/>
      <c r="D32" s="595"/>
      <c r="E32" s="595"/>
      <c r="F32" s="595"/>
      <c r="G32" s="595"/>
      <c r="H32" s="595"/>
      <c r="I32" s="635"/>
      <c r="S32" s="281" t="s">
        <v>42</v>
      </c>
      <c r="T32" s="291">
        <f>NL!$H$5</f>
        <v>1.0766150480590428</v>
      </c>
      <c r="U32" s="519">
        <f>[2]NL!$H$5</f>
        <v>1.0548148401333701</v>
      </c>
      <c r="V32" s="293">
        <v>-2.2735179162599841E-2</v>
      </c>
      <c r="W32" s="294">
        <f t="shared" ref="W32:W41" si="1">1-T32</f>
        <v>-7.6615048059042845E-2</v>
      </c>
    </row>
    <row r="33" spans="1:23" ht="14.25" customHeight="1" x14ac:dyDescent="0.2">
      <c r="A33" s="639"/>
      <c r="B33" s="634"/>
      <c r="C33" s="595"/>
      <c r="D33" s="595"/>
      <c r="E33" s="595"/>
      <c r="F33" s="595"/>
      <c r="G33" s="595"/>
      <c r="H33" s="595"/>
      <c r="I33" s="635"/>
      <c r="S33" s="281" t="s">
        <v>43</v>
      </c>
      <c r="T33" s="291">
        <f>AT!$H$5</f>
        <v>0.76791015710181287</v>
      </c>
      <c r="U33" s="519">
        <f>[2]AT!$H$5</f>
        <v>0.79836628502018536</v>
      </c>
      <c r="V33" s="293" t="s">
        <v>297</v>
      </c>
      <c r="W33" s="294">
        <f t="shared" si="1"/>
        <v>0.23208984289818713</v>
      </c>
    </row>
    <row r="34" spans="1:23" ht="14.25" customHeight="1" x14ac:dyDescent="0.2">
      <c r="A34" s="639"/>
      <c r="B34" s="634"/>
      <c r="C34" s="595"/>
      <c r="D34" s="595"/>
      <c r="E34" s="595"/>
      <c r="F34" s="595"/>
      <c r="G34" s="595"/>
      <c r="H34" s="595"/>
      <c r="I34" s="635"/>
      <c r="S34" s="281" t="s">
        <v>44</v>
      </c>
      <c r="T34" s="291">
        <f>PL!$H$5</f>
        <v>1.0554782578572848</v>
      </c>
      <c r="U34" s="519">
        <f>[2]PL!$H$5</f>
        <v>1.0427931637460264</v>
      </c>
      <c r="V34" s="293">
        <v>-7.9014839700726775E-3</v>
      </c>
      <c r="W34" s="294">
        <f t="shared" si="1"/>
        <v>-5.5478257857284774E-2</v>
      </c>
    </row>
    <row r="35" spans="1:23" ht="14.25" customHeight="1" x14ac:dyDescent="0.2">
      <c r="A35" s="639"/>
      <c r="B35" s="634"/>
      <c r="C35" s="595"/>
      <c r="D35" s="595"/>
      <c r="E35" s="595"/>
      <c r="F35" s="595"/>
      <c r="G35" s="595"/>
      <c r="H35" s="595"/>
      <c r="I35" s="635"/>
      <c r="S35" s="281" t="s">
        <v>45</v>
      </c>
      <c r="T35" s="291">
        <f>PT!$H$5</f>
        <v>0.69044521757308175</v>
      </c>
      <c r="U35" s="519">
        <f>[2]PT!$H$5</f>
        <v>0.70678081601934895</v>
      </c>
      <c r="V35" s="292"/>
      <c r="W35" s="294">
        <f t="shared" si="1"/>
        <v>0.30955478242691825</v>
      </c>
    </row>
    <row r="36" spans="1:23" ht="14.25" customHeight="1" x14ac:dyDescent="0.2">
      <c r="A36" s="639"/>
      <c r="B36" s="634"/>
      <c r="C36" s="595"/>
      <c r="D36" s="595"/>
      <c r="E36" s="595"/>
      <c r="F36" s="595"/>
      <c r="G36" s="595"/>
      <c r="H36" s="595"/>
      <c r="I36" s="635"/>
      <c r="S36" s="281" t="s">
        <v>46</v>
      </c>
      <c r="T36" s="291">
        <f>RO!$H$5</f>
        <v>1.0208268496497319</v>
      </c>
      <c r="U36" s="519">
        <f>[2]RO!$H$5</f>
        <v>1.2467023787839193</v>
      </c>
      <c r="V36" s="293">
        <v>9.0282532086880279E-2</v>
      </c>
      <c r="W36" s="294">
        <f t="shared" si="1"/>
        <v>-2.0826849649731916E-2</v>
      </c>
    </row>
    <row r="37" spans="1:23" ht="22.5" customHeight="1" x14ac:dyDescent="0.2">
      <c r="A37" s="640"/>
      <c r="B37" s="636"/>
      <c r="C37" s="637"/>
      <c r="D37" s="637"/>
      <c r="E37" s="637"/>
      <c r="F37" s="637"/>
      <c r="G37" s="637"/>
      <c r="H37" s="637"/>
      <c r="I37" s="638"/>
      <c r="S37" s="281" t="s">
        <v>47</v>
      </c>
      <c r="T37" s="291">
        <f>SI!$H$5</f>
        <v>1.2274104603447025</v>
      </c>
      <c r="U37" s="519">
        <f>[2]SI!$H$5</f>
        <v>1.1201968210444468</v>
      </c>
      <c r="V37" s="293">
        <v>-0.17088624782534237</v>
      </c>
      <c r="W37" s="294">
        <f t="shared" si="1"/>
        <v>-0.22741046034470247</v>
      </c>
    </row>
    <row r="38" spans="1:23" ht="14.25" customHeight="1" x14ac:dyDescent="0.2">
      <c r="A38" s="652" t="s">
        <v>235</v>
      </c>
      <c r="B38" s="654" t="s">
        <v>260</v>
      </c>
      <c r="C38" s="654"/>
      <c r="D38" s="654"/>
      <c r="E38" s="654"/>
      <c r="F38" s="654"/>
      <c r="G38" s="654"/>
      <c r="H38" s="654"/>
      <c r="I38" s="654"/>
      <c r="S38" s="281" t="s">
        <v>48</v>
      </c>
      <c r="T38" s="291">
        <f>SK!$H$5</f>
        <v>1.0448162168074036</v>
      </c>
      <c r="U38" s="519">
        <f>[2]SK!$H$5</f>
        <v>1.0440571234257463</v>
      </c>
      <c r="V38" s="293">
        <v>7.7963664360599667E-3</v>
      </c>
      <c r="W38" s="294">
        <f t="shared" si="1"/>
        <v>-4.4816216807403553E-2</v>
      </c>
    </row>
    <row r="39" spans="1:23" ht="14.25" customHeight="1" x14ac:dyDescent="0.2">
      <c r="A39" s="652"/>
      <c r="B39" s="654"/>
      <c r="C39" s="654"/>
      <c r="D39" s="654"/>
      <c r="E39" s="654"/>
      <c r="F39" s="654"/>
      <c r="G39" s="654"/>
      <c r="H39" s="654"/>
      <c r="I39" s="654"/>
      <c r="S39" s="281" t="s">
        <v>49</v>
      </c>
      <c r="T39" s="291">
        <f>FI!$H$5</f>
        <v>1.2342287478671479</v>
      </c>
      <c r="U39" s="519">
        <f>[2]FI!$H$5</f>
        <v>1.2460909970608063</v>
      </c>
      <c r="V39" s="292"/>
      <c r="W39" s="294">
        <f t="shared" si="1"/>
        <v>-0.23422874786714787</v>
      </c>
    </row>
    <row r="40" spans="1:23" ht="14.25" customHeight="1" x14ac:dyDescent="0.2">
      <c r="A40" s="652"/>
      <c r="B40" s="654"/>
      <c r="C40" s="654"/>
      <c r="D40" s="654"/>
      <c r="E40" s="654"/>
      <c r="F40" s="654"/>
      <c r="G40" s="654"/>
      <c r="H40" s="654"/>
      <c r="I40" s="654"/>
      <c r="S40" s="281" t="s">
        <v>50</v>
      </c>
      <c r="T40" s="291">
        <f>SE!$H$5</f>
        <v>1.03753723044518</v>
      </c>
      <c r="U40" s="519">
        <f>[2]SE!$H$5</f>
        <v>1.025111769801935</v>
      </c>
      <c r="V40" s="292"/>
      <c r="W40" s="294">
        <f t="shared" si="1"/>
        <v>-3.7537230445179981E-2</v>
      </c>
    </row>
    <row r="41" spans="1:23" ht="14.25" customHeight="1" x14ac:dyDescent="0.2">
      <c r="A41" s="652"/>
      <c r="B41" s="654"/>
      <c r="C41" s="654"/>
      <c r="D41" s="654"/>
      <c r="E41" s="654"/>
      <c r="F41" s="654"/>
      <c r="G41" s="654"/>
      <c r="H41" s="654"/>
      <c r="I41" s="654"/>
      <c r="S41" s="281" t="s">
        <v>69</v>
      </c>
      <c r="T41" s="282">
        <f>AVERAGE(T14:T40)</f>
        <v>1.073863673383056</v>
      </c>
      <c r="U41" s="520">
        <f>AVERAGE(U14:U40)</f>
        <v>1.0756886949527416</v>
      </c>
      <c r="V41" s="282"/>
      <c r="W41" s="294">
        <f t="shared" si="1"/>
        <v>-7.3863673383055994E-2</v>
      </c>
    </row>
    <row r="42" spans="1:23" ht="14.25" customHeight="1" x14ac:dyDescent="0.2">
      <c r="A42" s="652"/>
      <c r="B42" s="654"/>
      <c r="C42" s="654"/>
      <c r="D42" s="654"/>
      <c r="E42" s="654"/>
      <c r="F42" s="654"/>
      <c r="G42" s="654"/>
      <c r="H42" s="654"/>
      <c r="I42" s="654"/>
    </row>
    <row r="43" spans="1:23" ht="14.25" customHeight="1" x14ac:dyDescent="0.2">
      <c r="A43" s="652"/>
      <c r="B43" s="654"/>
      <c r="C43" s="654"/>
      <c r="D43" s="654"/>
      <c r="E43" s="654"/>
      <c r="F43" s="654"/>
      <c r="G43" s="654"/>
      <c r="H43" s="654"/>
      <c r="I43" s="654"/>
      <c r="T43" s="348">
        <f>_xlfn.STDEV.P(T14:T40)</f>
        <v>0.17049702899981878</v>
      </c>
      <c r="U43" s="348">
        <f>_xlfn.STDEV.P(U14:U40)</f>
        <v>0.16938286943924058</v>
      </c>
    </row>
    <row r="44" spans="1:23" ht="14.25" customHeight="1" x14ac:dyDescent="0.2">
      <c r="A44" s="652"/>
      <c r="B44" s="654"/>
      <c r="C44" s="654"/>
      <c r="D44" s="654"/>
      <c r="E44" s="654"/>
      <c r="F44" s="654"/>
      <c r="G44" s="654"/>
      <c r="H44" s="654"/>
      <c r="I44" s="654"/>
    </row>
    <row r="45" spans="1:23" ht="14.25" customHeight="1" x14ac:dyDescent="0.2">
      <c r="A45" s="652"/>
      <c r="B45" s="654"/>
      <c r="C45" s="654"/>
      <c r="D45" s="654"/>
      <c r="E45" s="654"/>
      <c r="F45" s="654"/>
      <c r="G45" s="654"/>
      <c r="H45" s="654"/>
      <c r="I45" s="654"/>
      <c r="S45" s="22" t="s">
        <v>265</v>
      </c>
    </row>
    <row r="46" spans="1:23" ht="14.25" customHeight="1" x14ac:dyDescent="0.2">
      <c r="A46" s="652"/>
      <c r="B46" s="654"/>
      <c r="C46" s="654"/>
      <c r="D46" s="654"/>
      <c r="E46" s="654"/>
      <c r="F46" s="654"/>
      <c r="G46" s="654"/>
      <c r="H46" s="654"/>
      <c r="I46" s="654"/>
    </row>
    <row r="47" spans="1:23" ht="14.25" customHeight="1" x14ac:dyDescent="0.2">
      <c r="A47" s="652"/>
      <c r="B47" s="654"/>
      <c r="C47" s="654"/>
      <c r="D47" s="654"/>
      <c r="E47" s="654"/>
      <c r="F47" s="654"/>
      <c r="G47" s="654"/>
      <c r="H47" s="654"/>
      <c r="I47" s="654"/>
    </row>
    <row r="48" spans="1:23" x14ac:dyDescent="0.2">
      <c r="A48" s="652"/>
      <c r="B48" s="654"/>
      <c r="C48" s="654"/>
      <c r="D48" s="654"/>
      <c r="E48" s="654"/>
      <c r="F48" s="654"/>
      <c r="G48" s="654"/>
      <c r="H48" s="654"/>
      <c r="I48" s="654"/>
    </row>
    <row r="49" spans="1:9" ht="21.75" customHeight="1" x14ac:dyDescent="0.2">
      <c r="A49" s="260" t="s">
        <v>236</v>
      </c>
      <c r="B49" s="655" t="s">
        <v>252</v>
      </c>
      <c r="C49" s="656"/>
      <c r="D49" s="656"/>
      <c r="E49" s="656"/>
      <c r="F49" s="656"/>
      <c r="G49" s="656"/>
      <c r="H49" s="656"/>
      <c r="I49" s="657"/>
    </row>
    <row r="50" spans="1:9" ht="14.25" customHeight="1" x14ac:dyDescent="0.2">
      <c r="A50" s="652" t="s">
        <v>237</v>
      </c>
      <c r="B50" s="658" t="s">
        <v>234</v>
      </c>
      <c r="C50" s="659"/>
      <c r="D50" s="659"/>
      <c r="E50" s="659"/>
      <c r="F50" s="659"/>
      <c r="G50" s="659"/>
      <c r="H50" s="659"/>
      <c r="I50" s="660"/>
    </row>
    <row r="51" spans="1:9" ht="14.25" customHeight="1" x14ac:dyDescent="0.2">
      <c r="A51" s="652"/>
      <c r="B51" s="636"/>
      <c r="C51" s="637"/>
      <c r="D51" s="637"/>
      <c r="E51" s="637"/>
      <c r="F51" s="637"/>
      <c r="G51" s="637"/>
      <c r="H51" s="637"/>
      <c r="I51" s="638"/>
    </row>
    <row r="52" spans="1:9" ht="18" customHeight="1" x14ac:dyDescent="0.2">
      <c r="A52" s="652" t="s">
        <v>247</v>
      </c>
      <c r="B52" s="644" t="s">
        <v>263</v>
      </c>
      <c r="C52" s="645"/>
      <c r="D52" s="645"/>
      <c r="E52" s="645"/>
      <c r="F52" s="645"/>
      <c r="G52" s="645"/>
      <c r="H52" s="645"/>
      <c r="I52" s="646"/>
    </row>
    <row r="53" spans="1:9" ht="18" customHeight="1" x14ac:dyDescent="0.2">
      <c r="A53" s="652"/>
      <c r="B53" s="647"/>
      <c r="C53" s="642"/>
      <c r="D53" s="642"/>
      <c r="E53" s="642"/>
      <c r="F53" s="642"/>
      <c r="G53" s="642"/>
      <c r="H53" s="642"/>
      <c r="I53" s="648"/>
    </row>
    <row r="54" spans="1:9" ht="18" customHeight="1" x14ac:dyDescent="0.2">
      <c r="A54" s="652"/>
      <c r="B54" s="647"/>
      <c r="C54" s="642"/>
      <c r="D54" s="642"/>
      <c r="E54" s="642"/>
      <c r="F54" s="642"/>
      <c r="G54" s="642"/>
      <c r="H54" s="642"/>
      <c r="I54" s="648"/>
    </row>
    <row r="55" spans="1:9" ht="18" customHeight="1" x14ac:dyDescent="0.2">
      <c r="A55" s="652"/>
      <c r="B55" s="649"/>
      <c r="C55" s="650"/>
      <c r="D55" s="650"/>
      <c r="E55" s="650"/>
      <c r="F55" s="650"/>
      <c r="G55" s="650"/>
      <c r="H55" s="650"/>
      <c r="I55" s="651"/>
    </row>
    <row r="56" spans="1:9" ht="21" customHeight="1" x14ac:dyDescent="0.2">
      <c r="A56" s="261" t="s">
        <v>248</v>
      </c>
      <c r="B56" s="644" t="s">
        <v>249</v>
      </c>
      <c r="C56" s="645"/>
      <c r="D56" s="645"/>
      <c r="E56" s="645"/>
      <c r="F56" s="645"/>
      <c r="G56" s="645"/>
      <c r="H56" s="645"/>
      <c r="I56" s="646"/>
    </row>
    <row r="57" spans="1:9" ht="14.25" customHeight="1" x14ac:dyDescent="0.2">
      <c r="A57" s="653" t="s">
        <v>261</v>
      </c>
      <c r="B57" s="653"/>
      <c r="C57" s="653"/>
      <c r="D57" s="653"/>
      <c r="E57" s="653"/>
      <c r="F57" s="653"/>
      <c r="G57" s="653"/>
      <c r="H57" s="653"/>
      <c r="I57" s="653"/>
    </row>
    <row r="58" spans="1:9" ht="14.25" customHeight="1" x14ac:dyDescent="0.2">
      <c r="A58" s="653"/>
      <c r="B58" s="653"/>
      <c r="C58" s="653"/>
      <c r="D58" s="653"/>
      <c r="E58" s="653"/>
      <c r="F58" s="653"/>
      <c r="G58" s="653"/>
      <c r="H58" s="653"/>
      <c r="I58" s="653"/>
    </row>
    <row r="59" spans="1:9" ht="14.25" customHeight="1" x14ac:dyDescent="0.2">
      <c r="A59" s="653"/>
      <c r="B59" s="653"/>
      <c r="C59" s="653"/>
      <c r="D59" s="653"/>
      <c r="E59" s="653"/>
      <c r="F59" s="653"/>
      <c r="G59" s="653"/>
      <c r="H59" s="653"/>
      <c r="I59" s="653"/>
    </row>
    <row r="61" spans="1:9" ht="21.75" customHeight="1" x14ac:dyDescent="0.2">
      <c r="A61" s="642" t="s">
        <v>415</v>
      </c>
      <c r="B61" s="642"/>
      <c r="C61" s="642"/>
      <c r="D61" s="642"/>
      <c r="E61" s="642"/>
      <c r="F61" s="642"/>
      <c r="G61" s="642"/>
      <c r="H61" s="642"/>
      <c r="I61" s="642"/>
    </row>
    <row r="62" spans="1:9" ht="21.75" customHeight="1" x14ac:dyDescent="0.2">
      <c r="A62" s="642"/>
      <c r="B62" s="642"/>
      <c r="C62" s="642"/>
      <c r="D62" s="642"/>
      <c r="E62" s="642"/>
      <c r="F62" s="642"/>
      <c r="G62" s="642"/>
      <c r="H62" s="642"/>
      <c r="I62" s="642"/>
    </row>
  </sheetData>
  <mergeCells count="29">
    <mergeCell ref="K7:Q10"/>
    <mergeCell ref="A27:A29"/>
    <mergeCell ref="A21:A23"/>
    <mergeCell ref="A24:A26"/>
    <mergeCell ref="B15:I20"/>
    <mergeCell ref="B21:I23"/>
    <mergeCell ref="B24:I26"/>
    <mergeCell ref="A5:A8"/>
    <mergeCell ref="B13:I13"/>
    <mergeCell ref="B14:I14"/>
    <mergeCell ref="A9:A12"/>
    <mergeCell ref="A15:A20"/>
    <mergeCell ref="B9:I12"/>
    <mergeCell ref="B30:I37"/>
    <mergeCell ref="A30:A37"/>
    <mergeCell ref="B3:I3"/>
    <mergeCell ref="A61:I62"/>
    <mergeCell ref="B4:I4"/>
    <mergeCell ref="B52:I55"/>
    <mergeCell ref="A52:A55"/>
    <mergeCell ref="B56:I56"/>
    <mergeCell ref="A57:I59"/>
    <mergeCell ref="B38:I48"/>
    <mergeCell ref="A38:A48"/>
    <mergeCell ref="B49:I49"/>
    <mergeCell ref="B50:I51"/>
    <mergeCell ref="A50:A51"/>
    <mergeCell ref="B5:I8"/>
    <mergeCell ref="B27:I29"/>
  </mergeCells>
  <conditionalFormatting sqref="W14:W41">
    <cfRule type="cellIs" dxfId="0" priority="1" operator="between">
      <formula>0.1011</formula>
      <formula>-0.1011</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8">
    <tabColor rgb="FFFFFF00"/>
  </sheetPr>
  <dimension ref="A1:X43"/>
  <sheetViews>
    <sheetView workbookViewId="0">
      <selection activeCell="H5" sqref="H5"/>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4" x14ac:dyDescent="0.25">
      <c r="A1" s="688"/>
      <c r="B1" s="676" t="s">
        <v>82</v>
      </c>
      <c r="C1" s="676"/>
      <c r="D1" s="676"/>
      <c r="E1" s="677"/>
      <c r="F1" s="680" t="s">
        <v>71</v>
      </c>
      <c r="G1" s="675" t="s">
        <v>169</v>
      </c>
      <c r="H1" s="676"/>
      <c r="I1" s="676"/>
      <c r="J1" s="677"/>
      <c r="K1" s="667"/>
      <c r="L1" s="669" t="s">
        <v>134</v>
      </c>
      <c r="M1" s="670"/>
      <c r="N1" s="670"/>
      <c r="O1" s="671"/>
      <c r="P1" s="669" t="s">
        <v>262</v>
      </c>
      <c r="Q1" s="670"/>
      <c r="R1" s="667" t="s">
        <v>135</v>
      </c>
      <c r="S1" s="684"/>
      <c r="T1" s="684"/>
      <c r="U1" s="684"/>
      <c r="V1" s="684"/>
      <c r="W1" s="685"/>
    </row>
    <row r="2" spans="1:24" ht="30.75" customHeight="1" thickBot="1" x14ac:dyDescent="0.3">
      <c r="A2" s="689"/>
      <c r="B2" s="676"/>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4" ht="29.25" customHeight="1" x14ac:dyDescent="0.25">
      <c r="A3" s="675" t="s">
        <v>137</v>
      </c>
      <c r="B3" s="681" t="s">
        <v>138</v>
      </c>
      <c r="C3" s="681" t="s">
        <v>148</v>
      </c>
      <c r="D3" s="690" t="s">
        <v>149</v>
      </c>
      <c r="E3" s="683" t="s">
        <v>150</v>
      </c>
      <c r="F3" s="681" t="s">
        <v>251</v>
      </c>
      <c r="G3" s="227"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4" ht="38.25" customHeight="1" thickBot="1" x14ac:dyDescent="0.3">
      <c r="A4" s="675"/>
      <c r="B4" s="682"/>
      <c r="C4" s="681"/>
      <c r="D4" s="690"/>
      <c r="E4" s="683"/>
      <c r="F4" s="682"/>
      <c r="G4" s="188" t="s">
        <v>165</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4" x14ac:dyDescent="0.25">
      <c r="A5" s="143">
        <v>1999</v>
      </c>
      <c r="B5" s="157">
        <f>FORECAST(A5,B6:B16,A6:A16)</f>
        <v>665.04300000000057</v>
      </c>
      <c r="C5" s="176"/>
      <c r="D5" s="176"/>
      <c r="E5" s="268"/>
      <c r="F5" s="144"/>
      <c r="G5" s="178">
        <f>CBM_Output!C4</f>
        <v>214.29439473814611</v>
      </c>
      <c r="H5" s="219">
        <f>Growing_Stock_Comp!B80</f>
        <v>1.0761389176363592</v>
      </c>
      <c r="I5" s="145">
        <f>G5*(H5)</f>
        <v>230.61053800904725</v>
      </c>
      <c r="J5" s="146"/>
      <c r="K5" s="147"/>
      <c r="N5" s="233"/>
      <c r="P5" s="148">
        <f>I5*B5</f>
        <v>153365.92402915095</v>
      </c>
      <c r="Q5" s="209">
        <f>G5</f>
        <v>214.29439473814611</v>
      </c>
      <c r="R5" s="169"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4" x14ac:dyDescent="0.25">
      <c r="A6" s="143">
        <v>2000</v>
      </c>
      <c r="B6" s="149">
        <f>Area_Comp!B4</f>
        <v>667.3</v>
      </c>
      <c r="C6" s="177">
        <f>Growing_Stock_Comp!C10*1000</f>
        <v>157400</v>
      </c>
      <c r="D6" s="192">
        <f>C6*0.9</f>
        <v>141660</v>
      </c>
      <c r="E6" s="362">
        <f>C6*1.2</f>
        <v>188880</v>
      </c>
      <c r="F6" s="193"/>
      <c r="G6" s="211">
        <f>CBM_Output!C5</f>
        <v>216.95400825742632</v>
      </c>
      <c r="H6" s="219">
        <f>H5</f>
        <v>1.0761389176363592</v>
      </c>
      <c r="I6" s="145">
        <f t="shared" ref="I6:I20" si="0">G6*(H6)</f>
        <v>233.4726516230165</v>
      </c>
      <c r="J6" s="160">
        <f>Growing_Stock_Comp!D10/Growing_Stock_Comp!C10</f>
        <v>0.99491740787801775</v>
      </c>
      <c r="K6" s="218">
        <f>L6/B5</f>
        <v>13.075812637440587</v>
      </c>
      <c r="L6" s="164">
        <f>I6*B6-I5*B5+M6+O6</f>
        <v>8695.9776638414078</v>
      </c>
      <c r="M6" s="165">
        <f>IF(T6&lt;&gt;"",T6,IF(S6&lt;&gt;"",S6,IF(R6&lt;&gt;"",R6*W$28,U6*W$28)))</f>
        <v>5065.8600998844722</v>
      </c>
      <c r="N6" s="487">
        <f>CBM_Output!S5</f>
        <v>0.23682872037787728</v>
      </c>
      <c r="O6" s="150">
        <f>N6*M6</f>
        <v>1199.7411650689851</v>
      </c>
      <c r="P6" s="148">
        <f>(P5+L6-M6-O6)</f>
        <v>155796.3004280389</v>
      </c>
      <c r="Q6" s="209">
        <f>P6/B6</f>
        <v>233.4726516230165</v>
      </c>
      <c r="R6" s="171">
        <f>Harvest_Comparison!B5</f>
        <v>4510</v>
      </c>
      <c r="S6" s="172"/>
      <c r="T6" s="172"/>
      <c r="U6" s="172">
        <f>FAOSTAT_2022!K34/1000</f>
        <v>4510</v>
      </c>
      <c r="V6" s="172">
        <f>Harvest_Comparison!G5</f>
        <v>3524</v>
      </c>
      <c r="W6" s="173"/>
    </row>
    <row r="7" spans="1:24" x14ac:dyDescent="0.25">
      <c r="A7" s="143">
        <v>2001</v>
      </c>
      <c r="B7" s="144">
        <f>(9*B$6+1*B$16)/10</f>
        <v>669.55700000000002</v>
      </c>
      <c r="C7" s="177"/>
      <c r="D7" s="177"/>
      <c r="E7" s="269"/>
      <c r="F7" s="149"/>
      <c r="G7" s="211">
        <f>CBM_Output!C6</f>
        <v>220.23657570526487</v>
      </c>
      <c r="H7" s="219">
        <f t="shared" ref="H7:H27" si="1">H6</f>
        <v>1.0761389176363592</v>
      </c>
      <c r="I7" s="145">
        <f t="shared" si="0"/>
        <v>237.0051502034018</v>
      </c>
      <c r="J7" s="161">
        <f>(4*J$6+1*J$11)/5</f>
        <v>0.98542004561723995</v>
      </c>
      <c r="K7" s="218">
        <f t="shared" ref="K7:K20" si="2">L7/B6</f>
        <v>13.200461011434587</v>
      </c>
      <c r="L7" s="164">
        <f>I7*B7-I6*B6+M7+O7</f>
        <v>8808.6676329302991</v>
      </c>
      <c r="M7" s="165">
        <f t="shared" ref="M7:M26" si="3">IF(T7&lt;&gt;"",T7,IF(S7&lt;&gt;"",S7,IF(R7&lt;&gt;"",R7*W$28,U7*W$28)))</f>
        <v>4734.50117982551</v>
      </c>
      <c r="N7" s="487">
        <f>CBM_Output!S6</f>
        <v>0.2496587246490341</v>
      </c>
      <c r="O7" s="150">
        <f t="shared" ref="O7:O26" si="4">N7*M7</f>
        <v>1182.009526404584</v>
      </c>
      <c r="P7" s="148">
        <f t="shared" ref="P7:P25" si="5">(P6+L7-M7-O7)</f>
        <v>158688.4573547391</v>
      </c>
      <c r="Q7" s="209">
        <f t="shared" ref="Q7:Q27" si="6">P7/B7</f>
        <v>237.0051502034018</v>
      </c>
      <c r="R7" s="171">
        <f>Harvest_Comparison!B6</f>
        <v>4215</v>
      </c>
      <c r="S7" s="172"/>
      <c r="T7" s="172"/>
      <c r="U7" s="172">
        <f>FAOSTAT_2022!K35/1000</f>
        <v>4215</v>
      </c>
      <c r="V7" s="172"/>
      <c r="W7" s="173"/>
      <c r="X7" s="208"/>
    </row>
    <row r="8" spans="1:24" x14ac:dyDescent="0.25">
      <c r="A8" s="143">
        <v>2002</v>
      </c>
      <c r="B8" s="144">
        <f>(8*B$6+2*B$16)/10</f>
        <v>671.81399999999996</v>
      </c>
      <c r="C8" s="177"/>
      <c r="D8" s="177"/>
      <c r="E8" s="269"/>
      <c r="F8" s="149"/>
      <c r="G8" s="211">
        <f>CBM_Output!C7</f>
        <v>222.91739398800894</v>
      </c>
      <c r="H8" s="219">
        <f t="shared" si="1"/>
        <v>1.0761389176363592</v>
      </c>
      <c r="I8" s="145">
        <f t="shared" si="0"/>
        <v>239.89008308857379</v>
      </c>
      <c r="J8" s="161">
        <f>(3*J$6+2*J$11)/5</f>
        <v>0.97592268335646215</v>
      </c>
      <c r="K8" s="218">
        <f t="shared" si="2"/>
        <v>13.147483986915381</v>
      </c>
      <c r="L8" s="164">
        <f t="shared" ref="L8:L21" si="7">I8*B8-I7*B7+M8+O8</f>
        <v>8802.9899358271014</v>
      </c>
      <c r="M8" s="165">
        <f t="shared" si="3"/>
        <v>5054.6275941197609</v>
      </c>
      <c r="N8" s="487">
        <f>CBM_Output!S7</f>
        <v>0.25230412975685074</v>
      </c>
      <c r="O8" s="150">
        <f t="shared" si="4"/>
        <v>1275.3034163793504</v>
      </c>
      <c r="P8" s="148">
        <f t="shared" si="5"/>
        <v>161161.5162800671</v>
      </c>
      <c r="Q8" s="209">
        <f t="shared" si="6"/>
        <v>239.89008308857379</v>
      </c>
      <c r="R8" s="171">
        <f>Harvest_Comparison!B7</f>
        <v>4500</v>
      </c>
      <c r="S8" s="172"/>
      <c r="T8" s="172"/>
      <c r="U8" s="172">
        <f>FAOSTAT_2022!K36/1000</f>
        <v>4500</v>
      </c>
      <c r="V8" s="172"/>
      <c r="W8" s="173"/>
      <c r="X8" s="208"/>
    </row>
    <row r="9" spans="1:24" x14ac:dyDescent="0.25">
      <c r="A9" s="143">
        <v>2003</v>
      </c>
      <c r="B9" s="144">
        <f>(7*B$6+3*B$16)/10</f>
        <v>674.07099999999991</v>
      </c>
      <c r="C9" s="177"/>
      <c r="D9" s="177"/>
      <c r="E9" s="269"/>
      <c r="F9" s="149"/>
      <c r="G9" s="211">
        <f>CBM_Output!C8</f>
        <v>224.9074009108505</v>
      </c>
      <c r="H9" s="219">
        <f t="shared" si="1"/>
        <v>1.0761389176363592</v>
      </c>
      <c r="I9" s="145">
        <f t="shared" si="0"/>
        <v>242.03160698460934</v>
      </c>
      <c r="J9" s="161">
        <f>(2*J$6+3*J$11)/5</f>
        <v>0.96642532109568435</v>
      </c>
      <c r="K9" s="218">
        <f>L9/B8</f>
        <v>12.946263201487781</v>
      </c>
      <c r="L9" s="164">
        <f t="shared" si="7"/>
        <v>8697.4808664443117</v>
      </c>
      <c r="M9" s="165">
        <f t="shared" si="3"/>
        <v>5352.2889968845921</v>
      </c>
      <c r="N9" s="487">
        <f>CBM_Output!S8</f>
        <v>0.25413814513677796</v>
      </c>
      <c r="O9" s="150">
        <f t="shared" si="4"/>
        <v>1360.2207979042362</v>
      </c>
      <c r="P9" s="148">
        <f t="shared" si="5"/>
        <v>163146.48735172255</v>
      </c>
      <c r="Q9" s="209">
        <f>P9/B9</f>
        <v>242.03160698460928</v>
      </c>
      <c r="R9" s="171">
        <f>Harvest_Comparison!B8</f>
        <v>4765</v>
      </c>
      <c r="S9" s="172"/>
      <c r="T9" s="172"/>
      <c r="U9" s="172">
        <f>FAOSTAT_2022!K37/1000</f>
        <v>4765</v>
      </c>
      <c r="V9" s="172"/>
      <c r="W9" s="173"/>
      <c r="X9" s="208"/>
    </row>
    <row r="10" spans="1:24" x14ac:dyDescent="0.25">
      <c r="A10" s="143">
        <v>2004</v>
      </c>
      <c r="B10" s="144">
        <f>(6*B$6+4*B$16)/10</f>
        <v>676.32799999999997</v>
      </c>
      <c r="C10" s="177"/>
      <c r="D10" s="177"/>
      <c r="E10" s="269"/>
      <c r="F10" s="149"/>
      <c r="G10" s="211">
        <f>CBM_Output!C9</f>
        <v>226.65104602552813</v>
      </c>
      <c r="H10" s="219">
        <f t="shared" si="1"/>
        <v>1.0761389176363592</v>
      </c>
      <c r="I10" s="145">
        <f t="shared" si="0"/>
        <v>243.90801135106048</v>
      </c>
      <c r="J10" s="161">
        <f>(1*J$6+4*J$11)/5</f>
        <v>0.95692795883490656</v>
      </c>
      <c r="K10" s="218">
        <f t="shared" si="2"/>
        <v>12.87889573508091</v>
      </c>
      <c r="L10" s="164">
        <f t="shared" si="7"/>
        <v>8681.2901270417224</v>
      </c>
      <c r="M10" s="165">
        <f t="shared" si="3"/>
        <v>5447.765295884632</v>
      </c>
      <c r="N10" s="487">
        <f>CBM_Output!S9</f>
        <v>0.26032595106675688</v>
      </c>
      <c r="O10" s="150">
        <f t="shared" si="4"/>
        <v>1418.1946818396391</v>
      </c>
      <c r="P10" s="148">
        <f t="shared" si="5"/>
        <v>164961.81750104</v>
      </c>
      <c r="Q10" s="209">
        <f t="shared" si="6"/>
        <v>243.90801135106045</v>
      </c>
      <c r="R10" s="171">
        <f>Harvest_Comparison!B9</f>
        <v>4850</v>
      </c>
      <c r="S10" s="172"/>
      <c r="T10" s="172"/>
      <c r="U10" s="172">
        <f>FAOSTAT_2022!K38/1000</f>
        <v>4850</v>
      </c>
      <c r="V10" s="172"/>
      <c r="W10" s="173"/>
      <c r="X10" s="208"/>
    </row>
    <row r="11" spans="1:24" x14ac:dyDescent="0.25">
      <c r="A11" s="143">
        <v>2005</v>
      </c>
      <c r="B11" s="144">
        <f>(5*B$6+5*B$16)/10</f>
        <v>678.58500000000004</v>
      </c>
      <c r="C11" s="177"/>
      <c r="D11" s="177"/>
      <c r="E11" s="269"/>
      <c r="F11" s="149"/>
      <c r="G11" s="211">
        <f>CBM_Output!C10</f>
        <v>228.14460113153845</v>
      </c>
      <c r="H11" s="219">
        <f t="shared" si="1"/>
        <v>1.0761389176363592</v>
      </c>
      <c r="I11" s="145">
        <f t="shared" si="0"/>
        <v>245.51528412627266</v>
      </c>
      <c r="J11" s="160">
        <f>Growing_Stock_Comp!D15/Growing_Stock_Comp!C15</f>
        <v>0.94743059657412876</v>
      </c>
      <c r="K11" s="218">
        <f t="shared" si="2"/>
        <v>12.768049201662601</v>
      </c>
      <c r="L11" s="164">
        <f>I11*B11-I10*B10+M11+O11</f>
        <v>8635.3891804620635</v>
      </c>
      <c r="M11" s="165">
        <f t="shared" si="3"/>
        <v>5560.0903535317375</v>
      </c>
      <c r="N11" s="487">
        <f>CBM_Output!S10</f>
        <v>0.2579323640366149</v>
      </c>
      <c r="O11" s="150">
        <f>N11*M11</f>
        <v>1434.1272491436189</v>
      </c>
      <c r="P11" s="148">
        <f t="shared" si="5"/>
        <v>166602.98907882671</v>
      </c>
      <c r="Q11" s="209">
        <f t="shared" si="6"/>
        <v>245.5152841262726</v>
      </c>
      <c r="R11" s="171">
        <f>Harvest_Comparison!B10</f>
        <v>4950</v>
      </c>
      <c r="S11" s="172"/>
      <c r="T11" s="172"/>
      <c r="U11" s="172">
        <f>FAOSTAT_2022!K39/1000</f>
        <v>4950</v>
      </c>
      <c r="V11" s="172">
        <f>Harvest_Comparison!G10</f>
        <v>4297.8</v>
      </c>
      <c r="W11" s="173"/>
      <c r="X11" s="208"/>
    </row>
    <row r="12" spans="1:24" x14ac:dyDescent="0.25">
      <c r="A12" s="143">
        <v>2006</v>
      </c>
      <c r="B12" s="144">
        <f>(4*B$6+6*B$16)/10</f>
        <v>680.84199999999998</v>
      </c>
      <c r="C12" s="177"/>
      <c r="D12" s="177"/>
      <c r="E12" s="269"/>
      <c r="F12" s="149"/>
      <c r="G12" s="211">
        <f>CBM_Output!C11</f>
        <v>229.29482265861989</v>
      </c>
      <c r="H12" s="219">
        <f t="shared" si="1"/>
        <v>1.0761389176363592</v>
      </c>
      <c r="I12" s="145">
        <f t="shared" si="0"/>
        <v>246.75308227546813</v>
      </c>
      <c r="J12" s="161">
        <f>(4*J$11+1*J$16)/5</f>
        <v>0.94363635401000323</v>
      </c>
      <c r="K12" s="218">
        <f>L12/B11</f>
        <v>12.62018470990996</v>
      </c>
      <c r="L12" s="164">
        <f t="shared" si="7"/>
        <v>8563.8680413742513</v>
      </c>
      <c r="M12" s="165">
        <f t="shared" si="3"/>
        <v>5700.4966755906198</v>
      </c>
      <c r="N12" s="487">
        <f>CBM_Output!S11</f>
        <v>0.25725800495518453</v>
      </c>
      <c r="O12" s="150">
        <f t="shared" si="4"/>
        <v>1466.4984020161046</v>
      </c>
      <c r="P12" s="148">
        <f t="shared" si="5"/>
        <v>167999.86204259426</v>
      </c>
      <c r="Q12" s="209">
        <f t="shared" si="6"/>
        <v>246.75308227546813</v>
      </c>
      <c r="R12" s="171">
        <f>Harvest_Comparison!B11</f>
        <v>5075</v>
      </c>
      <c r="S12" s="172"/>
      <c r="T12" s="172"/>
      <c r="U12" s="172">
        <f>FAOSTAT_2022!K40/1000</f>
        <v>5075</v>
      </c>
      <c r="V12" s="172"/>
      <c r="W12" s="173"/>
      <c r="X12" s="208"/>
    </row>
    <row r="13" spans="1:24" x14ac:dyDescent="0.25">
      <c r="A13" s="143">
        <v>2007</v>
      </c>
      <c r="B13" s="144">
        <f>(3*B$6+7*B$16)/10</f>
        <v>683.09899999999993</v>
      </c>
      <c r="C13" s="177"/>
      <c r="D13" s="177"/>
      <c r="E13" s="269"/>
      <c r="F13" s="177"/>
      <c r="G13" s="211">
        <f>CBM_Output!C12</f>
        <v>230.64638765333643</v>
      </c>
      <c r="H13" s="219">
        <f t="shared" si="1"/>
        <v>1.0761389176363592</v>
      </c>
      <c r="I13" s="145">
        <f>G13*(H13)</f>
        <v>248.20755396599759</v>
      </c>
      <c r="J13" s="161">
        <f>(3*J$11+2*J$16)/5</f>
        <v>0.9398421114458777</v>
      </c>
      <c r="K13" s="218">
        <f t="shared" si="2"/>
        <v>12.667696582396269</v>
      </c>
      <c r="L13" s="164">
        <f t="shared" si="7"/>
        <v>8624.6998765518401</v>
      </c>
      <c r="M13" s="165">
        <f t="shared" si="3"/>
        <v>5633.1016410023567</v>
      </c>
      <c r="N13" s="487">
        <f>CBM_Output!S12</f>
        <v>0.25583212648517994</v>
      </c>
      <c r="O13" s="150">
        <f t="shared" si="4"/>
        <v>1441.1283715247896</v>
      </c>
      <c r="P13" s="148">
        <f t="shared" si="5"/>
        <v>169550.33190661896</v>
      </c>
      <c r="Q13" s="209">
        <f t="shared" si="6"/>
        <v>248.20755396599756</v>
      </c>
      <c r="R13" s="171">
        <f>Harvest_Comparison!B12</f>
        <v>5015</v>
      </c>
      <c r="S13" s="172"/>
      <c r="T13" s="172"/>
      <c r="U13" s="172">
        <f>FAOSTAT_2022!K41/1000</f>
        <v>5015</v>
      </c>
      <c r="V13" s="172"/>
      <c r="W13" s="173"/>
      <c r="X13" s="208"/>
    </row>
    <row r="14" spans="1:24" x14ac:dyDescent="0.25">
      <c r="A14" s="143">
        <v>2008</v>
      </c>
      <c r="B14" s="144">
        <f>(2*B$6+8*B$16)/10</f>
        <v>685.35599999999999</v>
      </c>
      <c r="C14" s="177"/>
      <c r="D14" s="177"/>
      <c r="E14" s="269"/>
      <c r="F14" s="177"/>
      <c r="G14" s="211">
        <f>CBM_Output!C13</f>
        <v>232.63578630129493</v>
      </c>
      <c r="H14" s="219">
        <f t="shared" si="1"/>
        <v>1.0761389176363592</v>
      </c>
      <c r="I14" s="145">
        <f t="shared" si="0"/>
        <v>250.34842327375887</v>
      </c>
      <c r="J14" s="161">
        <f>(2*J$11+3*J$16)/5</f>
        <v>0.93604786888175229</v>
      </c>
      <c r="K14" s="218">
        <f t="shared" si="2"/>
        <v>12.671893592438826</v>
      </c>
      <c r="L14" s="164">
        <f t="shared" si="7"/>
        <v>8656.1578411013688</v>
      </c>
      <c r="M14" s="165">
        <f t="shared" si="3"/>
        <v>5279.2777094139728</v>
      </c>
      <c r="N14" s="487">
        <f>CBM_Output!S13</f>
        <v>0.2556065680518777</v>
      </c>
      <c r="O14" s="150">
        <f t="shared" si="4"/>
        <v>1349.4180570960837</v>
      </c>
      <c r="P14" s="148">
        <f>(P13+L14-M14-O14)</f>
        <v>171577.7939812103</v>
      </c>
      <c r="Q14" s="209">
        <f t="shared" si="6"/>
        <v>250.3484232737589</v>
      </c>
      <c r="R14" s="171">
        <f>Harvest_Comparison!B13</f>
        <v>4700</v>
      </c>
      <c r="S14" s="172"/>
      <c r="T14" s="172"/>
      <c r="U14" s="172">
        <f>FAOSTAT_2022!K42/1000</f>
        <v>4700</v>
      </c>
      <c r="V14" s="172"/>
      <c r="W14" s="173"/>
      <c r="X14" s="208"/>
    </row>
    <row r="15" spans="1:24" x14ac:dyDescent="0.25">
      <c r="A15" s="143">
        <v>2009</v>
      </c>
      <c r="B15" s="144">
        <f>(1*B$6+9*B$16)/10</f>
        <v>687.61300000000006</v>
      </c>
      <c r="C15" s="177"/>
      <c r="D15" s="177"/>
      <c r="E15" s="269"/>
      <c r="F15" s="177"/>
      <c r="G15" s="211">
        <f>CBM_Output!C14</f>
        <v>235.3339011359877</v>
      </c>
      <c r="H15" s="219">
        <f t="shared" si="1"/>
        <v>1.0761389176363592</v>
      </c>
      <c r="I15" s="145">
        <f t="shared" si="0"/>
        <v>253.25196965162377</v>
      </c>
      <c r="J15" s="161">
        <f>(1*J$11+4*J$16)/5</f>
        <v>0.93225362631762676</v>
      </c>
      <c r="K15" s="218">
        <f t="shared" si="2"/>
        <v>12.580136370644539</v>
      </c>
      <c r="L15" s="164">
        <f t="shared" si="7"/>
        <v>8621.8719424394585</v>
      </c>
      <c r="M15" s="165">
        <f t="shared" si="3"/>
        <v>4834.5</v>
      </c>
      <c r="N15" s="487">
        <f>CBM_Output!S14</f>
        <v>0.25355658611805659</v>
      </c>
      <c r="O15" s="150">
        <f t="shared" si="4"/>
        <v>1225.8193155877445</v>
      </c>
      <c r="P15" s="148">
        <f t="shared" si="5"/>
        <v>174139.34660806201</v>
      </c>
      <c r="Q15" s="209">
        <f t="shared" si="6"/>
        <v>253.2519696516238</v>
      </c>
      <c r="R15" s="171">
        <f>Harvest_Comparison!B14</f>
        <v>4395</v>
      </c>
      <c r="S15" s="172">
        <f>Harvest_Comparison!C14</f>
        <v>4834.5</v>
      </c>
      <c r="T15" s="172"/>
      <c r="U15" s="172">
        <f>FAOSTAT_2022!K43/1000</f>
        <v>4395</v>
      </c>
      <c r="V15" s="172"/>
      <c r="W15" s="173">
        <f>Harvest_Comparison!I14</f>
        <v>1.1000000000000001</v>
      </c>
      <c r="X15" s="208"/>
    </row>
    <row r="16" spans="1:24" x14ac:dyDescent="0.25">
      <c r="A16" s="143">
        <v>2010</v>
      </c>
      <c r="B16" s="149">
        <f>Area_Comp!B14</f>
        <v>689.87</v>
      </c>
      <c r="C16" s="177">
        <f>Growing_Stock_Comp!C20*1000</f>
        <v>178500</v>
      </c>
      <c r="D16" s="192">
        <f>C16*0.9</f>
        <v>160650</v>
      </c>
      <c r="E16" s="362">
        <f>C16*1.2</f>
        <v>214200</v>
      </c>
      <c r="F16" s="177"/>
      <c r="G16" s="211">
        <f>CBM_Output!C15</f>
        <v>236.94842898124566</v>
      </c>
      <c r="H16" s="219">
        <f t="shared" si="1"/>
        <v>1.0761389176363592</v>
      </c>
      <c r="I16" s="145">
        <f t="shared" si="0"/>
        <v>254.98942589951341</v>
      </c>
      <c r="J16" s="160">
        <f>Growing_Stock_Comp!D20/Growing_Stock_Comp!C20</f>
        <v>0.92845938375350134</v>
      </c>
      <c r="K16" s="218">
        <f t="shared" si="2"/>
        <v>12.568317677135799</v>
      </c>
      <c r="L16" s="164">
        <f t="shared" si="7"/>
        <v>8642.138622928378</v>
      </c>
      <c r="M16" s="165">
        <f t="shared" si="3"/>
        <v>5474.12</v>
      </c>
      <c r="N16" s="487">
        <f>CBM_Output!S15</f>
        <v>0.25534880230850648</v>
      </c>
      <c r="O16" s="150">
        <f t="shared" si="4"/>
        <v>1397.8099856930414</v>
      </c>
      <c r="P16" s="148">
        <f t="shared" si="5"/>
        <v>175909.55524529735</v>
      </c>
      <c r="Q16" s="209">
        <f t="shared" si="6"/>
        <v>254.98942589951346</v>
      </c>
      <c r="R16" s="171">
        <f>Harvest_Comparison!B15</f>
        <v>4827.42</v>
      </c>
      <c r="S16" s="172">
        <f>Harvest_Comparison!C15</f>
        <v>5474.12</v>
      </c>
      <c r="T16" s="172"/>
      <c r="U16" s="172">
        <f>FAOSTAT_2022!K44/1000</f>
        <v>4827.4250000000002</v>
      </c>
      <c r="V16" s="172">
        <f>Harvest_Comparison!G15</f>
        <v>3885.2</v>
      </c>
      <c r="W16" s="173">
        <f>Harvest_Comparison!I15</f>
        <v>1.1339638978999134</v>
      </c>
      <c r="X16" s="208"/>
    </row>
    <row r="17" spans="1:24" x14ac:dyDescent="0.25">
      <c r="A17" s="143">
        <v>2011</v>
      </c>
      <c r="B17" s="144">
        <f>(4*B$16+1*B$21)/5</f>
        <v>689.75599999999997</v>
      </c>
      <c r="C17" s="177"/>
      <c r="D17" s="177"/>
      <c r="E17" s="269"/>
      <c r="F17" s="177"/>
      <c r="G17" s="211">
        <f>CBM_Output!C16</f>
        <v>238.40767995664126</v>
      </c>
      <c r="H17" s="219">
        <f t="shared" si="1"/>
        <v>1.0761389176363592</v>
      </c>
      <c r="I17" s="145">
        <f t="shared" si="0"/>
        <v>256.55978266473545</v>
      </c>
      <c r="J17" s="161">
        <f>(4*J$16+1*J$21)/5</f>
        <v>0.92853909474653362</v>
      </c>
      <c r="K17" s="218">
        <f t="shared" si="2"/>
        <v>12.168867837974291</v>
      </c>
      <c r="L17" s="164">
        <f t="shared" si="7"/>
        <v>8394.9368553833247</v>
      </c>
      <c r="M17" s="165">
        <f t="shared" si="3"/>
        <v>5824.32</v>
      </c>
      <c r="N17" s="487">
        <f>CBM_Output!S16</f>
        <v>0.26037763189237551</v>
      </c>
      <c r="O17" s="150">
        <f t="shared" si="4"/>
        <v>1516.5226489834004</v>
      </c>
      <c r="P17" s="148">
        <f t="shared" si="5"/>
        <v>176963.64945169727</v>
      </c>
      <c r="Q17" s="209">
        <f t="shared" si="6"/>
        <v>256.55978266473545</v>
      </c>
      <c r="R17" s="171">
        <f>Harvest_Comparison!B16</f>
        <v>5128</v>
      </c>
      <c r="S17" s="172">
        <f>Harvest_Comparison!C16</f>
        <v>5824.32</v>
      </c>
      <c r="T17" s="172"/>
      <c r="U17" s="172">
        <f>FAOSTAT_2022!K45/1000</f>
        <v>5128.0010000000002</v>
      </c>
      <c r="V17" s="172"/>
      <c r="W17" s="173">
        <f>Harvest_Comparison!I16</f>
        <v>1.1357878315132606</v>
      </c>
      <c r="X17" s="208"/>
    </row>
    <row r="18" spans="1:24" x14ac:dyDescent="0.25">
      <c r="A18" s="143">
        <v>2012</v>
      </c>
      <c r="B18" s="144">
        <f>(3*B$16+2*B$21)/5</f>
        <v>689.64200000000005</v>
      </c>
      <c r="C18" s="177"/>
      <c r="D18" s="177"/>
      <c r="E18" s="269"/>
      <c r="F18" s="177"/>
      <c r="G18" s="211">
        <f>CBM_Output!C17</f>
        <v>240.16876560479412</v>
      </c>
      <c r="H18" s="219">
        <f t="shared" si="1"/>
        <v>1.0761389176363592</v>
      </c>
      <c r="I18" s="145">
        <f t="shared" si="0"/>
        <v>258.45495546800356</v>
      </c>
      <c r="J18" s="161">
        <f>(3*J$16+2*J$21)/5</f>
        <v>0.9286188057395659</v>
      </c>
      <c r="K18" s="218">
        <f t="shared" si="2"/>
        <v>12.448991504494261</v>
      </c>
      <c r="L18" s="164">
        <f t="shared" si="7"/>
        <v>8586.7665841739436</v>
      </c>
      <c r="M18" s="165">
        <f t="shared" si="3"/>
        <v>5760.0300793941624</v>
      </c>
      <c r="N18" s="487">
        <f>CBM_Output!S17</f>
        <v>0.26892108830359018</v>
      </c>
      <c r="O18" s="150">
        <f t="shared" si="4"/>
        <v>1548.9935576120931</v>
      </c>
      <c r="P18" s="148">
        <f t="shared" si="5"/>
        <v>178241.39239886496</v>
      </c>
      <c r="Q18" s="209">
        <f t="shared" si="6"/>
        <v>258.45495546800362</v>
      </c>
      <c r="R18" s="171"/>
      <c r="S18" s="172"/>
      <c r="T18" s="172"/>
      <c r="U18" s="172">
        <f>FAOSTAT_2022!K46/1000</f>
        <v>5128.0010000000002</v>
      </c>
      <c r="V18" s="172"/>
      <c r="W18" s="173"/>
      <c r="X18" s="208"/>
    </row>
    <row r="19" spans="1:24" x14ac:dyDescent="0.25">
      <c r="A19" s="143">
        <v>2013</v>
      </c>
      <c r="B19" s="144">
        <f>(2*B$16+3*B$21)/5</f>
        <v>689.52799999999991</v>
      </c>
      <c r="C19" s="177"/>
      <c r="D19" s="177"/>
      <c r="E19" s="269"/>
      <c r="F19" s="177"/>
      <c r="G19" s="211">
        <f>CBM_Output!C18</f>
        <v>240.87820945184157</v>
      </c>
      <c r="H19" s="219">
        <f t="shared" si="1"/>
        <v>1.0761389176363592</v>
      </c>
      <c r="I19" s="145">
        <f t="shared" si="0"/>
        <v>259.218415601689</v>
      </c>
      <c r="J19" s="161">
        <f>(2*J$16+3*J$21)/5</f>
        <v>0.9286985167325984</v>
      </c>
      <c r="K19" s="218">
        <f t="shared" si="2"/>
        <v>12.151319510797322</v>
      </c>
      <c r="L19" s="164">
        <f t="shared" si="7"/>
        <v>8380.0602900652866</v>
      </c>
      <c r="M19" s="165">
        <f t="shared" si="3"/>
        <v>6191.5144325891788</v>
      </c>
      <c r="N19" s="487">
        <f>CBM_Output!S18</f>
        <v>0.27320982640950925</v>
      </c>
      <c r="O19" s="150">
        <f t="shared" si="4"/>
        <v>1691.5825833396607</v>
      </c>
      <c r="P19" s="148">
        <f t="shared" si="5"/>
        <v>178738.35567300141</v>
      </c>
      <c r="Q19" s="209">
        <f t="shared" si="6"/>
        <v>259.218415601689</v>
      </c>
      <c r="R19" s="171"/>
      <c r="S19" s="172"/>
      <c r="T19" s="172"/>
      <c r="U19" s="172">
        <f>FAOSTAT_2022!K47/1000</f>
        <v>5512.14</v>
      </c>
      <c r="V19" s="172"/>
      <c r="W19" s="173" t="str">
        <f>Harvest_Comparison!I18</f>
        <v/>
      </c>
      <c r="X19" s="208"/>
    </row>
    <row r="20" spans="1:24" x14ac:dyDescent="0.25">
      <c r="A20" s="143">
        <v>2014</v>
      </c>
      <c r="B20" s="144">
        <f>(1*B$16+4*B$21)/5</f>
        <v>689.41399999999999</v>
      </c>
      <c r="C20" s="177"/>
      <c r="D20" s="177"/>
      <c r="E20" s="269"/>
      <c r="F20" s="177"/>
      <c r="G20" s="211">
        <f>CBM_Output!C19</f>
        <v>241.80749694813687</v>
      </c>
      <c r="H20" s="219">
        <f t="shared" si="1"/>
        <v>1.0761389176363592</v>
      </c>
      <c r="I20" s="145">
        <f t="shared" si="0"/>
        <v>260.21845804212523</v>
      </c>
      <c r="J20" s="161">
        <f>(1*J$16+4*J$21)/5</f>
        <v>0.92877822772563046</v>
      </c>
      <c r="K20" s="218">
        <f t="shared" si="2"/>
        <v>12.158483424571049</v>
      </c>
      <c r="L20" s="164">
        <f t="shared" si="7"/>
        <v>8383.614758777625</v>
      </c>
      <c r="M20" s="165">
        <f t="shared" si="3"/>
        <v>6079.1893749420724</v>
      </c>
      <c r="N20" s="487">
        <f>CBM_Output!S19</f>
        <v>0.27051847257166112</v>
      </c>
      <c r="O20" s="150">
        <f t="shared" si="4"/>
        <v>1644.5330241832007</v>
      </c>
      <c r="P20" s="148">
        <f t="shared" si="5"/>
        <v>179398.24803265376</v>
      </c>
      <c r="Q20" s="209">
        <f t="shared" si="6"/>
        <v>260.21845804212529</v>
      </c>
      <c r="R20" s="171"/>
      <c r="S20" s="172"/>
      <c r="T20" s="172"/>
      <c r="U20" s="172">
        <f>FAOSTAT_2022!K48/1000</f>
        <v>5412.14</v>
      </c>
      <c r="V20" s="172"/>
      <c r="W20" s="173" t="str">
        <f>Harvest_Comparison!I19</f>
        <v/>
      </c>
      <c r="X20" s="208"/>
    </row>
    <row r="21" spans="1:24" x14ac:dyDescent="0.25">
      <c r="A21" s="143">
        <v>2015</v>
      </c>
      <c r="B21" s="149">
        <f>Area_Comp!B19</f>
        <v>689.3</v>
      </c>
      <c r="C21" s="177">
        <f>Growing_Stock_Comp!B25*1000</f>
        <v>179500</v>
      </c>
      <c r="D21" s="192">
        <f>C21*0.9</f>
        <v>161550</v>
      </c>
      <c r="E21" s="362">
        <f>C21*1.2</f>
        <v>215400</v>
      </c>
      <c r="F21" s="177"/>
      <c r="G21" s="211">
        <f>CBM_Output!C20</f>
        <v>242.68877166839422</v>
      </c>
      <c r="H21" s="219">
        <f t="shared" si="1"/>
        <v>1.0761389176363592</v>
      </c>
      <c r="I21" s="145">
        <f>G21*(H21)</f>
        <v>261.16683206572327</v>
      </c>
      <c r="J21" s="160">
        <f>Growing_Stock_Comp!D25/Growing_Stock_Comp!C25</f>
        <v>0.92885793871866285</v>
      </c>
      <c r="K21" s="218">
        <f>L21/B20</f>
        <v>12.114351368399433</v>
      </c>
      <c r="L21" s="164">
        <f t="shared" si="7"/>
        <v>8351.8034342937262</v>
      </c>
      <c r="M21" s="165">
        <f t="shared" si="3"/>
        <v>6079.1893749420724</v>
      </c>
      <c r="N21" s="487">
        <f>CBM_Output!S20</f>
        <v>0.27118167364510792</v>
      </c>
      <c r="O21" s="150">
        <f t="shared" si="4"/>
        <v>1648.5647491023487</v>
      </c>
      <c r="P21" s="148">
        <f t="shared" si="5"/>
        <v>180022.29734290307</v>
      </c>
      <c r="Q21" s="209">
        <f t="shared" si="6"/>
        <v>261.16683206572333</v>
      </c>
      <c r="R21" s="171"/>
      <c r="S21" s="172"/>
      <c r="T21" s="172"/>
      <c r="U21" s="172">
        <f>FAOSTAT_2022!K49/1000</f>
        <v>5412.14</v>
      </c>
      <c r="V21" s="172">
        <f>Harvest_Comparison!G20</f>
        <v>5354.73</v>
      </c>
      <c r="W21" s="173" t="str">
        <f>Harvest_Comparison!I20</f>
        <v/>
      </c>
      <c r="X21" s="208"/>
    </row>
    <row r="22" spans="1:24" x14ac:dyDescent="0.25">
      <c r="A22" s="143">
        <v>2016</v>
      </c>
      <c r="B22" s="149">
        <f>Area_Comp!B20</f>
        <v>689.3</v>
      </c>
      <c r="C22" s="177"/>
      <c r="D22" s="177"/>
      <c r="E22" s="269"/>
      <c r="F22" s="177"/>
      <c r="G22" s="211">
        <f>CBM_Output!C21</f>
        <v>243.31374880199331</v>
      </c>
      <c r="H22" s="219">
        <f t="shared" si="1"/>
        <v>1.0761389176363592</v>
      </c>
      <c r="I22" s="145">
        <f t="shared" ref="I22:I26" si="8">G22*(H22)</f>
        <v>261.83939428182208</v>
      </c>
      <c r="J22" s="161">
        <f>(4*J$21+1*J$26)/5</f>
        <v>0.92893676648739576</v>
      </c>
      <c r="K22" s="218">
        <f t="shared" ref="K22:K26" si="9">L22/B21</f>
        <v>11.831651316186996</v>
      </c>
      <c r="L22" s="164">
        <f t="shared" ref="L22:L24" si="10">I22*B22-I21*B21+M22+O22</f>
        <v>8155.557252247695</v>
      </c>
      <c r="M22" s="165">
        <f t="shared" si="3"/>
        <v>6079.1893749420724</v>
      </c>
      <c r="N22" s="487">
        <f>CBM_Output!S21</f>
        <v>0.26529371636231852</v>
      </c>
      <c r="O22" s="150">
        <f t="shared" si="4"/>
        <v>1612.7707417487027</v>
      </c>
      <c r="P22" s="148">
        <f t="shared" si="5"/>
        <v>180485.89447845999</v>
      </c>
      <c r="Q22" s="209">
        <f t="shared" si="6"/>
        <v>261.83939428182214</v>
      </c>
      <c r="R22" s="171"/>
      <c r="S22" s="172"/>
      <c r="T22" s="172"/>
      <c r="U22" s="172">
        <f>FAOSTAT_2022!K50/1000</f>
        <v>5412.14</v>
      </c>
      <c r="V22" s="172"/>
      <c r="W22" s="173" t="str">
        <f>Harvest_Comparison!I21</f>
        <v/>
      </c>
      <c r="X22" s="208"/>
    </row>
    <row r="23" spans="1:24" x14ac:dyDescent="0.25">
      <c r="A23" s="143">
        <v>2017</v>
      </c>
      <c r="B23" s="149">
        <f>Area_Comp!B21</f>
        <v>689.3</v>
      </c>
      <c r="C23" s="177"/>
      <c r="D23" s="177"/>
      <c r="E23" s="269"/>
      <c r="F23" s="177"/>
      <c r="G23" s="211">
        <f>CBM_Output!C22</f>
        <v>243.41407061886656</v>
      </c>
      <c r="H23" s="219">
        <f t="shared" si="1"/>
        <v>1.0761389176363592</v>
      </c>
      <c r="I23" s="145">
        <f t="shared" si="8"/>
        <v>261.94735449324736</v>
      </c>
      <c r="J23" s="161">
        <f>(3*J$21+2*J$26)/5</f>
        <v>0.92901559425612845</v>
      </c>
      <c r="K23" s="218">
        <f t="shared" si="9"/>
        <v>11.035499909363384</v>
      </c>
      <c r="L23" s="164">
        <f t="shared" si="10"/>
        <v>7606.7700875241799</v>
      </c>
      <c r="M23" s="165">
        <f t="shared" si="3"/>
        <v>6010.8508098695729</v>
      </c>
      <c r="N23" s="487">
        <f>CBM_Output!S22</f>
        <v>0.25312594706575042</v>
      </c>
      <c r="O23" s="150">
        <f t="shared" si="4"/>
        <v>1521.5023039191685</v>
      </c>
      <c r="P23" s="148">
        <f t="shared" si="5"/>
        <v>180560.31145219543</v>
      </c>
      <c r="Q23" s="209">
        <f t="shared" si="6"/>
        <v>261.94735449324742</v>
      </c>
      <c r="R23" s="171">
        <f>Harvest_Comparison!B22</f>
        <v>5351.3</v>
      </c>
      <c r="S23" s="172"/>
      <c r="T23" s="172"/>
      <c r="U23" s="172">
        <f>FAOSTAT_2022!K51/1000</f>
        <v>5412.14</v>
      </c>
      <c r="V23" s="172"/>
      <c r="W23" s="173" t="str">
        <f>Harvest_Comparison!I22</f>
        <v/>
      </c>
      <c r="X23" s="208"/>
    </row>
    <row r="24" spans="1:24" x14ac:dyDescent="0.25">
      <c r="A24" s="143">
        <v>2018</v>
      </c>
      <c r="B24" s="149">
        <f>Area_Comp!B22</f>
        <v>689.3</v>
      </c>
      <c r="C24" s="177"/>
      <c r="D24" s="177"/>
      <c r="E24" s="269"/>
      <c r="F24" s="177"/>
      <c r="G24" s="211">
        <f>CBM_Output!C23</f>
        <v>243.95651207674737</v>
      </c>
      <c r="H24" s="219">
        <f t="shared" si="1"/>
        <v>1.0761389176363592</v>
      </c>
      <c r="I24" s="145">
        <f t="shared" si="8"/>
        <v>262.53109685661229</v>
      </c>
      <c r="J24" s="161">
        <f>(2*J$21+3*J$26)/5</f>
        <v>0.92909442202486114</v>
      </c>
      <c r="K24" s="218">
        <f t="shared" si="9"/>
        <v>11.484906873030404</v>
      </c>
      <c r="L24" s="164">
        <f t="shared" si="10"/>
        <v>7916.5463075798571</v>
      </c>
      <c r="M24" s="165">
        <f t="shared" si="3"/>
        <v>6010.8508098695729</v>
      </c>
      <c r="N24" s="487">
        <f>CBM_Output!S23</f>
        <v>0.25010134741232298</v>
      </c>
      <c r="O24" s="150">
        <f t="shared" si="4"/>
        <v>1503.3218866428331</v>
      </c>
      <c r="P24" s="148">
        <f t="shared" si="5"/>
        <v>180962.68506326288</v>
      </c>
      <c r="Q24" s="209">
        <f t="shared" si="6"/>
        <v>262.53109685661235</v>
      </c>
      <c r="R24" s="171">
        <f>Harvest_Comparison!B23</f>
        <v>5351.3</v>
      </c>
      <c r="S24" s="172"/>
      <c r="T24" s="172"/>
      <c r="U24" s="172">
        <f>FAOSTAT_2022!K52/1000</f>
        <v>5212.1400000000003</v>
      </c>
      <c r="V24" s="172"/>
      <c r="W24" s="173" t="str">
        <f>Harvest_Comparison!I23</f>
        <v/>
      </c>
      <c r="X24" s="208"/>
    </row>
    <row r="25" spans="1:24" x14ac:dyDescent="0.25">
      <c r="A25" s="143">
        <v>2019</v>
      </c>
      <c r="B25" s="149">
        <f>Area_Comp!B23</f>
        <v>689.3</v>
      </c>
      <c r="C25" s="177"/>
      <c r="D25" s="177"/>
      <c r="E25" s="269"/>
      <c r="F25" s="177"/>
      <c r="G25" s="211">
        <f>CBM_Output!C24</f>
        <v>244.65785116721909</v>
      </c>
      <c r="H25" s="219">
        <f t="shared" si="1"/>
        <v>1.0761389176363592</v>
      </c>
      <c r="I25" s="145">
        <f t="shared" si="8"/>
        <v>263.28583514632862</v>
      </c>
      <c r="J25" s="161">
        <f>(1*J$21+4*J$26)/5</f>
        <v>0.92917324979359406</v>
      </c>
      <c r="K25" s="218">
        <f t="shared" si="9"/>
        <v>11.706929813063667</v>
      </c>
      <c r="L25" s="164">
        <f>I25*B25-I24*B24+M25+O25</f>
        <v>8069.5867201447854</v>
      </c>
      <c r="M25" s="165">
        <f t="shared" si="3"/>
        <v>6010.8508098695729</v>
      </c>
      <c r="N25" s="487">
        <f>CBM_Output!S24</f>
        <v>0.25595291845334156</v>
      </c>
      <c r="O25" s="150">
        <f t="shared" si="4"/>
        <v>1538.4948071737488</v>
      </c>
      <c r="P25" s="148">
        <f t="shared" si="5"/>
        <v>181482.92616636434</v>
      </c>
      <c r="Q25" s="209">
        <f t="shared" si="6"/>
        <v>263.28583514632868</v>
      </c>
      <c r="R25" s="171">
        <f>Harvest_Comparison!B24</f>
        <v>5351.3</v>
      </c>
      <c r="S25" s="172"/>
      <c r="T25" s="172"/>
      <c r="U25" s="172">
        <f>FAOSTAT_2022!K53/1000</f>
        <v>5212.1400000000003</v>
      </c>
      <c r="V25" s="172"/>
      <c r="W25" s="173" t="str">
        <f>Harvest_Comparison!I24</f>
        <v/>
      </c>
      <c r="X25" s="208"/>
    </row>
    <row r="26" spans="1:24" x14ac:dyDescent="0.25">
      <c r="A26" s="143">
        <v>2020</v>
      </c>
      <c r="B26" s="149">
        <f>Area_Comp!B24</f>
        <v>689.3</v>
      </c>
      <c r="C26" s="177">
        <f>Growing_Stock_Comp!C30*1000</f>
        <v>180500</v>
      </c>
      <c r="D26" s="192">
        <f>C26*0.9</f>
        <v>162450</v>
      </c>
      <c r="E26" s="362">
        <f>C26*1.2</f>
        <v>216600</v>
      </c>
      <c r="F26" s="177"/>
      <c r="G26" s="211">
        <f>CBM_Output!C25</f>
        <v>245.27020943451626</v>
      </c>
      <c r="H26" s="219">
        <f t="shared" si="1"/>
        <v>1.0761389176363592</v>
      </c>
      <c r="I26" s="145">
        <f t="shared" si="8"/>
        <v>263.94481770930344</v>
      </c>
      <c r="J26" s="160">
        <f>Growing_Stock_Comp!D30/Growing_Stock_Comp!C30</f>
        <v>0.92925207756232686</v>
      </c>
      <c r="K26" s="218">
        <f t="shared" si="9"/>
        <v>11.621213304040767</v>
      </c>
      <c r="L26" s="164">
        <f>I26*B26-I25*B25+M26+O26</f>
        <v>8010.5023304752995</v>
      </c>
      <c r="M26" s="165">
        <f t="shared" si="3"/>
        <v>6010.8508098695729</v>
      </c>
      <c r="N26" s="487">
        <f>CBM_Output!S25</f>
        <v>0.2571041752375029</v>
      </c>
      <c r="O26" s="150">
        <f t="shared" si="4"/>
        <v>1545.4148399471928</v>
      </c>
      <c r="P26" s="148">
        <f>(P25+L26-M26-O26)</f>
        <v>181937.1628470229</v>
      </c>
      <c r="Q26" s="209">
        <f t="shared" si="6"/>
        <v>263.94481770930349</v>
      </c>
      <c r="R26" s="171">
        <f>Harvest_Comparison!B25</f>
        <v>5351.3</v>
      </c>
      <c r="S26" s="172"/>
      <c r="T26" s="172"/>
      <c r="U26" s="172">
        <f>FAOSTAT_2022!K54/1000</f>
        <v>5212.1400000000003</v>
      </c>
      <c r="V26" s="172"/>
      <c r="W26" s="173" t="str">
        <f>Harvest_Comparison!I25</f>
        <v/>
      </c>
    </row>
    <row r="27" spans="1:24" x14ac:dyDescent="0.25">
      <c r="A27" s="432">
        <v>2021</v>
      </c>
      <c r="B27" s="433">
        <f>B26</f>
        <v>689.3</v>
      </c>
      <c r="C27" s="434"/>
      <c r="D27" s="434"/>
      <c r="E27" s="435"/>
      <c r="F27" s="434"/>
      <c r="G27" s="436"/>
      <c r="H27" s="437">
        <f t="shared" si="1"/>
        <v>1.0761389176363592</v>
      </c>
      <c r="I27" s="436"/>
      <c r="J27" s="438">
        <f t="shared" ref="J27" si="11">J26</f>
        <v>0.92925207756232686</v>
      </c>
      <c r="K27" s="439"/>
      <c r="L27" s="436"/>
      <c r="M27" s="436"/>
      <c r="N27" s="436"/>
      <c r="O27" s="436"/>
      <c r="P27" s="436"/>
      <c r="Q27" s="440">
        <f t="shared" si="6"/>
        <v>0</v>
      </c>
      <c r="R27" s="441"/>
      <c r="S27" s="442"/>
      <c r="T27" s="442"/>
      <c r="U27" s="436"/>
      <c r="V27" s="442"/>
      <c r="W27" s="443"/>
    </row>
    <row r="28" spans="1:24" ht="15.75" thickBot="1" x14ac:dyDescent="0.3">
      <c r="A28" s="286"/>
      <c r="H28" s="219"/>
      <c r="J28" s="430"/>
      <c r="K28" s="431"/>
      <c r="Q28" s="153"/>
      <c r="V28" s="163" t="str">
        <f>Harvest_Comparison!H26</f>
        <v>Bark frac.</v>
      </c>
      <c r="W28" s="443">
        <f>AVERAGE(W5:W26)</f>
        <v>1.1232505764710581</v>
      </c>
    </row>
    <row r="29" spans="1:24" x14ac:dyDescent="0.25">
      <c r="Q29" s="153"/>
    </row>
    <row r="30" spans="1:24" x14ac:dyDescent="0.25">
      <c r="A30" s="267" t="s">
        <v>245</v>
      </c>
      <c r="W30" s="153"/>
    </row>
    <row r="31" spans="1:24" x14ac:dyDescent="0.25">
      <c r="O31" s="154"/>
      <c r="W31" s="153"/>
    </row>
    <row r="32" spans="1:24" x14ac:dyDescent="0.25">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A1:A2"/>
    <mergeCell ref="A3:A4"/>
    <mergeCell ref="B3:B4"/>
    <mergeCell ref="C3:C4"/>
    <mergeCell ref="D3:D4"/>
    <mergeCell ref="R1:W1"/>
    <mergeCell ref="R2:R3"/>
    <mergeCell ref="S2:S3"/>
    <mergeCell ref="T2:T3"/>
    <mergeCell ref="U2:U3"/>
    <mergeCell ref="V2:V3"/>
    <mergeCell ref="W2:W3"/>
    <mergeCell ref="K1:K2"/>
    <mergeCell ref="L1:O2"/>
    <mergeCell ref="G1:J2"/>
    <mergeCell ref="B1:E2"/>
    <mergeCell ref="P3:P4"/>
    <mergeCell ref="P1:Q2"/>
    <mergeCell ref="Q3:Q4"/>
    <mergeCell ref="F1:F2"/>
    <mergeCell ref="F3:F4"/>
    <mergeCell ref="E3:E4"/>
  </mergeCells>
  <pageMargins left="0.7" right="0.7" top="0.75" bottom="0.75" header="0.3" footer="0.3"/>
  <pageSetup orientation="portrait" verticalDpi="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26">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88"/>
      <c r="B1" s="676" t="s">
        <v>82</v>
      </c>
      <c r="C1" s="676"/>
      <c r="D1" s="676"/>
      <c r="E1" s="677"/>
      <c r="F1" s="680" t="s">
        <v>71</v>
      </c>
      <c r="G1" s="675"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89"/>
      <c r="B2" s="676"/>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83" t="s">
        <v>150</v>
      </c>
      <c r="F3" s="681" t="s">
        <v>251</v>
      </c>
      <c r="G3" s="227"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2"/>
      <c r="D4" s="690"/>
      <c r="E4" s="683"/>
      <c r="F4" s="682"/>
      <c r="G4" s="226" t="s">
        <v>165</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157">
        <f>FORECAST(A5,B6:B16,A6:A16)</f>
        <v>2635.2809999999999</v>
      </c>
      <c r="C5" s="176"/>
      <c r="D5" s="176"/>
      <c r="E5" s="176"/>
      <c r="F5" s="144"/>
      <c r="G5" s="178">
        <f>CBM_Output!AM4</f>
        <v>229.44267277869108</v>
      </c>
      <c r="H5" s="219">
        <f>Growing_Stock_Comp!T80</f>
        <v>1.1325147035970842</v>
      </c>
      <c r="I5" s="145">
        <f t="shared" ref="I5:I21" si="0">G5*(H5)</f>
        <v>259.84720055448207</v>
      </c>
      <c r="J5" s="230"/>
      <c r="K5" s="147"/>
      <c r="N5" s="233"/>
      <c r="P5" s="148">
        <f>I5*B5</f>
        <v>684770.390524416</v>
      </c>
      <c r="Q5" s="162">
        <f t="shared" ref="Q5:Q25" si="1">P5/B5</f>
        <v>259.84720055448207</v>
      </c>
      <c r="R5" s="169"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3" x14ac:dyDescent="0.25">
      <c r="A6" s="143">
        <v>2000</v>
      </c>
      <c r="B6" s="149">
        <f>Area_Comp!T4</f>
        <v>2637.29</v>
      </c>
      <c r="C6" s="177">
        <f>Growing_Stock_Comp!T10*1000</f>
        <v>698680</v>
      </c>
      <c r="D6" s="192">
        <f>C6*0.9</f>
        <v>628812</v>
      </c>
      <c r="E6" s="203">
        <f>C6*1.2</f>
        <v>838416</v>
      </c>
      <c r="F6" s="193"/>
      <c r="G6" s="211">
        <f>CBM_Output!AM5</f>
        <v>231.9555917775092</v>
      </c>
      <c r="H6" s="220">
        <f>H5</f>
        <v>1.1325147035970842</v>
      </c>
      <c r="I6" s="145">
        <f t="shared" si="0"/>
        <v>262.69311826959211</v>
      </c>
      <c r="J6" s="231">
        <f>J11</f>
        <v>0.95931055123251885</v>
      </c>
      <c r="K6" s="218">
        <f>L6/B5</f>
        <v>11.022742713360778</v>
      </c>
      <c r="L6" s="164">
        <f>I6*B6-I5*B5+M6+O6</f>
        <v>29048.024440408102</v>
      </c>
      <c r="M6" s="165">
        <f t="shared" ref="M6:M26" si="2">IF(T6&lt;&gt;"",T6,IF(S6&lt;&gt;"",S6,IF(R6&lt;&gt;"",R6*W$28,U6*W$28)))</f>
        <v>16391.801572300508</v>
      </c>
      <c r="N6" s="151">
        <f>CBM_Output!BC5</f>
        <v>0.2823777173543085</v>
      </c>
      <c r="O6" s="150">
        <f>N6*M6</f>
        <v>4628.6795113109829</v>
      </c>
      <c r="P6" s="148">
        <f>(P5+L6-M6-O6)</f>
        <v>692797.93388121261</v>
      </c>
      <c r="Q6" s="162">
        <f t="shared" si="1"/>
        <v>262.69311826959211</v>
      </c>
      <c r="R6" s="171">
        <f>Harvest_Comparison!R5</f>
        <v>14441</v>
      </c>
      <c r="S6" s="172"/>
      <c r="T6" s="172"/>
      <c r="U6" s="172">
        <f>Harvest_Comparison!U5</f>
        <v>14441</v>
      </c>
      <c r="V6" s="172">
        <f>Harvest_Comparison!W5</f>
        <v>15857.51</v>
      </c>
      <c r="W6" s="173"/>
    </row>
    <row r="7" spans="1:23" x14ac:dyDescent="0.25">
      <c r="A7" s="143">
        <v>2001</v>
      </c>
      <c r="B7" s="144">
        <f>(9*B$6+1*B$16)/10</f>
        <v>2639.299</v>
      </c>
      <c r="C7" s="177"/>
      <c r="D7" s="177"/>
      <c r="E7" s="177"/>
      <c r="F7" s="149"/>
      <c r="G7" s="211">
        <f>CBM_Output!AM6</f>
        <v>234.53340588411098</v>
      </c>
      <c r="H7" s="220">
        <f t="shared" ref="H7:H26" si="3">H6</f>
        <v>1.1325147035970842</v>
      </c>
      <c r="I7" s="145">
        <f t="shared" si="0"/>
        <v>265.61253064845857</v>
      </c>
      <c r="J7" s="232">
        <f>(4*J$6+1*J$11)/5</f>
        <v>0.95931055123251885</v>
      </c>
      <c r="K7" s="218">
        <f t="shared" ref="K7:K21" si="4">L7/B6</f>
        <v>11.011184495042514</v>
      </c>
      <c r="L7" s="164">
        <f t="shared" ref="L7:L21" si="5">I7*B7-I6*B6+M7+O7</f>
        <v>29039.686756930671</v>
      </c>
      <c r="M7" s="165">
        <f t="shared" si="2"/>
        <v>16315.750695952323</v>
      </c>
      <c r="N7" s="151">
        <f>CBM_Output!BC6</f>
        <v>0.2752544763606245</v>
      </c>
      <c r="O7" s="150">
        <f t="shared" ref="O7:O21" si="6">N7*M7</f>
        <v>4490.9834142448517</v>
      </c>
      <c r="P7" s="148">
        <f t="shared" ref="P7:P25" si="7">(P6+L7-M7-O7)</f>
        <v>701030.8865279461</v>
      </c>
      <c r="Q7" s="162">
        <f t="shared" si="1"/>
        <v>265.61253064845857</v>
      </c>
      <c r="R7" s="171">
        <f>Harvest_Comparison!R6</f>
        <v>14374</v>
      </c>
      <c r="S7" s="172"/>
      <c r="T7" s="172"/>
      <c r="U7" s="172">
        <f>Harvest_Comparison!U6</f>
        <v>14374</v>
      </c>
      <c r="V7" s="172"/>
      <c r="W7" s="173"/>
    </row>
    <row r="8" spans="1:23" x14ac:dyDescent="0.25">
      <c r="A8" s="143">
        <v>2002</v>
      </c>
      <c r="B8" s="144">
        <f>(8*B$6+2*B$16)/10</f>
        <v>2641.308</v>
      </c>
      <c r="C8" s="177"/>
      <c r="D8" s="177"/>
      <c r="E8" s="177"/>
      <c r="F8" s="149"/>
      <c r="G8" s="211">
        <f>CBM_Output!AM7</f>
        <v>237.04957024094671</v>
      </c>
      <c r="H8" s="220">
        <f t="shared" si="3"/>
        <v>1.1325147035970842</v>
      </c>
      <c r="I8" s="145">
        <f t="shared" si="0"/>
        <v>268.46212377924195</v>
      </c>
      <c r="J8" s="232">
        <f>(3*J$6+2*J$11)/5</f>
        <v>0.95931055123251885</v>
      </c>
      <c r="K8" s="218">
        <f t="shared" si="4"/>
        <v>11.05374555797953</v>
      </c>
      <c r="L8" s="164">
        <f t="shared" si="5"/>
        <v>29174.139597429814</v>
      </c>
      <c r="M8" s="165">
        <f t="shared" si="2"/>
        <v>16505.310342969438</v>
      </c>
      <c r="N8" s="151">
        <f>CBM_Output!BC7</f>
        <v>0.27921683697802102</v>
      </c>
      <c r="O8" s="150">
        <f t="shared" si="6"/>
        <v>4608.5605473045416</v>
      </c>
      <c r="P8" s="148">
        <f t="shared" si="7"/>
        <v>709091.15523510182</v>
      </c>
      <c r="Q8" s="162">
        <f t="shared" si="1"/>
        <v>268.46212377924189</v>
      </c>
      <c r="R8" s="171">
        <f>Harvest_Comparison!R7</f>
        <v>14541</v>
      </c>
      <c r="S8" s="172"/>
      <c r="T8" s="172"/>
      <c r="U8" s="172">
        <f>Harvest_Comparison!U7</f>
        <v>14541</v>
      </c>
      <c r="V8" s="172"/>
      <c r="W8" s="173"/>
    </row>
    <row r="9" spans="1:23" x14ac:dyDescent="0.25">
      <c r="A9" s="143">
        <v>2003</v>
      </c>
      <c r="B9" s="144">
        <f>(7*B$6+3*B$16)/10</f>
        <v>2643.317</v>
      </c>
      <c r="C9" s="177"/>
      <c r="D9" s="177"/>
      <c r="E9" s="177"/>
      <c r="F9" s="149"/>
      <c r="G9" s="211">
        <f>CBM_Output!AM8</f>
        <v>239.30066128315639</v>
      </c>
      <c r="H9" s="220">
        <f t="shared" si="3"/>
        <v>1.1325147035970842</v>
      </c>
      <c r="I9" s="145">
        <f t="shared" si="0"/>
        <v>271.01151748368011</v>
      </c>
      <c r="J9" s="232">
        <f>(2*J$6+3*J$11)/5</f>
        <v>0.95931055123251885</v>
      </c>
      <c r="K9" s="218">
        <f t="shared" si="4"/>
        <v>11.112688614343726</v>
      </c>
      <c r="L9" s="164">
        <f t="shared" si="5"/>
        <v>29352.033338574998</v>
      </c>
      <c r="M9" s="165">
        <f t="shared" si="2"/>
        <v>17185.227879276343</v>
      </c>
      <c r="N9" s="151">
        <f>CBM_Output!BC8</f>
        <v>0.28446578470378858</v>
      </c>
      <c r="O9" s="150">
        <f t="shared" si="6"/>
        <v>4888.6093339917697</v>
      </c>
      <c r="P9" s="148">
        <f t="shared" si="7"/>
        <v>716369.35136040871</v>
      </c>
      <c r="Q9" s="162">
        <f t="shared" si="1"/>
        <v>271.01151748368005</v>
      </c>
      <c r="R9" s="171">
        <f>Harvest_Comparison!R8</f>
        <v>15140</v>
      </c>
      <c r="S9" s="172"/>
      <c r="T9" s="172"/>
      <c r="U9" s="172">
        <f>Harvest_Comparison!U8</f>
        <v>15140</v>
      </c>
      <c r="V9" s="172"/>
      <c r="W9" s="173"/>
    </row>
    <row r="10" spans="1:23" x14ac:dyDescent="0.25">
      <c r="A10" s="143">
        <v>2004</v>
      </c>
      <c r="B10" s="144">
        <f>(6*B$6+4*B$16)/10</f>
        <v>2645.326</v>
      </c>
      <c r="C10" s="177"/>
      <c r="D10" s="177"/>
      <c r="E10" s="177"/>
      <c r="F10" s="149"/>
      <c r="G10" s="211">
        <f>CBM_Output!AM9</f>
        <v>241.30997433179414</v>
      </c>
      <c r="H10" s="220">
        <f t="shared" si="3"/>
        <v>1.1325147035970842</v>
      </c>
      <c r="I10" s="145">
        <f t="shared" si="0"/>
        <v>273.28709405539183</v>
      </c>
      <c r="J10" s="232">
        <f>(1*J$6+4*J$11)/5</f>
        <v>0.95931055123251885</v>
      </c>
      <c r="K10" s="218">
        <f t="shared" si="4"/>
        <v>11.095811579334541</v>
      </c>
      <c r="L10" s="164">
        <f t="shared" si="5"/>
        <v>29329.74737645184</v>
      </c>
      <c r="M10" s="165">
        <f t="shared" si="2"/>
        <v>17708.503312060122</v>
      </c>
      <c r="N10" s="151">
        <f>CBM_Output!BC9</f>
        <v>0.28557693253404509</v>
      </c>
      <c r="O10" s="150">
        <f t="shared" si="6"/>
        <v>5057.1400556271074</v>
      </c>
      <c r="P10" s="148">
        <f t="shared" si="7"/>
        <v>722933.45536917332</v>
      </c>
      <c r="Q10" s="162">
        <f t="shared" si="1"/>
        <v>273.28709405539178</v>
      </c>
      <c r="R10" s="171">
        <f>Harvest_Comparison!R9</f>
        <v>15601</v>
      </c>
      <c r="S10" s="172"/>
      <c r="T10" s="172"/>
      <c r="U10" s="172">
        <f>Harvest_Comparison!U9</f>
        <v>15601</v>
      </c>
      <c r="V10" s="172"/>
      <c r="W10" s="173"/>
    </row>
    <row r="11" spans="1:23" x14ac:dyDescent="0.25">
      <c r="A11" s="143">
        <v>2005</v>
      </c>
      <c r="B11" s="144">
        <f>(5*B$6+5*B$16)/10</f>
        <v>2647.335</v>
      </c>
      <c r="C11" s="177"/>
      <c r="D11" s="177"/>
      <c r="E11" s="177"/>
      <c r="F11" s="149"/>
      <c r="G11" s="211">
        <f>CBM_Output!AM10</f>
        <v>243.43926646408522</v>
      </c>
      <c r="H11" s="220">
        <f t="shared" si="3"/>
        <v>1.1325147035970842</v>
      </c>
      <c r="I11" s="145">
        <f t="shared" si="0"/>
        <v>275.69854870346506</v>
      </c>
      <c r="J11" s="231">
        <f>Growing_Stock_Comp!V15/Growing_Stock_Comp!U15</f>
        <v>0.95931055123251885</v>
      </c>
      <c r="K11" s="218">
        <f t="shared" si="4"/>
        <v>11.14665075231159</v>
      </c>
      <c r="L11" s="164">
        <f t="shared" si="5"/>
        <v>29486.525048009407</v>
      </c>
      <c r="M11" s="165">
        <f t="shared" si="2"/>
        <v>17605.210330751393</v>
      </c>
      <c r="N11" s="151">
        <f>CBM_Output!BC10</f>
        <v>0.28107319149151827</v>
      </c>
      <c r="O11" s="150">
        <f t="shared" si="6"/>
        <v>4948.3526545437426</v>
      </c>
      <c r="P11" s="148">
        <f t="shared" si="7"/>
        <v>729866.41743188759</v>
      </c>
      <c r="Q11" s="162">
        <f t="shared" si="1"/>
        <v>275.69854870346501</v>
      </c>
      <c r="R11" s="171">
        <f>Harvest_Comparison!R10</f>
        <v>15510</v>
      </c>
      <c r="S11" s="172"/>
      <c r="T11" s="172"/>
      <c r="U11" s="172">
        <f>Harvest_Comparison!U10</f>
        <v>15510</v>
      </c>
      <c r="V11" s="172">
        <f>Harvest_Comparison!W10</f>
        <v>18273.599999999999</v>
      </c>
      <c r="W11" s="173"/>
    </row>
    <row r="12" spans="1:23" x14ac:dyDescent="0.25">
      <c r="A12" s="143">
        <v>2006</v>
      </c>
      <c r="B12" s="144">
        <f>(4*B$6+6*B$16)/10</f>
        <v>2649.3440000000001</v>
      </c>
      <c r="C12" s="177"/>
      <c r="D12" s="177"/>
      <c r="E12" s="177"/>
      <c r="F12" s="149"/>
      <c r="G12" s="211">
        <f>CBM_Output!AM11</f>
        <v>244.62300152959773</v>
      </c>
      <c r="H12" s="220">
        <f t="shared" si="3"/>
        <v>1.1325147035970842</v>
      </c>
      <c r="I12" s="145">
        <f t="shared" si="0"/>
        <v>277.03914607032146</v>
      </c>
      <c r="J12" s="161">
        <f>(4*J$11+1*J$16)/5</f>
        <v>0.94445643186872275</v>
      </c>
      <c r="K12" s="218">
        <f t="shared" si="4"/>
        <v>11.283146927566234</v>
      </c>
      <c r="L12" s="164">
        <f t="shared" si="5"/>
        <v>29870.269771488558</v>
      </c>
      <c r="M12" s="165">
        <f t="shared" si="2"/>
        <v>20066.080478853844</v>
      </c>
      <c r="N12" s="151">
        <f>CBM_Output!BC11</f>
        <v>0.28399204936898614</v>
      </c>
      <c r="O12" s="150">
        <f t="shared" si="6"/>
        <v>5698.6073179927098</v>
      </c>
      <c r="P12" s="148">
        <f t="shared" si="7"/>
        <v>733971.99940652947</v>
      </c>
      <c r="Q12" s="162">
        <f t="shared" si="1"/>
        <v>277.03914607032135</v>
      </c>
      <c r="R12" s="171">
        <f>Harvest_Comparison!R11</f>
        <v>17678</v>
      </c>
      <c r="S12" s="172"/>
      <c r="T12" s="172"/>
      <c r="U12" s="172">
        <f>Harvest_Comparison!U11</f>
        <v>17678</v>
      </c>
      <c r="V12" s="172"/>
      <c r="W12" s="173"/>
    </row>
    <row r="13" spans="1:23" x14ac:dyDescent="0.25">
      <c r="A13" s="143">
        <v>2007</v>
      </c>
      <c r="B13" s="144">
        <f>(3*B$6+7*B$16)/10</f>
        <v>2651.3530000000001</v>
      </c>
      <c r="C13" s="177"/>
      <c r="D13" s="177"/>
      <c r="E13" s="177"/>
      <c r="F13" s="177"/>
      <c r="G13" s="211">
        <f>CBM_Output!AM12</f>
        <v>245.44479997327022</v>
      </c>
      <c r="H13" s="220">
        <f t="shared" si="3"/>
        <v>1.1325147035970842</v>
      </c>
      <c r="I13" s="145">
        <f t="shared" si="0"/>
        <v>277.96984489117375</v>
      </c>
      <c r="J13" s="161">
        <f>(3*J$11+2*J$16)/5</f>
        <v>0.92960231250492664</v>
      </c>
      <c r="K13" s="218">
        <f t="shared" si="4"/>
        <v>11.347726229814818</v>
      </c>
      <c r="L13" s="164">
        <f t="shared" si="5"/>
        <v>30064.030400602511</v>
      </c>
      <c r="M13" s="165">
        <f t="shared" si="2"/>
        <v>21008.203275405984</v>
      </c>
      <c r="N13" s="151">
        <f>CBM_Output!BC12</f>
        <v>0.28710900646316667</v>
      </c>
      <c r="O13" s="150">
        <f t="shared" si="6"/>
        <v>6031.6443699780557</v>
      </c>
      <c r="P13" s="148">
        <f t="shared" si="7"/>
        <v>736996.18216174783</v>
      </c>
      <c r="Q13" s="162">
        <f t="shared" si="1"/>
        <v>277.96984489117358</v>
      </c>
      <c r="R13" s="171">
        <f>Harvest_Comparison!R12</f>
        <v>18508</v>
      </c>
      <c r="S13" s="172"/>
      <c r="T13" s="172"/>
      <c r="U13" s="172">
        <f>Harvest_Comparison!U12</f>
        <v>18508</v>
      </c>
      <c r="V13" s="172"/>
      <c r="W13" s="173"/>
    </row>
    <row r="14" spans="1:23" x14ac:dyDescent="0.25">
      <c r="A14" s="143">
        <v>2008</v>
      </c>
      <c r="B14" s="144">
        <f>(2*B$6+8*B$16)/10</f>
        <v>2653.3620000000001</v>
      </c>
      <c r="C14" s="177"/>
      <c r="D14" s="177"/>
      <c r="E14" s="177"/>
      <c r="F14" s="177"/>
      <c r="G14" s="211">
        <f>CBM_Output!AM13</f>
        <v>247.31888141310557</v>
      </c>
      <c r="H14" s="220">
        <f t="shared" si="3"/>
        <v>1.1325147035970842</v>
      </c>
      <c r="I14" s="145">
        <f t="shared" si="0"/>
        <v>280.09226967752568</v>
      </c>
      <c r="J14" s="161">
        <f>(2*J$11+3*J$16)/5</f>
        <v>0.91474819314113032</v>
      </c>
      <c r="K14" s="218">
        <f t="shared" si="4"/>
        <v>10.969261579817166</v>
      </c>
      <c r="L14" s="164">
        <f t="shared" si="5"/>
        <v>29083.384597432982</v>
      </c>
      <c r="M14" s="165">
        <f t="shared" si="2"/>
        <v>17805.7</v>
      </c>
      <c r="N14" s="151">
        <f>CBM_Output!BC13</f>
        <v>0.28573332714143201</v>
      </c>
      <c r="O14" s="150">
        <f t="shared" si="6"/>
        <v>5087.6819030821962</v>
      </c>
      <c r="P14" s="148">
        <f t="shared" si="7"/>
        <v>743186.18485609873</v>
      </c>
      <c r="Q14" s="162">
        <f t="shared" si="1"/>
        <v>280.09226967752562</v>
      </c>
      <c r="R14" s="171">
        <f>Harvest_Comparison!R13</f>
        <v>16187</v>
      </c>
      <c r="S14" s="172">
        <f>Harvest_Comparison!S13</f>
        <v>17805.7</v>
      </c>
      <c r="T14" s="172"/>
      <c r="U14" s="172">
        <f>Harvest_Comparison!U13</f>
        <v>16187</v>
      </c>
      <c r="V14" s="172"/>
      <c r="W14" s="173">
        <f>Harvest_Comparison!Y13</f>
        <v>1.1000000000000001</v>
      </c>
    </row>
    <row r="15" spans="1:23" x14ac:dyDescent="0.25">
      <c r="A15" s="143">
        <v>2009</v>
      </c>
      <c r="B15" s="144">
        <f>(1*B$6+9*B$16)/10</f>
        <v>2655.3710000000001</v>
      </c>
      <c r="C15" s="177"/>
      <c r="D15" s="177"/>
      <c r="E15" s="177"/>
      <c r="F15" s="177"/>
      <c r="G15" s="211">
        <f>CBM_Output!AM14</f>
        <v>249.54044573608925</v>
      </c>
      <c r="H15" s="220">
        <f t="shared" si="3"/>
        <v>1.1325147035970842</v>
      </c>
      <c r="I15" s="145">
        <f t="shared" si="0"/>
        <v>282.60822393829136</v>
      </c>
      <c r="J15" s="161">
        <f>(1*J$11+4*J$16)/5</f>
        <v>0.89989407377733421</v>
      </c>
      <c r="K15" s="218">
        <f t="shared" si="4"/>
        <v>10.97317276296204</v>
      </c>
      <c r="L15" s="164">
        <f t="shared" si="5"/>
        <v>29115.799628678487</v>
      </c>
      <c r="M15" s="165">
        <f t="shared" si="2"/>
        <v>17052.2</v>
      </c>
      <c r="N15" s="151">
        <f>CBM_Output!BC14</f>
        <v>0.28266747267406928</v>
      </c>
      <c r="O15" s="150">
        <f t="shared" si="6"/>
        <v>4820.1022775327647</v>
      </c>
      <c r="P15" s="148">
        <f t="shared" si="7"/>
        <v>750429.68220724445</v>
      </c>
      <c r="Q15" s="162">
        <f t="shared" si="1"/>
        <v>282.60822393829125</v>
      </c>
      <c r="R15" s="171">
        <f>Harvest_Comparison!R14</f>
        <v>15502</v>
      </c>
      <c r="S15" s="172">
        <f>Harvest_Comparison!S14</f>
        <v>17052.2</v>
      </c>
      <c r="T15" s="172"/>
      <c r="U15" s="172">
        <f>Harvest_Comparison!U14</f>
        <v>15502</v>
      </c>
      <c r="V15" s="172"/>
      <c r="W15" s="173">
        <f>Harvest_Comparison!Y14</f>
        <v>1.1000000000000001</v>
      </c>
    </row>
    <row r="16" spans="1:23" x14ac:dyDescent="0.25">
      <c r="A16" s="143">
        <v>2010</v>
      </c>
      <c r="B16" s="149">
        <f>Area_Comp!T14</f>
        <v>2657.38</v>
      </c>
      <c r="C16" s="177">
        <f>Growing_Stock_Comp!T20*1000</f>
        <v>754610</v>
      </c>
      <c r="D16" s="192">
        <f>C16*0.9</f>
        <v>679149</v>
      </c>
      <c r="E16" s="203">
        <f>C16*1.2</f>
        <v>905532</v>
      </c>
      <c r="F16" s="177"/>
      <c r="G16" s="211">
        <f>CBM_Output!AM15</f>
        <v>251.27954423615432</v>
      </c>
      <c r="H16" s="220">
        <f t="shared" si="3"/>
        <v>1.1325147035970842</v>
      </c>
      <c r="I16" s="145">
        <f t="shared" si="0"/>
        <v>284.5777785606187</v>
      </c>
      <c r="J16" s="231">
        <f>Growing_Stock_Comp!V20/Growing_Stock_Comp!U20</f>
        <v>0.88503995441353811</v>
      </c>
      <c r="K16" s="218">
        <f t="shared" si="4"/>
        <v>11.103795575718905</v>
      </c>
      <c r="L16" s="164">
        <f t="shared" si="5"/>
        <v>29484.696761692285</v>
      </c>
      <c r="M16" s="165">
        <f t="shared" si="2"/>
        <v>18576.599999999999</v>
      </c>
      <c r="N16" s="151">
        <f>CBM_Output!BC15</f>
        <v>0.27488785770916147</v>
      </c>
      <c r="O16" s="150">
        <f t="shared" si="6"/>
        <v>5106.4817775200081</v>
      </c>
      <c r="P16" s="148">
        <f t="shared" si="7"/>
        <v>756231.29719141673</v>
      </c>
      <c r="Q16" s="162">
        <f t="shared" si="1"/>
        <v>284.57777856061864</v>
      </c>
      <c r="R16" s="171">
        <f>Harvest_Comparison!R15</f>
        <v>16736</v>
      </c>
      <c r="S16" s="172">
        <f>Harvest_Comparison!S15</f>
        <v>18576.599999999999</v>
      </c>
      <c r="T16" s="172"/>
      <c r="U16" s="172">
        <f>Harvest_Comparison!U15</f>
        <v>16736</v>
      </c>
      <c r="V16" s="172">
        <f>Harvest_Comparison!W15</f>
        <v>17482.27</v>
      </c>
      <c r="W16" s="173">
        <f>Harvest_Comparison!Y15</f>
        <v>1.1099784894837474</v>
      </c>
    </row>
    <row r="17" spans="1:23" x14ac:dyDescent="0.25">
      <c r="A17" s="143">
        <v>2011</v>
      </c>
      <c r="B17" s="144">
        <f>(4*B$16+1*B$21)/5</f>
        <v>2659.5819999999999</v>
      </c>
      <c r="C17" s="177"/>
      <c r="D17" s="177"/>
      <c r="E17" s="177"/>
      <c r="F17" s="177"/>
      <c r="G17" s="211">
        <f>CBM_Output!AM16</f>
        <v>253.62734727087269</v>
      </c>
      <c r="H17" s="220">
        <f t="shared" si="3"/>
        <v>1.1325147035970842</v>
      </c>
      <c r="I17" s="145">
        <f t="shared" si="0"/>
        <v>287.2367000185871</v>
      </c>
      <c r="J17" s="232">
        <f>(4*J$16+1*J$21)/5</f>
        <v>0.88356018067591935</v>
      </c>
      <c r="K17" s="218">
        <f t="shared" si="4"/>
        <v>11.139737238866179</v>
      </c>
      <c r="L17" s="164">
        <f t="shared" si="5"/>
        <v>29602.514943818209</v>
      </c>
      <c r="M17" s="165">
        <f t="shared" si="2"/>
        <v>17123.2</v>
      </c>
      <c r="N17" s="151">
        <f>CBM_Output!BC16</f>
        <v>0.27921504312285372</v>
      </c>
      <c r="O17" s="150">
        <f t="shared" si="6"/>
        <v>4781.0550264012491</v>
      </c>
      <c r="P17" s="148">
        <f t="shared" si="7"/>
        <v>763929.55710883369</v>
      </c>
      <c r="Q17" s="162">
        <f t="shared" si="1"/>
        <v>287.23670001858704</v>
      </c>
      <c r="R17" s="171">
        <f>Harvest_Comparison!R16</f>
        <v>15381</v>
      </c>
      <c r="S17" s="172">
        <f>Harvest_Comparison!S16</f>
        <v>17123.2</v>
      </c>
      <c r="T17" s="172"/>
      <c r="U17" s="172">
        <f>Harvest_Comparison!U16</f>
        <v>15381</v>
      </c>
      <c r="V17" s="172"/>
      <c r="W17" s="173">
        <f>Harvest_Comparison!Y16</f>
        <v>1.1132696183603148</v>
      </c>
    </row>
    <row r="18" spans="1:23" x14ac:dyDescent="0.25">
      <c r="A18" s="143">
        <v>2012</v>
      </c>
      <c r="B18" s="144">
        <f>(3*B$16+2*B$21)/5</f>
        <v>2661.7840000000001</v>
      </c>
      <c r="C18" s="177"/>
      <c r="D18" s="177"/>
      <c r="E18" s="177"/>
      <c r="F18" s="177"/>
      <c r="G18" s="211">
        <f>CBM_Output!AM17</f>
        <v>256.17357115191288</v>
      </c>
      <c r="H18" s="220">
        <f t="shared" si="3"/>
        <v>1.1325147035970842</v>
      </c>
      <c r="I18" s="145">
        <f t="shared" si="0"/>
        <v>290.12033600251516</v>
      </c>
      <c r="J18" s="232">
        <f>(3*J$16+2*J$21)/5</f>
        <v>0.88208040693830048</v>
      </c>
      <c r="K18" s="218">
        <f t="shared" si="4"/>
        <v>12.17515431083226</v>
      </c>
      <c r="L18" s="164">
        <f t="shared" si="5"/>
        <v>32380.821252311885</v>
      </c>
      <c r="M18" s="165">
        <f t="shared" si="2"/>
        <v>18859.240000000002</v>
      </c>
      <c r="N18" s="151">
        <f>CBM_Output!BC17</f>
        <v>0.27644114582703105</v>
      </c>
      <c r="O18" s="150">
        <f t="shared" si="6"/>
        <v>5213.469915026978</v>
      </c>
      <c r="P18" s="148">
        <f t="shared" si="7"/>
        <v>772237.66844611859</v>
      </c>
      <c r="Q18" s="162">
        <f t="shared" si="1"/>
        <v>290.12033600251505</v>
      </c>
      <c r="R18" s="171">
        <f>Harvest_Comparison!R17</f>
        <v>15061</v>
      </c>
      <c r="S18" s="172">
        <f>Harvest_Comparison!S17</f>
        <v>18859.240000000002</v>
      </c>
      <c r="T18" s="172"/>
      <c r="U18" s="172">
        <f>Harvest_Comparison!U17</f>
        <v>15061</v>
      </c>
      <c r="V18" s="172"/>
      <c r="W18" s="173">
        <f>Harvest_Comparison!Y17</f>
        <v>1.2521904256025498</v>
      </c>
    </row>
    <row r="19" spans="1:23" x14ac:dyDescent="0.25">
      <c r="A19" s="143">
        <v>2013</v>
      </c>
      <c r="B19" s="144">
        <f>(2*B$16+3*B$21)/5</f>
        <v>2663.9859999999999</v>
      </c>
      <c r="C19" s="177"/>
      <c r="D19" s="177"/>
      <c r="E19" s="177"/>
      <c r="F19" s="177"/>
      <c r="G19" s="211">
        <f>CBM_Output!AM18</f>
        <v>258.65328181272855</v>
      </c>
      <c r="H19" s="220">
        <f t="shared" si="3"/>
        <v>1.1325147035970842</v>
      </c>
      <c r="I19" s="145">
        <f t="shared" si="0"/>
        <v>292.92864478655537</v>
      </c>
      <c r="J19" s="232">
        <f>(2*J$16+3*J$21)/5</f>
        <v>0.88060063320068171</v>
      </c>
      <c r="K19" s="218">
        <f t="shared" si="4"/>
        <v>11.348836908255469</v>
      </c>
      <c r="L19" s="164">
        <f t="shared" si="5"/>
        <v>30208.152501003879</v>
      </c>
      <c r="M19" s="165">
        <f t="shared" si="2"/>
        <v>17402.029631254005</v>
      </c>
      <c r="N19" s="151">
        <f>CBM_Output!BC18</f>
        <v>0.26927793509190512</v>
      </c>
      <c r="O19" s="150">
        <f t="shared" si="6"/>
        <v>4685.9826055122257</v>
      </c>
      <c r="P19" s="148">
        <f t="shared" si="7"/>
        <v>780357.80871035624</v>
      </c>
      <c r="Q19" s="162">
        <f t="shared" si="1"/>
        <v>292.92864478655531</v>
      </c>
      <c r="R19" s="171">
        <f>Harvest_Comparison!R18</f>
        <v>15331</v>
      </c>
      <c r="S19" s="172"/>
      <c r="T19" s="172"/>
      <c r="U19" s="172">
        <f>Harvest_Comparison!U18</f>
        <v>15331</v>
      </c>
      <c r="V19" s="172"/>
      <c r="W19" s="173" t="str">
        <f>Harvest_Comparison!Y18</f>
        <v/>
      </c>
    </row>
    <row r="20" spans="1:23" x14ac:dyDescent="0.25">
      <c r="A20" s="143">
        <v>2014</v>
      </c>
      <c r="B20" s="144">
        <f>(1*B$16+4*B$21)/5</f>
        <v>2666.1879999999996</v>
      </c>
      <c r="C20" s="177"/>
      <c r="D20" s="177"/>
      <c r="E20" s="177"/>
      <c r="F20" s="177"/>
      <c r="G20" s="211">
        <f>CBM_Output!AM19</f>
        <v>261.07310508928015</v>
      </c>
      <c r="H20" s="220">
        <f t="shared" si="3"/>
        <v>1.1325147035970842</v>
      </c>
      <c r="I20" s="145">
        <f t="shared" si="0"/>
        <v>295.6691302273565</v>
      </c>
      <c r="J20" s="232">
        <f>(1*J$16+4*J$21)/5</f>
        <v>0.87912085946306306</v>
      </c>
      <c r="K20" s="218">
        <f t="shared" si="4"/>
        <v>11.414489728729897</v>
      </c>
      <c r="L20" s="164">
        <f t="shared" si="5"/>
        <v>30408.040834480245</v>
      </c>
      <c r="M20" s="165">
        <f t="shared" si="2"/>
        <v>17566.617348723958</v>
      </c>
      <c r="N20" s="151">
        <f>CBM_Output!BC19</f>
        <v>0.278354398939126</v>
      </c>
      <c r="O20" s="150">
        <f t="shared" si="6"/>
        <v>4889.7452134976802</v>
      </c>
      <c r="P20" s="148">
        <f t="shared" si="7"/>
        <v>788309.48698261485</v>
      </c>
      <c r="Q20" s="162">
        <f t="shared" si="1"/>
        <v>295.66913022735639</v>
      </c>
      <c r="R20" s="171">
        <f>Harvest_Comparison!R19</f>
        <v>15476</v>
      </c>
      <c r="S20" s="172"/>
      <c r="T20" s="172"/>
      <c r="U20" s="172">
        <f>Harvest_Comparison!U19</f>
        <v>15476</v>
      </c>
      <c r="V20" s="172"/>
      <c r="W20" s="173" t="str">
        <f>Harvest_Comparison!Y19</f>
        <v/>
      </c>
    </row>
    <row r="21" spans="1:23" x14ac:dyDescent="0.25">
      <c r="A21" s="143">
        <v>2015</v>
      </c>
      <c r="B21" s="149">
        <f>Area_Comp!T19</f>
        <v>2668.39</v>
      </c>
      <c r="C21" s="177">
        <f>Growing_Stock_Comp!T25*1000</f>
        <v>768150</v>
      </c>
      <c r="D21" s="192">
        <f>C21*0.9</f>
        <v>691335</v>
      </c>
      <c r="E21" s="203">
        <f>C21*1.2</f>
        <v>921780</v>
      </c>
      <c r="F21" s="177"/>
      <c r="G21" s="211">
        <f>CBM_Output!AM20</f>
        <v>263.20222064987411</v>
      </c>
      <c r="H21" s="220">
        <f t="shared" si="3"/>
        <v>1.1325147035970842</v>
      </c>
      <c r="I21" s="145">
        <f t="shared" si="0"/>
        <v>298.0803849053865</v>
      </c>
      <c r="J21" s="231">
        <f>Growing_Stock_Comp!V25/Growing_Stock_Comp!U25</f>
        <v>0.87764108572544419</v>
      </c>
      <c r="K21" s="218">
        <f t="shared" si="4"/>
        <v>11.426830790025646</v>
      </c>
      <c r="L21" s="164">
        <f t="shared" si="5"/>
        <v>30466.079130396891</v>
      </c>
      <c r="M21" s="165">
        <f t="shared" si="2"/>
        <v>18346.422603219522</v>
      </c>
      <c r="N21" s="151">
        <f>CBM_Output!BC20</f>
        <v>0.27440909549444287</v>
      </c>
      <c r="O21" s="150">
        <f t="shared" si="6"/>
        <v>5034.4252321082713</v>
      </c>
      <c r="P21" s="148">
        <f t="shared" si="7"/>
        <v>795394.71827768406</v>
      </c>
      <c r="Q21" s="162">
        <f t="shared" si="1"/>
        <v>298.08038490538644</v>
      </c>
      <c r="R21" s="171">
        <f>Harvest_Comparison!R20</f>
        <v>16163</v>
      </c>
      <c r="S21" s="172"/>
      <c r="T21" s="172"/>
      <c r="U21" s="172">
        <f>Harvest_Comparison!U20</f>
        <v>16163</v>
      </c>
      <c r="V21" s="172">
        <f>Harvest_Comparison!W20</f>
        <v>18247</v>
      </c>
      <c r="W21" s="173" t="str">
        <f>Harvest_Comparison!Y20</f>
        <v/>
      </c>
    </row>
    <row r="22" spans="1:23" x14ac:dyDescent="0.25">
      <c r="A22" s="143">
        <v>2016</v>
      </c>
      <c r="B22" s="149">
        <f>Area_Comp!T20</f>
        <v>2669.85</v>
      </c>
      <c r="C22" s="177"/>
      <c r="D22" s="177"/>
      <c r="E22" s="177"/>
      <c r="F22" s="177"/>
      <c r="G22" s="211">
        <f>CBM_Output!AM21</f>
        <v>264.76356506561439</v>
      </c>
      <c r="H22" s="220">
        <f t="shared" si="3"/>
        <v>1.1325147035970842</v>
      </c>
      <c r="I22" s="145">
        <f t="shared" ref="I22:I26" si="8">G22*(H22)</f>
        <v>299.84863041359159</v>
      </c>
      <c r="J22" s="161">
        <f>(4*J$21+1*J$26)/5</f>
        <v>0.8745138398961847</v>
      </c>
      <c r="K22" s="218">
        <f t="shared" ref="K22:K26" si="9">L22/B21</f>
        <v>11.562243586425813</v>
      </c>
      <c r="L22" s="164">
        <f t="shared" ref="L22:L26" si="10">I22*B22-I21*B21+M22+O22</f>
        <v>30852.575163582776</v>
      </c>
      <c r="M22" s="165">
        <f t="shared" si="2"/>
        <v>19996.840128745796</v>
      </c>
      <c r="N22" s="151">
        <f>CBM_Output!BC21</f>
        <v>0.28502440216043862</v>
      </c>
      <c r="O22" s="150">
        <f t="shared" ref="O22:O26" si="11">N22*M22</f>
        <v>5699.5874027936388</v>
      </c>
      <c r="P22" s="148">
        <f t="shared" si="7"/>
        <v>800550.86590972741</v>
      </c>
      <c r="Q22" s="162">
        <f t="shared" si="1"/>
        <v>299.84863041359154</v>
      </c>
      <c r="R22" s="171">
        <f>Harvest_Comparison!R21</f>
        <v>17617</v>
      </c>
      <c r="S22" s="172"/>
      <c r="T22" s="172"/>
      <c r="U22" s="172">
        <f>Harvest_Comparison!U21</f>
        <v>17617</v>
      </c>
      <c r="V22" s="172"/>
      <c r="W22" s="173" t="str">
        <f>Harvest_Comparison!Y21</f>
        <v/>
      </c>
    </row>
    <row r="23" spans="1:23" x14ac:dyDescent="0.25">
      <c r="A23" s="143">
        <v>2017</v>
      </c>
      <c r="B23" s="149">
        <f>Area_Comp!T21</f>
        <v>2671.66</v>
      </c>
      <c r="C23" s="177"/>
      <c r="D23" s="177"/>
      <c r="E23" s="177"/>
      <c r="F23" s="177"/>
      <c r="G23" s="211">
        <f>CBM_Output!AM22</f>
        <v>265.54628929109498</v>
      </c>
      <c r="H23" s="220">
        <f t="shared" si="3"/>
        <v>1.1325147035970842</v>
      </c>
      <c r="I23" s="145">
        <f t="shared" si="8"/>
        <v>300.73507710781001</v>
      </c>
      <c r="J23" s="161">
        <f>(3*J$21+2*J$26)/5</f>
        <v>0.87138659406692542</v>
      </c>
      <c r="K23" s="218">
        <f t="shared" si="9"/>
        <v>11.707083103041064</v>
      </c>
      <c r="L23" s="164">
        <f t="shared" si="10"/>
        <v>31256.155822654186</v>
      </c>
      <c r="M23" s="165">
        <f t="shared" si="2"/>
        <v>22005.945369585897</v>
      </c>
      <c r="N23" s="151">
        <f>CBM_Output!BC22</f>
        <v>0.2880676176587042</v>
      </c>
      <c r="O23" s="150">
        <f t="shared" si="11"/>
        <v>6339.200256944202</v>
      </c>
      <c r="P23" s="148">
        <f t="shared" si="7"/>
        <v>803461.87610585149</v>
      </c>
      <c r="Q23" s="162">
        <f t="shared" si="1"/>
        <v>300.73507710780996</v>
      </c>
      <c r="R23" s="171">
        <f>Harvest_Comparison!R22</f>
        <v>19387</v>
      </c>
      <c r="S23" s="172"/>
      <c r="T23" s="172"/>
      <c r="U23" s="172">
        <f>Harvest_Comparison!U22</f>
        <v>19387</v>
      </c>
      <c r="V23" s="172"/>
      <c r="W23" s="173" t="str">
        <f>Harvest_Comparison!Y22</f>
        <v/>
      </c>
    </row>
    <row r="24" spans="1:23" x14ac:dyDescent="0.25">
      <c r="A24" s="143">
        <v>2018</v>
      </c>
      <c r="B24" s="149">
        <f>Area_Comp!T22</f>
        <v>2673.47</v>
      </c>
      <c r="C24" s="177"/>
      <c r="D24" s="177"/>
      <c r="E24" s="177"/>
      <c r="F24" s="177"/>
      <c r="G24" s="211">
        <f>CBM_Output!AM23</f>
        <v>263.72520720902781</v>
      </c>
      <c r="H24" s="220">
        <f t="shared" si="3"/>
        <v>1.1325147035970842</v>
      </c>
      <c r="I24" s="145">
        <f t="shared" si="8"/>
        <v>298.67267487341172</v>
      </c>
      <c r="J24" s="161">
        <f>(2*J$21+3*J$26)/5</f>
        <v>0.86825934823766604</v>
      </c>
      <c r="K24" s="218">
        <f t="shared" si="9"/>
        <v>12.33446289989455</v>
      </c>
      <c r="L24" s="164">
        <f t="shared" si="10"/>
        <v>32953.491151132272</v>
      </c>
      <c r="M24" s="165">
        <f t="shared" si="2"/>
        <v>29159.268097142009</v>
      </c>
      <c r="N24" s="151">
        <f>CBM_Output!BC23</f>
        <v>0.30054468571797949</v>
      </c>
      <c r="O24" s="150">
        <f t="shared" si="11"/>
        <v>8763.6630660218507</v>
      </c>
      <c r="P24" s="148">
        <f t="shared" si="7"/>
        <v>798492.43609381991</v>
      </c>
      <c r="Q24" s="162">
        <f t="shared" si="1"/>
        <v>298.67267487341172</v>
      </c>
      <c r="R24" s="171">
        <f>Harvest_Comparison!R23</f>
        <v>25689</v>
      </c>
      <c r="S24" s="172"/>
      <c r="T24" s="172"/>
      <c r="U24" s="172">
        <f>Harvest_Comparison!U23</f>
        <v>25689</v>
      </c>
      <c r="V24" s="172"/>
      <c r="W24" s="173" t="str">
        <f>Harvest_Comparison!Y23</f>
        <v/>
      </c>
    </row>
    <row r="25" spans="1:23" x14ac:dyDescent="0.25">
      <c r="A25" s="143">
        <v>2019</v>
      </c>
      <c r="B25" s="149">
        <f>Area_Comp!T23</f>
        <v>2675.28</v>
      </c>
      <c r="C25" s="177"/>
      <c r="D25" s="177"/>
      <c r="E25" s="177"/>
      <c r="F25" s="177"/>
      <c r="G25" s="211">
        <f>CBM_Output!AM24</f>
        <v>259.01954679421101</v>
      </c>
      <c r="H25" s="220">
        <f t="shared" si="3"/>
        <v>1.1325147035970842</v>
      </c>
      <c r="I25" s="145">
        <f t="shared" si="8"/>
        <v>293.34344526349696</v>
      </c>
      <c r="J25" s="161">
        <f>(1*J$21+4*J$26)/5</f>
        <v>0.86513210240840654</v>
      </c>
      <c r="K25" s="218">
        <f t="shared" si="9"/>
        <v>12.976400901538135</v>
      </c>
      <c r="L25" s="164">
        <f t="shared" si="10"/>
        <v>34692.018518235156</v>
      </c>
      <c r="M25" s="165">
        <f t="shared" si="2"/>
        <v>36987.968010178265</v>
      </c>
      <c r="N25" s="151">
        <f>CBM_Output!BC24</f>
        <v>0.30876620078740125</v>
      </c>
      <c r="O25" s="150">
        <f t="shared" si="11"/>
        <v>11420.634357348676</v>
      </c>
      <c r="P25" s="148">
        <f t="shared" si="7"/>
        <v>784775.85224452813</v>
      </c>
      <c r="Q25" s="162">
        <f t="shared" si="1"/>
        <v>293.3434452634969</v>
      </c>
      <c r="R25" s="171">
        <f>Harvest_Comparison!R24</f>
        <v>32586</v>
      </c>
      <c r="S25" s="172"/>
      <c r="T25" s="172"/>
      <c r="U25" s="172">
        <f>Harvest_Comparison!U24</f>
        <v>32586</v>
      </c>
      <c r="V25" s="172"/>
      <c r="W25" s="173" t="str">
        <f>Harvest_Comparison!Y24</f>
        <v/>
      </c>
    </row>
    <row r="26" spans="1:23" x14ac:dyDescent="0.25">
      <c r="A26" s="143">
        <v>2020</v>
      </c>
      <c r="B26" s="149">
        <f>Area_Comp!T24</f>
        <v>2677.09</v>
      </c>
      <c r="C26" s="177">
        <f>Growing_Stock_Comp!T30*1000</f>
        <v>790680</v>
      </c>
      <c r="D26" s="192">
        <f>C26*0.9</f>
        <v>711612</v>
      </c>
      <c r="E26" s="203">
        <f>C26*1.2</f>
        <v>948816</v>
      </c>
      <c r="F26" s="177"/>
      <c r="G26" s="211">
        <f>CBM_Output!AM25</f>
        <v>254.25316773701439</v>
      </c>
      <c r="H26" s="220">
        <f t="shared" si="3"/>
        <v>1.1325147035970842</v>
      </c>
      <c r="I26" s="145">
        <f t="shared" si="8"/>
        <v>287.94545089830456</v>
      </c>
      <c r="J26" s="231">
        <f>Growing_Stock_Comp!V30/Growing_Stock_Comp!U30</f>
        <v>0.86200485657914716</v>
      </c>
      <c r="K26" s="218">
        <f t="shared" si="9"/>
        <v>13.569144240634991</v>
      </c>
      <c r="L26" s="164">
        <f t="shared" si="10"/>
        <v>36301.260204085978</v>
      </c>
      <c r="M26" s="165">
        <f t="shared" si="2"/>
        <v>37851.769754968838</v>
      </c>
      <c r="N26" s="151">
        <f>CBM_Output!BC25</f>
        <v>0.32678671640391255</v>
      </c>
      <c r="O26" s="150">
        <f t="shared" si="11"/>
        <v>12369.455548303196</v>
      </c>
      <c r="P26" s="148">
        <f t="shared" ref="P26" si="12">(P25+L26-M26-O26)</f>
        <v>770855.88714534207</v>
      </c>
      <c r="Q26" s="162">
        <f t="shared" ref="Q26" si="13">P26/B26</f>
        <v>287.9454508983045</v>
      </c>
      <c r="R26" s="171"/>
      <c r="S26" s="472"/>
      <c r="T26" s="472"/>
      <c r="U26" s="172">
        <f>Harvest_Comparison!U25</f>
        <v>33347</v>
      </c>
      <c r="V26" s="172"/>
      <c r="W26" s="173" t="str">
        <f>Harvest_Comparison!Y25</f>
        <v/>
      </c>
    </row>
    <row r="27" spans="1:23" s="485" customFormat="1" ht="15.75" thickBot="1" x14ac:dyDescent="0.3">
      <c r="A27" s="474">
        <v>2021</v>
      </c>
      <c r="B27" s="475">
        <f>B26</f>
        <v>2677.09</v>
      </c>
      <c r="C27" s="476"/>
      <c r="D27" s="476"/>
      <c r="E27" s="477"/>
      <c r="F27" s="476"/>
      <c r="G27" s="478"/>
      <c r="H27" s="479">
        <f t="shared" ref="H27" si="14">H26</f>
        <v>1.1325147035970842</v>
      </c>
      <c r="I27" s="478"/>
      <c r="J27" s="480">
        <f t="shared" ref="J27" si="15">J26</f>
        <v>0.86200485657914716</v>
      </c>
      <c r="K27" s="481"/>
      <c r="L27" s="478"/>
      <c r="M27" s="478"/>
      <c r="N27" s="478"/>
      <c r="O27" s="478"/>
      <c r="P27" s="478"/>
      <c r="Q27" s="482">
        <f t="shared" ref="Q27" si="16">P27/B27</f>
        <v>0</v>
      </c>
      <c r="R27" s="483"/>
      <c r="S27" s="484"/>
      <c r="T27" s="484"/>
      <c r="U27" s="478"/>
      <c r="V27" s="484"/>
      <c r="W27" s="175"/>
    </row>
    <row r="28" spans="1:23" x14ac:dyDescent="0.25">
      <c r="A28" s="286"/>
      <c r="Q28" s="153"/>
      <c r="V28" s="473" t="str">
        <f>Harvest_Comparison!H26</f>
        <v>Bark frac.</v>
      </c>
      <c r="W28" s="443">
        <f>AVERAGE(W5:W26)</f>
        <v>1.1350877066893226</v>
      </c>
    </row>
    <row r="29" spans="1:23" x14ac:dyDescent="0.25">
      <c r="Q29" s="153"/>
    </row>
    <row r="30" spans="1:23" x14ac:dyDescent="0.25">
      <c r="A30" s="267" t="s">
        <v>245</v>
      </c>
      <c r="B30" s="548" t="s">
        <v>484</v>
      </c>
      <c r="W30" s="153"/>
    </row>
    <row r="31" spans="1:23" x14ac:dyDescent="0.25">
      <c r="O31" s="154"/>
      <c r="W31" s="153"/>
    </row>
    <row r="32" spans="1:23" x14ac:dyDescent="0.25">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A1:A2"/>
    <mergeCell ref="B1:E2"/>
    <mergeCell ref="G1:J2"/>
    <mergeCell ref="A3:A4"/>
    <mergeCell ref="B3:B4"/>
    <mergeCell ref="C3:C4"/>
    <mergeCell ref="D3:D4"/>
    <mergeCell ref="E3:E4"/>
    <mergeCell ref="R1:W1"/>
    <mergeCell ref="R2:R3"/>
    <mergeCell ref="S2:S3"/>
    <mergeCell ref="T2:T3"/>
    <mergeCell ref="U2:U3"/>
    <mergeCell ref="V2:V3"/>
    <mergeCell ref="W2:W3"/>
    <mergeCell ref="K1:K2"/>
    <mergeCell ref="L1:O2"/>
    <mergeCell ref="F1:F2"/>
    <mergeCell ref="F3:F4"/>
    <mergeCell ref="P3:P4"/>
    <mergeCell ref="P1:Q2"/>
    <mergeCell ref="Q3:Q4"/>
  </mergeCells>
  <pageMargins left="0.7" right="0.7" top="0.75" bottom="0.75" header="0.3" footer="0.3"/>
  <pageSetup orientation="portrait" verticalDpi="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2">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88"/>
      <c r="B1" s="676" t="s">
        <v>82</v>
      </c>
      <c r="C1" s="676"/>
      <c r="D1" s="676"/>
      <c r="E1" s="677"/>
      <c r="F1" s="680" t="s">
        <v>71</v>
      </c>
      <c r="G1" s="675"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89"/>
      <c r="B2" s="676"/>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83" t="s">
        <v>150</v>
      </c>
      <c r="F3" s="681" t="s">
        <v>251</v>
      </c>
      <c r="G3" s="227"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2"/>
      <c r="D4" s="690"/>
      <c r="E4" s="683"/>
      <c r="F4" s="682"/>
      <c r="G4" s="226" t="s">
        <v>165</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157">
        <f>FORECAST(A5,B6:B16,A6:A16)</f>
        <v>11348.5</v>
      </c>
      <c r="C5" s="176"/>
      <c r="D5" s="157"/>
      <c r="E5" s="176"/>
      <c r="F5" s="144"/>
      <c r="G5" s="178">
        <f>CBM_Output!BW4</f>
        <v>349.72003727274989</v>
      </c>
      <c r="H5" s="219">
        <f>Growing_Stock_Comp!AL80</f>
        <v>0.81066953097825123</v>
      </c>
      <c r="I5" s="145">
        <f t="shared" ref="I5:I21" si="0">G5*(H5)</f>
        <v>283.50737858959667</v>
      </c>
      <c r="J5" s="146"/>
      <c r="K5" s="147"/>
      <c r="N5" s="233"/>
      <c r="P5" s="148">
        <f>I5*B5</f>
        <v>3217383.4859240376</v>
      </c>
      <c r="Q5" s="209">
        <f>I5</f>
        <v>283.50737858959667</v>
      </c>
      <c r="R5" s="169"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3" x14ac:dyDescent="0.25">
      <c r="A6" s="143">
        <v>2000</v>
      </c>
      <c r="B6" s="149">
        <f>Area_Comp!AL4</f>
        <v>11354</v>
      </c>
      <c r="C6" s="177">
        <f>Growing_Stock_Comp!AL10*1000</f>
        <v>3381000</v>
      </c>
      <c r="D6" s="144">
        <f>C6*0.9</f>
        <v>3042900</v>
      </c>
      <c r="E6" s="203">
        <f>C6*1.2</f>
        <v>4057200</v>
      </c>
      <c r="F6" s="193"/>
      <c r="G6" s="211">
        <f>CBM_Output!BW5</f>
        <v>353.28570149167359</v>
      </c>
      <c r="H6" s="219">
        <f>H5</f>
        <v>0.81066953097825123</v>
      </c>
      <c r="I6" s="145">
        <f t="shared" si="0"/>
        <v>286.39795392957751</v>
      </c>
      <c r="J6" s="160">
        <f>Growing_Stock_Comp!AN10/Growing_Stock_Comp!AM10</f>
        <v>0.99290150842945879</v>
      </c>
      <c r="K6" s="218">
        <f>L6/B5</f>
        <v>10.091335614928447</v>
      </c>
      <c r="L6" s="164">
        <f>I6*B6-I5*B5+M6+O6</f>
        <v>114521.52222601547</v>
      </c>
      <c r="M6" s="165">
        <f t="shared" ref="M6:M26" si="1">IF(T6&lt;&gt;"",T6,IF(S6&lt;&gt;"",S6,IF(R6&lt;&gt;"",R6*W$28,U6*W$28)))</f>
        <v>60369.365060906748</v>
      </c>
      <c r="N6" s="151">
        <f>CBM_Output!CM5</f>
        <v>0.32753821665631266</v>
      </c>
      <c r="O6" s="150">
        <f>N6*M6</f>
        <v>19773.274172723308</v>
      </c>
      <c r="P6" s="148">
        <f>(P5+L6-M6-O6)</f>
        <v>3251762.3689164231</v>
      </c>
      <c r="Q6" s="162">
        <f t="shared" ref="Q6:Q25" si="2">P6/B6</f>
        <v>286.39795392957751</v>
      </c>
      <c r="R6" s="171">
        <f>Harvest_Comparison!AH5</f>
        <v>53710</v>
      </c>
      <c r="S6" s="172"/>
      <c r="T6" s="172"/>
      <c r="U6" s="172">
        <f>Harvest_Comparison!AK5</f>
        <v>58025.546999999999</v>
      </c>
      <c r="V6" s="172">
        <f>Harvest_Comparison!AM5</f>
        <v>91175</v>
      </c>
      <c r="W6" s="173"/>
    </row>
    <row r="7" spans="1:23" x14ac:dyDescent="0.25">
      <c r="A7" s="143">
        <v>2001</v>
      </c>
      <c r="B7" s="144">
        <f>(9*B$6+1*B$16)/10</f>
        <v>11359.5</v>
      </c>
      <c r="C7" s="177"/>
      <c r="D7" s="149"/>
      <c r="E7" s="177"/>
      <c r="F7" s="149"/>
      <c r="G7" s="211">
        <f>CBM_Output!BW6</f>
        <v>359.22071176868377</v>
      </c>
      <c r="H7" s="219">
        <f t="shared" ref="H7:H26" si="3">H6</f>
        <v>0.81066953097825123</v>
      </c>
      <c r="I7" s="145">
        <f t="shared" si="0"/>
        <v>291.20928592719247</v>
      </c>
      <c r="J7" s="161">
        <f>(4*J$6+1*J$11)/5</f>
        <v>0.98883862536149958</v>
      </c>
      <c r="K7" s="218">
        <f t="shared" ref="K7:K21" si="4">L7/B6</f>
        <v>9.6815248710478379</v>
      </c>
      <c r="L7" s="164">
        <f t="shared" ref="L7:L21" si="5">I7*B7-I6*B6+M7+O7</f>
        <v>109924.03338587715</v>
      </c>
      <c r="M7" s="165">
        <f t="shared" si="1"/>
        <v>44378.395842483354</v>
      </c>
      <c r="N7" s="151">
        <f>CBM_Output!CM6</f>
        <v>0.2099247346150333</v>
      </c>
      <c r="O7" s="150">
        <f t="shared" ref="O7:O21" si="6">N7*M7</f>
        <v>9316.1229698742154</v>
      </c>
      <c r="P7" s="148">
        <f t="shared" ref="P7:P25" si="7">(P6+L7-M7-O7)</f>
        <v>3307991.8834899426</v>
      </c>
      <c r="Q7" s="162">
        <f t="shared" si="2"/>
        <v>291.20928592719247</v>
      </c>
      <c r="R7" s="171">
        <f>Harvest_Comparison!AH6</f>
        <v>39483</v>
      </c>
      <c r="S7" s="172"/>
      <c r="T7" s="172"/>
      <c r="U7" s="172">
        <f>Harvest_Comparison!AK6</f>
        <v>54618.654000000002</v>
      </c>
      <c r="V7" s="172"/>
      <c r="W7" s="173"/>
    </row>
    <row r="8" spans="1:23" x14ac:dyDescent="0.25">
      <c r="A8" s="143">
        <v>2002</v>
      </c>
      <c r="B8" s="144">
        <f>(8*B$6+2*B$16)/10</f>
        <v>11365</v>
      </c>
      <c r="C8" s="177"/>
      <c r="D8" s="149"/>
      <c r="E8" s="177"/>
      <c r="F8" s="149"/>
      <c r="G8" s="211">
        <f>CBM_Output!BW7</f>
        <v>364.43717741183769</v>
      </c>
      <c r="H8" s="219">
        <f t="shared" si="3"/>
        <v>0.81066953097825123</v>
      </c>
      <c r="I8" s="145">
        <f t="shared" si="0"/>
        <v>295.43811568349219</v>
      </c>
      <c r="J8" s="161">
        <f>(3*J$6+2*J$11)/5</f>
        <v>0.98477574229354059</v>
      </c>
      <c r="K8" s="218">
        <f t="shared" si="4"/>
        <v>9.4783802166222646</v>
      </c>
      <c r="L8" s="164">
        <f t="shared" si="5"/>
        <v>107669.66007072062</v>
      </c>
      <c r="M8" s="165">
        <f t="shared" si="1"/>
        <v>47634.587437743961</v>
      </c>
      <c r="N8" s="151">
        <f>CBM_Output!CM7</f>
        <v>0.2177571369456511</v>
      </c>
      <c r="O8" s="150">
        <f t="shared" si="6"/>
        <v>10372.771380030403</v>
      </c>
      <c r="P8" s="148">
        <f t="shared" si="7"/>
        <v>3357654.1847428889</v>
      </c>
      <c r="Q8" s="162">
        <f t="shared" si="2"/>
        <v>295.43811568349219</v>
      </c>
      <c r="R8" s="171">
        <f>Harvest_Comparison!AH7</f>
        <v>42380</v>
      </c>
      <c r="S8" s="172"/>
      <c r="T8" s="172"/>
      <c r="U8" s="172">
        <f>Harvest_Comparison!AK7</f>
        <v>52563.178999999996</v>
      </c>
      <c r="V8" s="172"/>
      <c r="W8" s="173"/>
    </row>
    <row r="9" spans="1:23" x14ac:dyDescent="0.25">
      <c r="A9" s="143">
        <v>2003</v>
      </c>
      <c r="B9" s="144">
        <f>(7*B$6+3*B$16)/10</f>
        <v>11370.5</v>
      </c>
      <c r="C9" s="177"/>
      <c r="D9" s="149"/>
      <c r="E9" s="177"/>
      <c r="F9" s="149"/>
      <c r="G9" s="211">
        <f>CBM_Output!BW8</f>
        <v>368.6344540328617</v>
      </c>
      <c r="H9" s="219">
        <f t="shared" si="3"/>
        <v>0.81066953097825123</v>
      </c>
      <c r="I9" s="145">
        <f t="shared" si="0"/>
        <v>298.84071995324371</v>
      </c>
      <c r="J9" s="161">
        <f>(2*J$6+3*J$11)/5</f>
        <v>0.98071285922558149</v>
      </c>
      <c r="K9" s="218">
        <f t="shared" si="4"/>
        <v>9.6345923998024929</v>
      </c>
      <c r="L9" s="164">
        <f t="shared" si="5"/>
        <v>109497.14262375534</v>
      </c>
      <c r="M9" s="165">
        <f t="shared" si="1"/>
        <v>57527.924828660012</v>
      </c>
      <c r="N9" s="151">
        <f>CBM_Output!CM8</f>
        <v>0.20259719682814517</v>
      </c>
      <c r="O9" s="150">
        <f t="shared" si="6"/>
        <v>11654.996309626773</v>
      </c>
      <c r="P9" s="148">
        <f t="shared" si="7"/>
        <v>3397968.406228357</v>
      </c>
      <c r="Q9" s="162">
        <f t="shared" si="2"/>
        <v>298.84071995324365</v>
      </c>
      <c r="R9" s="171">
        <f>Harvest_Comparison!AH8</f>
        <v>51182</v>
      </c>
      <c r="S9" s="172"/>
      <c r="T9" s="172"/>
      <c r="U9" s="172">
        <f>Harvest_Comparison!AK8</f>
        <v>59390.955000000002</v>
      </c>
      <c r="V9" s="172"/>
      <c r="W9" s="173"/>
    </row>
    <row r="10" spans="1:23" x14ac:dyDescent="0.25">
      <c r="A10" s="143">
        <v>2004</v>
      </c>
      <c r="B10" s="144">
        <f>(6*B$6+4*B$16)/10</f>
        <v>11376</v>
      </c>
      <c r="C10" s="177"/>
      <c r="D10" s="149"/>
      <c r="E10" s="177"/>
      <c r="F10" s="149"/>
      <c r="G10" s="211">
        <f>CBM_Output!BW9</f>
        <v>372.553521178545</v>
      </c>
      <c r="H10" s="219">
        <f t="shared" si="3"/>
        <v>0.81066953097825123</v>
      </c>
      <c r="I10" s="145">
        <f t="shared" si="0"/>
        <v>302.01778827810705</v>
      </c>
      <c r="J10" s="161">
        <f>(1*J$6+4*J$11)/5</f>
        <v>0.97664997615762217</v>
      </c>
      <c r="K10" s="218">
        <f t="shared" si="4"/>
        <v>9.6861934086990438</v>
      </c>
      <c r="L10" s="164">
        <f t="shared" si="5"/>
        <v>110136.86215361247</v>
      </c>
      <c r="M10" s="165">
        <f t="shared" si="1"/>
        <v>61261.811083218417</v>
      </c>
      <c r="N10" s="151">
        <f>CBM_Output!CM9</f>
        <v>0.18101159027019917</v>
      </c>
      <c r="O10" s="150">
        <f t="shared" si="6"/>
        <v>11089.097847005878</v>
      </c>
      <c r="P10" s="148">
        <f t="shared" si="7"/>
        <v>3435754.3594517452</v>
      </c>
      <c r="Q10" s="162">
        <f t="shared" si="2"/>
        <v>302.01778827810699</v>
      </c>
      <c r="R10" s="171">
        <f>Harvest_Comparison!AH9</f>
        <v>54504</v>
      </c>
      <c r="S10" s="172"/>
      <c r="T10" s="172"/>
      <c r="U10" s="172">
        <f>Harvest_Comparison!AK9</f>
        <v>66046.808000000005</v>
      </c>
      <c r="V10" s="172"/>
      <c r="W10" s="173"/>
    </row>
    <row r="11" spans="1:23" x14ac:dyDescent="0.25">
      <c r="A11" s="143">
        <v>2005</v>
      </c>
      <c r="B11" s="144">
        <f>(5*B$6+5*B$16)/10</f>
        <v>11381.5</v>
      </c>
      <c r="C11" s="177"/>
      <c r="D11" s="149"/>
      <c r="E11" s="177"/>
      <c r="F11" s="149"/>
      <c r="G11" s="211">
        <f>CBM_Output!BW10</f>
        <v>374.31147450747613</v>
      </c>
      <c r="H11" s="219">
        <f t="shared" si="3"/>
        <v>0.81066953097825123</v>
      </c>
      <c r="I11" s="145">
        <f t="shared" si="0"/>
        <v>303.44290747875334</v>
      </c>
      <c r="J11" s="160">
        <f>Growing_Stock_Comp!AN15/Growing_Stock_Comp!AM15</f>
        <v>0.97258709308966307</v>
      </c>
      <c r="K11" s="218">
        <f t="shared" si="4"/>
        <v>8.2981273992913955</v>
      </c>
      <c r="L11" s="164">
        <f t="shared" si="5"/>
        <v>94399.497294338915</v>
      </c>
      <c r="M11" s="165">
        <f t="shared" si="1"/>
        <v>64006.588396171952</v>
      </c>
      <c r="N11" s="151">
        <f>CBM_Output!CM10</f>
        <v>0.19547701563218664</v>
      </c>
      <c r="O11" s="150">
        <f t="shared" si="6"/>
        <v>12511.816880481441</v>
      </c>
      <c r="P11" s="148">
        <f t="shared" si="7"/>
        <v>3453635.4514694307</v>
      </c>
      <c r="Q11" s="162">
        <f t="shared" si="2"/>
        <v>303.44290747875328</v>
      </c>
      <c r="R11" s="171">
        <f>Harvest_Comparison!AH10</f>
        <v>56946</v>
      </c>
      <c r="S11" s="172"/>
      <c r="T11" s="172"/>
      <c r="U11" s="172">
        <f>Harvest_Comparison!AK10</f>
        <v>74125.638999999996</v>
      </c>
      <c r="V11" s="172">
        <f>Harvest_Comparison!AM10</f>
        <v>93871</v>
      </c>
      <c r="W11" s="173"/>
    </row>
    <row r="12" spans="1:23" x14ac:dyDescent="0.25">
      <c r="A12" s="143">
        <v>2006</v>
      </c>
      <c r="B12" s="144">
        <f>(4*B$6+6*B$16)/10</f>
        <v>11387</v>
      </c>
      <c r="C12" s="177"/>
      <c r="D12" s="149"/>
      <c r="E12" s="177"/>
      <c r="F12" s="149"/>
      <c r="G12" s="211">
        <f>CBM_Output!BW11</f>
        <v>375.49424709275314</v>
      </c>
      <c r="H12" s="219">
        <f t="shared" si="3"/>
        <v>0.81066953097825123</v>
      </c>
      <c r="I12" s="145">
        <f t="shared" si="0"/>
        <v>304.40174517571376</v>
      </c>
      <c r="J12" s="161">
        <f>(4*J$11+1*J$16)/5</f>
        <v>0.96911197472055544</v>
      </c>
      <c r="K12" s="218">
        <f t="shared" si="4"/>
        <v>8.4451154564002788</v>
      </c>
      <c r="L12" s="164">
        <f t="shared" si="5"/>
        <v>96118.081567019777</v>
      </c>
      <c r="M12" s="165">
        <f t="shared" si="1"/>
        <v>70013.177241554295</v>
      </c>
      <c r="N12" s="151">
        <f>CBM_Output!CM11</f>
        <v>0.19307341862812796</v>
      </c>
      <c r="O12" s="150">
        <f t="shared" si="6"/>
        <v>13517.683479043933</v>
      </c>
      <c r="P12" s="148">
        <f t="shared" si="7"/>
        <v>3466222.6723158518</v>
      </c>
      <c r="Q12" s="162">
        <f t="shared" si="2"/>
        <v>304.4017451757137</v>
      </c>
      <c r="R12" s="171">
        <f>Harvest_Comparison!AH11</f>
        <v>62290</v>
      </c>
      <c r="S12" s="172"/>
      <c r="T12" s="172"/>
      <c r="U12" s="172">
        <f>Harvest_Comparison!AK11</f>
        <v>78313.967999999993</v>
      </c>
      <c r="V12" s="172"/>
      <c r="W12" s="173"/>
    </row>
    <row r="13" spans="1:23" x14ac:dyDescent="0.25">
      <c r="A13" s="143">
        <v>2007</v>
      </c>
      <c r="B13" s="144">
        <f>(3*B$6+7*B$16)/10</f>
        <v>11392.5</v>
      </c>
      <c r="C13" s="177"/>
      <c r="D13" s="149"/>
      <c r="E13" s="177"/>
      <c r="F13" s="177"/>
      <c r="G13" s="211">
        <f>CBM_Output!BW12</f>
        <v>372.89315503851645</v>
      </c>
      <c r="H13" s="219">
        <f t="shared" si="3"/>
        <v>0.81066953097825123</v>
      </c>
      <c r="I13" s="145">
        <f t="shared" si="0"/>
        <v>302.29311910007448</v>
      </c>
      <c r="J13" s="161">
        <f>(3*J$11+2*J$16)/5</f>
        <v>0.9656368563514478</v>
      </c>
      <c r="K13" s="218">
        <f t="shared" si="4"/>
        <v>7.4994874640337477</v>
      </c>
      <c r="L13" s="164">
        <f t="shared" si="5"/>
        <v>85396.663752952285</v>
      </c>
      <c r="M13" s="165">
        <f t="shared" si="1"/>
        <v>86241.307808476136</v>
      </c>
      <c r="N13" s="151">
        <f>CBM_Output!CM12</f>
        <v>0.24934302898658928</v>
      </c>
      <c r="O13" s="150">
        <f t="shared" si="6"/>
        <v>21503.668912730234</v>
      </c>
      <c r="P13" s="148">
        <f t="shared" si="7"/>
        <v>3443874.3593475977</v>
      </c>
      <c r="Q13" s="162">
        <f t="shared" si="2"/>
        <v>302.29311910007442</v>
      </c>
      <c r="R13" s="171">
        <f>Harvest_Comparison!AH12</f>
        <v>76728</v>
      </c>
      <c r="S13" s="172"/>
      <c r="T13" s="172"/>
      <c r="U13" s="172">
        <f>Harvest_Comparison!AK12</f>
        <v>91610.005000000005</v>
      </c>
      <c r="V13" s="172"/>
      <c r="W13" s="173" t="str">
        <f>Harvest_Comparison!AO12</f>
        <v/>
      </c>
    </row>
    <row r="14" spans="1:23" x14ac:dyDescent="0.25">
      <c r="A14" s="143">
        <v>2008</v>
      </c>
      <c r="B14" s="144">
        <f>(2*B$6+8*B$16)/10</f>
        <v>11398</v>
      </c>
      <c r="C14" s="177"/>
      <c r="D14" s="149"/>
      <c r="E14" s="177"/>
      <c r="F14" s="177"/>
      <c r="G14" s="211">
        <f>CBM_Output!BW13</f>
        <v>375.34440641769476</v>
      </c>
      <c r="H14" s="219">
        <f t="shared" si="3"/>
        <v>0.81066953097825123</v>
      </c>
      <c r="I14" s="145">
        <f t="shared" si="0"/>
        <v>304.28027390594269</v>
      </c>
      <c r="J14" s="161">
        <f>(2*J$11+3*J$16)/5</f>
        <v>0.96216173798234017</v>
      </c>
      <c r="K14" s="218">
        <f t="shared" si="4"/>
        <v>8.6657330941143904</v>
      </c>
      <c r="L14" s="164">
        <f t="shared" si="5"/>
        <v>98724.364274698193</v>
      </c>
      <c r="M14" s="165">
        <f t="shared" si="1"/>
        <v>62165.1</v>
      </c>
      <c r="N14" s="151">
        <f>CBM_Output!CM13</f>
        <v>0.1970086373602194</v>
      </c>
      <c r="O14" s="150">
        <f t="shared" si="6"/>
        <v>12247.061642361774</v>
      </c>
      <c r="P14" s="148">
        <f t="shared" si="7"/>
        <v>3468186.5619799341</v>
      </c>
      <c r="Q14" s="162">
        <f t="shared" si="2"/>
        <v>304.28027390594264</v>
      </c>
      <c r="R14" s="171">
        <f>Harvest_Comparison!AH13</f>
        <v>55367</v>
      </c>
      <c r="S14" s="172">
        <f>Harvest_Comparison!AI13</f>
        <v>62165.1</v>
      </c>
      <c r="T14" s="172"/>
      <c r="U14" s="172">
        <f>Harvest_Comparison!AK13</f>
        <v>74815.153000000006</v>
      </c>
      <c r="V14" s="172"/>
      <c r="W14" s="173">
        <f>Harvest_Comparison!AO13</f>
        <v>1.1227825238860694</v>
      </c>
    </row>
    <row r="15" spans="1:23" x14ac:dyDescent="0.25">
      <c r="A15" s="143">
        <v>2009</v>
      </c>
      <c r="B15" s="144">
        <f>(1*B$6+9*B$16)/10</f>
        <v>11403.5</v>
      </c>
      <c r="C15" s="177"/>
      <c r="D15" s="149"/>
      <c r="E15" s="177"/>
      <c r="F15" s="177"/>
      <c r="G15" s="211">
        <f>CBM_Output!BW14</f>
        <v>379.04658297580744</v>
      </c>
      <c r="H15" s="219">
        <f t="shared" si="3"/>
        <v>0.81066953097825123</v>
      </c>
      <c r="I15" s="145">
        <f t="shared" si="0"/>
        <v>307.28151563990662</v>
      </c>
      <c r="J15" s="161">
        <f>(1*J$11+4*J$16)/5</f>
        <v>0.95868661961323265</v>
      </c>
      <c r="K15" s="218">
        <f t="shared" si="4"/>
        <v>8.8640743360355518</v>
      </c>
      <c r="L15" s="164">
        <f t="shared" si="5"/>
        <v>101032.71928213321</v>
      </c>
      <c r="M15" s="165">
        <f t="shared" si="1"/>
        <v>53982.94</v>
      </c>
      <c r="N15" s="151">
        <f>CBM_Output!CM14</f>
        <v>0.20657596015320942</v>
      </c>
      <c r="O15" s="150">
        <f t="shared" si="6"/>
        <v>11151.577662393096</v>
      </c>
      <c r="P15" s="148">
        <f t="shared" si="7"/>
        <v>3504084.7635996742</v>
      </c>
      <c r="Q15" s="162">
        <f t="shared" si="2"/>
        <v>307.28151563990656</v>
      </c>
      <c r="R15" s="171">
        <f>Harvest_Comparison!AH14</f>
        <v>48073.27</v>
      </c>
      <c r="S15" s="172">
        <f>Harvest_Comparison!AI14</f>
        <v>53982.94</v>
      </c>
      <c r="T15" s="172"/>
      <c r="U15" s="172">
        <f>Harvest_Comparison!AK14</f>
        <v>64164.449000000001</v>
      </c>
      <c r="V15" s="172"/>
      <c r="W15" s="173">
        <f>Harvest_Comparison!AO14</f>
        <v>1.1229304767493455</v>
      </c>
    </row>
    <row r="16" spans="1:23" x14ac:dyDescent="0.25">
      <c r="A16" s="143">
        <v>2010</v>
      </c>
      <c r="B16" s="149">
        <f>Area_Comp!AL14</f>
        <v>11409</v>
      </c>
      <c r="C16" s="177">
        <f>Growing_Stock_Comp!AL20*1000</f>
        <v>3617000</v>
      </c>
      <c r="D16" s="144">
        <f>C16*0.9</f>
        <v>3255300</v>
      </c>
      <c r="E16" s="203">
        <f>C16*1.2</f>
        <v>4340400</v>
      </c>
      <c r="F16" s="177"/>
      <c r="G16" s="211">
        <f>CBM_Output!BW15</f>
        <v>381.70331870476514</v>
      </c>
      <c r="H16" s="219">
        <f t="shared" si="3"/>
        <v>0.81066953097825123</v>
      </c>
      <c r="I16" s="145">
        <f t="shared" si="0"/>
        <v>309.43525034723393</v>
      </c>
      <c r="J16" s="160">
        <f>Growing_Stock_Comp!AN20/Growing_Stock_Comp!AM20</f>
        <v>0.95521150124412502</v>
      </c>
      <c r="K16" s="218">
        <f t="shared" si="4"/>
        <v>8.7323987579715467</v>
      </c>
      <c r="L16" s="164">
        <f t="shared" si="5"/>
        <v>99579.909236528532</v>
      </c>
      <c r="M16" s="165">
        <f t="shared" si="1"/>
        <v>61057.99</v>
      </c>
      <c r="N16" s="151">
        <f>CBM_Output!CM15</f>
        <v>0.20079127440342662</v>
      </c>
      <c r="O16" s="150">
        <f t="shared" si="6"/>
        <v>12259.911624611677</v>
      </c>
      <c r="P16" s="148">
        <f t="shared" si="7"/>
        <v>3530346.7712115906</v>
      </c>
      <c r="Q16" s="162">
        <f t="shared" si="2"/>
        <v>309.43525034723382</v>
      </c>
      <c r="R16" s="171">
        <f>Harvest_Comparison!AH15</f>
        <v>54418.36</v>
      </c>
      <c r="S16" s="172">
        <f>Harvest_Comparison!AI15</f>
        <v>61057.99</v>
      </c>
      <c r="T16" s="172"/>
      <c r="U16" s="172">
        <f>Harvest_Comparison!AK15</f>
        <v>74432.077000000005</v>
      </c>
      <c r="V16" s="172">
        <f>Harvest_Comparison!AM15</f>
        <v>95171.43</v>
      </c>
      <c r="W16" s="173">
        <f>Harvest_Comparison!AO15</f>
        <v>1.1220108433991762</v>
      </c>
    </row>
    <row r="17" spans="1:23" x14ac:dyDescent="0.25">
      <c r="A17" s="143">
        <v>2011</v>
      </c>
      <c r="B17" s="144">
        <f>(4*B$16+1*B$21)/5</f>
        <v>11411</v>
      </c>
      <c r="C17" s="177"/>
      <c r="D17" s="149"/>
      <c r="E17" s="177"/>
      <c r="F17" s="177"/>
      <c r="G17" s="211">
        <f>CBM_Output!BW16</f>
        <v>383.55616659833561</v>
      </c>
      <c r="H17" s="219">
        <f t="shared" si="3"/>
        <v>0.81066953097825123</v>
      </c>
      <c r="I17" s="145">
        <f t="shared" si="0"/>
        <v>310.9372976800887</v>
      </c>
      <c r="J17" s="161">
        <f>(4*J$16+1*J$21)/5</f>
        <v>0.95554239236849148</v>
      </c>
      <c r="K17" s="218">
        <f t="shared" si="4"/>
        <v>8.0979417890158096</v>
      </c>
      <c r="L17" s="164">
        <f t="shared" si="5"/>
        <v>92389.417870881371</v>
      </c>
      <c r="M17" s="165">
        <f t="shared" si="1"/>
        <v>63198.91</v>
      </c>
      <c r="N17" s="151">
        <f>CBM_Output!CM16</f>
        <v>0.180885639562156</v>
      </c>
      <c r="O17" s="150">
        <f t="shared" si="6"/>
        <v>11431.775254981138</v>
      </c>
      <c r="P17" s="148">
        <f t="shared" si="7"/>
        <v>3548105.5038274908</v>
      </c>
      <c r="Q17" s="162">
        <f t="shared" si="2"/>
        <v>310.93729768008859</v>
      </c>
      <c r="R17" s="171">
        <f>Harvest_Comparison!AH16</f>
        <v>56141.58</v>
      </c>
      <c r="S17" s="172">
        <f>Harvest_Comparison!AI16</f>
        <v>63198.91</v>
      </c>
      <c r="T17" s="172"/>
      <c r="U17" s="172">
        <f>Harvest_Comparison!AK16</f>
        <v>75217.764999999999</v>
      </c>
      <c r="V17" s="172"/>
      <c r="W17" s="173">
        <f>Harvest_Comparison!AO16</f>
        <v>1.1257059384506101</v>
      </c>
    </row>
    <row r="18" spans="1:23" x14ac:dyDescent="0.25">
      <c r="A18" s="143">
        <v>2012</v>
      </c>
      <c r="B18" s="144">
        <f>(3*B$16+2*B$21)/5</f>
        <v>11413</v>
      </c>
      <c r="C18" s="177"/>
      <c r="D18" s="149"/>
      <c r="E18" s="177"/>
      <c r="F18" s="177"/>
      <c r="G18" s="211">
        <f>CBM_Output!BW17</f>
        <v>385.61433124481329</v>
      </c>
      <c r="H18" s="219">
        <f t="shared" si="3"/>
        <v>0.81066953097825123</v>
      </c>
      <c r="I18" s="145">
        <f t="shared" si="0"/>
        <v>312.60578904872477</v>
      </c>
      <c r="J18" s="161">
        <f>(3*J$16+2*J$21)/5</f>
        <v>0.95587328349285772</v>
      </c>
      <c r="K18" s="218">
        <f t="shared" si="4"/>
        <v>7.9043915769058462</v>
      </c>
      <c r="L18" s="164">
        <f t="shared" si="5"/>
        <v>90197.012284072611</v>
      </c>
      <c r="M18" s="165">
        <f t="shared" si="1"/>
        <v>58959.29</v>
      </c>
      <c r="N18" s="151">
        <f>CBM_Output!CM17</f>
        <v>0.19629401403017485</v>
      </c>
      <c r="O18" s="150">
        <f t="shared" si="6"/>
        <v>11573.355698469148</v>
      </c>
      <c r="P18" s="148">
        <f t="shared" si="7"/>
        <v>3567769.8704130943</v>
      </c>
      <c r="Q18" s="162">
        <f t="shared" si="2"/>
        <v>312.60578904872466</v>
      </c>
      <c r="R18" s="171">
        <f>Harvest_Comparison!AH17</f>
        <v>52338.13</v>
      </c>
      <c r="S18" s="172">
        <f>Harvest_Comparison!AI17</f>
        <v>58959.29</v>
      </c>
      <c r="T18" s="172"/>
      <c r="U18" s="172">
        <f>Harvest_Comparison!AK17</f>
        <v>74414.061000000002</v>
      </c>
      <c r="V18" s="172"/>
      <c r="W18" s="173">
        <f>Harvest_Comparison!AO17</f>
        <v>1.1265073857243277</v>
      </c>
    </row>
    <row r="19" spans="1:23" x14ac:dyDescent="0.25">
      <c r="A19" s="143">
        <v>2013</v>
      </c>
      <c r="B19" s="144">
        <f>(2*B$16+3*B$21)/5</f>
        <v>11415</v>
      </c>
      <c r="C19" s="177"/>
      <c r="D19" s="149"/>
      <c r="E19" s="177"/>
      <c r="F19" s="177"/>
      <c r="G19" s="211">
        <f>CBM_Output!BW18</f>
        <v>388.0097197551392</v>
      </c>
      <c r="H19" s="219">
        <f t="shared" si="3"/>
        <v>0.81066953097825123</v>
      </c>
      <c r="I19" s="145">
        <f t="shared" si="0"/>
        <v>314.54765752890142</v>
      </c>
      <c r="J19" s="161">
        <f>(2*J$16+3*J$21)/5</f>
        <v>0.95620417461722407</v>
      </c>
      <c r="K19" s="218">
        <f t="shared" si="4"/>
        <v>8.2426551573798825</v>
      </c>
      <c r="L19" s="164">
        <f t="shared" si="5"/>
        <v>94073.423311176608</v>
      </c>
      <c r="M19" s="165">
        <f t="shared" si="1"/>
        <v>59804.482696381339</v>
      </c>
      <c r="N19" s="151">
        <f>CBM_Output!CM18</f>
        <v>0.19191371311996527</v>
      </c>
      <c r="O19" s="150">
        <f t="shared" si="6"/>
        <v>11477.300335481255</v>
      </c>
      <c r="P19" s="148">
        <f t="shared" si="7"/>
        <v>3590561.5106924083</v>
      </c>
      <c r="Q19" s="162">
        <f t="shared" si="2"/>
        <v>314.54765752890131</v>
      </c>
      <c r="R19" s="171">
        <f>Harvest_Comparison!AH18</f>
        <v>53207.43</v>
      </c>
      <c r="S19" s="172"/>
      <c r="T19" s="172"/>
      <c r="U19" s="172">
        <f>Harvest_Comparison!AK18</f>
        <v>73452.835999999996</v>
      </c>
      <c r="V19" s="172"/>
      <c r="W19" s="173" t="str">
        <f>Harvest_Comparison!AO18</f>
        <v/>
      </c>
    </row>
    <row r="20" spans="1:23" x14ac:dyDescent="0.25">
      <c r="A20" s="143">
        <v>2014</v>
      </c>
      <c r="B20" s="144">
        <f>(1*B$16+4*B$21)/5</f>
        <v>11417</v>
      </c>
      <c r="C20" s="177"/>
      <c r="D20" s="149"/>
      <c r="E20" s="177"/>
      <c r="F20" s="177">
        <f>Growing_Stock_Comp!AO24*1000</f>
        <v>3745150</v>
      </c>
      <c r="G20" s="211">
        <f>CBM_Output!BW19</f>
        <v>390.40673236339188</v>
      </c>
      <c r="H20" s="219">
        <f t="shared" si="3"/>
        <v>0.81066953097825123</v>
      </c>
      <c r="I20" s="145">
        <f t="shared" si="0"/>
        <v>316.49084261578253</v>
      </c>
      <c r="J20" s="161">
        <f>(1*J$16+4*J$21)/5</f>
        <v>0.95653506574159053</v>
      </c>
      <c r="K20" s="218">
        <f t="shared" si="4"/>
        <v>10.561343800334676</v>
      </c>
      <c r="L20" s="164">
        <f t="shared" si="5"/>
        <v>120557.73948082032</v>
      </c>
      <c r="M20" s="165">
        <f t="shared" si="1"/>
        <v>82536</v>
      </c>
      <c r="N20" s="151">
        <f>CBM_Output!CM19</f>
        <v>0.18425050921829089</v>
      </c>
      <c r="O20" s="150">
        <f t="shared" si="6"/>
        <v>15207.300028840857</v>
      </c>
      <c r="P20" s="148">
        <f t="shared" si="7"/>
        <v>3613375.9501443878</v>
      </c>
      <c r="Q20" s="162">
        <f t="shared" si="2"/>
        <v>316.49084261578241</v>
      </c>
      <c r="R20" s="171">
        <f>Harvest_Comparison!AH19</f>
        <v>54356.18</v>
      </c>
      <c r="S20" s="172"/>
      <c r="T20" s="172">
        <f>Harvest_Comparison!AJ19</f>
        <v>82536</v>
      </c>
      <c r="U20" s="172">
        <f>Harvest_Comparison!AK19</f>
        <v>68996</v>
      </c>
      <c r="V20" s="172"/>
      <c r="W20" s="173" t="str">
        <f>Harvest_Comparison!AO19</f>
        <v/>
      </c>
    </row>
    <row r="21" spans="1:23" x14ac:dyDescent="0.25">
      <c r="A21" s="143">
        <v>2015</v>
      </c>
      <c r="B21" s="149">
        <f>Area_Comp!AL19</f>
        <v>11419</v>
      </c>
      <c r="C21" s="177">
        <f>Growing_Stock_Comp!AL25*1000</f>
        <v>3663000</v>
      </c>
      <c r="D21" s="144">
        <f t="shared" ref="D21:D26" si="8">C21*0.9</f>
        <v>3296700</v>
      </c>
      <c r="E21" s="203">
        <f t="shared" ref="E21:E26" si="9">C21*1.2</f>
        <v>4395600</v>
      </c>
      <c r="F21" s="177">
        <f>Growing_Stock_Comp!AO25*1000</f>
        <v>3759030</v>
      </c>
      <c r="G21" s="211">
        <f>CBM_Output!BW20</f>
        <v>393.95430186733159</v>
      </c>
      <c r="H21" s="219">
        <f t="shared" si="3"/>
        <v>0.81066953097825123</v>
      </c>
      <c r="I21" s="145">
        <f t="shared" si="0"/>
        <v>319.3667491216541</v>
      </c>
      <c r="J21" s="160">
        <f>Growing_Stock_Comp!AN25/Growing_Stock_Comp!AM25</f>
        <v>0.95686595686595688</v>
      </c>
      <c r="K21" s="218">
        <f t="shared" si="4"/>
        <v>11.484949913027528</v>
      </c>
      <c r="L21" s="164">
        <f t="shared" si="5"/>
        <v>131123.67315703529</v>
      </c>
      <c r="M21" s="165">
        <f t="shared" si="1"/>
        <v>82754</v>
      </c>
      <c r="N21" s="151">
        <f>CBM_Output!CM20</f>
        <v>0.18001202456988513</v>
      </c>
      <c r="O21" s="150">
        <f t="shared" si="6"/>
        <v>14896.715081256274</v>
      </c>
      <c r="P21" s="148">
        <f t="shared" si="7"/>
        <v>3646848.9082201668</v>
      </c>
      <c r="Q21" s="162">
        <f t="shared" si="2"/>
        <v>319.36674912165398</v>
      </c>
      <c r="R21" s="171">
        <f>Harvest_Comparison!AH20</f>
        <v>55612.74</v>
      </c>
      <c r="S21" s="172"/>
      <c r="T21" s="172">
        <f>Harvest_Comparison!AJ20</f>
        <v>82754</v>
      </c>
      <c r="U21" s="172">
        <f>Harvest_Comparison!AK20</f>
        <v>68998.504000000001</v>
      </c>
      <c r="V21" s="172">
        <f>Harvest_Comparison!AM20</f>
        <v>95925</v>
      </c>
      <c r="W21" s="173" t="str">
        <f>Harvest_Comparison!AO20</f>
        <v/>
      </c>
    </row>
    <row r="22" spans="1:23" x14ac:dyDescent="0.25">
      <c r="A22" s="143">
        <v>2016</v>
      </c>
      <c r="B22" s="149">
        <f>Area_Comp!AL20</f>
        <v>11419</v>
      </c>
      <c r="C22" s="177">
        <f>Growing_Stock_Comp!AL26*1000</f>
        <v>3663000</v>
      </c>
      <c r="D22" s="144">
        <f t="shared" si="8"/>
        <v>3296700</v>
      </c>
      <c r="E22" s="203">
        <f t="shared" si="9"/>
        <v>4395600</v>
      </c>
      <c r="F22" s="177">
        <f>Growing_Stock_Comp!AO26*1000</f>
        <v>3776089.39</v>
      </c>
      <c r="G22" s="211">
        <f>CBM_Output!BW21</f>
        <v>398.03541306392071</v>
      </c>
      <c r="H22" s="219">
        <f t="shared" si="3"/>
        <v>0.81066953097825123</v>
      </c>
      <c r="I22" s="145">
        <f t="shared" ref="I22:I26" si="10">G22*(H22)</f>
        <v>322.67518162126311</v>
      </c>
      <c r="J22" s="161">
        <f>(4*J$21+1*J$26)/5</f>
        <v>0.95686595686595699</v>
      </c>
      <c r="K22" s="218">
        <f t="shared" ref="K22:K26" si="11">L22/B21</f>
        <v>11.704191408983013</v>
      </c>
      <c r="L22" s="164">
        <f t="shared" ref="L22:L26" si="12">I22*B22-I21*B21+M22+O22</f>
        <v>133650.16169917703</v>
      </c>
      <c r="M22" s="165">
        <f t="shared" si="1"/>
        <v>79451.929999999993</v>
      </c>
      <c r="N22" s="151">
        <f>CBM_Output!CM21</f>
        <v>0.20665628872881781</v>
      </c>
      <c r="O22" s="150">
        <f t="shared" ref="O22:O26" si="13">N22*M22</f>
        <v>16419.24098614182</v>
      </c>
      <c r="P22" s="148">
        <f t="shared" si="7"/>
        <v>3684627.898933202</v>
      </c>
      <c r="Q22" s="162">
        <f t="shared" si="2"/>
        <v>322.67518162126299</v>
      </c>
      <c r="R22" s="171">
        <f>Harvest_Comparison!AH21</f>
        <v>52194</v>
      </c>
      <c r="S22" s="172"/>
      <c r="T22" s="172">
        <f>Harvest_Comparison!AJ21</f>
        <v>79451.929999999993</v>
      </c>
      <c r="U22" s="172">
        <f>Harvest_Comparison!AK21</f>
        <v>66178.853000000003</v>
      </c>
      <c r="V22" s="172"/>
      <c r="W22" s="173" t="str">
        <f>Harvest_Comparison!AO21</f>
        <v/>
      </c>
    </row>
    <row r="23" spans="1:23" x14ac:dyDescent="0.25">
      <c r="A23" s="143">
        <v>2017</v>
      </c>
      <c r="B23" s="149">
        <f>Area_Comp!AL21</f>
        <v>11419</v>
      </c>
      <c r="C23" s="177">
        <f>Growing_Stock_Comp!AL27*1000</f>
        <v>3663000</v>
      </c>
      <c r="D23" s="144">
        <f t="shared" si="8"/>
        <v>3296700</v>
      </c>
      <c r="E23" s="203">
        <f t="shared" si="9"/>
        <v>4395600</v>
      </c>
      <c r="F23" s="177">
        <f>Growing_Stock_Comp!AO27*1000</f>
        <v>3793834.25</v>
      </c>
      <c r="G23" s="211">
        <f>CBM_Output!BW22</f>
        <v>401.91886055150025</v>
      </c>
      <c r="H23" s="219">
        <f t="shared" si="3"/>
        <v>0.81066953097825123</v>
      </c>
      <c r="I23" s="145">
        <f t="shared" si="10"/>
        <v>325.82337417459786</v>
      </c>
      <c r="J23" s="161">
        <f>(3*J$21+2*J$26)/5</f>
        <v>0.95686595686595699</v>
      </c>
      <c r="K23" s="218">
        <f t="shared" si="11"/>
        <v>11.44743635535924</v>
      </c>
      <c r="L23" s="164">
        <f t="shared" si="12"/>
        <v>130718.27574184716</v>
      </c>
      <c r="M23" s="165">
        <f t="shared" si="1"/>
        <v>78724.98</v>
      </c>
      <c r="N23" s="151">
        <f>CBM_Output!CM22</f>
        <v>0.20379916229026038</v>
      </c>
      <c r="O23" s="150">
        <f t="shared" si="13"/>
        <v>16044.084975317501</v>
      </c>
      <c r="P23" s="148">
        <f t="shared" si="7"/>
        <v>3720577.1096997317</v>
      </c>
      <c r="Q23" s="162">
        <f t="shared" si="2"/>
        <v>325.82337417459775</v>
      </c>
      <c r="R23" s="171">
        <f>Harvest_Comparison!AH22</f>
        <v>65717.38</v>
      </c>
      <c r="S23" s="172"/>
      <c r="T23" s="172">
        <f>Harvest_Comparison!AJ22</f>
        <v>78724.98</v>
      </c>
      <c r="U23" s="172">
        <f>Harvest_Comparison!AK22</f>
        <v>65717.379000000001</v>
      </c>
      <c r="V23" s="172"/>
      <c r="W23" s="173" t="str">
        <f>Harvest_Comparison!AO22</f>
        <v/>
      </c>
    </row>
    <row r="24" spans="1:23" x14ac:dyDescent="0.25">
      <c r="A24" s="143">
        <v>2018</v>
      </c>
      <c r="B24" s="149">
        <f>Area_Comp!AL22</f>
        <v>11419</v>
      </c>
      <c r="C24" s="177">
        <f>Growing_Stock_Comp!AL28*1000</f>
        <v>3663000</v>
      </c>
      <c r="D24" s="144">
        <f t="shared" si="8"/>
        <v>3296700</v>
      </c>
      <c r="E24" s="203">
        <f t="shared" si="9"/>
        <v>4395600</v>
      </c>
      <c r="F24" s="177">
        <f>Growing_Stock_Comp!AO28*1000</f>
        <v>3796198.27</v>
      </c>
      <c r="G24" s="211">
        <f>CBM_Output!BW23</f>
        <v>403.458866168876</v>
      </c>
      <c r="H24" s="219">
        <f t="shared" si="3"/>
        <v>0.81066953097825123</v>
      </c>
      <c r="I24" s="145">
        <f t="shared" si="10"/>
        <v>327.07180980613975</v>
      </c>
      <c r="J24" s="161">
        <f>(2*J$21+3*J$26)/5</f>
        <v>0.95686595686595699</v>
      </c>
      <c r="K24" s="218">
        <f t="shared" si="11"/>
        <v>10.523045751823618</v>
      </c>
      <c r="L24" s="164">
        <f t="shared" si="12"/>
        <v>120162.6594400739</v>
      </c>
      <c r="M24" s="165">
        <f t="shared" si="1"/>
        <v>90387.520000000004</v>
      </c>
      <c r="N24" s="151">
        <f>CBM_Output!CM23</f>
        <v>0.17169685553378503</v>
      </c>
      <c r="O24" s="150">
        <f t="shared" si="13"/>
        <v>15519.252963497105</v>
      </c>
      <c r="P24" s="148">
        <f t="shared" si="7"/>
        <v>3734832.9961763085</v>
      </c>
      <c r="Q24" s="162">
        <f t="shared" si="2"/>
        <v>327.07180980613964</v>
      </c>
      <c r="R24" s="171">
        <f>Harvest_Comparison!AH23</f>
        <v>75232.66</v>
      </c>
      <c r="S24" s="172"/>
      <c r="T24" s="172">
        <f>Harvest_Comparison!AJ23</f>
        <v>90387.520000000004</v>
      </c>
      <c r="U24" s="172">
        <f>Harvest_Comparison!AK23</f>
        <v>75232.657999999996</v>
      </c>
      <c r="V24" s="172"/>
      <c r="W24" s="173" t="str">
        <f>Harvest_Comparison!AO23</f>
        <v/>
      </c>
    </row>
    <row r="25" spans="1:23" x14ac:dyDescent="0.25">
      <c r="A25" s="143">
        <v>2019</v>
      </c>
      <c r="B25" s="149">
        <f>Area_Comp!AL23</f>
        <v>11419</v>
      </c>
      <c r="C25" s="177">
        <f>Growing_Stock_Comp!AL29*1000</f>
        <v>3663000</v>
      </c>
      <c r="D25" s="144">
        <f t="shared" si="8"/>
        <v>3296700</v>
      </c>
      <c r="E25" s="203">
        <f t="shared" si="9"/>
        <v>4395600</v>
      </c>
      <c r="F25" s="177">
        <f>Growing_Stock_Comp!AO29*1000</f>
        <v>3795245.59</v>
      </c>
      <c r="G25" s="211">
        <f>CBM_Output!BW24</f>
        <v>405.08854310121427</v>
      </c>
      <c r="H25" s="219">
        <f t="shared" si="3"/>
        <v>0.81066953097825123</v>
      </c>
      <c r="I25" s="145">
        <f t="shared" si="10"/>
        <v>328.39293924052447</v>
      </c>
      <c r="J25" s="161">
        <f>(1*J$21+4*J$26)/5</f>
        <v>0.95686595686595699</v>
      </c>
      <c r="K25" s="218">
        <f t="shared" si="11"/>
        <v>10.984026791569104</v>
      </c>
      <c r="L25" s="164">
        <f t="shared" si="12"/>
        <v>125426.60193292759</v>
      </c>
      <c r="M25" s="165">
        <f t="shared" si="1"/>
        <v>93403.57</v>
      </c>
      <c r="N25" s="151">
        <f>CBM_Output!CM24</f>
        <v>0.18133198679331453</v>
      </c>
      <c r="O25" s="150">
        <f t="shared" si="13"/>
        <v>16937.054921688428</v>
      </c>
      <c r="P25" s="148">
        <f t="shared" si="7"/>
        <v>3749918.9731875476</v>
      </c>
      <c r="Q25" s="162">
        <f t="shared" si="2"/>
        <v>328.39293924052436</v>
      </c>
      <c r="R25" s="171">
        <f>Harvest_Comparison!AH24</f>
        <v>77820.990000000005</v>
      </c>
      <c r="S25" s="172"/>
      <c r="T25" s="172">
        <f>Harvest_Comparison!AJ24</f>
        <v>93403.57</v>
      </c>
      <c r="U25" s="172">
        <f>Harvest_Comparison!AK24</f>
        <v>77820.994000000006</v>
      </c>
      <c r="V25" s="172"/>
      <c r="W25" s="173" t="str">
        <f>Harvest_Comparison!AO24</f>
        <v/>
      </c>
    </row>
    <row r="26" spans="1:23" x14ac:dyDescent="0.25">
      <c r="A26" s="143">
        <v>2020</v>
      </c>
      <c r="B26" s="149">
        <f>Area_Comp!AL24</f>
        <v>11419</v>
      </c>
      <c r="C26" s="177">
        <f>Growing_Stock_Comp!AL30*1000</f>
        <v>3663000</v>
      </c>
      <c r="D26" s="144">
        <f t="shared" si="8"/>
        <v>3296700</v>
      </c>
      <c r="E26" s="203">
        <f t="shared" si="9"/>
        <v>4395600</v>
      </c>
      <c r="F26" s="177"/>
      <c r="G26" s="211">
        <f>CBM_Output!BW25</f>
        <v>405.20232794217134</v>
      </c>
      <c r="H26" s="219">
        <f t="shared" si="3"/>
        <v>0.81066953097825123</v>
      </c>
      <c r="I26" s="145">
        <f t="shared" si="10"/>
        <v>328.48518114417556</v>
      </c>
      <c r="J26" s="160">
        <f>Growing_Stock_Comp!AN30/Growing_Stock_Comp!AM30</f>
        <v>0.95686595686595688</v>
      </c>
      <c r="K26" s="218">
        <f t="shared" si="11"/>
        <v>9.8326157774642891</v>
      </c>
      <c r="L26" s="164">
        <f t="shared" si="12"/>
        <v>112278.63956286472</v>
      </c>
      <c r="M26" s="165">
        <f t="shared" si="1"/>
        <v>94472.245305287128</v>
      </c>
      <c r="N26" s="151">
        <f>CBM_Output!CM25</f>
        <v>0.1773333946456776</v>
      </c>
      <c r="O26" s="150">
        <f t="shared" si="13"/>
        <v>16753.083959785745</v>
      </c>
      <c r="P26" s="148">
        <f t="shared" ref="P26" si="14">(P25+L26-M26-O26)</f>
        <v>3750972.2834853395</v>
      </c>
      <c r="Q26" s="162">
        <f t="shared" ref="Q26" si="15">P26/B26</f>
        <v>328.48518114417544</v>
      </c>
      <c r="R26" s="171">
        <f>Harvest_Comparison!AH25</f>
        <v>84050.98</v>
      </c>
      <c r="S26" s="472"/>
      <c r="T26" s="172"/>
      <c r="U26" s="172">
        <f>Harvest_Comparison!AK25</f>
        <v>84050.98</v>
      </c>
      <c r="V26" s="172"/>
      <c r="W26" s="173" t="str">
        <f>Harvest_Comparison!AO25</f>
        <v/>
      </c>
    </row>
    <row r="27" spans="1:23" s="485" customFormat="1" ht="15.75" thickBot="1" x14ac:dyDescent="0.3">
      <c r="A27" s="474">
        <v>2021</v>
      </c>
      <c r="B27" s="475">
        <f>B26</f>
        <v>11419</v>
      </c>
      <c r="C27" s="476"/>
      <c r="D27" s="476"/>
      <c r="E27" s="477"/>
      <c r="F27" s="476"/>
      <c r="G27" s="478"/>
      <c r="H27" s="479">
        <f t="shared" ref="H27" si="16">H26</f>
        <v>0.81066953097825123</v>
      </c>
      <c r="I27" s="478"/>
      <c r="J27" s="480">
        <f t="shared" ref="J27" si="17">J26</f>
        <v>0.95686595686595688</v>
      </c>
      <c r="K27" s="481"/>
      <c r="L27" s="478"/>
      <c r="M27" s="478"/>
      <c r="N27" s="478"/>
      <c r="O27" s="478"/>
      <c r="P27" s="478"/>
      <c r="Q27" s="482">
        <f t="shared" ref="Q27" si="18">P27/B27</f>
        <v>0</v>
      </c>
      <c r="R27" s="483"/>
      <c r="S27" s="484"/>
      <c r="T27" s="484"/>
      <c r="U27" s="478"/>
      <c r="V27" s="484"/>
      <c r="W27" s="175"/>
    </row>
    <row r="28" spans="1:23" x14ac:dyDescent="0.25">
      <c r="A28" s="286"/>
      <c r="Q28" s="153"/>
      <c r="V28" s="473" t="str">
        <f>Harvest_Comparison!H26</f>
        <v>Bark frac.</v>
      </c>
      <c r="W28" s="443">
        <f>AVERAGE(W5:W26)</f>
        <v>1.1239874336419056</v>
      </c>
    </row>
    <row r="29" spans="1:23" x14ac:dyDescent="0.25">
      <c r="Q29" s="153"/>
    </row>
    <row r="30" spans="1:23" x14ac:dyDescent="0.25">
      <c r="A30" s="267" t="s">
        <v>245</v>
      </c>
      <c r="B30" s="548" t="s">
        <v>484</v>
      </c>
      <c r="W30" s="153"/>
    </row>
    <row r="31" spans="1:23" x14ac:dyDescent="0.25">
      <c r="O31" s="154"/>
      <c r="W31" s="153"/>
    </row>
    <row r="32" spans="1:23" x14ac:dyDescent="0.25">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P3:P4"/>
    <mergeCell ref="Q3:Q4"/>
    <mergeCell ref="A1:A2"/>
    <mergeCell ref="F3:F4"/>
    <mergeCell ref="G1:J2"/>
    <mergeCell ref="A3:A4"/>
    <mergeCell ref="B3:B4"/>
    <mergeCell ref="C3:C4"/>
    <mergeCell ref="D3:D4"/>
    <mergeCell ref="E3:E4"/>
    <mergeCell ref="B1:E2"/>
    <mergeCell ref="F1:F2"/>
    <mergeCell ref="K1:K2"/>
    <mergeCell ref="L1:O2"/>
    <mergeCell ref="P1:Q2"/>
    <mergeCell ref="R1:W1"/>
    <mergeCell ref="R2:R3"/>
    <mergeCell ref="S2:S3"/>
    <mergeCell ref="T2:T3"/>
    <mergeCell ref="U2:U3"/>
    <mergeCell ref="V2:V3"/>
    <mergeCell ref="W2:W3"/>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3">
    <tabColor rgb="FFFFFF00"/>
  </sheetPr>
  <dimension ref="A1:W43"/>
  <sheetViews>
    <sheetView workbookViewId="0">
      <selection sqref="A1:A2"/>
    </sheetView>
  </sheetViews>
  <sheetFormatPr defaultColWidth="9" defaultRowHeight="15" x14ac:dyDescent="0.25"/>
  <cols>
    <col min="1" max="1" width="9" style="135"/>
    <col min="2" max="2" width="11.375" style="135" customWidth="1"/>
    <col min="3" max="3" width="15.25" style="135" customWidth="1"/>
    <col min="4" max="4" width="13" style="135" customWidth="1"/>
    <col min="5" max="6" width="13.375" style="135" customWidth="1"/>
    <col min="7" max="7" width="13.25" style="135" customWidth="1"/>
    <col min="8" max="8" width="13.375" style="135" customWidth="1"/>
    <col min="9" max="9" width="9.375" style="135" customWidth="1"/>
    <col min="10" max="10" width="13.625" style="135" customWidth="1"/>
    <col min="11" max="11" width="10.625" style="135" customWidth="1"/>
    <col min="12" max="12" width="11.375" style="135" customWidth="1"/>
    <col min="13" max="13" width="12.125" style="135" customWidth="1"/>
    <col min="14" max="15" width="9.125" style="135" customWidth="1"/>
    <col min="16" max="16" width="11.625" style="135" customWidth="1"/>
    <col min="17" max="17" width="13.125" style="135" customWidth="1"/>
    <col min="18" max="18" width="9.5" style="135" customWidth="1"/>
    <col min="19" max="19" width="10.625" style="135" customWidth="1"/>
    <col min="20" max="21" width="10.875" style="135" customWidth="1"/>
    <col min="22" max="22" width="10.375" style="135" customWidth="1"/>
    <col min="23" max="23" width="10.625" style="135" customWidth="1"/>
    <col min="24" max="24" width="9.25" style="135" customWidth="1"/>
    <col min="25" max="26" width="9" style="135"/>
    <col min="27" max="27" width="11.25" style="135" customWidth="1"/>
    <col min="28" max="28" width="9.875" style="135" customWidth="1"/>
    <col min="29" max="16384" width="9" style="135"/>
  </cols>
  <sheetData>
    <row r="1" spans="1:23" x14ac:dyDescent="0.25">
      <c r="A1" s="688"/>
      <c r="B1" s="676" t="s">
        <v>82</v>
      </c>
      <c r="C1" s="676"/>
      <c r="D1" s="676"/>
      <c r="E1" s="677"/>
      <c r="F1" s="680" t="s">
        <v>71</v>
      </c>
      <c r="G1" s="675" t="s">
        <v>169</v>
      </c>
      <c r="H1" s="676"/>
      <c r="I1" s="676"/>
      <c r="J1" s="677"/>
      <c r="K1" s="667"/>
      <c r="L1" s="669" t="s">
        <v>134</v>
      </c>
      <c r="M1" s="670"/>
      <c r="N1" s="670"/>
      <c r="O1" s="671"/>
      <c r="P1" s="669" t="s">
        <v>262</v>
      </c>
      <c r="Q1" s="670"/>
      <c r="R1" s="667" t="s">
        <v>135</v>
      </c>
      <c r="S1" s="684"/>
      <c r="T1" s="684"/>
      <c r="U1" s="684"/>
      <c r="V1" s="684"/>
      <c r="W1" s="685"/>
    </row>
    <row r="2" spans="1:23" ht="30.75" customHeight="1" thickBot="1" x14ac:dyDescent="0.3">
      <c r="A2" s="689"/>
      <c r="B2" s="676"/>
      <c r="C2" s="676"/>
      <c r="D2" s="676"/>
      <c r="E2" s="677"/>
      <c r="F2" s="680"/>
      <c r="G2" s="675"/>
      <c r="H2" s="676"/>
      <c r="I2" s="676"/>
      <c r="J2" s="677"/>
      <c r="K2" s="668"/>
      <c r="L2" s="672"/>
      <c r="M2" s="673"/>
      <c r="N2" s="673"/>
      <c r="O2" s="674"/>
      <c r="P2" s="672"/>
      <c r="Q2" s="673"/>
      <c r="R2" s="686" t="s">
        <v>79</v>
      </c>
      <c r="S2" s="629" t="s">
        <v>292</v>
      </c>
      <c r="T2" s="629" t="s">
        <v>80</v>
      </c>
      <c r="U2" s="629" t="s">
        <v>81</v>
      </c>
      <c r="V2" s="629" t="s">
        <v>74</v>
      </c>
      <c r="W2" s="687" t="str">
        <f>Harvest_Comparison!I2</f>
        <v>Bark fraction</v>
      </c>
    </row>
    <row r="3" spans="1:23" ht="29.25" customHeight="1" x14ac:dyDescent="0.25">
      <c r="A3" s="675" t="s">
        <v>137</v>
      </c>
      <c r="B3" s="681" t="s">
        <v>138</v>
      </c>
      <c r="C3" s="681" t="s">
        <v>148</v>
      </c>
      <c r="D3" s="690" t="s">
        <v>149</v>
      </c>
      <c r="E3" s="683" t="s">
        <v>150</v>
      </c>
      <c r="F3" s="681" t="s">
        <v>251</v>
      </c>
      <c r="G3" s="227" t="s">
        <v>168</v>
      </c>
      <c r="H3" s="189" t="s">
        <v>167</v>
      </c>
      <c r="I3" s="136" t="s">
        <v>166</v>
      </c>
      <c r="J3" s="228" t="s">
        <v>136</v>
      </c>
      <c r="K3" s="158" t="s">
        <v>152</v>
      </c>
      <c r="L3" s="137" t="s">
        <v>139</v>
      </c>
      <c r="M3" s="138" t="s">
        <v>140</v>
      </c>
      <c r="N3" s="138" t="s">
        <v>141</v>
      </c>
      <c r="O3" s="139" t="s">
        <v>142</v>
      </c>
      <c r="P3" s="678" t="s">
        <v>143</v>
      </c>
      <c r="Q3" s="679" t="s">
        <v>144</v>
      </c>
      <c r="R3" s="686"/>
      <c r="S3" s="629"/>
      <c r="T3" s="629"/>
      <c r="U3" s="629"/>
      <c r="V3" s="629"/>
      <c r="W3" s="687"/>
    </row>
    <row r="4" spans="1:23" ht="38.25" customHeight="1" thickBot="1" x14ac:dyDescent="0.3">
      <c r="A4" s="675"/>
      <c r="B4" s="682"/>
      <c r="C4" s="681"/>
      <c r="D4" s="690"/>
      <c r="E4" s="683"/>
      <c r="F4" s="682"/>
      <c r="G4" s="226" t="s">
        <v>165</v>
      </c>
      <c r="H4" s="234" t="s">
        <v>171</v>
      </c>
      <c r="I4" s="159" t="s">
        <v>165</v>
      </c>
      <c r="J4" s="229" t="s">
        <v>301</v>
      </c>
      <c r="K4" s="191" t="s">
        <v>170</v>
      </c>
      <c r="L4" s="140" t="s">
        <v>146</v>
      </c>
      <c r="M4" s="141" t="s">
        <v>146</v>
      </c>
      <c r="N4" s="187" t="s">
        <v>147</v>
      </c>
      <c r="O4" s="142" t="s">
        <v>146</v>
      </c>
      <c r="P4" s="678"/>
      <c r="Q4" s="679"/>
      <c r="R4" s="167" t="s">
        <v>58</v>
      </c>
      <c r="S4" s="174" t="s">
        <v>58</v>
      </c>
      <c r="T4" s="174" t="s">
        <v>58</v>
      </c>
      <c r="U4" s="174" t="s">
        <v>58</v>
      </c>
      <c r="V4" s="174" t="s">
        <v>145</v>
      </c>
      <c r="W4" s="166" t="str">
        <f>Harvest_Comparison!I3</f>
        <v>Rem. O.b./Rem. U.b</v>
      </c>
    </row>
    <row r="5" spans="1:23" x14ac:dyDescent="0.25">
      <c r="A5" s="143">
        <v>1999</v>
      </c>
      <c r="B5" s="157">
        <f>FORECAST(A5,B6:B16,A6:A16)</f>
        <v>2229.176999999996</v>
      </c>
      <c r="C5" s="176"/>
      <c r="D5" s="268"/>
      <c r="E5" s="176"/>
      <c r="F5" s="144"/>
      <c r="G5" s="178">
        <f>CBM_Output!CO4</f>
        <v>140.36457211064868</v>
      </c>
      <c r="H5" s="219">
        <f>Growing_Stock_Comp!AU59/Growing_Stock_Comp!BB59</f>
        <v>1.3555491416169838</v>
      </c>
      <c r="I5" s="145">
        <f t="shared" ref="I5:I21" si="0">G5*(H5)</f>
        <v>190.27107523802505</v>
      </c>
      <c r="J5" s="146"/>
      <c r="K5" s="147"/>
      <c r="N5" s="233"/>
      <c r="P5" s="148">
        <f>I5*B5</f>
        <v>424147.90468587424</v>
      </c>
      <c r="Q5" s="162">
        <f t="shared" ref="Q5:Q25" si="1">P5/B5</f>
        <v>190.27107523802505</v>
      </c>
      <c r="R5" s="169" t="str">
        <f>Harvest_Comparison!B4</f>
        <v>m3 103 u.b</v>
      </c>
      <c r="S5" s="170" t="str">
        <f>Harvest_Comparison!C4</f>
        <v>m3 103 o.b</v>
      </c>
      <c r="T5" s="170" t="str">
        <f>Harvest_Comparison!D4</f>
        <v>m3 103 o.b</v>
      </c>
      <c r="U5" s="170" t="str">
        <f>Harvest_Comparison!E4</f>
        <v>m3 103 u.b</v>
      </c>
      <c r="V5" s="170" t="str">
        <f>Harvest_Comparison!G4</f>
        <v>m3 103 o.b</v>
      </c>
      <c r="W5" s="168"/>
    </row>
    <row r="6" spans="1:23" x14ac:dyDescent="0.25">
      <c r="A6" s="143">
        <v>2000</v>
      </c>
      <c r="B6" s="149">
        <f>Area_Comp!AU4</f>
        <v>2238.89</v>
      </c>
      <c r="C6" s="177">
        <f>Growing_Stock_Comp!AU10*1000</f>
        <v>428660</v>
      </c>
      <c r="D6" s="365">
        <f>C6*0.9</f>
        <v>385794</v>
      </c>
      <c r="E6" s="203">
        <f>C6*1.2</f>
        <v>514392</v>
      </c>
      <c r="F6" s="193"/>
      <c r="G6" s="211">
        <f>CBM_Output!CO5</f>
        <v>141.24235063687655</v>
      </c>
      <c r="H6" s="221">
        <f>H5</f>
        <v>1.3555491416169838</v>
      </c>
      <c r="I6" s="145">
        <f t="shared" si="0"/>
        <v>191.46094716578307</v>
      </c>
      <c r="J6" s="160">
        <f>Growing_Stock_Comp!AW10/Growing_Stock_Comp!AV10</f>
        <v>0.91755703821210277</v>
      </c>
      <c r="K6" s="218">
        <f>L6/B5</f>
        <v>7.2509178165077168</v>
      </c>
      <c r="L6" s="164">
        <f>I6*B6-I5*B5+M6+O6</f>
        <v>16163.579225449193</v>
      </c>
      <c r="M6" s="165">
        <f>IF(T6&lt;&gt;"",T6,IF(S6&lt;&gt;"",S6,IF(R6&lt;&gt;"",R6*W$28,U6*W$28)))</f>
        <v>10027.922401068306</v>
      </c>
      <c r="N6" s="151">
        <f>CBM_Output!DE5</f>
        <v>0.16190407597112641</v>
      </c>
      <c r="O6" s="150">
        <f>N6*M6</f>
        <v>1623.5615102551235</v>
      </c>
      <c r="P6" s="148">
        <f>(P5+L6-M6-O6)</f>
        <v>428660</v>
      </c>
      <c r="Q6" s="162">
        <f t="shared" si="1"/>
        <v>191.46094716578307</v>
      </c>
      <c r="R6" s="171">
        <f>Harvest_Comparison!AP5</f>
        <v>8910</v>
      </c>
      <c r="S6" s="172"/>
      <c r="T6" s="172"/>
      <c r="U6" s="172">
        <f>Harvest_Comparison!AS5</f>
        <v>8910</v>
      </c>
      <c r="V6" s="172">
        <f>Harvest_Comparison!AU5</f>
        <v>10988.62</v>
      </c>
      <c r="W6" s="180" t="str">
        <f>Harvest_Comparison!AW5</f>
        <v/>
      </c>
    </row>
    <row r="7" spans="1:23" x14ac:dyDescent="0.25">
      <c r="A7" s="143">
        <v>2001</v>
      </c>
      <c r="B7" s="144">
        <f>(9*B$6+1*B$16)/10</f>
        <v>2248.6030000000001</v>
      </c>
      <c r="C7" s="177"/>
      <c r="D7" s="269"/>
      <c r="E7" s="177"/>
      <c r="F7" s="149"/>
      <c r="G7" s="211">
        <f>CBM_Output!CO6</f>
        <v>140.49560271352087</v>
      </c>
      <c r="H7" s="221">
        <f t="shared" ref="H7:H26" si="2">H6</f>
        <v>1.3555491416169838</v>
      </c>
      <c r="I7" s="145">
        <f t="shared" si="0"/>
        <v>190.448693659274</v>
      </c>
      <c r="J7" s="179">
        <f>(9*J$6+1*J$16)/10</f>
        <v>0.91508877135647015</v>
      </c>
      <c r="K7" s="218">
        <f t="shared" ref="K7:K21" si="3">L7/B6</f>
        <v>7.0364695000608268</v>
      </c>
      <c r="L7" s="164">
        <f t="shared" ref="L7:L21" si="4">I7*B7-I6*B6+M7+O7</f>
        <v>15753.881198991185</v>
      </c>
      <c r="M7" s="165">
        <f t="shared" ref="M7:M26" si="5">IF(T7&lt;&gt;"",T7,IF(S7&lt;&gt;"",S7,IF(R7&lt;&gt;"",R7*W$28,U7*W$28)))</f>
        <v>11479.776486071461</v>
      </c>
      <c r="N7" s="151">
        <f>CBM_Output!DE6</f>
        <v>0.40859687558258301</v>
      </c>
      <c r="O7" s="150">
        <f t="shared" ref="O7:O21" si="6">N7*M7</f>
        <v>4690.600804595203</v>
      </c>
      <c r="P7" s="148">
        <f t="shared" ref="P7:P25" si="7">(P6+L7-M7-O7)</f>
        <v>428243.50390832452</v>
      </c>
      <c r="Q7" s="162">
        <f t="shared" si="1"/>
        <v>190.448693659274</v>
      </c>
      <c r="R7" s="171">
        <f>Harvest_Comparison!AP6</f>
        <v>10200</v>
      </c>
      <c r="S7" s="172"/>
      <c r="T7" s="172"/>
      <c r="U7" s="172">
        <f>Harvest_Comparison!AS6</f>
        <v>10200</v>
      </c>
      <c r="V7" s="172"/>
      <c r="W7" s="180" t="str">
        <f>Harvest_Comparison!AW6</f>
        <v/>
      </c>
    </row>
    <row r="8" spans="1:23" x14ac:dyDescent="0.25">
      <c r="A8" s="143">
        <v>2002</v>
      </c>
      <c r="B8" s="144">
        <f>(8*B$6+2*B$16)/10</f>
        <v>2258.3159999999998</v>
      </c>
      <c r="C8" s="177"/>
      <c r="D8" s="269"/>
      <c r="E8" s="177"/>
      <c r="F8" s="149"/>
      <c r="G8" s="211">
        <f>CBM_Output!CO7</f>
        <v>139.92376207135874</v>
      </c>
      <c r="H8" s="221">
        <f t="shared" si="2"/>
        <v>1.3555491416169838</v>
      </c>
      <c r="I8" s="145">
        <f t="shared" si="0"/>
        <v>189.67353556764942</v>
      </c>
      <c r="J8" s="179">
        <f>(8*J$6+2*J$16)/10</f>
        <v>0.91262050450083765</v>
      </c>
      <c r="K8" s="218">
        <f t="shared" si="3"/>
        <v>7.3519078197642784</v>
      </c>
      <c r="L8" s="164">
        <f t="shared" si="4"/>
        <v>16531.521979245415</v>
      </c>
      <c r="M8" s="165">
        <f t="shared" si="5"/>
        <v>11817.416970955917</v>
      </c>
      <c r="N8" s="151">
        <f>CBM_Output!DE7</f>
        <v>0.39051078412180207</v>
      </c>
      <c r="O8" s="150">
        <f t="shared" si="6"/>
        <v>4614.8287676222863</v>
      </c>
      <c r="P8" s="148">
        <f t="shared" si="7"/>
        <v>428342.78014899173</v>
      </c>
      <c r="Q8" s="162">
        <f t="shared" si="1"/>
        <v>189.67353556764942</v>
      </c>
      <c r="R8" s="171">
        <f>Harvest_Comparison!AP7</f>
        <v>10500</v>
      </c>
      <c r="S8" s="172"/>
      <c r="T8" s="172"/>
      <c r="U8" s="172">
        <f>Harvest_Comparison!AS7</f>
        <v>10500</v>
      </c>
      <c r="V8" s="172"/>
      <c r="W8" s="180" t="str">
        <f>Harvest_Comparison!AW7</f>
        <v/>
      </c>
    </row>
    <row r="9" spans="1:23" x14ac:dyDescent="0.25">
      <c r="A9" s="143">
        <v>2003</v>
      </c>
      <c r="B9" s="144">
        <f>(7*B$6+3*B$16)/10</f>
        <v>2268.029</v>
      </c>
      <c r="C9" s="177"/>
      <c r="D9" s="269"/>
      <c r="E9" s="177"/>
      <c r="F9" s="149"/>
      <c r="G9" s="211">
        <f>CBM_Output!CO8</f>
        <v>140.04276597598144</v>
      </c>
      <c r="H9" s="221">
        <f t="shared" si="2"/>
        <v>1.3555491416169838</v>
      </c>
      <c r="I9" s="145">
        <f t="shared" si="0"/>
        <v>189.83485120840979</v>
      </c>
      <c r="J9" s="179">
        <f>(7*J$6+3*J$16)/10</f>
        <v>0.91015223764520525</v>
      </c>
      <c r="K9" s="218">
        <f t="shared" si="3"/>
        <v>7.3569178511901754</v>
      </c>
      <c r="L9" s="164">
        <f t="shared" si="4"/>
        <v>16614.245294028391</v>
      </c>
      <c r="M9" s="165">
        <f t="shared" si="5"/>
        <v>11817.416970955917</v>
      </c>
      <c r="N9" s="151">
        <f>CBM_Output!DE8</f>
        <v>0.21905469926871562</v>
      </c>
      <c r="O9" s="150">
        <f t="shared" si="6"/>
        <v>2588.660720705765</v>
      </c>
      <c r="P9" s="148">
        <f t="shared" si="7"/>
        <v>430550.94775135844</v>
      </c>
      <c r="Q9" s="162">
        <f t="shared" si="1"/>
        <v>189.83485120840979</v>
      </c>
      <c r="R9" s="171">
        <f>Harvest_Comparison!AP8</f>
        <v>10500</v>
      </c>
      <c r="S9" s="172"/>
      <c r="T9" s="172"/>
      <c r="U9" s="172">
        <f>Harvest_Comparison!AS8</f>
        <v>10500</v>
      </c>
      <c r="V9" s="172"/>
      <c r="W9" s="180" t="str">
        <f>Harvest_Comparison!AW8</f>
        <v/>
      </c>
    </row>
    <row r="10" spans="1:23" x14ac:dyDescent="0.25">
      <c r="A10" s="143">
        <v>2004</v>
      </c>
      <c r="B10" s="144">
        <f>(6*B$6+4*B$16)/10</f>
        <v>2277.7419999999997</v>
      </c>
      <c r="C10" s="177"/>
      <c r="D10" s="269"/>
      <c r="E10" s="177"/>
      <c r="F10" s="149"/>
      <c r="G10" s="211">
        <f>CBM_Output!CO9</f>
        <v>141.80815921998763</v>
      </c>
      <c r="H10" s="221">
        <f t="shared" si="2"/>
        <v>1.3555491416169838</v>
      </c>
      <c r="I10" s="145">
        <f t="shared" si="0"/>
        <v>192.2279285049388</v>
      </c>
      <c r="J10" s="179">
        <f>(6*J$6+4*J$16)/10</f>
        <v>0.90768397078957253</v>
      </c>
      <c r="K10" s="218">
        <f t="shared" si="3"/>
        <v>7.3146577432094944</v>
      </c>
      <c r="L10" s="164">
        <f t="shared" si="4"/>
        <v>16589.855886673686</v>
      </c>
      <c r="M10" s="165">
        <f t="shared" si="5"/>
        <v>7653.1843240476419</v>
      </c>
      <c r="N10" s="151">
        <f>CBM_Output!DE9</f>
        <v>0.2145502990341934</v>
      </c>
      <c r="O10" s="150">
        <f t="shared" si="6"/>
        <v>1641.9929852882228</v>
      </c>
      <c r="P10" s="148">
        <f t="shared" si="7"/>
        <v>437845.62632869626</v>
      </c>
      <c r="Q10" s="162">
        <f t="shared" si="1"/>
        <v>192.2279285049388</v>
      </c>
      <c r="R10" s="171">
        <f>Harvest_Comparison!AP9</f>
        <v>6800</v>
      </c>
      <c r="S10" s="172"/>
      <c r="T10" s="172"/>
      <c r="U10" s="172">
        <f>Harvest_Comparison!AS9</f>
        <v>6800</v>
      </c>
      <c r="V10" s="172"/>
      <c r="W10" s="180" t="str">
        <f>Harvest_Comparison!AW9</f>
        <v/>
      </c>
    </row>
    <row r="11" spans="1:23" x14ac:dyDescent="0.25">
      <c r="A11" s="143">
        <v>2005</v>
      </c>
      <c r="B11" s="144">
        <f>(5*B$6+5*B$16)/10</f>
        <v>2287.4549999999999</v>
      </c>
      <c r="C11" s="177"/>
      <c r="D11" s="269"/>
      <c r="E11" s="177"/>
      <c r="F11" s="149"/>
      <c r="G11" s="211">
        <f>CBM_Output!CO10</f>
        <v>143.31837935632848</v>
      </c>
      <c r="H11" s="221">
        <f t="shared" si="2"/>
        <v>1.3555491416169838</v>
      </c>
      <c r="I11" s="145">
        <f t="shared" si="0"/>
        <v>194.27510611440832</v>
      </c>
      <c r="J11" s="179">
        <f>(5*J$6+5*J$16)/10</f>
        <v>0.90521570393393991</v>
      </c>
      <c r="K11" s="218">
        <f t="shared" si="3"/>
        <v>7.1928816912217535</v>
      </c>
      <c r="L11" s="164">
        <f t="shared" si="4"/>
        <v>16383.528729126818</v>
      </c>
      <c r="M11" s="165">
        <f t="shared" si="5"/>
        <v>6190.0755562150043</v>
      </c>
      <c r="N11" s="151">
        <f>CBM_Output!DE10</f>
        <v>0.58860616669145971</v>
      </c>
      <c r="O11" s="150">
        <f t="shared" si="6"/>
        <v>3643.5166446742192</v>
      </c>
      <c r="P11" s="148">
        <f t="shared" si="7"/>
        <v>444395.5628569338</v>
      </c>
      <c r="Q11" s="162">
        <f t="shared" si="1"/>
        <v>194.27510611440829</v>
      </c>
      <c r="R11" s="171">
        <f>Harvest_Comparison!AP10</f>
        <v>5500</v>
      </c>
      <c r="S11" s="172"/>
      <c r="T11" s="172"/>
      <c r="U11" s="172">
        <f>Harvest_Comparison!AS10</f>
        <v>5500</v>
      </c>
      <c r="V11" s="172">
        <f>Harvest_Comparison!AU10</f>
        <v>7360.7</v>
      </c>
      <c r="W11" s="180" t="str">
        <f>Harvest_Comparison!AW10</f>
        <v/>
      </c>
    </row>
    <row r="12" spans="1:23" x14ac:dyDescent="0.25">
      <c r="A12" s="143">
        <v>2006</v>
      </c>
      <c r="B12" s="144">
        <f>(4*B$6+6*B$16)/10</f>
        <v>2297.1680000000001</v>
      </c>
      <c r="C12" s="177"/>
      <c r="D12" s="269"/>
      <c r="E12" s="177"/>
      <c r="F12" s="149"/>
      <c r="G12" s="211">
        <f>CBM_Output!CO11</f>
        <v>144.60218234521739</v>
      </c>
      <c r="H12" s="221">
        <f t="shared" si="2"/>
        <v>1.3555491416169838</v>
      </c>
      <c r="I12" s="145">
        <f t="shared" si="0"/>
        <v>196.01536415400199</v>
      </c>
      <c r="J12" s="161">
        <f>(4*J$11+1*J$16)/5</f>
        <v>0.90274743707830729</v>
      </c>
      <c r="K12" s="218">
        <f t="shared" si="3"/>
        <v>7.165822075264848</v>
      </c>
      <c r="L12" s="164">
        <f t="shared" si="4"/>
        <v>16391.495535174952</v>
      </c>
      <c r="M12" s="165">
        <f t="shared" si="5"/>
        <v>6077.5287279201857</v>
      </c>
      <c r="N12" s="151">
        <f>CBM_Output!DE11</f>
        <v>0.72880077076721905</v>
      </c>
      <c r="O12" s="150">
        <f t="shared" si="6"/>
        <v>4429.3076212681481</v>
      </c>
      <c r="P12" s="148">
        <f t="shared" si="7"/>
        <v>450280.22204292042</v>
      </c>
      <c r="Q12" s="162">
        <f t="shared" si="1"/>
        <v>196.01536415400196</v>
      </c>
      <c r="R12" s="171">
        <f>Harvest_Comparison!AP11</f>
        <v>5400</v>
      </c>
      <c r="S12" s="172"/>
      <c r="T12" s="172"/>
      <c r="U12" s="172">
        <f>Harvest_Comparison!AS11</f>
        <v>5400</v>
      </c>
      <c r="V12" s="172"/>
      <c r="W12" s="180" t="str">
        <f>Harvest_Comparison!AW11</f>
        <v/>
      </c>
    </row>
    <row r="13" spans="1:23" x14ac:dyDescent="0.25">
      <c r="A13" s="143">
        <v>2007</v>
      </c>
      <c r="B13" s="144">
        <f>(3*B$6+7*B$16)/10</f>
        <v>2306.8809999999999</v>
      </c>
      <c r="C13" s="177"/>
      <c r="D13" s="269"/>
      <c r="E13" s="177"/>
      <c r="F13" s="177"/>
      <c r="G13" s="211">
        <f>CBM_Output!CO12</f>
        <v>147.5218705986683</v>
      </c>
      <c r="H13" s="221">
        <f t="shared" si="2"/>
        <v>1.3555491416169838</v>
      </c>
      <c r="I13" s="145">
        <f t="shared" si="0"/>
        <v>199.97314505975658</v>
      </c>
      <c r="J13" s="161">
        <f>(3*J$11+2*J$16)/5</f>
        <v>0.90027917022267478</v>
      </c>
      <c r="K13" s="218">
        <f t="shared" si="3"/>
        <v>7.5749700469284038</v>
      </c>
      <c r="L13" s="164">
        <f t="shared" si="4"/>
        <v>17400.978792762427</v>
      </c>
      <c r="M13" s="165">
        <f t="shared" si="5"/>
        <v>5000</v>
      </c>
      <c r="N13" s="151">
        <f>CBM_Output!DE12</f>
        <v>0.27339039741732107</v>
      </c>
      <c r="O13" s="150">
        <f t="shared" si="6"/>
        <v>1366.9519870866054</v>
      </c>
      <c r="P13" s="148">
        <f t="shared" si="7"/>
        <v>461314.24884859624</v>
      </c>
      <c r="Q13" s="162">
        <f t="shared" si="1"/>
        <v>199.97314505975655</v>
      </c>
      <c r="R13" s="171">
        <f>Harvest_Comparison!AP12</f>
        <v>4500</v>
      </c>
      <c r="S13" s="172">
        <f>Harvest_Comparison!AQ12</f>
        <v>5000</v>
      </c>
      <c r="T13" s="172"/>
      <c r="U13" s="172">
        <f>Harvest_Comparison!AS12</f>
        <v>4500</v>
      </c>
      <c r="V13" s="172"/>
      <c r="W13" s="173">
        <f>Harvest_Comparison!AW12</f>
        <v>1.1111111111111112</v>
      </c>
    </row>
    <row r="14" spans="1:23" x14ac:dyDescent="0.25">
      <c r="A14" s="143">
        <v>2008</v>
      </c>
      <c r="B14" s="144">
        <f>(2*B$6+8*B$16)/10</f>
        <v>2316.5940000000001</v>
      </c>
      <c r="C14" s="177"/>
      <c r="D14" s="269"/>
      <c r="E14" s="177"/>
      <c r="F14" s="177"/>
      <c r="G14" s="211">
        <f>CBM_Output!CO13</f>
        <v>149.33646026972863</v>
      </c>
      <c r="H14" s="221">
        <f t="shared" si="2"/>
        <v>1.3555491416169838</v>
      </c>
      <c r="I14" s="145">
        <f t="shared" si="0"/>
        <v>202.43291053074947</v>
      </c>
      <c r="J14" s="161">
        <f>(2*J$11+3*J$16)/5</f>
        <v>0.8978109033670425</v>
      </c>
      <c r="K14" s="218">
        <f t="shared" si="3"/>
        <v>7.0309768481847108</v>
      </c>
      <c r="L14" s="164">
        <f t="shared" si="4"/>
        <v>16219.626902517193</v>
      </c>
      <c r="M14" s="165">
        <f t="shared" si="5"/>
        <v>5400</v>
      </c>
      <c r="N14" s="151">
        <f>CBM_Output!DE13</f>
        <v>0.58870552093378603</v>
      </c>
      <c r="O14" s="150">
        <f t="shared" si="6"/>
        <v>3179.0098130424444</v>
      </c>
      <c r="P14" s="148">
        <f t="shared" si="7"/>
        <v>468954.86593807099</v>
      </c>
      <c r="Q14" s="162">
        <f t="shared" si="1"/>
        <v>202.43291053074944</v>
      </c>
      <c r="R14" s="171">
        <f>Harvest_Comparison!AP13</f>
        <v>4860</v>
      </c>
      <c r="S14" s="172">
        <f>Harvest_Comparison!AQ13</f>
        <v>5400</v>
      </c>
      <c r="T14" s="172"/>
      <c r="U14" s="172">
        <f>Harvest_Comparison!AS13</f>
        <v>4860</v>
      </c>
      <c r="V14" s="172"/>
      <c r="W14" s="173">
        <f>Harvest_Comparison!AW13</f>
        <v>1.1111111111111112</v>
      </c>
    </row>
    <row r="15" spans="1:23" x14ac:dyDescent="0.25">
      <c r="A15" s="143">
        <v>2009</v>
      </c>
      <c r="B15" s="144">
        <f>(1*B$6+9*B$16)/10</f>
        <v>2326.3069999999998</v>
      </c>
      <c r="C15" s="177"/>
      <c r="D15" s="269"/>
      <c r="E15" s="177"/>
      <c r="F15" s="177"/>
      <c r="G15" s="211">
        <f>CBM_Output!CO14</f>
        <v>151.28052373077483</v>
      </c>
      <c r="H15" s="221">
        <f t="shared" si="2"/>
        <v>1.3555491416169838</v>
      </c>
      <c r="I15" s="145">
        <f t="shared" si="0"/>
        <v>205.06818408661957</v>
      </c>
      <c r="J15" s="161">
        <f>(1*J$11+4*J$16)/5</f>
        <v>0.89534263651140977</v>
      </c>
      <c r="K15" s="218">
        <f t="shared" si="3"/>
        <v>7.3000851497272796</v>
      </c>
      <c r="L15" s="164">
        <f t="shared" si="4"/>
        <v>16911.333457347318</v>
      </c>
      <c r="M15" s="165">
        <f t="shared" si="5"/>
        <v>6000</v>
      </c>
      <c r="N15" s="151">
        <f>CBM_Output!DE14</f>
        <v>0.4691078795711156</v>
      </c>
      <c r="O15" s="150">
        <f t="shared" si="6"/>
        <v>2814.6472774266936</v>
      </c>
      <c r="P15" s="148">
        <f t="shared" si="7"/>
        <v>477051.55211799161</v>
      </c>
      <c r="Q15" s="162">
        <f t="shared" si="1"/>
        <v>205.06818408661954</v>
      </c>
      <c r="R15" s="171">
        <f>Harvest_Comparison!AP14</f>
        <v>5400</v>
      </c>
      <c r="S15" s="172">
        <f>Harvest_Comparison!AQ14</f>
        <v>6000</v>
      </c>
      <c r="T15" s="172"/>
      <c r="U15" s="172">
        <f>Harvest_Comparison!AS14</f>
        <v>5636.0540000000001</v>
      </c>
      <c r="V15" s="172"/>
      <c r="W15" s="173">
        <f>Harvest_Comparison!AW14</f>
        <v>1.1111111111111112</v>
      </c>
    </row>
    <row r="16" spans="1:23" x14ac:dyDescent="0.25">
      <c r="A16" s="143">
        <v>2010</v>
      </c>
      <c r="B16" s="149">
        <f>Area_Comp!AU14</f>
        <v>2336.02</v>
      </c>
      <c r="C16" s="177">
        <f>Growing_Stock_Comp!AU20*1000</f>
        <v>456100</v>
      </c>
      <c r="D16" s="365">
        <f>C16*0.9</f>
        <v>410490</v>
      </c>
      <c r="E16" s="203">
        <f>C16*1.2</f>
        <v>547320</v>
      </c>
      <c r="F16" s="177"/>
      <c r="G16" s="211">
        <f>CBM_Output!CO15</f>
        <v>151.18286606137517</v>
      </c>
      <c r="H16" s="221">
        <f t="shared" si="2"/>
        <v>1.3555491416169838</v>
      </c>
      <c r="I16" s="145">
        <f t="shared" si="0"/>
        <v>204.93580431669253</v>
      </c>
      <c r="J16" s="160">
        <f>Growing_Stock_Comp!AW20/Growing_Stock_Comp!AV20</f>
        <v>0.89287436965577727</v>
      </c>
      <c r="K16" s="218">
        <f t="shared" si="3"/>
        <v>6.6580891639311499</v>
      </c>
      <c r="L16" s="164">
        <f t="shared" si="4"/>
        <v>15488.75942867718</v>
      </c>
      <c r="M16" s="165">
        <f t="shared" si="5"/>
        <v>8000</v>
      </c>
      <c r="N16" s="151">
        <f>CBM_Output!DE15</f>
        <v>0.72577174334859973</v>
      </c>
      <c r="O16" s="150">
        <f t="shared" si="6"/>
        <v>5806.1739467887983</v>
      </c>
      <c r="P16" s="148">
        <f t="shared" si="7"/>
        <v>478734.13759987999</v>
      </c>
      <c r="Q16" s="162">
        <f t="shared" si="1"/>
        <v>204.9358043166925</v>
      </c>
      <c r="R16" s="171">
        <f>Harvest_Comparison!AP15</f>
        <v>7200</v>
      </c>
      <c r="S16" s="172">
        <f>Harvest_Comparison!AQ15</f>
        <v>8000</v>
      </c>
      <c r="T16" s="172"/>
      <c r="U16" s="172">
        <f>Harvest_Comparison!AS15</f>
        <v>7489.9279999999999</v>
      </c>
      <c r="V16" s="172">
        <f>Harvest_Comparison!AU15</f>
        <v>7665.23</v>
      </c>
      <c r="W16" s="173">
        <f>Harvest_Comparison!AW15</f>
        <v>1.1111111111111112</v>
      </c>
    </row>
    <row r="17" spans="1:23" x14ac:dyDescent="0.25">
      <c r="A17" s="143">
        <v>2011</v>
      </c>
      <c r="B17" s="144">
        <f>(4*B$16+1*B$21)/5</f>
        <v>2353.018</v>
      </c>
      <c r="C17" s="177"/>
      <c r="D17" s="269"/>
      <c r="E17" s="177"/>
      <c r="F17" s="177"/>
      <c r="G17" s="211">
        <f>CBM_Output!CO16</f>
        <v>151.26474942210075</v>
      </c>
      <c r="H17" s="221">
        <f t="shared" si="2"/>
        <v>1.3555491416169838</v>
      </c>
      <c r="I17" s="145">
        <f t="shared" si="0"/>
        <v>205.04680123603683</v>
      </c>
      <c r="J17" s="161">
        <f>(4*J$16+1*J$21)/5</f>
        <v>0.88760869902691153</v>
      </c>
      <c r="K17" s="218">
        <f t="shared" si="3"/>
        <v>6.6670542164420983</v>
      </c>
      <c r="L17" s="164">
        <f t="shared" si="4"/>
        <v>15574.371990693071</v>
      </c>
      <c r="M17" s="165">
        <f t="shared" si="5"/>
        <v>7900</v>
      </c>
      <c r="N17" s="151">
        <f>CBM_Output!DE16</f>
        <v>0.497429802500783</v>
      </c>
      <c r="O17" s="150">
        <f t="shared" si="6"/>
        <v>3929.6954397561858</v>
      </c>
      <c r="P17" s="148">
        <f t="shared" si="7"/>
        <v>482478.81415081688</v>
      </c>
      <c r="Q17" s="162">
        <f t="shared" si="1"/>
        <v>205.04680123603683</v>
      </c>
      <c r="R17" s="171">
        <f>Harvest_Comparison!AP16</f>
        <v>7110</v>
      </c>
      <c r="S17" s="172">
        <f>Harvest_Comparison!AQ16</f>
        <v>7900</v>
      </c>
      <c r="T17" s="172"/>
      <c r="U17" s="172">
        <f>Harvest_Comparison!AS16</f>
        <v>7997.8450000000003</v>
      </c>
      <c r="V17" s="172"/>
      <c r="W17" s="173">
        <f>Harvest_Comparison!AW16</f>
        <v>1.1111111111111112</v>
      </c>
    </row>
    <row r="18" spans="1:23" x14ac:dyDescent="0.25">
      <c r="A18" s="143">
        <v>2012</v>
      </c>
      <c r="B18" s="144">
        <f>(3*B$16+2*B$21)/5</f>
        <v>2370.0160000000001</v>
      </c>
      <c r="C18" s="177"/>
      <c r="D18" s="269"/>
      <c r="E18" s="177"/>
      <c r="F18" s="177"/>
      <c r="G18" s="211">
        <f>CBM_Output!CO17</f>
        <v>152.15150239926666</v>
      </c>
      <c r="H18" s="221">
        <f t="shared" si="2"/>
        <v>1.3555491416169838</v>
      </c>
      <c r="I18" s="145">
        <f t="shared" si="0"/>
        <v>206.24883847306037</v>
      </c>
      <c r="J18" s="161">
        <f>(3*J$16+2*J$21)/5</f>
        <v>0.88234302839804568</v>
      </c>
      <c r="K18" s="218">
        <f t="shared" si="3"/>
        <v>6.7749112724100442</v>
      </c>
      <c r="L18" s="164">
        <f t="shared" si="4"/>
        <v>15941.488172383737</v>
      </c>
      <c r="M18" s="165">
        <f t="shared" si="5"/>
        <v>8100</v>
      </c>
      <c r="N18" s="151">
        <f>CBM_Output!DE17</f>
        <v>0.18608088402864328</v>
      </c>
      <c r="O18" s="150">
        <f t="shared" si="6"/>
        <v>1507.2551606320105</v>
      </c>
      <c r="P18" s="148">
        <f t="shared" si="7"/>
        <v>488813.0471625686</v>
      </c>
      <c r="Q18" s="162">
        <f t="shared" si="1"/>
        <v>206.24883847306035</v>
      </c>
      <c r="R18" s="171">
        <f>Harvest_Comparison!AP17</f>
        <v>7290</v>
      </c>
      <c r="S18" s="172">
        <f>Harvest_Comparison!AQ17</f>
        <v>8100</v>
      </c>
      <c r="T18" s="172"/>
      <c r="U18" s="172">
        <f>Harvest_Comparison!AS17</f>
        <v>9044.4230000000007</v>
      </c>
      <c r="V18" s="172"/>
      <c r="W18" s="173">
        <f>Harvest_Comparison!AW17</f>
        <v>1.1111111111111112</v>
      </c>
    </row>
    <row r="19" spans="1:23" x14ac:dyDescent="0.25">
      <c r="A19" s="143">
        <v>2013</v>
      </c>
      <c r="B19" s="144">
        <f>(2*B$16+3*B$21)/5</f>
        <v>2387.0140000000001</v>
      </c>
      <c r="C19" s="177"/>
      <c r="D19" s="269"/>
      <c r="E19" s="177"/>
      <c r="F19" s="177"/>
      <c r="G19" s="211">
        <f>CBM_Output!CO18</f>
        <v>152.86486889935048</v>
      </c>
      <c r="H19" s="221">
        <f t="shared" si="2"/>
        <v>1.3555491416169838</v>
      </c>
      <c r="I19" s="145">
        <f t="shared" si="0"/>
        <v>207.21584181990733</v>
      </c>
      <c r="J19" s="161">
        <f>(2*J$16+3*J$21)/5</f>
        <v>0.87707735776917983</v>
      </c>
      <c r="K19" s="218">
        <f t="shared" si="3"/>
        <v>6.3411997649467988</v>
      </c>
      <c r="L19" s="164">
        <f t="shared" si="4"/>
        <v>15028.744902120154</v>
      </c>
      <c r="M19" s="165">
        <f t="shared" si="5"/>
        <v>8320</v>
      </c>
      <c r="N19" s="151">
        <f>CBM_Output!DE18</f>
        <v>0.10753324745005996</v>
      </c>
      <c r="O19" s="150">
        <f t="shared" si="6"/>
        <v>894.67661878449883</v>
      </c>
      <c r="P19" s="148">
        <f t="shared" si="7"/>
        <v>494627.11544590426</v>
      </c>
      <c r="Q19" s="162">
        <f t="shared" si="1"/>
        <v>207.21584181990733</v>
      </c>
      <c r="R19" s="171">
        <f>Harvest_Comparison!AP18</f>
        <v>7654.5</v>
      </c>
      <c r="S19" s="172">
        <f>Harvest_Comparison!AQ18</f>
        <v>8320</v>
      </c>
      <c r="T19" s="172"/>
      <c r="U19" s="172">
        <f>Harvest_Comparison!AS18</f>
        <v>9048.0220000000008</v>
      </c>
      <c r="V19" s="172"/>
      <c r="W19" s="173">
        <f>Harvest_Comparison!AW18</f>
        <v>1.0869423215102227</v>
      </c>
    </row>
    <row r="20" spans="1:23" x14ac:dyDescent="0.25">
      <c r="A20" s="143">
        <v>2014</v>
      </c>
      <c r="B20" s="144">
        <f>(1*B$16+4*B$21)/5</f>
        <v>2404.0120000000002</v>
      </c>
      <c r="C20" s="177"/>
      <c r="D20" s="269"/>
      <c r="E20" s="177"/>
      <c r="F20" s="177"/>
      <c r="G20" s="211">
        <f>CBM_Output!CO19</f>
        <v>153.57148086790986</v>
      </c>
      <c r="H20" s="221">
        <f t="shared" si="2"/>
        <v>1.3555491416169838</v>
      </c>
      <c r="I20" s="145">
        <f t="shared" si="0"/>
        <v>208.17368906734427</v>
      </c>
      <c r="J20" s="161">
        <f>(1*J$16+4*J$21)/5</f>
        <v>0.87181168714031398</v>
      </c>
      <c r="K20" s="218">
        <f t="shared" si="3"/>
        <v>6.7002569475482368</v>
      </c>
      <c r="L20" s="164">
        <f t="shared" si="4"/>
        <v>15993.607137394907</v>
      </c>
      <c r="M20" s="165">
        <f t="shared" si="5"/>
        <v>9120</v>
      </c>
      <c r="N20" s="151">
        <f>CBM_Output!DE19</f>
        <v>0.11498640144021613</v>
      </c>
      <c r="O20" s="150">
        <f t="shared" si="6"/>
        <v>1048.6759811347711</v>
      </c>
      <c r="P20" s="148">
        <f t="shared" si="7"/>
        <v>500452.0466021644</v>
      </c>
      <c r="Q20" s="162">
        <f t="shared" si="1"/>
        <v>208.17368906734424</v>
      </c>
      <c r="R20" s="171">
        <f>Harvest_Comparison!AP19</f>
        <v>8000</v>
      </c>
      <c r="S20" s="172">
        <f>Harvest_Comparison!AQ19</f>
        <v>9120</v>
      </c>
      <c r="T20" s="172"/>
      <c r="U20" s="172">
        <f>Harvest_Comparison!AS19</f>
        <v>8808.2430000000004</v>
      </c>
      <c r="V20" s="172"/>
      <c r="W20" s="173">
        <f>Harvest_Comparison!AW19</f>
        <v>1.1399999999999999</v>
      </c>
    </row>
    <row r="21" spans="1:23" x14ac:dyDescent="0.25">
      <c r="A21" s="143">
        <v>2015</v>
      </c>
      <c r="B21" s="149">
        <f>Area_Comp!AU19</f>
        <v>2421.0100000000002</v>
      </c>
      <c r="C21" s="177">
        <f>Growing_Stock_Comp!AU25*1000</f>
        <v>491780</v>
      </c>
      <c r="D21" s="365">
        <f>C21*0.9</f>
        <v>442602</v>
      </c>
      <c r="E21" s="203">
        <f>C21*1.2</f>
        <v>590136</v>
      </c>
      <c r="F21" s="177"/>
      <c r="G21" s="211">
        <f>CBM_Output!CO20</f>
        <v>154.0109108563033</v>
      </c>
      <c r="H21" s="221">
        <f t="shared" si="2"/>
        <v>1.3555491416169838</v>
      </c>
      <c r="I21" s="145">
        <f t="shared" si="0"/>
        <v>208.76935801091176</v>
      </c>
      <c r="J21" s="160">
        <f>Growing_Stock_Comp!AW25/Growing_Stock_Comp!AV25</f>
        <v>0.86654601651144825</v>
      </c>
      <c r="K21" s="218">
        <f t="shared" si="3"/>
        <v>7.0947538965114605</v>
      </c>
      <c r="L21" s="164">
        <f t="shared" si="4"/>
        <v>17055.873504260311</v>
      </c>
      <c r="M21" s="165">
        <f t="shared" si="5"/>
        <v>10860</v>
      </c>
      <c r="N21" s="151">
        <f>CBM_Output!DE20</f>
        <v>0.11189840409090357</v>
      </c>
      <c r="O21" s="150">
        <f t="shared" si="6"/>
        <v>1215.2166684272127</v>
      </c>
      <c r="P21" s="148">
        <f t="shared" si="7"/>
        <v>505432.70343799749</v>
      </c>
      <c r="Q21" s="162">
        <f t="shared" si="1"/>
        <v>208.76935801091176</v>
      </c>
      <c r="R21" s="171">
        <f>Harvest_Comparison!AP20</f>
        <v>9515.0300000000007</v>
      </c>
      <c r="S21" s="172">
        <f>Harvest_Comparison!AQ20</f>
        <v>10860</v>
      </c>
      <c r="T21" s="172"/>
      <c r="U21" s="172">
        <f>Harvest_Comparison!AS20</f>
        <v>9515.0310000000009</v>
      </c>
      <c r="V21" s="172">
        <f>Harvest_Comparison!AU20</f>
        <v>10220.790000000001</v>
      </c>
      <c r="W21" s="173">
        <f>Harvest_Comparison!AW20</f>
        <v>1.1413521554845334</v>
      </c>
    </row>
    <row r="22" spans="1:23" x14ac:dyDescent="0.25">
      <c r="A22" s="143">
        <v>2016</v>
      </c>
      <c r="B22" s="149">
        <f>Area_Comp!AU20</f>
        <v>2421.25</v>
      </c>
      <c r="C22" s="177"/>
      <c r="D22" s="269"/>
      <c r="E22" s="177"/>
      <c r="F22" s="177"/>
      <c r="G22" s="211">
        <f>CBM_Output!CO21</f>
        <v>154.26472625372816</v>
      </c>
      <c r="H22" s="221">
        <f t="shared" si="2"/>
        <v>1.3555491416169838</v>
      </c>
      <c r="I22" s="145">
        <f t="shared" ref="I22:I26" si="8">G22*(H22)</f>
        <v>209.11341725502018</v>
      </c>
      <c r="J22" s="161">
        <f>(4*J$21+1*J$26)/5</f>
        <v>0.86423752149611599</v>
      </c>
      <c r="K22" s="218">
        <f t="shared" ref="K22:K26" si="9">L22/B21</f>
        <v>5.7032784351534387</v>
      </c>
      <c r="L22" s="164">
        <f t="shared" ref="L22:L26" si="10">I22*B22-I21*B21+M22+O22</f>
        <v>13807.694124290827</v>
      </c>
      <c r="M22" s="165">
        <f t="shared" si="5"/>
        <v>11670</v>
      </c>
      <c r="N22" s="151">
        <f>CBM_Output!DE21</f>
        <v>0.10750094546450366</v>
      </c>
      <c r="O22" s="150">
        <f t="shared" ref="O22:O26" si="11">N22*M22</f>
        <v>1254.5360335707576</v>
      </c>
      <c r="P22" s="148">
        <f t="shared" si="7"/>
        <v>506315.86152871756</v>
      </c>
      <c r="Q22" s="162">
        <f t="shared" si="1"/>
        <v>209.11341725502015</v>
      </c>
      <c r="R22" s="171">
        <f>Harvest_Comparison!AP21</f>
        <v>10219</v>
      </c>
      <c r="S22" s="172">
        <f>Harvest_Comparison!AQ21</f>
        <v>11670</v>
      </c>
      <c r="T22" s="172"/>
      <c r="U22" s="172">
        <f>Harvest_Comparison!AS21</f>
        <v>10218.94</v>
      </c>
      <c r="V22" s="172"/>
      <c r="W22" s="173">
        <f>Harvest_Comparison!AW21</f>
        <v>1.14199041002055</v>
      </c>
    </row>
    <row r="23" spans="1:23" x14ac:dyDescent="0.25">
      <c r="A23" s="143">
        <v>2017</v>
      </c>
      <c r="B23" s="149">
        <f>Area_Comp!AU21</f>
        <v>2438.4</v>
      </c>
      <c r="C23" s="177"/>
      <c r="D23" s="269"/>
      <c r="E23" s="177"/>
      <c r="F23" s="177"/>
      <c r="G23" s="211">
        <f>CBM_Output!CO22</f>
        <v>154.45876473765114</v>
      </c>
      <c r="H23" s="221">
        <f t="shared" si="2"/>
        <v>1.3555491416169838</v>
      </c>
      <c r="I23" s="145">
        <f t="shared" si="8"/>
        <v>209.37644595534266</v>
      </c>
      <c r="J23" s="161">
        <f>(3*J$21+2*J$26)/5</f>
        <v>0.86192902648078373</v>
      </c>
      <c r="K23" s="218">
        <f t="shared" si="9"/>
        <v>7.7549104141653382</v>
      </c>
      <c r="L23" s="164">
        <f t="shared" si="10"/>
        <v>18776.576840297825</v>
      </c>
      <c r="M23" s="165">
        <f t="shared" si="5"/>
        <v>13119</v>
      </c>
      <c r="N23" s="151">
        <f>CBM_Output!DE22</f>
        <v>0.10899554474486316</v>
      </c>
      <c r="O23" s="150">
        <f t="shared" si="11"/>
        <v>1429.9125515078597</v>
      </c>
      <c r="P23" s="148">
        <f t="shared" si="7"/>
        <v>510543.52581750747</v>
      </c>
      <c r="Q23" s="162">
        <f t="shared" si="1"/>
        <v>209.37644595534263</v>
      </c>
      <c r="R23" s="171">
        <f>Harvest_Comparison!AP22</f>
        <v>11458.64</v>
      </c>
      <c r="S23" s="172">
        <f>Harvest_Comparison!AQ22</f>
        <v>13119</v>
      </c>
      <c r="T23" s="172"/>
      <c r="U23" s="172">
        <f>Harvest_Comparison!AS22</f>
        <v>11458.637000000001</v>
      </c>
      <c r="V23" s="172"/>
      <c r="W23" s="173">
        <f>Harvest_Comparison!AW22</f>
        <v>1.1449002673964799</v>
      </c>
    </row>
    <row r="24" spans="1:23" x14ac:dyDescent="0.25">
      <c r="A24" s="143">
        <v>2018</v>
      </c>
      <c r="B24" s="149">
        <f>Area_Comp!AU22</f>
        <v>2438.4</v>
      </c>
      <c r="C24" s="177"/>
      <c r="D24" s="269"/>
      <c r="E24" s="177"/>
      <c r="F24" s="177"/>
      <c r="G24" s="211">
        <f>CBM_Output!CO23</f>
        <v>154.52414373063849</v>
      </c>
      <c r="H24" s="221">
        <f t="shared" si="2"/>
        <v>1.3555491416169838</v>
      </c>
      <c r="I24" s="145">
        <f t="shared" si="8"/>
        <v>209.46507039316643</v>
      </c>
      <c r="J24" s="161">
        <f>(2*J$21+3*J$26)/5</f>
        <v>0.85962053146545148</v>
      </c>
      <c r="K24" s="218">
        <f t="shared" si="9"/>
        <v>6.4859161096688061</v>
      </c>
      <c r="L24" s="164">
        <f t="shared" si="10"/>
        <v>15815.257841816418</v>
      </c>
      <c r="M24" s="165">
        <f t="shared" si="5"/>
        <v>13997</v>
      </c>
      <c r="N24" s="151">
        <f>CBM_Output!DE23</f>
        <v>0.11446424323976274</v>
      </c>
      <c r="O24" s="150">
        <f t="shared" si="11"/>
        <v>1602.1560126269592</v>
      </c>
      <c r="P24" s="148">
        <f t="shared" si="7"/>
        <v>510759.62764669699</v>
      </c>
      <c r="Q24" s="162">
        <f t="shared" si="1"/>
        <v>209.4650703931664</v>
      </c>
      <c r="R24" s="171">
        <f>Harvest_Comparison!AP23</f>
        <v>12225.53</v>
      </c>
      <c r="S24" s="172">
        <f>Harvest_Comparison!AQ23</f>
        <v>13997</v>
      </c>
      <c r="T24" s="172"/>
      <c r="U24" s="172">
        <f>Harvest_Comparison!AS23</f>
        <v>12225.53</v>
      </c>
      <c r="V24" s="172"/>
      <c r="W24" s="173">
        <f>Harvest_Comparison!AW23</f>
        <v>1.1448992395421711</v>
      </c>
    </row>
    <row r="25" spans="1:23" x14ac:dyDescent="0.25">
      <c r="A25" s="143">
        <v>2019</v>
      </c>
      <c r="B25" s="149">
        <f>Area_Comp!AU23</f>
        <v>2438.4</v>
      </c>
      <c r="C25" s="177"/>
      <c r="D25" s="269"/>
      <c r="E25" s="177"/>
      <c r="F25" s="177"/>
      <c r="G25" s="211">
        <f>CBM_Output!CO24</f>
        <v>154.99707523563345</v>
      </c>
      <c r="H25" s="221">
        <f t="shared" si="2"/>
        <v>1.3555491416169838</v>
      </c>
      <c r="I25" s="145">
        <f t="shared" si="8"/>
        <v>210.10615228880599</v>
      </c>
      <c r="J25" s="161">
        <f>(1*J$21+4*J$26)/5</f>
        <v>0.85731203645011933</v>
      </c>
      <c r="K25" s="218">
        <f t="shared" si="9"/>
        <v>6.3746134885609687</v>
      </c>
      <c r="L25" s="164">
        <f t="shared" si="10"/>
        <v>15543.857530507066</v>
      </c>
      <c r="M25" s="165">
        <f t="shared" si="5"/>
        <v>12579</v>
      </c>
      <c r="N25" s="151">
        <f>CBM_Output!DE24</f>
        <v>0.11142725464501113</v>
      </c>
      <c r="O25" s="150">
        <f t="shared" si="11"/>
        <v>1401.643436179595</v>
      </c>
      <c r="P25" s="148">
        <f t="shared" si="7"/>
        <v>512322.8417410244</v>
      </c>
      <c r="Q25" s="162">
        <f t="shared" si="1"/>
        <v>210.10615228880593</v>
      </c>
      <c r="R25" s="171">
        <f>Harvest_Comparison!AP24</f>
        <v>10986.97</v>
      </c>
      <c r="S25" s="172">
        <f>Harvest_Comparison!AQ24</f>
        <v>12579</v>
      </c>
      <c r="T25" s="172"/>
      <c r="U25" s="172">
        <f>Harvest_Comparison!AS24</f>
        <v>10986.97</v>
      </c>
      <c r="V25" s="172"/>
      <c r="W25" s="173">
        <f>Harvest_Comparison!AW24</f>
        <v>1.1449016425820768</v>
      </c>
    </row>
    <row r="26" spans="1:23" x14ac:dyDescent="0.25">
      <c r="A26" s="143">
        <v>2020</v>
      </c>
      <c r="B26" s="149">
        <f>Area_Comp!AU24</f>
        <v>2438.4</v>
      </c>
      <c r="C26" s="177">
        <f>Growing_Stock_Comp!AU30*1000</f>
        <v>494150</v>
      </c>
      <c r="D26" s="365">
        <f>C26*0.9</f>
        <v>444735</v>
      </c>
      <c r="E26" s="203">
        <f>C26*1.2</f>
        <v>592980</v>
      </c>
      <c r="F26" s="177"/>
      <c r="G26" s="211">
        <f>CBM_Output!CO25</f>
        <v>155.27271478133636</v>
      </c>
      <c r="H26" s="221">
        <f t="shared" si="2"/>
        <v>1.3555491416169838</v>
      </c>
      <c r="I26" s="145">
        <f t="shared" si="8"/>
        <v>210.47979523837927</v>
      </c>
      <c r="J26" s="160">
        <f>Growing_Stock_Comp!AW30/Growing_Stock_Comp!AV30</f>
        <v>0.85500354143478707</v>
      </c>
      <c r="K26" s="218">
        <f t="shared" si="9"/>
        <v>5.8935953744702125</v>
      </c>
      <c r="L26" s="164">
        <f t="shared" si="10"/>
        <v>14370.942961108167</v>
      </c>
      <c r="M26" s="165">
        <f t="shared" si="5"/>
        <v>12179</v>
      </c>
      <c r="N26" s="151">
        <f>CBM_Output!DE25</f>
        <v>0.10516889669666138</v>
      </c>
      <c r="O26" s="150">
        <f t="shared" si="11"/>
        <v>1280.8519928686389</v>
      </c>
      <c r="P26" s="148">
        <f t="shared" ref="P26" si="12">(P25+L26-M26-O26)</f>
        <v>513233.93270926393</v>
      </c>
      <c r="Q26" s="162">
        <f t="shared" ref="Q26" si="13">P26/B26</f>
        <v>210.47979523837924</v>
      </c>
      <c r="R26" s="171">
        <f>Harvest_Comparison!AP25</f>
        <v>10637.58</v>
      </c>
      <c r="S26" s="172">
        <f>Harvest_Comparison!AQ25</f>
        <v>12179</v>
      </c>
      <c r="T26" s="472"/>
      <c r="U26" s="172">
        <f>Harvest_Comparison!AS25</f>
        <v>10637.576999999999</v>
      </c>
      <c r="W26" s="173">
        <f>Harvest_Comparison!AW25</f>
        <v>1.1449032580718548</v>
      </c>
    </row>
    <row r="27" spans="1:23" s="485" customFormat="1" ht="15.75" thickBot="1" x14ac:dyDescent="0.3">
      <c r="A27" s="474">
        <v>2021</v>
      </c>
      <c r="B27" s="475">
        <f>B26</f>
        <v>2438.4</v>
      </c>
      <c r="C27" s="476"/>
      <c r="D27" s="476"/>
      <c r="E27" s="477"/>
      <c r="F27" s="476"/>
      <c r="G27" s="478"/>
      <c r="H27" s="479">
        <f t="shared" ref="H27" si="14">H26</f>
        <v>1.3555491416169838</v>
      </c>
      <c r="I27" s="478"/>
      <c r="J27" s="480">
        <f t="shared" ref="J27" si="15">J26</f>
        <v>0.85500354143478707</v>
      </c>
      <c r="K27" s="481"/>
      <c r="L27" s="478"/>
      <c r="M27" s="478"/>
      <c r="N27" s="478"/>
      <c r="O27" s="478"/>
      <c r="P27" s="478"/>
      <c r="Q27" s="482">
        <f t="shared" ref="Q27" si="16">P27/B27</f>
        <v>0</v>
      </c>
      <c r="R27" s="483"/>
      <c r="S27" s="484"/>
      <c r="T27" s="484"/>
      <c r="U27" s="478"/>
      <c r="V27" s="484"/>
      <c r="W27" s="175"/>
    </row>
    <row r="28" spans="1:23" x14ac:dyDescent="0.25">
      <c r="A28" s="286"/>
      <c r="Q28" s="153"/>
      <c r="V28" s="473" t="str">
        <f>Harvest_Comparison!H26</f>
        <v>Bark frac.</v>
      </c>
      <c r="W28" s="443">
        <f>AVERAGE(W5:W26)</f>
        <v>1.1254682829481826</v>
      </c>
    </row>
    <row r="29" spans="1:23" x14ac:dyDescent="0.25">
      <c r="Q29" s="153"/>
    </row>
    <row r="30" spans="1:23" x14ac:dyDescent="0.25">
      <c r="A30" s="267" t="s">
        <v>245</v>
      </c>
      <c r="B30" s="548" t="s">
        <v>486</v>
      </c>
      <c r="W30" s="153"/>
    </row>
    <row r="31" spans="1:23" x14ac:dyDescent="0.25">
      <c r="O31" s="154"/>
      <c r="W31" s="153"/>
    </row>
    <row r="32" spans="1:23" x14ac:dyDescent="0.25">
      <c r="W32" s="153"/>
    </row>
    <row r="33" spans="23:23" x14ac:dyDescent="0.25">
      <c r="W33" s="153"/>
    </row>
    <row r="34" spans="23:23" x14ac:dyDescent="0.25">
      <c r="W34" s="153"/>
    </row>
    <row r="35" spans="23:23" x14ac:dyDescent="0.25">
      <c r="W35" s="153"/>
    </row>
    <row r="36" spans="23:23" x14ac:dyDescent="0.25">
      <c r="W36" s="153"/>
    </row>
    <row r="37" spans="23:23" x14ac:dyDescent="0.25">
      <c r="W37" s="153"/>
    </row>
    <row r="38" spans="23:23" x14ac:dyDescent="0.25">
      <c r="W38" s="153"/>
    </row>
    <row r="39" spans="23:23" x14ac:dyDescent="0.25">
      <c r="W39" s="153"/>
    </row>
    <row r="40" spans="23:23" x14ac:dyDescent="0.25">
      <c r="W40" s="153"/>
    </row>
    <row r="41" spans="23:23" x14ac:dyDescent="0.25">
      <c r="W41" s="153"/>
    </row>
    <row r="42" spans="23:23" x14ac:dyDescent="0.25">
      <c r="W42" s="153"/>
    </row>
    <row r="43" spans="23:23" x14ac:dyDescent="0.25">
      <c r="W43" s="153"/>
    </row>
  </sheetData>
  <mergeCells count="22">
    <mergeCell ref="A1:A2"/>
    <mergeCell ref="A3:A4"/>
    <mergeCell ref="B3:B4"/>
    <mergeCell ref="C3:C4"/>
    <mergeCell ref="D3:D4"/>
    <mergeCell ref="R1:W1"/>
    <mergeCell ref="R2:R3"/>
    <mergeCell ref="S2:S3"/>
    <mergeCell ref="T2:T3"/>
    <mergeCell ref="U2:U3"/>
    <mergeCell ref="V2:V3"/>
    <mergeCell ref="W2:W3"/>
    <mergeCell ref="K1:K2"/>
    <mergeCell ref="L1:O2"/>
    <mergeCell ref="G1:J2"/>
    <mergeCell ref="B1:E2"/>
    <mergeCell ref="P3:P4"/>
    <mergeCell ref="P1:Q2"/>
    <mergeCell ref="Q3:Q4"/>
    <mergeCell ref="F1:F2"/>
    <mergeCell ref="F3:F4"/>
    <mergeCell ref="E3:E4"/>
  </mergeCells>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43</vt:i4>
      </vt:variant>
    </vt:vector>
  </HeadingPairs>
  <TitlesOfParts>
    <vt:vector size="43" baseType="lpstr">
      <vt:lpstr>Read_me_First</vt:lpstr>
      <vt:lpstr>Area_Comp</vt:lpstr>
      <vt:lpstr>Growing_Stock_Comp</vt:lpstr>
      <vt:lpstr>Harvest_Comparison</vt:lpstr>
      <vt:lpstr>Read_me_Second</vt:lpstr>
      <vt:lpstr>BE</vt:lpstr>
      <vt:lpstr>CZ</vt:lpstr>
      <vt:lpstr>DE</vt:lpstr>
      <vt:lpstr>EE</vt:lpstr>
      <vt:lpstr>IE</vt:lpstr>
      <vt:lpstr>BG</vt:lpstr>
      <vt:lpstr>EL</vt:lpstr>
      <vt:lpstr>FR</vt:lpstr>
      <vt:lpstr>HR</vt:lpstr>
      <vt:lpstr>DK</vt:lpstr>
      <vt:lpstr>IT</vt:lpstr>
      <vt:lpstr>CY</vt:lpstr>
      <vt:lpstr>LV</vt:lpstr>
      <vt:lpstr>LT</vt:lpstr>
      <vt:lpstr>ES</vt:lpstr>
      <vt:lpstr>LU</vt:lpstr>
      <vt:lpstr>HU</vt:lpstr>
      <vt:lpstr>NL</vt:lpstr>
      <vt:lpstr>AT</vt:lpstr>
      <vt:lpstr>PL</vt:lpstr>
      <vt:lpstr>PT</vt:lpstr>
      <vt:lpstr>RO</vt:lpstr>
      <vt:lpstr>SI</vt:lpstr>
      <vt:lpstr>SK</vt:lpstr>
      <vt:lpstr>FI</vt:lpstr>
      <vt:lpstr>SE</vt:lpstr>
      <vt:lpstr>Comparison_2021_22</vt:lpstr>
      <vt:lpstr>CBM_Output</vt:lpstr>
      <vt:lpstr>FAOSTAT_2022</vt:lpstr>
      <vt:lpstr>panEuropean-growingStock</vt:lpstr>
      <vt:lpstr>panEuropean-Felling</vt:lpstr>
      <vt:lpstr>panEuropean-Increment</vt:lpstr>
      <vt:lpstr>EFA_Tab2a_closing_stock</vt:lpstr>
      <vt:lpstr>JFSQ_for_remov_ub</vt:lpstr>
      <vt:lpstr>JFSQ_for_remov_ob</vt:lpstr>
      <vt:lpstr>EFA_for_vol</vt:lpstr>
      <vt:lpstr>EFA_for_vol_NAI_for</vt:lpstr>
      <vt:lpstr>EFA_for_vol_NAI_FAWS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Pilli</dc:creator>
  <cp:lastModifiedBy>Rev</cp:lastModifiedBy>
  <dcterms:created xsi:type="dcterms:W3CDTF">2020-09-07T07:08:58Z</dcterms:created>
  <dcterms:modified xsi:type="dcterms:W3CDTF">2023-01-23T16:50:35Z</dcterms:modified>
</cp:coreProperties>
</file>